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72.16.0.14\arquivos\administracao\DEP_LICITACAO\LICITAÇÃO 2020\TOMADA DE PREÇOS\T.P Nº 014-2020 - CONSTRUÇÃO POLICLÍNICA LOTEAMENTO INDUSTRIAL\RETIFICADO E PRORROGADO\"/>
    </mc:Choice>
  </mc:AlternateContent>
  <bookViews>
    <workbookView xWindow="0" yWindow="0" windowWidth="20490" windowHeight="7755" tabRatio="755" activeTab="1"/>
  </bookViews>
  <sheets>
    <sheet name="Capa" sheetId="6" r:id="rId1"/>
    <sheet name="Orçamento" sheetId="1" r:id="rId2"/>
    <sheet name="Resumo" sheetId="2" r:id="rId3"/>
    <sheet name="Cronograma Fisíco-Financeiro" sheetId="3" r:id="rId4"/>
    <sheet name="BDI - Serviços" sheetId="4" r:id="rId5"/>
    <sheet name="BDI-Equipamentos" sheetId="10" r:id="rId6"/>
    <sheet name="Composição" sheetId="9" r:id="rId7"/>
    <sheet name="Composições" sheetId="5" state="hidden" r:id="rId8"/>
    <sheet name="Mapa de Cotação" sheetId="13" r:id="rId9"/>
    <sheet name="Mem. Cálculo (3)" sheetId="15" state="hidden" r:id="rId10"/>
    <sheet name="Mem Cálculo" sheetId="7" state="hidden" r:id="rId11"/>
    <sheet name="Mem Cálculo (2)" sheetId="12" state="hidden" r:id="rId12"/>
    <sheet name="Mem Cálculo Hidrossanitário" sheetId="14"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1" hidden="1">Orçamento!$A$10:$XFC$609</definedName>
    <definedName name="_ind100">#REF!</definedName>
    <definedName name="_mem2">'[1]Mat Asf'!$H$37</definedName>
    <definedName name="_prd1">#REF!</definedName>
    <definedName name="_prt1">#REF!</definedName>
    <definedName name="_RET1">#REF!</definedName>
    <definedName name="abc">'[2]Aterro PonteSul'!#REF!</definedName>
    <definedName name="_xlnm.Print_Area" localSheetId="4">'BDI - Serviços'!$A$1:$H$40</definedName>
    <definedName name="_xlnm.Print_Area" localSheetId="5">'BDI-Equipamentos'!$A$1:$H$33</definedName>
    <definedName name="_xlnm.Print_Area" localSheetId="0">Capa!$A$1:$D$49</definedName>
    <definedName name="_xlnm.Print_Area" localSheetId="6">Composição!$A$1:$G$1599</definedName>
    <definedName name="_xlnm.Print_Area" localSheetId="7">Composições!$A$1:$F$383</definedName>
    <definedName name="_xlnm.Print_Area" localSheetId="3">'Cronograma Fisíco-Financeiro'!$A$1:$AL$34</definedName>
    <definedName name="_xlnm.Print_Area" localSheetId="1">Orçamento!$A$1:$J$608</definedName>
    <definedName name="_xlnm.Print_Area" localSheetId="2">Resumo!$A$1:$H$30</definedName>
    <definedName name="_xlnm.Print_Area">#REF!</definedName>
    <definedName name="areafog">#REF!</definedName>
    <definedName name="areatsd">#REF!</definedName>
    <definedName name="areatss">#REF!</definedName>
    <definedName name="aterro">'[2]Aterro PonteSul'!#REF!</definedName>
    <definedName name="bacia">#REF!</definedName>
    <definedName name="bbdcc15">#REF!</definedName>
    <definedName name="bbdcc20">#REF!</definedName>
    <definedName name="bbdcc25">#REF!</definedName>
    <definedName name="bbdcc30">#REF!</definedName>
    <definedName name="bbdtc04">#REF!</definedName>
    <definedName name="bbdtc06">#REF!</definedName>
    <definedName name="bbdtc08">#REF!</definedName>
    <definedName name="bbdtc10">#REF!</definedName>
    <definedName name="bbdtc12">#REF!</definedName>
    <definedName name="bbdtc15">#REF!</definedName>
    <definedName name="bbscc15">#REF!</definedName>
    <definedName name="bbscc20">#REF!</definedName>
    <definedName name="bbscc25">#REF!</definedName>
    <definedName name="bbscc30">#REF!</definedName>
    <definedName name="bbstc04">#REF!</definedName>
    <definedName name="bbstc06">#REF!</definedName>
    <definedName name="bbstc08">#REF!</definedName>
    <definedName name="bbstc10">#REF!</definedName>
    <definedName name="bbstc12">#REF!</definedName>
    <definedName name="bbstc15">#REF!</definedName>
    <definedName name="bbtcc15">[2]DMT_EV!#REF!</definedName>
    <definedName name="bbtcc20">[2]DMT_EV!#REF!</definedName>
    <definedName name="bbtcc25">[2]DMT_EV!#REF!</definedName>
    <definedName name="bbtcc30">[2]DMT_EV!#REF!</definedName>
    <definedName name="bbttc04">#REF!</definedName>
    <definedName name="bbttc06">#REF!</definedName>
    <definedName name="bbttc08">#REF!</definedName>
    <definedName name="bbttc10">#REF!</definedName>
    <definedName name="bbttc12">#REF!</definedName>
    <definedName name="bbttc15">#REF!</definedName>
    <definedName name="betume">#REF!</definedName>
    <definedName name="cabeca">#REF!</definedName>
    <definedName name="cabeca1">#REF!</definedName>
    <definedName name="cabeçalho">#REF!</definedName>
    <definedName name="cabeçalho1">#REF!</definedName>
    <definedName name="cbdcc15">#REF!</definedName>
    <definedName name="cbdcc20">#REF!</definedName>
    <definedName name="cbdcc25">#REF!</definedName>
    <definedName name="cbdcc30">#REF!</definedName>
    <definedName name="cbdtc04">#REF!</definedName>
    <definedName name="cbdtc06">#REF!</definedName>
    <definedName name="cbdtc08">#REF!</definedName>
    <definedName name="cbdtc10">#REF!</definedName>
    <definedName name="cbdtc12">#REF!</definedName>
    <definedName name="cbdtc15">#REF!</definedName>
    <definedName name="cbscc15">#REF!</definedName>
    <definedName name="cbscc20">#REF!</definedName>
    <definedName name="cbscc25">#REF!</definedName>
    <definedName name="cbscc30">#REF!</definedName>
    <definedName name="cbstc04">#REF!</definedName>
    <definedName name="cbstc06">#REF!</definedName>
    <definedName name="cbstc08">#REF!</definedName>
    <definedName name="cbstc10">#REF!</definedName>
    <definedName name="cbstc12">#REF!</definedName>
    <definedName name="cbstc15">#REF!</definedName>
    <definedName name="cbtcc15">[2]DMT_EV!#REF!</definedName>
    <definedName name="cbtcc20">[2]DMT_EV!#REF!</definedName>
    <definedName name="cbtcc25">[2]DMT_EV!#REF!</definedName>
    <definedName name="cbtcc30">[2]DMT_EV!#REF!</definedName>
    <definedName name="cbttc04">#REF!</definedName>
    <definedName name="cbttc06">#REF!</definedName>
    <definedName name="cbttc08">#REF!</definedName>
    <definedName name="cbttc10">#REF!</definedName>
    <definedName name="cbttc12">#REF!</definedName>
    <definedName name="cbttc15">#REF!</definedName>
    <definedName name="ccerca">#REF!</definedName>
    <definedName name="cesar">#REF!</definedName>
    <definedName name="cm_30">#REF!</definedName>
    <definedName name="comp100">#REF!</definedName>
    <definedName name="comp95">#REF!</definedName>
    <definedName name="compala">#REF!</definedName>
    <definedName name="COMPOS">[3]Plan1!$A$2:$D$4073</definedName>
    <definedName name="conap">#REF!</definedName>
    <definedName name="conass">#REF!</definedName>
    <definedName name="connum">#REF!</definedName>
    <definedName name="conpro">#REF!</definedName>
    <definedName name="contrato">#REF!</definedName>
    <definedName name="corte">#REF!</definedName>
    <definedName name="DATA">#REF!</definedName>
    <definedName name="defensa">#REF!</definedName>
    <definedName name="dmt_1000">#REF!</definedName>
    <definedName name="dmt_1200">#REF!</definedName>
    <definedName name="dmt_1400">#REF!</definedName>
    <definedName name="dmt_200">#REF!</definedName>
    <definedName name="dmt_400">#REF!</definedName>
    <definedName name="dmt_50">#REF!</definedName>
    <definedName name="dmt_600">#REF!</definedName>
    <definedName name="dmt_800">#REF!</definedName>
    <definedName name="drena">#REF!</definedName>
    <definedName name="dreno">#REF!</definedName>
    <definedName name="dtipo1">#REF!</definedName>
    <definedName name="dtipo2">#REF!</definedName>
    <definedName name="empo2">#REF!</definedName>
    <definedName name="Empola2">#REF!</definedName>
    <definedName name="Empolo2">#REF!</definedName>
    <definedName name="empolo3">#REF!</definedName>
    <definedName name="eng">'[1]Mat Asf'!$C$36</definedName>
    <definedName name="engfiscal">#REF!</definedName>
    <definedName name="engm1">#REF!</definedName>
    <definedName name="engm2">#REF!</definedName>
    <definedName name="engmds">#REF!</definedName>
    <definedName name="escavd">#REF!</definedName>
    <definedName name="escavgd">#REF!</definedName>
    <definedName name="escavgs">#REF!</definedName>
    <definedName name="escavgt">[2]DMT_EV!#REF!</definedName>
    <definedName name="escavs">#REF!</definedName>
    <definedName name="escavt">#REF!</definedName>
    <definedName name="etipo1">#REF!</definedName>
    <definedName name="etipo2">#REF!</definedName>
    <definedName name="faixa">#REF!</definedName>
    <definedName name="fator100">#REF!</definedName>
    <definedName name="fator50">#REF!</definedName>
    <definedName name="fdreno">#REF!</definedName>
    <definedName name="fir">[4]RELATÓRIO!$B$12</definedName>
    <definedName name="firma">#REF!</definedName>
    <definedName name="foac">#REF!</definedName>
    <definedName name="foae">#REF!</definedName>
    <definedName name="foc">#REF!</definedName>
    <definedName name="FOG">#REF!</definedName>
    <definedName name="fpavi">#REF!</definedName>
    <definedName name="fsinal">#REF!</definedName>
    <definedName name="fterra">#REF!</definedName>
    <definedName name="grama">#REF!</definedName>
    <definedName name="_xlnm.Recorder">#REF!</definedName>
    <definedName name="Guias">#REF!</definedName>
    <definedName name="horad6">#REF!</definedName>
    <definedName name="horad8">#REF!</definedName>
    <definedName name="imparea">#REF!</definedName>
    <definedName name="ksinal">'[5]Indice de Reajuste'!#REF!</definedName>
    <definedName name="licerra">#REF!</definedName>
    <definedName name="limata">#REF!</definedName>
    <definedName name="luis">'[4]REAJU (2)'!$H$35</definedName>
    <definedName name="marco">#REF!</definedName>
    <definedName name="mds">#REF!</definedName>
    <definedName name="Mem">'[1]Mat Asf'!$C$37</definedName>
    <definedName name="mo_base">#REF!</definedName>
    <definedName name="mo_sub_base">#REF!</definedName>
    <definedName name="mobase">#REF!</definedName>
    <definedName name="mocomercial">#REF!</definedName>
    <definedName name="molocal">#REF!</definedName>
    <definedName name="mosub">#REF!</definedName>
    <definedName name="muro">#REF!</definedName>
    <definedName name="nÁID">'[2]Aterro PonteSul'!#REF!</definedName>
    <definedName name="OAC">#REF!</definedName>
    <definedName name="OAE">#REF!</definedName>
    <definedName name="obra">#REF!</definedName>
    <definedName name="OCOM">#REF!</definedName>
    <definedName name="Orçamento">#REF!</definedName>
    <definedName name="ordem">#REF!</definedName>
    <definedName name="orlando">#REF!</definedName>
    <definedName name="pal1x1">#REF!</definedName>
    <definedName name="patrolamento">#REF!</definedName>
    <definedName name="pavi">#REF!</definedName>
    <definedName name="pcat">#REF!</definedName>
    <definedName name="pdmt">#REF!</definedName>
    <definedName name="pdmt1000">#REF!</definedName>
    <definedName name="pdmt1200">#REF!</definedName>
    <definedName name="pdmt200">#REF!</definedName>
    <definedName name="pdmt400">#REF!</definedName>
    <definedName name="pdmt50">#REF!</definedName>
    <definedName name="pdmt600">#REF!</definedName>
    <definedName name="pdmt800">#REF!</definedName>
    <definedName name="PEDREIRA">#REF!</definedName>
    <definedName name="perac">#REF!</definedName>
    <definedName name="persim">#REF!</definedName>
    <definedName name="pil2x05">#REF!</definedName>
    <definedName name="pil2x1">#REF!</definedName>
    <definedName name="pir">#REF!</definedName>
    <definedName name="portfiscal">#REF!</definedName>
    <definedName name="portm1">#REF!</definedName>
    <definedName name="portm2">#REF!</definedName>
    <definedName name="pro">#REF!</definedName>
    <definedName name="pz">#REF!</definedName>
    <definedName name="rdreno">#REF!</definedName>
    <definedName name="reatd">#REF!</definedName>
    <definedName name="reatgd">#REF!</definedName>
    <definedName name="reatgs">#REF!</definedName>
    <definedName name="reatgt">[2]DMT_EV!#REF!</definedName>
    <definedName name="reats">#REF!</definedName>
    <definedName name="reatt">#REF!</definedName>
    <definedName name="referência">#REF!</definedName>
    <definedName name="REGULA">#REF!</definedName>
    <definedName name="REMOÇÃO">#REF!</definedName>
    <definedName name="roac">#REF!</definedName>
    <definedName name="roae">#REF!</definedName>
    <definedName name="roc">#REF!</definedName>
    <definedName name="rodovia">#REF!</definedName>
    <definedName name="rpavi">#REF!</definedName>
    <definedName name="RR_2C">#REF!</definedName>
    <definedName name="rrcerca">#REF!</definedName>
    <definedName name="rsinal">#REF!</definedName>
    <definedName name="rterra">#REF!</definedName>
    <definedName name="saterro">#REF!</definedName>
    <definedName name="scat">#REF!</definedName>
    <definedName name="scorte">#REF!</definedName>
    <definedName name="sdmt">#REF!</definedName>
    <definedName name="sdmt1000">#REF!</definedName>
    <definedName name="sdmt1200">#REF!</definedName>
    <definedName name="sdmt200">#REF!</definedName>
    <definedName name="sdmt400">#REF!</definedName>
    <definedName name="sdmt50">#REF!</definedName>
    <definedName name="sdmt600">#REF!</definedName>
    <definedName name="sdmt800">#REF!</definedName>
    <definedName name="Serviços">[6]Serviços!$A$3:$E$1403</definedName>
    <definedName name="Serviços_1">[7]Serviços!$A$3:$AE$2694</definedName>
    <definedName name="Serviços_10">[7]Serviços!$A$3:$AE$2694</definedName>
    <definedName name="Serviços_11">[7]Serviços!$A$3:$AE$2694</definedName>
    <definedName name="Serviços_12">[7]Serviços!$A$3:$AE$2694</definedName>
    <definedName name="Serviços_2">[7]Serviços!$A$3:$AE$2694</definedName>
    <definedName name="Serviços_3">[7]Serviços!$A$3:$AE$2694</definedName>
    <definedName name="Serviços_4">[7]Serviços!$A$3:$AE$2694</definedName>
    <definedName name="Serviços_5">[7]Serviços!$A$3:$AE$2694</definedName>
    <definedName name="Serviços_6">[7]Serviços!$A$3:$AE$2694</definedName>
    <definedName name="Serviços_7">[7]Serviços!$A$3:$AE$2694</definedName>
    <definedName name="Serviços_8">[7]Serviços!$A$3:$AE$2694</definedName>
    <definedName name="Serviços_9">[7]Serviços!$A$3:$AE$2694</definedName>
    <definedName name="SINALI">#REF!</definedName>
    <definedName name="subrog">#REF!</definedName>
    <definedName name="tcat">#REF!</definedName>
    <definedName name="terra">#REF!</definedName>
    <definedName name="teste">#REF!</definedName>
    <definedName name="teste2">#REF!</definedName>
    <definedName name="_xlnm.Print_Titles" localSheetId="6">Composição!$1:$3</definedName>
    <definedName name="_xlnm.Print_Titles" localSheetId="7">Composições!$1:$6</definedName>
    <definedName name="_xlnm.Print_Titles" localSheetId="3">'Cronograma Fisíco-Financeiro'!$A:$E,'Cronograma Fisíco-Financeiro'!$1:$9</definedName>
    <definedName name="_xlnm.Print_Titles" localSheetId="8">'Mapa de Cotação'!$1:$2</definedName>
    <definedName name="_xlnm.Print_Titles" localSheetId="1">Orçamento!$1:$10</definedName>
    <definedName name="trecho">#REF!</definedName>
    <definedName name="TSD">#REF!</definedName>
    <definedName name="TSs">#REF!</definedName>
    <definedName name="valeta">#REF!</definedName>
    <definedName name="volbase">#REF!</definedName>
    <definedName name="volsub">#REF!</definedName>
    <definedName name="zebra">#REF!</definedName>
    <definedName name="zenil">#REF!</definedName>
  </definedNames>
  <calcPr calcId="152511" fullPrecision="0"/>
</workbook>
</file>

<file path=xl/calcChain.xml><?xml version="1.0" encoding="utf-8"?>
<calcChain xmlns="http://schemas.openxmlformats.org/spreadsheetml/2006/main">
  <c r="F18" i="1" l="1"/>
  <c r="F20" i="1" l="1"/>
  <c r="AK3" i="3" l="1"/>
  <c r="AK4" i="3"/>
  <c r="G1596" i="9" l="1"/>
  <c r="G1595" i="9"/>
  <c r="G1591" i="9"/>
  <c r="G1590" i="9"/>
  <c r="AH5" i="3"/>
  <c r="AG4" i="3"/>
  <c r="AG3" i="3"/>
  <c r="AB5" i="3"/>
  <c r="AE4" i="3"/>
  <c r="AA4" i="3"/>
  <c r="AE3" i="3"/>
  <c r="AA3" i="3"/>
  <c r="S5" i="3"/>
  <c r="V4" i="3"/>
  <c r="R4" i="3"/>
  <c r="V3" i="3"/>
  <c r="R3" i="3"/>
  <c r="G1597" i="9" l="1"/>
  <c r="G1592" i="9"/>
  <c r="F604" i="1"/>
  <c r="G1599" i="9" l="1"/>
  <c r="H75" i="1" s="1"/>
  <c r="G1581" i="9"/>
  <c r="G1580" i="9"/>
  <c r="G1576" i="9"/>
  <c r="G1575" i="9"/>
  <c r="G1577" i="9" l="1"/>
  <c r="G1582" i="9"/>
  <c r="G1584" i="9" l="1"/>
  <c r="H94" i="1" s="1"/>
  <c r="I94" i="1" s="1"/>
  <c r="J94" i="1" s="1"/>
  <c r="F606" i="1"/>
  <c r="G1562" i="9"/>
  <c r="G1563" i="9"/>
  <c r="G1564" i="9"/>
  <c r="G1565" i="9"/>
  <c r="G1566" i="9"/>
  <c r="G1561" i="9"/>
  <c r="G1557" i="9"/>
  <c r="G1556" i="9"/>
  <c r="G1558" i="9" l="1"/>
  <c r="G1567" i="9"/>
  <c r="G1569" i="9" s="1"/>
  <c r="H221" i="1" s="1"/>
  <c r="G1526" i="9" l="1"/>
  <c r="G1527" i="9"/>
  <c r="G1531" i="9"/>
  <c r="G1532" i="9"/>
  <c r="G1541" i="9"/>
  <c r="G1542" i="9"/>
  <c r="G1543" i="9" s="1"/>
  <c r="G1546" i="9"/>
  <c r="G1547" i="9"/>
  <c r="G1548" i="9" l="1"/>
  <c r="G1550" i="9"/>
  <c r="H250" i="1" s="1"/>
  <c r="G1528" i="9"/>
  <c r="G1533" i="9"/>
  <c r="G1535" i="9" s="1"/>
  <c r="H249" i="1" s="1"/>
  <c r="J410" i="13"/>
  <c r="J406" i="13"/>
  <c r="J402" i="13"/>
  <c r="G1513" i="9" l="1"/>
  <c r="G1512" i="9"/>
  <c r="G1517" i="9"/>
  <c r="G1518" i="9" s="1"/>
  <c r="G1498" i="9"/>
  <c r="G1499" i="9"/>
  <c r="G1503" i="9"/>
  <c r="G1504" i="9" s="1"/>
  <c r="G1483" i="9"/>
  <c r="G1484" i="9"/>
  <c r="G1488" i="9"/>
  <c r="G1489" i="9"/>
  <c r="G1468" i="9"/>
  <c r="G1469" i="9"/>
  <c r="G1473" i="9"/>
  <c r="G1474" i="9"/>
  <c r="G1453" i="9"/>
  <c r="G1454" i="9"/>
  <c r="G1458" i="9"/>
  <c r="G1459" i="9"/>
  <c r="G1438" i="9"/>
  <c r="G1439" i="9"/>
  <c r="G1443" i="9"/>
  <c r="G1444" i="9"/>
  <c r="G1423" i="9"/>
  <c r="G1424" i="9"/>
  <c r="G1428" i="9"/>
  <c r="G1429" i="9"/>
  <c r="G1354" i="9"/>
  <c r="G1355" i="9"/>
  <c r="G1359" i="9"/>
  <c r="G1360" i="9"/>
  <c r="G808" i="9"/>
  <c r="G809" i="9"/>
  <c r="G813" i="9"/>
  <c r="G814" i="9"/>
  <c r="G619" i="9"/>
  <c r="G620" i="9"/>
  <c r="G624" i="9"/>
  <c r="G625" i="9" s="1"/>
  <c r="G605" i="9"/>
  <c r="G606" i="9"/>
  <c r="G610" i="9"/>
  <c r="G611" i="9" s="1"/>
  <c r="G62" i="9"/>
  <c r="G63" i="9" s="1"/>
  <c r="G58" i="9"/>
  <c r="G57" i="9"/>
  <c r="G1514" i="9" l="1"/>
  <c r="G1520" i="9" s="1"/>
  <c r="H283" i="1" s="1"/>
  <c r="G1500" i="9"/>
  <c r="G1506" i="9" s="1"/>
  <c r="G810" i="9"/>
  <c r="G1470" i="9"/>
  <c r="G1485" i="9"/>
  <c r="G1356" i="9"/>
  <c r="G1490" i="9"/>
  <c r="G1475" i="9"/>
  <c r="G1477" i="9" s="1"/>
  <c r="H248" i="1" s="1"/>
  <c r="G1425" i="9"/>
  <c r="G1455" i="9"/>
  <c r="G607" i="9"/>
  <c r="G613" i="9" s="1"/>
  <c r="H214" i="1" s="1"/>
  <c r="G1460" i="9"/>
  <c r="G1445" i="9"/>
  <c r="G1440" i="9"/>
  <c r="G1430" i="9"/>
  <c r="G1361" i="9"/>
  <c r="G815" i="9"/>
  <c r="G59" i="9"/>
  <c r="G65" i="9" s="1"/>
  <c r="H212" i="1" s="1"/>
  <c r="G621" i="9"/>
  <c r="G627" i="9" s="1"/>
  <c r="H215" i="1" s="1"/>
  <c r="G1363" i="9" l="1"/>
  <c r="H253" i="1" s="1"/>
  <c r="G817" i="9"/>
  <c r="H251" i="1" s="1"/>
  <c r="G1432" i="9"/>
  <c r="H245" i="1" s="1"/>
  <c r="G1492" i="9"/>
  <c r="H252" i="1" s="1"/>
  <c r="G1462" i="9"/>
  <c r="H247" i="1" s="1"/>
  <c r="G1447" i="9"/>
  <c r="H246" i="1" s="1"/>
  <c r="J362" i="13" l="1"/>
  <c r="J358" i="13"/>
  <c r="J354" i="13"/>
  <c r="J350" i="13"/>
  <c r="J346" i="13"/>
  <c r="J342" i="13"/>
  <c r="J338" i="13"/>
  <c r="J334" i="13"/>
  <c r="J330" i="13"/>
  <c r="J326" i="13"/>
  <c r="J322" i="13"/>
  <c r="J318" i="13"/>
  <c r="J314" i="13"/>
  <c r="J310" i="13"/>
  <c r="J306" i="13"/>
  <c r="J302" i="13"/>
  <c r="J298" i="13"/>
  <c r="J294" i="13"/>
  <c r="J290" i="13"/>
  <c r="J286" i="13"/>
  <c r="J282" i="13"/>
  <c r="J278" i="13"/>
  <c r="J274" i="13"/>
  <c r="J270" i="13"/>
  <c r="J266" i="13"/>
  <c r="J262" i="13"/>
  <c r="J258" i="13"/>
  <c r="J254" i="13"/>
  <c r="J250" i="13"/>
  <c r="J247" i="13"/>
  <c r="J243" i="13"/>
  <c r="J239" i="13"/>
  <c r="J235" i="13"/>
  <c r="J231" i="13"/>
  <c r="J227" i="13"/>
  <c r="J223" i="13"/>
  <c r="J219" i="13"/>
  <c r="J215" i="13"/>
  <c r="J211" i="13"/>
  <c r="J207" i="13"/>
  <c r="J203" i="13"/>
  <c r="J199" i="13"/>
  <c r="J195" i="13"/>
  <c r="J191" i="13"/>
  <c r="J187" i="13"/>
  <c r="J183" i="13"/>
  <c r="J179" i="13"/>
  <c r="J175" i="13"/>
  <c r="J171" i="13"/>
  <c r="J167" i="13"/>
  <c r="J163" i="13"/>
  <c r="J159" i="13"/>
  <c r="J155" i="13"/>
  <c r="J151" i="13"/>
  <c r="J147" i="13"/>
  <c r="J143" i="13"/>
  <c r="J139" i="13"/>
  <c r="J135" i="13"/>
  <c r="J131" i="13"/>
  <c r="J127" i="13"/>
  <c r="J123" i="13"/>
  <c r="J119" i="13"/>
  <c r="J115" i="13"/>
  <c r="J111" i="13"/>
  <c r="J107" i="13"/>
  <c r="J103" i="13"/>
  <c r="J99" i="13"/>
  <c r="J95" i="13"/>
  <c r="J91" i="13"/>
  <c r="J87" i="13"/>
  <c r="J83" i="13"/>
  <c r="J79" i="13"/>
  <c r="J75" i="13"/>
  <c r="J71" i="13"/>
  <c r="J67" i="13"/>
  <c r="J63" i="13"/>
  <c r="J59" i="13"/>
  <c r="J55" i="13"/>
  <c r="J51" i="13"/>
  <c r="J47" i="13"/>
  <c r="J43" i="13"/>
  <c r="J39" i="13"/>
  <c r="J35" i="13"/>
  <c r="J31" i="13"/>
  <c r="J27" i="13"/>
  <c r="J23" i="13"/>
  <c r="J19" i="13"/>
  <c r="J15" i="13"/>
  <c r="J11" i="13"/>
  <c r="J7" i="13"/>
  <c r="J3" i="13"/>
  <c r="G1411" i="9" l="1"/>
  <c r="G1412" i="9"/>
  <c r="G1413" i="9"/>
  <c r="G1414" i="9"/>
  <c r="G1405" i="9"/>
  <c r="G1406" i="9"/>
  <c r="G1404" i="9"/>
  <c r="G1410" i="9"/>
  <c r="G1400" i="9"/>
  <c r="G139" i="9"/>
  <c r="G138" i="9"/>
  <c r="G133" i="9"/>
  <c r="G132" i="9"/>
  <c r="G1407" i="9" l="1"/>
  <c r="G1415" i="9"/>
  <c r="G1401" i="9"/>
  <c r="G134" i="9"/>
  <c r="G1417" i="9" l="1"/>
  <c r="H28" i="1" s="1"/>
  <c r="G3" i="15"/>
  <c r="G4" i="15" s="1"/>
  <c r="F28" i="1" l="1"/>
  <c r="F537" i="1" l="1"/>
  <c r="F538" i="1" s="1"/>
  <c r="F536" i="1"/>
  <c r="F535" i="1"/>
  <c r="F512" i="1"/>
  <c r="F510" i="1"/>
  <c r="B28" i="2" l="1"/>
  <c r="A28" i="2"/>
  <c r="J573" i="1"/>
  <c r="J366" i="13" l="1"/>
  <c r="J370" i="13"/>
  <c r="J374" i="13"/>
  <c r="J378" i="13"/>
  <c r="J382" i="13"/>
  <c r="J386" i="13"/>
  <c r="J390" i="13"/>
  <c r="J394" i="13"/>
  <c r="J398" i="13"/>
  <c r="B9" i="2" l="1"/>
  <c r="B29" i="2" l="1"/>
  <c r="A29" i="2"/>
  <c r="D7" i="15" l="1"/>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6" i="15"/>
  <c r="D127" i="15" l="1"/>
  <c r="F31" i="1" s="1"/>
  <c r="G1391" i="9"/>
  <c r="G1390" i="9"/>
  <c r="G1386" i="9"/>
  <c r="G1385" i="9"/>
  <c r="G1384" i="9"/>
  <c r="G1383" i="9"/>
  <c r="G1382" i="9"/>
  <c r="G1373" i="9"/>
  <c r="G1374" i="9" s="1"/>
  <c r="G1369" i="9"/>
  <c r="G1370" i="9" s="1"/>
  <c r="F26" i="1"/>
  <c r="F25" i="1"/>
  <c r="H16" i="1"/>
  <c r="D129" i="15" l="1"/>
  <c r="F29" i="1" s="1"/>
  <c r="F30" i="1" s="1"/>
  <c r="G1376" i="9"/>
  <c r="G1392" i="9"/>
  <c r="G1387" i="9"/>
  <c r="F456" i="1"/>
  <c r="G1394" i="9" l="1"/>
  <c r="G302" i="9" l="1"/>
  <c r="G301" i="9"/>
  <c r="G300" i="9"/>
  <c r="G299" i="9"/>
  <c r="G295" i="9"/>
  <c r="G294" i="9"/>
  <c r="G296" i="9" l="1"/>
  <c r="G303" i="9"/>
  <c r="G305" i="9" l="1"/>
  <c r="H605" i="1" s="1"/>
  <c r="K15" i="3"/>
  <c r="H15" i="3"/>
  <c r="H16" i="3"/>
  <c r="H17" i="3"/>
  <c r="H18" i="3"/>
  <c r="H19" i="3"/>
  <c r="H20" i="3"/>
  <c r="H21" i="3"/>
  <c r="H22" i="3"/>
  <c r="H23" i="3"/>
  <c r="H24" i="3"/>
  <c r="H25" i="3"/>
  <c r="H26" i="3"/>
  <c r="H27" i="3"/>
  <c r="H28" i="3"/>
  <c r="H29" i="3"/>
  <c r="H30" i="3"/>
  <c r="H31" i="3"/>
  <c r="H32" i="3"/>
  <c r="B24" i="2"/>
  <c r="A24" i="2"/>
  <c r="B23" i="2"/>
  <c r="B20" i="2"/>
  <c r="A20" i="2"/>
  <c r="K32" i="3" l="1"/>
  <c r="N32" i="3" s="1"/>
  <c r="Q32" i="3" s="1"/>
  <c r="T32" i="3" s="1"/>
  <c r="W32" i="3" s="1"/>
  <c r="Z32" i="3" s="1"/>
  <c r="AC32" i="3" s="1"/>
  <c r="AF32" i="3" s="1"/>
  <c r="AI32" i="3" s="1"/>
  <c r="K31" i="3"/>
  <c r="N31" i="3" s="1"/>
  <c r="Q31" i="3" s="1"/>
  <c r="T31" i="3" s="1"/>
  <c r="W31" i="3" s="1"/>
  <c r="Z31" i="3" s="1"/>
  <c r="AC31" i="3" s="1"/>
  <c r="AF31" i="3" s="1"/>
  <c r="AI31" i="3" s="1"/>
  <c r="K18" i="3"/>
  <c r="N18" i="3" s="1"/>
  <c r="Q18" i="3" s="1"/>
  <c r="T18" i="3" s="1"/>
  <c r="W18" i="3" s="1"/>
  <c r="Z18" i="3" s="1"/>
  <c r="AC18" i="3" s="1"/>
  <c r="AF18" i="3" s="1"/>
  <c r="AI18" i="3" s="1"/>
  <c r="D4" i="14"/>
  <c r="F4" i="14" s="1"/>
  <c r="H4" i="14" s="1"/>
  <c r="M4" i="14"/>
  <c r="P4" i="14"/>
  <c r="Q4" i="14"/>
  <c r="AA4" i="14"/>
  <c r="AC4" i="14"/>
  <c r="AD4" i="14"/>
  <c r="D5" i="14"/>
  <c r="F5" i="14" s="1"/>
  <c r="H5" i="14" s="1"/>
  <c r="I5" i="14" s="1"/>
  <c r="M5" i="14"/>
  <c r="Q5" i="14" s="1"/>
  <c r="S5" i="14" s="1"/>
  <c r="P5" i="14"/>
  <c r="AA5" i="14"/>
  <c r="AC5" i="14"/>
  <c r="AD5" i="14"/>
  <c r="D6" i="14"/>
  <c r="F6" i="14" s="1"/>
  <c r="H6" i="14" s="1"/>
  <c r="M6" i="14"/>
  <c r="P6" i="14"/>
  <c r="AA6" i="14"/>
  <c r="AC6" i="14"/>
  <c r="AD6" i="14"/>
  <c r="D7" i="14"/>
  <c r="F7" i="14" s="1"/>
  <c r="H7" i="14" s="1"/>
  <c r="M7" i="14"/>
  <c r="Q7" i="14" s="1"/>
  <c r="U7" i="14" s="1"/>
  <c r="V7" i="14" s="1"/>
  <c r="P7" i="14"/>
  <c r="AA7" i="14"/>
  <c r="AC7" i="14"/>
  <c r="AD7" i="14"/>
  <c r="D8" i="14"/>
  <c r="F8" i="14" s="1"/>
  <c r="H8" i="14" s="1"/>
  <c r="I8" i="14" s="1"/>
  <c r="M8" i="14"/>
  <c r="P8" i="14"/>
  <c r="AA8" i="14"/>
  <c r="AC8" i="14"/>
  <c r="AD8" i="14"/>
  <c r="D9" i="14"/>
  <c r="F9" i="14"/>
  <c r="H9" i="14" s="1"/>
  <c r="M9" i="14"/>
  <c r="P9" i="14"/>
  <c r="Q9" i="14"/>
  <c r="S9" i="14" s="1"/>
  <c r="AA9" i="14"/>
  <c r="AC9" i="14"/>
  <c r="AD9" i="14"/>
  <c r="D10" i="14"/>
  <c r="F10" i="14" s="1"/>
  <c r="H10" i="14" s="1"/>
  <c r="M10" i="14"/>
  <c r="Q10" i="14" s="1"/>
  <c r="P10" i="14"/>
  <c r="AA10" i="14"/>
  <c r="AC10" i="14"/>
  <c r="AD10" i="14"/>
  <c r="D11" i="14"/>
  <c r="F11" i="14" s="1"/>
  <c r="H11" i="14" s="1"/>
  <c r="I11" i="14" s="1"/>
  <c r="M11" i="14"/>
  <c r="P11" i="14"/>
  <c r="AA11" i="14"/>
  <c r="AC11" i="14"/>
  <c r="AD11" i="14"/>
  <c r="D12" i="14"/>
  <c r="F12" i="14" s="1"/>
  <c r="H12" i="14" s="1"/>
  <c r="I12" i="14" s="1"/>
  <c r="M12" i="14"/>
  <c r="Q12" i="14" s="1"/>
  <c r="U12" i="14" s="1"/>
  <c r="V12" i="14" s="1"/>
  <c r="P12" i="14"/>
  <c r="AA12" i="14"/>
  <c r="AC12" i="14"/>
  <c r="AD12" i="14"/>
  <c r="D13" i="14"/>
  <c r="F13" i="14" s="1"/>
  <c r="H13" i="14" s="1"/>
  <c r="I13" i="14" s="1"/>
  <c r="M13" i="14"/>
  <c r="P13" i="14"/>
  <c r="AA13" i="14"/>
  <c r="AC13" i="14"/>
  <c r="AD13" i="14"/>
  <c r="D14" i="14"/>
  <c r="F14" i="14" s="1"/>
  <c r="H14" i="14" s="1"/>
  <c r="I14" i="14" s="1"/>
  <c r="M14" i="14"/>
  <c r="P14" i="14"/>
  <c r="AA14" i="14"/>
  <c r="AC14" i="14"/>
  <c r="AD14" i="14"/>
  <c r="D15" i="14"/>
  <c r="F15" i="14" s="1"/>
  <c r="H15" i="14" s="1"/>
  <c r="M15" i="14"/>
  <c r="P15" i="14"/>
  <c r="AA15" i="14"/>
  <c r="AC15" i="14"/>
  <c r="AD15" i="14"/>
  <c r="D16" i="14"/>
  <c r="F16" i="14" s="1"/>
  <c r="H16" i="14" s="1"/>
  <c r="D17" i="14"/>
  <c r="F17" i="14" s="1"/>
  <c r="H17" i="14" s="1"/>
  <c r="M17" i="14"/>
  <c r="P17" i="14"/>
  <c r="AA17" i="14"/>
  <c r="AC17" i="14"/>
  <c r="AD17" i="14"/>
  <c r="D18" i="14"/>
  <c r="F18" i="14" s="1"/>
  <c r="H18" i="14" s="1"/>
  <c r="AA22" i="14"/>
  <c r="AB22" i="14"/>
  <c r="AC22" i="14"/>
  <c r="AD22" i="14"/>
  <c r="Q13" i="14" l="1"/>
  <c r="S13" i="14" s="1"/>
  <c r="I17" i="14"/>
  <c r="Q14" i="14"/>
  <c r="S14" i="14" s="1"/>
  <c r="Q11" i="14"/>
  <c r="U11" i="14" s="1"/>
  <c r="V11" i="14" s="1"/>
  <c r="Q8" i="14"/>
  <c r="U8" i="14" s="1"/>
  <c r="V8" i="14" s="1"/>
  <c r="Q6" i="14"/>
  <c r="U6" i="14" s="1"/>
  <c r="V6" i="14" s="1"/>
  <c r="S12" i="14"/>
  <c r="U4" i="14"/>
  <c r="V4" i="14" s="1"/>
  <c r="I9" i="14"/>
  <c r="F22" i="14"/>
  <c r="Q17" i="14"/>
  <c r="U17" i="14" s="1"/>
  <c r="V17" i="14" s="1"/>
  <c r="S4" i="14"/>
  <c r="I6" i="14"/>
  <c r="D22" i="14"/>
  <c r="I15" i="14"/>
  <c r="G22" i="14"/>
  <c r="I10" i="14"/>
  <c r="I7" i="14"/>
  <c r="E22" i="14"/>
  <c r="I4" i="14"/>
  <c r="B22" i="14"/>
  <c r="U10" i="14"/>
  <c r="V10" i="14" s="1"/>
  <c r="S7" i="14"/>
  <c r="Q15" i="14"/>
  <c r="U15" i="14" s="1"/>
  <c r="V15" i="14" s="1"/>
  <c r="U13" i="14"/>
  <c r="V13" i="14" s="1"/>
  <c r="S10" i="14"/>
  <c r="U9" i="14"/>
  <c r="V9" i="14" s="1"/>
  <c r="S6" i="14"/>
  <c r="U5" i="14"/>
  <c r="V5" i="14" s="1"/>
  <c r="U14" i="14"/>
  <c r="V14" i="14" s="1"/>
  <c r="C22" i="14"/>
  <c r="S11" i="14" l="1"/>
  <c r="S8" i="14"/>
  <c r="S17" i="14"/>
  <c r="S15" i="14"/>
  <c r="H22" i="14"/>
  <c r="I22" i="14" s="1"/>
  <c r="G1170" i="9" l="1"/>
  <c r="G1104" i="9"/>
  <c r="G1105" i="9" s="1"/>
  <c r="B27" i="2" l="1"/>
  <c r="B30" i="3" s="1"/>
  <c r="A27" i="2"/>
  <c r="A30" i="3" s="1"/>
  <c r="E27" i="2"/>
  <c r="D27" i="2"/>
  <c r="C27" i="2"/>
  <c r="B26" i="2"/>
  <c r="B29" i="3" s="1"/>
  <c r="A26" i="2"/>
  <c r="A29" i="3" s="1"/>
  <c r="E26" i="2"/>
  <c r="D26" i="2"/>
  <c r="C26" i="2"/>
  <c r="B25" i="2"/>
  <c r="B28" i="3" s="1"/>
  <c r="A25" i="2"/>
  <c r="A28" i="3" s="1"/>
  <c r="A23" i="2"/>
  <c r="I415" i="13" l="1"/>
  <c r="J414" i="13" s="1"/>
  <c r="G1323" i="9"/>
  <c r="G1322" i="9"/>
  <c r="G1321" i="9"/>
  <c r="G1320" i="9"/>
  <c r="G1319" i="9"/>
  <c r="G1318" i="9"/>
  <c r="G1314" i="9"/>
  <c r="G1313" i="9"/>
  <c r="G1304" i="9"/>
  <c r="G1303" i="9"/>
  <c r="G1302" i="9"/>
  <c r="G1301" i="9"/>
  <c r="G1300" i="9"/>
  <c r="G1299" i="9"/>
  <c r="G1298" i="9"/>
  <c r="G1297" i="9"/>
  <c r="G1293" i="9"/>
  <c r="G1294" i="9" s="1"/>
  <c r="G1289" i="9"/>
  <c r="G1288" i="9"/>
  <c r="G1287" i="9"/>
  <c r="G1286" i="9"/>
  <c r="G1277" i="9"/>
  <c r="G1276" i="9"/>
  <c r="G1275" i="9"/>
  <c r="G1274" i="9"/>
  <c r="G1270" i="9"/>
  <c r="G1269" i="9"/>
  <c r="G1260" i="9"/>
  <c r="G1259" i="9"/>
  <c r="G1258" i="9"/>
  <c r="G1254" i="9"/>
  <c r="G1253" i="9"/>
  <c r="G1244" i="9"/>
  <c r="G1243" i="9"/>
  <c r="G1242" i="9"/>
  <c r="G1238" i="9"/>
  <c r="G1237" i="9"/>
  <c r="G1255" i="9" l="1"/>
  <c r="G1315" i="9"/>
  <c r="G1245" i="9"/>
  <c r="G1239" i="9"/>
  <c r="G1261" i="9"/>
  <c r="G1290" i="9"/>
  <c r="G1278" i="9"/>
  <c r="G1324" i="9"/>
  <c r="G1305" i="9"/>
  <c r="G1271" i="9"/>
  <c r="G1247" i="9" l="1"/>
  <c r="H503" i="1" s="1"/>
  <c r="G1263" i="9"/>
  <c r="H509" i="1" s="1"/>
  <c r="G1307" i="9"/>
  <c r="H486" i="1" s="1"/>
  <c r="G1326" i="9"/>
  <c r="H492" i="1" s="1"/>
  <c r="G1280" i="9"/>
  <c r="H448" i="1" s="1"/>
  <c r="F542" i="1" l="1"/>
  <c r="F541" i="1"/>
  <c r="F540" i="1"/>
  <c r="F534" i="1"/>
  <c r="F528" i="1"/>
  <c r="F519" i="1"/>
  <c r="F511" i="1"/>
  <c r="F481" i="1"/>
  <c r="F480" i="1"/>
  <c r="F457" i="1"/>
  <c r="F455" i="1"/>
  <c r="F454" i="1"/>
  <c r="D13" i="1" l="1"/>
  <c r="G1199" i="9"/>
  <c r="G1181" i="9" l="1"/>
  <c r="G1180" i="9"/>
  <c r="G1179" i="9"/>
  <c r="G1182" i="9" l="1"/>
  <c r="G1227" i="9"/>
  <c r="G1226" i="9"/>
  <c r="G1225" i="9"/>
  <c r="G1224" i="9"/>
  <c r="G1223" i="9"/>
  <c r="G1222" i="9"/>
  <c r="G1221" i="9"/>
  <c r="G1220" i="9"/>
  <c r="G1219" i="9"/>
  <c r="G1215" i="9"/>
  <c r="G1216" i="9" s="1"/>
  <c r="G1211" i="9"/>
  <c r="G1210" i="9"/>
  <c r="G1209" i="9"/>
  <c r="G1208" i="9"/>
  <c r="G1207" i="9"/>
  <c r="G1212" i="9" l="1"/>
  <c r="G1228" i="9"/>
  <c r="G1230" i="9" l="1"/>
  <c r="H57" i="1"/>
  <c r="H58" i="1"/>
  <c r="G1198" i="9" l="1"/>
  <c r="G1197" i="9"/>
  <c r="G1196" i="9"/>
  <c r="G1195" i="9"/>
  <c r="G1194" i="9"/>
  <c r="G1193" i="9"/>
  <c r="G1192" i="9"/>
  <c r="G1191" i="9"/>
  <c r="G1190" i="9"/>
  <c r="G1189" i="9"/>
  <c r="G1188" i="9"/>
  <c r="G1187" i="9"/>
  <c r="G1186" i="9"/>
  <c r="G1185" i="9"/>
  <c r="G1200" i="9" l="1"/>
  <c r="G4" i="10"/>
  <c r="E2" i="10"/>
  <c r="E3" i="10"/>
  <c r="G2" i="10"/>
  <c r="G3" i="10"/>
  <c r="F4" i="4"/>
  <c r="G3" i="4"/>
  <c r="D3" i="4"/>
  <c r="G2" i="4"/>
  <c r="D2" i="4"/>
  <c r="I4" i="3"/>
  <c r="I3" i="3"/>
  <c r="J5" i="3"/>
  <c r="M4" i="3"/>
  <c r="M3" i="3"/>
  <c r="C7" i="2"/>
  <c r="H4" i="2"/>
  <c r="C6" i="2"/>
  <c r="C6" i="10" s="1"/>
  <c r="A6" i="2"/>
  <c r="A6" i="4" s="1"/>
  <c r="B5" i="2"/>
  <c r="B5" i="4" s="1"/>
  <c r="A5" i="2"/>
  <c r="A5" i="4" s="1"/>
  <c r="B4" i="2"/>
  <c r="B4" i="10" s="1"/>
  <c r="A4" i="2"/>
  <c r="A5" i="3" s="1"/>
  <c r="A3" i="2"/>
  <c r="A3" i="10" s="1"/>
  <c r="B3" i="2"/>
  <c r="B3" i="4" s="1"/>
  <c r="D23" i="2"/>
  <c r="D21" i="2"/>
  <c r="D22" i="2"/>
  <c r="D28" i="2"/>
  <c r="H4" i="10" l="1"/>
  <c r="AI5" i="3"/>
  <c r="T5" i="3"/>
  <c r="AC5" i="3"/>
  <c r="C7" i="4"/>
  <c r="A8" i="3"/>
  <c r="G1201" i="9"/>
  <c r="H13" i="1" s="1"/>
  <c r="A5" i="10"/>
  <c r="C7" i="3"/>
  <c r="G4" i="4"/>
  <c r="C6" i="4"/>
  <c r="B5" i="3"/>
  <c r="K5" i="3"/>
  <c r="B3" i="10"/>
  <c r="C7" i="10"/>
  <c r="A4" i="3"/>
  <c r="A6" i="3"/>
  <c r="A3" i="4"/>
  <c r="A4" i="4"/>
  <c r="B5" i="10"/>
  <c r="B4" i="3"/>
  <c r="B6" i="3"/>
  <c r="B4" i="4"/>
  <c r="A4" i="10"/>
  <c r="A6" i="10"/>
  <c r="A7" i="3"/>
  <c r="B12" i="2"/>
  <c r="B15" i="3" s="1"/>
  <c r="A12" i="2"/>
  <c r="A15" i="3" s="1"/>
  <c r="B11" i="2"/>
  <c r="B14" i="3" s="1"/>
  <c r="A11" i="2"/>
  <c r="A14" i="3" s="1"/>
  <c r="D209" i="1" l="1"/>
  <c r="G1109" i="9" l="1"/>
  <c r="G1110" i="9"/>
  <c r="G1111" i="9"/>
  <c r="G1112" i="9"/>
  <c r="G1113" i="9"/>
  <c r="G1114" i="9"/>
  <c r="G1115" i="9"/>
  <c r="G1116" i="9"/>
  <c r="G1117" i="9"/>
  <c r="G1118" i="9"/>
  <c r="G1119" i="9"/>
  <c r="G1120" i="9"/>
  <c r="G1121" i="9"/>
  <c r="G1122" i="9"/>
  <c r="G1123" i="9"/>
  <c r="G1171" i="9" l="1"/>
  <c r="G1169" i="9"/>
  <c r="G1168" i="9"/>
  <c r="G1167" i="9"/>
  <c r="G1166" i="9"/>
  <c r="G1165" i="9"/>
  <c r="G1164" i="9"/>
  <c r="G1163" i="9"/>
  <c r="G1162" i="9"/>
  <c r="G1161" i="9"/>
  <c r="G1160" i="9"/>
  <c r="G1159" i="9"/>
  <c r="G1158" i="9"/>
  <c r="G1157" i="9"/>
  <c r="G1156" i="9"/>
  <c r="G1155" i="9"/>
  <c r="G1154" i="9"/>
  <c r="G1153" i="9"/>
  <c r="G1152" i="9"/>
  <c r="G1151" i="9"/>
  <c r="G1150" i="9"/>
  <c r="G1149" i="9"/>
  <c r="G1148" i="9"/>
  <c r="G1147" i="9"/>
  <c r="G1146" i="9"/>
  <c r="G1145" i="9"/>
  <c r="G1144" i="9"/>
  <c r="G1143" i="9"/>
  <c r="G1142" i="9"/>
  <c r="G1141" i="9"/>
  <c r="G1140" i="9"/>
  <c r="G1139" i="9"/>
  <c r="G1138" i="9"/>
  <c r="G1137" i="9"/>
  <c r="G1136" i="9"/>
  <c r="G1135" i="9"/>
  <c r="G1134" i="9"/>
  <c r="G1133" i="9"/>
  <c r="G1132" i="9"/>
  <c r="G1131" i="9"/>
  <c r="G1130" i="9"/>
  <c r="G1129" i="9"/>
  <c r="G1128" i="9"/>
  <c r="G1127" i="9"/>
  <c r="G1126" i="9"/>
  <c r="G1125" i="9"/>
  <c r="G1124" i="9"/>
  <c r="G1108" i="9"/>
  <c r="G1100" i="9"/>
  <c r="G1099" i="9"/>
  <c r="G1098" i="9"/>
  <c r="G1097" i="9"/>
  <c r="G1172" i="9" l="1"/>
  <c r="G1101" i="9"/>
  <c r="G1173" i="9" l="1"/>
  <c r="H209" i="1" s="1"/>
  <c r="G1088" i="9" l="1"/>
  <c r="G1087" i="9"/>
  <c r="G1086" i="9"/>
  <c r="G1085" i="9"/>
  <c r="G1084" i="9"/>
  <c r="G1083" i="9"/>
  <c r="G1082" i="9"/>
  <c r="G1081" i="9"/>
  <c r="G1063" i="9"/>
  <c r="G1062" i="9"/>
  <c r="G1061" i="9"/>
  <c r="G1069" i="9"/>
  <c r="G1080" i="9"/>
  <c r="G1079" i="9"/>
  <c r="G1078" i="9"/>
  <c r="G1077" i="9"/>
  <c r="G1076" i="9"/>
  <c r="G1075" i="9"/>
  <c r="G1074" i="9"/>
  <c r="G1073" i="9"/>
  <c r="G1072" i="9"/>
  <c r="G1071" i="9"/>
  <c r="G1070" i="9"/>
  <c r="G1068" i="9"/>
  <c r="G1067" i="9"/>
  <c r="G1060" i="9"/>
  <c r="G1059" i="9"/>
  <c r="G1058" i="9"/>
  <c r="G1054" i="9"/>
  <c r="G1053" i="9"/>
  <c r="G1052" i="9"/>
  <c r="G1089" i="9" l="1"/>
  <c r="G1064" i="9"/>
  <c r="G1055" i="9"/>
  <c r="G1043" i="9"/>
  <c r="G1042" i="9"/>
  <c r="G1041" i="9"/>
  <c r="G1037" i="9"/>
  <c r="G1036" i="9"/>
  <c r="G1044" i="9" l="1"/>
  <c r="G1038" i="9"/>
  <c r="G1016" i="9"/>
  <c r="G1015" i="9"/>
  <c r="G1014" i="9"/>
  <c r="G1013" i="9"/>
  <c r="G1027" i="9"/>
  <c r="G1026" i="9"/>
  <c r="G1025" i="9"/>
  <c r="G1024" i="9"/>
  <c r="G1023" i="9"/>
  <c r="G1022" i="9"/>
  <c r="G1021" i="9"/>
  <c r="G1020" i="9"/>
  <c r="G1009" i="9"/>
  <c r="G1008" i="9"/>
  <c r="G999" i="9"/>
  <c r="G1000" i="9" s="1"/>
  <c r="G995" i="9"/>
  <c r="G994" i="9"/>
  <c r="G996" i="9" l="1"/>
  <c r="G1002" i="9" s="1"/>
  <c r="H264" i="1" s="1"/>
  <c r="G1046" i="9"/>
  <c r="H141" i="1" s="1"/>
  <c r="G1017" i="9"/>
  <c r="G1010" i="9"/>
  <c r="G1028" i="9"/>
  <c r="G1030" i="9" l="1"/>
  <c r="H139" i="1" s="1"/>
  <c r="D131" i="1" l="1"/>
  <c r="G985" i="9"/>
  <c r="G984" i="9"/>
  <c r="G983" i="9"/>
  <c r="G982" i="9"/>
  <c r="G981" i="9"/>
  <c r="G980" i="9"/>
  <c r="G979" i="9"/>
  <c r="G978" i="9"/>
  <c r="G974" i="9"/>
  <c r="G973" i="9"/>
  <c r="G975" i="9" l="1"/>
  <c r="G986" i="9"/>
  <c r="G988" i="9" l="1"/>
  <c r="H131" i="1" s="1"/>
  <c r="D116" i="1"/>
  <c r="G1342" i="9"/>
  <c r="G1343" i="9"/>
  <c r="G1344" i="9"/>
  <c r="G1345" i="9"/>
  <c r="G1333" i="9"/>
  <c r="G1334" i="9"/>
  <c r="G1335" i="9"/>
  <c r="G1336" i="9"/>
  <c r="G1337" i="9"/>
  <c r="G1341" i="9"/>
  <c r="G1332" i="9"/>
  <c r="G1346" i="9" l="1"/>
  <c r="G1338" i="9"/>
  <c r="D145" i="1"/>
  <c r="G574" i="9"/>
  <c r="G573" i="9"/>
  <c r="G1348" i="9" l="1"/>
  <c r="H116" i="1" s="1"/>
  <c r="D93" i="1" l="1"/>
  <c r="G963" i="9" l="1"/>
  <c r="G964" i="9"/>
  <c r="G957" i="9"/>
  <c r="G958" i="9"/>
  <c r="G962" i="9"/>
  <c r="G956" i="9"/>
  <c r="G965" i="9" l="1"/>
  <c r="G959" i="9"/>
  <c r="D132" i="1"/>
  <c r="G947" i="9"/>
  <c r="G946" i="9"/>
  <c r="G945" i="9"/>
  <c r="G944" i="9"/>
  <c r="G943" i="9"/>
  <c r="G942" i="9"/>
  <c r="G941" i="9"/>
  <c r="G940" i="9"/>
  <c r="G939" i="9"/>
  <c r="G938" i="9"/>
  <c r="G937" i="9"/>
  <c r="G936" i="9"/>
  <c r="G935" i="9"/>
  <c r="G934" i="9"/>
  <c r="G933" i="9"/>
  <c r="G932" i="9"/>
  <c r="G928" i="9"/>
  <c r="G927" i="9"/>
  <c r="G923" i="9"/>
  <c r="G922" i="9"/>
  <c r="D133" i="1"/>
  <c r="G913" i="9"/>
  <c r="G912" i="9"/>
  <c r="G911" i="9"/>
  <c r="G910" i="9"/>
  <c r="G909" i="9"/>
  <c r="G908" i="9"/>
  <c r="G907" i="9"/>
  <c r="G906" i="9"/>
  <c r="G905" i="9"/>
  <c r="G904" i="9"/>
  <c r="G903" i="9"/>
  <c r="G902" i="9"/>
  <c r="G901" i="9"/>
  <c r="G900" i="9"/>
  <c r="G899" i="9"/>
  <c r="G898" i="9"/>
  <c r="G897" i="9"/>
  <c r="G893" i="9"/>
  <c r="G892" i="9"/>
  <c r="G888" i="9"/>
  <c r="G887" i="9"/>
  <c r="G924" i="9" l="1"/>
  <c r="G967" i="9"/>
  <c r="H93" i="1" s="1"/>
  <c r="G894" i="9"/>
  <c r="G929" i="9"/>
  <c r="G948" i="9"/>
  <c r="G889" i="9"/>
  <c r="G914" i="9"/>
  <c r="G950" i="9" l="1"/>
  <c r="H132" i="1" s="1"/>
  <c r="G916" i="9"/>
  <c r="H133" i="1" s="1"/>
  <c r="G870" i="9" l="1"/>
  <c r="G853" i="9"/>
  <c r="G859" i="9"/>
  <c r="G858" i="9"/>
  <c r="G878" i="9"/>
  <c r="G877" i="9"/>
  <c r="G876" i="9"/>
  <c r="G875" i="9"/>
  <c r="G874" i="9"/>
  <c r="G873" i="9"/>
  <c r="G872" i="9"/>
  <c r="G871" i="9"/>
  <c r="G869" i="9"/>
  <c r="G868" i="9"/>
  <c r="G867" i="9"/>
  <c r="G866" i="9"/>
  <c r="G865" i="9"/>
  <c r="G861" i="9"/>
  <c r="G860" i="9"/>
  <c r="G854" i="9"/>
  <c r="G852" i="9"/>
  <c r="G855" i="9" l="1"/>
  <c r="G862" i="9"/>
  <c r="G879" i="9"/>
  <c r="G881" i="9" l="1"/>
  <c r="G532" i="9" l="1"/>
  <c r="G417" i="9"/>
  <c r="G416" i="9"/>
  <c r="G439" i="9"/>
  <c r="G438" i="9"/>
  <c r="G437" i="9"/>
  <c r="G436" i="9"/>
  <c r="G435" i="9"/>
  <c r="G434" i="9"/>
  <c r="G433" i="9"/>
  <c r="G432" i="9"/>
  <c r="G431" i="9"/>
  <c r="G430" i="9"/>
  <c r="G429" i="9"/>
  <c r="G428" i="9"/>
  <c r="G418" i="9" l="1"/>
  <c r="D151" i="1" l="1"/>
  <c r="D152" i="1"/>
  <c r="G16" i="9"/>
  <c r="G15" i="9"/>
  <c r="G14" i="9"/>
  <c r="G32" i="9"/>
  <c r="G31" i="9"/>
  <c r="G30" i="9"/>
  <c r="G29" i="9"/>
  <c r="G28" i="9"/>
  <c r="G27" i="9"/>
  <c r="G26" i="9"/>
  <c r="G25" i="9"/>
  <c r="G24" i="9"/>
  <c r="G23" i="9"/>
  <c r="G9" i="9"/>
  <c r="G17" i="9" l="1"/>
  <c r="G340" i="9"/>
  <c r="G339" i="9"/>
  <c r="G338" i="9"/>
  <c r="G360" i="9"/>
  <c r="G359" i="9"/>
  <c r="G358" i="9"/>
  <c r="G357" i="9"/>
  <c r="G356" i="9"/>
  <c r="G355" i="9"/>
  <c r="G354" i="9"/>
  <c r="G353" i="9"/>
  <c r="G352" i="9"/>
  <c r="G334" i="9"/>
  <c r="G285" i="9"/>
  <c r="G284" i="9"/>
  <c r="G283" i="9"/>
  <c r="G282" i="9"/>
  <c r="G281" i="9"/>
  <c r="G280" i="9"/>
  <c r="G279" i="9"/>
  <c r="G278" i="9"/>
  <c r="G274" i="9"/>
  <c r="G273" i="9"/>
  <c r="G272" i="9"/>
  <c r="G271" i="9"/>
  <c r="G341" i="9" l="1"/>
  <c r="G286" i="9"/>
  <c r="G275" i="9"/>
  <c r="G288" i="9" l="1"/>
  <c r="H128" i="1" s="1"/>
  <c r="G195" i="9" l="1"/>
  <c r="G196" i="9"/>
  <c r="G197" i="9"/>
  <c r="G198" i="9"/>
  <c r="G199" i="9"/>
  <c r="G190" i="9"/>
  <c r="G191" i="9"/>
  <c r="G192" i="9"/>
  <c r="G193" i="9"/>
  <c r="G194" i="9"/>
  <c r="G186" i="9"/>
  <c r="G187" i="9"/>
  <c r="G188" i="9"/>
  <c r="G189" i="9"/>
  <c r="G183" i="9"/>
  <c r="G184" i="9"/>
  <c r="G185" i="9"/>
  <c r="G179" i="9"/>
  <c r="G180" i="9"/>
  <c r="G181" i="9"/>
  <c r="G182" i="9"/>
  <c r="G174" i="9"/>
  <c r="G150" i="9"/>
  <c r="G156" i="9"/>
  <c r="G151" i="9"/>
  <c r="G137" i="9"/>
  <c r="G109" i="9" l="1"/>
  <c r="G110" i="9"/>
  <c r="G111" i="9"/>
  <c r="G116" i="9"/>
  <c r="G117" i="9"/>
  <c r="G118" i="9"/>
  <c r="G119" i="9"/>
  <c r="G464" i="9" l="1"/>
  <c r="G465" i="9"/>
  <c r="G466" i="9"/>
  <c r="G467" i="9"/>
  <c r="G468" i="9"/>
  <c r="G469" i="9"/>
  <c r="G470" i="9"/>
  <c r="G471" i="9"/>
  <c r="G472" i="9"/>
  <c r="G473" i="9"/>
  <c r="G474" i="9"/>
  <c r="G475" i="9"/>
  <c r="G476" i="9"/>
  <c r="G477" i="9"/>
  <c r="G478" i="9"/>
  <c r="G479" i="9"/>
  <c r="G480" i="9"/>
  <c r="G457" i="9"/>
  <c r="G456" i="9"/>
  <c r="G455" i="9"/>
  <c r="G454" i="9"/>
  <c r="G453" i="9"/>
  <c r="G235" i="9"/>
  <c r="G236" i="9" s="1"/>
  <c r="G231" i="9"/>
  <c r="G232" i="9" s="1"/>
  <c r="A143" i="1"/>
  <c r="G834" i="9"/>
  <c r="G835" i="9"/>
  <c r="G824" i="9"/>
  <c r="G843" i="9"/>
  <c r="G842" i="9"/>
  <c r="G841" i="9"/>
  <c r="G840" i="9"/>
  <c r="G839" i="9"/>
  <c r="G838" i="9"/>
  <c r="G837" i="9"/>
  <c r="G836" i="9"/>
  <c r="G833" i="9"/>
  <c r="G829" i="9"/>
  <c r="G828" i="9"/>
  <c r="G823" i="9"/>
  <c r="G825" i="9" s="1"/>
  <c r="G458" i="9" l="1"/>
  <c r="G238" i="9"/>
  <c r="H603" i="1" s="1"/>
  <c r="G844" i="9"/>
  <c r="G830" i="9"/>
  <c r="G846" i="9" l="1"/>
  <c r="H113" i="1" s="1"/>
  <c r="F113" i="1" l="1"/>
  <c r="G799" i="9" l="1"/>
  <c r="G798" i="9"/>
  <c r="G797" i="9"/>
  <c r="G796" i="9"/>
  <c r="G795" i="9"/>
  <c r="G794" i="9"/>
  <c r="G793" i="9"/>
  <c r="G792" i="9"/>
  <c r="G791" i="9"/>
  <c r="G787" i="9"/>
  <c r="G786" i="9"/>
  <c r="G782" i="9"/>
  <c r="G783" i="9" s="1"/>
  <c r="G773" i="9"/>
  <c r="G772" i="9"/>
  <c r="G771" i="9"/>
  <c r="G770" i="9"/>
  <c r="G769" i="9"/>
  <c r="G768" i="9"/>
  <c r="G764" i="9"/>
  <c r="G763" i="9"/>
  <c r="G762" i="9"/>
  <c r="G761" i="9"/>
  <c r="G760" i="9"/>
  <c r="G759" i="9"/>
  <c r="G758" i="9"/>
  <c r="G754" i="9"/>
  <c r="G753" i="9"/>
  <c r="G752" i="9"/>
  <c r="G743" i="9"/>
  <c r="G742" i="9"/>
  <c r="G741" i="9"/>
  <c r="G740" i="9"/>
  <c r="G739" i="9"/>
  <c r="G738" i="9"/>
  <c r="G734" i="9"/>
  <c r="G733" i="9"/>
  <c r="G732" i="9"/>
  <c r="G731" i="9"/>
  <c r="G722" i="9"/>
  <c r="G723" i="9" s="1"/>
  <c r="G718" i="9"/>
  <c r="G717" i="9"/>
  <c r="G713" i="9"/>
  <c r="G712" i="9"/>
  <c r="G711" i="9"/>
  <c r="G702" i="9"/>
  <c r="G703" i="9" s="1"/>
  <c r="G698" i="9"/>
  <c r="G697" i="9"/>
  <c r="G693" i="9"/>
  <c r="G692" i="9"/>
  <c r="G800" i="9" l="1"/>
  <c r="G788" i="9"/>
  <c r="G755" i="9"/>
  <c r="G714" i="9"/>
  <c r="G699" i="9"/>
  <c r="G694" i="9"/>
  <c r="G735" i="9"/>
  <c r="G765" i="9"/>
  <c r="G774" i="9"/>
  <c r="G719" i="9"/>
  <c r="G744" i="9"/>
  <c r="G725" i="9" l="1"/>
  <c r="H72" i="1" s="1"/>
  <c r="G705" i="9"/>
  <c r="H42" i="1" s="1"/>
  <c r="G776" i="9"/>
  <c r="H109" i="1" s="1"/>
  <c r="G802" i="9"/>
  <c r="G746" i="9"/>
  <c r="H74" i="1" s="1"/>
  <c r="H49" i="1" l="1"/>
  <c r="G683" i="9"/>
  <c r="G682" i="9"/>
  <c r="G681" i="9"/>
  <c r="G684" i="9" s="1"/>
  <c r="G677" i="9"/>
  <c r="G676" i="9"/>
  <c r="G675" i="9"/>
  <c r="G674" i="9"/>
  <c r="G673" i="9"/>
  <c r="G672" i="9"/>
  <c r="G671" i="9"/>
  <c r="G667" i="9"/>
  <c r="G666" i="9"/>
  <c r="G665" i="9"/>
  <c r="G664" i="9"/>
  <c r="G668" i="9" l="1"/>
  <c r="G678" i="9"/>
  <c r="G686" i="9" l="1"/>
  <c r="H67" i="1" l="1"/>
  <c r="H64" i="1"/>
  <c r="H46" i="1"/>
  <c r="H44" i="1"/>
  <c r="G258" i="9"/>
  <c r="G317" i="9" l="1"/>
  <c r="G318" i="9"/>
  <c r="G319" i="9"/>
  <c r="G320" i="9"/>
  <c r="G321" i="9"/>
  <c r="G322" i="9"/>
  <c r="G323" i="9"/>
  <c r="G316" i="9"/>
  <c r="G161" i="9"/>
  <c r="G162" i="9"/>
  <c r="G163" i="9"/>
  <c r="G164" i="9"/>
  <c r="G160" i="9"/>
  <c r="G516" i="9"/>
  <c r="G515" i="9"/>
  <c r="G511" i="9"/>
  <c r="G510" i="9"/>
  <c r="G531" i="9"/>
  <c r="G530" i="9"/>
  <c r="G526" i="9"/>
  <c r="G525" i="9"/>
  <c r="G547" i="9"/>
  <c r="G548" i="9"/>
  <c r="G546" i="9"/>
  <c r="G542" i="9"/>
  <c r="G541" i="9"/>
  <c r="G563" i="9"/>
  <c r="G564" i="9"/>
  <c r="G562" i="9"/>
  <c r="G558" i="9"/>
  <c r="G557" i="9"/>
  <c r="G590" i="9"/>
  <c r="G638" i="9"/>
  <c r="G649" i="9"/>
  <c r="G648" i="9"/>
  <c r="H99" i="1"/>
  <c r="H98" i="1"/>
  <c r="F98" i="1"/>
  <c r="F99" i="1" s="1"/>
  <c r="F92" i="1"/>
  <c r="G165" i="9" l="1"/>
  <c r="G517" i="9"/>
  <c r="G512" i="9"/>
  <c r="G533" i="9"/>
  <c r="F168" i="1"/>
  <c r="F169" i="1" s="1"/>
  <c r="G324" i="9"/>
  <c r="G527" i="9"/>
  <c r="G549" i="9"/>
  <c r="G543" i="9"/>
  <c r="G565" i="9"/>
  <c r="G559" i="9"/>
  <c r="G650" i="9"/>
  <c r="G519" i="9" l="1"/>
  <c r="H142" i="1" s="1"/>
  <c r="G535" i="9"/>
  <c r="H138" i="1" s="1"/>
  <c r="G551" i="9"/>
  <c r="H140" i="1" s="1"/>
  <c r="G567" i="9"/>
  <c r="H143" i="1" l="1"/>
  <c r="H124" i="1"/>
  <c r="H130" i="1"/>
  <c r="G501" i="9" l="1"/>
  <c r="G495" i="9"/>
  <c r="G496" i="9"/>
  <c r="G497" i="9"/>
  <c r="G498" i="9"/>
  <c r="G499" i="9"/>
  <c r="G500" i="9"/>
  <c r="G494" i="9"/>
  <c r="G490" i="9"/>
  <c r="G489" i="9"/>
  <c r="G462" i="9"/>
  <c r="G463" i="9"/>
  <c r="G461" i="9"/>
  <c r="G449" i="9"/>
  <c r="G448" i="9"/>
  <c r="G422" i="9"/>
  <c r="G423" i="9"/>
  <c r="G424" i="9"/>
  <c r="G425" i="9"/>
  <c r="G426" i="9"/>
  <c r="G427" i="9"/>
  <c r="G421" i="9"/>
  <c r="G412" i="9"/>
  <c r="G411" i="9"/>
  <c r="G396" i="9"/>
  <c r="G397" i="9"/>
  <c r="G398" i="9"/>
  <c r="G399" i="9"/>
  <c r="G400" i="9"/>
  <c r="G401" i="9"/>
  <c r="G402" i="9"/>
  <c r="G395" i="9"/>
  <c r="G391" i="9"/>
  <c r="G370" i="9"/>
  <c r="G333" i="9"/>
  <c r="G332" i="9"/>
  <c r="G369" i="9"/>
  <c r="G390" i="9"/>
  <c r="G375" i="9"/>
  <c r="G376" i="9"/>
  <c r="G377" i="9"/>
  <c r="G378" i="9"/>
  <c r="G379" i="9"/>
  <c r="G380" i="9"/>
  <c r="G381" i="9"/>
  <c r="G374" i="9"/>
  <c r="G345" i="9"/>
  <c r="G346" i="9"/>
  <c r="G347" i="9"/>
  <c r="G348" i="9"/>
  <c r="G349" i="9"/>
  <c r="G350" i="9"/>
  <c r="G351" i="9"/>
  <c r="G344" i="9"/>
  <c r="G312" i="9"/>
  <c r="G311" i="9"/>
  <c r="G250" i="9"/>
  <c r="G251" i="9" s="1"/>
  <c r="G245" i="9"/>
  <c r="G213" i="9"/>
  <c r="G214" i="9"/>
  <c r="G215" i="9"/>
  <c r="G216" i="9"/>
  <c r="G217" i="9"/>
  <c r="G218" i="9"/>
  <c r="G219" i="9"/>
  <c r="G220" i="9"/>
  <c r="G221" i="9"/>
  <c r="G222" i="9"/>
  <c r="G212" i="9"/>
  <c r="G208" i="9"/>
  <c r="G209" i="9" s="1"/>
  <c r="G440" i="9" l="1"/>
  <c r="G361" i="9"/>
  <c r="G335" i="9"/>
  <c r="G481" i="9"/>
  <c r="G371" i="9"/>
  <c r="G502" i="9"/>
  <c r="G403" i="9"/>
  <c r="G491" i="9"/>
  <c r="G450" i="9"/>
  <c r="G413" i="9"/>
  <c r="G392" i="9"/>
  <c r="G382" i="9"/>
  <c r="G313" i="9"/>
  <c r="G326" i="9" s="1"/>
  <c r="H127" i="1" s="1"/>
  <c r="G223" i="9"/>
  <c r="G225" i="9" s="1"/>
  <c r="H189" i="1" s="1"/>
  <c r="G442" i="9" l="1"/>
  <c r="H172" i="1" s="1"/>
  <c r="G363" i="9"/>
  <c r="H151" i="1" s="1"/>
  <c r="G483" i="9"/>
  <c r="H115" i="1" s="1"/>
  <c r="G384" i="9"/>
  <c r="H121" i="1" s="1"/>
  <c r="G504" i="9"/>
  <c r="H136" i="1" s="1"/>
  <c r="G405" i="9"/>
  <c r="H137" i="1" s="1"/>
  <c r="G178" i="9" l="1"/>
  <c r="G200" i="9" s="1"/>
  <c r="G173" i="9"/>
  <c r="G155" i="9"/>
  <c r="G157" i="9" s="1"/>
  <c r="G141" i="9"/>
  <c r="G140" i="9"/>
  <c r="G128" i="9"/>
  <c r="G115" i="9"/>
  <c r="G108" i="9"/>
  <c r="G112" i="9" s="1"/>
  <c r="G104" i="9"/>
  <c r="G103" i="9"/>
  <c r="G94" i="9"/>
  <c r="G93" i="9"/>
  <c r="G92" i="9"/>
  <c r="G91" i="9"/>
  <c r="G90" i="9"/>
  <c r="G89" i="9"/>
  <c r="G88" i="9"/>
  <c r="G87" i="9"/>
  <c r="G86" i="9"/>
  <c r="G85" i="9"/>
  <c r="G84" i="9"/>
  <c r="G83" i="9"/>
  <c r="G79" i="9"/>
  <c r="G80" i="9" s="1"/>
  <c r="G72" i="9"/>
  <c r="G73" i="9"/>
  <c r="G74" i="9"/>
  <c r="G75" i="9"/>
  <c r="G71" i="9"/>
  <c r="G48" i="9"/>
  <c r="G47" i="9"/>
  <c r="G46" i="9"/>
  <c r="G42" i="9"/>
  <c r="G41" i="9"/>
  <c r="G22" i="9"/>
  <c r="G21" i="9"/>
  <c r="G20" i="9"/>
  <c r="G10" i="9"/>
  <c r="G8" i="9"/>
  <c r="G33" i="9" l="1"/>
  <c r="G175" i="9"/>
  <c r="G202" i="9" s="1"/>
  <c r="H105" i="1" s="1"/>
  <c r="G152" i="9"/>
  <c r="G167" i="9" s="1"/>
  <c r="H111" i="1" s="1"/>
  <c r="G142" i="9"/>
  <c r="G129" i="9"/>
  <c r="G105" i="9"/>
  <c r="G95" i="9"/>
  <c r="G76" i="9"/>
  <c r="G43" i="9"/>
  <c r="G11" i="9"/>
  <c r="G49" i="9"/>
  <c r="G144" i="9" l="1"/>
  <c r="H82" i="1" s="1"/>
  <c r="G35" i="9"/>
  <c r="H152" i="1" s="1"/>
  <c r="G97" i="9"/>
  <c r="H86" i="1" s="1"/>
  <c r="G51" i="9"/>
  <c r="H85" i="1" s="1"/>
  <c r="H87" i="1" l="1"/>
  <c r="D95" i="1" l="1"/>
  <c r="G654" i="9"/>
  <c r="G655" i="9"/>
  <c r="G653" i="9"/>
  <c r="F171" i="1"/>
  <c r="G656" i="9" l="1"/>
  <c r="E28" i="2"/>
  <c r="C28" i="2"/>
  <c r="B31" i="3"/>
  <c r="E22" i="2"/>
  <c r="C22" i="2"/>
  <c r="B22" i="2"/>
  <c r="B25" i="3" s="1"/>
  <c r="E21" i="2"/>
  <c r="C21" i="2"/>
  <c r="B21" i="2"/>
  <c r="B24" i="3" s="1"/>
  <c r="E23" i="2"/>
  <c r="C23" i="2"/>
  <c r="A31" i="3"/>
  <c r="A22" i="2"/>
  <c r="A25" i="3" s="1"/>
  <c r="A21" i="2"/>
  <c r="A24" i="3" s="1"/>
  <c r="G581" i="9"/>
  <c r="G580" i="9"/>
  <c r="G576" i="9"/>
  <c r="G575" i="9"/>
  <c r="F134" i="1"/>
  <c r="G639" i="9"/>
  <c r="G634" i="9"/>
  <c r="G633" i="9"/>
  <c r="F115" i="1"/>
  <c r="G596" i="9"/>
  <c r="G595" i="9"/>
  <c r="G591" i="9"/>
  <c r="G592" i="9" s="1"/>
  <c r="F112" i="1"/>
  <c r="G244" i="9"/>
  <c r="G246" i="9"/>
  <c r="G262" i="9"/>
  <c r="G261" i="9"/>
  <c r="G259" i="9"/>
  <c r="G257" i="9"/>
  <c r="G256" i="9"/>
  <c r="G255" i="9"/>
  <c r="G254" i="9"/>
  <c r="G260" i="9"/>
  <c r="D114" i="12"/>
  <c r="V114" i="12" s="1"/>
  <c r="D115" i="12"/>
  <c r="V115" i="12" s="1"/>
  <c r="D116" i="12"/>
  <c r="V116" i="12" s="1"/>
  <c r="D117" i="12"/>
  <c r="V117" i="12" s="1"/>
  <c r="D118" i="12"/>
  <c r="V118" i="12" s="1"/>
  <c r="D119" i="12"/>
  <c r="V119" i="12" s="1"/>
  <c r="D120" i="12"/>
  <c r="V120" i="12" s="1"/>
  <c r="D121" i="12"/>
  <c r="V121" i="12" s="1"/>
  <c r="D122" i="12"/>
  <c r="V122" i="12" s="1"/>
  <c r="D123" i="12"/>
  <c r="V123" i="12" s="1"/>
  <c r="D124" i="12"/>
  <c r="V124" i="12" s="1"/>
  <c r="D125" i="12"/>
  <c r="V125" i="12" s="1"/>
  <c r="D126" i="12"/>
  <c r="V126" i="12" s="1"/>
  <c r="D127" i="12"/>
  <c r="V127" i="12" s="1"/>
  <c r="D128" i="12"/>
  <c r="V128" i="12" s="1"/>
  <c r="D129" i="12"/>
  <c r="V129" i="12" s="1"/>
  <c r="D130" i="12"/>
  <c r="V130" i="12" s="1"/>
  <c r="D131" i="12"/>
  <c r="V131" i="12" s="1"/>
  <c r="D132" i="12"/>
  <c r="V132" i="12" s="1"/>
  <c r="D113" i="12"/>
  <c r="V113" i="12" s="1"/>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V110" i="12" s="1"/>
  <c r="D3" i="12"/>
  <c r="V134" i="12" l="1"/>
  <c r="G635" i="9"/>
  <c r="G247" i="9"/>
  <c r="G597" i="9"/>
  <c r="G577" i="9"/>
  <c r="G658" i="9"/>
  <c r="H95" i="1" s="1"/>
  <c r="G582" i="9"/>
  <c r="F104" i="1"/>
  <c r="F162" i="1" s="1"/>
  <c r="F163" i="1" s="1"/>
  <c r="F105" i="1"/>
  <c r="G640" i="9"/>
  <c r="G263" i="9"/>
  <c r="G22" i="4"/>
  <c r="C195" i="12"/>
  <c r="AA193" i="12"/>
  <c r="S191" i="12"/>
  <c r="T191" i="12" s="1"/>
  <c r="L191" i="12"/>
  <c r="D191" i="12"/>
  <c r="AS142" i="12"/>
  <c r="AS141" i="12"/>
  <c r="AS140" i="12"/>
  <c r="AS139" i="12"/>
  <c r="AS138" i="12"/>
  <c r="AS137" i="12"/>
  <c r="AS136" i="12"/>
  <c r="AS135" i="12"/>
  <c r="AS134" i="12"/>
  <c r="AS133" i="12"/>
  <c r="AS132" i="12"/>
  <c r="AS131" i="12"/>
  <c r="AS130" i="12"/>
  <c r="AS129" i="12"/>
  <c r="AS128" i="12"/>
  <c r="AS127" i="12"/>
  <c r="AS126" i="12"/>
  <c r="AS124" i="12"/>
  <c r="AS123" i="12"/>
  <c r="AS122" i="12"/>
  <c r="AS121" i="12"/>
  <c r="AS120" i="12"/>
  <c r="AS119" i="12"/>
  <c r="AS118" i="12"/>
  <c r="AS117" i="12"/>
  <c r="AS116" i="12"/>
  <c r="AS115" i="12"/>
  <c r="AS114" i="12"/>
  <c r="AS113"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V28" i="12"/>
  <c r="V27" i="12"/>
  <c r="V26" i="12"/>
  <c r="V25" i="12"/>
  <c r="V24" i="12"/>
  <c r="V23" i="12"/>
  <c r="V22" i="12"/>
  <c r="V21" i="12"/>
  <c r="S20" i="12"/>
  <c r="V20" i="12"/>
  <c r="S19" i="12"/>
  <c r="V19" i="12"/>
  <c r="V18" i="12"/>
  <c r="S18" i="12"/>
  <c r="L18" i="12"/>
  <c r="AB18" i="12" s="1"/>
  <c r="S17" i="12"/>
  <c r="L17" i="12"/>
  <c r="AB17" i="12" s="1"/>
  <c r="V17" i="12"/>
  <c r="V16" i="12"/>
  <c r="S16" i="12"/>
  <c r="L16" i="12"/>
  <c r="AB16" i="12" s="1"/>
  <c r="S15" i="12"/>
  <c r="L15" i="12"/>
  <c r="AB15" i="12" s="1"/>
  <c r="V15" i="12"/>
  <c r="V14" i="12"/>
  <c r="S14" i="12"/>
  <c r="L14" i="12"/>
  <c r="AB14" i="12" s="1"/>
  <c r="AS13" i="12"/>
  <c r="AH13" i="12"/>
  <c r="AJ13" i="12" s="1"/>
  <c r="AK13" i="12" s="1"/>
  <c r="S13" i="12"/>
  <c r="L13" i="12"/>
  <c r="AB13" i="12" s="1"/>
  <c r="AX12" i="12"/>
  <c r="AS12" i="12"/>
  <c r="AN12" i="12"/>
  <c r="AM12" i="12"/>
  <c r="AH12" i="12"/>
  <c r="AJ12" i="12" s="1"/>
  <c r="AK12" i="12" s="1"/>
  <c r="S12" i="12"/>
  <c r="L12" i="12"/>
  <c r="AB12" i="12" s="1"/>
  <c r="V12" i="12"/>
  <c r="AX11" i="12"/>
  <c r="AS11" i="12"/>
  <c r="AH11" i="12"/>
  <c r="AJ11" i="12" s="1"/>
  <c r="AK11" i="12" s="1"/>
  <c r="S11" i="12"/>
  <c r="T11" i="12" s="1"/>
  <c r="AN11" i="12" s="1"/>
  <c r="L11" i="12"/>
  <c r="AA11" i="12" s="1"/>
  <c r="AX10" i="12"/>
  <c r="AS10" i="12"/>
  <c r="AH10" i="12"/>
  <c r="AJ10" i="12" s="1"/>
  <c r="AK10" i="12" s="1"/>
  <c r="S10" i="12"/>
  <c r="T10" i="12" s="1"/>
  <c r="AC10" i="12" s="1"/>
  <c r="L10" i="12"/>
  <c r="AB10" i="12" s="1"/>
  <c r="AX9" i="12"/>
  <c r="AS9" i="12"/>
  <c r="AH9" i="12"/>
  <c r="AJ9" i="12" s="1"/>
  <c r="AK9" i="12" s="1"/>
  <c r="S9" i="12"/>
  <c r="L9" i="12"/>
  <c r="M9" i="12" s="1"/>
  <c r="AC9" i="12"/>
  <c r="AS8" i="12"/>
  <c r="AH8" i="12"/>
  <c r="AJ8" i="12" s="1"/>
  <c r="AK8" i="12" s="1"/>
  <c r="S8" i="12"/>
  <c r="L8" i="12"/>
  <c r="AB8" i="12" s="1"/>
  <c r="AC8" i="12"/>
  <c r="AS7" i="12"/>
  <c r="AH7" i="12"/>
  <c r="AJ7" i="12" s="1"/>
  <c r="AK7" i="12" s="1"/>
  <c r="S7" i="12"/>
  <c r="L7" i="12"/>
  <c r="AC7" i="12"/>
  <c r="AS6" i="12"/>
  <c r="AN6" i="12"/>
  <c r="AM6" i="12"/>
  <c r="AJ6" i="12"/>
  <c r="AK6" i="12" s="1"/>
  <c r="AH6" i="12"/>
  <c r="AC6" i="12"/>
  <c r="V6" i="12"/>
  <c r="S6" i="12"/>
  <c r="AB6" i="12" s="1"/>
  <c r="AS5" i="12"/>
  <c r="AN5" i="12"/>
  <c r="AM5" i="12"/>
  <c r="AH5" i="12"/>
  <c r="AJ5" i="12" s="1"/>
  <c r="AK5" i="12" s="1"/>
  <c r="V5" i="12"/>
  <c r="X5" i="12" s="1"/>
  <c r="S5" i="12"/>
  <c r="Z5" i="12"/>
  <c r="AS4" i="12"/>
  <c r="AH4" i="12"/>
  <c r="AJ4" i="12" s="1"/>
  <c r="AK4" i="12" s="1"/>
  <c r="S4" i="12"/>
  <c r="AB4" i="12" s="1"/>
  <c r="BF3" i="12"/>
  <c r="BA3" i="12"/>
  <c r="BB3" i="12" s="1"/>
  <c r="AS3" i="12"/>
  <c r="AH3" i="12"/>
  <c r="AJ3" i="12" s="1"/>
  <c r="AK3" i="12" s="1"/>
  <c r="AC3" i="12"/>
  <c r="Z3" i="12"/>
  <c r="S3" i="12"/>
  <c r="C197" i="12"/>
  <c r="D197" i="12" s="1"/>
  <c r="AX13" i="12" l="1"/>
  <c r="AX3" i="12" s="1"/>
  <c r="AY3" i="12" s="1"/>
  <c r="AA12" i="12"/>
  <c r="AB9" i="12"/>
  <c r="G584" i="9"/>
  <c r="H145" i="1" s="1"/>
  <c r="G265" i="9"/>
  <c r="H204" i="1" s="1"/>
  <c r="G599" i="9"/>
  <c r="H114" i="1" s="1"/>
  <c r="T4" i="12"/>
  <c r="AN4" i="12" s="1"/>
  <c r="V11" i="12"/>
  <c r="Y11" i="12" s="1"/>
  <c r="G642" i="9"/>
  <c r="H117" i="1" s="1"/>
  <c r="AS143" i="12"/>
  <c r="M8" i="12"/>
  <c r="AM8" i="12" s="1"/>
  <c r="AM11" i="12"/>
  <c r="Y5" i="12"/>
  <c r="T5" i="12"/>
  <c r="AB5" i="12"/>
  <c r="Y6" i="12"/>
  <c r="X6" i="12"/>
  <c r="AB7" i="12"/>
  <c r="M7" i="12"/>
  <c r="V7" i="12" s="1"/>
  <c r="AN9" i="12"/>
  <c r="AM9" i="12"/>
  <c r="AA3" i="12"/>
  <c r="T3" i="12"/>
  <c r="AB3" i="12"/>
  <c r="Z4" i="12"/>
  <c r="AC4" i="12"/>
  <c r="Y12" i="12"/>
  <c r="X12" i="12"/>
  <c r="AC5" i="12"/>
  <c r="M10" i="12"/>
  <c r="AB11" i="12"/>
  <c r="AC11" i="12" s="1"/>
  <c r="V9" i="12"/>
  <c r="AA10" i="12"/>
  <c r="M13" i="12"/>
  <c r="V13" i="12" s="1"/>
  <c r="H22" i="10"/>
  <c r="H17" i="10"/>
  <c r="H10" i="10"/>
  <c r="V4" i="12" l="1"/>
  <c r="X11" i="12"/>
  <c r="AN8" i="12"/>
  <c r="V8" i="12"/>
  <c r="X8" i="12" s="1"/>
  <c r="AB192" i="12"/>
  <c r="H25" i="10"/>
  <c r="J5" i="1" s="1"/>
  <c r="AM4" i="12"/>
  <c r="AN13" i="12"/>
  <c r="AM13" i="12"/>
  <c r="AN3" i="12"/>
  <c r="V3" i="12"/>
  <c r="AM3" i="12"/>
  <c r="V10" i="12"/>
  <c r="AN10" i="12"/>
  <c r="AM10" i="12"/>
  <c r="AC13" i="12"/>
  <c r="AC192" i="12" s="1"/>
  <c r="AA192" i="12"/>
  <c r="AA194" i="12" s="1"/>
  <c r="Z192" i="12"/>
  <c r="X9" i="12"/>
  <c r="Y9" i="12"/>
  <c r="Y4" i="12"/>
  <c r="X4" i="12"/>
  <c r="AN7" i="12"/>
  <c r="AM7" i="12"/>
  <c r="Y13" i="12"/>
  <c r="X13" i="12"/>
  <c r="Y8" i="12"/>
  <c r="Y7" i="12"/>
  <c r="X7" i="12"/>
  <c r="I600" i="1" l="1"/>
  <c r="I465" i="1"/>
  <c r="I436" i="1"/>
  <c r="I422" i="1"/>
  <c r="I418" i="1"/>
  <c r="I414" i="1"/>
  <c r="I410" i="1"/>
  <c r="I406" i="1"/>
  <c r="I402" i="1"/>
  <c r="I398" i="1"/>
  <c r="I390" i="1"/>
  <c r="I386" i="1"/>
  <c r="I382" i="1"/>
  <c r="I378" i="1"/>
  <c r="I371" i="1"/>
  <c r="I367" i="1"/>
  <c r="I363" i="1"/>
  <c r="I359" i="1"/>
  <c r="I355" i="1"/>
  <c r="I351" i="1"/>
  <c r="I347" i="1"/>
  <c r="I342" i="1"/>
  <c r="I333" i="1"/>
  <c r="I329" i="1"/>
  <c r="I325" i="1"/>
  <c r="I321" i="1"/>
  <c r="I317" i="1"/>
  <c r="I305" i="1"/>
  <c r="I301" i="1"/>
  <c r="I199" i="1"/>
  <c r="I467" i="1"/>
  <c r="I432" i="1"/>
  <c r="I416" i="1"/>
  <c r="I408" i="1"/>
  <c r="I400" i="1"/>
  <c r="I388" i="1"/>
  <c r="I380" i="1"/>
  <c r="I369" i="1"/>
  <c r="I361" i="1"/>
  <c r="I353" i="1"/>
  <c r="I345" i="1"/>
  <c r="I331" i="1"/>
  <c r="I323" i="1"/>
  <c r="I315" i="1"/>
  <c r="I303" i="1"/>
  <c r="I177" i="1"/>
  <c r="I466" i="1"/>
  <c r="I427" i="1"/>
  <c r="I415" i="1"/>
  <c r="I407" i="1"/>
  <c r="I399" i="1"/>
  <c r="I387" i="1"/>
  <c r="I379" i="1"/>
  <c r="I368" i="1"/>
  <c r="I360" i="1"/>
  <c r="I352" i="1"/>
  <c r="I334" i="1"/>
  <c r="I326" i="1"/>
  <c r="I318" i="1"/>
  <c r="I302" i="1"/>
  <c r="I134" i="1"/>
  <c r="I514" i="1"/>
  <c r="I464" i="1"/>
  <c r="I433" i="1"/>
  <c r="I421" i="1"/>
  <c r="I417" i="1"/>
  <c r="I413" i="1"/>
  <c r="I409" i="1"/>
  <c r="I405" i="1"/>
  <c r="I401" i="1"/>
  <c r="I397" i="1"/>
  <c r="I389" i="1"/>
  <c r="I385" i="1"/>
  <c r="I381" i="1"/>
  <c r="I377" i="1"/>
  <c r="I370" i="1"/>
  <c r="I366" i="1"/>
  <c r="I362" i="1"/>
  <c r="I358" i="1"/>
  <c r="I354" i="1"/>
  <c r="I350" i="1"/>
  <c r="I346" i="1"/>
  <c r="I336" i="1"/>
  <c r="I332" i="1"/>
  <c r="I328" i="1"/>
  <c r="I324" i="1"/>
  <c r="I320" i="1"/>
  <c r="I316" i="1"/>
  <c r="I304" i="1"/>
  <c r="I202" i="1"/>
  <c r="I191" i="1"/>
  <c r="I463" i="1"/>
  <c r="I420" i="1"/>
  <c r="I412" i="1"/>
  <c r="I404" i="1"/>
  <c r="I396" i="1"/>
  <c r="I384" i="1"/>
  <c r="I376" i="1"/>
  <c r="I365" i="1"/>
  <c r="I357" i="1"/>
  <c r="I349" i="1"/>
  <c r="I335" i="1"/>
  <c r="I327" i="1"/>
  <c r="I319" i="1"/>
  <c r="I201" i="1"/>
  <c r="I14" i="1"/>
  <c r="I462" i="1"/>
  <c r="I419" i="1"/>
  <c r="I411" i="1"/>
  <c r="I403" i="1"/>
  <c r="I395" i="1"/>
  <c r="I383" i="1"/>
  <c r="I372" i="1"/>
  <c r="I364" i="1"/>
  <c r="I356" i="1"/>
  <c r="I348" i="1"/>
  <c r="I344" i="1"/>
  <c r="I330" i="1"/>
  <c r="I322" i="1"/>
  <c r="I306" i="1"/>
  <c r="I200" i="1"/>
  <c r="I133" i="1"/>
  <c r="I132" i="1"/>
  <c r="Z197" i="12"/>
  <c r="Y10" i="12"/>
  <c r="X10" i="12"/>
  <c r="V112" i="12"/>
  <c r="X3" i="12"/>
  <c r="Y3" i="12"/>
  <c r="Y192" i="12" s="1"/>
  <c r="G120" i="9"/>
  <c r="G122" i="9" s="1"/>
  <c r="H96" i="1" s="1"/>
  <c r="V136" i="12" l="1"/>
  <c r="V192" i="12" s="1"/>
  <c r="V193" i="12" s="1"/>
  <c r="X192" i="12"/>
  <c r="G16" i="4"/>
  <c r="G25" i="4" s="1"/>
  <c r="A1" i="2" l="1"/>
  <c r="E1" i="3" s="1"/>
  <c r="H13" i="3"/>
  <c r="K13" i="3" s="1"/>
  <c r="N13" i="3" s="1"/>
  <c r="Q13" i="3" s="1"/>
  <c r="T13" i="3" s="1"/>
  <c r="W13" i="3" s="1"/>
  <c r="Z13" i="3" s="1"/>
  <c r="AC13" i="3" s="1"/>
  <c r="AF13" i="3" s="1"/>
  <c r="AI13" i="3" s="1"/>
  <c r="H14" i="3"/>
  <c r="K14" i="3" s="1"/>
  <c r="N14" i="3" s="1"/>
  <c r="Q14" i="3" s="1"/>
  <c r="T14" i="3" s="1"/>
  <c r="W14" i="3" s="1"/>
  <c r="Z14" i="3" s="1"/>
  <c r="AC14" i="3" s="1"/>
  <c r="AF14" i="3" s="1"/>
  <c r="AI14" i="3" s="1"/>
  <c r="N15" i="3"/>
  <c r="Q15" i="3" s="1"/>
  <c r="T15" i="3" s="1"/>
  <c r="W15" i="3" s="1"/>
  <c r="Z15" i="3" s="1"/>
  <c r="AC15" i="3" s="1"/>
  <c r="AF15" i="3" s="1"/>
  <c r="AI15" i="3" s="1"/>
  <c r="K16" i="3"/>
  <c r="N16" i="3" s="1"/>
  <c r="Q16" i="3" s="1"/>
  <c r="T16" i="3" s="1"/>
  <c r="W16" i="3" s="1"/>
  <c r="Z16" i="3" s="1"/>
  <c r="AC16" i="3" s="1"/>
  <c r="AF16" i="3" s="1"/>
  <c r="AI16" i="3" s="1"/>
  <c r="K17" i="3"/>
  <c r="N17" i="3" s="1"/>
  <c r="Q17" i="3" s="1"/>
  <c r="T17" i="3" s="1"/>
  <c r="W17" i="3" s="1"/>
  <c r="Z17" i="3" s="1"/>
  <c r="AC17" i="3" s="1"/>
  <c r="AF17" i="3" s="1"/>
  <c r="AI17" i="3" s="1"/>
  <c r="K19" i="3"/>
  <c r="N19" i="3" s="1"/>
  <c r="Q19" i="3" s="1"/>
  <c r="T19" i="3" s="1"/>
  <c r="W19" i="3" s="1"/>
  <c r="Z19" i="3" s="1"/>
  <c r="AC19" i="3" s="1"/>
  <c r="AF19" i="3" s="1"/>
  <c r="AI19" i="3" s="1"/>
  <c r="K20" i="3"/>
  <c r="N20" i="3" s="1"/>
  <c r="Q20" i="3" s="1"/>
  <c r="T20" i="3" s="1"/>
  <c r="W20" i="3" s="1"/>
  <c r="Z20" i="3" s="1"/>
  <c r="AC20" i="3" s="1"/>
  <c r="AF20" i="3" s="1"/>
  <c r="AI20" i="3" s="1"/>
  <c r="K21" i="3"/>
  <c r="N21" i="3" s="1"/>
  <c r="Q21" i="3" s="1"/>
  <c r="T21" i="3" s="1"/>
  <c r="W21" i="3" s="1"/>
  <c r="Z21" i="3" s="1"/>
  <c r="AC21" i="3" s="1"/>
  <c r="AF21" i="3" s="1"/>
  <c r="AI21" i="3" s="1"/>
  <c r="K22" i="3"/>
  <c r="N22" i="3" s="1"/>
  <c r="Q22" i="3" s="1"/>
  <c r="T22" i="3" s="1"/>
  <c r="W22" i="3" s="1"/>
  <c r="Z22" i="3" s="1"/>
  <c r="AC22" i="3" s="1"/>
  <c r="AF22" i="3" s="1"/>
  <c r="AI22" i="3" s="1"/>
  <c r="K24" i="3"/>
  <c r="N24" i="3" s="1"/>
  <c r="Q24" i="3" s="1"/>
  <c r="T24" i="3" s="1"/>
  <c r="W24" i="3" s="1"/>
  <c r="Z24" i="3" s="1"/>
  <c r="AC24" i="3" s="1"/>
  <c r="AF24" i="3" s="1"/>
  <c r="AI24" i="3" s="1"/>
  <c r="K25" i="3"/>
  <c r="N25" i="3" s="1"/>
  <c r="Q25" i="3" s="1"/>
  <c r="T25" i="3" s="1"/>
  <c r="W25" i="3" s="1"/>
  <c r="Z25" i="3" s="1"/>
  <c r="AC25" i="3" s="1"/>
  <c r="AF25" i="3" s="1"/>
  <c r="AI25" i="3" s="1"/>
  <c r="K26" i="3"/>
  <c r="N26" i="3" s="1"/>
  <c r="Q26" i="3" s="1"/>
  <c r="T26" i="3" s="1"/>
  <c r="W26" i="3" s="1"/>
  <c r="Z26" i="3" s="1"/>
  <c r="AC26" i="3" s="1"/>
  <c r="AF26" i="3" s="1"/>
  <c r="AI26" i="3" s="1"/>
  <c r="K27" i="3"/>
  <c r="N27" i="3" s="1"/>
  <c r="Q27" i="3" s="1"/>
  <c r="T27" i="3" s="1"/>
  <c r="W27" i="3" s="1"/>
  <c r="Z27" i="3" s="1"/>
  <c r="AC27" i="3" s="1"/>
  <c r="AF27" i="3" s="1"/>
  <c r="AI27" i="3" s="1"/>
  <c r="K23" i="3"/>
  <c r="N23" i="3" s="1"/>
  <c r="Q23" i="3" s="1"/>
  <c r="T23" i="3" s="1"/>
  <c r="W23" i="3" s="1"/>
  <c r="Z23" i="3" s="1"/>
  <c r="AC23" i="3" s="1"/>
  <c r="AF23" i="3" s="1"/>
  <c r="AI23" i="3" s="1"/>
  <c r="K28" i="3"/>
  <c r="N28" i="3" s="1"/>
  <c r="Q28" i="3" s="1"/>
  <c r="T28" i="3" s="1"/>
  <c r="W28" i="3" s="1"/>
  <c r="Z28" i="3" s="1"/>
  <c r="AC28" i="3" s="1"/>
  <c r="AF28" i="3" s="1"/>
  <c r="AI28" i="3" s="1"/>
  <c r="K29" i="3"/>
  <c r="N29" i="3" s="1"/>
  <c r="Q29" i="3" s="1"/>
  <c r="T29" i="3" s="1"/>
  <c r="W29" i="3" s="1"/>
  <c r="Z29" i="3" s="1"/>
  <c r="AC29" i="3" s="1"/>
  <c r="AF29" i="3" s="1"/>
  <c r="AI29" i="3" s="1"/>
  <c r="K30" i="3"/>
  <c r="N30" i="3" s="1"/>
  <c r="Q30" i="3" s="1"/>
  <c r="T30" i="3" s="1"/>
  <c r="W30" i="3" s="1"/>
  <c r="Z30" i="3" s="1"/>
  <c r="AC30" i="3" s="1"/>
  <c r="AF30" i="3" s="1"/>
  <c r="AI30" i="3" s="1"/>
  <c r="B32" i="3"/>
  <c r="A32" i="3"/>
  <c r="B26" i="3"/>
  <c r="A26" i="3"/>
  <c r="B27" i="3"/>
  <c r="A27" i="3"/>
  <c r="B23" i="3"/>
  <c r="A23" i="3"/>
  <c r="B19" i="2"/>
  <c r="B22" i="3" s="1"/>
  <c r="A19" i="2"/>
  <c r="A22" i="3" s="1"/>
  <c r="B18" i="2"/>
  <c r="B21" i="3" s="1"/>
  <c r="A18" i="2"/>
  <c r="A21" i="3" s="1"/>
  <c r="B15" i="2"/>
  <c r="B18" i="3" s="1"/>
  <c r="A15" i="2"/>
  <c r="A18" i="3" s="1"/>
  <c r="B17" i="2"/>
  <c r="B20" i="3" s="1"/>
  <c r="A17" i="2"/>
  <c r="A20" i="3" s="1"/>
  <c r="B16" i="2"/>
  <c r="B19" i="3" s="1"/>
  <c r="A16" i="2"/>
  <c r="A19" i="3" s="1"/>
  <c r="B14" i="2"/>
  <c r="B17" i="3" s="1"/>
  <c r="A14" i="2"/>
  <c r="A17" i="3" s="1"/>
  <c r="B13" i="2"/>
  <c r="B16" i="3" s="1"/>
  <c r="A13" i="2"/>
  <c r="A16" i="3" s="1"/>
  <c r="B10" i="2"/>
  <c r="B13" i="3" s="1"/>
  <c r="A10" i="2"/>
  <c r="A13" i="3" s="1"/>
  <c r="B12" i="3"/>
  <c r="A9" i="2"/>
  <c r="A12" i="3" s="1"/>
  <c r="H2" i="2"/>
  <c r="AL3" i="3" s="1"/>
  <c r="AF3" i="3" l="1"/>
  <c r="W3" i="3"/>
  <c r="H2" i="10"/>
  <c r="H2" i="4"/>
  <c r="N3" i="3"/>
  <c r="A1" i="10"/>
  <c r="A1" i="4"/>
  <c r="H104" i="1"/>
  <c r="F152" i="1" l="1"/>
  <c r="Z14" i="7" l="1"/>
  <c r="Z3" i="7"/>
  <c r="Z21" i="7"/>
  <c r="AA57" i="7"/>
  <c r="AA39" i="7"/>
  <c r="AA41" i="7"/>
  <c r="AA28" i="7"/>
  <c r="AA31" i="7"/>
  <c r="AA44" i="7"/>
  <c r="AA43" i="7"/>
  <c r="S49" i="7"/>
  <c r="T49" i="7" s="1"/>
  <c r="M49" i="7"/>
  <c r="L49" i="7"/>
  <c r="M70" i="7"/>
  <c r="L70" i="7"/>
  <c r="M45" i="7"/>
  <c r="L45" i="7"/>
  <c r="S48" i="7"/>
  <c r="T48" i="7" s="1"/>
  <c r="S47" i="7"/>
  <c r="T47" i="7" s="1"/>
  <c r="S59" i="7"/>
  <c r="T59" i="7" s="1"/>
  <c r="L44" i="7"/>
  <c r="S44" i="7"/>
  <c r="T44" i="7" s="1"/>
  <c r="S43" i="7"/>
  <c r="T43" i="7" s="1"/>
  <c r="L42" i="7"/>
  <c r="L38" i="7"/>
  <c r="S58" i="7"/>
  <c r="T58" i="7" s="1"/>
  <c r="S41" i="7"/>
  <c r="T41" i="7" s="1"/>
  <c r="S39" i="7"/>
  <c r="T39" i="7" s="1"/>
  <c r="E44" i="7"/>
  <c r="E43" i="7"/>
  <c r="E59" i="7"/>
  <c r="R40" i="7"/>
  <c r="S40" i="7" s="1"/>
  <c r="T40" i="7" s="1"/>
  <c r="S31" i="7"/>
  <c r="T31" i="7" s="1"/>
  <c r="S92" i="7"/>
  <c r="T92" i="7" s="1"/>
  <c r="S91" i="7"/>
  <c r="T91" i="7" s="1"/>
  <c r="S90" i="7"/>
  <c r="T90" i="7" s="1"/>
  <c r="S89" i="7"/>
  <c r="T89" i="7" s="1"/>
  <c r="S88" i="7"/>
  <c r="T88" i="7" s="1"/>
  <c r="S87" i="7"/>
  <c r="T87" i="7" s="1"/>
  <c r="S86" i="7"/>
  <c r="T86" i="7" s="1"/>
  <c r="S85" i="7"/>
  <c r="T85" i="7" s="1"/>
  <c r="S84" i="7"/>
  <c r="T84" i="7" s="1"/>
  <c r="S83" i="7"/>
  <c r="T83" i="7" s="1"/>
  <c r="S82" i="7"/>
  <c r="T82" i="7" s="1"/>
  <c r="S81" i="7"/>
  <c r="T81" i="7" s="1"/>
  <c r="S80" i="7"/>
  <c r="T80" i="7" s="1"/>
  <c r="S79" i="7"/>
  <c r="T79" i="7" s="1"/>
  <c r="S78" i="7"/>
  <c r="T78" i="7" s="1"/>
  <c r="S77" i="7"/>
  <c r="T77" i="7" s="1"/>
  <c r="S76" i="7"/>
  <c r="T76" i="7" s="1"/>
  <c r="S75" i="7"/>
  <c r="T75" i="7" s="1"/>
  <c r="S74" i="7"/>
  <c r="T74" i="7" s="1"/>
  <c r="S73" i="7"/>
  <c r="T73" i="7" s="1"/>
  <c r="S72" i="7"/>
  <c r="T72" i="7" s="1"/>
  <c r="S71" i="7"/>
  <c r="T71" i="7" s="1"/>
  <c r="S70" i="7"/>
  <c r="T70" i="7" s="1"/>
  <c r="S69" i="7"/>
  <c r="T69" i="7" s="1"/>
  <c r="S68" i="7"/>
  <c r="T68" i="7" s="1"/>
  <c r="L92" i="7"/>
  <c r="L91" i="7"/>
  <c r="L90" i="7"/>
  <c r="L89" i="7"/>
  <c r="L88" i="7"/>
  <c r="L87" i="7"/>
  <c r="L86" i="7"/>
  <c r="L85" i="7"/>
  <c r="L84" i="7"/>
  <c r="L83" i="7"/>
  <c r="L82" i="7"/>
  <c r="L81" i="7"/>
  <c r="L80" i="7"/>
  <c r="L79" i="7"/>
  <c r="L78" i="7"/>
  <c r="L77" i="7"/>
  <c r="L76" i="7"/>
  <c r="L75" i="7"/>
  <c r="L74" i="7"/>
  <c r="L73" i="7"/>
  <c r="L72" i="7"/>
  <c r="L71" i="7"/>
  <c r="L69" i="7"/>
  <c r="L68" i="7"/>
  <c r="L67" i="7"/>
  <c r="L66" i="7"/>
  <c r="L65" i="7"/>
  <c r="L64" i="7"/>
  <c r="L63" i="7"/>
  <c r="L62" i="7"/>
  <c r="L61" i="7"/>
  <c r="L60"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AA70" i="7" l="1"/>
  <c r="AA59" i="7"/>
  <c r="V59" i="7"/>
  <c r="S37" i="7"/>
  <c r="T37" i="7" s="1"/>
  <c r="L36" i="7"/>
  <c r="M36" i="7" s="1"/>
  <c r="S33" i="7"/>
  <c r="T33" i="7" s="1"/>
  <c r="L32" i="7"/>
  <c r="L31" i="7"/>
  <c r="M30" i="7"/>
  <c r="L30" i="7"/>
  <c r="S28" i="7"/>
  <c r="T28" i="7" s="1"/>
  <c r="AC26" i="7"/>
  <c r="AB26" i="7"/>
  <c r="Y26" i="7"/>
  <c r="S26" i="7"/>
  <c r="L26" i="7"/>
  <c r="M26" i="7" s="1"/>
  <c r="L23" i="7"/>
  <c r="M23" i="7" s="1"/>
  <c r="L22" i="7"/>
  <c r="M22" i="7" s="1"/>
  <c r="L21" i="7"/>
  <c r="AS23" i="7"/>
  <c r="S23" i="7"/>
  <c r="AB23" i="7" s="1"/>
  <c r="AS22" i="7"/>
  <c r="S22" i="7"/>
  <c r="AB22" i="7" s="1"/>
  <c r="S19" i="7"/>
  <c r="T19" i="7" s="1"/>
  <c r="AS16" i="7"/>
  <c r="AH16" i="7"/>
  <c r="AJ16" i="7" s="1"/>
  <c r="AK16" i="7" s="1"/>
  <c r="S16" i="7"/>
  <c r="L16" i="7"/>
  <c r="AS15" i="7"/>
  <c r="AH15" i="7"/>
  <c r="AJ15" i="7" s="1"/>
  <c r="AK15" i="7" s="1"/>
  <c r="S15" i="7"/>
  <c r="L15" i="7"/>
  <c r="X26" i="7" l="1"/>
  <c r="T23" i="7"/>
  <c r="T22" i="7"/>
  <c r="AB16" i="7"/>
  <c r="AB15" i="7"/>
  <c r="M16" i="7"/>
  <c r="M15" i="7"/>
  <c r="S67" i="7"/>
  <c r="T67" i="7" s="1"/>
  <c r="AN67" i="7" s="1"/>
  <c r="S66" i="7"/>
  <c r="T66" i="7" s="1"/>
  <c r="AM66" i="7" s="1"/>
  <c r="S65" i="7"/>
  <c r="T65" i="7" s="1"/>
  <c r="AM65" i="7" s="1"/>
  <c r="S64" i="7"/>
  <c r="T64" i="7" s="1"/>
  <c r="V64" i="7" s="1"/>
  <c r="Y64" i="7" s="1"/>
  <c r="S63" i="7"/>
  <c r="T63" i="7" s="1"/>
  <c r="AM63" i="7" s="1"/>
  <c r="S62" i="7"/>
  <c r="T62" i="7" s="1"/>
  <c r="V62" i="7" s="1"/>
  <c r="S61" i="7"/>
  <c r="T61" i="7" s="1"/>
  <c r="AN61" i="7" s="1"/>
  <c r="S60" i="7"/>
  <c r="T60" i="7" s="1"/>
  <c r="AN60" i="7" s="1"/>
  <c r="AM59" i="7"/>
  <c r="AM58" i="7"/>
  <c r="S57" i="7"/>
  <c r="T57" i="7" s="1"/>
  <c r="S56" i="7"/>
  <c r="T56" i="7" s="1"/>
  <c r="AM56" i="7" s="1"/>
  <c r="S55" i="7"/>
  <c r="T55" i="7" s="1"/>
  <c r="AM55" i="7" s="1"/>
  <c r="S54" i="7"/>
  <c r="T54" i="7" s="1"/>
  <c r="AM54" i="7" s="1"/>
  <c r="S53" i="7"/>
  <c r="S52" i="7"/>
  <c r="S51" i="7"/>
  <c r="S50" i="7"/>
  <c r="T50" i="7" s="1"/>
  <c r="AN50" i="7" s="1"/>
  <c r="AB48" i="7"/>
  <c r="S46" i="7"/>
  <c r="S45" i="7"/>
  <c r="S42" i="7"/>
  <c r="T42" i="7" s="1"/>
  <c r="AN42" i="7" s="1"/>
  <c r="S38" i="7"/>
  <c r="S30" i="7"/>
  <c r="S29" i="7"/>
  <c r="S25" i="7"/>
  <c r="S24" i="7"/>
  <c r="T24" i="7" s="1"/>
  <c r="S21" i="7"/>
  <c r="AA21" i="7" s="1"/>
  <c r="S20" i="7"/>
  <c r="AB20" i="7" s="1"/>
  <c r="S18" i="7"/>
  <c r="S17" i="7"/>
  <c r="T17" i="7" s="1"/>
  <c r="S14" i="7"/>
  <c r="S13" i="7"/>
  <c r="S12" i="7"/>
  <c r="S11" i="7"/>
  <c r="T11" i="7" s="1"/>
  <c r="S10" i="7"/>
  <c r="T10" i="7" s="1"/>
  <c r="S9" i="7"/>
  <c r="S8" i="7"/>
  <c r="S7" i="7"/>
  <c r="S6" i="7"/>
  <c r="AB6" i="7" s="1"/>
  <c r="S5" i="7"/>
  <c r="S4" i="7"/>
  <c r="AB4" i="7" s="1"/>
  <c r="S3" i="7"/>
  <c r="AA3" i="7" s="1"/>
  <c r="D14" i="7"/>
  <c r="D17" i="7"/>
  <c r="D18" i="7"/>
  <c r="D19" i="7"/>
  <c r="V19" i="7" s="1"/>
  <c r="D20" i="7"/>
  <c r="D21" i="7"/>
  <c r="D24" i="7"/>
  <c r="C96" i="7"/>
  <c r="AA94" i="7"/>
  <c r="V91" i="7"/>
  <c r="V90" i="7"/>
  <c r="V89" i="7"/>
  <c r="V88" i="7"/>
  <c r="AN87" i="7"/>
  <c r="AM87" i="7"/>
  <c r="V87" i="7"/>
  <c r="AN86" i="7"/>
  <c r="AM86" i="7"/>
  <c r="V86" i="7"/>
  <c r="AM85" i="7"/>
  <c r="V85" i="7"/>
  <c r="Y85" i="7" s="1"/>
  <c r="AM84" i="7"/>
  <c r="V84" i="7"/>
  <c r="AM83" i="7"/>
  <c r="V83" i="7"/>
  <c r="X83" i="7" s="1"/>
  <c r="AN82" i="7"/>
  <c r="AM82" i="7"/>
  <c r="V82" i="7"/>
  <c r="Y82" i="7" s="1"/>
  <c r="AN81" i="7"/>
  <c r="AM81" i="7"/>
  <c r="V81" i="7"/>
  <c r="X81" i="7" s="1"/>
  <c r="AM80" i="7"/>
  <c r="V80" i="7"/>
  <c r="X80" i="7" s="1"/>
  <c r="AN79" i="7"/>
  <c r="AM79" i="7"/>
  <c r="V79" i="7"/>
  <c r="AN78" i="7"/>
  <c r="AM78" i="7"/>
  <c r="V78" i="7"/>
  <c r="AN77" i="7"/>
  <c r="AM77" i="7"/>
  <c r="V77" i="7"/>
  <c r="AN76" i="7"/>
  <c r="AM76" i="7"/>
  <c r="V76" i="7"/>
  <c r="AN75" i="7"/>
  <c r="AM75" i="7"/>
  <c r="V75" i="7"/>
  <c r="AN74" i="7"/>
  <c r="AM74" i="7"/>
  <c r="V74" i="7"/>
  <c r="AN73" i="7"/>
  <c r="AM73" i="7"/>
  <c r="V73" i="7"/>
  <c r="AN72" i="7"/>
  <c r="AM72" i="7"/>
  <c r="V72" i="7"/>
  <c r="AM71" i="7"/>
  <c r="V71" i="7"/>
  <c r="X71" i="7" s="1"/>
  <c r="AM70" i="7"/>
  <c r="V70" i="7"/>
  <c r="Y70" i="7" s="1"/>
  <c r="AN69" i="7"/>
  <c r="AM69" i="7"/>
  <c r="V69" i="7"/>
  <c r="X69" i="7" s="1"/>
  <c r="AN68" i="7"/>
  <c r="AM68" i="7"/>
  <c r="V68" i="7"/>
  <c r="X68" i="7" s="1"/>
  <c r="V66" i="7"/>
  <c r="AN65" i="7"/>
  <c r="AN62" i="7"/>
  <c r="AM62" i="7"/>
  <c r="AN59" i="7"/>
  <c r="L59" i="7"/>
  <c r="AN58" i="7"/>
  <c r="V58" i="7"/>
  <c r="X58" i="7" s="1"/>
  <c r="L58" i="7"/>
  <c r="L57" i="7"/>
  <c r="M57" i="7" s="1"/>
  <c r="D57" i="7"/>
  <c r="L56" i="7"/>
  <c r="D56" i="7"/>
  <c r="L55" i="7"/>
  <c r="D55" i="7"/>
  <c r="AN54" i="7"/>
  <c r="L54" i="7"/>
  <c r="D54" i="7"/>
  <c r="V54" i="7" s="1"/>
  <c r="L53" i="7"/>
  <c r="D53" i="7"/>
  <c r="AN52" i="7"/>
  <c r="AM52" i="7"/>
  <c r="L52" i="7"/>
  <c r="D52" i="7"/>
  <c r="AM51" i="7"/>
  <c r="L51" i="7"/>
  <c r="AC51" i="7" s="1"/>
  <c r="D51" i="7"/>
  <c r="L50" i="7"/>
  <c r="D50" i="7"/>
  <c r="AN49" i="7"/>
  <c r="AC49" i="7"/>
  <c r="AM49" i="7"/>
  <c r="D49" i="7"/>
  <c r="L48" i="7"/>
  <c r="D48" i="7"/>
  <c r="L47" i="7"/>
  <c r="D47" i="7"/>
  <c r="V47" i="7" s="1"/>
  <c r="AN46" i="7"/>
  <c r="AM46" i="7"/>
  <c r="L46" i="7"/>
  <c r="D46" i="7"/>
  <c r="V46" i="7" s="1"/>
  <c r="AN45" i="7"/>
  <c r="AM45" i="7"/>
  <c r="AC45" i="7"/>
  <c r="D45" i="7"/>
  <c r="AB44" i="7"/>
  <c r="AM44" i="7"/>
  <c r="D44" i="7"/>
  <c r="AS43" i="7"/>
  <c r="AM43" i="7"/>
  <c r="L43" i="7"/>
  <c r="D43" i="7"/>
  <c r="V43" i="7" s="1"/>
  <c r="AS42" i="7"/>
  <c r="D42" i="7"/>
  <c r="AA42" i="7" s="1"/>
  <c r="AS41" i="7"/>
  <c r="AN41" i="7"/>
  <c r="AM41" i="7"/>
  <c r="L41" i="7"/>
  <c r="D41" i="7"/>
  <c r="V41" i="7" s="1"/>
  <c r="AS40" i="7"/>
  <c r="AN40" i="7"/>
  <c r="AB40" i="7"/>
  <c r="AM40" i="7"/>
  <c r="L40" i="7"/>
  <c r="D40" i="7"/>
  <c r="V40" i="7" s="1"/>
  <c r="Y40" i="7" s="1"/>
  <c r="AS39" i="7"/>
  <c r="AB39" i="7"/>
  <c r="L39" i="7"/>
  <c r="D39" i="7"/>
  <c r="AS38" i="7"/>
  <c r="AN38" i="7"/>
  <c r="AM38" i="7"/>
  <c r="D38" i="7"/>
  <c r="AS37" i="7"/>
  <c r="AN37" i="7"/>
  <c r="AM37" i="7"/>
  <c r="AC37" i="7"/>
  <c r="L37" i="7"/>
  <c r="D37" i="7"/>
  <c r="AS36" i="7"/>
  <c r="AN36" i="7"/>
  <c r="AM36" i="7"/>
  <c r="S36" i="7"/>
  <c r="D36" i="7"/>
  <c r="V36" i="7" s="1"/>
  <c r="AS35" i="7"/>
  <c r="AN35" i="7"/>
  <c r="AM35" i="7"/>
  <c r="S35" i="7"/>
  <c r="L35" i="7"/>
  <c r="D35" i="7"/>
  <c r="V35" i="7" s="1"/>
  <c r="Y35" i="7" s="1"/>
  <c r="AS34" i="7"/>
  <c r="AG34" i="7"/>
  <c r="S34" i="7"/>
  <c r="L34" i="7"/>
  <c r="D34" i="7"/>
  <c r="AS33" i="7"/>
  <c r="AN33" i="7"/>
  <c r="AJ33" i="7"/>
  <c r="L33" i="7"/>
  <c r="D33" i="7"/>
  <c r="V33" i="7" s="1"/>
  <c r="AS32" i="7"/>
  <c r="AN32" i="7"/>
  <c r="AJ32" i="7"/>
  <c r="AM32" i="7"/>
  <c r="S32" i="7"/>
  <c r="D32" i="7"/>
  <c r="AS31" i="7"/>
  <c r="AN31" i="7"/>
  <c r="AM31" i="7"/>
  <c r="AJ31" i="7"/>
  <c r="AB31" i="7"/>
  <c r="D31" i="7"/>
  <c r="V31" i="7" s="1"/>
  <c r="Y31" i="7" s="1"/>
  <c r="AS30" i="7"/>
  <c r="AJ30" i="7"/>
  <c r="T30" i="7"/>
  <c r="D30" i="7"/>
  <c r="AA30" i="7" s="1"/>
  <c r="AS29" i="7"/>
  <c r="AN29" i="7"/>
  <c r="AJ29" i="7"/>
  <c r="AM29" i="7"/>
  <c r="L29" i="7"/>
  <c r="D29" i="7"/>
  <c r="AS28" i="7"/>
  <c r="AN28" i="7"/>
  <c r="AJ28" i="7"/>
  <c r="AB28" i="7"/>
  <c r="AM28" i="7"/>
  <c r="L28" i="7"/>
  <c r="D28" i="7"/>
  <c r="V28" i="7" s="1"/>
  <c r="Y28" i="7" s="1"/>
  <c r="AS27" i="7"/>
  <c r="AJ27" i="7"/>
  <c r="AC27" i="7"/>
  <c r="AB27" i="7"/>
  <c r="S27" i="7"/>
  <c r="T27" i="7" s="1"/>
  <c r="AN27" i="7" s="1"/>
  <c r="L27" i="7"/>
  <c r="D27" i="7"/>
  <c r="AS25" i="7"/>
  <c r="AC25" i="7"/>
  <c r="AB25" i="7"/>
  <c r="L25" i="7"/>
  <c r="M25" i="7" s="1"/>
  <c r="AM25" i="7" s="1"/>
  <c r="D25" i="7"/>
  <c r="AS24" i="7"/>
  <c r="L24" i="7"/>
  <c r="AS21" i="7"/>
  <c r="AS20" i="7"/>
  <c r="AH20" i="7"/>
  <c r="AJ20" i="7" s="1"/>
  <c r="AK20" i="7" s="1"/>
  <c r="L20" i="7"/>
  <c r="AS19" i="7"/>
  <c r="AN19" i="7"/>
  <c r="AH19" i="7"/>
  <c r="AJ19" i="7" s="1"/>
  <c r="AK19" i="7" s="1"/>
  <c r="AM19" i="7"/>
  <c r="L19" i="7"/>
  <c r="AS18" i="7"/>
  <c r="AH18" i="7"/>
  <c r="AJ18" i="7" s="1"/>
  <c r="AK18" i="7" s="1"/>
  <c r="L18" i="7"/>
  <c r="AS17" i="7"/>
  <c r="AH17" i="7"/>
  <c r="AJ17" i="7" s="1"/>
  <c r="AK17" i="7" s="1"/>
  <c r="L17" i="7"/>
  <c r="AB17" i="7" s="1"/>
  <c r="AS14" i="7"/>
  <c r="AH14" i="7"/>
  <c r="AJ14" i="7" s="1"/>
  <c r="AK14" i="7" s="1"/>
  <c r="L14" i="7"/>
  <c r="AS13" i="7"/>
  <c r="AH13" i="7"/>
  <c r="AJ13" i="7" s="1"/>
  <c r="AK13" i="7" s="1"/>
  <c r="L13" i="7"/>
  <c r="D13" i="7"/>
  <c r="AX12" i="7"/>
  <c r="AS12" i="7"/>
  <c r="AH12" i="7"/>
  <c r="AJ12" i="7" s="1"/>
  <c r="AK12" i="7" s="1"/>
  <c r="L12" i="7"/>
  <c r="AA12" i="7" s="1"/>
  <c r="D12" i="7"/>
  <c r="AX11" i="7"/>
  <c r="AS11" i="7"/>
  <c r="AH11" i="7"/>
  <c r="AJ11" i="7" s="1"/>
  <c r="AK11" i="7" s="1"/>
  <c r="L11" i="7"/>
  <c r="AA11" i="7" s="1"/>
  <c r="D11" i="7"/>
  <c r="AX10" i="7"/>
  <c r="AS10" i="7"/>
  <c r="AH10" i="7"/>
  <c r="AJ10" i="7" s="1"/>
  <c r="AK10" i="7" s="1"/>
  <c r="L10" i="7"/>
  <c r="D10" i="7"/>
  <c r="AX9" i="7"/>
  <c r="AS9" i="7"/>
  <c r="AH9" i="7"/>
  <c r="AJ9" i="7" s="1"/>
  <c r="AK9" i="7" s="1"/>
  <c r="L9" i="7"/>
  <c r="D9" i="7"/>
  <c r="AS8" i="7"/>
  <c r="AH8" i="7"/>
  <c r="AJ8" i="7" s="1"/>
  <c r="AK8" i="7" s="1"/>
  <c r="L8" i="7"/>
  <c r="D8" i="7"/>
  <c r="AS7" i="7"/>
  <c r="AH7" i="7"/>
  <c r="AJ7" i="7" s="1"/>
  <c r="AK7" i="7" s="1"/>
  <c r="L7" i="7"/>
  <c r="D7" i="7"/>
  <c r="AS6" i="7"/>
  <c r="AN6" i="7"/>
  <c r="AM6" i="7"/>
  <c r="AH6" i="7"/>
  <c r="AJ6" i="7" s="1"/>
  <c r="AK6" i="7" s="1"/>
  <c r="D6" i="7"/>
  <c r="V6" i="7" s="1"/>
  <c r="AS5" i="7"/>
  <c r="AN5" i="7"/>
  <c r="AM5" i="7"/>
  <c r="AH5" i="7"/>
  <c r="D5" i="7"/>
  <c r="AS4" i="7"/>
  <c r="AH4" i="7"/>
  <c r="T4" i="7"/>
  <c r="D4" i="7"/>
  <c r="Z4" i="7" s="1"/>
  <c r="BF3" i="7"/>
  <c r="BA3" i="7"/>
  <c r="BB3" i="7" s="1"/>
  <c r="AS3" i="7"/>
  <c r="AH3" i="7"/>
  <c r="AJ3" i="7" s="1"/>
  <c r="D3" i="7"/>
  <c r="V63" i="7" l="1"/>
  <c r="V67" i="7"/>
  <c r="X67" i="7" s="1"/>
  <c r="AM60" i="7"/>
  <c r="AM64" i="7"/>
  <c r="T20" i="7"/>
  <c r="V55" i="7"/>
  <c r="Y55" i="7" s="1"/>
  <c r="AM67" i="7"/>
  <c r="AN55" i="7"/>
  <c r="AA25" i="7"/>
  <c r="AM4" i="7"/>
  <c r="AB21" i="7"/>
  <c r="AB3" i="7"/>
  <c r="AN57" i="7"/>
  <c r="AM57" i="7"/>
  <c r="V61" i="7"/>
  <c r="Y61" i="7" s="1"/>
  <c r="T3" i="7"/>
  <c r="AN3" i="7" s="1"/>
  <c r="V24" i="7"/>
  <c r="Y24" i="7" s="1"/>
  <c r="V37" i="7"/>
  <c r="X37" i="7" s="1"/>
  <c r="AA37" i="7"/>
  <c r="V51" i="7"/>
  <c r="Y51" i="7" s="1"/>
  <c r="AA51" i="7"/>
  <c r="V29" i="7"/>
  <c r="Y29" i="7" s="1"/>
  <c r="AA29" i="7"/>
  <c r="V32" i="7"/>
  <c r="Y32" i="7" s="1"/>
  <c r="AA32" i="7"/>
  <c r="AN64" i="7"/>
  <c r="V5" i="7"/>
  <c r="Y5" i="7" s="1"/>
  <c r="Z5" i="7"/>
  <c r="AA24" i="7"/>
  <c r="V38" i="7"/>
  <c r="X38" i="7" s="1"/>
  <c r="AA38" i="7"/>
  <c r="V45" i="7"/>
  <c r="Y45" i="7" s="1"/>
  <c r="AA45" i="7"/>
  <c r="V49" i="7"/>
  <c r="Y49" i="7" s="1"/>
  <c r="AA49" i="7"/>
  <c r="E50" i="7"/>
  <c r="V50" i="7" s="1"/>
  <c r="X50" i="7" s="1"/>
  <c r="V57" i="7"/>
  <c r="X57" i="7" s="1"/>
  <c r="AM61" i="7"/>
  <c r="V65" i="7"/>
  <c r="Y65" i="7" s="1"/>
  <c r="Z17" i="7"/>
  <c r="AA14" i="7"/>
  <c r="AN56" i="7"/>
  <c r="AA10" i="7"/>
  <c r="V44" i="7"/>
  <c r="Y44" i="7" s="1"/>
  <c r="V52" i="7"/>
  <c r="Y52" i="7" s="1"/>
  <c r="AA52" i="7"/>
  <c r="V56" i="7"/>
  <c r="X56" i="7" s="1"/>
  <c r="V60" i="7"/>
  <c r="X60" i="7" s="1"/>
  <c r="Z20" i="7"/>
  <c r="AM20" i="7" s="1"/>
  <c r="AB7" i="7"/>
  <c r="AC50" i="7"/>
  <c r="AM27" i="7"/>
  <c r="AX13" i="7"/>
  <c r="AX3" i="7" s="1"/>
  <c r="AY3" i="7" s="1"/>
  <c r="V27" i="7"/>
  <c r="Y27" i="7" s="1"/>
  <c r="V25" i="7"/>
  <c r="Y25" i="7" s="1"/>
  <c r="X70" i="7"/>
  <c r="AJ5" i="7"/>
  <c r="AM23" i="7"/>
  <c r="AN23" i="7"/>
  <c r="AM22" i="7"/>
  <c r="AN22" i="7"/>
  <c r="Y69" i="7"/>
  <c r="T18" i="7"/>
  <c r="AM18" i="7" s="1"/>
  <c r="AM16" i="7"/>
  <c r="AM15" i="7"/>
  <c r="Y67" i="7"/>
  <c r="AN34" i="7"/>
  <c r="AS44" i="7"/>
  <c r="AC34" i="7"/>
  <c r="Y58" i="7"/>
  <c r="X28" i="7"/>
  <c r="AH21" i="7"/>
  <c r="X64" i="7"/>
  <c r="AB13" i="7"/>
  <c r="AC24" i="7"/>
  <c r="AM24" i="7"/>
  <c r="V30" i="7"/>
  <c r="Y30" i="7" s="1"/>
  <c r="AN39" i="7"/>
  <c r="AB18" i="7"/>
  <c r="T21" i="7"/>
  <c r="AN21" i="7" s="1"/>
  <c r="V42" i="7"/>
  <c r="Y42" i="7" s="1"/>
  <c r="AB50" i="7"/>
  <c r="AB42" i="7"/>
  <c r="M9" i="7"/>
  <c r="AN9" i="7" s="1"/>
  <c r="AB24" i="7"/>
  <c r="M7" i="7"/>
  <c r="AN7" i="7" s="1"/>
  <c r="M13" i="7"/>
  <c r="AN13" i="7" s="1"/>
  <c r="AM33" i="7"/>
  <c r="AB9" i="7"/>
  <c r="AB45" i="7"/>
  <c r="AB10" i="7"/>
  <c r="Y19" i="7"/>
  <c r="X19" i="7"/>
  <c r="X49" i="7"/>
  <c r="Y37" i="7"/>
  <c r="Y6" i="7"/>
  <c r="X6" i="7"/>
  <c r="V4" i="7"/>
  <c r="AN4" i="7"/>
  <c r="T5" i="7"/>
  <c r="M8" i="7"/>
  <c r="V8" i="7" s="1"/>
  <c r="V11" i="7"/>
  <c r="AB12" i="7"/>
  <c r="AJ4" i="7"/>
  <c r="AB5" i="7"/>
  <c r="AB8" i="7"/>
  <c r="M10" i="7"/>
  <c r="AB11" i="7"/>
  <c r="V14" i="7"/>
  <c r="AB14" i="7"/>
  <c r="M17" i="7"/>
  <c r="AN20" i="7"/>
  <c r="X29" i="7"/>
  <c r="AN30" i="7"/>
  <c r="AM30" i="7"/>
  <c r="Y46" i="7"/>
  <c r="X46" i="7"/>
  <c r="AN47" i="7"/>
  <c r="AM47" i="7"/>
  <c r="Y66" i="7"/>
  <c r="X66" i="7"/>
  <c r="Y75" i="7"/>
  <c r="X75" i="7"/>
  <c r="Y79" i="7"/>
  <c r="X79" i="7"/>
  <c r="Y86" i="7"/>
  <c r="X86" i="7"/>
  <c r="Y90" i="7"/>
  <c r="X90" i="7"/>
  <c r="Y36" i="7"/>
  <c r="X36" i="7"/>
  <c r="Y41" i="7"/>
  <c r="X41" i="7"/>
  <c r="Y43" i="7"/>
  <c r="X43" i="7"/>
  <c r="Y74" i="7"/>
  <c r="X74" i="7"/>
  <c r="Y78" i="7"/>
  <c r="X78" i="7"/>
  <c r="Y91" i="7"/>
  <c r="X91" i="7"/>
  <c r="C98" i="7"/>
  <c r="D98" i="7" s="1"/>
  <c r="V20" i="7"/>
  <c r="X24" i="7"/>
  <c r="X31" i="7"/>
  <c r="Y33" i="7"/>
  <c r="X33" i="7"/>
  <c r="Y47" i="7"/>
  <c r="X47" i="7"/>
  <c r="Y73" i="7"/>
  <c r="X73" i="7"/>
  <c r="Y77" i="7"/>
  <c r="X77" i="7"/>
  <c r="Y88" i="7"/>
  <c r="X88" i="7"/>
  <c r="AK3" i="7"/>
  <c r="Y54" i="7"/>
  <c r="X54" i="7"/>
  <c r="Y59" i="7"/>
  <c r="X59" i="7"/>
  <c r="Y62" i="7"/>
  <c r="X62" i="7"/>
  <c r="Y63" i="7"/>
  <c r="X63" i="7"/>
  <c r="Y72" i="7"/>
  <c r="X72" i="7"/>
  <c r="Y76" i="7"/>
  <c r="X76" i="7"/>
  <c r="Y84" i="7"/>
  <c r="X84" i="7"/>
  <c r="Y87" i="7"/>
  <c r="X87" i="7"/>
  <c r="Y89" i="7"/>
  <c r="X89" i="7"/>
  <c r="Y68" i="7"/>
  <c r="Y71" i="7"/>
  <c r="Y80" i="7"/>
  <c r="Y81" i="7"/>
  <c r="Y83" i="7"/>
  <c r="X35" i="7"/>
  <c r="X40" i="7"/>
  <c r="AM42" i="7"/>
  <c r="AC47" i="7"/>
  <c r="T53" i="7"/>
  <c r="V53" i="7" s="1"/>
  <c r="X55" i="7"/>
  <c r="X82" i="7"/>
  <c r="X85" i="7"/>
  <c r="AM50" i="7"/>
  <c r="AB54" i="7"/>
  <c r="V48" i="7"/>
  <c r="X44" i="7" l="1"/>
  <c r="AM17" i="7"/>
  <c r="Y60" i="7"/>
  <c r="X51" i="7"/>
  <c r="X25" i="7"/>
  <c r="Y38" i="7"/>
  <c r="V3" i="7"/>
  <c r="X3" i="7" s="1"/>
  <c r="X61" i="7"/>
  <c r="V18" i="7"/>
  <c r="Y18" i="7" s="1"/>
  <c r="Y56" i="7"/>
  <c r="AM3" i="7"/>
  <c r="X5" i="7"/>
  <c r="V7" i="7"/>
  <c r="Y7" i="7" s="1"/>
  <c r="Y57" i="7"/>
  <c r="X45" i="7"/>
  <c r="X52" i="7"/>
  <c r="V9" i="7"/>
  <c r="Y9" i="7" s="1"/>
  <c r="X65" i="7"/>
  <c r="X32" i="7"/>
  <c r="X27" i="7"/>
  <c r="AH22" i="7"/>
  <c r="AH23" i="7" s="1"/>
  <c r="V21" i="7"/>
  <c r="X21" i="7" s="1"/>
  <c r="AK5" i="7"/>
  <c r="AK4" i="7"/>
  <c r="AC93" i="7"/>
  <c r="Y23" i="7"/>
  <c r="X23" i="7"/>
  <c r="Y22" i="7"/>
  <c r="X22" i="7"/>
  <c r="Y50" i="7"/>
  <c r="V17" i="7"/>
  <c r="Y17" i="7" s="1"/>
  <c r="Y16" i="7"/>
  <c r="X16" i="7"/>
  <c r="Y15" i="7"/>
  <c r="X15" i="7"/>
  <c r="AM34" i="7"/>
  <c r="V34" i="7"/>
  <c r="Y34" i="7" s="1"/>
  <c r="AJ21" i="7"/>
  <c r="AJ22" i="7" s="1"/>
  <c r="X42" i="7"/>
  <c r="Z93" i="7"/>
  <c r="AM13" i="7"/>
  <c r="V13" i="7"/>
  <c r="Y13" i="7" s="1"/>
  <c r="X30" i="7"/>
  <c r="V39" i="7"/>
  <c r="AM39" i="7"/>
  <c r="X18" i="7"/>
  <c r="AM21" i="7"/>
  <c r="AB93" i="7"/>
  <c r="AM7" i="7"/>
  <c r="AA93" i="7"/>
  <c r="AM9" i="7"/>
  <c r="Y20" i="7"/>
  <c r="X20" i="7"/>
  <c r="Y48" i="7"/>
  <c r="X48" i="7"/>
  <c r="AN53" i="7"/>
  <c r="AM53" i="7"/>
  <c r="AN11" i="7"/>
  <c r="AM11" i="7"/>
  <c r="X9" i="7"/>
  <c r="AN10" i="7"/>
  <c r="AM10" i="7"/>
  <c r="V10" i="7"/>
  <c r="AN8" i="7"/>
  <c r="AM8" i="7"/>
  <c r="Y8" i="7"/>
  <c r="X8" i="7"/>
  <c r="X53" i="7"/>
  <c r="Y53" i="7"/>
  <c r="AM14" i="7"/>
  <c r="Y4" i="7"/>
  <c r="X4" i="7"/>
  <c r="Y11" i="7"/>
  <c r="X11" i="7"/>
  <c r="V12" i="7"/>
  <c r="AN12" i="7"/>
  <c r="AM12" i="7"/>
  <c r="AN48" i="7"/>
  <c r="AM48" i="7"/>
  <c r="Y3" i="7" l="1"/>
  <c r="X7" i="7"/>
  <c r="AA95" i="7"/>
  <c r="Y21" i="7"/>
  <c r="AJ23" i="7"/>
  <c r="AK21" i="7"/>
  <c r="X17" i="7"/>
  <c r="X34" i="7"/>
  <c r="X13" i="7"/>
  <c r="Z98" i="7"/>
  <c r="X39" i="7"/>
  <c r="Y39" i="7"/>
  <c r="AN88" i="7"/>
  <c r="AM88" i="7"/>
  <c r="V93" i="7"/>
  <c r="V94" i="7" s="1"/>
  <c r="F166" i="1" s="1"/>
  <c r="Y12" i="7"/>
  <c r="X12" i="7"/>
  <c r="Y10" i="7"/>
  <c r="X10" i="7"/>
  <c r="X14" i="7"/>
  <c r="Y14" i="7"/>
  <c r="AK22" i="7" l="1"/>
  <c r="AK23" i="7" s="1"/>
  <c r="Y93" i="7"/>
  <c r="X93" i="7"/>
  <c r="F381" i="5" l="1"/>
  <c r="F380" i="5"/>
  <c r="F377" i="5"/>
  <c r="F378" i="5" s="1"/>
  <c r="F370" i="5"/>
  <c r="F369" i="5"/>
  <c r="F366" i="5"/>
  <c r="F367" i="5" s="1"/>
  <c r="F359" i="5"/>
  <c r="F358" i="5"/>
  <c r="F355" i="5"/>
  <c r="F356" i="5" s="1"/>
  <c r="F348" i="5"/>
  <c r="F347" i="5"/>
  <c r="F344" i="5"/>
  <c r="F345" i="5" s="1"/>
  <c r="F337" i="5"/>
  <c r="F336" i="5"/>
  <c r="F333" i="5"/>
  <c r="F334" i="5" s="1"/>
  <c r="F326" i="5"/>
  <c r="F327" i="5" s="1"/>
  <c r="F323" i="5"/>
  <c r="F324" i="5" s="1"/>
  <c r="F316" i="5"/>
  <c r="F317" i="5" s="1"/>
  <c r="F313" i="5"/>
  <c r="F314" i="5" s="1"/>
  <c r="F306" i="5"/>
  <c r="F307" i="5" s="1"/>
  <c r="F303" i="5"/>
  <c r="F304" i="5" s="1"/>
  <c r="F296" i="5"/>
  <c r="F297" i="5" s="1"/>
  <c r="F293" i="5"/>
  <c r="F294" i="5" s="1"/>
  <c r="F286" i="5"/>
  <c r="F287" i="5" s="1"/>
  <c r="F283" i="5"/>
  <c r="F284" i="5" s="1"/>
  <c r="F276" i="5"/>
  <c r="F277" i="5" s="1"/>
  <c r="F273" i="5"/>
  <c r="F274" i="5" s="1"/>
  <c r="F266" i="5"/>
  <c r="F267" i="5" s="1"/>
  <c r="F263" i="5"/>
  <c r="F264" i="5" s="1"/>
  <c r="F256" i="5"/>
  <c r="F257" i="5" s="1"/>
  <c r="F253" i="5"/>
  <c r="F254" i="5" s="1"/>
  <c r="F246" i="5"/>
  <c r="F245" i="5"/>
  <c r="F242" i="5"/>
  <c r="F243" i="5" s="1"/>
  <c r="F235" i="5"/>
  <c r="F234" i="5"/>
  <c r="F231" i="5"/>
  <c r="F230" i="5"/>
  <c r="F229" i="5"/>
  <c r="F228" i="5"/>
  <c r="F221" i="5"/>
  <c r="F220" i="5"/>
  <c r="F217" i="5"/>
  <c r="F218" i="5" s="1"/>
  <c r="F210" i="5"/>
  <c r="F209" i="5"/>
  <c r="F206" i="5"/>
  <c r="F207" i="5" s="1"/>
  <c r="F199" i="5"/>
  <c r="F198" i="5"/>
  <c r="F195" i="5"/>
  <c r="F196" i="5" s="1"/>
  <c r="F188" i="5"/>
  <c r="F187" i="5"/>
  <c r="F184" i="5"/>
  <c r="F185" i="5" s="1"/>
  <c r="F177" i="5"/>
  <c r="F176" i="5"/>
  <c r="F173" i="5"/>
  <c r="F174" i="5" s="1"/>
  <c r="F166" i="5"/>
  <c r="F165" i="5"/>
  <c r="F162" i="5"/>
  <c r="F163" i="5" s="1"/>
  <c r="F155" i="5"/>
  <c r="F154" i="5"/>
  <c r="F151" i="5"/>
  <c r="F152" i="5" s="1"/>
  <c r="F144" i="5"/>
  <c r="F143" i="5"/>
  <c r="F140" i="5"/>
  <c r="F141" i="5" s="1"/>
  <c r="F133" i="5"/>
  <c r="F134" i="5" s="1"/>
  <c r="F130" i="5"/>
  <c r="F131" i="5" s="1"/>
  <c r="F123" i="5"/>
  <c r="F124" i="5" s="1"/>
  <c r="F120" i="5"/>
  <c r="F121" i="5" s="1"/>
  <c r="F113" i="5"/>
  <c r="F112" i="5"/>
  <c r="F109" i="5"/>
  <c r="F108" i="5"/>
  <c r="F107" i="5"/>
  <c r="F100" i="5"/>
  <c r="F101" i="5" s="1"/>
  <c r="F97" i="5"/>
  <c r="F98" i="5" s="1"/>
  <c r="F90" i="5"/>
  <c r="F89" i="5"/>
  <c r="F86" i="5"/>
  <c r="F85" i="5"/>
  <c r="F84" i="5"/>
  <c r="F77" i="5"/>
  <c r="F76" i="5"/>
  <c r="F75" i="5"/>
  <c r="F72" i="5"/>
  <c r="F71" i="5"/>
  <c r="F64" i="5"/>
  <c r="F63" i="5"/>
  <c r="F62" i="5"/>
  <c r="F59" i="5"/>
  <c r="F60" i="5" s="1"/>
  <c r="F52" i="5"/>
  <c r="F53" i="5" s="1"/>
  <c r="F49" i="5"/>
  <c r="F50" i="5" s="1"/>
  <c r="F42" i="5"/>
  <c r="F41" i="5"/>
  <c r="F40" i="5"/>
  <c r="F37" i="5"/>
  <c r="F36" i="5"/>
  <c r="F29" i="5"/>
  <c r="F28" i="5"/>
  <c r="F27" i="5"/>
  <c r="F24" i="5"/>
  <c r="F23" i="5"/>
  <c r="F16" i="5"/>
  <c r="F15" i="5"/>
  <c r="F14" i="5"/>
  <c r="F11" i="5"/>
  <c r="F10" i="5"/>
  <c r="F110" i="5" l="1"/>
  <c r="F167" i="5"/>
  <c r="F211" i="5"/>
  <c r="F247" i="5"/>
  <c r="F248" i="5" s="1"/>
  <c r="F156" i="5"/>
  <c r="F382" i="5"/>
  <c r="F178" i="5"/>
  <c r="F54" i="5"/>
  <c r="F371" i="5"/>
  <c r="F372" i="5" s="1"/>
  <c r="F12" i="5"/>
  <c r="F278" i="5"/>
  <c r="F318" i="5"/>
  <c r="F102" i="5"/>
  <c r="F308" i="5"/>
  <c r="F349" i="5"/>
  <c r="F350" i="5" s="1"/>
  <c r="F91" i="5"/>
  <c r="F232" i="5"/>
  <c r="F200" i="5"/>
  <c r="F201" i="5" s="1"/>
  <c r="F258" i="5"/>
  <c r="F73" i="5"/>
  <c r="F38" i="5"/>
  <c r="F222" i="5"/>
  <c r="F223" i="5" s="1"/>
  <c r="F179" i="5"/>
  <c r="F30" i="5"/>
  <c r="F65" i="5"/>
  <c r="F66" i="5" s="1"/>
  <c r="F25" i="5"/>
  <c r="F43" i="5"/>
  <c r="F78" i="5"/>
  <c r="F114" i="5"/>
  <c r="F115" i="5" s="1"/>
  <c r="F135" i="5"/>
  <c r="F145" i="5"/>
  <c r="F146" i="5" s="1"/>
  <c r="F212" i="5"/>
  <c r="F236" i="5"/>
  <c r="F298" i="5"/>
  <c r="F328" i="5"/>
  <c r="F338" i="5"/>
  <c r="F339" i="5" s="1"/>
  <c r="F360" i="5"/>
  <c r="F361" i="5" s="1"/>
  <c r="F17" i="5"/>
  <c r="F18" i="5" s="1"/>
  <c r="F87" i="5"/>
  <c r="F125" i="5"/>
  <c r="F157" i="5"/>
  <c r="F168" i="5"/>
  <c r="F189" i="5"/>
  <c r="F190" i="5" s="1"/>
  <c r="F288" i="5"/>
  <c r="F383" i="5"/>
  <c r="F268" i="5"/>
  <c r="F92" i="5" l="1"/>
  <c r="F31" i="5"/>
  <c r="F237" i="5"/>
  <c r="F79" i="5"/>
  <c r="F44" i="5"/>
  <c r="I10" i="3" l="1"/>
  <c r="L10" i="3" s="1"/>
  <c r="O10" i="3" s="1"/>
  <c r="R10" i="3" s="1"/>
  <c r="U10" i="3" s="1"/>
  <c r="X10" i="3" s="1"/>
  <c r="AA10" i="3" s="1"/>
  <c r="AD10" i="3" s="1"/>
  <c r="AG10" i="3" s="1"/>
  <c r="G10" i="4" l="1"/>
  <c r="H12" i="3" l="1"/>
  <c r="K12" i="3" s="1"/>
  <c r="N12" i="3" s="1"/>
  <c r="Q12" i="3" s="1"/>
  <c r="T12" i="3" s="1"/>
  <c r="W12" i="3" s="1"/>
  <c r="Z12" i="3" s="1"/>
  <c r="AC12" i="3" s="1"/>
  <c r="AF12" i="3" s="1"/>
  <c r="AI12" i="3" s="1"/>
  <c r="H3" i="2" l="1"/>
  <c r="AL4" i="3" s="1"/>
  <c r="J4" i="1"/>
  <c r="I20" i="1" s="1"/>
  <c r="J20" i="1" s="1"/>
  <c r="I18" i="1" l="1"/>
  <c r="J18" i="1" s="1"/>
  <c r="I19" i="1"/>
  <c r="J19" i="1" s="1"/>
  <c r="I52" i="1"/>
  <c r="J52" i="1" s="1"/>
  <c r="I51" i="1"/>
  <c r="J51" i="1" s="1"/>
  <c r="I75" i="1"/>
  <c r="J75" i="1" s="1"/>
  <c r="H3" i="10"/>
  <c r="AF4" i="3"/>
  <c r="W4" i="3"/>
  <c r="I606" i="1"/>
  <c r="J606" i="1" s="1"/>
  <c r="I237" i="1"/>
  <c r="J237" i="1" s="1"/>
  <c r="I240" i="1"/>
  <c r="J240" i="1" s="1"/>
  <c r="I244" i="1"/>
  <c r="J244" i="1" s="1"/>
  <c r="I248" i="1"/>
  <c r="J248" i="1" s="1"/>
  <c r="I227" i="1"/>
  <c r="J227" i="1" s="1"/>
  <c r="I231" i="1"/>
  <c r="J231" i="1" s="1"/>
  <c r="I216" i="1"/>
  <c r="J216" i="1" s="1"/>
  <c r="I220" i="1"/>
  <c r="J220" i="1" s="1"/>
  <c r="I235" i="1"/>
  <c r="J235" i="1" s="1"/>
  <c r="I238" i="1"/>
  <c r="J238" i="1" s="1"/>
  <c r="I241" i="1"/>
  <c r="J241" i="1" s="1"/>
  <c r="I245" i="1"/>
  <c r="J245" i="1" s="1"/>
  <c r="I249" i="1"/>
  <c r="J249" i="1" s="1"/>
  <c r="I224" i="1"/>
  <c r="J224" i="1" s="1"/>
  <c r="I228" i="1"/>
  <c r="J228" i="1" s="1"/>
  <c r="I232" i="1"/>
  <c r="J232" i="1" s="1"/>
  <c r="I213" i="1"/>
  <c r="J213" i="1" s="1"/>
  <c r="I217" i="1"/>
  <c r="J217" i="1" s="1"/>
  <c r="I236" i="1"/>
  <c r="J236" i="1" s="1"/>
  <c r="I239" i="1"/>
  <c r="J239" i="1" s="1"/>
  <c r="I242" i="1"/>
  <c r="J242" i="1" s="1"/>
  <c r="I246" i="1"/>
  <c r="J246" i="1" s="1"/>
  <c r="I250" i="1"/>
  <c r="J250" i="1" s="1"/>
  <c r="I225" i="1"/>
  <c r="J225" i="1" s="1"/>
  <c r="I229" i="1"/>
  <c r="J229" i="1" s="1"/>
  <c r="I233" i="1"/>
  <c r="J233" i="1" s="1"/>
  <c r="I218" i="1"/>
  <c r="J218" i="1" s="1"/>
  <c r="I252" i="1"/>
  <c r="J252" i="1" s="1"/>
  <c r="I253" i="1"/>
  <c r="J253" i="1" s="1"/>
  <c r="I243" i="1"/>
  <c r="J243" i="1" s="1"/>
  <c r="I247" i="1"/>
  <c r="J247" i="1" s="1"/>
  <c r="I226" i="1"/>
  <c r="J226" i="1" s="1"/>
  <c r="I230" i="1"/>
  <c r="J230" i="1" s="1"/>
  <c r="I221" i="1"/>
  <c r="J221" i="1" s="1"/>
  <c r="I215" i="1"/>
  <c r="J215" i="1" s="1"/>
  <c r="I219" i="1"/>
  <c r="J219" i="1" s="1"/>
  <c r="I212" i="1"/>
  <c r="J212" i="1" s="1"/>
  <c r="I214" i="1"/>
  <c r="J214" i="1" s="1"/>
  <c r="I60" i="1"/>
  <c r="I53" i="1"/>
  <c r="J53" i="1" s="1"/>
  <c r="I48" i="1"/>
  <c r="J48" i="1" s="1"/>
  <c r="I39" i="1"/>
  <c r="J39" i="1" s="1"/>
  <c r="I25" i="1"/>
  <c r="J25" i="1" s="1"/>
  <c r="I61" i="1"/>
  <c r="I45" i="1"/>
  <c r="J45" i="1" s="1"/>
  <c r="I36" i="1"/>
  <c r="J36" i="1" s="1"/>
  <c r="I40" i="1"/>
  <c r="J40" i="1" s="1"/>
  <c r="I29" i="1"/>
  <c r="J29" i="1" s="1"/>
  <c r="I26" i="1"/>
  <c r="J26" i="1" s="1"/>
  <c r="I62" i="1"/>
  <c r="I37" i="1"/>
  <c r="J37" i="1" s="1"/>
  <c r="I41" i="1"/>
  <c r="J41" i="1" s="1"/>
  <c r="I30" i="1"/>
  <c r="J30" i="1" s="1"/>
  <c r="I59" i="1"/>
  <c r="I47" i="1"/>
  <c r="J47" i="1" s="1"/>
  <c r="I38" i="1"/>
  <c r="J38" i="1" s="1"/>
  <c r="I31" i="1"/>
  <c r="J31" i="1" s="1"/>
  <c r="I58" i="1"/>
  <c r="I42" i="1"/>
  <c r="J42" i="1" s="1"/>
  <c r="I49" i="1"/>
  <c r="J49" i="1" s="1"/>
  <c r="I46" i="1"/>
  <c r="J46" i="1" s="1"/>
  <c r="I86" i="1"/>
  <c r="I87" i="1"/>
  <c r="J87" i="1" s="1"/>
  <c r="I111" i="1"/>
  <c r="J111" i="1" s="1"/>
  <c r="I538" i="1"/>
  <c r="J538" i="1" s="1"/>
  <c r="I537" i="1"/>
  <c r="J537" i="1" s="1"/>
  <c r="I291" i="1"/>
  <c r="J291" i="1" s="1"/>
  <c r="I283" i="1"/>
  <c r="J283" i="1" s="1"/>
  <c r="I289" i="1"/>
  <c r="J289" i="1" s="1"/>
  <c r="I270" i="1"/>
  <c r="J270" i="1" s="1"/>
  <c r="I274" i="1"/>
  <c r="J274" i="1" s="1"/>
  <c r="I278" i="1"/>
  <c r="I266" i="1"/>
  <c r="I263" i="1"/>
  <c r="J263" i="1" s="1"/>
  <c r="I258" i="1"/>
  <c r="I251" i="1"/>
  <c r="J251" i="1" s="1"/>
  <c r="I476" i="1"/>
  <c r="J467" i="1"/>
  <c r="I471" i="1"/>
  <c r="J471" i="1" s="1"/>
  <c r="I461" i="1"/>
  <c r="J465" i="1"/>
  <c r="I292" i="1"/>
  <c r="J292" i="1" s="1"/>
  <c r="I285" i="1"/>
  <c r="J285" i="1" s="1"/>
  <c r="I267" i="1"/>
  <c r="J267" i="1" s="1"/>
  <c r="I271" i="1"/>
  <c r="J271" i="1" s="1"/>
  <c r="I275" i="1"/>
  <c r="J275" i="1" s="1"/>
  <c r="I279" i="1"/>
  <c r="J279" i="1" s="1"/>
  <c r="I259" i="1"/>
  <c r="J259" i="1" s="1"/>
  <c r="I264" i="1"/>
  <c r="I255" i="1"/>
  <c r="J255" i="1" s="1"/>
  <c r="I477" i="1"/>
  <c r="I468" i="1"/>
  <c r="J468" i="1" s="1"/>
  <c r="I472" i="1"/>
  <c r="J472" i="1" s="1"/>
  <c r="J462" i="1"/>
  <c r="J466" i="1"/>
  <c r="I293" i="1"/>
  <c r="J293" i="1" s="1"/>
  <c r="I287" i="1"/>
  <c r="I268" i="1"/>
  <c r="J268" i="1" s="1"/>
  <c r="I272" i="1"/>
  <c r="J272" i="1" s="1"/>
  <c r="I276" i="1"/>
  <c r="J276" i="1" s="1"/>
  <c r="I280" i="1"/>
  <c r="J280" i="1" s="1"/>
  <c r="I260" i="1"/>
  <c r="J260" i="1" s="1"/>
  <c r="I256" i="1"/>
  <c r="J256" i="1" s="1"/>
  <c r="I211" i="1"/>
  <c r="J211" i="1" s="1"/>
  <c r="I478" i="1"/>
  <c r="I469" i="1"/>
  <c r="J469" i="1" s="1"/>
  <c r="I473" i="1"/>
  <c r="J473" i="1" s="1"/>
  <c r="I460" i="1"/>
  <c r="J460" i="1" s="1"/>
  <c r="I294" i="1"/>
  <c r="J294" i="1" s="1"/>
  <c r="I288" i="1"/>
  <c r="J288" i="1" s="1"/>
  <c r="I269" i="1"/>
  <c r="J269" i="1" s="1"/>
  <c r="I273" i="1"/>
  <c r="J273" i="1" s="1"/>
  <c r="I277" i="1"/>
  <c r="J277" i="1" s="1"/>
  <c r="I281" i="1"/>
  <c r="J281" i="1" s="1"/>
  <c r="I474" i="1"/>
  <c r="J474" i="1" s="1"/>
  <c r="I262" i="1"/>
  <c r="J262" i="1" s="1"/>
  <c r="I475" i="1"/>
  <c r="J475" i="1" s="1"/>
  <c r="J464" i="1"/>
  <c r="I257" i="1"/>
  <c r="J257" i="1" s="1"/>
  <c r="I223" i="1"/>
  <c r="J223" i="1" s="1"/>
  <c r="I479" i="1"/>
  <c r="I470" i="1"/>
  <c r="J470" i="1" s="1"/>
  <c r="J463" i="1"/>
  <c r="J461" i="1"/>
  <c r="J287" i="1"/>
  <c r="J278" i="1"/>
  <c r="J266" i="1"/>
  <c r="J264" i="1"/>
  <c r="J258" i="1"/>
  <c r="J600" i="1"/>
  <c r="I599" i="1"/>
  <c r="J599" i="1" s="1"/>
  <c r="I375" i="1"/>
  <c r="J375" i="1" s="1"/>
  <c r="J379" i="1"/>
  <c r="J383" i="1"/>
  <c r="J387" i="1"/>
  <c r="I374" i="1"/>
  <c r="J374" i="1" s="1"/>
  <c r="J346" i="1"/>
  <c r="J350" i="1"/>
  <c r="J354" i="1"/>
  <c r="J358" i="1"/>
  <c r="J362" i="1"/>
  <c r="J366" i="1"/>
  <c r="J370" i="1"/>
  <c r="I340" i="1"/>
  <c r="J340" i="1" s="1"/>
  <c r="J315" i="1"/>
  <c r="J319" i="1"/>
  <c r="J323" i="1"/>
  <c r="J327" i="1"/>
  <c r="J331" i="1"/>
  <c r="J335" i="1"/>
  <c r="I311" i="1"/>
  <c r="J311" i="1" s="1"/>
  <c r="I299" i="1"/>
  <c r="J299" i="1" s="1"/>
  <c r="J303" i="1"/>
  <c r="I298" i="1"/>
  <c r="J298" i="1" s="1"/>
  <c r="J376" i="1"/>
  <c r="J380" i="1"/>
  <c r="J384" i="1"/>
  <c r="J388" i="1"/>
  <c r="I343" i="1"/>
  <c r="J343" i="1" s="1"/>
  <c r="J347" i="1"/>
  <c r="J351" i="1"/>
  <c r="J355" i="1"/>
  <c r="J359" i="1"/>
  <c r="J363" i="1"/>
  <c r="J367" i="1"/>
  <c r="J371" i="1"/>
  <c r="I339" i="1"/>
  <c r="J339" i="1" s="1"/>
  <c r="J316" i="1"/>
  <c r="J320" i="1"/>
  <c r="J324" i="1"/>
  <c r="J328" i="1"/>
  <c r="J332" i="1"/>
  <c r="J336" i="1"/>
  <c r="I312" i="1"/>
  <c r="J312" i="1" s="1"/>
  <c r="I300" i="1"/>
  <c r="J300" i="1" s="1"/>
  <c r="J304" i="1"/>
  <c r="J377" i="1"/>
  <c r="J381" i="1"/>
  <c r="J385" i="1"/>
  <c r="J389" i="1"/>
  <c r="J344" i="1"/>
  <c r="J348" i="1"/>
  <c r="J352" i="1"/>
  <c r="J356" i="1"/>
  <c r="J360" i="1"/>
  <c r="J364" i="1"/>
  <c r="J368" i="1"/>
  <c r="J372" i="1"/>
  <c r="I338" i="1"/>
  <c r="J338" i="1" s="1"/>
  <c r="J317" i="1"/>
  <c r="J321" i="1"/>
  <c r="J325" i="1"/>
  <c r="J329" i="1"/>
  <c r="J333" i="1"/>
  <c r="I309" i="1"/>
  <c r="J309" i="1" s="1"/>
  <c r="I313" i="1"/>
  <c r="J313" i="1" s="1"/>
  <c r="J301" i="1"/>
  <c r="J305" i="1"/>
  <c r="J378" i="1"/>
  <c r="J382" i="1"/>
  <c r="J386" i="1"/>
  <c r="J390" i="1"/>
  <c r="J345" i="1"/>
  <c r="J349" i="1"/>
  <c r="J353" i="1"/>
  <c r="J357" i="1"/>
  <c r="J361" i="1"/>
  <c r="J365" i="1"/>
  <c r="J369" i="1"/>
  <c r="J342" i="1"/>
  <c r="I314" i="1"/>
  <c r="J314" i="1" s="1"/>
  <c r="J318" i="1"/>
  <c r="J322" i="1"/>
  <c r="J334" i="1"/>
  <c r="J306" i="1"/>
  <c r="I310" i="1"/>
  <c r="J310" i="1" s="1"/>
  <c r="J326" i="1"/>
  <c r="I308" i="1"/>
  <c r="J308" i="1" s="1"/>
  <c r="J330" i="1"/>
  <c r="J302" i="1"/>
  <c r="I592" i="1"/>
  <c r="J592" i="1" s="1"/>
  <c r="I589" i="1"/>
  <c r="J589" i="1" s="1"/>
  <c r="I585" i="1"/>
  <c r="J585" i="1" s="1"/>
  <c r="I582" i="1"/>
  <c r="J582" i="1" s="1"/>
  <c r="I575" i="1"/>
  <c r="J575" i="1" s="1"/>
  <c r="I569" i="1"/>
  <c r="J569" i="1" s="1"/>
  <c r="I566" i="1"/>
  <c r="J566" i="1" s="1"/>
  <c r="I559" i="1"/>
  <c r="J559" i="1" s="1"/>
  <c r="I556" i="1"/>
  <c r="J556" i="1" s="1"/>
  <c r="I552" i="1"/>
  <c r="J552" i="1" s="1"/>
  <c r="I548" i="1"/>
  <c r="J548" i="1" s="1"/>
  <c r="I570" i="1"/>
  <c r="J570" i="1" s="1"/>
  <c r="I563" i="1"/>
  <c r="J563" i="1" s="1"/>
  <c r="I560" i="1"/>
  <c r="J560" i="1" s="1"/>
  <c r="I557" i="1"/>
  <c r="J557" i="1" s="1"/>
  <c r="I554" i="1"/>
  <c r="J554" i="1" s="1"/>
  <c r="I596" i="1"/>
  <c r="J596" i="1" s="1"/>
  <c r="I587" i="1"/>
  <c r="J587" i="1" s="1"/>
  <c r="I584" i="1"/>
  <c r="J584" i="1" s="1"/>
  <c r="I581" i="1"/>
  <c r="J581" i="1" s="1"/>
  <c r="I578" i="1"/>
  <c r="J578" i="1" s="1"/>
  <c r="I572" i="1"/>
  <c r="J572" i="1" s="1"/>
  <c r="I568" i="1"/>
  <c r="J568" i="1" s="1"/>
  <c r="I565" i="1"/>
  <c r="J565" i="1" s="1"/>
  <c r="I562" i="1"/>
  <c r="J562" i="1" s="1"/>
  <c r="I555" i="1"/>
  <c r="J555" i="1" s="1"/>
  <c r="I550" i="1"/>
  <c r="J550" i="1" s="1"/>
  <c r="I547" i="1"/>
  <c r="J547" i="1" s="1"/>
  <c r="I594" i="1"/>
  <c r="J594" i="1" s="1"/>
  <c r="I591" i="1"/>
  <c r="J591" i="1" s="1"/>
  <c r="I583" i="1"/>
  <c r="J583" i="1" s="1"/>
  <c r="I580" i="1"/>
  <c r="J580" i="1" s="1"/>
  <c r="I577" i="1"/>
  <c r="J577" i="1" s="1"/>
  <c r="I574" i="1"/>
  <c r="J574" i="1" s="1"/>
  <c r="I567" i="1"/>
  <c r="J567" i="1" s="1"/>
  <c r="I564" i="1"/>
  <c r="J564" i="1" s="1"/>
  <c r="I561" i="1"/>
  <c r="J561" i="1" s="1"/>
  <c r="I558" i="1"/>
  <c r="J558" i="1" s="1"/>
  <c r="I549" i="1"/>
  <c r="J549" i="1" s="1"/>
  <c r="I597" i="1"/>
  <c r="J597" i="1" s="1"/>
  <c r="I593" i="1"/>
  <c r="J593" i="1" s="1"/>
  <c r="I590" i="1"/>
  <c r="J590" i="1" s="1"/>
  <c r="I586" i="1"/>
  <c r="J586" i="1" s="1"/>
  <c r="I579" i="1"/>
  <c r="J579" i="1" s="1"/>
  <c r="I576" i="1"/>
  <c r="J576" i="1" s="1"/>
  <c r="I604" i="1"/>
  <c r="J604" i="1" s="1"/>
  <c r="I603" i="1"/>
  <c r="J603" i="1" s="1"/>
  <c r="I607" i="1"/>
  <c r="J607" i="1" s="1"/>
  <c r="I605" i="1"/>
  <c r="J605" i="1" s="1"/>
  <c r="I536" i="1"/>
  <c r="I525" i="1"/>
  <c r="I529" i="1"/>
  <c r="I518" i="1"/>
  <c r="I506" i="1"/>
  <c r="I510" i="1"/>
  <c r="I499" i="1"/>
  <c r="I496" i="1"/>
  <c r="I480" i="1"/>
  <c r="I457" i="1"/>
  <c r="I452" i="1"/>
  <c r="I437" i="1"/>
  <c r="I441" i="1"/>
  <c r="I197" i="1"/>
  <c r="J197" i="1" s="1"/>
  <c r="I190" i="1"/>
  <c r="J190" i="1" s="1"/>
  <c r="J177" i="1"/>
  <c r="I181" i="1"/>
  <c r="I185" i="1"/>
  <c r="I122" i="1"/>
  <c r="J122" i="1" s="1"/>
  <c r="I126" i="1"/>
  <c r="J126" i="1" s="1"/>
  <c r="J134" i="1"/>
  <c r="I76" i="1"/>
  <c r="I65" i="1"/>
  <c r="I69" i="1"/>
  <c r="I535" i="1"/>
  <c r="I196" i="1"/>
  <c r="J196" i="1" s="1"/>
  <c r="I180" i="1"/>
  <c r="I533" i="1"/>
  <c r="I526" i="1"/>
  <c r="I530" i="1"/>
  <c r="I515" i="1"/>
  <c r="I519" i="1"/>
  <c r="I507" i="1"/>
  <c r="J507" i="1" s="1"/>
  <c r="I511" i="1"/>
  <c r="I500" i="1"/>
  <c r="I489" i="1"/>
  <c r="I493" i="1"/>
  <c r="I497" i="1"/>
  <c r="I481" i="1"/>
  <c r="I445" i="1"/>
  <c r="I449" i="1"/>
  <c r="I453" i="1"/>
  <c r="I434" i="1"/>
  <c r="I438" i="1"/>
  <c r="I442" i="1"/>
  <c r="I198" i="1"/>
  <c r="J198" i="1" s="1"/>
  <c r="J202" i="1"/>
  <c r="J191" i="1"/>
  <c r="I178" i="1"/>
  <c r="I182" i="1"/>
  <c r="I176" i="1"/>
  <c r="I144" i="1"/>
  <c r="I123" i="1"/>
  <c r="J123" i="1" s="1"/>
  <c r="I77" i="1"/>
  <c r="I66" i="1"/>
  <c r="I70" i="1"/>
  <c r="I528" i="1"/>
  <c r="I517" i="1"/>
  <c r="I498" i="1"/>
  <c r="I491" i="1"/>
  <c r="I456" i="1"/>
  <c r="I451" i="1"/>
  <c r="I455" i="1"/>
  <c r="I440" i="1"/>
  <c r="I534" i="1"/>
  <c r="I523" i="1"/>
  <c r="I527" i="1"/>
  <c r="I531" i="1"/>
  <c r="I516" i="1"/>
  <c r="I504" i="1"/>
  <c r="I508" i="1"/>
  <c r="I512" i="1"/>
  <c r="I501" i="1"/>
  <c r="I490" i="1"/>
  <c r="I494" i="1"/>
  <c r="I446" i="1"/>
  <c r="I450" i="1"/>
  <c r="I454" i="1"/>
  <c r="I435" i="1"/>
  <c r="I439" i="1"/>
  <c r="I443" i="1"/>
  <c r="J199" i="1"/>
  <c r="I188" i="1"/>
  <c r="J188" i="1" s="1"/>
  <c r="I192" i="1"/>
  <c r="J192" i="1" s="1"/>
  <c r="I179" i="1"/>
  <c r="I183" i="1"/>
  <c r="I78" i="1"/>
  <c r="I71" i="1"/>
  <c r="I524" i="1"/>
  <c r="I532" i="1"/>
  <c r="I505" i="1"/>
  <c r="I502" i="1"/>
  <c r="I495" i="1"/>
  <c r="I447" i="1"/>
  <c r="J447" i="1" s="1"/>
  <c r="J436" i="1"/>
  <c r="I444" i="1"/>
  <c r="J200" i="1"/>
  <c r="I193" i="1"/>
  <c r="I125" i="1"/>
  <c r="J125" i="1" s="1"/>
  <c r="I184" i="1"/>
  <c r="I129" i="1"/>
  <c r="J129" i="1" s="1"/>
  <c r="I79" i="1"/>
  <c r="I68" i="1"/>
  <c r="I147" i="1"/>
  <c r="J147" i="1" s="1"/>
  <c r="I492" i="1"/>
  <c r="I448" i="1"/>
  <c r="I509" i="1"/>
  <c r="I503" i="1"/>
  <c r="I141" i="1"/>
  <c r="J141" i="1" s="1"/>
  <c r="I139" i="1"/>
  <c r="J139" i="1" s="1"/>
  <c r="I131" i="1"/>
  <c r="J131" i="1" s="1"/>
  <c r="J133" i="1"/>
  <c r="J132" i="1"/>
  <c r="I128" i="1"/>
  <c r="J128" i="1" s="1"/>
  <c r="I72" i="1"/>
  <c r="I67" i="1"/>
  <c r="I98" i="1"/>
  <c r="J98" i="1" s="1"/>
  <c r="I140" i="1"/>
  <c r="J140" i="1" s="1"/>
  <c r="I138" i="1"/>
  <c r="J138" i="1" s="1"/>
  <c r="I142" i="1"/>
  <c r="J142" i="1" s="1"/>
  <c r="I143" i="1"/>
  <c r="J143" i="1" s="1"/>
  <c r="I130" i="1"/>
  <c r="J130" i="1" s="1"/>
  <c r="I124" i="1"/>
  <c r="J124" i="1" s="1"/>
  <c r="I189" i="1"/>
  <c r="J189" i="1" s="1"/>
  <c r="I127" i="1"/>
  <c r="J127" i="1" s="1"/>
  <c r="I137" i="1"/>
  <c r="J137" i="1" s="1"/>
  <c r="I145" i="1"/>
  <c r="J145" i="1" s="1"/>
  <c r="J411" i="1"/>
  <c r="J415" i="1"/>
  <c r="J419" i="1"/>
  <c r="J401" i="1"/>
  <c r="J405" i="1"/>
  <c r="J409" i="1"/>
  <c r="J396" i="1"/>
  <c r="J400" i="1"/>
  <c r="J412" i="1"/>
  <c r="J416" i="1"/>
  <c r="J420" i="1"/>
  <c r="J402" i="1"/>
  <c r="J406" i="1"/>
  <c r="J410" i="1"/>
  <c r="J397" i="1"/>
  <c r="I393" i="1"/>
  <c r="J393" i="1" s="1"/>
  <c r="J413" i="1"/>
  <c r="J417" i="1"/>
  <c r="J421" i="1"/>
  <c r="J403" i="1"/>
  <c r="J407" i="1"/>
  <c r="I394" i="1"/>
  <c r="J394" i="1" s="1"/>
  <c r="J398" i="1"/>
  <c r="J414" i="1"/>
  <c r="J418" i="1"/>
  <c r="J422" i="1"/>
  <c r="J404" i="1"/>
  <c r="J408" i="1"/>
  <c r="J395" i="1"/>
  <c r="J399" i="1"/>
  <c r="J427" i="1"/>
  <c r="I541" i="1"/>
  <c r="J514" i="1"/>
  <c r="I430" i="1"/>
  <c r="I426" i="1"/>
  <c r="I540" i="1"/>
  <c r="I485" i="1"/>
  <c r="I429" i="1"/>
  <c r="I488" i="1"/>
  <c r="J432" i="1"/>
  <c r="I428" i="1"/>
  <c r="I195" i="1"/>
  <c r="J195" i="1" s="1"/>
  <c r="I187" i="1"/>
  <c r="J187" i="1" s="1"/>
  <c r="I168" i="1"/>
  <c r="J168" i="1" s="1"/>
  <c r="I157" i="1"/>
  <c r="J157" i="1" s="1"/>
  <c r="I112" i="1"/>
  <c r="J112" i="1" s="1"/>
  <c r="I100" i="1"/>
  <c r="J100" i="1" s="1"/>
  <c r="I91" i="1"/>
  <c r="J91" i="1" s="1"/>
  <c r="I82" i="1"/>
  <c r="J82" i="1" s="1"/>
  <c r="J14" i="1"/>
  <c r="I171" i="1"/>
  <c r="J171" i="1" s="1"/>
  <c r="I110" i="1"/>
  <c r="J110" i="1" s="1"/>
  <c r="I35" i="1"/>
  <c r="I24" i="1"/>
  <c r="J24" i="1" s="1"/>
  <c r="I205" i="1"/>
  <c r="J205" i="1" s="1"/>
  <c r="I162" i="1"/>
  <c r="I169" i="1"/>
  <c r="I165" i="1"/>
  <c r="J165" i="1" s="1"/>
  <c r="I158" i="1"/>
  <c r="J158" i="1" s="1"/>
  <c r="I154" i="1"/>
  <c r="J154" i="1" s="1"/>
  <c r="I106" i="1"/>
  <c r="J106" i="1" s="1"/>
  <c r="I92" i="1"/>
  <c r="J92" i="1" s="1"/>
  <c r="I15" i="1"/>
  <c r="J15" i="1" s="1"/>
  <c r="I12" i="1"/>
  <c r="J12" i="1" s="1"/>
  <c r="I155" i="1"/>
  <c r="J155" i="1" s="1"/>
  <c r="I103" i="1"/>
  <c r="J103" i="1" s="1"/>
  <c r="I101" i="1"/>
  <c r="J101" i="1" s="1"/>
  <c r="I16" i="1"/>
  <c r="J16" i="1" s="1"/>
  <c r="I486" i="1"/>
  <c r="I57" i="1"/>
  <c r="I13" i="1"/>
  <c r="J13" i="1" s="1"/>
  <c r="I209" i="1"/>
  <c r="J209" i="1" s="1"/>
  <c r="I116" i="1"/>
  <c r="J116" i="1" s="1"/>
  <c r="I93" i="1"/>
  <c r="J93" i="1" s="1"/>
  <c r="I113" i="1"/>
  <c r="J113" i="1" s="1"/>
  <c r="I109" i="1"/>
  <c r="J109" i="1" s="1"/>
  <c r="I74" i="1"/>
  <c r="I28" i="1"/>
  <c r="J28" i="1" s="1"/>
  <c r="I64" i="1"/>
  <c r="I44" i="1"/>
  <c r="I99" i="1"/>
  <c r="J99" i="1" s="1"/>
  <c r="I163" i="1"/>
  <c r="J163" i="1" s="1"/>
  <c r="I166" i="1"/>
  <c r="J166" i="1" s="1"/>
  <c r="I151" i="1"/>
  <c r="J151" i="1" s="1"/>
  <c r="I136" i="1"/>
  <c r="J136" i="1" s="1"/>
  <c r="I172" i="1"/>
  <c r="J172" i="1" s="1"/>
  <c r="I115" i="1"/>
  <c r="J115" i="1" s="1"/>
  <c r="I121" i="1"/>
  <c r="J121" i="1" s="1"/>
  <c r="I105" i="1"/>
  <c r="J105" i="1" s="1"/>
  <c r="I152" i="1"/>
  <c r="J152" i="1" s="1"/>
  <c r="I85" i="1"/>
  <c r="J85" i="1" s="1"/>
  <c r="I95" i="1"/>
  <c r="J95" i="1" s="1"/>
  <c r="I117" i="1"/>
  <c r="J117" i="1" s="1"/>
  <c r="I114" i="1"/>
  <c r="J114" i="1" s="1"/>
  <c r="I204" i="1"/>
  <c r="J204" i="1" s="1"/>
  <c r="I96" i="1"/>
  <c r="J96" i="1" s="1"/>
  <c r="I104" i="1"/>
  <c r="J104" i="1" s="1"/>
  <c r="J530" i="1"/>
  <c r="J433" i="1"/>
  <c r="N4" i="3"/>
  <c r="H3" i="4"/>
  <c r="J162" i="1"/>
  <c r="J169" i="1"/>
  <c r="J193" i="1"/>
  <c r="J86" i="1"/>
  <c r="J201" i="1"/>
  <c r="J77" i="1" l="1"/>
  <c r="J443" i="1"/>
  <c r="J426" i="1"/>
  <c r="J445" i="1"/>
  <c r="J497" i="1"/>
  <c r="J439" i="1"/>
  <c r="J451" i="1"/>
  <c r="J527" i="1"/>
  <c r="J476" i="1"/>
  <c r="J60" i="1"/>
  <c r="J523" i="1"/>
  <c r="J78" i="1"/>
  <c r="J58" i="1"/>
  <c r="J535" i="1"/>
  <c r="J499" i="1"/>
  <c r="J62" i="1"/>
  <c r="J181" i="1"/>
  <c r="J452" i="1"/>
  <c r="J511" i="1"/>
  <c r="J516" i="1"/>
  <c r="J493" i="1"/>
  <c r="J453" i="1"/>
  <c r="J517" i="1"/>
  <c r="J450" i="1"/>
  <c r="J456" i="1"/>
  <c r="J490" i="1"/>
  <c r="J185" i="1"/>
  <c r="J179" i="1"/>
  <c r="J529" i="1"/>
  <c r="J532" i="1"/>
  <c r="M19" i="1"/>
  <c r="J21" i="1"/>
  <c r="F9" i="2" s="1"/>
  <c r="J70" i="1"/>
  <c r="J184" i="1"/>
  <c r="J502" i="1"/>
  <c r="J488" i="1"/>
  <c r="J67" i="1"/>
  <c r="J519" i="1"/>
  <c r="J429" i="1"/>
  <c r="J437" i="1"/>
  <c r="J480" i="1"/>
  <c r="J506" i="1"/>
  <c r="J65" i="1"/>
  <c r="J435" i="1"/>
  <c r="J481" i="1"/>
  <c r="J508" i="1"/>
  <c r="J536" i="1"/>
  <c r="J494" i="1"/>
  <c r="J66" i="1"/>
  <c r="J72" i="1"/>
  <c r="J68" i="1"/>
  <c r="J434" i="1"/>
  <c r="J455" i="1"/>
  <c r="J498" i="1"/>
  <c r="J295" i="1"/>
  <c r="J541" i="1"/>
  <c r="J74" i="1"/>
  <c r="J69" i="1"/>
  <c r="J438" i="1"/>
  <c r="J510" i="1"/>
  <c r="J525" i="1"/>
  <c r="J64" i="1"/>
  <c r="J446" i="1"/>
  <c r="J492" i="1"/>
  <c r="J32" i="1"/>
  <c r="F10" i="2" s="1"/>
  <c r="J540" i="1"/>
  <c r="J442" i="1"/>
  <c r="J478" i="1"/>
  <c r="J496" i="1"/>
  <c r="J428" i="1"/>
  <c r="J183" i="1"/>
  <c r="J441" i="1"/>
  <c r="J479" i="1"/>
  <c r="J512" i="1"/>
  <c r="J457" i="1"/>
  <c r="J528" i="1"/>
  <c r="J59" i="1"/>
  <c r="J444" i="1"/>
  <c r="J454" i="1"/>
  <c r="J477" i="1"/>
  <c r="J533" i="1"/>
  <c r="J515" i="1"/>
  <c r="J518" i="1"/>
  <c r="J159" i="1"/>
  <c r="F18" i="2" s="1"/>
  <c r="J608" i="1"/>
  <c r="I542" i="1"/>
  <c r="J542" i="1" s="1"/>
  <c r="I546" i="1"/>
  <c r="J546" i="1" s="1"/>
  <c r="J391" i="1"/>
  <c r="F22" i="2" s="1"/>
  <c r="J503" i="1"/>
  <c r="J448" i="1"/>
  <c r="J491" i="1"/>
  <c r="J524" i="1"/>
  <c r="J534" i="1"/>
  <c r="J495" i="1"/>
  <c r="J107" i="1"/>
  <c r="F15" i="2" s="1"/>
  <c r="D18" i="3" s="1"/>
  <c r="J44" i="1"/>
  <c r="J71" i="1"/>
  <c r="J182" i="1"/>
  <c r="J180" i="1"/>
  <c r="J449" i="1"/>
  <c r="J485" i="1"/>
  <c r="J509" i="1"/>
  <c r="J500" i="1"/>
  <c r="J501" i="1"/>
  <c r="J526" i="1"/>
  <c r="J430" i="1"/>
  <c r="J35" i="1"/>
  <c r="J76" i="1"/>
  <c r="J79" i="1"/>
  <c r="J57" i="1"/>
  <c r="J61" i="1"/>
  <c r="J440" i="1"/>
  <c r="J505" i="1"/>
  <c r="J504" i="1"/>
  <c r="J489" i="1"/>
  <c r="J531" i="1"/>
  <c r="J423" i="1"/>
  <c r="F23" i="2" s="1"/>
  <c r="J486" i="1"/>
  <c r="J178" i="1"/>
  <c r="J176" i="1"/>
  <c r="J148" i="1"/>
  <c r="J173" i="1"/>
  <c r="F19" i="2" s="1"/>
  <c r="J118" i="1"/>
  <c r="F16" i="2" s="1"/>
  <c r="J88" i="1"/>
  <c r="J83" i="1"/>
  <c r="J520" i="1" l="1"/>
  <c r="J54" i="1"/>
  <c r="F11" i="2" s="1"/>
  <c r="D14" i="3" s="1"/>
  <c r="J482" i="1"/>
  <c r="F25" i="2" s="1"/>
  <c r="D28" i="3" s="1"/>
  <c r="J80" i="1"/>
  <c r="J601" i="1"/>
  <c r="F28" i="2" s="1"/>
  <c r="J458" i="1"/>
  <c r="F24" i="2" s="1"/>
  <c r="D27" i="3" s="1"/>
  <c r="F21" i="2"/>
  <c r="D24" i="3" s="1"/>
  <c r="F17" i="2"/>
  <c r="D20" i="3" s="1"/>
  <c r="D25" i="3"/>
  <c r="F14" i="2"/>
  <c r="D17" i="3" s="1"/>
  <c r="F13" i="2"/>
  <c r="D16" i="3" s="1"/>
  <c r="J543" i="1"/>
  <c r="J206" i="1"/>
  <c r="F18" i="3"/>
  <c r="D26" i="3"/>
  <c r="AD18" i="3"/>
  <c r="I18" i="3"/>
  <c r="AG18" i="3"/>
  <c r="X18" i="3"/>
  <c r="O18" i="3"/>
  <c r="U18" i="3"/>
  <c r="AA18" i="3"/>
  <c r="R18" i="3"/>
  <c r="L18" i="3"/>
  <c r="D12" i="3"/>
  <c r="D22" i="3"/>
  <c r="D19" i="3"/>
  <c r="D13" i="3"/>
  <c r="J609" i="1" l="1"/>
  <c r="X28" i="3"/>
  <c r="F28" i="3"/>
  <c r="AD28" i="3"/>
  <c r="AA28" i="3"/>
  <c r="I28" i="3"/>
  <c r="U28" i="3"/>
  <c r="O28" i="3"/>
  <c r="AG28" i="3"/>
  <c r="R28" i="3"/>
  <c r="L28" i="3"/>
  <c r="F25" i="3"/>
  <c r="I16" i="3"/>
  <c r="AG16" i="3"/>
  <c r="AA16" i="3"/>
  <c r="AD16" i="3"/>
  <c r="U16" i="3"/>
  <c r="O16" i="3"/>
  <c r="X16" i="3"/>
  <c r="F16" i="3"/>
  <c r="L16" i="3"/>
  <c r="R16" i="3"/>
  <c r="U20" i="3"/>
  <c r="O20" i="3"/>
  <c r="F20" i="3"/>
  <c r="AD20" i="3"/>
  <c r="AG20" i="3"/>
  <c r="L20" i="3"/>
  <c r="X20" i="3"/>
  <c r="I20" i="3"/>
  <c r="R20" i="3"/>
  <c r="AA20" i="3"/>
  <c r="AD17" i="3"/>
  <c r="I17" i="3"/>
  <c r="F17" i="3"/>
  <c r="AA17" i="3"/>
  <c r="O17" i="3"/>
  <c r="AG17" i="3"/>
  <c r="R17" i="3"/>
  <c r="X17" i="3"/>
  <c r="L17" i="3"/>
  <c r="U17" i="3"/>
  <c r="R24" i="3"/>
  <c r="AD24" i="3"/>
  <c r="AG24" i="3"/>
  <c r="L24" i="3"/>
  <c r="AA24" i="3"/>
  <c r="F24" i="3"/>
  <c r="X24" i="3"/>
  <c r="I24" i="3"/>
  <c r="U24" i="3"/>
  <c r="O24" i="3"/>
  <c r="F20" i="2"/>
  <c r="D23" i="3" s="1"/>
  <c r="F27" i="2"/>
  <c r="F12" i="2"/>
  <c r="D15" i="3" s="1"/>
  <c r="F26" i="2"/>
  <c r="D29" i="3" s="1"/>
  <c r="I26" i="3"/>
  <c r="L26" i="3"/>
  <c r="O26" i="3"/>
  <c r="AD26" i="3"/>
  <c r="R26" i="3"/>
  <c r="U26" i="3"/>
  <c r="AG26" i="3"/>
  <c r="AA26" i="3"/>
  <c r="X26" i="3"/>
  <c r="F27" i="3"/>
  <c r="F19" i="3"/>
  <c r="F26" i="3"/>
  <c r="F22" i="3"/>
  <c r="D21" i="3"/>
  <c r="R13" i="3"/>
  <c r="AA13" i="3"/>
  <c r="I13" i="3"/>
  <c r="O13" i="3"/>
  <c r="L13" i="3"/>
  <c r="AD13" i="3"/>
  <c r="AG13" i="3"/>
  <c r="F13" i="3"/>
  <c r="U13" i="3"/>
  <c r="X13" i="3"/>
  <c r="AA27" i="3"/>
  <c r="X27" i="3"/>
  <c r="AG27" i="3"/>
  <c r="O27" i="3"/>
  <c r="L27" i="3"/>
  <c r="I27" i="3"/>
  <c r="R27" i="3"/>
  <c r="AD27" i="3"/>
  <c r="U27" i="3"/>
  <c r="X25" i="3"/>
  <c r="AG25" i="3"/>
  <c r="U25" i="3"/>
  <c r="AA25" i="3"/>
  <c r="R25" i="3"/>
  <c r="AD25" i="3"/>
  <c r="L25" i="3"/>
  <c r="I25" i="3"/>
  <c r="O25" i="3"/>
  <c r="AA22" i="3"/>
  <c r="I22" i="3"/>
  <c r="AD22" i="3"/>
  <c r="AG22" i="3"/>
  <c r="L22" i="3"/>
  <c r="X22" i="3"/>
  <c r="U22" i="3"/>
  <c r="R22" i="3"/>
  <c r="O22" i="3"/>
  <c r="I19" i="3"/>
  <c r="AD19" i="3"/>
  <c r="U19" i="3"/>
  <c r="AA19" i="3"/>
  <c r="AG19" i="3"/>
  <c r="X19" i="3"/>
  <c r="R19" i="3"/>
  <c r="O19" i="3"/>
  <c r="L19" i="3"/>
  <c r="F12" i="3"/>
  <c r="U12" i="3"/>
  <c r="R12" i="3"/>
  <c r="AG12" i="3"/>
  <c r="L12" i="3"/>
  <c r="AA12" i="3"/>
  <c r="O12" i="3"/>
  <c r="X12" i="3"/>
  <c r="I12" i="3"/>
  <c r="AD12" i="3"/>
  <c r="R14" i="3"/>
  <c r="F14" i="3"/>
  <c r="U14" i="3"/>
  <c r="O14" i="3"/>
  <c r="I14" i="3"/>
  <c r="AD14" i="3"/>
  <c r="L14" i="3"/>
  <c r="X14" i="3"/>
  <c r="AA14" i="3"/>
  <c r="AG14" i="3"/>
  <c r="D30" i="3" l="1"/>
  <c r="AD23" i="3"/>
  <c r="X23" i="3"/>
  <c r="R23" i="3"/>
  <c r="L23" i="3"/>
  <c r="AG23" i="3"/>
  <c r="F23" i="3"/>
  <c r="AA23" i="3"/>
  <c r="U23" i="3"/>
  <c r="I23" i="3"/>
  <c r="O23" i="3"/>
  <c r="L29" i="3"/>
  <c r="AD29" i="3"/>
  <c r="AG29" i="3"/>
  <c r="U29" i="3"/>
  <c r="F29" i="3"/>
  <c r="I29" i="3"/>
  <c r="O29" i="3"/>
  <c r="X29" i="3"/>
  <c r="AA29" i="3"/>
  <c r="F15" i="3"/>
  <c r="AD15" i="3"/>
  <c r="I15" i="3"/>
  <c r="O15" i="3"/>
  <c r="L15" i="3"/>
  <c r="U15" i="3"/>
  <c r="R15" i="3"/>
  <c r="AG15" i="3"/>
  <c r="X15" i="3"/>
  <c r="AA15" i="3"/>
  <c r="U21" i="3"/>
  <c r="F21" i="3"/>
  <c r="AD21" i="3"/>
  <c r="R21" i="3"/>
  <c r="L21" i="3"/>
  <c r="I21" i="3"/>
  <c r="O21" i="3"/>
  <c r="AA21" i="3"/>
  <c r="AG21" i="3"/>
  <c r="X21" i="3"/>
  <c r="F30" i="3" l="1"/>
  <c r="G1091" i="9"/>
  <c r="F29" i="2" l="1"/>
  <c r="F30" i="2" s="1"/>
  <c r="D31" i="3"/>
  <c r="I30" i="3"/>
  <c r="AD30" i="3"/>
  <c r="R30" i="3"/>
  <c r="X30" i="3"/>
  <c r="AA30" i="3"/>
  <c r="AG30" i="3"/>
  <c r="O30" i="3"/>
  <c r="L30" i="3"/>
  <c r="U30" i="3"/>
  <c r="F3" i="2" l="1"/>
  <c r="F3" i="10" s="1"/>
  <c r="N19" i="1"/>
  <c r="U31" i="3"/>
  <c r="AG31" i="3"/>
  <c r="X31" i="3"/>
  <c r="O31" i="3"/>
  <c r="F31" i="3"/>
  <c r="I31" i="3"/>
  <c r="AA31" i="3"/>
  <c r="L31" i="3"/>
  <c r="D33" i="3"/>
  <c r="D32" i="3"/>
  <c r="AD31" i="3"/>
  <c r="F2" i="2"/>
  <c r="T4" i="3" l="1"/>
  <c r="AI4" i="3"/>
  <c r="AC4" i="3"/>
  <c r="K4" i="3"/>
  <c r="F3" i="4"/>
  <c r="AG32" i="3"/>
  <c r="AG33" i="3" s="1"/>
  <c r="AI33" i="3" s="1"/>
  <c r="AI3" i="3"/>
  <c r="T3" i="3"/>
  <c r="AC3" i="3"/>
  <c r="H14" i="2"/>
  <c r="E17" i="3" s="1"/>
  <c r="H24" i="2"/>
  <c r="E27" i="3" s="1"/>
  <c r="H15" i="2"/>
  <c r="E18" i="3" s="1"/>
  <c r="H22" i="2"/>
  <c r="E25" i="3" s="1"/>
  <c r="H13" i="2"/>
  <c r="E16" i="3" s="1"/>
  <c r="H21" i="2"/>
  <c r="E24" i="3" s="1"/>
  <c r="H10" i="2"/>
  <c r="E13" i="3" s="1"/>
  <c r="H25" i="2"/>
  <c r="E28" i="3" s="1"/>
  <c r="H20" i="2"/>
  <c r="E23" i="3" s="1"/>
  <c r="H9" i="2"/>
  <c r="E12" i="3" s="1"/>
  <c r="H29" i="2"/>
  <c r="E32" i="3" s="1"/>
  <c r="H28" i="2"/>
  <c r="E31" i="3" s="1"/>
  <c r="H18" i="2"/>
  <c r="E21" i="3" s="1"/>
  <c r="H27" i="2"/>
  <c r="E30" i="3" s="1"/>
  <c r="H19" i="2"/>
  <c r="E22" i="3" s="1"/>
  <c r="H11" i="2"/>
  <c r="E14" i="3" s="1"/>
  <c r="H17" i="2"/>
  <c r="E20" i="3" s="1"/>
  <c r="H26" i="2"/>
  <c r="E29" i="3" s="1"/>
  <c r="H16" i="2"/>
  <c r="E19" i="3" s="1"/>
  <c r="H23" i="2"/>
  <c r="E26" i="3" s="1"/>
  <c r="H12" i="2"/>
  <c r="E15" i="3" s="1"/>
  <c r="L32" i="3"/>
  <c r="L33" i="3" s="1"/>
  <c r="N33" i="3" s="1"/>
  <c r="I32" i="3"/>
  <c r="I33" i="3" s="1"/>
  <c r="K33" i="3" s="1"/>
  <c r="U32" i="3"/>
  <c r="U33" i="3" s="1"/>
  <c r="W33" i="3" s="1"/>
  <c r="AA32" i="3"/>
  <c r="AA33" i="3" s="1"/>
  <c r="AC33" i="3" s="1"/>
  <c r="AD32" i="3"/>
  <c r="AD33" i="3" s="1"/>
  <c r="AF33" i="3" s="1"/>
  <c r="X32" i="3"/>
  <c r="X33" i="3" s="1"/>
  <c r="Z33" i="3" s="1"/>
  <c r="R32" i="3"/>
  <c r="R33" i="3" s="1"/>
  <c r="T33" i="3" s="1"/>
  <c r="O32" i="3"/>
  <c r="O33" i="3" s="1"/>
  <c r="Q33" i="3" s="1"/>
  <c r="F32" i="3"/>
  <c r="F33" i="3" s="1"/>
  <c r="F34" i="3" s="1"/>
  <c r="F2" i="10"/>
  <c r="K3" i="3"/>
  <c r="F2" i="4"/>
  <c r="I34" i="3" l="1"/>
  <c r="K34" i="3" s="1"/>
  <c r="H34" i="3"/>
  <c r="H33" i="3"/>
  <c r="H30" i="2"/>
  <c r="E33" i="3" s="1"/>
  <c r="L34" i="3" l="1"/>
  <c r="N34" i="3" s="1"/>
  <c r="O34" i="3"/>
  <c r="Q34" i="3" s="1"/>
  <c r="R34" i="3" l="1"/>
  <c r="T34" i="3" s="1"/>
  <c r="U34" i="3" l="1"/>
  <c r="W34" i="3" s="1"/>
  <c r="X34" i="3" l="1"/>
  <c r="Z34" i="3" s="1"/>
  <c r="AA34" i="3" l="1"/>
  <c r="AC34" i="3" s="1"/>
  <c r="AD34" i="3" l="1"/>
  <c r="AF34" i="3" s="1"/>
  <c r="AG34" i="3" l="1"/>
  <c r="AI34" i="3" l="1"/>
</calcChain>
</file>

<file path=xl/sharedStrings.xml><?xml version="1.0" encoding="utf-8"?>
<sst xmlns="http://schemas.openxmlformats.org/spreadsheetml/2006/main" count="8718" uniqueCount="2703">
  <si>
    <t>Item</t>
  </si>
  <si>
    <t>Discriminação</t>
  </si>
  <si>
    <t>Preço (R$)</t>
  </si>
  <si>
    <t>Valor unitário Sem BDI</t>
  </si>
  <si>
    <t>Valor Unitário Com BDI</t>
  </si>
  <si>
    <t>Valor Total</t>
  </si>
  <si>
    <t>Código</t>
  </si>
  <si>
    <t>Proprietário: Prefeitura Municipal de Sorriso</t>
  </si>
  <si>
    <t>Obra: Escola Municipal de Sorriso</t>
  </si>
  <si>
    <t>Local: Avenida Blumenau Sul - Rota Sol</t>
  </si>
  <si>
    <t>Valor estimado final:</t>
  </si>
  <si>
    <t>Custo/m²:</t>
  </si>
  <si>
    <t>Data:</t>
  </si>
  <si>
    <t>BDI:</t>
  </si>
  <si>
    <t>Referência:</t>
  </si>
  <si>
    <t>SERVIÇOS PRELIMINARES</t>
  </si>
  <si>
    <t>SINAPI</t>
  </si>
  <si>
    <t>m²</t>
  </si>
  <si>
    <t xml:space="preserve">un </t>
  </si>
  <si>
    <t>un</t>
  </si>
  <si>
    <t>SINFRA</t>
  </si>
  <si>
    <t>h</t>
  </si>
  <si>
    <t>SUBTOTAL</t>
  </si>
  <si>
    <t>MOVIMENTO DE TERRA</t>
  </si>
  <si>
    <t>m³</t>
  </si>
  <si>
    <t>FUNDAÇÕES</t>
  </si>
  <si>
    <t>IMPERMEABILIZAÇÃO E TRATAMENTOS</t>
  </si>
  <si>
    <t>COBERTURA</t>
  </si>
  <si>
    <t>ESQUADRIAS</t>
  </si>
  <si>
    <t>REVESTIMENTOS</t>
  </si>
  <si>
    <t>PINTURA</t>
  </si>
  <si>
    <t>INSTALAÇÕES ELÉTRICAS - SPDA</t>
  </si>
  <si>
    <t xml:space="preserve">INSTALAÇÕES ELÉTRICAS </t>
  </si>
  <si>
    <t>m</t>
  </si>
  <si>
    <t>Refe-rência</t>
  </si>
  <si>
    <t>Qntdade</t>
  </si>
  <si>
    <t>Uni-dade</t>
  </si>
  <si>
    <t>sc</t>
  </si>
  <si>
    <t>PAREDES INTERNAS</t>
  </si>
  <si>
    <t>9.1.1</t>
  </si>
  <si>
    <t>PAREDES EXTERNAS</t>
  </si>
  <si>
    <t>9.2.1</t>
  </si>
  <si>
    <t>SERVIÇOS COMPLEMENTARES</t>
  </si>
  <si>
    <t xml:space="preserve">SINAPI </t>
  </si>
  <si>
    <t>TOTAL</t>
  </si>
  <si>
    <t>ITEM</t>
  </si>
  <si>
    <t>DESCCRIÇÃO</t>
  </si>
  <si>
    <t>VALOR</t>
  </si>
  <si>
    <t>EQUIVALÊNCIA</t>
  </si>
  <si>
    <t>CLIMATIZAÇÃO</t>
  </si>
  <si>
    <t>1.0</t>
  </si>
  <si>
    <t>CUSTOS INDIRETOS</t>
  </si>
  <si>
    <t>1.1</t>
  </si>
  <si>
    <t>Administração Central</t>
  </si>
  <si>
    <t>(AC)</t>
  </si>
  <si>
    <t>1.2</t>
  </si>
  <si>
    <t>Garantias e Seguros</t>
  </si>
  <si>
    <t>(G)</t>
  </si>
  <si>
    <t>1.3</t>
  </si>
  <si>
    <t>Riscos</t>
  </si>
  <si>
    <t>(RA)</t>
  </si>
  <si>
    <t>1.4</t>
  </si>
  <si>
    <t>Despesas Financeiras</t>
  </si>
  <si>
    <t>(DF)</t>
  </si>
  <si>
    <t>2.0</t>
  </si>
  <si>
    <t>TRIBUTOS (l)</t>
  </si>
  <si>
    <t>2.1</t>
  </si>
  <si>
    <t>Pis</t>
  </si>
  <si>
    <t>2.2</t>
  </si>
  <si>
    <t>Cofins</t>
  </si>
  <si>
    <t>2.3</t>
  </si>
  <si>
    <t xml:space="preserve">ISS </t>
  </si>
  <si>
    <t>3.0</t>
  </si>
  <si>
    <t>LUCRO (L)</t>
  </si>
  <si>
    <t>3.1</t>
  </si>
  <si>
    <t>Lucro</t>
  </si>
  <si>
    <t xml:space="preserve">Área: </t>
  </si>
  <si>
    <t>Telha térmica modelo trapezoidal em aço galvalume pré-pintada, núcleo isolante em EPS com forro metálico em aço galvalume</t>
  </si>
  <si>
    <t>Telha térmica modelo colonial em aço galvalume pré-pintada, núcleo isolante em EPS com forro metálico em aço galvalume</t>
  </si>
  <si>
    <t>Kg</t>
  </si>
  <si>
    <t>74254/002</t>
  </si>
  <si>
    <t>73942/002</t>
  </si>
  <si>
    <t>14.2</t>
  </si>
  <si>
    <t>14.3</t>
  </si>
  <si>
    <t>74138/003</t>
  </si>
  <si>
    <t>Papeleira cromada</t>
  </si>
  <si>
    <t>Saboneteira em vidro com suporte em aco inox</t>
  </si>
  <si>
    <t>Placas de sinalização de saída fotoluminsense conforme projeto</t>
  </si>
  <si>
    <t>Placas de sinalização de risco de incêndio fotolumisense conforme projeto</t>
  </si>
  <si>
    <t>Fornecimento e instalacao de acionador manual de alarme</t>
  </si>
  <si>
    <t>Fornecimento e instalcao de sirene audio-visual</t>
  </si>
  <si>
    <t>Fornecimento e instalcao de botoeira de alarme</t>
  </si>
  <si>
    <t>1.5</t>
  </si>
  <si>
    <t>2.4</t>
  </si>
  <si>
    <t>3.2</t>
  </si>
  <si>
    <t>4.0</t>
  </si>
  <si>
    <t>4.1</t>
  </si>
  <si>
    <t>4.2</t>
  </si>
  <si>
    <t>4.3</t>
  </si>
  <si>
    <t>5.0</t>
  </si>
  <si>
    <t>5.1</t>
  </si>
  <si>
    <t>6.0</t>
  </si>
  <si>
    <t>6.1</t>
  </si>
  <si>
    <t>6.2</t>
  </si>
  <si>
    <t>6.3</t>
  </si>
  <si>
    <t>7.0</t>
  </si>
  <si>
    <t>7.1</t>
  </si>
  <si>
    <t>8.0</t>
  </si>
  <si>
    <t>8.1</t>
  </si>
  <si>
    <t>8.2</t>
  </si>
  <si>
    <t>9.0</t>
  </si>
  <si>
    <t>9.1</t>
  </si>
  <si>
    <t>9.2</t>
  </si>
  <si>
    <t>10.0</t>
  </si>
  <si>
    <t>10.1</t>
  </si>
  <si>
    <t>10.2</t>
  </si>
  <si>
    <t>10.3</t>
  </si>
  <si>
    <t>13.0</t>
  </si>
  <si>
    <t>14.0</t>
  </si>
  <si>
    <t>14.1</t>
  </si>
  <si>
    <t>15.0</t>
  </si>
  <si>
    <t>16.0</t>
  </si>
  <si>
    <t>16.1</t>
  </si>
  <si>
    <t>16.2</t>
  </si>
  <si>
    <t>18.0</t>
  </si>
  <si>
    <t>18.1</t>
  </si>
  <si>
    <t>18.2</t>
  </si>
  <si>
    <t>18.3</t>
  </si>
  <si>
    <t>20.0</t>
  </si>
  <si>
    <t>20.1</t>
  </si>
  <si>
    <t>20.2</t>
  </si>
  <si>
    <t>20.3</t>
  </si>
  <si>
    <t>20.4</t>
  </si>
  <si>
    <t>DESCRIÇÃO</t>
  </si>
  <si>
    <t>%</t>
  </si>
  <si>
    <t>R$</t>
  </si>
  <si>
    <t>% ACUM.</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</si>
  <si>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</si>
  <si>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</si>
  <si>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</si>
  <si>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</si>
  <si>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</si>
  <si>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</si>
  <si>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</si>
  <si>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</si>
  <si>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19.1</t>
  </si>
  <si>
    <t>Hemigrafis ou Hera Roxa - fornecimento e plantio</t>
  </si>
  <si>
    <t>Jambo - fornecimento e plantio</t>
  </si>
  <si>
    <t>Kaizuka - fornecimento e plantio</t>
  </si>
  <si>
    <t>Palmeira Imperial - fornecimento e plantio</t>
  </si>
  <si>
    <t>Casca tratada - fornecimento e colocacao</t>
  </si>
  <si>
    <t>Condicionador de Ar Split Frio com 12.000 BTUs, com classificacao energetica A</t>
  </si>
  <si>
    <t>Condicionador de Ar Split Frio com 9.000 BTUs, com classificacao energetica A</t>
  </si>
  <si>
    <t>COMPOSIÇÕES ESCOLA MUNICIPAL ROTA DO SOL</t>
  </si>
  <si>
    <t>Item: CRT01</t>
  </si>
  <si>
    <t>Painel Isotérmico pré-pintado - fornecimento e instalação</t>
  </si>
  <si>
    <t>Descrição</t>
  </si>
  <si>
    <t>Unidade</t>
  </si>
  <si>
    <t>Coeficiente</t>
  </si>
  <si>
    <t xml:space="preserve">Valor </t>
  </si>
  <si>
    <t>Total</t>
  </si>
  <si>
    <t>EQUIPAMENTOS/MATERIAIS</t>
  </si>
  <si>
    <t>Cotação</t>
  </si>
  <si>
    <t>Painel Isotérmico pré-pintado</t>
  </si>
  <si>
    <t>Acabamentos</t>
  </si>
  <si>
    <t>Subtotal</t>
  </si>
  <si>
    <t>MÃO DE OBRA</t>
  </si>
  <si>
    <t>Pedreiro</t>
  </si>
  <si>
    <t>Ajudante de pedreiro</t>
  </si>
  <si>
    <t>Ajudante especializado</t>
  </si>
  <si>
    <t xml:space="preserve">TOTAL </t>
  </si>
  <si>
    <t>Item: CRT02</t>
  </si>
  <si>
    <t>Telha ALZ28/TP33/EPS30/FORRO/PRE28</t>
  </si>
  <si>
    <t>Fixação</t>
  </si>
  <si>
    <t>SINAPI /4750</t>
  </si>
  <si>
    <t>SINAPI/6127</t>
  </si>
  <si>
    <t>SINAPI/242</t>
  </si>
  <si>
    <t>Item: CRT03</t>
  </si>
  <si>
    <t>Telha colonial ALZ/26/POS/EPS30/FORRO/PRE28</t>
  </si>
  <si>
    <t>SINAPI/4750</t>
  </si>
  <si>
    <t>Item: CRT04</t>
  </si>
  <si>
    <t>Demarcação de quadra com Tinta Epoxi (m)</t>
  </si>
  <si>
    <t>SINAPI/7304</t>
  </si>
  <si>
    <t>Tinta Epoxi</t>
  </si>
  <si>
    <t>L</t>
  </si>
  <si>
    <t>SINAPI/4785</t>
  </si>
  <si>
    <t>Pintor para Tinta Epoxi</t>
  </si>
  <si>
    <t>Item: CRT05</t>
  </si>
  <si>
    <t>Calçada Tipo Paver</t>
  </si>
  <si>
    <t>Calçada tipo paver</t>
  </si>
  <si>
    <t>Item: CRT06</t>
  </si>
  <si>
    <t>Telha Translucida Leitosa Trapeizodal</t>
  </si>
  <si>
    <t>Item: CRT07</t>
  </si>
  <si>
    <t>Rodape em argamassa com agregado de alta resistencia, altura 10 cm</t>
  </si>
  <si>
    <t>SINAPI/236</t>
  </si>
  <si>
    <t>Agregado de alta resustencia para piso industrial cor cinza</t>
  </si>
  <si>
    <t>SINAPI/367</t>
  </si>
  <si>
    <t>Areia grossa</t>
  </si>
  <si>
    <t>m3</t>
  </si>
  <si>
    <t>SINAPI/1379</t>
  </si>
  <si>
    <t>Cimento Portland comum CO-II 32</t>
  </si>
  <si>
    <t>SINAPI/6111</t>
  </si>
  <si>
    <t>Servente</t>
  </si>
  <si>
    <t>Item: CRT08</t>
  </si>
  <si>
    <t>Bancada de granito cinza polido, e=2,5 cm</t>
  </si>
  <si>
    <t>SINAPI/11795</t>
  </si>
  <si>
    <t>Granito cinza polido para bancada, e=2,5 cm</t>
  </si>
  <si>
    <t>SINAPI/4755</t>
  </si>
  <si>
    <t>Marmorista</t>
  </si>
  <si>
    <t>Item: CRT09</t>
  </si>
  <si>
    <t>Vaso sanitario de louca branca sifonada para PNE, com tampa e acessorios</t>
  </si>
  <si>
    <t>Cotacao</t>
  </si>
  <si>
    <t>Tampo para vaso sanitario</t>
  </si>
  <si>
    <t>Vaso sanitario sifonado para PNE</t>
  </si>
  <si>
    <t>Acessorios e barras para banheiro PNE</t>
  </si>
  <si>
    <t>SINAPI/2696</t>
  </si>
  <si>
    <t>Encanador</t>
  </si>
  <si>
    <t>SINAPI/6115</t>
  </si>
  <si>
    <t>Ajudante</t>
  </si>
  <si>
    <t>Item: CRT10</t>
  </si>
  <si>
    <t>Papeleira em louca branca</t>
  </si>
  <si>
    <t>SINAPI/11703</t>
  </si>
  <si>
    <t>Item: CRT11</t>
  </si>
  <si>
    <t>Saboneteira em louca branca</t>
  </si>
  <si>
    <t>SINAPI/11758</t>
  </si>
  <si>
    <t>Item: CRT12</t>
  </si>
  <si>
    <t>Acionador manual de alarme</t>
  </si>
  <si>
    <t>SINAPI/2436</t>
  </si>
  <si>
    <t>Eletricista</t>
  </si>
  <si>
    <t>SINAPI/6113</t>
  </si>
  <si>
    <t>Ajudante de eletricista</t>
  </si>
  <si>
    <t>Item: CRT13</t>
  </si>
  <si>
    <t>Fornecimento e instalacao de central de deteccao de alarme completa</t>
  </si>
  <si>
    <t>Central de deteccao de alarme</t>
  </si>
  <si>
    <t>Item: CRT14</t>
  </si>
  <si>
    <t>Sirene audio-visual</t>
  </si>
  <si>
    <t>Item: CRT15</t>
  </si>
  <si>
    <t>Botoeira</t>
  </si>
  <si>
    <t>Item: CRT16</t>
  </si>
  <si>
    <t>Nobreak 3KVA</t>
  </si>
  <si>
    <t>Item: CRT17</t>
  </si>
  <si>
    <t>Vidro laminado 8mm, fornecimento e instalacao</t>
  </si>
  <si>
    <t>Vidro laminado 8mm</t>
  </si>
  <si>
    <t>SINAPI/10490</t>
  </si>
  <si>
    <t>Vidraceiro</t>
  </si>
  <si>
    <t>Item: CRT18</t>
  </si>
  <si>
    <t>Placa de ACM, inlusive estrutura metalica</t>
  </si>
  <si>
    <t>Item: CRT19</t>
  </si>
  <si>
    <t>Eletrocalha perfurada 50x50cm, tipo C</t>
  </si>
  <si>
    <t>Item: CRT20</t>
  </si>
  <si>
    <t>Reservatorio metalico tipo taca capacidade para 30.000 litros - inclusive fundacao em concreto armado</t>
  </si>
  <si>
    <t>Reservatorio metalico tipo taca , capacidade para 30.000 litros</t>
  </si>
  <si>
    <t>Armacao de aco CA 60, inclusive dobra/ corte/ fornecimento/ colocacao</t>
  </si>
  <si>
    <t>kg</t>
  </si>
  <si>
    <t>Armacao de aco CA 50, inclusive dobra/ corte/ fornecimento/ colocacao</t>
  </si>
  <si>
    <t>Concreto usinado fck= 25 Mpa, inclusive lancamento e adensamento</t>
  </si>
  <si>
    <t>Item: CRT21</t>
  </si>
  <si>
    <t>Tubulacao de ar condicionado, inclusive drenagem, para Ar-condicionado 12.000 BTUs</t>
  </si>
  <si>
    <t>Tubulacao de ar condicionado, inclusive drenagem</t>
  </si>
  <si>
    <t>Item: CRT22</t>
  </si>
  <si>
    <t>Morreia ou Formio Verde - fornecimento e plantio</t>
  </si>
  <si>
    <t>Morreia ou Formio Verde</t>
  </si>
  <si>
    <t>SINAPI/25964</t>
  </si>
  <si>
    <t>Jardineiro</t>
  </si>
  <si>
    <t>Item: CRT23</t>
  </si>
  <si>
    <t>Hemigrafis ou Hera Roxa</t>
  </si>
  <si>
    <t>Item: CRT24</t>
  </si>
  <si>
    <t xml:space="preserve">Jambo </t>
  </si>
  <si>
    <t>Item: CRT25</t>
  </si>
  <si>
    <t>Item: CRT26</t>
  </si>
  <si>
    <t>Pedra Grande - fornecimento e colocacao</t>
  </si>
  <si>
    <t xml:space="preserve">Pedra Grande </t>
  </si>
  <si>
    <t>Item: CRT27</t>
  </si>
  <si>
    <t xml:space="preserve">Casca tratada  </t>
  </si>
  <si>
    <t>Item: CRT28</t>
  </si>
  <si>
    <t>Palmeira Imperial</t>
  </si>
  <si>
    <t>Item: CRT29</t>
  </si>
  <si>
    <t>Pedra Brita</t>
  </si>
  <si>
    <t>Item: CRT31</t>
  </si>
  <si>
    <t>Item: CRT32</t>
  </si>
  <si>
    <t>Item: CRT33</t>
  </si>
  <si>
    <t>Item: CRT34</t>
  </si>
  <si>
    <t>Tubulacao de ar condicionado, inclusive drenagem, para Ar-condicionado 9.000 BTUs</t>
  </si>
  <si>
    <t>Item: CRT35</t>
  </si>
  <si>
    <t>VALOR (R$) 
BDI INCLUSO</t>
  </si>
  <si>
    <t>PORTAS</t>
  </si>
  <si>
    <t>JANELAS</t>
  </si>
  <si>
    <t>ENTRADA DE ENERGIA</t>
  </si>
  <si>
    <t>CJ</t>
  </si>
  <si>
    <t>CABOS</t>
  </si>
  <si>
    <t>CAIXA DE PASSAGEM PVC 4X2" - FORNECIMENTO E INSTALACAO</t>
  </si>
  <si>
    <t>ELETRODUTOS</t>
  </si>
  <si>
    <t>PAREDES</t>
  </si>
  <si>
    <t>JANELAS*</t>
  </si>
  <si>
    <t>ALVENARIA</t>
  </si>
  <si>
    <t xml:space="preserve">REVESTIMENTOS DE PAREDES </t>
  </si>
  <si>
    <t>PAREDES DE GESSO</t>
  </si>
  <si>
    <t>DIVISÓRIAS SANITÁRIAS</t>
  </si>
  <si>
    <t>REVESTIMENTOS DE PISOS</t>
  </si>
  <si>
    <t>FORROS</t>
  </si>
  <si>
    <t>IMPERMEABILIZAÇÃO</t>
  </si>
  <si>
    <t>CÓD.</t>
  </si>
  <si>
    <t>ALTURA</t>
  </si>
  <si>
    <t>LARGURA</t>
  </si>
  <si>
    <t>ÁREA</t>
  </si>
  <si>
    <t>ÁREA EXT.</t>
  </si>
  <si>
    <t>UNI.</t>
  </si>
  <si>
    <t>VÃO</t>
  </si>
  <si>
    <t>VÃO EXP.</t>
  </si>
  <si>
    <t xml:space="preserve">ALTURA </t>
  </si>
  <si>
    <t>ÁREA EFETIVA</t>
  </si>
  <si>
    <t>CHAPISCO/EMBOÇO</t>
  </si>
  <si>
    <t>REBOCO</t>
  </si>
  <si>
    <t>REVEST. CERÂMICO EXTERNO 10 x 10</t>
  </si>
  <si>
    <t>REVEST. CERÂMICO INTERNO 10 x 10</t>
  </si>
  <si>
    <t>PINTURA EM PAREDE</t>
  </si>
  <si>
    <t>PINTURA E EMASSAMENTO</t>
  </si>
  <si>
    <t>INT.</t>
  </si>
  <si>
    <t>EXT.</t>
  </si>
  <si>
    <t>REG. E COMPACTAÇÃO</t>
  </si>
  <si>
    <t>LASTRO</t>
  </si>
  <si>
    <t>CONTRAPISO</t>
  </si>
  <si>
    <t>PISO ANTI-DERRAPANTE</t>
  </si>
  <si>
    <t>PISO PORCELANATO</t>
  </si>
  <si>
    <t>LAJE REBOCADA*</t>
  </si>
  <si>
    <t>GESSO ACARTONADO</t>
  </si>
  <si>
    <t>VIGAS BALDRAME</t>
  </si>
  <si>
    <t>-</t>
  </si>
  <si>
    <t>1G</t>
  </si>
  <si>
    <t>D1</t>
  </si>
  <si>
    <t>2G</t>
  </si>
  <si>
    <t>D2</t>
  </si>
  <si>
    <t>3G</t>
  </si>
  <si>
    <t>D3</t>
  </si>
  <si>
    <t>*APENAS WC PÚBLICO</t>
  </si>
  <si>
    <t>4G</t>
  </si>
  <si>
    <t>D4</t>
  </si>
  <si>
    <t>5G</t>
  </si>
  <si>
    <t>D5</t>
  </si>
  <si>
    <t>6G</t>
  </si>
  <si>
    <t>D6</t>
  </si>
  <si>
    <t>ANTI-DER. LOCAL</t>
  </si>
  <si>
    <t>ÁREA TOTAL</t>
  </si>
  <si>
    <t>7G</t>
  </si>
  <si>
    <t>D7</t>
  </si>
  <si>
    <t>LAVABOS</t>
  </si>
  <si>
    <t>8G</t>
  </si>
  <si>
    <t>D8</t>
  </si>
  <si>
    <t>WC PÚBLICO</t>
  </si>
  <si>
    <t>9G</t>
  </si>
  <si>
    <t>D9</t>
  </si>
  <si>
    <t>WC SERVIDOR</t>
  </si>
  <si>
    <t>10G</t>
  </si>
  <si>
    <t>D10</t>
  </si>
  <si>
    <t>ABRIGO COBERTO</t>
  </si>
  <si>
    <t>11G</t>
  </si>
  <si>
    <t>D11</t>
  </si>
  <si>
    <t>12G</t>
  </si>
  <si>
    <t>D12</t>
  </si>
  <si>
    <t>13G</t>
  </si>
  <si>
    <t>D13</t>
  </si>
  <si>
    <t>14G</t>
  </si>
  <si>
    <t>D14</t>
  </si>
  <si>
    <t>15G</t>
  </si>
  <si>
    <t>D15</t>
  </si>
  <si>
    <t>16G</t>
  </si>
  <si>
    <t>D16</t>
  </si>
  <si>
    <t>D17</t>
  </si>
  <si>
    <t>D18</t>
  </si>
  <si>
    <t>JANELA</t>
  </si>
  <si>
    <t>QUANT.</t>
  </si>
  <si>
    <t>D19</t>
  </si>
  <si>
    <t>J1</t>
  </si>
  <si>
    <t>D20</t>
  </si>
  <si>
    <t>J2</t>
  </si>
  <si>
    <t>D21</t>
  </si>
  <si>
    <t>J3</t>
  </si>
  <si>
    <t>D22</t>
  </si>
  <si>
    <t>P03</t>
  </si>
  <si>
    <t>J4</t>
  </si>
  <si>
    <t>D23</t>
  </si>
  <si>
    <t>J5</t>
  </si>
  <si>
    <t>D24</t>
  </si>
  <si>
    <t>J6</t>
  </si>
  <si>
    <t>D25</t>
  </si>
  <si>
    <t>J03</t>
  </si>
  <si>
    <t>J7</t>
  </si>
  <si>
    <t>D26</t>
  </si>
  <si>
    <t>D27</t>
  </si>
  <si>
    <t>D28</t>
  </si>
  <si>
    <t>J02</t>
  </si>
  <si>
    <t>D29</t>
  </si>
  <si>
    <t>D30</t>
  </si>
  <si>
    <t>P1</t>
  </si>
  <si>
    <t>D31</t>
  </si>
  <si>
    <t>P2</t>
  </si>
  <si>
    <t>D32</t>
  </si>
  <si>
    <t>P3</t>
  </si>
  <si>
    <t>D33</t>
  </si>
  <si>
    <t>P4</t>
  </si>
  <si>
    <t>D34</t>
  </si>
  <si>
    <t>P5</t>
  </si>
  <si>
    <t>D35</t>
  </si>
  <si>
    <t>P6</t>
  </si>
  <si>
    <t>D36</t>
  </si>
  <si>
    <t>P7</t>
  </si>
  <si>
    <t>Ʃ=</t>
  </si>
  <si>
    <t>J04</t>
  </si>
  <si>
    <t>PH1</t>
  </si>
  <si>
    <t>PH2</t>
  </si>
  <si>
    <t>PH3</t>
  </si>
  <si>
    <t>PH4</t>
  </si>
  <si>
    <t>PH5</t>
  </si>
  <si>
    <t>PH6</t>
  </si>
  <si>
    <t>PH7</t>
  </si>
  <si>
    <t>PH8</t>
  </si>
  <si>
    <t>PH9</t>
  </si>
  <si>
    <t>PH10</t>
  </si>
  <si>
    <t>PV1</t>
  </si>
  <si>
    <t>PV2</t>
  </si>
  <si>
    <t>PV3</t>
  </si>
  <si>
    <t>PV4</t>
  </si>
  <si>
    <t>PV5</t>
  </si>
  <si>
    <t>PV6</t>
  </si>
  <si>
    <t>PV7</t>
  </si>
  <si>
    <t>PH11</t>
  </si>
  <si>
    <t>* Descontados vãos acima de 1,5m²</t>
  </si>
  <si>
    <t>J05</t>
  </si>
  <si>
    <t>J01</t>
  </si>
  <si>
    <t>P10</t>
  </si>
  <si>
    <t>PH12</t>
  </si>
  <si>
    <t>PH13</t>
  </si>
  <si>
    <t>PH14</t>
  </si>
  <si>
    <t>PH15</t>
  </si>
  <si>
    <t>PH16</t>
  </si>
  <si>
    <t>PV8</t>
  </si>
  <si>
    <t>PV9</t>
  </si>
  <si>
    <t>PV10</t>
  </si>
  <si>
    <t>PV11</t>
  </si>
  <si>
    <t>PV12</t>
  </si>
  <si>
    <t>PV13</t>
  </si>
  <si>
    <t>PV14</t>
  </si>
  <si>
    <t>J08</t>
  </si>
  <si>
    <t>PD1</t>
  </si>
  <si>
    <t>PD2</t>
  </si>
  <si>
    <t>PD3</t>
  </si>
  <si>
    <t>PD4</t>
  </si>
  <si>
    <t>PD5</t>
  </si>
  <si>
    <t>PD6</t>
  </si>
  <si>
    <t>PD7</t>
  </si>
  <si>
    <t>PD8</t>
  </si>
  <si>
    <t>PD9</t>
  </si>
  <si>
    <t>PD10</t>
  </si>
  <si>
    <t>PD11</t>
  </si>
  <si>
    <t>PD12</t>
  </si>
  <si>
    <t>PD13</t>
  </si>
  <si>
    <t>PD14</t>
  </si>
  <si>
    <t>PD15</t>
  </si>
  <si>
    <t>PD16</t>
  </si>
  <si>
    <t>PD17</t>
  </si>
  <si>
    <t>PD18</t>
  </si>
  <si>
    <t>PD19</t>
  </si>
  <si>
    <t>PD20</t>
  </si>
  <si>
    <t>PD21</t>
  </si>
  <si>
    <t>PD22</t>
  </si>
  <si>
    <t>PD23</t>
  </si>
  <si>
    <t>PD24</t>
  </si>
  <si>
    <t>PD25</t>
  </si>
  <si>
    <t>PD26</t>
  </si>
  <si>
    <t>PD27</t>
  </si>
  <si>
    <t>PD28</t>
  </si>
  <si>
    <t>PD29</t>
  </si>
  <si>
    <t>PD30</t>
  </si>
  <si>
    <t>PD31</t>
  </si>
  <si>
    <t>PD32</t>
  </si>
  <si>
    <t>PD33</t>
  </si>
  <si>
    <t>EXTRAS</t>
  </si>
  <si>
    <t>PD34</t>
  </si>
  <si>
    <t>PD35</t>
  </si>
  <si>
    <t>PD36</t>
  </si>
  <si>
    <t>P06</t>
  </si>
  <si>
    <t>J09</t>
  </si>
  <si>
    <t>P04</t>
  </si>
  <si>
    <t>AZULEJO INTERNO 20x40</t>
  </si>
  <si>
    <t>PS-004</t>
  </si>
  <si>
    <t>SORRISO</t>
  </si>
  <si>
    <t>UN</t>
  </si>
  <si>
    <t>OLEO DIESEL COMBUSTIVEL COMUM</t>
  </si>
  <si>
    <t>ÓLEO LUBRIFICANTE PARA MOTORES DE EQUIPAMENTOS PESADOS (CAMINHÕES, TRATORES, RETROS E ETC..)</t>
  </si>
  <si>
    <t>GRAXA LUBRIFICANTE</t>
  </si>
  <si>
    <t>KG</t>
  </si>
  <si>
    <t>H</t>
  </si>
  <si>
    <t>M</t>
  </si>
  <si>
    <t>CARPINTEIRO DE FORMAS</t>
  </si>
  <si>
    <t>CIMENTO PORTLAND COMPOSTO CP II- 32</t>
  </si>
  <si>
    <t>AREIA MEDIA - POSTO JAZIDA / FORNECEDOR (SEM FRETE)</t>
  </si>
  <si>
    <t>M3</t>
  </si>
  <si>
    <t>M2</t>
  </si>
  <si>
    <t>PEDREIRO</t>
  </si>
  <si>
    <t>BLOCO CERÂMICO VEDAÇÃO 9 FUROS - 13 X 19 X 19 CM</t>
  </si>
  <si>
    <t>KW</t>
  </si>
  <si>
    <t>CIMENTO BRANCO</t>
  </si>
  <si>
    <t>MARMORISTA/GRANITEIRO</t>
  </si>
  <si>
    <t>KIT DE COMPONENTES PARA PORTA DE ALUMINIO - ABRIR OU CORRER FIXO (Buchas, parafusos, roldanas, conj. chumbadores, cunhas de regulagem, batedores de roldanas, bate borracha e fechadura).</t>
  </si>
  <si>
    <t>KIT DE COMPONENTES PARA ESQUADRIAS EM ALUMINIO - ARTICULADA (Buchas, parafusos, roldanas, conj. chumbadores, cunhas de regulagem, batedores de roldanas, bate borracha e fechadura).</t>
  </si>
  <si>
    <t>KIT DE COMPONENTES PARA ESQUADRIAS EM ALUMINIO - MAXIM AR (Braço de reverção, Freios Buchas, parafusos, roldanas, conj. chumbadores, cunhas de regulagem, batedores de roldanas, bate borracha e fechadura).</t>
  </si>
  <si>
    <t>MOLA HIDRAULICA DE PISO P/ VIDRO TEMPERADO 10MM</t>
  </si>
  <si>
    <t>TANQUE DE MÁRMORE SINTÉTICO SUSPENSO, 22L OU EQUIVALENTE - FORNECIMENTO E INSTALAÇÃO. AF_12/2013_P</t>
  </si>
  <si>
    <t>PARAFUSO NIQUELADO P/ FIXAR PECA SANITARIA - INCL PORCA CEGA, ARRUELA E BUCHA DE NYLON S-8</t>
  </si>
  <si>
    <t>VASO SANITÁRIO SIFONADO COM CAIXA ACOPLADA LOUÇA BRANCA - PADRÃO MÉDIO - FORNECIMENTO E INSTALAÇÃO. AF_12/2013_P</t>
  </si>
  <si>
    <t>CUBA DE EMBUTIR OVAL EM LOUÇA BRANCA, 35 X 50CM OU EQUIVALENTE - FORNECIMENTO E INSTALAÇÃO. AF_12/2013</t>
  </si>
  <si>
    <t>LAVATÓRIO LOUÇA BRANCA COM COLUNA, 45 X 55CM OU EQUIVALENTE, PADRÃO MÉDIO - FORNECIMENTO E INSTALAÇÃO. AF_12/2013_P</t>
  </si>
  <si>
    <t>TORNEIRA CROMADA 1/2" OU 3/4" PARA TANQUE, PADRÃO MÉDIO - FORNECIMENTO E INSTALAÇÃO. AF_12/2013</t>
  </si>
  <si>
    <t>CUBA DE EMBUTIR DE AÇO INOXIDÁVEL MÉDIA, INCLUSO VÁLVULA TIPO AMERICANA EM METAL CROMADO E SIFÃO FLEXÍVEL EM PVC - FORNECIMENTO E INSTALAÇÃO. AF_12/2013</t>
  </si>
  <si>
    <t>CHUVEIRO ELETRICO COMUM CORPO PLASTICO TIPO DUCHA, FORNECIMENTO E INSTALACAO</t>
  </si>
  <si>
    <t>CONJUNTO SANITÁRIO PARA DEFICIENTES FÍSICOS, COM BACIA SANITÁRIA, LAVATÓRIO, BARRAS DE APOIO E ACESSÓRIOS</t>
  </si>
  <si>
    <t>CONJUNTO DE LIGACAO PARA BACIA SANITARIA EM PLASTICO BRANCO COM TUBO, CANOPLA E ANEL DE EXPANSAO (TUBO 1.1/2 X 20 CM)</t>
  </si>
  <si>
    <t>PARAFUSO SEXTAVADO ROSCA SOBERBA ZINCADO 5/16" X 40MM</t>
  </si>
  <si>
    <t>BUCHA NYLON S-10</t>
  </si>
  <si>
    <t>ENGATE OU RABICHO FLEXIVEL PLASTICO (PVC OU ABS) BRANCO 1/2" X 30CM</t>
  </si>
  <si>
    <t>CONJUNTO LIGACAO PLASTICA P/ VASO SANITARIO (ESPUDE + TUBO + CANOPLA)</t>
  </si>
  <si>
    <t>VASO SANITARIO SIFONADO LOUÇA BRANCA, PARA DEFICIENTES FÍSICOS</t>
  </si>
  <si>
    <t>ASSENTO SANITARIO PARA DEFICIENTES FÍSICOS</t>
  </si>
  <si>
    <t>BANCADA DE GRANITO CINZA POLIDO PARA PIA, LARGURA 60CM, COM RODABANCA DE 10CM E RESSALTO DE CONTENÇÃO DE ÁGUA DE 5CM - FORNECIMENTO E INSTALAÇÃO. AF_12/2013_P</t>
  </si>
  <si>
    <t>SOLDADOR</t>
  </si>
  <si>
    <t>LUMINÁRIAS</t>
  </si>
  <si>
    <t>INTERRUPTORES E TOMADAS</t>
  </si>
  <si>
    <t>73850/001</t>
  </si>
  <si>
    <t>TETOS</t>
  </si>
  <si>
    <t>9.3</t>
  </si>
  <si>
    <t>9.3.1</t>
  </si>
  <si>
    <t>PS - 012</t>
  </si>
  <si>
    <t>PS - 009</t>
  </si>
  <si>
    <t>PS - 011</t>
  </si>
  <si>
    <t>CABO DE COBRE NU 50MM2 - FORNECIMENTO E INSTALACAO</t>
  </si>
  <si>
    <t>INSTALAÇÕES ELÉTRICAS DE CABEAMENTO DE LÓGICA E TELEFONIA</t>
  </si>
  <si>
    <t>QUADROS E RACK</t>
  </si>
  <si>
    <t>17.0</t>
  </si>
  <si>
    <t>17.1</t>
  </si>
  <si>
    <t>17.2</t>
  </si>
  <si>
    <t>17.3</t>
  </si>
  <si>
    <t>17.4</t>
  </si>
  <si>
    <t>17.5</t>
  </si>
  <si>
    <t>17.6</t>
  </si>
  <si>
    <t>17.7</t>
  </si>
  <si>
    <t>18.1.1</t>
  </si>
  <si>
    <t>18.1.2</t>
  </si>
  <si>
    <t>18.2.1</t>
  </si>
  <si>
    <t>18.2.2</t>
  </si>
  <si>
    <t>18.2.3</t>
  </si>
  <si>
    <t>18.3.1</t>
  </si>
  <si>
    <t>18.3.2</t>
  </si>
  <si>
    <t>19.0</t>
  </si>
  <si>
    <t>FATURAMENTO SIMPLES</t>
  </si>
  <si>
    <t>FATURAMENTO ACUMULADO</t>
  </si>
  <si>
    <r>
      <t xml:space="preserve">ITEM: </t>
    </r>
    <r>
      <rPr>
        <sz val="9"/>
        <color rgb="FF000000"/>
        <rFont val="Gill Sans MT"/>
        <family val="2"/>
      </rPr>
      <t>PS - 001</t>
    </r>
  </si>
  <si>
    <r>
      <t xml:space="preserve">UN: </t>
    </r>
    <r>
      <rPr>
        <sz val="9"/>
        <color rgb="FF000000"/>
        <rFont val="Gill Sans MT"/>
        <family val="2"/>
      </rPr>
      <t>M2</t>
    </r>
  </si>
  <si>
    <t>COEF.</t>
  </si>
  <si>
    <t>CUSTO UNIT.</t>
  </si>
  <si>
    <t>CUSTO TOTAL</t>
  </si>
  <si>
    <t>TOTAL (A)</t>
  </si>
  <si>
    <t>MATERIAL/SUB-CONTRATADO</t>
  </si>
  <si>
    <t xml:space="preserve">COEF. </t>
  </si>
  <si>
    <t xml:space="preserve">TOTAL (C) </t>
  </si>
  <si>
    <t xml:space="preserve">CUSTO DIRETO TOTAL </t>
  </si>
  <si>
    <r>
      <t xml:space="preserve">ITEM: </t>
    </r>
    <r>
      <rPr>
        <sz val="9"/>
        <color rgb="FF000000"/>
        <rFont val="Gill Sans MT"/>
        <family val="2"/>
      </rPr>
      <t>PS - 002</t>
    </r>
  </si>
  <si>
    <r>
      <t xml:space="preserve">UN: </t>
    </r>
    <r>
      <rPr>
        <sz val="9"/>
        <color rgb="FF000000"/>
        <rFont val="Gill Sans MT"/>
        <family val="2"/>
      </rPr>
      <t>UN</t>
    </r>
  </si>
  <si>
    <r>
      <t xml:space="preserve">ITEM: </t>
    </r>
    <r>
      <rPr>
        <sz val="9"/>
        <color rgb="FF000000"/>
        <rFont val="Gill Sans MT"/>
        <family val="2"/>
      </rPr>
      <t>PS - 004</t>
    </r>
  </si>
  <si>
    <r>
      <t xml:space="preserve">UN: </t>
    </r>
    <r>
      <rPr>
        <sz val="9"/>
        <color rgb="FF000000"/>
        <rFont val="Gill Sans MT"/>
        <family val="2"/>
      </rPr>
      <t>M3</t>
    </r>
  </si>
  <si>
    <t>EQUIPAMENTO</t>
  </si>
  <si>
    <t xml:space="preserve">TOTAL (B) </t>
  </si>
  <si>
    <r>
      <t xml:space="preserve">ITEM: </t>
    </r>
    <r>
      <rPr>
        <sz val="9"/>
        <color rgb="FF000000"/>
        <rFont val="Gill Sans MT"/>
        <family val="2"/>
      </rPr>
      <t>PS - 006</t>
    </r>
  </si>
  <si>
    <r>
      <t xml:space="preserve">ITEM: </t>
    </r>
    <r>
      <rPr>
        <sz val="9"/>
        <color rgb="FF000000"/>
        <rFont val="Gill Sans MT"/>
        <family val="2"/>
      </rPr>
      <t>PS - 007</t>
    </r>
  </si>
  <si>
    <r>
      <t xml:space="preserve">ITEM: </t>
    </r>
    <r>
      <rPr>
        <sz val="9"/>
        <color rgb="FF000000"/>
        <rFont val="Gill Sans MT"/>
        <family val="2"/>
      </rPr>
      <t>PS - 008</t>
    </r>
  </si>
  <si>
    <r>
      <t xml:space="preserve">ITEM: </t>
    </r>
    <r>
      <rPr>
        <sz val="9"/>
        <color rgb="FF000000"/>
        <rFont val="Gill Sans MT"/>
        <family val="2"/>
      </rPr>
      <t>PS - 009</t>
    </r>
  </si>
  <si>
    <t>SER.CG: CONJUNTO SANITÁRIO PARA DEFICIENTES FÍSICOS, COM BACIA SANITÁRIA, LAVATÓRIO, BARRAS DE APOIO E ACESSÓRIOS</t>
  </si>
  <si>
    <r>
      <t xml:space="preserve">ITEM: </t>
    </r>
    <r>
      <rPr>
        <sz val="9"/>
        <color rgb="FF000000"/>
        <rFont val="Gill Sans MT"/>
        <family val="2"/>
      </rPr>
      <t>PS - 010</t>
    </r>
  </si>
  <si>
    <r>
      <t xml:space="preserve">UN: </t>
    </r>
    <r>
      <rPr>
        <sz val="9"/>
        <color rgb="FF000000"/>
        <rFont val="Gill Sans MT"/>
        <family val="2"/>
      </rPr>
      <t>M</t>
    </r>
  </si>
  <si>
    <r>
      <t xml:space="preserve">ITEM: </t>
    </r>
    <r>
      <rPr>
        <sz val="9"/>
        <color rgb="FF000000"/>
        <rFont val="Gill Sans MT"/>
        <family val="2"/>
      </rPr>
      <t>PS - 011</t>
    </r>
  </si>
  <si>
    <t>SER.CG: BANCADA DE GRANITO CINZA POLIDO PARA PIA, LARGURA 60CM, COM RODABANCA DE 10CM E RESSALTO DE CONTENÇÃO DE ÁGUA DE 5CM - FORNECIMENTO E INSTALAÇÃO. AF_12/2013_P</t>
  </si>
  <si>
    <r>
      <t xml:space="preserve">ITEM: </t>
    </r>
    <r>
      <rPr>
        <sz val="9"/>
        <color rgb="FF000000"/>
        <rFont val="Gill Sans MT"/>
        <family val="2"/>
      </rPr>
      <t>PS - 013</t>
    </r>
  </si>
  <si>
    <r>
      <t xml:space="preserve">ITEM: </t>
    </r>
    <r>
      <rPr>
        <sz val="9"/>
        <color rgb="FF000000"/>
        <rFont val="Gill Sans MT"/>
        <family val="2"/>
      </rPr>
      <t>PS - 014</t>
    </r>
  </si>
  <si>
    <t>SER.CG: PORTA DE CORRER 2 FOLHAS - 2,00 X 2,10M, SENDO UMA FOLHA FIXA E UMA DE CORRER, PARA VIDRO TEMPERADO 8MM EM ALUMINIO ANODIZADO, INCLUINDO COMPONENTES PARA INSTALAÇÃO E FECHADURA - FORNECIMENTO E INSTALAÇÃO.</t>
  </si>
  <si>
    <r>
      <t xml:space="preserve">ITEM: </t>
    </r>
    <r>
      <rPr>
        <sz val="9"/>
        <color rgb="FF000000"/>
        <rFont val="Gill Sans MT"/>
        <family val="2"/>
      </rPr>
      <t>PS - 016</t>
    </r>
  </si>
  <si>
    <r>
      <t xml:space="preserve">ITEM: </t>
    </r>
    <r>
      <rPr>
        <sz val="9"/>
        <color rgb="FF000000"/>
        <rFont val="Gill Sans MT"/>
        <family val="2"/>
      </rPr>
      <t>PS - 017</t>
    </r>
  </si>
  <si>
    <t>SER.CG: PORTA DE CORRER 2 FOLHAS - 2,00 X 2,10M, SENDO UMA FOLHA FIXA E UMA DE CORRER, PARA VIDRO TEMPERADO 10MM EM ALUMINIO ANODIZADO, INCLUINDO COMPONENTES PARA INSTALAÇÃO E FECHADURA - FORNECIMENTO E INSTALAÇÃO.</t>
  </si>
  <si>
    <r>
      <t xml:space="preserve">ITEM: </t>
    </r>
    <r>
      <rPr>
        <sz val="9"/>
        <color rgb="FF000000"/>
        <rFont val="Gill Sans MT"/>
        <family val="2"/>
      </rPr>
      <t>PS - 018</t>
    </r>
  </si>
  <si>
    <t>SER.CG: JANELA DE CORRER 2 FOLHAS - 1,20 X 1,00M, SENDO UMA FOLHA FIXA E UMA DE CORRER, PARA VIDRO TEMPERADO FUMÊ 8MM EM ALUMINIO ANODIZADO, INCLUINDO COMPONENTES PARA INSTALAÇÃO E FECHADURA - FORNECIMENTO E INSTALAÇÃO.</t>
  </si>
  <si>
    <r>
      <t xml:space="preserve">ITEM: </t>
    </r>
    <r>
      <rPr>
        <sz val="9"/>
        <color rgb="FF000000"/>
        <rFont val="Gill Sans MT"/>
        <family val="2"/>
      </rPr>
      <t>PS - 019</t>
    </r>
  </si>
  <si>
    <r>
      <t xml:space="preserve">ITEM: </t>
    </r>
    <r>
      <rPr>
        <sz val="9"/>
        <color rgb="FF000000"/>
        <rFont val="Gill Sans MT"/>
        <family val="2"/>
      </rPr>
      <t>PS - 020</t>
    </r>
  </si>
  <si>
    <r>
      <t xml:space="preserve">ITEM: </t>
    </r>
    <r>
      <rPr>
        <sz val="9"/>
        <color rgb="FF000000"/>
        <rFont val="Gill Sans MT"/>
        <family val="2"/>
      </rPr>
      <t>PS - 021</t>
    </r>
  </si>
  <si>
    <t>SER.CG: JANELA DE CORRER 4 FOLHAS - 1,50 x 1,00M , SENDO DUAS FOLHAS FIXAS E DUAS DE CORRER, PARA VIDRO TEMPERADO FUMÊ 8MM EM ALUMINIO ANODIZADO, INCLUINDO COMPONENTES PARA INSTALAÇÃO E FECHADURA - FORNECIMENTO E INSTALAÇÃO.</t>
  </si>
  <si>
    <r>
      <t xml:space="preserve">ITEM: </t>
    </r>
    <r>
      <rPr>
        <sz val="9"/>
        <color rgb="FF000000"/>
        <rFont val="Gill Sans MT"/>
        <family val="2"/>
      </rPr>
      <t>PS - 022</t>
    </r>
  </si>
  <si>
    <t>SER.CG: VIDRO FIXO TEMPERADO FUMÊ 8MM EM ALUMINIO ANODIZADO - FORNECIMENTO E INSTALAÇÃO.</t>
  </si>
  <si>
    <r>
      <t xml:space="preserve">ITEM: </t>
    </r>
    <r>
      <rPr>
        <sz val="9"/>
        <color rgb="FF000000"/>
        <rFont val="Gill Sans MT"/>
        <family val="2"/>
      </rPr>
      <t>PS - 023</t>
    </r>
  </si>
  <si>
    <r>
      <t xml:space="preserve">ITEM: </t>
    </r>
    <r>
      <rPr>
        <sz val="9"/>
        <color rgb="FF000000"/>
        <rFont val="Gill Sans MT"/>
        <family val="2"/>
      </rPr>
      <t>PS - 024</t>
    </r>
  </si>
  <si>
    <r>
      <t xml:space="preserve">ITEM: </t>
    </r>
    <r>
      <rPr>
        <sz val="9"/>
        <color rgb="FF000000"/>
        <rFont val="Gill Sans MT"/>
        <family val="2"/>
      </rPr>
      <t>PS - 025</t>
    </r>
  </si>
  <si>
    <t>SER.CG: PORTA DE ABRIR 2 FOLHAS - 2,00 X 2,10M, COM MOLA HIDRÁULICA, PARA VIDRO TEMPERADO FUMÊ 10MM, INCLUINDO COMPONENTES PARA INSTALAÇÃO E FECHADURA - FORNECIMENTO E INSTALAÇÃO.</t>
  </si>
  <si>
    <t>COMPOSIÇÕES DE SERVIÇOS - PREFEITURA MUNICIPAL DE SORRISO</t>
  </si>
  <si>
    <t>Contribuição Previdenciária - Lei 12.546/2013</t>
  </si>
  <si>
    <t>SER.CG: VERGA RETA MOLDADA IN LOCO COM FORMA DE MADEIRA, CONSIDERANDO 2 REAPROVEITAMENTOS, CONCRETO ARMADO fck = 20 Mpa - Com Transpasse</t>
  </si>
  <si>
    <t>BDI - Fornecimento de Equipamentos</t>
  </si>
  <si>
    <t>BDI - Serviços de Engenharia</t>
  </si>
  <si>
    <t>CUSTOS DE ADMINISTRAÇÃO</t>
  </si>
  <si>
    <t>Seguro de Risco</t>
  </si>
  <si>
    <t>Vigilância</t>
  </si>
  <si>
    <t>Garantia</t>
  </si>
  <si>
    <t>Outros</t>
  </si>
  <si>
    <t>Lucro na Intermediação</t>
  </si>
  <si>
    <t>TAXA TOTAL DE BDI - Fornecimento de Equipamentos</t>
  </si>
  <si>
    <t>TAXA TOTAL DE BDI - Serviços de Engenharia</t>
  </si>
  <si>
    <t>Local:</t>
  </si>
  <si>
    <t>P01</t>
  </si>
  <si>
    <t>P02</t>
  </si>
  <si>
    <t>P05</t>
  </si>
  <si>
    <t>J07</t>
  </si>
  <si>
    <t>P07</t>
  </si>
  <si>
    <t>P08</t>
  </si>
  <si>
    <t>P09</t>
  </si>
  <si>
    <t>PH17</t>
  </si>
  <si>
    <t>PH18</t>
  </si>
  <si>
    <t>P11</t>
  </si>
  <si>
    <t>PH19</t>
  </si>
  <si>
    <t>PH20</t>
  </si>
  <si>
    <t>PH21</t>
  </si>
  <si>
    <t>PH22</t>
  </si>
  <si>
    <t>PH23</t>
  </si>
  <si>
    <t>PH24</t>
  </si>
  <si>
    <t>PH25</t>
  </si>
  <si>
    <t>PH26</t>
  </si>
  <si>
    <t>PH27</t>
  </si>
  <si>
    <t>PH28</t>
  </si>
  <si>
    <t>PH29</t>
  </si>
  <si>
    <t>PH30</t>
  </si>
  <si>
    <t>PH31</t>
  </si>
  <si>
    <t>PH32</t>
  </si>
  <si>
    <t>PH33</t>
  </si>
  <si>
    <t>PH34</t>
  </si>
  <si>
    <t>PH35</t>
  </si>
  <si>
    <t>PH36</t>
  </si>
  <si>
    <t>PH37</t>
  </si>
  <si>
    <t>PH38</t>
  </si>
  <si>
    <t>PH39</t>
  </si>
  <si>
    <t>PH40</t>
  </si>
  <si>
    <t>PH41</t>
  </si>
  <si>
    <t>PH42</t>
  </si>
  <si>
    <t>PH43</t>
  </si>
  <si>
    <t>PH44</t>
  </si>
  <si>
    <t>PH45</t>
  </si>
  <si>
    <t>PH46</t>
  </si>
  <si>
    <t>PH47</t>
  </si>
  <si>
    <t>PH48</t>
  </si>
  <si>
    <t>PH49</t>
  </si>
  <si>
    <t>PH50</t>
  </si>
  <si>
    <t>PH51</t>
  </si>
  <si>
    <t>PH52</t>
  </si>
  <si>
    <t>PH53</t>
  </si>
  <si>
    <t>PH54</t>
  </si>
  <si>
    <t>PH55</t>
  </si>
  <si>
    <t>PH56</t>
  </si>
  <si>
    <t>PH57</t>
  </si>
  <si>
    <t>PH58</t>
  </si>
  <si>
    <t>PH59</t>
  </si>
  <si>
    <t>PH60</t>
  </si>
  <si>
    <t>PH61</t>
  </si>
  <si>
    <t>PH62</t>
  </si>
  <si>
    <t>PH63</t>
  </si>
  <si>
    <t>PH64</t>
  </si>
  <si>
    <t>PH65</t>
  </si>
  <si>
    <t>PH66</t>
  </si>
  <si>
    <t>PH67</t>
  </si>
  <si>
    <t>PH68</t>
  </si>
  <si>
    <t>PH69</t>
  </si>
  <si>
    <t>PH70</t>
  </si>
  <si>
    <t>PD37</t>
  </si>
  <si>
    <t>PD38</t>
  </si>
  <si>
    <t>PPH1</t>
  </si>
  <si>
    <t>PPH2</t>
  </si>
  <si>
    <t>PPH3</t>
  </si>
  <si>
    <t>PPH4</t>
  </si>
  <si>
    <t>PPH5</t>
  </si>
  <si>
    <t>PPH6</t>
  </si>
  <si>
    <t>PPH7</t>
  </si>
  <si>
    <t>PPH8</t>
  </si>
  <si>
    <t>PPH9</t>
  </si>
  <si>
    <t>PPH10</t>
  </si>
  <si>
    <t>PPH11</t>
  </si>
  <si>
    <t>PPV1</t>
  </si>
  <si>
    <t>PPV2</t>
  </si>
  <si>
    <t>PPV3</t>
  </si>
  <si>
    <t>PPV4</t>
  </si>
  <si>
    <t>PPV5</t>
  </si>
  <si>
    <t>PPV6</t>
  </si>
  <si>
    <t>PPV7</t>
  </si>
  <si>
    <t>PPV8</t>
  </si>
  <si>
    <t>PPV9</t>
  </si>
  <si>
    <t>COMPONENTES PARA FIXAÇÃO DE TELHA</t>
  </si>
  <si>
    <t>TELHA ALUZINCO TRAPEZOIDAL, DE ALUZINCO DE EXPESSURA 0,43MM COM ENCHIMENTO EM EPS=3CM.</t>
  </si>
  <si>
    <t>SER.CG: PAINÉIS EM ACM - FORNECIMENTO E INSTALAÇÃO</t>
  </si>
  <si>
    <t xml:space="preserve">COMPONENTES PARA FIXAÇÃO </t>
  </si>
  <si>
    <t xml:space="preserve">CHAPA DE ALUMINIO COMPOSTO - ACM </t>
  </si>
  <si>
    <t>8.3</t>
  </si>
  <si>
    <t>PELE DE VIDRO</t>
  </si>
  <si>
    <t>BANDEIRA FIXA - COMPLEMENTAÇÃO  - VIDRO FIXO TEMPERADO FUMÊ 8MM EM ALUMINIO ANODIZADO - FORNECIMENTO E INSTALAÇÃO.</t>
  </si>
  <si>
    <t xml:space="preserve">Perfil de montagem </t>
  </si>
  <si>
    <t>18.2.6</t>
  </si>
  <si>
    <t>18.2.7</t>
  </si>
  <si>
    <t>18.2.8</t>
  </si>
  <si>
    <t>Kit pés niveladores</t>
  </si>
  <si>
    <t>QUADROS E CAIXAS REDE ELÉTRICA</t>
  </si>
  <si>
    <t>DISJUNTORES Tipo DIN</t>
  </si>
  <si>
    <t>E2270</t>
  </si>
  <si>
    <t>M1710</t>
  </si>
  <si>
    <t>E0010</t>
  </si>
  <si>
    <t>CAIXA PADRAO 19" PORTA ACRILICO CRISTAL 5UX470mm</t>
  </si>
  <si>
    <t>E1545</t>
  </si>
  <si>
    <t>ELETRODUTO DE PVC FLEXIVEL PESADO 1.1/2"</t>
  </si>
  <si>
    <t>18.2.4</t>
  </si>
  <si>
    <t>ELETRODUTO DE PVC FLEXIVEL PESADO 3"</t>
  </si>
  <si>
    <t>18.2.5</t>
  </si>
  <si>
    <t>ELETRODUTO DE PVC FLEXIVEL PESADO 4"</t>
  </si>
  <si>
    <t>BRAÇADEIRA GALVAN TIPO CUNHA 1"</t>
  </si>
  <si>
    <t>BRAÇADEIRA GALVAN TIPO CUNHA 1.1/2"</t>
  </si>
  <si>
    <t>BRAÇADEIRA GALVAN TIPO CUNHA 1.1/4"</t>
  </si>
  <si>
    <t>18.2.9</t>
  </si>
  <si>
    <t>BRAÇADEIRA GALVAN TIPO CUNHA 2.1/2"</t>
  </si>
  <si>
    <t>18.2.10</t>
  </si>
  <si>
    <t>BRAÇADEIRA GALVAN TIPO CUNHA 3/4"</t>
  </si>
  <si>
    <t>18.2.11</t>
  </si>
  <si>
    <t>BRAÇADEIRA GALVAN TIPO CUNHA 4"</t>
  </si>
  <si>
    <t>74252/001</t>
  </si>
  <si>
    <t>18.2.12</t>
  </si>
  <si>
    <t>ELETRODUTO DE PVC C/ ROSCA  1" 3m</t>
  </si>
  <si>
    <t>18.2.13</t>
  </si>
  <si>
    <t>ELETRODUTO DE PVC C/ ROSCA  1.1/2" 3m</t>
  </si>
  <si>
    <t>18.2.14</t>
  </si>
  <si>
    <t>ELETRODUTO DE PVC C/ ROSCA 1.1/4"  3m</t>
  </si>
  <si>
    <t>18.2.15</t>
  </si>
  <si>
    <t>ELETRODUTO DE PVC C/ ROSCA 3m 2.1/2"</t>
  </si>
  <si>
    <t>18.2.16</t>
  </si>
  <si>
    <t>ELETRODUTO DE PVC C/ ROSCA 3m 3/4"</t>
  </si>
  <si>
    <t>18.2.17</t>
  </si>
  <si>
    <t>ELETRODUTO DE PVC C/ ROSCA  4" 3m</t>
  </si>
  <si>
    <t>18.2.18</t>
  </si>
  <si>
    <t>SUPORTE VERTIC. 120X146mm</t>
  </si>
  <si>
    <t>18.2.19</t>
  </si>
  <si>
    <t>SUPORTE VERTIC. 95X114mm</t>
  </si>
  <si>
    <t>18.2.20</t>
  </si>
  <si>
    <t>T HORIZONTAL 90° 100X100mm CHAPA 18</t>
  </si>
  <si>
    <t>18.2.21</t>
  </si>
  <si>
    <t>TALA PLANA PERFUR. 100mm</t>
  </si>
  <si>
    <t>18.2.22</t>
  </si>
  <si>
    <t>TALA PLANA PERFUR.  50mm</t>
  </si>
  <si>
    <t>18.2.23</t>
  </si>
  <si>
    <t>TAMPA PARA T HORIZ DE 90° 100X100 CHAPA 18</t>
  </si>
  <si>
    <t>18.2.24</t>
  </si>
  <si>
    <t>TAMPA PRESSAO 100mm CHAPA 24</t>
  </si>
  <si>
    <t>18.2.25</t>
  </si>
  <si>
    <t>TAMPA PRESSAO 75mm CHAPA 24</t>
  </si>
  <si>
    <t>BRAÇADEIRA GALVAN. TIPO CUNHA 3/4"</t>
  </si>
  <si>
    <t xml:space="preserve">ELETRODUTO DE PVC C/ ROSCA 1" 3m </t>
  </si>
  <si>
    <t>ELETRODUTO DE PVC C/ ROSCA 3/4" 3m</t>
  </si>
  <si>
    <t>CB12</t>
  </si>
  <si>
    <t>CABO UTP CAT 6 (24AWG)4 - fornecimento e instalação</t>
  </si>
  <si>
    <t>CABO FTP-5E BLINDADO (24AWG) - 4</t>
  </si>
  <si>
    <t>18.3.3</t>
  </si>
  <si>
    <t>CABO UTP CAT 5e (24AWG)4 - fornecimento e instalação</t>
  </si>
  <si>
    <t>TOMADAS E ACESSORIOS</t>
  </si>
  <si>
    <t>CONECTOR RJ45 (CM8V)</t>
  </si>
  <si>
    <t xml:space="preserve">Bloco de conexao 110 IDC - 100pares </t>
  </si>
  <si>
    <t xml:space="preserve">Patch panel 48posicoes </t>
  </si>
  <si>
    <t>Plugue RJ45 (CM8V)</t>
  </si>
  <si>
    <t>Switch (10x100) base tx 48 portas</t>
  </si>
  <si>
    <t>Caixa padrao 19" guia de cabos vertic fechados</t>
  </si>
  <si>
    <t>Rack aberto 19" c/ anel organizador de cabos</t>
  </si>
  <si>
    <t xml:space="preserve">Guia de cabos simples </t>
  </si>
  <si>
    <t>Guias de cabos vertical</t>
  </si>
  <si>
    <t xml:space="preserve">Caixa de PVC 4x2 </t>
  </si>
  <si>
    <t>Luva de pvc com rosca 1"</t>
  </si>
  <si>
    <t>Luva de pvc com rosca 3/4"</t>
  </si>
  <si>
    <t>Arruela lisa galvan. 1/4"</t>
  </si>
  <si>
    <t>Arruela lisa galvan. 3/8"</t>
  </si>
  <si>
    <t>Bucha de nylon S4</t>
  </si>
  <si>
    <t>Bucha de nylon S6</t>
  </si>
  <si>
    <t>M5520</t>
  </si>
  <si>
    <t>Parafuso fenda galvan. Cabeça panela 2,9x25mm auto tarraxante</t>
  </si>
  <si>
    <t>Parafuso fenda galvan. Cabeça panela 4,2x32mm auto tarraxante</t>
  </si>
  <si>
    <t>Parafuso galvan, cabeça sextavado 3/8"x2 1/2" c/ rosca soberba</t>
  </si>
  <si>
    <t>Parafuso galvan, cabeça sextavado 3/8"x2 1/2" c/ rosca total ww</t>
  </si>
  <si>
    <t>Parafuso galvan, cabeça lentilha 1/4"x5/8" maquina rosca total</t>
  </si>
  <si>
    <t>Porca sextavada galvan,1/4"</t>
  </si>
  <si>
    <t>Porca sextavada galvan,3/8"</t>
  </si>
  <si>
    <t>Suporte para cabo de aço 38/90mm</t>
  </si>
  <si>
    <t>Vergalhao galvan, rosca total 1/4x(comp para projeto)</t>
  </si>
  <si>
    <t>Placa 2x4 branca 1modulo - RJ45</t>
  </si>
  <si>
    <t>Placa 2x4 branca 2modulo - RJ45</t>
  </si>
  <si>
    <t>ELETROCALHAS</t>
  </si>
  <si>
    <t>ELETROCALHA PERFURADA TIPO C 100X100mm CHAPA 18</t>
  </si>
  <si>
    <t>ELETROCALHA PERFURADA TIPO C 100X75mm CHAPA 18</t>
  </si>
  <si>
    <t>SUPORTE 120X160mm</t>
  </si>
  <si>
    <t>SUPORTE 70X125mm</t>
  </si>
  <si>
    <t>SUPORTE 70X81mm</t>
  </si>
  <si>
    <t>SUPORTE 70X96mm</t>
  </si>
  <si>
    <t>SUPORTE 95X114mm</t>
  </si>
  <si>
    <t>TALA PLANA PERFURADA 100mm</t>
  </si>
  <si>
    <t>TALA PLANA PERFURADA 50mm</t>
  </si>
  <si>
    <t>TAMPA PARA CURVA HORIZ 90° 100X100 CHAPA 18</t>
  </si>
  <si>
    <t>TAMPA PARA CURVA HORIZ 90° 150X100 CHAPA 18</t>
  </si>
  <si>
    <t>TAMPA PARA T HORIZ. 90° 150X100 CHAPA 18</t>
  </si>
  <si>
    <t>TAMPA PRESSAO 150mm CHAPA 24</t>
  </si>
  <si>
    <t>TAMPA PRESSAO 200mm CHAPA 24</t>
  </si>
  <si>
    <t>TAMPA PRESSAO 50mm CHAPA 24</t>
  </si>
  <si>
    <t>19.2</t>
  </si>
  <si>
    <t>21.0</t>
  </si>
  <si>
    <t xml:space="preserve">169,20 metros lineares de azulejo x </t>
  </si>
  <si>
    <t>PINTOR</t>
  </si>
  <si>
    <t>PAR</t>
  </si>
  <si>
    <r>
      <t xml:space="preserve">ITEM: </t>
    </r>
    <r>
      <rPr>
        <sz val="9"/>
        <color rgb="FF000000"/>
        <rFont val="Gill Sans MT"/>
        <family val="2"/>
      </rPr>
      <t>PS - 035</t>
    </r>
  </si>
  <si>
    <t>13.1.1</t>
  </si>
  <si>
    <t>PAREDES ESPECIAIS</t>
  </si>
  <si>
    <t>PS - 034</t>
  </si>
  <si>
    <t>PS - 032</t>
  </si>
  <si>
    <t>74065/003</t>
  </si>
  <si>
    <t>PINTURA ESMALTE BRILHANTE PARA MADEIRA, DUAS DEMAOS, SOBRE FUNDO NIVELADOR BRANCO</t>
  </si>
  <si>
    <t>PINTURA ESMALTE BRILHANTE (2 DEMAOS) SOBRE SUPERFICIE METALICA, INCLUSIVE PROTECAO COM ZARCAO (1 DEMAO)</t>
  </si>
  <si>
    <t>9.2.3</t>
  </si>
  <si>
    <r>
      <t xml:space="preserve">ITEM: </t>
    </r>
    <r>
      <rPr>
        <sz val="9"/>
        <color rgb="FF000000"/>
        <rFont val="Gill Sans MT"/>
        <family val="2"/>
      </rPr>
      <t>PS - 036</t>
    </r>
  </si>
  <si>
    <t>CIMENTO PORTLAND CPII-32, SACO DE 50KG</t>
  </si>
  <si>
    <t>SER.CG: REVESTIMENTO COM ARGAMASSA DE CIMENTO E BARITA(GROSSA E FINA ),TRACO 1:1:1, PARA PAREDES DE SALAS RADIOLOGICAS (APARELHOSDE 125 A 150KV),COM ESPESSURA DE 2,5CM,EXCLUSIVE CHAPISCO (M2)</t>
  </si>
  <si>
    <t>9.1.4</t>
  </si>
  <si>
    <t>CANTONEIRA DE ALUMINIO FOSCO 2X2, PARA PROTECAO DE QUINA DE PAREDE</t>
  </si>
  <si>
    <t>9.1.5</t>
  </si>
  <si>
    <t>INSTALAÇÕES DE SISTEMA DE EMERGENCIA E SEGURANÇA CONTRA INCENDIO</t>
  </si>
  <si>
    <t>19.1.4</t>
  </si>
  <si>
    <t>19.1.5</t>
  </si>
  <si>
    <t>19.1.6</t>
  </si>
  <si>
    <t>19.2.1</t>
  </si>
  <si>
    <t>19.2.2</t>
  </si>
  <si>
    <t>19.2.3</t>
  </si>
  <si>
    <t>REGISTROS E CONEXÕES</t>
  </si>
  <si>
    <t>LOUÇAS</t>
  </si>
  <si>
    <t>METAIS E ACESSÓRIOS</t>
  </si>
  <si>
    <t>DIVISÓRIAS E GRANITO</t>
  </si>
  <si>
    <t>DIVISORIA EM GRANITO CINZA POLIDO, ESP = 3CM, ASSENTADO COM ARGAMASSA TRACO 1:4, ARREMATE EM CIMENTO BRANCO, EXCLUSIVE FERRAGENS</t>
  </si>
  <si>
    <t>COMPACTACAO MECANICA A 100% DO PROCTOR NORMAL - PAVIMENTACAO URBANA</t>
  </si>
  <si>
    <t>LOUÇAS, METAIS E ACESSÓRIOS</t>
  </si>
  <si>
    <t>PLACA DE OBRA (PARA CONSTRUCAO CIVIL) EM CHAPA GALVANIZADA *N. 22*, ADESIVADA, DE *2,0 X 1,125* M</t>
  </si>
  <si>
    <t xml:space="preserve"> REATERRO DE VALA/CAVA COMPACTADA A MACO EM CAMADAS DE 20CM ( EM BECOS DE ATÉ 2,50M DE LARGURA EM FAVELAS)</t>
  </si>
  <si>
    <t>LOCACAO DE CONTAINER 2,30 X 6,00 M, ALT. 2,50 M, COM 1 SANITARIO, PARA ESCRITORIO, COMPLETO, SEM DIVISORIAS INTERNAS</t>
  </si>
  <si>
    <t>MÊS</t>
  </si>
  <si>
    <t>CONCRETAGEM DE SAPATAS, FCK 25 MPA, COM USO DE BOMBA  LANÇAMENTO, ADENSAMENTO E ACABAMENTO.</t>
  </si>
  <si>
    <t>CÓDIGO SINAPI</t>
  </si>
  <si>
    <t>SERVENTE DE OBRAS</t>
  </si>
  <si>
    <t>ALIMENTACAO - HORISTA (COLETADO CAIXA)</t>
  </si>
  <si>
    <t>OPERADOR DE TRATOR - EXCLUSIVE AGROPECUARIA</t>
  </si>
  <si>
    <t>TRANSPORTE - HORISTA (COLETADO CAIXA)</t>
  </si>
  <si>
    <t xml:space="preserve"> FERRAMENTAS - FAMILIA SERVENTE - HORISTA (ENCARGOS COMPLEMENTARES - COLETADO CAIXA)</t>
  </si>
  <si>
    <t>EPI - FAMILIA SERVENTE - HORISTA (ENCARGOS COMPLEMENTARES - COLETADO CAIXA)</t>
  </si>
  <si>
    <t>FERRAMENTAS - FAMILIA OPERADOR ESCAVADEIRA - HORISTA (ENCARGOS COMPLEMENTARES - COLETADO CAIXA)</t>
  </si>
  <si>
    <t>EXAMES - HORISTA (COLETADO CAIXA)</t>
  </si>
  <si>
    <t>SEGURO - HORISTA (COLETADO CAIXA)</t>
  </si>
  <si>
    <t xml:space="preserve"> EPI - FAMILIA OPERADOR ESCAVADEIRA - HORISTA (ENCARGOS COMPLEMENTARES - COLETADO CAIXA)</t>
  </si>
  <si>
    <t>LIMPEZA FINAL DA OBRA</t>
  </si>
  <si>
    <t>SERVENTE COM ENCARGOS COMPLEMENTARES</t>
  </si>
  <si>
    <t>ACIDO MURIATICO, DILUICAO 10% A 12% PARA USO EM LIMPEZA</t>
  </si>
  <si>
    <t>AUXILIAR DE PEDREIRO</t>
  </si>
  <si>
    <t>CARPINTEIRO AUXILIAR</t>
  </si>
  <si>
    <t>ARMADRO</t>
  </si>
  <si>
    <t>BETONEIRA CAPACIDADE NOMINAL 400 L, CAPACIDADE DE MISTURA 280 L, MOTOR ELETRICO TRIFASICO 220/380 V POTENCIA 2 CV, SEM CARREGADOR</t>
  </si>
  <si>
    <t>PEDRA BRITADA N. 1 (9,5 a 19 MM) POSTO PEDREIRA/FORNECEDOR, SEM FRETE</t>
  </si>
  <si>
    <t>PEDRA BRITADA N. 2 (19 A 38 MM) POSTO PEDREIRA/FORNECEDOR, SEM FRETE</t>
  </si>
  <si>
    <t>AREIA MEDIA - POSTO JAZIDA/FORNECEDOR (RETIRADO NA JAZIDA, SEM TRANSPORTE)</t>
  </si>
  <si>
    <t>ARAME RECOZIDO 16 BWG, D = 1,60 MM (0,016 KG/M) OU 18 BWG, D = 1,25 MM (0,01 KG/M)</t>
  </si>
  <si>
    <t>PREGO DE ACO POLIDO COM CABECA 18 X 27 (2 1/2 X 10)</t>
  </si>
  <si>
    <t>DESMOLDANTE PROTETOR PARA FORMAS DE MADEIRA, DE BASE OLEOSA EMULSIONADA EM AGUA</t>
  </si>
  <si>
    <t xml:space="preserve"> ACO CA-50, 10,0 MM, VERGALHAO</t>
  </si>
  <si>
    <r>
      <t>UN:</t>
    </r>
    <r>
      <rPr>
        <sz val="9"/>
        <color rgb="FF000000"/>
        <rFont val="Gill Sans MT"/>
      </rPr>
      <t xml:space="preserve"> UNIDADE</t>
    </r>
  </si>
  <si>
    <t>ENCANADOR OU BOMBEIRO HIDRÁULICO COM ENCARGOS COMPLEMENTARES</t>
  </si>
  <si>
    <t>SIFAO PLASTICO FLEXIVEL SAIDA VERTICAL PARA COLUNA LAVATORIO, 1 X 1.1/2 "</t>
  </si>
  <si>
    <t>LAVATORIO LOUCA BRANCO SUSPENSO PARA DEFICIENTES FÍSICOS, SEM COLUNA</t>
  </si>
  <si>
    <t>BARRA DE APOIO RETA, EM ACO INOX POLIDO, COMPRIMENTO 80CM, DIAMETRO MINIMO 3CM</t>
  </si>
  <si>
    <t>ELETRODO REVESTIDO AWS - E6013, DIAMETRO IGUAL A 4,00 MM</t>
  </si>
  <si>
    <t>MASSA PLASTICA PARA MARMORE/GRANITO</t>
  </si>
  <si>
    <t>GRANITO PARA BANCADA, POLIDO, TIPO ANDORINHA/ QUARTZ/ CASTELO/ CORUMBA OU OUTROS EQUIVALENTES DA REGIAO, E= *2,5* CM</t>
  </si>
  <si>
    <t>BARRA DE FERRO RETANGULAR, BARRA CHATA, 2" X 1/4" (L X E), 2,53 KG/M</t>
  </si>
  <si>
    <t>BUCHA DE NYLON SEM ABA S10, COM PARAFUSO DE 6,10 X 65 MM EM ACO ZINCADO COM ROSCA SOBERBA, CABECA CHATA E FENDA PHILLIPS</t>
  </si>
  <si>
    <t>SERRALHEIRO COM ENCARGOS COMPLEMENTARES</t>
  </si>
  <si>
    <t>CALHA EM CHAPA DE AÇO GALVANIZADO NÚMERO 24, DESENVOLVIMENTO DE 50 CM, INCLUSO TRANSPORTE VERTICAL. AF_07/2019</t>
  </si>
  <si>
    <t>RUFO EM CHAPA DE AÇO GALVANIZADO NÚMERO 24, CORTE DE 25 CM, INCLUSO TRANSPORTE VERTICAL. AF_07/2019</t>
  </si>
  <si>
    <r>
      <t xml:space="preserve">ITEM: </t>
    </r>
    <r>
      <rPr>
        <sz val="9"/>
        <color rgb="FF000000"/>
        <rFont val="Gill Sans MT"/>
        <family val="2"/>
      </rPr>
      <t>PS - 012</t>
    </r>
  </si>
  <si>
    <t>CHAPISCO APLICADO EM ALVENARIAS E ESTRUTURAS DE CONCRETO INTERNAS, COM COLHER DE PEDREIRO. ARGAMASSA TRAÇO 1:3 COM PREPARO EM BETONEIRA 400L. AF_06/2014</t>
  </si>
  <si>
    <t>EMBOÇO, PARA RECEBIMENTO DE CERÂMICA, EM ARGAMASSA TRAÇO 1:2:8, PREPARO MECÂNICO COM BETONEIRA 400L, APLICADO MANUALMENTE EM FACES INTERNAS DE PAREDES, PARA AMBIENTE COM ÁREA MAIOR QUE 10M2, ESPESSURA DE 20MM, COM EXECUÇÃO DE TALISCAS. AF_06/2014</t>
  </si>
  <si>
    <r>
      <t xml:space="preserve">UN: </t>
    </r>
    <r>
      <rPr>
        <sz val="9"/>
        <color rgb="FF000000"/>
        <rFont val="Gill Sans MT"/>
        <family val="2"/>
      </rPr>
      <t>UNIDADE</t>
    </r>
  </si>
  <si>
    <t>CAL HIDRATADA CH-I PARA ARGAMASSAS</t>
  </si>
  <si>
    <t>ENXADA ESTREITA *25 X 23* CM COM CABO</t>
  </si>
  <si>
    <t>CARRINHO DE MAO DE ACO CAPACIDADE 50 A 60 L, PNEU COM CAMARA</t>
  </si>
  <si>
    <t>CAPACETE DE SEGURANCA ABA FRONTAL COM SUSPENSAO DE POLIETILENO, SEM JUGULAR (CLASSE B)</t>
  </si>
  <si>
    <t>BOTA DE SEGURANCA COM BIQUEIRA DE ACO E COLARINHO ACOLCHOADO</t>
  </si>
  <si>
    <t>VIDRO TEMPERADO VERDE E = 10 MM, SEM COLOCACAO</t>
  </si>
  <si>
    <t>VIDRO TEMPERADO VERDE E = 8 MM, SEM COLOCACAO</t>
  </si>
  <si>
    <t>CHP</t>
  </si>
  <si>
    <t>VIBRADOR DE IMERSÃO, DIÂMETRO DE PONTEIRA 45MM, MOTOR ELÉTRICO TRIFÁSICO POTÊNCIA DE 2 CV - CHP DIURNO. AF_06/2015</t>
  </si>
  <si>
    <t>COTAÇÃO</t>
  </si>
  <si>
    <t>PERFIL DE ALUMINIO ANODIZADO (Tipo cavalão peso 0,25kg/m)</t>
  </si>
  <si>
    <t>PERFIL DE ALUMINIO ANODIZADO (Trilho superior peso 0,528kg/m)</t>
  </si>
  <si>
    <t>PERFIL DE ALUMINIO ANODIZADO (Trilho inferior peso 0,30kg/m)</t>
  </si>
  <si>
    <t>PERFIL DE ALUMINIO ANODIZADO (Tipo capa peso 0,2146kg/m)</t>
  </si>
  <si>
    <t>PERFIL DE ALUMINIO ANODIZADO (Tipo cadeirinha peso 0,1317kg/m)</t>
  </si>
  <si>
    <t>PERFIL DE ALUMINIO ANODIZADO (Tipo transpasse peso 0,096kg/m)</t>
  </si>
  <si>
    <t>EXECUÇÃO DE PÁTIO/ESTACIONAMENTO EM PISO INTERTRAVADO, COM BLOCO RETANGULAR COR NATURAL DE 20 X 10 CM, ESPESSURA 6 CM. AF_12/2015</t>
  </si>
  <si>
    <t xml:space="preserve"> ASSENTO SANITARIO DE PLASTICO, TIPO CONVENCIONAL</t>
  </si>
  <si>
    <t>APLICAÇÃO MANUAL DE PINTURA COM TINTA TEXTURIZADA ACRÍLICA EM PAREDES EXTERNAS DE CASAS, UMA COR. AF_06/2014</t>
  </si>
  <si>
    <t>APLICAÇÃO MANUAL DE FUNDO SELADOR ACRÍLICO EM PANOS COM PRESENÇA DE VÃOS DE EDIFÍCIOS DE MÚLTIPLOS PAVIMENTOS. AF_06/2014</t>
  </si>
  <si>
    <t>APLICAÇÃO E LIXAMENTO DE MASSA LÁTEX EM TETO, DUAS DEMÃOS. AF_06/2014</t>
  </si>
  <si>
    <t xml:space="preserve"> APLICAÇÃO E LIXAMENTO DE MASSA LÁTEX EM PAREDES, DUAS DEMÃOS. AF_06/2014</t>
  </si>
  <si>
    <t>RODAPE EM MARMORITE, ALTURA 10CM</t>
  </si>
  <si>
    <t>LUVA RASPA DE COURO, CANO CURTO (PUNHO *7* CM)</t>
  </si>
  <si>
    <t>GRUPO DE SOLDAGEM COM GERADOR A DIESEL 60 CV PARA SOLDA ELÉTRICA, SOBRE 04 RODAS, COM MOTOR 4 CILINDROS 600 A - MATERIAIS NA OPERAÇÃO. AF_02/2016</t>
  </si>
  <si>
    <t>ENERGIA ELETRICA ATE 2000 KWH INDUSTRIAL, SEM DEMANDA</t>
  </si>
  <si>
    <t>INFRA ESTRUTURA</t>
  </si>
  <si>
    <t>FUNDAÇÕES E ARRANQUES</t>
  </si>
  <si>
    <t>3.1.1</t>
  </si>
  <si>
    <r>
      <t xml:space="preserve">ARMAÇÃO DE PILAR OU VIGA DE UMA ESTRUTURA CONVENCIONAL DE CONCRETO ARMADO EM UMA EDIFÍCAÇÃO TÉRREA OU SOBRADO UTILIZANDO AÇO </t>
    </r>
    <r>
      <rPr>
        <b/>
        <sz val="9"/>
        <rFont val="Gill Sans MT"/>
        <family val="2"/>
      </rPr>
      <t>CA-60 DE 5.0 MM</t>
    </r>
    <r>
      <rPr>
        <sz val="9"/>
        <rFont val="Gill Sans MT"/>
        <family val="2"/>
      </rPr>
      <t xml:space="preserve"> - MONTAGEM. </t>
    </r>
  </si>
  <si>
    <t>3.1.2</t>
  </si>
  <si>
    <r>
      <t xml:space="preserve">ARMAÇÃO DE PILAR OU VIGA DE UMA ESTRUTURA CONVENCIONAL DE CONCRETO ARMADO EM UMA EDIFÍCAÇÃO TÉRREA OU SOBRADO UTILIZANDO AÇO </t>
    </r>
    <r>
      <rPr>
        <b/>
        <sz val="9"/>
        <rFont val="Gill Sans MT"/>
        <family val="2"/>
      </rPr>
      <t>CA-50 DE 8.0 MM</t>
    </r>
    <r>
      <rPr>
        <sz val="9"/>
        <rFont val="Gill Sans MT"/>
        <family val="2"/>
      </rPr>
      <t xml:space="preserve"> - MONTAGEM. </t>
    </r>
  </si>
  <si>
    <t>3.1.3</t>
  </si>
  <si>
    <r>
      <t xml:space="preserve">ARMAÇÃO DE PILAR OU VIGA DE UMA ESTRUTURA CONVENCIONAL DE CONCRETO ARMADO EM UMA EDIFÍCAÇÃO TÉRREA OU SOBRADO UTILIZANDO AÇO </t>
    </r>
    <r>
      <rPr>
        <b/>
        <sz val="9"/>
        <rFont val="Gill Sans MT"/>
        <family val="2"/>
      </rPr>
      <t>CA-50 DE 10.0 MM</t>
    </r>
    <r>
      <rPr>
        <sz val="9"/>
        <rFont val="Gill Sans MT"/>
        <family val="2"/>
      </rPr>
      <t xml:space="preserve"> - MONTAGEM. </t>
    </r>
  </si>
  <si>
    <t>3.1.4</t>
  </si>
  <si>
    <t>FABRICAÇÃO, MONTAGEM E DESMONTAGEM DE FÔRMA PARA SAPATA, EM MADEIRA SERRADA, E=25 MM, 4 UTILIZAÇÕES.</t>
  </si>
  <si>
    <t>3.1.5</t>
  </si>
  <si>
    <t>VIGAS BALDRAMES</t>
  </si>
  <si>
    <t>3.2.1</t>
  </si>
  <si>
    <t>3.2.2</t>
  </si>
  <si>
    <t>3.2.3</t>
  </si>
  <si>
    <t>3.2.4</t>
  </si>
  <si>
    <r>
      <t xml:space="preserve">ARMAÇÃO DE PILAR OU VIGA DE UMA ESTRUTURA CONVENCIONAL DE CONCRETO ARMADO EM UMA EDIFÍCAÇÃO TÉRREA OU SOBRADO UTILIZANDO AÇO </t>
    </r>
    <r>
      <rPr>
        <b/>
        <sz val="9"/>
        <rFont val="Gill Sans MT"/>
        <family val="2"/>
      </rPr>
      <t>CA-50 DE 12.5 MM</t>
    </r>
    <r>
      <rPr>
        <sz val="9"/>
        <rFont val="Gill Sans MT"/>
        <family val="2"/>
      </rPr>
      <t xml:space="preserve"> - MONTAGEM. </t>
    </r>
  </si>
  <si>
    <t>3.2.5</t>
  </si>
  <si>
    <t xml:space="preserve">FABRICAÇÃO, MONTAGEM E DESMONTAGEM DE FÔRMA PARA VIGA BALDRAME, EM MADEIRA SERRADA, E=25 MM, 4 UTILIZAÇÕES. </t>
  </si>
  <si>
    <t>3.2.6</t>
  </si>
  <si>
    <t>CONCRETAGEM DE VIGAS E LAJES, FCK=25 MPA, PARA LAJES PREMOLDADAS COM USO DE BOMBA EM EDIFICAÇÃO COM ÁREA MÉDIA DE LAJES MENOR OU IGUAL A 20 M² - LANÇAMENTO, ADENSAMENTO E ACABAMENTO.</t>
  </si>
  <si>
    <t>SUPRA ESTRUTURA</t>
  </si>
  <si>
    <t>PILARES</t>
  </si>
  <si>
    <t>4.1.1</t>
  </si>
  <si>
    <t>4.1.2</t>
  </si>
  <si>
    <t>4.1.3</t>
  </si>
  <si>
    <t xml:space="preserve">MONTAGEM E DESMONTAGEM DE FÔRMA DE PILARES RETANGULARES E ESTRUTURAS S IMILARES COM ÁREA MÉDIA DAS SEÇÕES MAIOR QUE 0,25 M², PÉ-DIREITO SIMPLES, EM MADEIRA SERRADA, 4 UTILIZAÇÕES. </t>
  </si>
  <si>
    <t>4.1.4</t>
  </si>
  <si>
    <t xml:space="preserve">CONCRETAGEM DE PILARES, FCK = 25 MPA, COM USO DE BOMBA EM EDIFICAÇÃO COM SEÇÃO MÉDIA DE PILARES MENOR OU IGUAL A 0,25 M² - LANÇAMENTO, ADENSAMENTO E ACABAMENTO. </t>
  </si>
  <si>
    <t xml:space="preserve">VIGAS </t>
  </si>
  <si>
    <t>4.2.1</t>
  </si>
  <si>
    <t>4.2.2</t>
  </si>
  <si>
    <r>
      <t xml:space="preserve">ARMAÇÃO DE PILAR OU VIGA DE UMA ESTRUTURA CONVENCIONAL DE CONCRETO ARMADO EM UMA EDIFÍCAÇÃO TÉRREA OU SOBRADO UTILIZANDO AÇO </t>
    </r>
    <r>
      <rPr>
        <b/>
        <sz val="9"/>
        <rFont val="Gill Sans MT"/>
        <family val="2"/>
      </rPr>
      <t>CA-50 DE 6.3 MM</t>
    </r>
    <r>
      <rPr>
        <sz val="9"/>
        <rFont val="Gill Sans MT"/>
        <family val="2"/>
      </rPr>
      <t xml:space="preserve"> - MONTAGEM. </t>
    </r>
  </si>
  <si>
    <t>4.2.3</t>
  </si>
  <si>
    <t>4.2.4</t>
  </si>
  <si>
    <t>4.2.5</t>
  </si>
  <si>
    <t>4.2.6</t>
  </si>
  <si>
    <t>4.2.7</t>
  </si>
  <si>
    <t>LAJES</t>
  </si>
  <si>
    <t>4.3.1</t>
  </si>
  <si>
    <t>LAJE PISO - PRE-MOLD H=12CM P/ 500KG/M2 / INCL VIGOTAS TG8, LAJOTAS, CAPA - 4CM DE CONCRETO 25MPA E ESCORAMENTO.</t>
  </si>
  <si>
    <t>4.3.2</t>
  </si>
  <si>
    <t>4.3.3</t>
  </si>
  <si>
    <r>
      <t xml:space="preserve">ARMAÇÃO DE LAJE DE UMA ESTRUTURA CONVENCIONAL DE CONCRETO ARMADO EM UM EDIFÍCIO DE MÚLTIPLOS PAVIMENTOS UTILIZANDO AÇO </t>
    </r>
    <r>
      <rPr>
        <b/>
        <sz val="9"/>
        <rFont val="Gill Sans MT"/>
        <family val="2"/>
      </rPr>
      <t>CA-50 DE 8.0 MM</t>
    </r>
    <r>
      <rPr>
        <sz val="9"/>
        <rFont val="Gill Sans MT"/>
        <family val="2"/>
      </rPr>
      <t xml:space="preserve"> - MONTAGEM.</t>
    </r>
  </si>
  <si>
    <r>
      <t xml:space="preserve">ARMAÇÃO DE LAJE DE UMA ESTRUTURA CONVENCIONAL DE CONCRETO ARMADO EM UMA EDIFICAÇÃO TÉRREA OU SOBRADO UTILIZANDO AÇO </t>
    </r>
    <r>
      <rPr>
        <b/>
        <sz val="9"/>
        <rFont val="Gill Sans MT"/>
      </rPr>
      <t>CA-50 DE 10,0 MM</t>
    </r>
    <r>
      <rPr>
        <sz val="9"/>
        <rFont val="Gill Sans MT"/>
        <family val="2"/>
      </rPr>
      <t xml:space="preserve">  - MONTAGEM.</t>
    </r>
  </si>
  <si>
    <r>
      <t xml:space="preserve">ARMAÇÃO DE LAJE DE UMA ESTRUTURA CONVENCIONAL DE CONCRETO ARMADO EM UM EDIFÍCIO DE MÚLTIPLOS PAVIMENTOS UTILIZANDO AÇO </t>
    </r>
    <r>
      <rPr>
        <b/>
        <sz val="9"/>
        <rFont val="Gill Sans MT"/>
      </rPr>
      <t>CA-50 DE 6,3 MM</t>
    </r>
    <r>
      <rPr>
        <sz val="9"/>
        <rFont val="Gill Sans MT"/>
        <family val="2"/>
      </rPr>
      <t xml:space="preserve"> - MONTAGEM.</t>
    </r>
  </si>
  <si>
    <r>
      <t xml:space="preserve"> ARMAÇÃO DE PILAR OU VIGA DE UMA ESTRUTURA CONVENCIONAL DE CONCRETO ARMADO EM UM EDIFÍCIO DE MÚLTIPLOS PAVIMENTOS UTILIZANDO AÇO </t>
    </r>
    <r>
      <rPr>
        <b/>
        <sz val="9"/>
        <rFont val="Gill Sans MT"/>
      </rPr>
      <t>CA-50 DE 16,0 MM</t>
    </r>
    <r>
      <rPr>
        <sz val="9"/>
        <rFont val="Gill Sans MT"/>
        <family val="2"/>
      </rPr>
      <t xml:space="preserve"> - MONTAGEM.</t>
    </r>
  </si>
  <si>
    <r>
      <t xml:space="preserve"> ARMAÇÃO DE PILAR OU VIGA DE UMA ESTRUTURA CONVENCIONAL DE CONCRETO ARMADO EM UM EDIFÍCIO DE MÚLTIPLOS PAVIMENTOS UTILIZANDO AÇO </t>
    </r>
    <r>
      <rPr>
        <b/>
        <sz val="9"/>
        <rFont val="Gill Sans MT"/>
      </rPr>
      <t>CA-50 DE 20,0 MM</t>
    </r>
    <r>
      <rPr>
        <sz val="9"/>
        <rFont val="Gill Sans MT"/>
        <family val="2"/>
      </rPr>
      <t xml:space="preserve"> - MONTAGEM.</t>
    </r>
  </si>
  <si>
    <t>3.1.6</t>
  </si>
  <si>
    <t>3.1.7</t>
  </si>
  <si>
    <t>3.1.8</t>
  </si>
  <si>
    <t>4.1.5</t>
  </si>
  <si>
    <t>4.1.6</t>
  </si>
  <si>
    <t>4.2.8</t>
  </si>
  <si>
    <t>4.2.9</t>
  </si>
  <si>
    <t>4.3.4</t>
  </si>
  <si>
    <t>4.3.5</t>
  </si>
  <si>
    <t>TELHADOR</t>
  </si>
  <si>
    <t xml:space="preserve"> OPERADOR DE GUINCHO</t>
  </si>
  <si>
    <t xml:space="preserve"> ENERGIA ELETRICA ATE 2000 KWH INDUSTRIAL, SEM DEMANDA</t>
  </si>
  <si>
    <t>KW/H</t>
  </si>
  <si>
    <t>0,0039</t>
  </si>
  <si>
    <t>CONJUNTO ARRUELAS DE VEDACAO 5/16" PARA TELHA FIBROCIMENTO (UMA ARRUELA METALICA E UMA ARRUELA PVC - CONICAS)</t>
  </si>
  <si>
    <t>PARAFUSO ZINCADO ROSCA SOBERBA, CABECA SEXTAVADA, 5/16 " X 250 MM, PARA FIXACAO DE TELHA EM MADEIRA</t>
  </si>
  <si>
    <t>TELHA DE FIBROCIMENTO ONDULADA E = 6 MM, DE 2,44 X 1,10 M (SEM AMIANTO)</t>
  </si>
  <si>
    <t>EPI - FAMILIA CARPINTEIRO DE FORMAS - HORISTA (ENCARGOS COMPLEMENTARES - COLETADO CAIXA)</t>
  </si>
  <si>
    <t>FERRAMENTAS - FAMILIA CARPINTEIRO DE FORMAS - HORISTA (ENCARGOS COMPLEMENTARES - COLETADO CAIXA)</t>
  </si>
  <si>
    <t>GUINCHO ELETRICO DE COLUNA, CAPACIDADE 400 KG, COM MOTO FREIO, MOTOR TRIFASICO DE 1,25 CV</t>
  </si>
  <si>
    <t xml:space="preserve"> FERRAMENTAS - FAMILIA OPERADOR ESCAVADEIRA - HORISTA (ENCARGOS COMPLEMENTARES - COLETADO CAIXA)</t>
  </si>
  <si>
    <t>TELHAMENTO COM TELHA ONDULADA DE FIBROCIMENTO E = 5 MM, COM RECOBRIMENTO LATERAL DE 1/4 DE ONDA PARA TELHADO COM INCLINAÇÃO MAIOR QUE 10°, COM ATÉ 2 ÁGUAS, INCLUSO IÇAMENTO. AF_07/2019</t>
  </si>
  <si>
    <t xml:space="preserve"> PONTALETE DE MADEIRA NAO APARELHADA *7,5 X 7,5* CM (3 X 3 ") PINUS, MISTA OU EQUIVALENTE DA REGIAO</t>
  </si>
  <si>
    <t>TABUA DE MADEIRA NAO APARELHADA *2,5 X 20* CM, CEDRINHO OU EQUIVALENTE DA REGIAO</t>
  </si>
  <si>
    <t>LOCACAO CONVENCIONAL DE OBRA, UTILIZANDO GABARITO DE TÁBUAS CORRIDAS PONTALETADAS A CADA 2,00M - 2 UTILIZAÇÕES. AF_10/2018  (Perímetro das edificações)</t>
  </si>
  <si>
    <t xml:space="preserve">OLEO DIESEL COMBUSTIVEL COMUM  </t>
  </si>
  <si>
    <t>CAMINHAO TRUCADO, PESO BRUTO TOTAL 23000 KG, CARGA UTIL MAXIMA 15935 KG, DISTANCIA ENTRE EIXOS 4,80 M, POTENCIA 230 CV (INCLUI CABINE E CHASSI, NAO INCLUI CARROCERIA)</t>
  </si>
  <si>
    <t>EPI - FAMILIA OPERADOR ESCAVADEIRA - HORISTA (ENCARGOS COMPLEMENTARES - COLETADO CAIXA)</t>
  </si>
  <si>
    <t>FERRAMENTAS - FAMILIA SERVENTE - HORISTA (ENCARGOS COMPLEMENTARES - COLETADO CAIXA)</t>
  </si>
  <si>
    <t>GRADE DE DISCOS COM CONTROLE REMOTO, REBOCAVEL, COM 24 DISCOS 24" X 6 MM, COM PNEUS PARA TRANSPORTE</t>
  </si>
  <si>
    <t>MOTONIVELADORA POTENCIA BASICA LIQUIDA (PRIMEIRA MARCHA) 125 HP , PESO BRUTO 13843 KG, LARGURA DA LAMINA DE 3,7 M</t>
  </si>
  <si>
    <t>MOTORISTA DE CAMINHAO</t>
  </si>
  <si>
    <t>OPERADOR DE ROLO COMPACTADOR</t>
  </si>
  <si>
    <t>OPERADOR DE MOTONIVELADORA</t>
  </si>
  <si>
    <r>
      <t xml:space="preserve">UN: </t>
    </r>
    <r>
      <rPr>
        <sz val="9"/>
        <rFont val="Gill Sans MT"/>
        <family val="2"/>
      </rPr>
      <t>M3</t>
    </r>
  </si>
  <si>
    <t>PEDREIRO COM ENCARGOS COMPLEMENTARES</t>
  </si>
  <si>
    <t>VIBRADOR DE IMERSÃO, DIÂMETRO DE PONTEIRA 45MM, MOTOR ELÉTRICO TRIFÁSICO POTÊNCIA DE 2 CV - CHI DIURNO. AF_06/2015</t>
  </si>
  <si>
    <t>CONCRETO USINADO BOMBEAVEL, CLASSE DE RESISTENCIA C25, COM BRITA 0 E 1, SLUMP = 100 +/- 20 MM, INCLUI SERVICO DE BOMBEAMENTO (NBR 8953)</t>
  </si>
  <si>
    <r>
      <t xml:space="preserve">ITEM: </t>
    </r>
    <r>
      <rPr>
        <sz val="9"/>
        <color rgb="FF000000"/>
        <rFont val="Gill Sans MT"/>
        <family val="2"/>
      </rPr>
      <t>PS - 038</t>
    </r>
  </si>
  <si>
    <t>PS - 038</t>
  </si>
  <si>
    <t>CARPINTEIRO DE FORMAS COM ENCARGOS COMPLEMENTARES</t>
  </si>
  <si>
    <r>
      <t xml:space="preserve">ITEM: </t>
    </r>
    <r>
      <rPr>
        <sz val="9"/>
        <color rgb="FF000000"/>
        <rFont val="Gill Sans MT"/>
        <family val="2"/>
      </rPr>
      <t>PS - 039</t>
    </r>
  </si>
  <si>
    <t>PS - 039</t>
  </si>
  <si>
    <t>AJUDANTE DE CARPINTEIRO COM ENCARGOS COMPLEMENTARES</t>
  </si>
  <si>
    <t>ACO CA-60, 4,2 MM, OU 5,0 MM, OU 6,0 MM, OU 7,0 MM, VERGALHAO</t>
  </si>
  <si>
    <t>LAJE PRE-MOLDADA CONVENCIONAL (LAJOTAS + VIGOTAS) PARA PISO, UNIDIRECIONAL, SOBRECARGA DE 350 KG/M2, VAO ATE 4,50 M (SEM COLOCACAO)</t>
  </si>
  <si>
    <t>PONTALETE DE MADEIRA NAO APARELHADA *7,5 X 7,5* CM (3 X 3 ") PINUS, MISTA OU EQUIVALENTE DA REGIAO</t>
  </si>
  <si>
    <t xml:space="preserve">PREGO DE ACO POLIDO COM CABECA 18 X 27 (2 1/2 X 10)  </t>
  </si>
  <si>
    <t>TABUA DE MADEIRA NAO APARELHADA *2,5 X 30* CM, CEDRINHO OU EQUIVALENTE DA REGIAO</t>
  </si>
  <si>
    <t>VERGA/CONTRAVERGA 13,5x13,5cm - VERGA RETA MOLDADA IN LOCO COM FORMA DE MADEIRA, CONSIDERANDO 02 REAPROVEITAMENTOS E, CONCRETO ARMADO FCK= 20 MPA - COM TRANSPASSE</t>
  </si>
  <si>
    <t>TELHAMENTO COM TELHA ONDULADA DE FIBROCIMENTO E = 6 MM, COM RECOBRIMENTO LATERAL DE 1/4 DE ONDA PARA TELHADO COM INCLINAÇÃO MAIOR QUE 10°, COM ATÉ 2 ÁGUAS, INCLUSO IÇAMENTO. AF_07/2019</t>
  </si>
  <si>
    <t>COBERTURA TRAPEZOIDAL EM TELHA ALUZICNCO E=0,3MM, S/PINTURA, COM RECHEIRO DE POLIESTIRENO EXPANDIDO (EPS ALTURA =3CM) - FORNECIMENTO E INSTALAÇÃO.</t>
  </si>
  <si>
    <t>SER.CG: COBERTURA TRAPEZOIDAL EM TELHA ALUZICNCO E=0,3MM, S/PINTURA, COM RECHEIRO DE POLIESTIRENO EXPANDIDO (EPS ALTURA =3CM) - FORNECIMENTO E INSTALAÇÃO.</t>
  </si>
  <si>
    <t>PAINÉIS EM ACM - FORNECIMENTO E INSTALAÇÃO</t>
  </si>
  <si>
    <t>PROTETOR SOLAR FPS 30, EMBALAGEM 2 LITROS</t>
  </si>
  <si>
    <t>RESPIRADOR DESCARTAVEL SEM VALVULA DE EXALACAO, PFF 1</t>
  </si>
  <si>
    <t>TRAVA-QUEDAS EM ACO PARA CORDA DE 12 MM, EXTENSOR DE 25 X 300 MM, COM MOSQUETAO TIPO GANCHO TRAVA DUPLA</t>
  </si>
  <si>
    <t>AVENTAL DE SEGURANCA DE RASPA DE COURO 1,00 X 0,60 M</t>
  </si>
  <si>
    <t>FITA CREPE ROLO DE 25 MM X 50 M</t>
  </si>
  <si>
    <t>BALDE PLASTICO CAPACIDADE *10* L</t>
  </si>
  <si>
    <t>LIXADEIRA ELETRICA ANGULAR, PARA DISCO DE 7 " (180 MM), POTENCIA DE 2.200 W, *5.000* RPM, 220 V</t>
  </si>
  <si>
    <t>ESCADA DUPLA DE ABRIR EM ALUMINIO, MODELO PINTOR, 8 DEGRAUS</t>
  </si>
  <si>
    <t xml:space="preserve"> INVERSOR DE SOLDA MONOFASICO DE 160 A, POTENCIA DE 5400 W, TENSAO DE 220 V, TURBO VENTILADO, PROTECAO POR FUSIVEL TERMICO, PARA ELETRODOS DE 2,0 A 4,0 MM</t>
  </si>
  <si>
    <t>BOLSA DE LONA PARA FERRAMENTAS *50 X 35 X 25* CM</t>
  </si>
  <si>
    <t>REDUTOR TIPO THINNER PARA ACABAMENTO</t>
  </si>
  <si>
    <t>LINHA DE PEDREIRO LISA 100 M</t>
  </si>
  <si>
    <t>ESCADA EXTENSIVEL EM ALUMINIO COM 6,00 M ESTENDIDA</t>
  </si>
  <si>
    <t xml:space="preserve"> SELADOR HORIZONTAL PARA FITA DE ACO 1 "</t>
  </si>
  <si>
    <t xml:space="preserve"> BALDE PLASTICO CAPACIDADE *10* L</t>
  </si>
  <si>
    <t xml:space="preserve">ENXADA ESTREITA DE *240 X 230* MM, SEM CABO </t>
  </si>
  <si>
    <t xml:space="preserve"> CAPA PARA CHUVA EM PVC COM FORRO DE POLIESTER, COM CAPUZ (AMARELA OU AZUL)</t>
  </si>
  <si>
    <t xml:space="preserve"> BOTA DE SEGURANCA COM BIQUEIRA DE ACO E COLARINHO ACOLCHOADO</t>
  </si>
  <si>
    <t>PS-002</t>
  </si>
  <si>
    <t>MOLDURA DE CONCRETO PARA JANELAS DA FACHADA (SEÇÃO 0,25CM x 0,135CM) - VERGA RETA MOLDADA IN LOCO COM FORMA DE MADEIRA  CONSIDERANDO 02 REAPROVEITAMENTO E, CONCRETO ARMADO FCK = 20 MPA</t>
  </si>
  <si>
    <t>ESTRUTURA EM MADEIRA APARELHADA, PARA TELHA ONDULADA DE FIBROCIMENTO, ALUMINIO OU PLASTICA, APOIADA EM LAJE OU PAREDE</t>
  </si>
  <si>
    <t xml:space="preserve"> CARPINTEIRO DE FORMAS</t>
  </si>
  <si>
    <t>MADEIRA SERRADA NAO APARELHADA DE PINUS, MISTA OU EQUIVALENTE DA REGIAO</t>
  </si>
  <si>
    <t>ESTRUTURA EM MADEIRA NÃO APARELHADA, PARA TELHA ONDULADA DE FIBROCIMENTO, ALUMINIO OU PLÁSTICO, APOIADA EM LAJE OU PAREDE.</t>
  </si>
  <si>
    <t>PS - 017</t>
  </si>
  <si>
    <t>PS - 024</t>
  </si>
  <si>
    <t>PS - 025</t>
  </si>
  <si>
    <t>PS - 021</t>
  </si>
  <si>
    <t>PS - 018</t>
  </si>
  <si>
    <t>PS - 023</t>
  </si>
  <si>
    <t>PS - 022</t>
  </si>
  <si>
    <t>PS - 035</t>
  </si>
  <si>
    <t>PS - 010</t>
  </si>
  <si>
    <t>ESTRUTURA METALICA EM TESOURAS OU TRELICAS, VAO LIVRE DE 12M, FORNECIMENTO E MONTAGEM</t>
  </si>
  <si>
    <t xml:space="preserve"> ESMERILHADEIRA ANGULAR ELETRICA, DIAMETRO DO DISCO 7 '' (180 MM), ROTACAO 8500 RPM, POTENCIA 2400 W</t>
  </si>
  <si>
    <t>MONTADOR DE ESTRUTURAS METALICAS</t>
  </si>
  <si>
    <t xml:space="preserve"> PERFIL "U" DE ACO LAMINADO, "U" 152 X 15,6</t>
  </si>
  <si>
    <t>ROLO DE ESPUMA POLIESTER 23 CM (SEM CABO)</t>
  </si>
  <si>
    <t>SELADOR HORIZONTAL PARA FITA DE ACO 1 "</t>
  </si>
  <si>
    <t xml:space="preserve"> TALABARTE DE SEGURANCA, 2 MOSQUETOES TRAVA DUPLA *53* MM DE ABERTURA, COM ABSORVEDOR DE ENERGIA</t>
  </si>
  <si>
    <t xml:space="preserve"> TRANSPORTE - HORISTA (COLETADO CAIXA)</t>
  </si>
  <si>
    <t>ROLO DE LA DE CARNEIRO 23 CM (SEM CABO)</t>
  </si>
  <si>
    <t>PS - 020</t>
  </si>
  <si>
    <t>7.2</t>
  </si>
  <si>
    <t>7.3</t>
  </si>
  <si>
    <t>9.1.2</t>
  </si>
  <si>
    <t>9.1.3</t>
  </si>
  <si>
    <t>9.2.2</t>
  </si>
  <si>
    <t xml:space="preserve"> CANTONEIRA DE ALUMINIO 2"X2", PARA PROTECAO DE QUINA DE PAREDE</t>
  </si>
  <si>
    <t xml:space="preserve"> AZULEJISTA OU LADRILHISTA</t>
  </si>
  <si>
    <t xml:space="preserve"> EXAMES - HORISTA (COLETADO CAIXA)</t>
  </si>
  <si>
    <t>FERRAMENTAS - FAMILIA PEDREIRO - HORISTA (ENCARGOS COMPLEMENTARES - COLETADO CAIXA)</t>
  </si>
  <si>
    <t xml:space="preserve"> EPI - FAMILIA SERVENTE - HORISTA (ENCARGOS COMPLEMENTARES - COLETADO CAIXA)</t>
  </si>
  <si>
    <t xml:space="preserve"> EPI - FAMILIA PEDREIRO - HORISTA (ENCARGOS COMPLEMENTARES - COLETADO CAIXA)</t>
  </si>
  <si>
    <t>PS - 005</t>
  </si>
  <si>
    <r>
      <t xml:space="preserve">ITEM: </t>
    </r>
    <r>
      <rPr>
        <sz val="9"/>
        <rFont val="Gill Sans MT"/>
        <family val="2"/>
      </rPr>
      <t>PS - 005</t>
    </r>
  </si>
  <si>
    <t>TINTA ASFALTICA IMPERMEABILIZANTE DISPERSA EM AGUA, PARA MATERIAIS CIMENTICIOS</t>
  </si>
  <si>
    <t>PS - 006</t>
  </si>
  <si>
    <t>CIMENTO PORTLAND COMPOSTO CP II-32</t>
  </si>
  <si>
    <t xml:space="preserve"> AREIA MEDIA - POSTO JAZIDA/FORNECEDOR (RETIRADO NA JAZIDA, SEM TRANSPORTE)</t>
  </si>
  <si>
    <t xml:space="preserve"> CINTURAO DE SEGURANCA TIPO PARAQUEDISTA, FIVELA EM ACO, AJUSTE NO SUSPENSARIO, CINTURA E PERNAS</t>
  </si>
  <si>
    <t>CAPA PARA CHUVA EM PVC COM FORRO DE POLIESTER, COM CAPUZ (AMARELA OU AZUL)</t>
  </si>
  <si>
    <t>UM</t>
  </si>
  <si>
    <t>OCULOS DE SEGURANCA CONTRA IMPACTOS COM LENTE INCOLOR, ARMACAO NYLON, COM PROTECAO UVA E UVB</t>
  </si>
  <si>
    <t xml:space="preserve"> ESCOVA DE ACO, COM CABO, *4 X 15* FILEIRAS DE CERDAS</t>
  </si>
  <si>
    <t>PROTETOR AUDITIVO TIPO PLUG DE INSERCAO COM CORDAO, ATENUACAO SUPERIOR A 15 DB</t>
  </si>
  <si>
    <t>MANGUEIRA CRISTAL PARA NIVEL, LISA, PVC TRANSPARENTE, 5/16" X1 MM</t>
  </si>
  <si>
    <t>PS - 007</t>
  </si>
  <si>
    <t>ANDAIME TABUADO SOBRE CAVALETES (INCLUSO CAVALETE) EM MADEIRA DE 1ª UTIL 20X INCL MOVIMENTACAO P/ PE-DIREITO 4,00M</t>
  </si>
  <si>
    <t xml:space="preserve"> PECA DE MADEIRA APARELHADA *7,5 X 7,5* CM (3 X 3 ") MACARANDUBA, ANGELIM OU EQUIVALENTE DA REGIAO</t>
  </si>
  <si>
    <t xml:space="preserve"> PRANCHAO DE MADEIRA APARELHADA *8 X 30* CM, MACARANDUBA, ANGELIM OU EQUIVALENTE DA REGIAO</t>
  </si>
  <si>
    <t>PREGO DE ACO POLIDO COM CABECA 18 X 30 (2 3/4 X 10)</t>
  </si>
  <si>
    <t xml:space="preserve"> ESCADA DUPLA DE ABRIR EM ALUMINIO, MODELO PINTOR, 8 DEGRAUS</t>
  </si>
  <si>
    <t>PS - 008</t>
  </si>
  <si>
    <t>PS - 014</t>
  </si>
  <si>
    <t>PORTA DE MADEIRA DE CORRER - FORNECIMENTO E INSTALAÇÃO.</t>
  </si>
  <si>
    <t>JUNÇÃO SIMPLES, PVC, SERIE NORMAL, ESGOTO PREDIAL, DN 100 X 50 MM, JUNTA ELÁSTICA, FORNECIDO E INSTALADO EM RAMAL DE DESCARGA OU RAMAL DE ESGOTO SANITÁRIO</t>
  </si>
  <si>
    <t>CARPINTEIRO DE ESQUADRIA COM ENCARGOS COMPLEMENTARES</t>
  </si>
  <si>
    <t xml:space="preserve"> PEDREIRO COM ENCARGOS COMPLEMENTARES</t>
  </si>
  <si>
    <t xml:space="preserve">BATENTE/ PORTAL/ADUELA/ MARCO MACICO, E= *3* CM, L= *15* CM, *60 CM A 120* CM X *210* CM, EM CEDRINHO/ ANGELIM COMERCIAL/ EUCALIPTO/ CURUPIXA/ PEROBA/ CUMARU OU EQUIVALENTE DA REGIAO (NAO INCLUI ALIZARES) </t>
  </si>
  <si>
    <t>JG</t>
  </si>
  <si>
    <t>PORTA DE MADEIRA, FOLHA MEDIA (NBR 15930), E = 35 MM, NUCLEO SARRAFEADO, CAPA FRISADA EM HDF, ACABAMENTO MELAMINICO EM PADRAO MADEIRA</t>
  </si>
  <si>
    <t>PREGO DE ACO POLIDO COM CABECA 16 X 24 (2 1/4 X 12)</t>
  </si>
  <si>
    <t>RODIZIO PARA TRILHO (TIPO NAPOLEAO), EM LATAO, COM ROLAMENTO EM ACO, 6 MM, PARA JANELA DE CORRER</t>
  </si>
  <si>
    <t>TRILHO QUADRADO, EM ALUMINIO (VERGALHAO MACICO), 1/4", (*6 X 6* CM), PARA RODIZIOS</t>
  </si>
  <si>
    <t>GUARNICAO/ ALIZAR/ VISTA MACICA, E= *1* CM, L= *4,5* CM, EM CEDRINHO/ ANGELIM COMERCIAL/ EUCALIPTO/ CURUPIXA/ PEROBA/ CUMARU OU EQUIVALENTE DA REGIAO</t>
  </si>
  <si>
    <t>PILAR DE MADEIRA NAO APARELHADA *10 X 10* CM, MACARANDUBA, ANGELIM OU EQUIVALENTE DA REGIAO</t>
  </si>
  <si>
    <t>ARGAMASSA TRAÇO 1:0,5:4,5 (CIMENTO, CAL E AREIA MÉDIA) PARA ASSENTAMENTO DE ALVENARIA, PREPARO MANUAL. AF_08/2014</t>
  </si>
  <si>
    <t xml:space="preserve"> LASTRO DE CONCRETO, E=5CM, PREPARO MECÂNICO, INCLUSOS LANÇAMENTO E ADENSAMENTO</t>
  </si>
  <si>
    <t xml:space="preserve"> SERVENTE DE OBRAS</t>
  </si>
  <si>
    <t xml:space="preserve"> PEDREIRO</t>
  </si>
  <si>
    <t>CINTURAO DE SEGURANCA TIPO PARAQUEDISTA, FIVELA EM ACO, AJUSTE NO SUSPENSARIO, CINTURA E PERNAS</t>
  </si>
  <si>
    <t xml:space="preserve"> ENXADA ESTREITA *25 X 23* CM COM CABO</t>
  </si>
  <si>
    <t xml:space="preserve"> OCULOS DE SEGURANCA CONTRA IMPACTOS COM LENTE INCOLOR, ARMACAO NYLON, COM PROTECAO UVA E UVB</t>
  </si>
  <si>
    <t>ENERGIA ELETRICA ATE 2000 KWH INDUSTRIAL, SEM DEMANDAENERGIA ELETRICA ATE 2000 KWH INDUSTRIAL, SEM DEMANDA</t>
  </si>
  <si>
    <t xml:space="preserve"> PROTETOR AUDITIVO TIPO PLUG DE INSERCAO COM CORDAO, ATENUACAO SUPERIOR A 15 DB</t>
  </si>
  <si>
    <t xml:space="preserve"> MANGUEIRA CRISTAL PARA NIVEL, LISA, PVC TRANSPARENTE, 5/16" X1 MM</t>
  </si>
  <si>
    <t>0,0038884</t>
  </si>
  <si>
    <t>OPERADOR DE BETONEIRA ESTACIONARIA/MISTURADOR</t>
  </si>
  <si>
    <t xml:space="preserve"> CONTRAPISO EM ARGAMASSA TRAÇO 1:4 (CIMENTO E AREIA), PREPARO MECÂNICO COM BETONEIRA 400 L, APLICADO EM ÁREAS SECAS SOBRE LAJE, ADERIDO, ESPESSURA 2CM, ACABAMENTO REFORÇADO. AF_06/201</t>
  </si>
  <si>
    <t>OPERADOR DE BETONEIRA ESTACIONARIA/MISTURADOR (COLETADO CAIXA)</t>
  </si>
  <si>
    <t xml:space="preserve"> SEGURO - HORISTA (COLETADO CAIXA)</t>
  </si>
  <si>
    <t>ADITIVO ADESIVO LIQUIDO PARA ARGAMASSAS DE REVESTIMENTOS CIMENTICIOS</t>
  </si>
  <si>
    <t>PS - 001</t>
  </si>
  <si>
    <t>CANTONEIRA ALUMINIO ABAS IGUAIS 2 ", E = 1/8 "</t>
  </si>
  <si>
    <t xml:space="preserve"> PINTURA ESMALTE BRILHANTE (2 DEMAOS) SOBRE SUPERFICIE METALICA, INCLUSIVE PROTECAO COM ZARCAO (1 DEMAO)</t>
  </si>
  <si>
    <t>TINTA ESMALTE SINTETICO PREMIUM BRILHANTE</t>
  </si>
  <si>
    <t xml:space="preserve"> FUNDO ANTICORROSIVO PARA METAIS FERROSOS (ZARCAO)</t>
  </si>
  <si>
    <t xml:space="preserve"> LIXA EM FOLHA PARA FERRO, NUMERO 150</t>
  </si>
  <si>
    <t xml:space="preserve"> SOLVENTE DILUENTE A BASE DE AGUARRAS</t>
  </si>
  <si>
    <t xml:space="preserve"> CAPACETE DE SEGURANCA ABA FRONTAL COM SUSPENSAO DE POLIETILENO, SEM JUGULAR (CLASSE B)</t>
  </si>
  <si>
    <t>ESCOVA DE ACO, COM CABO, *4 X 15* FILEIRAS DE CERDAS</t>
  </si>
  <si>
    <t xml:space="preserve"> RESPIRADOR DESCARTAVEL SEM VALVULA DE EXALACAO, PFF 1</t>
  </si>
  <si>
    <t>PS - 019</t>
  </si>
  <si>
    <t xml:space="preserve"> PERFIL CANTONEIRA L, LISA, EM ACO, 25 X 30 MM, E = 0,5 MM, PARA ESTRUTURA DRYWALL</t>
  </si>
  <si>
    <t xml:space="preserve"> PS - 015</t>
  </si>
  <si>
    <r>
      <t xml:space="preserve">ITEM: </t>
    </r>
    <r>
      <rPr>
        <sz val="9"/>
        <color rgb="FF000000"/>
        <rFont val="Gill Sans MT"/>
        <family val="2"/>
      </rPr>
      <t>PS - 015</t>
    </r>
  </si>
  <si>
    <t>PS - 016</t>
  </si>
  <si>
    <t>PS - 026</t>
  </si>
  <si>
    <r>
      <t xml:space="preserve">ITEM: </t>
    </r>
    <r>
      <rPr>
        <sz val="9"/>
        <color rgb="FF000000"/>
        <rFont val="Gill Sans MT"/>
        <family val="2"/>
      </rPr>
      <t>PS - 026</t>
    </r>
  </si>
  <si>
    <t>PS - 029</t>
  </si>
  <si>
    <r>
      <t xml:space="preserve">ITEM: </t>
    </r>
    <r>
      <rPr>
        <sz val="9"/>
        <color rgb="FF000000"/>
        <rFont val="Gill Sans MT"/>
        <family val="2"/>
      </rPr>
      <t>PS - 029</t>
    </r>
  </si>
  <si>
    <t>PS - 030</t>
  </si>
  <si>
    <r>
      <t xml:space="preserve">ITEM: </t>
    </r>
    <r>
      <rPr>
        <sz val="9"/>
        <color rgb="FF000000"/>
        <rFont val="Gill Sans MT"/>
        <family val="2"/>
      </rPr>
      <t>PS - 030</t>
    </r>
  </si>
  <si>
    <r>
      <t xml:space="preserve">ITEM: </t>
    </r>
    <r>
      <rPr>
        <sz val="9"/>
        <rFont val="Gill Sans MT"/>
        <family val="2"/>
      </rPr>
      <t>PS - 031</t>
    </r>
  </si>
  <si>
    <r>
      <t xml:space="preserve">ITEM: </t>
    </r>
    <r>
      <rPr>
        <sz val="9"/>
        <color rgb="FF000000"/>
        <rFont val="Gill Sans MT"/>
        <family val="2"/>
      </rPr>
      <t>PS - 032</t>
    </r>
  </si>
  <si>
    <t>PS - 033</t>
  </si>
  <si>
    <r>
      <t xml:space="preserve">ITEM: </t>
    </r>
    <r>
      <rPr>
        <sz val="9"/>
        <color rgb="FF000000"/>
        <rFont val="Gill Sans MT"/>
        <family val="2"/>
      </rPr>
      <t>PS - 033</t>
    </r>
  </si>
  <si>
    <r>
      <t xml:space="preserve">ITEM: </t>
    </r>
    <r>
      <rPr>
        <sz val="9"/>
        <color rgb="FF000000"/>
        <rFont val="Gill Sans MT"/>
        <family val="2"/>
      </rPr>
      <t>PS - 034</t>
    </r>
  </si>
  <si>
    <t>PORTA DE MADEIRA COMPENSADA LISA PARA PINTURA, 160X210X3,5CM, 2 FOLHAS, INCLUSO ADUELA 2A, ALIZAR 2A E DOBRADICAS</t>
  </si>
  <si>
    <t xml:space="preserve"> EPI - FAMILIA CARPINTEIRO DE FORMAS - HORISTA (ENCARGOS COMPLEMENTARES - COLETADO CAIXA)</t>
  </si>
  <si>
    <t xml:space="preserve"> FERRAMENTAS - FAMILIA PEDREIRO - HORISTA (ENCARGOS COMPLEMENTARES - COLETADO CAIXA)</t>
  </si>
  <si>
    <t>DOBRADICA EM ACO/FERRO, 3" X 2 1/2", E= 1,2 A 1,8 MM, SEM ANEL, CROMADO OU ZINCADO, TAMPA CHATA, COM PARAFUSOS</t>
  </si>
  <si>
    <t xml:space="preserve"> GUARNICAO/ ALIZAR/ VISTA MACICA, E= *1* CM, L= *4,5* CM, EM CEDRINHO/ ANGELIM COMERCIAL/ EUCALIPTO/ CURUPIXA/ PEROBA/ CUMARU OU EQUIVALENTE DA REGIAO</t>
  </si>
  <si>
    <t xml:space="preserve"> ALIMENTACAO - HORISTA (COLETADO CAIXA)</t>
  </si>
  <si>
    <t>PREGO DE ACO POLIDO COM CABECA 15 X 15 (1 1/4 X 13)</t>
  </si>
  <si>
    <t xml:space="preserve"> CIMENTO PORTLAND COMPOSTO CP II-32</t>
  </si>
  <si>
    <t>PARAFUSO ROSCA SOBERBA ZINCADO CABECA CHATA FENDA SIMPLES 5,5 X 65 MM (2.1/2 ")</t>
  </si>
  <si>
    <t xml:space="preserve"> CAL HIDRATADA CH-I PARA ARGAMASSAS</t>
  </si>
  <si>
    <t xml:space="preserve"> TRANSPORTE - HORISTA (COLETADO CAIXA</t>
  </si>
  <si>
    <t>CARPINTEIRO DE ESQUADRIAS</t>
  </si>
  <si>
    <t>PREGO DE ACO POLIDO COM CABECA 19 X 36 (3 1/4 X 9)</t>
  </si>
  <si>
    <t>PORTA DE MADEIRA, FOLHA MEDIA (NBR 15930) DE 80 X 210 CM, E = 35 MM, NUCLEO SARRAFEADO, CAPA LISA EM HDF, ACABAMENTO EM PRIMER PARA PINTURA</t>
  </si>
  <si>
    <t>BATENTE/ PORTAL/ ADUELA/ MARCO MACICO, E= *3* CM, L= *13* CM, *80 CM A 120* CM X *210* CM, EM PINUS/ TAUARI/ VIROLA OU EQUIVALENTE DA REGIAO (NAO INCLUI ALIZARES)</t>
  </si>
  <si>
    <t>FECHO DE EMBUTIR, TIPO UNHA, COMANDO COM ALAVANCA, EM LATAO CROMADO, 22 CM, PARA PORTAS E JANELAS - INCLUI PARAFUSOS</t>
  </si>
  <si>
    <t xml:space="preserve"> FECHADURA DE EMBUTIR PARA PORTA INTERNA, TIPO GORGES (CHAVE GRANDE), MAQUINA 40 MM, MACANETA ALAVANCA E ESPELHO EM METAL CROMADO - NIVEL SEGURANCA MEDIO - COMPLETA</t>
  </si>
  <si>
    <t xml:space="preserve"> FECHADURA DE EMBUTIR COMPLETA, PARA PORTAS INTERNAS 2 FOLHAS, PADRAO DE ACABAMENTO POPULAR E FECHO DE EMBUTIR TIPO UNHA COM ALAVANCA DE LATAO CROMADO 22CM</t>
  </si>
  <si>
    <r>
      <t xml:space="preserve">ITEM: </t>
    </r>
    <r>
      <rPr>
        <sz val="9"/>
        <color rgb="FF000000"/>
        <rFont val="Gill Sans MT"/>
        <family val="2"/>
      </rPr>
      <t>PS - 040</t>
    </r>
  </si>
  <si>
    <t>PS - 040</t>
  </si>
  <si>
    <t xml:space="preserve"> FECHADURA BICO DE PAPAGAIO PARA PORTA DE CORRER INTERNA, CHAVE BIPARTIDA, ACABAMENTO PADRAO MEDIO</t>
  </si>
  <si>
    <r>
      <t xml:space="preserve">ITEM: </t>
    </r>
    <r>
      <rPr>
        <sz val="9"/>
        <color rgb="FF000000"/>
        <rFont val="Gill Sans MT"/>
        <family val="2"/>
      </rPr>
      <t>PS - 041</t>
    </r>
  </si>
  <si>
    <t xml:space="preserve"> FECHADURA BICO DE PAPAGAIO, MAQUINA *45* MM, CROMADA, COM CHAVE TIPO GORGES BIPARTIDA, PARA PORTA DE CORRER INTERNA - COMPLETA</t>
  </si>
  <si>
    <t>AZULEJISTA OU LADRILHISTA</t>
  </si>
  <si>
    <t xml:space="preserve">AUXILIAR DE AZULEJISTA </t>
  </si>
  <si>
    <t>AZULEJO 20x40 CM</t>
  </si>
  <si>
    <t xml:space="preserve">CIMENTO BRNACO </t>
  </si>
  <si>
    <t>ARGAMASSA COLANTE AC I PARA CERAMICAS</t>
  </si>
  <si>
    <t>AZULEIJO 20x40CM, COM ARGAMASSA COLANTE E JUNTAS A PRUMO</t>
  </si>
  <si>
    <t xml:space="preserve"> SARRAFO DE MADEIRA NAO APARELHADA *2,5 X 7,5* CM (1 X 3 ") PINUS, MISTA OU EQUIVALENTE DA REGIAO</t>
  </si>
  <si>
    <t>PELE DE VIDRO, PARA VIDRO LAMINADO 8MM EM ALUMINIO ANODIZADO - FORNECIMENTO E INSTALAÇÃO.</t>
  </si>
  <si>
    <t>AUXILIAR DE SERRALHEIRO COM ENCARGOS COMPLEMENTARES</t>
  </si>
  <si>
    <t>VIDRO COMUM LAMINADO LISO INCOLOR DUPLO, ESPESSURA TOTAL 8 MM (CADA CAMADA DE 4 MM) - COLOCADO</t>
  </si>
  <si>
    <t>PERFIL DE ALUMINIO ANODIZADO</t>
  </si>
  <si>
    <r>
      <t xml:space="preserve">UN: </t>
    </r>
    <r>
      <rPr>
        <sz val="9"/>
        <color rgb="FF000000"/>
        <rFont val="Gill Sans MT"/>
        <family val="2"/>
      </rPr>
      <t>KG</t>
    </r>
  </si>
  <si>
    <t xml:space="preserve">FORNECIMENTO DE ESTRUTURA METÁLICA PARA COBERTURA, COM UTILIZAÇÃO DE PERFIS EM AÇO ASTM A36 </t>
  </si>
  <si>
    <t>PINTOR COM ENCARGOS COMPLEMENTARES</t>
  </si>
  <si>
    <t>AJUDANTE DE ESTRUTURA METÁLICA COM ENCARGOS COMPLEMENTARES</t>
  </si>
  <si>
    <t>SOLDADOR COM ENCARGOS COMPLEMENTARES</t>
  </si>
  <si>
    <t xml:space="preserve">PERFIL UDC ("U" DOBRADO DE CHAPA) SIMPLES DE ACO LAMINADO, GALVANIZADO, ASTM A36, 127 X 50 MM, E= 3 MM </t>
  </si>
  <si>
    <t>BARRA DE FERRO RETANGULAR, BARRA CHATA, 2" X 1/2" (L X E), 5,06 KG/M</t>
  </si>
  <si>
    <t>FUNDO ANTICORROSIVO PARA METAIS FERROSOS (ZARCAO)</t>
  </si>
  <si>
    <t>ELETRODO REVESTIDO AWS - E7018, DIAMETRO IGUAL A 4,00 MM</t>
  </si>
  <si>
    <t>SOLVENTE DILUENTE A BASE DE AGUARRAS</t>
  </si>
  <si>
    <r>
      <t xml:space="preserve">ITEM: </t>
    </r>
    <r>
      <rPr>
        <sz val="9"/>
        <color rgb="FF000000"/>
        <rFont val="Gill Sans MT"/>
        <family val="2"/>
      </rPr>
      <t>PS - 042</t>
    </r>
  </si>
  <si>
    <t>PS - 042</t>
  </si>
  <si>
    <r>
      <t xml:space="preserve">PORTA DE CORRER 2 FOLHAS - 2,00 X 2,10M, SENDO UMA FOLHA FIXA E UMA DE CORRER, PARA VIDRO TEMPERADO 8MM EM ALUMINIO ANODIZADO, INCLUINDO COMPONENTES PARA INSTALAÇÃO E FECHADURA - FORNECIMENTO E INSTALAÇÃO. </t>
    </r>
    <r>
      <rPr>
        <b/>
        <sz val="9"/>
        <rFont val="Gill Sans MT"/>
      </rPr>
      <t>(P08)</t>
    </r>
  </si>
  <si>
    <r>
      <t xml:space="preserve">PORTA DE MADEIRA DE CORRER - FORNECIMENTO E INSTALAÇÃO </t>
    </r>
    <r>
      <rPr>
        <b/>
        <sz val="9"/>
        <rFont val="Gill Sans MT"/>
      </rPr>
      <t>(P04)</t>
    </r>
  </si>
  <si>
    <r>
      <t xml:space="preserve">PORTA DE ABRIR 2 FOLHAS - 2,00 X 2,10M, COM MOLA HIDRÁULICA, PARA VIDRO TEMPERADO FUMÊ 10MM, INCLUINDO COMPONENTES PARA INSTALAÇÃO E FECHADURA - FORNECIMENTO E INSTALAÇÃO. </t>
    </r>
    <r>
      <rPr>
        <b/>
        <sz val="9"/>
        <rFont val="Gill Sans MT"/>
      </rPr>
      <t>(P02)</t>
    </r>
  </si>
  <si>
    <r>
      <t xml:space="preserve"> PORTA DE ALUMÍNIO DE ABRIR COM LAMBRI, COM GUARNIÇÃO, FIXAÇÃO COM PARAFUSOS - FORNECIMENTO E INSTALAÇÃO. AF_08/2015</t>
    </r>
    <r>
      <rPr>
        <b/>
        <sz val="9"/>
        <rFont val="Gill Sans MT"/>
      </rPr>
      <t xml:space="preserve"> (P09) </t>
    </r>
  </si>
  <si>
    <r>
      <t xml:space="preserve">PORTA-PRONTA DE MADEIRA, FOLHA PESADA OU SUPERPESADA, 90X210CM, FIXAÇÃO COM PREENCHIMENTO TOTAL DE ESPUMA EXPANSIVA - FORNECIMENTO E INSTALAÇÃO. AF_08/2015 </t>
    </r>
    <r>
      <rPr>
        <b/>
        <sz val="9"/>
        <rFont val="Gill Sans MT"/>
      </rPr>
      <t>(P03)</t>
    </r>
  </si>
  <si>
    <r>
      <t xml:space="preserve">PORTA DE CORRER 2 FOLHAS - 2,00 X 2,10M, SENDO UMA FOLHA FIXA E UMA DE CORRER, PARA VIDRO TEMPERADO 10MM EM ALUMINIO ANODIZADO, INCLUINDO COMPONENTES PARA INSTALAÇÃO E FECHADURA - FORNECIMENTO E INSTALAÇÃO. </t>
    </r>
    <r>
      <rPr>
        <b/>
        <sz val="9"/>
        <rFont val="Gill Sans MT"/>
      </rPr>
      <t>(P01)</t>
    </r>
  </si>
  <si>
    <r>
      <t xml:space="preserve">PORTA DE FERRO, DE ABRIR, TIPO GRADE COM CHAPA, COM GUARNIÇÕES. AF_12/2019 </t>
    </r>
    <r>
      <rPr>
        <b/>
        <sz val="9"/>
        <rFont val="Gill Sans MT"/>
      </rPr>
      <t>(P10)</t>
    </r>
  </si>
  <si>
    <r>
      <t xml:space="preserve">PORTA DE ABRIR 2 FOLHAS - 2,00 X 2,10M, COM MOLA HIDRÁULICA, PARA VIDRO TEMPERADO FUMÊ 10MM, INCLUINDO BARRA DE PROTEÇÃO E COMPONENTES PARA INSTALAÇÃO E FECHADURA - FORNECIMENTO E INSTALAÇÃO. </t>
    </r>
    <r>
      <rPr>
        <b/>
        <sz val="9"/>
        <rFont val="Gill Sans MT"/>
      </rPr>
      <t>(P11)</t>
    </r>
  </si>
  <si>
    <r>
      <t xml:space="preserve">UN: </t>
    </r>
    <r>
      <rPr>
        <sz val="9"/>
        <color rgb="FF000000"/>
        <rFont val="Gill Sans MT"/>
      </rPr>
      <t>UNIDADE</t>
    </r>
  </si>
  <si>
    <r>
      <t xml:space="preserve">ITEM: </t>
    </r>
    <r>
      <rPr>
        <sz val="9"/>
        <color rgb="FF000000"/>
        <rFont val="Gill Sans MT"/>
        <family val="2"/>
      </rPr>
      <t>PS - 043</t>
    </r>
  </si>
  <si>
    <r>
      <rPr>
        <b/>
        <sz val="9"/>
        <rFont val="Gill Sans MT"/>
      </rPr>
      <t>PORTA DE CORRER 4 FOLHAS, DUAS FIXAS E DUAS DE CORRER - 3,00 x 2,10M , PARA VIDRO TEMPERADO 10MM FUMÊ EM ALUMINIO ANODIZADO, INCL</t>
    </r>
    <r>
      <rPr>
        <b/>
        <sz val="9"/>
        <color rgb="FF000000"/>
        <rFont val="Gill Sans MT"/>
        <family val="2"/>
      </rPr>
      <t>UINDO COMPONENTES PARA INSTALAÇÃO E FECHADURA - FORNECIMENTO E INSTALAÇÃO.</t>
    </r>
  </si>
  <si>
    <t>PS - 043</t>
  </si>
  <si>
    <t>Und</t>
  </si>
  <si>
    <t>MEDIANA TOTAL (R$)</t>
  </si>
  <si>
    <t>P. UNIT. (R$)</t>
  </si>
  <si>
    <t xml:space="preserve">UNI </t>
  </si>
  <si>
    <t>DATA</t>
  </si>
  <si>
    <t>CONTATO</t>
  </si>
  <si>
    <t>TELEFONE</t>
  </si>
  <si>
    <t>CNPJ</t>
  </si>
  <si>
    <t>FONTE</t>
  </si>
  <si>
    <t>MAPA DE COTAÇÃO DE INSUMOS</t>
  </si>
  <si>
    <t>CÓD</t>
  </si>
  <si>
    <t>PROMOVEX</t>
  </si>
  <si>
    <t>11.071.924/0001-03</t>
  </si>
  <si>
    <t>(11) 4402-1119</t>
  </si>
  <si>
    <t xml:space="preserve">VILSON PROTEÇÃO </t>
  </si>
  <si>
    <t>06.191.412/0001-32</t>
  </si>
  <si>
    <t>(11) 4484-4362</t>
  </si>
  <si>
    <t>Gislene G. da Silva</t>
  </si>
  <si>
    <t>kelly</t>
  </si>
  <si>
    <t>PORTA PB EM CHAPA DE MADEIRA (0,90X2,10M), COM BATENTE DE AÇO NA LARGURA DE 150MM (P/ ALVENARIA) E 80MM (P/ DRYWALL) FECHADURA AROUCA, DOBRADIÇAS 3.1/2x3 MERKEL EM FERRO POLIDO COM ANÉIS REFORÇADOS, MANTA DE CHUMBO INTERNA ATÉ 2,0MME ACABAMENTO PARA PINTURA.</t>
  </si>
  <si>
    <t xml:space="preserve">PORTA PB EM CHAPA DE MADEIRA (1,60X2,10M), COM BATENTE DE AÇO NA LARGURA DE 150MM (P/ ALVENARIA) E 80MM (P/ DRYWALL) FECHADURA AROUCA, DOBRADIÇAS 3.1/2x3 MERKEL EM FERRO POLIDO COM ANÉIS REFORÇADOS, MANTA DE CHUMBO INTERNA ATÉ 2,0MME ACABAMENTO PARA PINTURA. </t>
  </si>
  <si>
    <t>COTAÇÃO 1</t>
  </si>
  <si>
    <t>COTAÇÃO 2</t>
  </si>
  <si>
    <r>
      <t xml:space="preserve">PORTA PB EM CHAPA DE MADEIRA (0,90X2,10M), COM BATENTE DE AÇO NA LARGURA DE 150MM (P/ ALVENARIA) E 80MM (P/ DRYWALL) FECHADURA AROUCA, DOBRADIÇAS 3.1/2x3 MERKEL EM FERRO POLIDO COM ANÉIS REFORÇADOS, MANTA DE CHUMBO INTERNA ATÉ 2,0MME ACABAMENTO PARA PINTURA. </t>
    </r>
    <r>
      <rPr>
        <b/>
        <sz val="9"/>
        <rFont val="Gill Sans MT"/>
      </rPr>
      <t>(P05)</t>
    </r>
  </si>
  <si>
    <r>
      <t xml:space="preserve">PORTA PB EM CHAPA DE MADEIRA (1,60X2,10M), COM BATENTE DE AÇO NA LARGURA DE 150MM (P/ ALVENARIA) E 80MM (P/ DRYWALL) FECHADURA AROUCA, DOBRADIÇAS 3.1/2x3 MERKEL EM FERRO POLIDO COM ANÉIS REFORÇADOS, MANTA DE CHUMBO INTERNA ATÉ 2,0MME ACABAMENTO PARA PINTURA. </t>
    </r>
    <r>
      <rPr>
        <b/>
        <sz val="9"/>
        <rFont val="Gill Sans MT"/>
      </rPr>
      <t>(P06)</t>
    </r>
  </si>
  <si>
    <t>PUXADOR QUARTZO 30 CM DUPLO VIDRO/ MADEIRA POLIDO</t>
  </si>
  <si>
    <t>TODIMO</t>
  </si>
  <si>
    <t>15.375.991/0011-36</t>
  </si>
  <si>
    <t>(66) 99663-3245</t>
  </si>
  <si>
    <t>Eliel Silva</t>
  </si>
  <si>
    <t>COTAÇÃO 3</t>
  </si>
  <si>
    <r>
      <t xml:space="preserve">JANELA DE CORRER 4 FOLHAS - SENDO DUAS FOLHAS FIXAS E DUAS DE CORRER, PARA VIDRO TEMPERADO FUMÊ 8MM EM ALUMINIO ANODIZADO, INCLUINDO COMPONENTES PARA INSTALAÇÃO E FECHADURA - FORNECIMENTO E INSTALAÇÃO. </t>
    </r>
    <r>
      <rPr>
        <b/>
        <sz val="9"/>
        <color theme="1"/>
        <rFont val="Gill Sans MT"/>
      </rPr>
      <t>(J01)</t>
    </r>
  </si>
  <si>
    <r>
      <t xml:space="preserve">JANELA DE CORRER 2 FOLHAS - SENDO UMA FOLHA FIXA E UMA DE CORRER, PARA VIDRO TEMPERADO FUMÊ 8MM EM ALUMINIO ANODIZADO, INCLUINDO COMPONENTES PARA INSTALAÇÃO E FECHADURA - FORNECIMENTO E INSTALAÇÃO. </t>
    </r>
    <r>
      <rPr>
        <b/>
        <sz val="9"/>
        <color theme="1"/>
        <rFont val="Gill Sans MT"/>
      </rPr>
      <t>(J02)</t>
    </r>
  </si>
  <si>
    <t xml:space="preserve"> REVESTIMENTO CERÂMICO PARA PAREDES EXTERNAS EM PASTILHAS DE PORCELANA 5 X 5 CM (PLACAS DE 30 X 30 CM), ALINHADAS A PRUMO, APLICADO EM PANOS SEM VÃOS. AF_06/2014</t>
  </si>
  <si>
    <r>
      <rPr>
        <b/>
        <sz val="9"/>
        <color theme="1"/>
        <rFont val="Gill Sans MT"/>
      </rPr>
      <t>J08/09</t>
    </r>
    <r>
      <rPr>
        <sz val="9"/>
        <color theme="1"/>
        <rFont val="Gill Sans MT"/>
        <family val="2"/>
      </rPr>
      <t xml:space="preserve"> -  VIDRO FIXO TEMPERADO FUMÊ 8MM EM ALUMINIO ANODIZADO - FORNECIMENTO E INSTALAÇÃO.</t>
    </r>
  </si>
  <si>
    <t>CHAPISCO APLICADO NO TETO, COM ROLO PARA TEXTURA ACRÍLICA. ARGAMASSA TRAÇO 1:4 E EMULSÃO POLIMÉRICA (ADESIVO) COM PREPARO EM BETONEIRA 400L. AF_06/2014</t>
  </si>
  <si>
    <t>EXAUSTOR  DE AR AXIAL BIV 30CM</t>
  </si>
  <si>
    <t>UTILMAQ MAQUINAS E EQUIPAMENTOS</t>
  </si>
  <si>
    <t>(66) 3544-1009</t>
  </si>
  <si>
    <t>MARCIANA</t>
  </si>
  <si>
    <t xml:space="preserve">HIPER GOTARDO </t>
  </si>
  <si>
    <t>01.339.514/0006-43</t>
  </si>
  <si>
    <t>(66) 3545-7400</t>
  </si>
  <si>
    <t xml:space="preserve">REDE PARANA </t>
  </si>
  <si>
    <t>01.426.949/0002-00</t>
  </si>
  <si>
    <t>(66) 3545-4200</t>
  </si>
  <si>
    <t>FORNECIMENTO E INSTALAÇÃO DE EXAUSTOR AXIAL DE PAREDE DIÂMETRO 30CM.</t>
  </si>
  <si>
    <t>ELETRICISTA COM ENCARGOS COMPLEMENTARES</t>
  </si>
  <si>
    <t>UNI</t>
  </si>
  <si>
    <r>
      <t xml:space="preserve">ITEM: </t>
    </r>
    <r>
      <rPr>
        <sz val="9"/>
        <color rgb="FF000000"/>
        <rFont val="Gill Sans MT"/>
        <family val="2"/>
      </rPr>
      <t>PS - 044</t>
    </r>
  </si>
  <si>
    <r>
      <t xml:space="preserve">ITEM: </t>
    </r>
    <r>
      <rPr>
        <sz val="9"/>
        <color rgb="FF000000"/>
        <rFont val="Gill Sans MT"/>
        <family val="2"/>
      </rPr>
      <t>PS - 045</t>
    </r>
  </si>
  <si>
    <t xml:space="preserve"> SELANTE ELASTICO MONOCOMPONENTE A BASE DE POLIURETANO PARA JUNTAS DIVERSAS</t>
  </si>
  <si>
    <t>310ML</t>
  </si>
  <si>
    <t>PS - 045</t>
  </si>
  <si>
    <t xml:space="preserve">JANELA EM ALUMÍNIO DE ABRIR TIPO VENEZIANA COM GUARNIÇÃO, FIXAÇÃO COM PARAFUSOS - FORNECIMENTO E INSTALAÇÃO. AF_08/2015 </t>
  </si>
  <si>
    <r>
      <t xml:space="preserve">JANELA EM ALUMÍNIO DE ABRIR TIPO VENEZIANA COM GUARNIÇÃO, FIXAÇÃO COM PARAFUSOS - FORNECIMENTO E INSTALAÇÃO. AF_08/2015 </t>
    </r>
    <r>
      <rPr>
        <b/>
        <sz val="9"/>
        <color theme="1"/>
        <rFont val="Gill Sans MT"/>
      </rPr>
      <t>(J07)</t>
    </r>
  </si>
  <si>
    <t>JANELA MAXIM AR - 1,00 x 1,00M , PARA VIDRO TEMPERADO FUMÊ 8MM EM ALUMINIO ANODIZAD O, INCLUINDO COMPONENTES PARA INSTALAÇÃO HASTE E FECHADURA - FORNECIMENTO E INSTALAÇÃO.</t>
  </si>
  <si>
    <r>
      <t xml:space="preserve">JANELA MAXIM AR - 1,00 x 1,00M , PARA VIDRO TEMPERADO FUMÊ 8MM EM ALUMINIO ANODIZAD O, INCLUINDO COMPONENTES PARA INSTALAÇÃO HASTE E FECHADURA - FORNECIMENTO E INSTALAÇÃO. </t>
    </r>
    <r>
      <rPr>
        <b/>
        <sz val="9"/>
        <color theme="1"/>
        <rFont val="Gill Sans MT"/>
      </rPr>
      <t>(J04)</t>
    </r>
  </si>
  <si>
    <r>
      <t>JANELA MAXIM AR - 0,80 x 0,40 M, PARA VIDRO TEMPERADO FUMÊ 8MM EM ALUMINIO ANODIZAD O, INCLUINDO COMPONENTES PARA INSTALAÇÃO HASTE E FECHADURA - FORNECIMENTO E INSTALAÇÃO.</t>
    </r>
    <r>
      <rPr>
        <b/>
        <sz val="9"/>
        <color theme="1"/>
        <rFont val="Gill Sans MT"/>
      </rPr>
      <t xml:space="preserve"> (J03)</t>
    </r>
  </si>
  <si>
    <t>JANELA MAXIM AR - 0,80 x 0,40M , PARA VIDRO TEMPERADO FUMÊ 8MM EM ALUMINIO ANODIZAD O, INCLUINDO COMPONENTES PARA INSTALAÇÃO HASTE E FECHADURA - FORNECIMENTO E INSTALAÇÃO.</t>
  </si>
  <si>
    <t>JANELA MAXIM AR - 1,50 x 1,00M , PARA VIDRO TEMPERADO FUMÊ 8MM EM ALUMINIO ANODIZAD O, INCLUINDO COMPONENTES PARA INSTALAÇÃO HASTE E FECHADURA - FORNECIMENTO E INSTALAÇÃO.</t>
  </si>
  <si>
    <r>
      <t xml:space="preserve">ITEM: </t>
    </r>
    <r>
      <rPr>
        <sz val="9"/>
        <color rgb="FF000000"/>
        <rFont val="Gill Sans MT"/>
        <family val="2"/>
      </rPr>
      <t>PS - 046</t>
    </r>
  </si>
  <si>
    <t>PS - 046</t>
  </si>
  <si>
    <r>
      <t xml:space="preserve">JANELA MAXIM AR - 1,50 x 1,00M , PARA VIDRO TEMPERADO FUMÊ 8MM EM ALUMINIO ANODIZAD O, INCLUINDO COMPONENTES PARA INSTALAÇÃO HASTE E FECHADURA - FORNECIMENTO E INSTALAÇÃO. </t>
    </r>
    <r>
      <rPr>
        <b/>
        <sz val="9"/>
        <color theme="1"/>
        <rFont val="Gill Sans MT"/>
      </rPr>
      <t>(J05)</t>
    </r>
  </si>
  <si>
    <t>GUARDA-CORPO EM TUBO DE ACO GALVANIZADO 1 1/2</t>
  </si>
  <si>
    <t>SERRALHEIRO</t>
  </si>
  <si>
    <t xml:space="preserve"> TUBO ACO GALVANIZADO COM COSTURA, CLASSE MEDIA, DN 1.1/2", E = *3,25* MM, PESO *3,61* KG/M (NBR 5580)</t>
  </si>
  <si>
    <t xml:space="preserve"> TRAVA-QUEDAS EM ACO PARA CORDA DE 12 MM, EXTENSOR DE 25 X 300 MM, COM MOSQUETAO TIPO GANCHO TRAVA DUPLA</t>
  </si>
  <si>
    <t xml:space="preserve"> LINHA DE PEDREIRO LISA 100 M</t>
  </si>
  <si>
    <t xml:space="preserve"> REDUTOR TIPO THINNER PARA ACABAMENTO</t>
  </si>
  <si>
    <r>
      <t xml:space="preserve">ITEM: </t>
    </r>
    <r>
      <rPr>
        <sz val="9"/>
        <color rgb="FF000000"/>
        <rFont val="Gill Sans MT"/>
        <family val="2"/>
      </rPr>
      <t>PS - 047</t>
    </r>
  </si>
  <si>
    <t>21.1</t>
  </si>
  <si>
    <t>21.3</t>
  </si>
  <si>
    <t>POSTO DE TRANSFORMAÇÃO DE 150 KVA - 13.8KV/220-127V</t>
  </si>
  <si>
    <t>AUXILIAR DE ELETRICISTA COM ENCARGOS COMPLEMENTARES</t>
  </si>
  <si>
    <t>GUINDASTE HIDRÁULICO AUTOPROPELIDO, COM LANÇA TELESCÓPICA 28,80 M, CAPACIDADE MÁXIMA 30 T, POTÊNCIA 97 KW, TRAÇÃO 4 X 4 - DEPRECIAÇÃO. AF_11/2014</t>
  </si>
  <si>
    <t>FABRICAÇÃO DE FÔRMA PARA LAJES, EM MADEIRA SERRADA, E=25 MM. AF_12/2015</t>
  </si>
  <si>
    <t>CONCRETO FCK = 25MPA, TRAÇO 1:2,3:2,7 (CIMENTO/ AREIA MÉDIA/ BRITA 1)  - PREPARO MECÂNICO COM BETONEIRA 400 L. AF_07/2016</t>
  </si>
  <si>
    <t xml:space="preserve">74157/4 </t>
  </si>
  <si>
    <t>LANCAMENTO/APLICACAO MANUAL DE CONCRETO EM FUNDACOES</t>
  </si>
  <si>
    <t>ALVENARIA DE VEDAÇÃO DE BLOCOS CERÂMICOS FURADOS NA HORIZONTAL DE 9X19X19CM (ESPESSURA 9CM) DE PAREDES COM ÁREA LÍQUIDA MENOR QUE 6M² SEM VÃOS E ARGAMASSA DE ASSENTAMENTO COM PREPARO EM BETONEIRA. AF_06/2014</t>
  </si>
  <si>
    <t>CAIXA ENTERRADA ELÉTRICA RETANGULAR, EM ALVENARIA COM TIJOLOS CERÂMICO S MACIÇOS, FUNDO COM BRITA, DIMENSÕES INTERNAS: 0,6X0,6X0,6 M. AF_05/2018</t>
  </si>
  <si>
    <t>ESCAVAÇÃO MANUAL DE VALAS. AF_03/2016</t>
  </si>
  <si>
    <t>POSTE DE CONCRETO DT 11/1000</t>
  </si>
  <si>
    <t>POSTE DE CONCRETO DT 11/600</t>
  </si>
  <si>
    <t>CRUZETA DE CONCRETO ARMADO/CONSTRUPOSTES</t>
  </si>
  <si>
    <t>MÃO FRANCESA 3/16X32X619mm- ROMAGNOLE</t>
  </si>
  <si>
    <t>ISOLADOR ANCORAGEM POLIMERICO 15KV- BALESTRO</t>
  </si>
  <si>
    <t>GANCHO OLHAL DE SUSPENSÃO - UBERABA (AEL)</t>
  </si>
  <si>
    <t>OLHAL P/PARAFUSO - UBERABA (AEL)</t>
  </si>
  <si>
    <t>MANILHA SAPATILHA - UBERABA (AEL)</t>
  </si>
  <si>
    <t>ALÇA PRÉ FORMADA DISTRIBUIÇÃO 35MM CABO 2CA/CAA 2AWG - ONIX</t>
  </si>
  <si>
    <t>ISOLADOR PILAR 13,8 KV ROSCA M16 - GERMER</t>
  </si>
  <si>
    <t>LAÇO PRÉ FORMADO TOPO CB CA/CAA 2AWG 15KV-UTC 1103 - ONIX</t>
  </si>
  <si>
    <t>ANEL DE AMARRAÇÃO PARA ESPAÇADOR 15 KV</t>
  </si>
  <si>
    <t xml:space="preserve"> BUCHA DE ALUMINIO 4"</t>
  </si>
  <si>
    <t>CABO COBRE NU NORMATIZADO 50MM</t>
  </si>
  <si>
    <t>CAPA PROTETORA PARA CONECTOR CUNHA COM ESTRIBO</t>
  </si>
  <si>
    <t>GRAMPO COBRE GTDU PARA PARA 1 CABO  TIPO U</t>
  </si>
  <si>
    <t>ESPAÇADOR LOSANGULAR POLIMERICO</t>
  </si>
  <si>
    <t>ANEL DE AMARRAÇÃO PARA ESPAÇADOR 15kv</t>
  </si>
  <si>
    <t>LUVA ZINCADA LEVE 4'' - ZETONE</t>
  </si>
  <si>
    <t>CHAVE XS 15KV-300A-10KA REF: MZ-89021 - MAURIZIO</t>
  </si>
  <si>
    <t>CONECTOR CUNHA AL 35MM 2CA COM ESTRIBO-COD CAEN 103 - INTELLI</t>
  </si>
  <si>
    <t>GRAMPO LINHA VIVA REF:95.151 GLV-68A 6X120 - ONIX</t>
  </si>
  <si>
    <t>CABO DE ALUMINIO PROTEGIDO 50MM 15KV</t>
  </si>
  <si>
    <t>MTS</t>
  </si>
  <si>
    <t>PERFUL U 15KV- VICENTINOS</t>
  </si>
  <si>
    <t>PARAFUSO MAQUINA 100MM X M16 - ROMAGNOLE</t>
  </si>
  <si>
    <t>PARAFUSO MAQUINA 125MM X M16 - ROMAGNOLE</t>
  </si>
  <si>
    <t>PARAFUSO MAQUINA 200MM X M16 - ROMAGNOLE</t>
  </si>
  <si>
    <t>PARAFUSO MAQUINA 250MM X M16 - ROMAGNOLE</t>
  </si>
  <si>
    <t>PARAFUSO MAQUINA 300MM X M16 - ROMAGNOLE</t>
  </si>
  <si>
    <t>PINO AUTO TRAVANTE 169 X 16MM - ROMAGNOLE</t>
  </si>
  <si>
    <t>ARRUELA QUADRADA 38 X 03 X 18 - UBERABA (AEL)</t>
  </si>
  <si>
    <t>CONECTOR DERIV. CUNHA (AL) TIPO VLL CADC101(CN13-VM) INCESA</t>
  </si>
  <si>
    <t>TRAFO TRIFÁSICO 150KVA - 13,8KV - 220/127V - TRAEL/ROMAGNO</t>
  </si>
  <si>
    <t xml:space="preserve"> PARA RAIO POLIMÉRICO 13,8KV 10 KA UN C/FERRAGENS - BALESTRO</t>
  </si>
  <si>
    <t>ELO FUSIVEL 1H - 500MM²</t>
  </si>
  <si>
    <t>PROTETOR DE BUCHA 15/35KV PARA TRAFO</t>
  </si>
  <si>
    <t>FIXADOR PARA PERFIL U</t>
  </si>
  <si>
    <t>SAPATILHA PARA CABO DE AÇO- KONESUL</t>
  </si>
  <si>
    <t xml:space="preserve">SUPORTE DT P/ FIXAÇÃO DE TRAFO 210 X 115 X 5/16 </t>
  </si>
  <si>
    <t>SUPORTE DT P/ FIXAÇÃO DE TRAFO 230 X 125 X5/16</t>
  </si>
  <si>
    <t xml:space="preserve">HASTE P/ATERRAMENTO 5/8 X 2,40MT S/ROSCA BAIXA CAMADA 12,7MM </t>
  </si>
  <si>
    <t>CONECTOR P/ HASTE TERRA REFORÇADO TH-58 - INTELLI</t>
  </si>
  <si>
    <t>CAIXA DE MEDIÇÃO INDIRETA + TC + DISJUNTOR (PADRÃO ENERGISA</t>
  </si>
  <si>
    <t>DISJUNTOR TERMOMAGNETICO TRIPOLAR 300/600A, TIPO JXD/ICC-40KA</t>
  </si>
  <si>
    <t>CORDOALHA DE AÇO GALVANIZADO 1/4" ( 6,4 MM² ) - INTELLI</t>
  </si>
  <si>
    <t>ELETRODUTO PVC RIGIDO 1/2 X 3M - MAXIDUTOS</t>
  </si>
  <si>
    <t>BR</t>
  </si>
  <si>
    <t>CABO ALUMINIO XLPE 35MM 15KV - CINZA - NEO ALUMINIO</t>
  </si>
  <si>
    <t>TUBO ZINCADO LEVE 4" X 3 MTS - 5030002400917 - ZETONE</t>
  </si>
  <si>
    <t>CABEÇOTE DE ALUMINIO 4" REF:72.063 (CAC608) - ONIX</t>
  </si>
  <si>
    <t>CURVA ZINCADA LEVE 4'' - ZETONE</t>
  </si>
  <si>
    <t>FITA DE AÇO INOX - LISA - 3/4" X 0,5 X 30MT - TELECRIS</t>
  </si>
  <si>
    <t>CABO FLEX 185MM 1KV PRETO - SIL</t>
  </si>
  <si>
    <t>CABO FLEX 95MM 1KV PRETO - IBERICA</t>
  </si>
  <si>
    <t>TERMINAL DE COMPRESSAO 185MM REF - TC1731 - DECORLUX</t>
  </si>
  <si>
    <t>TERMINAL DE COMPRESSAO TF-95 REF:13059 - INTELLI</t>
  </si>
  <si>
    <r>
      <t xml:space="preserve">ITEM: </t>
    </r>
    <r>
      <rPr>
        <sz val="9"/>
        <color rgb="FF000000"/>
        <rFont val="Gill Sans MT"/>
        <family val="2"/>
      </rPr>
      <t>PS - 048</t>
    </r>
  </si>
  <si>
    <t>PS - 048</t>
  </si>
  <si>
    <t>COMPOSIÇÃO</t>
  </si>
  <si>
    <t xml:space="preserve">CONSTRUPOSTE </t>
  </si>
  <si>
    <t>02.953.710/0001-61</t>
  </si>
  <si>
    <t>(66) 3545 6912</t>
  </si>
  <si>
    <t>BRUNO</t>
  </si>
  <si>
    <t>ELETRO MAIS</t>
  </si>
  <si>
    <t>23.232.816/0001-46</t>
  </si>
  <si>
    <t>(66) 3545 6600</t>
  </si>
  <si>
    <t>HIGOR</t>
  </si>
  <si>
    <t>und</t>
  </si>
  <si>
    <t>ELETRO ROVARIS</t>
  </si>
  <si>
    <t>00.942.557/0001-41</t>
  </si>
  <si>
    <t>(66) 3545 6900</t>
  </si>
  <si>
    <t>mts</t>
  </si>
  <si>
    <t>3E TERRRAPLANAGEM E CONSTRUÇÃO</t>
  </si>
  <si>
    <t>29.516.527/0001-55</t>
  </si>
  <si>
    <t>(65) 3684-7209</t>
  </si>
  <si>
    <t>Mts</t>
  </si>
  <si>
    <t>Br</t>
  </si>
  <si>
    <t>Cx</t>
  </si>
  <si>
    <t>ALVENARIA EM TIJOLO CERÂNICO FURADO 13,5x19x19 CM, 1/2 VEZ (ESPESSURA DE PAREDE = 14CM, ASSENTADO EM ARGAMASSA TRAÇO 1:4 (CIMENTO E AREIA), PREPRARO MANUAL, E=1CM</t>
  </si>
  <si>
    <t>SER.CG: ALVENARIA EM TIJOLO CERAMICO FURADO 13X19X19CM, 1/2 VEZ (ESPESSURA 14CM), ASSENTAD O EM ARGAMASSA TRACO 1:4 (CIMENTO E AREIA),E=1CM</t>
  </si>
  <si>
    <t>Local: Rua das Turmalinas (Rua C), lotes 47/48/49, quadra 08, Loteamento Industrial.</t>
  </si>
  <si>
    <t xml:space="preserve">Obra: Construção da Policlínica </t>
  </si>
  <si>
    <t>Rua das Turmalinas (Rua C), lotes 47/48/49, quadra 08, Loteamento Industrial.</t>
  </si>
  <si>
    <t>ARGAMASSA BARITADA</t>
  </si>
  <si>
    <t>PROJETO X</t>
  </si>
  <si>
    <t>(11) 2636-7132</t>
  </si>
  <si>
    <t>SHIRLEY</t>
  </si>
  <si>
    <t>26.657.572/0001-31</t>
  </si>
  <si>
    <t>REATERRO MANUAL DE VALAS COM COMPACTAÇÃO MECANIZADA. AF_04/2016</t>
  </si>
  <si>
    <t>ORÇAMENTO COMPLETO - POLICLÍNICA</t>
  </si>
  <si>
    <t>ORÇAMENTO - POLICLÍNICA</t>
  </si>
  <si>
    <r>
      <t>Arredondamentos: Opções → Avançado → Fórmulas → "</t>
    </r>
    <r>
      <rPr>
        <u/>
        <sz val="8"/>
        <color theme="1"/>
        <rFont val="Gill Sans MT"/>
        <family val="2"/>
      </rPr>
      <t>Definir Precisão Conforme Exibido</t>
    </r>
    <r>
      <rPr>
        <sz val="8"/>
        <color theme="1"/>
        <rFont val="Gill Sans MT"/>
        <family val="2"/>
      </rPr>
      <t>"</t>
    </r>
  </si>
  <si>
    <t>BDI Serviços:</t>
  </si>
  <si>
    <t>BDI Equipamentos:</t>
  </si>
  <si>
    <r>
      <rPr>
        <b/>
        <sz val="9"/>
        <color theme="1"/>
        <rFont val="Gill Sans MT"/>
      </rPr>
      <t>Proprietário</t>
    </r>
    <r>
      <rPr>
        <sz val="9"/>
        <color theme="1"/>
        <rFont val="Gill Sans MT"/>
        <family val="2"/>
      </rPr>
      <t>: Prefeitura Municipal de Sorriso</t>
    </r>
  </si>
  <si>
    <r>
      <rPr>
        <b/>
        <sz val="9"/>
        <color theme="1"/>
        <rFont val="Gill Sans MT"/>
      </rPr>
      <t>Proprietário:</t>
    </r>
    <r>
      <rPr>
        <sz val="9"/>
        <color theme="1"/>
        <rFont val="Gill Sans MT"/>
        <family val="2"/>
      </rPr>
      <t xml:space="preserve"> Prefeitura Municipal de Sorriso</t>
    </r>
  </si>
  <si>
    <t>Construção da Policlínica</t>
  </si>
  <si>
    <r>
      <rPr>
        <b/>
        <sz val="9"/>
        <color theme="1"/>
        <rFont val="Gill Sans MT"/>
      </rPr>
      <t>Obra</t>
    </r>
    <r>
      <rPr>
        <sz val="9"/>
        <color theme="1"/>
        <rFont val="Gill Sans MT"/>
        <family val="2"/>
      </rPr>
      <t>:</t>
    </r>
  </si>
  <si>
    <t>SINAPI - MAR/2020 - DESONERADO</t>
  </si>
  <si>
    <r>
      <rPr>
        <b/>
        <sz val="9"/>
        <color theme="1"/>
        <rFont val="Gill Sans MT"/>
        <family val="2"/>
      </rPr>
      <t>Responsável Técnico</t>
    </r>
    <r>
      <rPr>
        <sz val="9"/>
        <color theme="1"/>
        <rFont val="Gill Sans MT"/>
        <family val="2"/>
      </rPr>
      <t xml:space="preserve">: </t>
    </r>
  </si>
  <si>
    <t>TOTAL DA OBRA:</t>
  </si>
  <si>
    <t>Cronograma Físico financeiro</t>
  </si>
  <si>
    <t>Prefeitura Municipal de Sorriso</t>
  </si>
  <si>
    <r>
      <rPr>
        <b/>
        <sz val="9"/>
        <color theme="1"/>
        <rFont val="Gill Sans MT"/>
      </rPr>
      <t>Proprietário</t>
    </r>
    <r>
      <rPr>
        <sz val="9"/>
        <color theme="1"/>
        <rFont val="Gill Sans MT"/>
        <family val="2"/>
      </rPr>
      <t xml:space="preserve">: </t>
    </r>
  </si>
  <si>
    <r>
      <t xml:space="preserve">ITEM: </t>
    </r>
    <r>
      <rPr>
        <sz val="9"/>
        <color rgb="FF000000"/>
        <rFont val="Gill Sans MT"/>
        <family val="2"/>
      </rPr>
      <t>PS - 049</t>
    </r>
  </si>
  <si>
    <t xml:space="preserve">PEDREIRO  </t>
  </si>
  <si>
    <t>CINTA CIRCULAR EM ACO GALVANIZADO DE 150 MM DE DIAMETRO PARA FIXACAO DE CAIXA MEDICAO, INCLUI PARAFUSOS E PORCAS</t>
  </si>
  <si>
    <t xml:space="preserve">ELETRODUTO DE PVC RIGIDO ROSCAVEL DE 1 ", SEM LUVA  </t>
  </si>
  <si>
    <t>ISOLADOR DE PORCELANA, TIPO ROLDANA, DIMENSOES DE *72* X *72* MM, PARA USO EM BAIXA TENSAO</t>
  </si>
  <si>
    <t xml:space="preserve">LUVA EM PVC RIGIDO ROSCAVEL, DE 1", PARA ELETRODUTO  </t>
  </si>
  <si>
    <t xml:space="preserve">DISJUNTOR TIPO NEMA, TRIPOLAR 10  ATE  50A, TENSAO MAXIMA DE 415 V  </t>
  </si>
  <si>
    <t xml:space="preserve"> HASTE DE ATERRAMENTO EM ACO COM 3,00 M DE COMPRIMENTO E DN = 5/8", REVESTIDA COM BAIXA CAMADA DE COBRE, SEM CONECTOR                                                                                                                                                                                                                                                                                                                                                         </t>
  </si>
  <si>
    <r>
      <t xml:space="preserve">ITEM: </t>
    </r>
    <r>
      <rPr>
        <sz val="9"/>
        <color rgb="FF000000"/>
        <rFont val="Gill Sans MT"/>
        <family val="2"/>
      </rPr>
      <t>PS - 050</t>
    </r>
  </si>
  <si>
    <t>3.3</t>
  </si>
  <si>
    <t xml:space="preserve"> ESTACA BROCA DE CONCRETO, DIÃMETRO DE 25 CM, PROFUNDIDADE DE ATÉ 3 M, ESCAVAÇÃO MANUAL COM TRADO CONCHA, NÃO ARMADA. AF_03/2018</t>
  </si>
  <si>
    <t>3.3.3</t>
  </si>
  <si>
    <t>LIGAÇÃO PROVISÓRIA DE ÁGUA E SANITÁRIO</t>
  </si>
  <si>
    <t>AUXILIAR DE ENCANADOR OU BOMBEIRO HIDRÁULICO COM ENCARGOS COMPLEMENTARES</t>
  </si>
  <si>
    <t xml:space="preserve"> CARPINTEIRO DE FORMAS COM ENCARGOS COMPLEMENTARES</t>
  </si>
  <si>
    <t>VIBRADOR DE IMERSAO C/ MOTOR ELETRICO 2HP MONOFASICO QUALQUER DIAM C/ MANGOTE</t>
  </si>
  <si>
    <t>TUBO PVC  SERIE NORMAL, DN 100 MM, PARA ESGOTO  PREDIAL (NBR 5688)</t>
  </si>
  <si>
    <t>HIDROMETRO UNIJATO, VAZAO MAXIMA DE 5,0 M3/H, DE 3/4"</t>
  </si>
  <si>
    <t>TABUA MADEIRA 2A QUALIDADE 2,5 X 30,0CM (1 X 12") NAO APARELHADA</t>
  </si>
  <si>
    <t>TUBO PVC, SOLDAVEL, DN 25 MM, AGUA FRIA (NBR-5648)</t>
  </si>
  <si>
    <t>VIGA DE MADEIRA NAO APARELHADA 6 X 12 CM, MACARANDUBA, ANGELIM OU EQUIVALENTE DA REGIAO</t>
  </si>
  <si>
    <t>TIJOLO CERAMICO MACICO *5 X 10 X 20* CM</t>
  </si>
  <si>
    <t>CAIXA D'AGUA EM POLIETILENO 1000 LITROS, COM TAMPA</t>
  </si>
  <si>
    <t>ARRUELA EM ALUMINIO, COM ROSCA, DE 1", PARA ELETRODUTO</t>
  </si>
  <si>
    <t>BUCHA EM ALUMINIO, COM ROSCA, DE 1", PARA ELETRODUTO</t>
  </si>
  <si>
    <t xml:space="preserve"> CABO DE COBRE NU 16 MM2 MEIO-DURO</t>
  </si>
  <si>
    <t>CAIXA INTERNA DE MEDICAO PARA 1 MEDIDOR TRIFASICO, COM VISOR, EM CHAPA DE ACO 18 USG (PADRAO DA CONCESSIONARIA LOCAL)</t>
  </si>
  <si>
    <t>FITA ACO INOX PARA CINTAR POSTE, L = 19 MM, E = 0,5 MM (ROLO DE 30M)</t>
  </si>
  <si>
    <t xml:space="preserve"> PARAFUSO DE FERRO POLIDO, SEXTAVADO, COM ROSCA PARCIAL, DIAMETRO 5/8", COMPRIMENTO 6", COM PORCA E ARRUELA DE PRESSAO MEDIA</t>
  </si>
  <si>
    <t xml:space="preserve"> PREGO DE ACO POLIDO COM CABECA 15 X 15 (1 1/4 X 13)</t>
  </si>
  <si>
    <t>PS - 049</t>
  </si>
  <si>
    <t>CABO DE COBRE, FLEXIVEL, CLASSE 4 OU 5, ISOLACAO EM PVC/A, ANTICHAMA BWF-B, 1 CONDUTOR, 450/750 V, SECAO NOMINAL 16 MM2</t>
  </si>
  <si>
    <t>POSTE DE CONCRETO DUPLO T, TIPO D, 200 KG, H = 9 M (NBR 8451)</t>
  </si>
  <si>
    <t xml:space="preserve"> ASSENTAMENTO DE POSTE DE CONCRETO COM COMPRIMENTO NOMINAL DE 9 M, CARGA NOMINAL MENOR OU IGUAL A 1000 DAN, ENGASTAMENTO SIMPLES COM 1,5 M DE SOLO (NÃO INCLUI FORNECIMENTO). AF_11/2019</t>
  </si>
  <si>
    <t xml:space="preserve"> INSTALAÇÃO PROVISÓRIA DE ENERGIA ELÉTRICA, AEREA, TRIFASICA, EM POSTE CONCRETO, EXCLUSIVE FORNECIMENTO DO MEDIDOR</t>
  </si>
  <si>
    <t>REGISTRO ESFERA PVC SOLDAVEL 85MM</t>
  </si>
  <si>
    <t>ADAPTADOR PVC SOLDAVEL CURTO COM BOLSA E ROSCA, 85 MM X 3", PARA AGUA FRIA</t>
  </si>
  <si>
    <t>REGISTRO DE ESFERA, PVC, SOLDÁVEL, DN  32 MM,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</si>
  <si>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AF_06/201694658</t>
  </si>
  <si>
    <t>REGISTRO DE GAVETA BRUTO, LATÃO, ROSCÁVEL, 3/4", COM ACABAMENTO E CANOPLA CROMADOS. FORNECIDO E INSTALADO EM RAMAL DE ÁGUA. AF_12/2014</t>
  </si>
  <si>
    <t>REGISTRO DE GAVETA BRUTO, LATÃO, ROSCÁVEL, 1 1/2, COM ACABAMENTO E CANOPLA CROMADOS, INSTALADO EM RESERVAÇÃO DE ÁGUA DE EDIFICAÇÃO QUE POSSUA RESERVATÓRIO DE FIBRA/FIBROCIMENTO  FORNECIMENTO E INSTALAÇÃO. AF_06/2016</t>
  </si>
  <si>
    <t>VÁLVULA DE DESCARGA METÁLICA, BASE 1 1/2 ", ACABAMENTO METALICO CROMADO - FORNECIMENTO E INSTALAÇÃO. AF_01/2019</t>
  </si>
  <si>
    <t xml:space="preserve"> REGISTRO DE PRESSÃO BRUTO, LATÃO, ROSCÁVEL, 3/4", COM ACABAMENTO E CANOPLA CROMADOS. FORNECIDO E INSTALADO EM RAMAL DE ÁGUA. AF_12/2014</t>
  </si>
  <si>
    <t>ADAPTADOR CURTO COM BOLSA E ROSCA PARA REGISTRO, PVC, SOLDÁVEL, DN 25MM X 3/4, INSTALADO EM RAMAL OU SUB-RAMAL DE ÁGUA - FORNECIMENTO E INSTALAÇÃO. AF_12/2014</t>
  </si>
  <si>
    <t>ADAPTADOR CURTO COM BOLSA E ROSCA PARA REGISTRO, PVC, SOLDÁVEL, DN 50MM X 1.1/2, INSTALADO EM PRUMADA DE ÁGUA - FORNECIMENTO E INSTALAÇÃO. AF_12/2014</t>
  </si>
  <si>
    <t xml:space="preserve"> PAPELEIRA PLASTICA TIPO DISPENSER PARA PAPEL HIGIENICO ROLAO</t>
  </si>
  <si>
    <t>UNID</t>
  </si>
  <si>
    <t>SABONETEIRA PLASTICA TIPO DISPENSER PARA SABONETE LIQUIDO COM RESERVATORIO 800 A 1500 ML(Bwc, Salas e Recepção)</t>
  </si>
  <si>
    <t>PORTA TOALHA ROSTO EM METAL CROMADO, TIPO ARGOLA</t>
  </si>
  <si>
    <t>TOALHEIRO PLASTICO TIPO DISPENSER PARA PAPEL TOALHA INTERFOLHADO</t>
  </si>
  <si>
    <t>TORNEIRA CROMADA TUBO MÓVEL, DE MESA, 1/2" OU 3/4", PARA PIA DE COZINHA, PADRÃO ALTO - FORNECIMENTO E INSTALAÇÃO. AF_12/2013</t>
  </si>
  <si>
    <t xml:space="preserve"> TORNEIRA CROMADA DE MESA, 1/2" OU 3/4", PARA LAVATÓRIO, PADRÃO MÉDIO - FORNECIMENTO E INSTALAÇÃO. AF_12/2013</t>
  </si>
  <si>
    <t>INSTALAÇÕES HIDRÁULICAS</t>
  </si>
  <si>
    <t>ALIMENTAÇÃO PREDIAL</t>
  </si>
  <si>
    <t>KIT CAVALETE PARA MEDIÇÃO DE ÁGUA - ENTRADA INDIVIDUALIZADA, EM PVC DN 32 (1), PARA 1 MEDIDOR  FORNECIMENTO E INSTALAÇÃO (EXCLUSIVE HIDRÔMETRO). AF_11/2016</t>
  </si>
  <si>
    <t xml:space="preserve">HIDROMETRO MULTIJATO, VAZAO MAXIMA DE 10,0 M3/H, DE 1" </t>
  </si>
  <si>
    <t>JOELHO 90 GRAUS, PVC, SOLDÁVEL, DN 32 MM INSTALADO EM RESERVAÇÃO DE ÁGUA DE EDIFICAÇÃO QUE POSSUA RESERVATÓRIO DE FIBRA/FIBROCIMENTO   FORNECIMENTO E INSTALAÇÃO. AF_06/2016</t>
  </si>
  <si>
    <t>TUBO, PVC, SOLDÁVEL, DN 32MM, INSTALADO EM RAMAL OU SUB-RAMAL DE ÁGUA - FORNECIMENTO E INSTALAÇÃO. AF_12/2014</t>
  </si>
  <si>
    <t xml:space="preserve"> M</t>
  </si>
  <si>
    <t>RAMAIS E SUBRAMAIS DE DISTRIBUIÇÃO DE ÁGUA</t>
  </si>
  <si>
    <t>BUCHA DE REDUCAO DE PVC, SOLDAVEL, CURTA, COM 85 X 75 MM, PARA AGUA FRIA PREDIAL</t>
  </si>
  <si>
    <t xml:space="preserve">BUCHA DE REDUCAO DE PVC, SOLDAVEL, LONGA, COM 75 X 50 MM, PARA AGUA FRIA PREDIAL </t>
  </si>
  <si>
    <t>JOELHO 45 GRAUS, PVC, SOLDÁVEL, DN 25MM, INSTALADO EM RAMAL DE DISTRIBUIÇÃO DE ÁGUA - FORNECIMENTO E INSTALAÇÃO. AF_12/2014</t>
  </si>
  <si>
    <t>JOELHO 45 GRAUS, PVC, SOLDÁVEL, DN 50MM, INSTALADO EM PRUMADA DE ÁGUA - FORNECIMENTO E INSTALAÇÃO. AF_12/2014</t>
  </si>
  <si>
    <t xml:space="preserve">JOELHO, PVC SOLDAVEL, 45 GRAUS, 85 MM, PARA AGUA FRIA PREDIAL </t>
  </si>
  <si>
    <t>JOELHO 90 GRAUS, PVC, SOLDÁVEL, DN 25MM, INSTALADO EM RAMAL DE DISTRIBUIÇÃO DE ÁGUA - FORNECIMENTO E INSTALAÇÃO. AF_12/2014</t>
  </si>
  <si>
    <t>JOELHO 90 GRAUS, PVC, SOLDÁVEL, DN 50MM,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</si>
  <si>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</si>
  <si>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</si>
  <si>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LUVA DE REDUÇÃO, PVC, SOLDÁVEL, DN 50MM X 25MM, INSTALADO EM PRUMADA DE ÁGUA   FORNECIMENTO E INSTALAÇÃO. AF_12/2014</t>
  </si>
  <si>
    <t>LUVA, PVC, SOLDÁVEL, DN 25MM, INSTALADO EM RAMAL DE DISTRIBUIÇÃO DE ÁGUA - FORNECIMENTO E INSTALAÇÃO. AF_12/2014</t>
  </si>
  <si>
    <t>LUVA, PVC, SOLDÁVEL, DN 50MM, INSTALADO EM PRUMADA DE ÁGUA - FORNECIMENTO E INSTALAÇÃO. AF_12/2014</t>
  </si>
  <si>
    <t>TE, PVC, SOLDÁVEL, DN 25MM, INSTALADO EM RAMAL DE DISTRIBUIÇÃO DE ÁGUA - FORNECIMENTO E INSTALAÇÃO. AF_12/2014</t>
  </si>
  <si>
    <t>TE, PVC, SOLDÁVEL, DN 50MM,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</si>
  <si>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</si>
  <si>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</si>
  <si>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75MM X 50MM, INSTALADO EM PRUMADA DE ÁGUA - FORNECIMENTO E INSTALAÇÃO. AF_12/2014</t>
  </si>
  <si>
    <t>TÊ DE REDUÇÃO, PVC, SOLDÁVEL, DN 50MM X 25MM, INSTALADO EM PRUMADA DE ÁGUA - FORNECIMENTO E INSTALAÇÃO. AF_12/2014</t>
  </si>
  <si>
    <t>JOELHO 90 GRAUS COM BUCHA DE LATÃO, PVC, SOLDÁVEL, DN 25MM, X 1/2 INSTALADO EM RAMAL OU SUB-RAMAL DE ÁGUA - FORNECIMENTO E INSTALAÇÃO. AF_12/2014</t>
  </si>
  <si>
    <t>JOELHO 90 GRAUS COM BUCHA DE LATÃO, PVC, SOLDÁVEL, DN 25MM, X 3/4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</si>
  <si>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</si>
  <si>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</si>
  <si>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TUBO, PVC, SOLDÁVEL, DN 25MM, INSTALADO EM RAMAL DE DISTRIBUIÇÃO DE ÁGUA - FORNECIMENTO E INSTALAÇÃO. AF_12/2014</t>
  </si>
  <si>
    <t>TUBO, PVC, SOLDÁVEL, DN 50 MM, INSTALADO EM RESERVAÇÃO DE ÁGUA DE EDIFICAÇÃO QUE POSSUA RESERVATÓRIO DE FIBRA/FIBROCIMENTO FORNECIMENTO E INSTALAÇÃO. AF_06/2016</t>
  </si>
  <si>
    <t>TUBO, PVC, SOLDÁVEL, DN 85MM, INSTALADO EM PRUMADA DE ÁGUA - FORNECIMENTO E INSTALAÇÃO. AF_12/2014</t>
  </si>
  <si>
    <t>TUBO, PVC, SOLDÁVEL, DN 75MM, INSTALADO EM PRUMADA DE ÁGUA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</si>
  <si>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</si>
  <si>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</si>
  <si>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</si>
  <si>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TUBO, PVC, SOLDÁVEL, DN 50MM, INSTALADO EM PRUMADA DE ÁGUA - FORNECIMENTO E INSTALAÇÃO. AF_12/2014</t>
  </si>
  <si>
    <t>TUBO, PVC, SOLDÁVEL, DN 25MM, INSTALADO EM DRENO DE AR-CONDICIONADO - FORNECIMENTO E INSTALAÇÃO. AF_12/2014</t>
  </si>
  <si>
    <t>INSTALAÇÕES SANITÁRIAS</t>
  </si>
  <si>
    <t>UNIDADES DE TRATAMENTO</t>
  </si>
  <si>
    <t>16.1.3</t>
  </si>
  <si>
    <t>TANQUE SÉPTICO RETANGULAR, EM ALVENARIA COM BLOCOS DE CONCRETO, DIMENSÕES INTERNAS: 1,4 X 3,2 X 1,8 M, VOLUME ÚTIL: 6272 L (PARA 32 CONTRIBUINTES). AF_05/2018</t>
  </si>
  <si>
    <t>SUMIDOURO EM ALVENARIA DE TIJOLO CERAMICO MACIÇO DIAMETRO 1,40M E ALTURA 5,00M, COM TAMPA EM CONCRETO ARMADO DIAMETRO 1,60M E ESPESSURA 10CM (SINAPI 74198/002 de 04/2018)</t>
  </si>
  <si>
    <t>RAMAIS DE DESCARGA E ENCAMINHAMENTO DE ESGOTO</t>
  </si>
  <si>
    <t>CAIXA DE GORDURA SIMPLES (CAPACIDADE: 36 L), RETANGULAR, EM ALVENARIA COM BLOCOS DE CONCRETO, DIMENSÕES INTERNAS = 0,2X0,4 M, ALTURA INTERNA = 0,8 M. AF_05/2018</t>
  </si>
  <si>
    <t>CAIXA ENTERRADA HIDRÁULICA RETANGULAR, EM ALVENARIA COM BLOCOS DE CONCRETO, DIMENSÕES INTERNAS: 0,6X0,6X0,6 M PARA REDE DE ESGOTO. AF_05/2018</t>
  </si>
  <si>
    <t>CAIXA ENTERRADA HIDRÁULICA RETANGULAR, EM ALVENARIA COM BLOCOS DE CONCRETO, DIMENSÕES INTERNAS: 0,4X0,4X0,4 M PARA REDE DE ESGOTO. AF_05/2018</t>
  </si>
  <si>
    <t>CAIXA SIFONADA, PVC, DN 100 X 100 X 50 MM, JUNTA ELÁSTICA, FORNECIDA E INSTALADA EM RAMAL DE DESCARGA OU EM RAMAL DE ESGOTO SANITÁRIO. AF_12/2014</t>
  </si>
  <si>
    <t>CAIXA SIFONADA, PVC, DN 150 X 150 X 50 MM, JUNTA ELÁSTICA, FORNECIDA E INSTALADA EM RAMAL DE DESCARGA OU EM RAMAL DE ESGOTO SANITÁRIO.</t>
  </si>
  <si>
    <t>RALO SECO, PVC, DN 100 X 40 MM, JUNTA SOLDÁVEL, FORNECIDO E INSTALADO EM RAMAL DE DESCARGA OU EM RAMAL DE ESGOTO SANITÁRIO. AF_12/2014</t>
  </si>
  <si>
    <t>CURVA CURTA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</si>
  <si>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</si>
  <si>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</si>
  <si>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100 MM, JUNTA ELÁSTICA, FORNECIDO E INSTALADO EM PRUMADA DE ESGOTO SANITÁRIO OU VENTILAÇÃO. AF_12/2014</t>
  </si>
  <si>
    <t xml:space="preserve">JOELHO 90 GRAUS, PVC, SERIE NORMAL, ESGOTO PREDIAL, DN 40 MM, JUNTA SOLDÁVEL, FORNECIDO E INSTALADO EM RAMAL DE DESCARGA OU RAMAL DE ESGOTO SANITÁRIO. AF_12/2014 </t>
  </si>
  <si>
    <t>JOELHO 90 GRAUS, PVC, SERIE NORMAL, ESGOTO PREDIAL, DN 50 MM, JUNTA ELÁSTICA, FORNECIDO E INSTALADO EM RAMAL DE DESCARGA OU RAMAL DE ESGOTO SANITÁRIO. AF_12/2014</t>
  </si>
  <si>
    <t>JOELHO 90 GRAUS, PVC, SERIE NORMAL, ESGOTO PREDIAL, DN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</si>
  <si>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</si>
  <si>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 xml:space="preserve">JUNÇÃO SIMPLES, PVC, SERIE NORMAL, ESGOTO PREDIAL, DN 50 X 50 MM, JUNTA ELÁSTICA, FORNECIDO E INSTALADO EM RAMAL DE DESCARGA OU RAMAL DE ESGOTO SANITÁRIO. AF_12/2014 </t>
  </si>
  <si>
    <t>JUNÇÃO SIMPLES, PVC, SERIE NORMAL, ESGOTO PREDIAL, DN 100 X 100 MM, JUNTA ELÁSTICA, FORNECIDO E INSTALADO EM RAMAL DE DESCARGA OU RAMAL DE ESGOTO SANITÁRIO. AF_12/2014</t>
  </si>
  <si>
    <t xml:space="preserve">TE, PVC, SERIE NORMAL, ESGOTO PREDIAL, DN 40 X 40 MM, JUNTA SOLDÁVEL, FORNECIDO E INSTALADO EM RAMAL DE DESCARGA OU RAMAL DE ESGOTO SANITÁRIO. AF_12/2014 </t>
  </si>
  <si>
    <t>LUVA SIMPLES, PVC, SERIE NORMAL, ESGOTO PREDIAL, DN 40 MM, JUNTA SOLDÁVEL, FORNECIDO E INSTALADO EM RAMAL DE DESCARGA OU RAMAL DE ESGOTO SANITÁRIO. AF_12/2014</t>
  </si>
  <si>
    <t>LUVA SIMPLES, PVC, SERIE NORMAL, ESGOTO PREDIAL, DN 100 MM, JUNTA ELÁSTICA, FORNECIDO E INSTALADO EM RAMAL DE DESCARGA OU RAMAL DE ESGOTO SANITÁRIO. AF_12/2014</t>
  </si>
  <si>
    <t>LUVA SIMPLES, PVC, SERIE NORMAL, ESGOTO PREDIAL, DN 50 MM, JUNTA ELÁSTICA, FORNECIDO E INSTALADO EM RAMAL DE DESCARGA OU RAMAL DE ESGOTO SANITÁRIO. AF_12/2014</t>
  </si>
  <si>
    <t>TE, PVC, SERIE NORMAL, ESGOTO PREDIAL, DN 100 X 75 MM, JUNTA ELÁSTICA, FORNECIDO E INSTALADO EM RAMAL DE DESCARGA OU RAMAL DE ESGOTO SANITÁRIO</t>
  </si>
  <si>
    <t>TUBO PVC, SERIE NORMAL, ESGOTO PREDIAL, DN 100 MM, FORNECIDO E INSTALADO EM RAMAL DE DESCARGA OU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</si>
  <si>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</si>
  <si>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</si>
  <si>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RAMAIS DE VENTILAÇÃO</t>
  </si>
  <si>
    <t>16.2.1</t>
  </si>
  <si>
    <t xml:space="preserve">TERMINAL DE VENTILACAO, 50 MM, SERIE NORMAL, ESGOTO PREDIAL  </t>
  </si>
  <si>
    <t>16.2.2</t>
  </si>
  <si>
    <t>JOELHO 45 GRAUS, PVC, SERIE NORMAL, ESGOTO PREDIAL, DN 50 MM, JUNTA ELÁSTICA, FORNECIDO E INSTALADO EM PRUMADA DE ESGOTO SANITÁRIO OU VENTILAÇÃO. AF_12/2014</t>
  </si>
  <si>
    <t>16.2.3</t>
  </si>
  <si>
    <t>TE, PVC, SERIE NORMAL, ESGOTO PREDIAL, DN 50 X 50 MM, JUNTA ELÁSTICA, FORNECIDO E INSTALADO EM PRUMADA DE ESGOTO SANITÁRIO OU VENTILAÇÃO. AF_12/2014</t>
  </si>
  <si>
    <t>16.2.4</t>
  </si>
  <si>
    <t xml:space="preserve">LUVA SIMPLES, PVC, SERIE NORMAL, ESGOTO PREDIAL, DN 50 MM, JUNTA ELÁSTICA, FORNECIDO E INSTALADO EM PRUMADA DE ESGOTO SANITÁRIO OU VENTILAÇÃO. AF_12/2014 </t>
  </si>
  <si>
    <t>INSTALAÇÕES PLUVIAIS</t>
  </si>
  <si>
    <t>RAMAIS DE COLETA E ENCAMINHAMENTO DE ÁGUAS PLUVIAIS</t>
  </si>
  <si>
    <t xml:space="preserve">CAIXA ENTERRADA HIDRÁULICA RETANGULAR EM ALVENARIA COM TIJOLOS CERÂMICOS MACIÇOS, DIMENSÕES INTERNAS: 0,6X0,6X0,6 M PARA REDE DE DRENAGEM. AF_05/2018 </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</si>
  <si>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</si>
  <si>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</si>
  <si>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</si>
  <si>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 (Pé de coluna d'água)</t>
  </si>
  <si>
    <t>JOELHO 90 GRAUS, PVC, SERIE R, ÁGUA PLUVIAL, DN 100 MM, JUNTA ELÁSTICA, FORNECIDO E INSTALADO EM CONDUTORES VERTICAIS DE ÁGUAS PLUVIAIS. AF_12/2014</t>
  </si>
  <si>
    <t xml:space="preserve">JOELHO 90 GRAUS, PVC, SERIE R, ÁGUA PLUVIAL, DN 150 MM, JUNTA ELÁSTICA, FORNECIDO E INSTALADO EM CONDUTORES VERTICAIS DE ÁGUAS PLUVIAIS. AF_12/2014 </t>
  </si>
  <si>
    <t xml:space="preserve">JUNÇÃO SIMPLES, PVC, SERIE R, ÁGUA PLUVIAL, DN 150 X 100 MM, JUNTA ELÁSTICA, FORNECIDO E INSTALADO EM CONDUTORES VERTICAIS DE ÁGUAS PLUVIAIS. AF_12/2014 </t>
  </si>
  <si>
    <t>LUVA SIMPLES, PVC, SERIE R, ÁGUA PLUVIAL, DN 75 MM, JUNTA ELÁSTICA, FORNECIDO E INSTALADO EM RAMAL DE ENCAMINHAMENTO. AF_12/2014</t>
  </si>
  <si>
    <t>LUVA SIMPLES, PVC, SERIE R, ÁGUA PLUVIAL, DN 100 MM, JUNTA ELÁSTICA, FORNECIDO E INSTALADO EM CONDUTORES VERTICAIS DE ÁGUAS PLUVIAIS. AF_12/2014</t>
  </si>
  <si>
    <t xml:space="preserve">LUVA SIMPLES, PVC, SERIE R, ÁGUA PLUVIAL, DN 150 MM, JUNTA ELÁSTICA, FORNECIDO E INSTALADO EM CONDUTORES VERTICAIS DE ÁGUAS PLUVIAIS. AF_12/2014 </t>
  </si>
  <si>
    <t>TUBO PVC, SÉRIE R, ÁGUA PLUVIAL, DN 75 MM, FORNECIDO E INSTALADO EM RAMAL DE ENCAMINHAMENTO. AF_12/2014</t>
  </si>
  <si>
    <t>TUBO PVC, SÉRIE R, ÁGUA PLUVIAL, DN 100 MM, FORNECIDO E INSTALADO EM RAMAL DE ENCAMINHAMENTO. AF_12/2014</t>
  </si>
  <si>
    <t>TUBO PVC, SÉRIE R, ÁGUA PLUVIAL, DN 150 MM, FORNECIDO E INSTALADO EM CONDUTORES VERTICAIS DE ÁGUAS PLUVIAIS. AF_12/2014</t>
  </si>
  <si>
    <t>CALHAS</t>
  </si>
  <si>
    <t>CALHA EM CHAPA DE AÇO GALVANIZADO NÚMERO 24, DESENVOLVIMENTO DE 33 CM, INCLUSO TRANSPORTE VERTICAL. AF_07/2019</t>
  </si>
  <si>
    <t>CALHA EM CHAPA DE AÇO GALVANIZADO NÚMERO 24, DESENVOLVIMENTO DE 100 CM, INCLUSO TRANSPORTE VERTICAL. AF_07/2019</t>
  </si>
  <si>
    <t>ALVENARIAS E VEDAÇÕES</t>
  </si>
  <si>
    <t>7.1.1</t>
  </si>
  <si>
    <t>7.1.2</t>
  </si>
  <si>
    <t>7.1.3</t>
  </si>
  <si>
    <t>7.1.4</t>
  </si>
  <si>
    <t>7.1.5</t>
  </si>
  <si>
    <t>7.2.1</t>
  </si>
  <si>
    <t>7.2.2</t>
  </si>
  <si>
    <t>7.2.3</t>
  </si>
  <si>
    <t>7.3.1</t>
  </si>
  <si>
    <t>7.3.2</t>
  </si>
  <si>
    <t>7.3.3</t>
  </si>
  <si>
    <t>8.4</t>
  </si>
  <si>
    <t>8.5</t>
  </si>
  <si>
    <t>8.6</t>
  </si>
  <si>
    <t>8.7</t>
  </si>
  <si>
    <t>8.8</t>
  </si>
  <si>
    <t>9.1.6</t>
  </si>
  <si>
    <t>9.1.7</t>
  </si>
  <si>
    <t>9.1.8</t>
  </si>
  <si>
    <t>9.1.9</t>
  </si>
  <si>
    <t>9.1.10</t>
  </si>
  <si>
    <t>9.1.11</t>
  </si>
  <si>
    <t>9.1.12</t>
  </si>
  <si>
    <t>9.1.13</t>
  </si>
  <si>
    <t>9.1.14</t>
  </si>
  <si>
    <t>9.2.4</t>
  </si>
  <si>
    <t>9.2.5</t>
  </si>
  <si>
    <t>9.2.6</t>
  </si>
  <si>
    <t>9.2.7</t>
  </si>
  <si>
    <t>9.2.9</t>
  </si>
  <si>
    <t xml:space="preserve">INFRA ESTRUTURA </t>
  </si>
  <si>
    <t>10.1.1</t>
  </si>
  <si>
    <t>10.1.2</t>
  </si>
  <si>
    <t>ACABAMENTOS</t>
  </si>
  <si>
    <t>10.2.1</t>
  </si>
  <si>
    <t>RODAPÉS E SOLEIRAS</t>
  </si>
  <si>
    <t>10.3.1</t>
  </si>
  <si>
    <t>7.3.4</t>
  </si>
  <si>
    <t>12.0</t>
  </si>
  <si>
    <t>12.1</t>
  </si>
  <si>
    <t>12.2</t>
  </si>
  <si>
    <t>12.3</t>
  </si>
  <si>
    <t>11.0</t>
  </si>
  <si>
    <t>11.1</t>
  </si>
  <si>
    <t>11.1.1</t>
  </si>
  <si>
    <t>11.1.2</t>
  </si>
  <si>
    <t>11.2</t>
  </si>
  <si>
    <t>11.2.1</t>
  </si>
  <si>
    <t>11.2.2</t>
  </si>
  <si>
    <t>11.3</t>
  </si>
  <si>
    <t>11.3.1</t>
  </si>
  <si>
    <t>11.3.2</t>
  </si>
  <si>
    <t>11.4</t>
  </si>
  <si>
    <t>11.4.1</t>
  </si>
  <si>
    <t>11.4.2</t>
  </si>
  <si>
    <t>12.5</t>
  </si>
  <si>
    <t>14.5</t>
  </si>
  <si>
    <t>RESERVATÓRIO DE ÁGUA TUBULAR COM CAPACIDADE DE 15.000L, INCLUSO TRANSPORTE</t>
  </si>
  <si>
    <t xml:space="preserve">ANEL BORRACHA PARA TUBO ESGOTO PREDIAL, DN 100 MM (NBR 5688)  </t>
  </si>
  <si>
    <t xml:space="preserve">JUNCAO SIMPLES, PVC, DN 100 X 50 MM, SERIE NORMAL PARA ESGOTO PREDIAL  </t>
  </si>
  <si>
    <t>PASTA LUBRIFICANTE PARA TUBOS E CONEXOES COM JUNTA ELASTICA (USO EM PVC, ACO, POLIETILENO E OUTROS) ( DE *400* G)</t>
  </si>
  <si>
    <t>TE SANITARIO, PVC, DN 100 X 75 MM, SERIE NORMAL PARA ESGOTO PREDIAL</t>
  </si>
  <si>
    <t>TÊ DE REDUÇÃO, PVC, SOLDÁVEL, DN 75MM X 50MM, INSTALADO EM PRUMADA DE ÁGUA - FORNECIMENTO E INSTALAÇÃO</t>
  </si>
  <si>
    <t xml:space="preserve">ADESIVO PLASTICO PARA PVC, FRASCO COM 850 GR </t>
  </si>
  <si>
    <t xml:space="preserve">TE DE REDUCAO, PVC, SOLDAVEL, 90 GRAUS, 50 MM X 25 MM, PARA AGUA FRIA PREDIAL </t>
  </si>
  <si>
    <t xml:space="preserve">SOLUCAO LIMPADORA PARA PVC, FRASCO COM 1000 CM3 </t>
  </si>
  <si>
    <t xml:space="preserve">LIXA D'AGUA EM FOLHA, GRAO 100 </t>
  </si>
  <si>
    <t>SUMIDOURO EM ALVENARIA DE TIJOLO CERAMICO MACIÇO DIAMETRO 1,40M E ALTURA 5,00M, COM TAMPA EM CONCRETO ARMADO DIAMETRO 1,60M E ESPESSURA 10CM</t>
  </si>
  <si>
    <t xml:space="preserve">ARMADOR COM ENCARGOS COMPLEMENTARES </t>
  </si>
  <si>
    <t xml:space="preserve">PEDREIRO COM ENCARGOS COMPLEMENTARES </t>
  </si>
  <si>
    <t>POCEIRO COM ENCARGOS COMPLEMENTARES</t>
  </si>
  <si>
    <t xml:space="preserve">SERVENTE COM ENCARGOS COMPLEMENTARES </t>
  </si>
  <si>
    <t xml:space="preserve">BETONEIRA CAPACIDADE NOMINAL DE 400 L, CAPACIDADE DE MISTURA 280 L, MOTOR ELÉTRICO TRIFÁSICO POTÊNCIA DE 2 CV, SEM CARREGADOR - CHP DIURNO. AF_10/2014 </t>
  </si>
  <si>
    <t xml:space="preserve">ACO CA-50, 8,0 MM, VERGALHAO </t>
  </si>
  <si>
    <t xml:space="preserve">ARAME RECOZIDO 18 BWG, 1,25 MM (0,01 KG/M) </t>
  </si>
  <si>
    <t xml:space="preserve">AREIA MEDIA - POSTO JAZIDA/FORNECEDOR (RETIRADO NA JAZIDA, SEM TRANSPORTE) </t>
  </si>
  <si>
    <t xml:space="preserve">CAL HIDRATADA CH-I PARA ARGAMASSAS </t>
  </si>
  <si>
    <t xml:space="preserve">CIMENTO PORTLAND COMPOSTO CP II-32 </t>
  </si>
  <si>
    <t xml:space="preserve">PEDRA BRITADA N. 2 (19 A 38 MM) POSTO PEDREIRA/FORNECEDOR, SEM FRETE </t>
  </si>
  <si>
    <t xml:space="preserve">PEDRA BRITADA N. 1 (9,5 a 19 MM) POSTO PEDREIRA/FORNECEDOR, SEM FRETE </t>
  </si>
  <si>
    <t xml:space="preserve">TIJOLO CERAMICO MACICO *5 X 10 X 20* CM </t>
  </si>
  <si>
    <t xml:space="preserve">ANEL BORRACHA PARA TUBO ESGOTO PREDIAL DN 75 MM (NBR 5688) </t>
  </si>
  <si>
    <t xml:space="preserve">CAIXA SIFONADA PVC, 150 X 150 X 50 MM, COM GRELHA QUADRADA BRANCA (NBR 5688) </t>
  </si>
  <si>
    <t xml:space="preserve">PASTA LUBRIFICANTE PARA TUBOS E CONEXOES COM JUNTA ELASTICA (USO EM PVC, ACO, POLIETILENO E OUTROS) ( DE *400* G) </t>
  </si>
  <si>
    <r>
      <t xml:space="preserve">ITEM: </t>
    </r>
    <r>
      <rPr>
        <sz val="9"/>
        <color rgb="FF000000"/>
        <rFont val="Gill Sans MT"/>
        <family val="2"/>
      </rPr>
      <t>PS - 051</t>
    </r>
  </si>
  <si>
    <r>
      <t xml:space="preserve">ITEM: </t>
    </r>
    <r>
      <rPr>
        <sz val="9"/>
        <color rgb="FF000000"/>
        <rFont val="Gill Sans MT"/>
        <family val="2"/>
      </rPr>
      <t>PS - 052</t>
    </r>
  </si>
  <si>
    <r>
      <t xml:space="preserve">ITEM: </t>
    </r>
    <r>
      <rPr>
        <sz val="9"/>
        <color rgb="FF000000"/>
        <rFont val="Gill Sans MT"/>
        <family val="2"/>
      </rPr>
      <t>PS - 053</t>
    </r>
  </si>
  <si>
    <r>
      <t xml:space="preserve">ITEM: </t>
    </r>
    <r>
      <rPr>
        <sz val="9"/>
        <color rgb="FF000000"/>
        <rFont val="Gill Sans MT"/>
        <family val="2"/>
      </rPr>
      <t>PS - 054</t>
    </r>
  </si>
  <si>
    <r>
      <t xml:space="preserve">ITEM: </t>
    </r>
    <r>
      <rPr>
        <sz val="9"/>
        <color rgb="FF000000"/>
        <rFont val="Gill Sans MT"/>
        <family val="2"/>
      </rPr>
      <t>PS - 055</t>
    </r>
  </si>
  <si>
    <r>
      <t xml:space="preserve">ITEM: </t>
    </r>
    <r>
      <rPr>
        <sz val="9"/>
        <color rgb="FF000000"/>
        <rFont val="Gill Sans MT"/>
        <family val="2"/>
      </rPr>
      <t>PS - 056</t>
    </r>
  </si>
  <si>
    <t>PS - 056</t>
  </si>
  <si>
    <t>PS - 053</t>
  </si>
  <si>
    <t>PS - 054</t>
  </si>
  <si>
    <t>PS - 055</t>
  </si>
  <si>
    <t>PS - 051</t>
  </si>
  <si>
    <t>PS - 052</t>
  </si>
  <si>
    <t>MECANOVA</t>
  </si>
  <si>
    <t>34.007.078/0001-50</t>
  </si>
  <si>
    <t>(66) 9.9681-6576</t>
  </si>
  <si>
    <t>SIDNEY</t>
  </si>
  <si>
    <t>Unid</t>
  </si>
  <si>
    <t>CAIXA DAGUA BRASIL</t>
  </si>
  <si>
    <t>03.113.840/0001-59</t>
  </si>
  <si>
    <t>(18) 9.9652-7806</t>
  </si>
  <si>
    <t>ELAINE C. JORGE</t>
  </si>
  <si>
    <t>FORMATO IND COM DE TANQUES EIRELI - EPP</t>
  </si>
  <si>
    <t>07.892.020/0001-63</t>
  </si>
  <si>
    <t>(31) 3712-5100</t>
  </si>
  <si>
    <t>KAMILLA PATRICIO</t>
  </si>
  <si>
    <t>FAZFORTE</t>
  </si>
  <si>
    <t>22.600.664/0001-24</t>
  </si>
  <si>
    <t>(18) 9.9759-8532</t>
  </si>
  <si>
    <t>MURILO</t>
  </si>
  <si>
    <t>COTAÇÃO 62</t>
  </si>
  <si>
    <t>ROCHA E CIA LTDA. ME EPP</t>
  </si>
  <si>
    <t>(66)35448711</t>
  </si>
  <si>
    <t>RODRIGO</t>
  </si>
  <si>
    <t>103.900/0001-88</t>
  </si>
  <si>
    <t>(66)3545-74000</t>
  </si>
  <si>
    <t xml:space="preserve">IGOR </t>
  </si>
  <si>
    <t>16.1.1</t>
  </si>
  <si>
    <t>16.1.2</t>
  </si>
  <si>
    <t>16.1.4</t>
  </si>
  <si>
    <t>16.1.5</t>
  </si>
  <si>
    <t>16.2.5</t>
  </si>
  <si>
    <t>16.2.6</t>
  </si>
  <si>
    <t>16.2.7</t>
  </si>
  <si>
    <t>16.2.8</t>
  </si>
  <si>
    <t>16.2.9</t>
  </si>
  <si>
    <t>16.2.10</t>
  </si>
  <si>
    <t>16.2.11</t>
  </si>
  <si>
    <t>16.2.12</t>
  </si>
  <si>
    <t>16.2.13</t>
  </si>
  <si>
    <t>16.2.14</t>
  </si>
  <si>
    <t>16.2.15</t>
  </si>
  <si>
    <t>16.2.16</t>
  </si>
  <si>
    <t>16.2.17</t>
  </si>
  <si>
    <t>16.2.18</t>
  </si>
  <si>
    <t>16.2.19</t>
  </si>
  <si>
    <t>16.2.20</t>
  </si>
  <si>
    <t>16.2.21</t>
  </si>
  <si>
    <t>16.2.22</t>
  </si>
  <si>
    <t>16.2.23</t>
  </si>
  <si>
    <t>16.2.24</t>
  </si>
  <si>
    <t>16.2.25</t>
  </si>
  <si>
    <t>16.2.26</t>
  </si>
  <si>
    <t>18.3.4</t>
  </si>
  <si>
    <t>18.3.5</t>
  </si>
  <si>
    <t>18.3.6</t>
  </si>
  <si>
    <t>19.1.7</t>
  </si>
  <si>
    <t>19.1.8</t>
  </si>
  <si>
    <t>19.1.9</t>
  </si>
  <si>
    <t>19.1.10</t>
  </si>
  <si>
    <t>19.1.11</t>
  </si>
  <si>
    <t>19.1.12</t>
  </si>
  <si>
    <t>19.1.13</t>
  </si>
  <si>
    <t>19.1.14</t>
  </si>
  <si>
    <t>19.1.15</t>
  </si>
  <si>
    <t>19.1.16</t>
  </si>
  <si>
    <t>ESCAVAÇÃO MECANIZADA DE VALA COM PROF. ATÉ 1,5 M (MÉDIA ENTRE MONTANTE E JUSANTE/UMA COMPOSIÇÃO POR TRECHO), COM RETROESCAVADEIRA (0,26 M3/88 HP), LARG. MENOR QUE 0,8 M, EM SOLO DE 1A CATEGORIA, EM LOCAIS COM ALTO NÍVEL DE INTERFERÊNCIA. AF_01/2015</t>
  </si>
  <si>
    <t>REATERRO MECANIZADO DE VALA COM ESCAVADEIRA HIDRÁULICA (CAPACIDADE DA CAÇAMBA: 0,8 M³ / POTÊNCIA: 111 HP), LARGURA DE 1,5 A 2,5 M, PROFUNDIDADE ATÉ 1,5 M, COM SOLO (SEM SUBSTITUIÇÃO) DE 1ª CATEGORIA EM LOCAIS COM ALTO NÍVEL DE INTERFERÊNCIA. AF_04/2016</t>
  </si>
  <si>
    <t>BUCHA PARA FIXAÇÃO DO TERMINAL AEREO 300mm ROSCA SOBERBA</t>
  </si>
  <si>
    <t>CONECTOR SPLIT-BOLT PARA CABO 70mm²</t>
  </si>
  <si>
    <t>CONECTOR TIPO X PARA 02 CABOS 70mm²</t>
  </si>
  <si>
    <t xml:space="preserve">PRESILHA DE ALUMINIO PARA FIXAÇÃO DO CABO DE ALUMINIO 70mm² </t>
  </si>
  <si>
    <t xml:space="preserve">SILICONE PU </t>
  </si>
  <si>
    <t>FORNECIMENTO E INSTALAÇÃO DE BARRA CHATA DE ALUMÍNIO 1/4" X 3/4", BARRA DE 6M</t>
  </si>
  <si>
    <t>FORNECIMENTO E INSTALAÇÃO DE CURVA 90 GRAUS DE BARRA CHATA DE ALUMÍNIO 3/4" X 1/4", COM CURVA DE 300MM</t>
  </si>
  <si>
    <t>FORNECIMENTO E INSTALAÇÃO DE PARAFUSO SEXTAVADO INOX 1/4" X 1" COM ARRUELA LISA ZINCADA</t>
  </si>
  <si>
    <t>MASTRO SIMPLES DE FERRO GALVANIZADO P/ PARA-RAIOS H=3,00M INCLUINDO BASE - FORNECIMENTO E INSTALACAO</t>
  </si>
  <si>
    <t>ELETRICA ATIVA</t>
  </si>
  <si>
    <t> 06.110.817/0003-60 </t>
  </si>
  <si>
    <t>(65) 3548 9255</t>
  </si>
  <si>
    <t>EDILSON</t>
  </si>
  <si>
    <t>EDUARDO</t>
  </si>
  <si>
    <t>3M MATERIAIS ELETRICOS</t>
  </si>
  <si>
    <t>04.347.124/0001-07</t>
  </si>
  <si>
    <t>(65) 3026 3668</t>
  </si>
  <si>
    <t>EWERTON</t>
  </si>
  <si>
    <t>HASTE COPPERWELD 5/8 x 3,0m COM CONECTOR  - FORNECIMENTO E INSTALACAO</t>
  </si>
  <si>
    <t>'</t>
  </si>
  <si>
    <t>CAIXA DE PASSAGEM 30X30X40 COM TAMPA E DRENO BRITA  - FORNECIMENTO E INSTALACAO</t>
  </si>
  <si>
    <t>15,0,5</t>
  </si>
  <si>
    <t>COTAÇÃO 63</t>
  </si>
  <si>
    <t>COTAÇÃO 64</t>
  </si>
  <si>
    <t>COTAÇÃO 65</t>
  </si>
  <si>
    <t>COTAÇÃO 66</t>
  </si>
  <si>
    <t>COTAÇÃO 67</t>
  </si>
  <si>
    <t>COTAÇÃO 68</t>
  </si>
  <si>
    <t>COTAÇÃO 69</t>
  </si>
  <si>
    <t>COTAÇÃO 70</t>
  </si>
  <si>
    <t>COTAÇÃO 71</t>
  </si>
  <si>
    <t>COTAÇÃO 72</t>
  </si>
  <si>
    <t>COTAÇÃO 73</t>
  </si>
  <si>
    <t>COTAÇÃO 74</t>
  </si>
  <si>
    <t>COTAÇÃO 75</t>
  </si>
  <si>
    <t>COTAÇÃO 76</t>
  </si>
  <si>
    <t>COTAÇÃO 77</t>
  </si>
  <si>
    <t>COTAÇÃO 78</t>
  </si>
  <si>
    <t>COTAÇÃO 79</t>
  </si>
  <si>
    <t>COTAÇÃO 80</t>
  </si>
  <si>
    <t>COTAÇÃO 81</t>
  </si>
  <si>
    <t>COTAÇÃO 82</t>
  </si>
  <si>
    <t>COTAÇÃO 83</t>
  </si>
  <si>
    <t>COTAÇÃO 84</t>
  </si>
  <si>
    <t>COTAÇÃO 85</t>
  </si>
  <si>
    <t>COTAÇÃO 86</t>
  </si>
  <si>
    <t>COTAÇÃO 87</t>
  </si>
  <si>
    <t>COTAÇÃO 88</t>
  </si>
  <si>
    <t>COTAÇÃO 89</t>
  </si>
  <si>
    <t>TERMINAL AEREO 300MM - FIXAÇÃO ROSCA SOBERBA</t>
  </si>
  <si>
    <t>CABO ALUMINIO NU 7FIOS  - 2/0 - AWG(67,35MM²)</t>
  </si>
  <si>
    <t>BUCHA PLÁSTICA S-8 - CEMAR</t>
  </si>
  <si>
    <t>PARAFUSO ROSCA SOBERBA CABEÇA REDONDA 6,3 x 45 MM N° 8</t>
  </si>
  <si>
    <t>LAMPÂDA COMPACTA DE  15W</t>
  </si>
  <si>
    <t>CABO PP FLEXÍVEL, BITOLA  3x 1,5MM², ISOLAÇÃO, EM EPR-90°C, COBERTURA EM PVC, PARA 750V.</t>
  </si>
  <si>
    <t>CABO DE AÇO 1/8</t>
  </si>
  <si>
    <t>GRAMPO PARA CABO DE AÇO  1/8 PK0089</t>
  </si>
  <si>
    <t>SINALIZADOR NOTURNO DE OBSTÁCULOS REF. : TEL- 600 COM SUPORTE PARA SINALIZADOR REF.: TEL - 610</t>
  </si>
  <si>
    <t>ABRAÇADEIRA TIPO PORTA - BANDEIRA REF.: TEL - 100</t>
  </si>
  <si>
    <t>ABRAÇADEIRA - GUIA SIMPLES 1.1/2" REF: TEL - 320</t>
  </si>
  <si>
    <t>ABRAÇADEIRA - GUIA  REFORÇADA 1.1/2" REF.: TEL - 390</t>
  </si>
  <si>
    <t>PARA - RAIOS TIPO FRANKLIN REF. : TEL 010- 3 METROS</t>
  </si>
  <si>
    <t>CONECTOR PARA MEDIÇÃO EM COBRE COM QUATRO PARAFUSOS TEL-560</t>
  </si>
  <si>
    <t>CARTUCHO P/ SOLDA EXOTÉRMICA N° 115  C/ ANEL DE RETENÇÃO E PALITO DE IGNIÇÃO - EXOSOLDA</t>
  </si>
  <si>
    <t>COTAÇÃO 05</t>
  </si>
  <si>
    <t>COTAÇÃO 06</t>
  </si>
  <si>
    <t>COTAÇÃO 07</t>
  </si>
  <si>
    <t>COTAÇÃO 08</t>
  </si>
  <si>
    <t>COTAÇÃO 09</t>
  </si>
  <si>
    <t>COTAÇÃO 10</t>
  </si>
  <si>
    <t>COTAÇÃO 11</t>
  </si>
  <si>
    <t>COTAÇÃO 12</t>
  </si>
  <si>
    <t>COTAÇÃO 13</t>
  </si>
  <si>
    <t>COTAÇÃO 14</t>
  </si>
  <si>
    <t>COTAÇÃO 15</t>
  </si>
  <si>
    <t>COTAÇÃO 16</t>
  </si>
  <si>
    <t>COTAÇÃO 17</t>
  </si>
  <si>
    <t>COTAÇÃO 18</t>
  </si>
  <si>
    <t>COTAÇÃO 19</t>
  </si>
  <si>
    <t>COTAÇÃO 20</t>
  </si>
  <si>
    <t>COTAÇÃO 21</t>
  </si>
  <si>
    <t>COTAÇÃO 22</t>
  </si>
  <si>
    <t>COTAÇÃO 23</t>
  </si>
  <si>
    <t>COTAÇÃO 24</t>
  </si>
  <si>
    <t>COTAÇÃO 25</t>
  </si>
  <si>
    <t>COTAÇÃO 26</t>
  </si>
  <si>
    <t>COTAÇÃO 27</t>
  </si>
  <si>
    <t>COTAÇÃO 28</t>
  </si>
  <si>
    <t>COTAÇÃO 29</t>
  </si>
  <si>
    <t>COTAÇÃO 30</t>
  </si>
  <si>
    <t>COTAÇÃO 31</t>
  </si>
  <si>
    <t>COTAÇÃO 32</t>
  </si>
  <si>
    <t>COTAÇÃO 33</t>
  </si>
  <si>
    <t>COTAÇÃO 34</t>
  </si>
  <si>
    <t>COTAÇÃO 35</t>
  </si>
  <si>
    <t>COTAÇÃO 36</t>
  </si>
  <si>
    <t>COTAÇÃO 37</t>
  </si>
  <si>
    <t>COTAÇÃO 38</t>
  </si>
  <si>
    <t>COTAÇÃO 39</t>
  </si>
  <si>
    <t>COTAÇÃO 40</t>
  </si>
  <si>
    <t>COTAÇÃO 41</t>
  </si>
  <si>
    <t>COTAÇÃO 42</t>
  </si>
  <si>
    <t>COTAÇÃO 43</t>
  </si>
  <si>
    <t>COTAÇÃO 44</t>
  </si>
  <si>
    <t>COTAÇÃO 45</t>
  </si>
  <si>
    <t>COTAÇÃO 46</t>
  </si>
  <si>
    <t>COTAÇÃO 47</t>
  </si>
  <si>
    <t>COTAÇÃO 48</t>
  </si>
  <si>
    <t>COTAÇÃO 49</t>
  </si>
  <si>
    <t>COTAÇÃO 50</t>
  </si>
  <si>
    <t>COTAÇÃO 51</t>
  </si>
  <si>
    <t>COTAÇÃO 52</t>
  </si>
  <si>
    <t>COTAÇÃO 53</t>
  </si>
  <si>
    <t>COTAÇÃO 54</t>
  </si>
  <si>
    <t>COTAÇÃO 55</t>
  </si>
  <si>
    <t>COTAÇÃO 56</t>
  </si>
  <si>
    <t>COTAÇÃO 57</t>
  </si>
  <si>
    <t>COTAÇÃO 58</t>
  </si>
  <si>
    <t>COTAÇÃO 59</t>
  </si>
  <si>
    <t>COTAÇÃO 60</t>
  </si>
  <si>
    <t>9.4</t>
  </si>
  <si>
    <t>PEITORIS</t>
  </si>
  <si>
    <t>PEITORIL EM MARMORE BRANCO, LARGURA DE 15CM, ASSENTADO COM ARGAMASSA TRACO 1:4 (CIMENTO E AREIA MEDIA), PREPARO MANUAL DA ARGAMASSA</t>
  </si>
  <si>
    <t>TERMINAL DE COMPRESSÃO TF-95 REF: 13059 - INTELLI</t>
  </si>
  <si>
    <t>9.4.1</t>
  </si>
  <si>
    <t>PISO VINÍLICO SEMI-FLEXÍVEL EM PLACAS, PADRÃO LISO, ESPESSURA 3,2 MM, FIXADO COM COLA. AF_06/2018</t>
  </si>
  <si>
    <t>REVESTIMENTO CERÂMICO PARA PISO COM PLACAS TIPO PORCELANATO DE DIMENSÕES 60X60 CM APLICADA EM AMBIENTES DE ÁREA MAIOR QUE 10 M². AF_06/2014</t>
  </si>
  <si>
    <t>10.3.2</t>
  </si>
  <si>
    <t>SOLEIRA EM MÁRMORE, LARGURA 15 CM, ESPESSURA 2,0 CM. AF_06/2018</t>
  </si>
  <si>
    <t>10.2.2</t>
  </si>
  <si>
    <t>FUNDO</t>
  </si>
  <si>
    <t>3*Ø150</t>
  </si>
  <si>
    <t>2xØ150</t>
  </si>
  <si>
    <t>5xØ100</t>
  </si>
  <si>
    <t>4xØ100</t>
  </si>
  <si>
    <t>Ø150</t>
  </si>
  <si>
    <t>2xØ100</t>
  </si>
  <si>
    <t>Ø100</t>
  </si>
  <si>
    <t>Q (L/min)
Majorado</t>
  </si>
  <si>
    <t>Q
(L/min)</t>
  </si>
  <si>
    <t>C7</t>
  </si>
  <si>
    <t>C6</t>
  </si>
  <si>
    <t>C4</t>
  </si>
  <si>
    <t>C3</t>
  </si>
  <si>
    <t>C2</t>
  </si>
  <si>
    <t>C1</t>
  </si>
  <si>
    <t>LOCAL</t>
  </si>
  <si>
    <t>CONDUTO NECESSÁRIO (i = 0,5%)
De acordo com Tabela 4 da NBR 10.844</t>
  </si>
  <si>
    <t>Volume de água
Pav. Térreo</t>
  </si>
  <si>
    <t>C13
c/ LAJE</t>
  </si>
  <si>
    <t>C12
c/ LAJE</t>
  </si>
  <si>
    <t>C11</t>
  </si>
  <si>
    <t>C10</t>
  </si>
  <si>
    <t>C09</t>
  </si>
  <si>
    <t>C08</t>
  </si>
  <si>
    <t>C07</t>
  </si>
  <si>
    <t>C06</t>
  </si>
  <si>
    <t>C05</t>
  </si>
  <si>
    <t>C04</t>
  </si>
  <si>
    <t>C03</t>
  </si>
  <si>
    <t>C02</t>
  </si>
  <si>
    <t>C01</t>
  </si>
  <si>
    <t>3xØ100</t>
  </si>
  <si>
    <t>Ø75</t>
  </si>
  <si>
    <t>Ø50</t>
  </si>
  <si>
    <t>Status 
Calha</t>
  </si>
  <si>
    <t>Dmax
(m)</t>
  </si>
  <si>
    <t>I
(%)</t>
  </si>
  <si>
    <t>Rh
(m)</t>
  </si>
  <si>
    <t>Ph
(m)</t>
  </si>
  <si>
    <t>n</t>
  </si>
  <si>
    <t>K</t>
  </si>
  <si>
    <t>Ah
(m²)</t>
  </si>
  <si>
    <t>H
(m)</t>
  </si>
  <si>
    <t>L
(m)</t>
  </si>
  <si>
    <t>I
(mm/h)</t>
  </si>
  <si>
    <t>A
(m²)</t>
  </si>
  <si>
    <t>i
(%)</t>
  </si>
  <si>
    <t>h
(m)</t>
  </si>
  <si>
    <t>b
(m)</t>
  </si>
  <si>
    <t>a
(m)</t>
  </si>
  <si>
    <t>Queda</t>
  </si>
  <si>
    <t>Comprimento 
maximo da Calha</t>
  </si>
  <si>
    <t>CALHA RETÂNGULAR METÁLICA</t>
  </si>
  <si>
    <t>Volume de água
Cobertura</t>
  </si>
  <si>
    <t>PLUVIAL</t>
  </si>
  <si>
    <t>PISOS, RODAPÉS E SOLEIRAS</t>
  </si>
  <si>
    <t>12.1.1</t>
  </si>
  <si>
    <t>12.1.2</t>
  </si>
  <si>
    <t>12.1.3</t>
  </si>
  <si>
    <t>12.1.4</t>
  </si>
  <si>
    <t>12.1.5</t>
  </si>
  <si>
    <t>12.1.6</t>
  </si>
  <si>
    <t>12.1.7</t>
  </si>
  <si>
    <t>12.1.8</t>
  </si>
  <si>
    <t>12.1.9</t>
  </si>
  <si>
    <t>12.1.10</t>
  </si>
  <si>
    <t>12.2.1</t>
  </si>
  <si>
    <t>12.2.2</t>
  </si>
  <si>
    <t>12.2.3</t>
  </si>
  <si>
    <t>12.2.4</t>
  </si>
  <si>
    <t>12.2.5</t>
  </si>
  <si>
    <t>12.2.6</t>
  </si>
  <si>
    <t>12.2.7</t>
  </si>
  <si>
    <t>12.3.1</t>
  </si>
  <si>
    <t>12.3.2</t>
  </si>
  <si>
    <t>12.3.3</t>
  </si>
  <si>
    <t>12.3.4</t>
  </si>
  <si>
    <t>12.3.5</t>
  </si>
  <si>
    <t>12.3.6</t>
  </si>
  <si>
    <t>12.3.7</t>
  </si>
  <si>
    <t>12.3.8</t>
  </si>
  <si>
    <t>12.5.1</t>
  </si>
  <si>
    <t>12.5.2</t>
  </si>
  <si>
    <t>13.1</t>
  </si>
  <si>
    <t>13.2</t>
  </si>
  <si>
    <t>13.3</t>
  </si>
  <si>
    <t>13.4</t>
  </si>
  <si>
    <t>13.5</t>
  </si>
  <si>
    <t>13.6</t>
  </si>
  <si>
    <t>13.7</t>
  </si>
  <si>
    <t>21.4</t>
  </si>
  <si>
    <t>FORNECIMENTO E INSTALAÇÃO DE PISO PODOTÁTIL, EM CONCRETO, 25x25CM, DIRECIONAL/ALERTA</t>
  </si>
  <si>
    <t>AZULEJISTA OU LADRILHISTA COM ENCARGOS COMPLEMENTARES</t>
  </si>
  <si>
    <t>88316</t>
  </si>
  <si>
    <t xml:space="preserve"> PISO PODOTATIL DE CONCRETO - DIRECIONAL E ALERTA, *40 X 40 X 2,5* CM</t>
  </si>
  <si>
    <t>PS - 013</t>
  </si>
  <si>
    <t>PLANTIO DE GRAMA EM PLACAS. AF_05/2018</t>
  </si>
  <si>
    <t xml:space="preserve">APLICAR ADESIVOS </t>
  </si>
  <si>
    <t>19.882.236/001-27</t>
  </si>
  <si>
    <t>(66)996894341</t>
  </si>
  <si>
    <t xml:space="preserve">TALES </t>
  </si>
  <si>
    <t>TOTAL (C)</t>
  </si>
  <si>
    <t>LETRA CAIXA (POLICLÍNICA 6,6X0,65M)(SETOR LESTE 3,6X0,35M), CONFORME PROJETO EXECUTIVO.</t>
  </si>
  <si>
    <t xml:space="preserve">SORRISO </t>
  </si>
  <si>
    <t>COTAÇÃO 90</t>
  </si>
  <si>
    <r>
      <t xml:space="preserve">UN: </t>
    </r>
    <r>
      <rPr>
        <sz val="9"/>
        <color rgb="FF000000"/>
        <rFont val="Gill Sans MT"/>
      </rPr>
      <t>CJ</t>
    </r>
  </si>
  <si>
    <r>
      <t xml:space="preserve">UN: </t>
    </r>
    <r>
      <rPr>
        <sz val="9"/>
        <color rgb="FF000000"/>
        <rFont val="Gill Sans MT"/>
        <family val="2"/>
      </rPr>
      <t xml:space="preserve">UNIDADE </t>
    </r>
  </si>
  <si>
    <t>TERRAPLENAGEM</t>
  </si>
  <si>
    <t>SERVICOS TOPOGRAFICOS PARA PAVIMENTACAO, INCLUSIVE NOTA DE SERVICOS, ACOMPANHAMENTO E GREIDE</t>
  </si>
  <si>
    <t>ARGILA OU BARRO PARA ATERRO/REATERRO (COM TRANSPORTE ATE 10 KM)</t>
  </si>
  <si>
    <t>EXECUÇÃO E COMPACTAÇÃO DE ATERRO COM SOLO PREDOMINANTEMENTE ARENOSO - EXCLUSIVE ESCAVAÇÃO, CARGA E TRANSPORTE E SOLO. AF_09/2017</t>
  </si>
  <si>
    <t>74155/1</t>
  </si>
  <si>
    <t>ESCAVACAO E TRANSPORTE DE MATERIAL DE 1A CAT DMT 50M COM TRATOR SOBRE ESTEIRAS 347 HP COM LAMINA E ESCARIFICADOR</t>
  </si>
  <si>
    <t xml:space="preserve"> LIMPEZA MECANIZADA DE TERRENO COM REMOCAO DE CAMADA VEGETAL, UTILIZANDO MOTONIVELADORA</t>
  </si>
  <si>
    <t xml:space="preserve"> MOTONIVELADORA POTÊNCIA BÁSICA LÍQUIDA (PRIMEIRA MARCHA) 125 HP, PESO BRUTO 13032 KG, LARGURA DA LÂMINA DE 3,7 M - CHP DIURNO. AF_06/2014</t>
  </si>
  <si>
    <t>AUXILIAR DE TOPÓGRAFO COM ENCARGOS COMPLEMENTARES</t>
  </si>
  <si>
    <t>NIVELADOR COM ENCARGOS COMPLEMENTARES</t>
  </si>
  <si>
    <t>DESENHISTA DETALHISTA COM ENCARGOS COMPLEMENTARES</t>
  </si>
  <si>
    <t>SARRAFO DE MADEIRA NAO APARELHADA *2,5 X 15* CM, MACARANDUBA, ANGELIM OU EQUIVALENTE DA REGIAO</t>
  </si>
  <si>
    <t>CAMINHONETE CABINE SIMPLES COM MOTOR 1.6 FLEX, CÂMBIO MANUAL, POTÊNCIA 101/104 CV, 2 PORTAS - CHP DIURNO. AF_11/2015</t>
  </si>
  <si>
    <r>
      <t xml:space="preserve">ITEM: </t>
    </r>
    <r>
      <rPr>
        <sz val="9"/>
        <color rgb="FF000000"/>
        <rFont val="Gill Sans MT"/>
        <family val="2"/>
      </rPr>
      <t>PS - 058</t>
    </r>
  </si>
  <si>
    <t>PS-059</t>
  </si>
  <si>
    <r>
      <t xml:space="preserve">ITEM: </t>
    </r>
    <r>
      <rPr>
        <sz val="9"/>
        <color rgb="FF000000"/>
        <rFont val="Gill Sans MT"/>
        <family val="2"/>
      </rPr>
      <t>PS - 059</t>
    </r>
  </si>
  <si>
    <t xml:space="preserve">PLOTTAR </t>
  </si>
  <si>
    <t>(66)35451260</t>
  </si>
  <si>
    <t xml:space="preserve">NEIVO BRUSCO </t>
  </si>
  <si>
    <t>REGISTRO DE GAVETA BRUTO, LATÃO, ROSCÁVEL, 2 1/2, INSTALADO EM RESERVAÇÃO DE ÁGUA DE EDIFICAÇÃO QUE POSSUA RESERVATÓRIO DE FIBRA/FIBROCIMENTO  FORNECIMENTO E INSTALAÇÃO. AF_06/2016</t>
  </si>
  <si>
    <t>FORNECIMENTO E INSTALAÇÃO DE CENTRAL DE ALARME IPA, 12 LAÇOS, SEM BATERIA</t>
  </si>
  <si>
    <t>CENTRAL DE ALARME IPA, 12 LAÇOS, SEM BATERIA</t>
  </si>
  <si>
    <t>PETEL</t>
  </si>
  <si>
    <t>22.760.075/0001-03</t>
  </si>
  <si>
    <t>EVANIA</t>
  </si>
  <si>
    <t>SUPERTEC</t>
  </si>
  <si>
    <t>01.184.625/0001-13</t>
  </si>
  <si>
    <t>(66)3511-8700</t>
  </si>
  <si>
    <t>ELIELTON</t>
  </si>
  <si>
    <t>DAMBROS</t>
  </si>
  <si>
    <t>11.113.763/0001-65</t>
  </si>
  <si>
    <t>(65) 3661-7232</t>
  </si>
  <si>
    <t>AMARAL</t>
  </si>
  <si>
    <t>NIPLE, EM FERRO GALVANIZADO, CONEXÃO ROSQUEADA, DN 65 (2 1/2), INSTALADO EM RESERVAÇÃO DE ÁGUA DE EDIFICAÇÃO QUE POSSUA RESERVATÓRIO DE FIBRA/FIBROCIMENTO  FORNECIMENTO E INSTALAÇÃO. AF_06/2016</t>
  </si>
  <si>
    <t>FORNECIMENTO E INSTALAÇÃO DE ACIONADOR MANUAL PARA ALARME, TIPO QUEBRA VIDRO, COM MARTELO</t>
  </si>
  <si>
    <t>ACIONADOR MANUAL PARA ALARME, TIPO QUEBRA VIDRO, COM MARTELO</t>
  </si>
  <si>
    <t>CONTRA FOGO</t>
  </si>
  <si>
    <t>27.244.187/0001-25</t>
  </si>
  <si>
    <t>(65) 3622-3000</t>
  </si>
  <si>
    <t>VINÍCIUS</t>
  </si>
  <si>
    <t>FORNECIMENTO E INSTALAÇÃO DE BATERIA SELADA PARA CENTRAL DE ALARME, 12V/5A</t>
  </si>
  <si>
    <t>BATERIA SELADA PARA CENTRAL DE ALARME, 12V/5A</t>
  </si>
  <si>
    <t>HIDRO E ELÉTRICA MOURA LTDA EPP</t>
  </si>
  <si>
    <t>08.954.892/0001-71</t>
  </si>
  <si>
    <t>CARLA</t>
  </si>
  <si>
    <t>FORNECIMENTO E INSTALAÇÃO DE SIRENE ELETRÔNICA, 12V, ALARME DE EMERGÊNCIA</t>
  </si>
  <si>
    <t>SIRENE ELETRÔNICA, 12V, ALARME DE EMERGÊNCIA</t>
  </si>
  <si>
    <t>ABRACADEIRA EM ACO PARA AMARRACAO DE ELETRODUTOS, TIPO D, COM 1" E PARAFUSO DE FIXACAO</t>
  </si>
  <si>
    <t>ESCAVAÇÃO MANUAL PARA BLOCOS DE COROAMENTO OU SAPATA, COM PREVISÃO DE FORMA</t>
  </si>
  <si>
    <t>REATERRO MANUAL DE VALAS COM COMPACTAÇÃO MECANIZADA</t>
  </si>
  <si>
    <t>LASTRO COM MATERIAL GRANULAR, APLICAÇÃO EM BLOCOS DE COROAMENTO, ESPESSURA DE *5 CM*. AF_08/2017</t>
  </si>
  <si>
    <t>PILAR</t>
  </si>
  <si>
    <t>LADO B</t>
  </si>
  <si>
    <t>LADO H</t>
  </si>
  <si>
    <t>P8</t>
  </si>
  <si>
    <t>P9</t>
  </si>
  <si>
    <t>P12</t>
  </si>
  <si>
    <t>P13</t>
  </si>
  <si>
    <t>P14</t>
  </si>
  <si>
    <t>P15</t>
  </si>
  <si>
    <t>PROF. ESCAVAÇÃO</t>
  </si>
  <si>
    <t>VOL. ESC.</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</si>
  <si>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</si>
  <si>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</si>
  <si>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</si>
  <si>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</si>
  <si>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</si>
  <si>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</si>
  <si>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</si>
  <si>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</si>
  <si>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</si>
  <si>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</si>
  <si>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</si>
  <si>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</si>
  <si>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</si>
  <si>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</si>
  <si>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</si>
  <si>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</si>
  <si>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</si>
  <si>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</si>
  <si>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</si>
  <si>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</si>
  <si>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</si>
  <si>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</si>
  <si>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</si>
  <si>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</si>
  <si>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</si>
  <si>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</si>
  <si>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</si>
  <si>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</si>
  <si>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</si>
  <si>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</si>
  <si>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</si>
  <si>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</si>
  <si>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</si>
  <si>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</si>
  <si>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</si>
  <si>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</si>
  <si>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</si>
  <si>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</si>
  <si>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</si>
  <si>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</si>
  <si>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</si>
  <si>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P57</t>
  </si>
  <si>
    <t>P58</t>
  </si>
  <si>
    <t>P61</t>
  </si>
  <si>
    <t>P62</t>
  </si>
  <si>
    <t>P63</t>
  </si>
  <si>
    <t>P64</t>
  </si>
  <si>
    <t>P65</t>
  </si>
  <si>
    <t>P66</t>
  </si>
  <si>
    <t>P67</t>
  </si>
  <si>
    <t>P68</t>
  </si>
  <si>
    <t>P69</t>
  </si>
  <si>
    <t>P70</t>
  </si>
  <si>
    <t>P71</t>
  </si>
  <si>
    <t>P72</t>
  </si>
  <si>
    <t>P73</t>
  </si>
  <si>
    <t>P74</t>
  </si>
  <si>
    <t>P75</t>
  </si>
  <si>
    <t>P78</t>
  </si>
  <si>
    <t>P79</t>
  </si>
  <si>
    <t>P80</t>
  </si>
  <si>
    <t>P81</t>
  </si>
  <si>
    <t>P82</t>
  </si>
  <si>
    <t>P83</t>
  </si>
  <si>
    <t>P84</t>
  </si>
  <si>
    <t>P85</t>
  </si>
  <si>
    <t>P86</t>
  </si>
  <si>
    <t>P87</t>
  </si>
  <si>
    <t>P88</t>
  </si>
  <si>
    <t>P89</t>
  </si>
  <si>
    <t>P90</t>
  </si>
  <si>
    <t>P91</t>
  </si>
  <si>
    <t>P92</t>
  </si>
  <si>
    <t>P93</t>
  </si>
  <si>
    <t>P94</t>
  </si>
  <si>
    <t>P95</t>
  </si>
  <si>
    <t>P96</t>
  </si>
  <si>
    <t>P97</t>
  </si>
  <si>
    <t>P98</t>
  </si>
  <si>
    <t>P99</t>
  </si>
  <si>
    <t>P100</t>
  </si>
  <si>
    <t>P101</t>
  </si>
  <si>
    <t>P102</t>
  </si>
  <si>
    <t>P103</t>
  </si>
  <si>
    <t>P104</t>
  </si>
  <si>
    <t>P105</t>
  </si>
  <si>
    <t>P106</t>
  </si>
  <si>
    <t>P107</t>
  </si>
  <si>
    <t>P108</t>
  </si>
  <si>
    <t>P109</t>
  </si>
  <si>
    <t>P110</t>
  </si>
  <si>
    <t>P111</t>
  </si>
  <si>
    <t>P112</t>
  </si>
  <si>
    <t>P113</t>
  </si>
  <si>
    <t>P114</t>
  </si>
  <si>
    <t>P115</t>
  </si>
  <si>
    <t>P116</t>
  </si>
  <si>
    <t>P117</t>
  </si>
  <si>
    <t>P118</t>
  </si>
  <si>
    <t>P119</t>
  </si>
  <si>
    <t>P120</t>
  </si>
  <si>
    <t>P59+P60</t>
  </si>
  <si>
    <t>P76+77</t>
  </si>
  <si>
    <t>PF1</t>
  </si>
  <si>
    <t>PF2</t>
  </si>
  <si>
    <t>PF3</t>
  </si>
  <si>
    <t>15.1</t>
  </si>
  <si>
    <t>15.2</t>
  </si>
  <si>
    <t>15.3</t>
  </si>
  <si>
    <t>15.4</t>
  </si>
  <si>
    <t>15.5</t>
  </si>
  <si>
    <t>15.6</t>
  </si>
  <si>
    <t>15.7</t>
  </si>
  <si>
    <t>15.8</t>
  </si>
  <si>
    <t>15.9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</si>
  <si>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</si>
  <si>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</si>
  <si>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</si>
  <si>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</si>
  <si>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</si>
  <si>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</si>
  <si>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</si>
  <si>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</si>
  <si>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</si>
  <si>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</si>
  <si>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</si>
  <si>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</si>
  <si>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</si>
  <si>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</si>
  <si>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</si>
  <si>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</si>
  <si>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</si>
  <si>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</si>
  <si>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</si>
  <si>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</si>
  <si>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</si>
  <si>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APLICAÇÃO MANUAL DE PINTURA COM TINTA LÁTEX ACRÍLICA EM PAREDES, DUAS DEMÃOS. AF_06/2014</t>
  </si>
  <si>
    <t>SWITCH GIGABIT DE 48 PORTAS</t>
  </si>
  <si>
    <t>KADRI</t>
  </si>
  <si>
    <t>01.030.685/0002-62</t>
  </si>
  <si>
    <t>(65)3614-8777</t>
  </si>
  <si>
    <t>RAFAELLA PRUDENCIO</t>
  </si>
  <si>
    <t>ALESSANDRO</t>
  </si>
  <si>
    <t>SUPORTE TECNOLOGIA E INFORMÁTICA</t>
  </si>
  <si>
    <t>(66) 99650-6874</t>
  </si>
  <si>
    <t>ALAN SCABENI</t>
  </si>
  <si>
    <t>14.1.1</t>
  </si>
  <si>
    <t>14.1.2</t>
  </si>
  <si>
    <t>14.1.3</t>
  </si>
  <si>
    <t>14.1.4</t>
  </si>
  <si>
    <t>14.1.5</t>
  </si>
  <si>
    <t>14.1.6</t>
  </si>
  <si>
    <t>14.1.7</t>
  </si>
  <si>
    <t>14.1.8</t>
  </si>
  <si>
    <t>14.1.9</t>
  </si>
  <si>
    <t>14.2.1</t>
  </si>
  <si>
    <t>14.2.5</t>
  </si>
  <si>
    <t>14.2.2</t>
  </si>
  <si>
    <t>14.2.3</t>
  </si>
  <si>
    <t>14.2.4</t>
  </si>
  <si>
    <t>14.2.6</t>
  </si>
  <si>
    <t>14.2.7</t>
  </si>
  <si>
    <t>14.2.8</t>
  </si>
  <si>
    <t>14.2.9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</si>
  <si>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</si>
  <si>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</si>
  <si>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</si>
  <si>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</si>
  <si>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</si>
  <si>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</si>
  <si>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</si>
  <si>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</si>
  <si>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</si>
  <si>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</si>
  <si>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</si>
  <si>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</si>
  <si>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</si>
  <si>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</si>
  <si>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</si>
  <si>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</si>
  <si>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</si>
  <si>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</si>
  <si>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</si>
  <si>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</si>
  <si>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14.3.1</t>
  </si>
  <si>
    <t>14.3.2</t>
  </si>
  <si>
    <t>14.3.3</t>
  </si>
  <si>
    <t>14.4</t>
  </si>
  <si>
    <t>14.4.1</t>
  </si>
  <si>
    <t>14.4.8</t>
  </si>
  <si>
    <t>14.4.2</t>
  </si>
  <si>
    <t>14.4.3</t>
  </si>
  <si>
    <t>14.4.4</t>
  </si>
  <si>
    <t>14.4.5</t>
  </si>
  <si>
    <t>14.4.6</t>
  </si>
  <si>
    <t>14.4.7</t>
  </si>
  <si>
    <t>14.4.9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</si>
  <si>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</si>
  <si>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</si>
  <si>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</si>
  <si>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</si>
  <si>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</si>
  <si>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</si>
  <si>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</si>
  <si>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</si>
  <si>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</si>
  <si>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</si>
  <si>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</si>
  <si>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</si>
  <si>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</si>
  <si>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</si>
  <si>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</si>
  <si>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</si>
  <si>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</si>
  <si>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</si>
  <si>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</si>
  <si>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</si>
  <si>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</si>
  <si>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</si>
  <si>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14.5.1</t>
  </si>
  <si>
    <t>14.5.2</t>
  </si>
  <si>
    <t>14.5.3</t>
  </si>
  <si>
    <t>14.5.4</t>
  </si>
  <si>
    <t>14.5.5</t>
  </si>
  <si>
    <t>14.5.6</t>
  </si>
  <si>
    <t>14.5.7</t>
  </si>
  <si>
    <t>14.5.8</t>
  </si>
  <si>
    <t>14.5.9</t>
  </si>
  <si>
    <t>14.5.10</t>
  </si>
  <si>
    <t>14.5.11</t>
  </si>
  <si>
    <t>14.5.12</t>
  </si>
  <si>
    <t>14.5.13</t>
  </si>
  <si>
    <t>14.5.14</t>
  </si>
  <si>
    <t>14.5.15</t>
  </si>
  <si>
    <t>14.5.16</t>
  </si>
  <si>
    <t>14.5.17</t>
  </si>
  <si>
    <t>21.2</t>
  </si>
  <si>
    <t>INSTALAÇÃO AR CONVENCIONAL 60 MIL BTUS PISO TETO</t>
  </si>
  <si>
    <t>GILMAR CLIMATIZAÇÃO</t>
  </si>
  <si>
    <t>22.508.651/0001-20</t>
  </si>
  <si>
    <t>(66) 9969329*96</t>
  </si>
  <si>
    <t>GILMAR</t>
  </si>
  <si>
    <t>INSTALAÇÃO AR CONVENCIONAL 36 MIL BTUS PISO TETO</t>
  </si>
  <si>
    <t>INSTALAÇÃO AR CONVENCIONAL 30 MIL BTUS PISO TETO</t>
  </si>
  <si>
    <t xml:space="preserve">INSTALAÇÃO AR CONVENCIONAL 18 MIL BTUS </t>
  </si>
  <si>
    <t xml:space="preserve">INSTALAÇÃO AR CONVENCIONAL 7,9,12 MIL BTUS </t>
  </si>
  <si>
    <t>2.1.1</t>
  </si>
  <si>
    <t xml:space="preserve">TERRAPLENAGEM E MOVIMENTO DE TERRA </t>
  </si>
  <si>
    <t>2.1.2</t>
  </si>
  <si>
    <t>2.1.3</t>
  </si>
  <si>
    <t>2.2.1</t>
  </si>
  <si>
    <t>2.2.2</t>
  </si>
  <si>
    <t>2.2.3</t>
  </si>
  <si>
    <t>2.2.4</t>
  </si>
  <si>
    <t>20.1.1</t>
  </si>
  <si>
    <t>20.1.2</t>
  </si>
  <si>
    <t>20.1.3</t>
  </si>
  <si>
    <t>20.1.4</t>
  </si>
  <si>
    <t>20.1.5</t>
  </si>
  <si>
    <t>20.2.1</t>
  </si>
  <si>
    <t>20.3.1</t>
  </si>
  <si>
    <t>20.3.2</t>
  </si>
  <si>
    <t>20.3.3</t>
  </si>
  <si>
    <t>20.3.4</t>
  </si>
  <si>
    <t>20.3.5</t>
  </si>
  <si>
    <t>20.3.6</t>
  </si>
  <si>
    <t>20.3.7</t>
  </si>
  <si>
    <t>20.3.8</t>
  </si>
  <si>
    <t>20.3.9</t>
  </si>
  <si>
    <t>20.3.10</t>
  </si>
  <si>
    <t>20.3.11</t>
  </si>
  <si>
    <t>20.3.12</t>
  </si>
  <si>
    <t>20.3.13</t>
  </si>
  <si>
    <t>20.3.14</t>
  </si>
  <si>
    <t>20.3.15</t>
  </si>
  <si>
    <t>20.3.16</t>
  </si>
  <si>
    <t>20.3.17</t>
  </si>
  <si>
    <t>PADRAO ABERTO 19" 40U</t>
  </si>
  <si>
    <t>EXTINTORES DE INCÊNDIO</t>
  </si>
  <si>
    <t>EXTINTOR INCÊNDIO TP PO QUIMICO 6KG - FORNECIMENTO E INSTALACAO</t>
  </si>
  <si>
    <t>73775/2</t>
  </si>
  <si>
    <t>EXTINTOR INCÊNDIO AGUA-PRESSURIZADA 10L INCL SUPORTE PAREDE CARGA     COMPLETA FORNECIMENTO E COLOCACAO</t>
  </si>
  <si>
    <t>EXTINTOR INCENDIO CO2 6KG - FORNECIMENTO E INSTALACAO</t>
  </si>
  <si>
    <t>FORNECIMENTO E INSTALAÇÃO DE PLACA DE SINALIZAÇÃO DE EXTINTOR 20X30CM</t>
  </si>
  <si>
    <t>PINTURA ACRILICA PARA SINALIZAÇÃO HORIZONTAL EM PISO CIMENTADO</t>
  </si>
  <si>
    <t>SINALIZAÇÃO - SAIDA DE EMERGENCIA</t>
  </si>
  <si>
    <t>FORNECIMENTO E INSTALAÇÃO DE PLACA DE SINALIZAÇÃO INDICATIVA, SAÍDA DE EMERGÊNCIA, SAÍDA LATERAL ESQUERDA/DIREITA/SAÍDA EM FRENTE</t>
  </si>
  <si>
    <t>SISTEMA DE ALARME DE EMERGENCIA</t>
  </si>
  <si>
    <t>CABO DE COBRE FLEXÍVEL ISOLADO, 2,5 MM², ANTI-CHAMA 0,6/1,0 KV, PARA CIRCUITOS TERMINAIS - FORNECIMENTO E INSTALAÇÃO. AF_12/2015</t>
  </si>
  <si>
    <t>CAIXA RETANGULAR 4" X 2" MÉDIA (1,30 M DO PISO), PVC, INSTALADA EM PAREDE - FORNECIMENTO E INSTALAÇÃO. AF_12/2015</t>
  </si>
  <si>
    <t>ELETRODUTO ZINCADO, INCLUSIVE CONEXÕES DE 1" x 3m</t>
  </si>
  <si>
    <t>ELETRODUTO ZINCADO LEVE 3/4" X 3M - FORNECIMENTO E INSTALAÇÃO</t>
  </si>
  <si>
    <t>LUVA P/ELETRODUTO ZINCADO 3/4"</t>
  </si>
  <si>
    <t>LUVA P/ELETRODUTO ZINCADO 1"</t>
  </si>
  <si>
    <t>CURVA 90° DE FERRO ZINCADO P/ ELTRODUTO DE 1"</t>
  </si>
  <si>
    <t>ABRACADEIRA EM ACO PARA AMARRACAO DE ELETRODUTOS, TIPO D, COM 3/4" E CUNHA DE FIXACAO</t>
  </si>
  <si>
    <t>CONDULETE DE ALUMÍNIO, TIPO X, PARA ELETRODUTO DE AÇO GALVANIZADO DN 32 MM (1 1/4''), APARENTE - FORNECIMENTO E INSTALAÇÃO. AF_11/2016_P</t>
  </si>
  <si>
    <t>74145/1</t>
  </si>
  <si>
    <t>PINTURA ESMALTE FOSCO, DUAS DEMAOS, SOBRE SUPERFICIE METALICA, INCLUSO UMA DEMAO DE FUNDO ANTICORROSIVO. UTILIZACAO DE REVOLVER ( AR-COMPRIMIDO).</t>
  </si>
  <si>
    <t>CONDULETE DE ALUMÍNIO, TIPO X, PARA ELETRODUTO DE AÇO GALVANIZADO DN 20 MM (3/4''), APARENTE - FORNECIMENTO E INSTALAÇÃO. AF_11/2016_P</t>
  </si>
  <si>
    <t>LUVA PARA ELETRODUTO, PVC, SOLDÁVEL, DN 25 MM (3/4), APARENTE, INSTALADA EM TETO - FORNECIMENTO E INSTALAÇÃO. AF_11/2016_P</t>
  </si>
  <si>
    <t>HIDRANTE DE PAREDE</t>
  </si>
  <si>
    <t>ABRIGO PARA HIDRANTE, 75X45X17CM, COM REGISTRO GLOBO ANGULAR 45º 2.1/2", ADAPTADOR STORZ 2.1/2", MANGUEIRA DE INCÊNDIO 15M, REDUÇÃO 2.1/2X1.1/2" E ESGUICHO EM LATÃO 1.1/2" - FORNECIMENTO E INSTALAÇÃO</t>
  </si>
  <si>
    <t>TUBO DE AÇO GALVANIZADO COM COSTURA, CLASSE MÉDIA,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</si>
  <si>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</si>
  <si>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</si>
  <si>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TÊ, EM FERRO GALVANIZADO, CONEXÃO ROSQUEADA, DN 65 (2 1/2"), INSTALADO EM REDE DE ALIMENTAÇÃO PARA HIDRANTE - FORNECIMENTO E INSTALAÇÃO. AF_12/2015</t>
  </si>
  <si>
    <t>FORNECIMENTO E INSTALAÇÃO DE BOMBA TRIFÁSICA 5CV - 220/380V</t>
  </si>
  <si>
    <t>FORNECIMENTO E INSTALAÇÃO DE QUADRO DE COMANDO PARA BOMBA 7,5CV</t>
  </si>
  <si>
    <t>FORNECIMENTO E INSTALAÇÃO DE ACIONADOR MANUAL LIGA DESLIGA, BOTOEIRA, TIPO QUEBRA VIDRO, PARA ACIONAMENTO DA BOMBA DO HIDRANTE</t>
  </si>
  <si>
    <t>DISJUNTOR TRIPOLAR TIPO DIN, CORRENTE NOMINAL DE 40A - FORNECIMENTO E INSTALAÇÃO. AF_04/2016</t>
  </si>
  <si>
    <t>ELETRODUTO ZINCADO, INCLUSIVE CONEXÕES DE 1" (CASA DE BOMBA)</t>
  </si>
  <si>
    <t>LUVA P/ELETRODUTO ZINCADO 1" (CASA DE BOMBA)</t>
  </si>
  <si>
    <t>CURVA 90 GRAUS PARA ELETRODUTO, PVC, ROSCÁVEL, DN 32 MM (1"), PARA CIRCUITOS TERMINAIS, INSTALADA EM FORRO - FORNECIMENTO E INSTALAÇÃO. AF_12/2015</t>
  </si>
  <si>
    <t>73798/1</t>
  </si>
  <si>
    <t>DUTO ESPIRAL FLEXIVEL SINGELO PEAD D=50MM(2") REVESTIDO COM PVC COM FIO GUIA DE ACO GALVANIZADO, LANCADO DIRETO NO SOLO, INCL CONEXOES</t>
  </si>
  <si>
    <t>74166/1</t>
  </si>
  <si>
    <t>CAIXA DE INSPEÇÃO EM CONCRETO PRÉ-MOLDADO DN 60CM COM TAMPA H= 60CM - FORNECIMENTO E INSTALACAO</t>
  </si>
  <si>
    <t>HIDRANTE DE RECALQUE</t>
  </si>
  <si>
    <t>CAIXA DE INCÊNDIO 45X75X17CM - FORNECIMENTO E INSTALAÇÃO</t>
  </si>
  <si>
    <t>74169/1</t>
  </si>
  <si>
    <t>REGISTRO/VALVULA GLOBO ANGULAR 45 GRAUS EM LATAO PARA HIDRANTES DE INCÊNDIO PREDIAL DN 2.1/2, COM VOLANTE, CLASSE DE PRESSAO DE ATE 200 PSI - FORNECIMENTO E INSTALACAO</t>
  </si>
  <si>
    <t>VÁLVULA DE RETENÇÃO HORIZONTAL, DE BRONZE, ROSCÁVEL, 2 1/2" - FORNECIMENTO E INSTALAÇÃO. AF_01/2019</t>
  </si>
  <si>
    <t>72132</t>
  </si>
  <si>
    <t>ALVENARIA EM TIJOLO CERAMICO MACICO 5X10X20CM 1/2 VEZ (ESPESSURA 10CM), ASSENTADO COM ARGAMASSA TRACO 1:2:8 (CIMENTO, CAL E AREIA)</t>
  </si>
  <si>
    <t>LUMINARIA DE EMERGENCIA</t>
  </si>
  <si>
    <t>LUMINARIA DE EMERGENCIA 30 LEDS, POTENCIA 2 W, BATERIA DE LITIO, AUTONOMIA DE 6 CR</t>
  </si>
  <si>
    <t>LUMINARIA DE EMERGENCIA 960 LUMENS DE 24 LEDS, POTENCIA 4 W, BATERIA DE LITIO, AUTONOMIA DE 3 HRS</t>
  </si>
  <si>
    <t>20.4.1</t>
  </si>
  <si>
    <t>20.4.2</t>
  </si>
  <si>
    <t>20.4.3</t>
  </si>
  <si>
    <t>20.4.4</t>
  </si>
  <si>
    <t>20.4.5</t>
  </si>
  <si>
    <t>20.4.6</t>
  </si>
  <si>
    <t>20.4.7</t>
  </si>
  <si>
    <t>20.4.8</t>
  </si>
  <si>
    <t>20.4.9</t>
  </si>
  <si>
    <t>20.4.10</t>
  </si>
  <si>
    <t>20.4.11</t>
  </si>
  <si>
    <t>20.4.12</t>
  </si>
  <si>
    <t>20.4.13</t>
  </si>
  <si>
    <t>20.4.14</t>
  </si>
  <si>
    <t>20.4.15</t>
  </si>
  <si>
    <t>20.4.16</t>
  </si>
  <si>
    <t>20.5</t>
  </si>
  <si>
    <t>20.5.1</t>
  </si>
  <si>
    <t>20.5.2</t>
  </si>
  <si>
    <t>20.5.3</t>
  </si>
  <si>
    <t>20.5.4</t>
  </si>
  <si>
    <t>20.5.5</t>
  </si>
  <si>
    <t>20.5.6</t>
  </si>
  <si>
    <t>20.6</t>
  </si>
  <si>
    <t>20.6.1</t>
  </si>
  <si>
    <t>20.6.2</t>
  </si>
  <si>
    <t>BLOCO TERMINAL  BLI - 10</t>
  </si>
  <si>
    <t>CANALETA DE MONTAGEM 1 MODULO BLI-10</t>
  </si>
  <si>
    <t>PLACA DE PVC - 4x2 - BEGE</t>
  </si>
  <si>
    <t>PARAFUSO FENDA - GALVANIZADO - CABEÇA PANELA - 2,9/10mm - AUTOTARRAXANTE</t>
  </si>
  <si>
    <t>CAIXA DE DISTRIBUIÇÃO PARA TELEFONIA - n5 (A=80,L=80, P=12) CM</t>
  </si>
  <si>
    <t>CAIXA SUBTERRANEA PARA TELEFONIA - R1(C=60, L=35, A=50) CM</t>
  </si>
  <si>
    <t>TOMADA RJ11 BEGE</t>
  </si>
  <si>
    <t xml:space="preserve"> TUBO DE AÇO GALVANIZADO COM COSTURA, CLASSE MÉDIA, CONEXÃO ROSQUEADA, DN 20 (3/4"), INSTALADO EM RAMAIS E SUB-RAMAIS DE GÁS - FORNECIMENTO E INSTALAÇÃO. AF_12/2015</t>
  </si>
  <si>
    <t>QUADRO DE DISTRIBUICAO DE ENERGIA EM CHAPA DE ACO GALVANIZADO, PARA 12 DISJUNTORES TERMOMAGNETICOS MONOPOLARES, COM BARRAMENTO TRIFASICO E NEUTRO - FORNECIMENTO E INSTALACAO</t>
  </si>
  <si>
    <t>QUADRO DE DISTRIBUICAO DE ENERGIA EM CHAPA DE ACO GALVANIZADO, PARA 16 DISJUNTORES TERMOMAGNETICOS MONOPOLARES, COM BARRAMENTO TRIFASICO E NEUTRO - FORNECIMENTO E INSTALACAO</t>
  </si>
  <si>
    <t>74131/004</t>
  </si>
  <si>
    <t>QUADRO DE DISTRIBUICAO DE ENERGIA DE SOBREPOR, EM CHAPA PINTADA, PARA 18 DISJUNTORES TERMOMAGNETICOS UNIPOLARES, 150A, COM BARRAMENTO TRIFASICO E NEUTRO, FORNECIMENTO E INSTALACAO</t>
  </si>
  <si>
    <t>QUADRO DE DISTRIBUICAO DE ENERGIA EM CHAPA DE ACO GALVANIZADO, PARA 34 DISJUNTORES TERMOMAGNETICOS MONOPOLARES, COM BARRAMENTO TRIFASICO E NEUTRO - FORNECIMENTO E INSTALACAO</t>
  </si>
  <si>
    <t>QUADRO DE DISTRIBUICAO DE ENERGIA DE EMBUTIR, EM CHAPA PINTADA, PARA 56 DISJUNTORES TERMOMAGNETICOS UNIPOLARES, COM BARRAMENTO DE 100A TRIFASICO E NEUTRO, FORNECIMENTO E INSTALACAO</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</si>
  <si>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</si>
  <si>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</si>
  <si>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</si>
  <si>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ENTERRADA ELÉTRICA RETANGULAR, EM ALVENARIA COM TIJOLOS CERÂMICOS MACIÇOS, FUNDO COM BRITA, DIMENSÕES INTERNAS: 0,3X0,3X0,3 M. AF_05/2018</t>
  </si>
  <si>
    <t>PAINEL MODULAR COMPLETO 1700 X 600 X 400 MM C/ 1 PORTA - FORNECIMENTO E INSTALAÇÃO</t>
  </si>
  <si>
    <t>CABO DE COBRE FLEXÍVEL ISOLADO, 10 MM², ANTI-CHAMA 0,6/1,0 KV, PARA CIRCUITOS TERMINAIS - FORNECIMENTO E INSTALAÇÃO. AF_12/2015</t>
  </si>
  <si>
    <t>CABO DE COBRE FLEXÍVEL ISOLADO, 185 MM², ANTI-CHAMA 0,6/1,0 KV, PARA DISTRIBUIÇÃO - FORNECIMENTO E INSTALAÇÃO. AF_12/2015</t>
  </si>
  <si>
    <t>CABO DE COBRE FLEXÍVEL ISOLADO, 70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</si>
  <si>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</si>
  <si>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</si>
  <si>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</si>
  <si>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</si>
  <si>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95 MM², ANTI-CHAMA 0,6/1,0 KV, PARA DISTRIBUIÇÃO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</si>
  <si>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</si>
  <si>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</si>
  <si>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</si>
  <si>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DISJUNTOR TRIPOLAR TIPO DIN, CORRENTE NOMINAL DE 32A - FORNECIMENTO E INSTALAÇÃO. AF_04/2016</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</si>
  <si>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</si>
  <si>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</si>
  <si>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</si>
  <si>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BIPOLAR TIPO DIN, CORRENTE NOMINAL DE 10A - FORNECIMENTO E INSTALAÇÃO. AF_04/2016</t>
  </si>
  <si>
    <t>DISJUNTOR BIPOLAR TIPO DIN, CORRENTE NOMINAL DE 32A - FORNECIMENTO E INSTALAÇÃO. AF_04/2016</t>
  </si>
  <si>
    <t>DISJUNTOR BIPOLAR TIPO DIN, CORRENTE NOMINAL DE 20A - FORNECIMENTO E INSTALAÇÃO. AF_04/2016</t>
  </si>
  <si>
    <t>DISJUNTOR BIPOLAR TIPO DIN, CORRENTE NOMINAL DE 25A - FORNECIMENTO E INSTALAÇÃO. AF_04/2016</t>
  </si>
  <si>
    <t>ELETRODUTO FLEXÍVEL CORRUGADO,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</si>
  <si>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</si>
  <si>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</si>
  <si>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</si>
  <si>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</si>
  <si>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</si>
  <si>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LUMINÁRIA TIPO PLAFON, DE SOBREPOR, COM 1 LÂMPADA LED - FORNECIMENTO E INSTALAÇÃO. AF_11/2017</t>
  </si>
  <si>
    <t>EMBUTIDO EASYLED 11,2 X 11,2 CM 10W 4.5K - FORNECIMENTO E INSTALAÇÃO</t>
  </si>
  <si>
    <t>INTERRUPTOR SIMPLES (2 MÓDULOS) COM INTERRUPTOR PARALELO (1 MÓDULO), 10A/250V, INCLUINDO SUPORTE E PLACA - FORNECIMENTO E INSTALAÇÃO. AF_12/2015</t>
  </si>
  <si>
    <t>INTERRUPTOR INTERMEDIÁRIO (1 MÓDULO), 10A/250V, INCLUINDO SUPORTE E PLACA - FORNECIMENTO E INSTALAÇÃO. AF_09/2017</t>
  </si>
  <si>
    <t>INTERRUPTOR PARALELO (1 MÓDULO), 10A/250V, INCLUINDO SUPORTE E PLACA - FORNECIMENTO E INSTALAÇÃO. AF_12/2015</t>
  </si>
  <si>
    <t>INTERRUPTOR PARALELO (2 MÓDULOS), 10A/250V, INCLUINDO SUPORTE E PLACA - FORNECIMENTO E INSTALAÇÃO. AF_12/2015</t>
  </si>
  <si>
    <t>INTERRUPTOR SIMPLES (1 MÓDULO) COM INTERRUPTOR PARALELO (2 MÓDULOS), </t>
  </si>
  <si>
    <t>INTERRUPTOR SIMPLES (1 MÓDULO), 10A/250V, INCLUINDO SUPORTE E PLACA - FORNECIMENTO E INSTALAÇÃO. AF_12/2015</t>
  </si>
  <si>
    <t>INTERRUPTOR SIMPLES (2 MÓDULOS), 10A/250V, INCLUINDO SUPORTE E PLACA - FORNECIMENTO E INSTALAÇÃO. AF_12/2015</t>
  </si>
  <si>
    <t>INTERRUPTOR SIMPLES (3 MÓDULOS), 10A/250V, INCLUINDO SUPORTE E PLACA - FORNECIMENTO E INSTALAÇÃO. AF_12/2015</t>
  </si>
  <si>
    <t>TOMADA MÉDIA DE EMBUTIR (2 MÓDULOS), 2P+T 20 A, INCLUINDO SUPORTE E PLACA - FORNECIMENTO E INSTALAÇÃO. AF_12/2015</t>
  </si>
  <si>
    <t>INTERRUPTOR SIMPLES (1 MÓDULO) COM 1 TOMADA DE EMBUTIR 2P+T 10 A, INCLUINDO SUPORTE E PLACA - FORNECIMENTO E INSTALAÇÃO. AF_12/2015</t>
  </si>
  <si>
    <t>INTERRUPTOR SIMPLES (2 MÓDULOS) COM 1 TOMADA DE EMBUTIR 2P+T 10 A, INCLUINDO SUPORTE E PLACA - FORNECIMENTO E INSTALAÇÃO. AF_12/2015</t>
  </si>
  <si>
    <t>TOMADA MÉDIA DE EMBUTIR (2 MÓDULOS), 2P+T 10 A, INCLUINDO SUPORTE E PLACA - FORNECIMENTO E INSTALAÇÃO. AF_12/2015</t>
  </si>
  <si>
    <t>TOMADA BAIXA DE EMBUTIR (1 MÓDULO), 2P+T 10 A, INCLUINDO SUPORTE E PLACA - FORNECIMENTO E INSTALAÇÃO. AF_12/2015</t>
  </si>
  <si>
    <t>TOMADA MÉDIA DE EMBUTIR (1 MÓDULO), 2P+T 10 A, INCLUINDO SUPORTE E PLACA - FORNECIMENTO E INSTALAÇÃO. AF_12/2015</t>
  </si>
  <si>
    <t>TOMADA ALTA DE EMBUTIR (1 MÓDULO), 2P+T 10 A, INCLUINDO SUPORTE E PLACA - FORNECIMENTO E INSTALAÇÃO. AF_12/2015</t>
  </si>
  <si>
    <t>TOMADA BAIXA DE EMBUTIR (1 MÓDULO), 2P+T 20 A, INCLUINDO SUPORTE E PLACA - FORNECIMENTO E INSTALAÇÃO. AF_12/2015</t>
  </si>
  <si>
    <t>REFLETOR LED SUPER SLIM BIVOLT 150W 5.500 K - LUMINÁRIA PÚBLICA - FORNECIMENTO E INSTALAÇÃO</t>
  </si>
  <si>
    <t>CABEAMENTO</t>
  </si>
  <si>
    <t>ELETRODUTOS E CAIXAS</t>
  </si>
  <si>
    <t>POSTES E ATERRAMENTO</t>
  </si>
  <si>
    <t>POSTE DE AÇO CONICO CONTÍNUO CURVO SIMPLES, ENGASTADO, H=9M, INCLUSIVE LUMINÁRIA, SEM LÂMPADA - FORNECIMENTO E INSTALACAO. AF_11/2019</t>
  </si>
  <si>
    <t>HASTE DE ATERRAMENTO 5/8 - FORNECIMENTO E INSTALAÇÃO. AF_12/2017</t>
  </si>
  <si>
    <t>RASGO EM ALVENARIA PARA RAMAIS/ DISTRIBUIÇÃO COM DIAMETROS MENORES OU IGUAIS A 40 MM. AF_05/2015</t>
  </si>
  <si>
    <t>CHUMBAMENTO LINEAR EM ALVENARIA PARA RAMAIS/DISTRIBUIÇÃO COM DIÂMETROS MENORES OU IGUAIS A 40 MM. AF_05/2015</t>
  </si>
  <si>
    <t>AR CONDICIONADO SPLIT INVERTER, HI-WALL (PAREDE), 9000 BTU/H, CICLO FRIO, 60HZ, CLASSIFICACAO A (SELO PROCEL), GAS HFC, CONTROLE S/FIO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</si>
  <si>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</si>
  <si>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</si>
  <si>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PISO TETO, 30000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</si>
  <si>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</si>
  <si>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60000 BTU/H, CICLO FRIO, 60HZ, CLASSIFICACAO ENERGETICA A OU B (SELO PROCEL), GAS HFC, CONTROLE S/FIO</t>
  </si>
  <si>
    <t>INSTALAÇÃO DE AR-CONDICIONADO 9000 BTU/H</t>
  </si>
  <si>
    <t>INSTALAÇÃO DE AR-CONDICIONADO 12000 BTU/H</t>
  </si>
  <si>
    <t>INSTALAÇÃO DE AR-CONDICIONADO 18000 BTU/H</t>
  </si>
  <si>
    <t>INSTALAÇÃO DE AR-CONDICIONADO 30000 BTU/H</t>
  </si>
  <si>
    <t>INSTALAÇÃO DE AR-CONDICIONADO 36000 BTU/H</t>
  </si>
  <si>
    <t>INSTALAÇÃO DE AR-CONDICIONADO 60000 BTU/H</t>
  </si>
  <si>
    <t>TUBO DE CONCRETO (SIMPLES) PARA REDES COLETORAS DE ÁGUAS PLUVIAIS, DIÂMETRO DE 400 MM, JUNTA RÍGIDA, INSTALADO EM LOCAL COM BAIXO NÍVEL DE INTERFERÊNCIAS - FORNECIMENTO E ASSENTAMENTO. AF_12/2015</t>
  </si>
  <si>
    <t>19.1.17</t>
  </si>
  <si>
    <t>19.1.18</t>
  </si>
  <si>
    <t xml:space="preserve"> ESCAVAÇÃO MANUAL DE VALA COM PROFUNDIDADE MENOR OU IGUAL A 1,30 M. AF_03/2016 (Vala para tubos de concreto)</t>
  </si>
  <si>
    <t xml:space="preserve"> REGISTRO OU REGULADOR DE GAS COZINHA, VAZAO DE 2 KG/H, 2,8 KPA</t>
  </si>
  <si>
    <t>INSTALAÇÃO DE GAS</t>
  </si>
  <si>
    <t>COMPACTACAO MECANICA, SEM CONTROLE DO GC (C/COMPACTADOR PLACA 400 KG)  (Aterro interno edificação)</t>
  </si>
  <si>
    <t>MEMÓRIA DE CÁLCULO</t>
  </si>
  <si>
    <t>MOVIMENTO DE TERRA (Empolamento considerado 30%)</t>
  </si>
  <si>
    <t>Compactação mecânica (Aterro interno das edificações)</t>
  </si>
  <si>
    <t>Material para aterro (espessura do aterro 20cm)</t>
  </si>
  <si>
    <r>
      <t xml:space="preserve">ITEM: </t>
    </r>
    <r>
      <rPr>
        <sz val="9"/>
        <color rgb="FF000000"/>
        <rFont val="Gill Sans MT"/>
        <family val="2"/>
      </rPr>
      <t>PS - 060</t>
    </r>
  </si>
  <si>
    <t>CALHA QUADRADA DE CHAPA DE ACO GALVANIZADA NUM 24, CORTE 100 CM</t>
  </si>
  <si>
    <t xml:space="preserve"> CHAPA DE AÇO GALVANIZADO NÚMERO 24, INCLUSO TRANSPORTE VERTICAL.</t>
  </si>
  <si>
    <t xml:space="preserve"> IMPERMEABILIZACAO DE ESTRUTURAS ENTERRADAS, COM TINTA ASFALTICA, DUAS DEMAOS (todas as laterais das vigas completas e área superior das vigas)</t>
  </si>
  <si>
    <t>IMPERMEABILIZACAO DE ESTRUTURAS ENTERRADAS, COM TINTA ASFALTICA, DUAS DEMAOS</t>
  </si>
  <si>
    <t>CHAPA DE AÇO GALVANIZADO NÚMERO 24, INCLUSO TRANSPORTE VERTICAL.</t>
  </si>
  <si>
    <t xml:space="preserve">SELANTE ELASTICO MONOCOMPONENTE A BASE DE POLIURETANO PARA JUNTAS DIVERSAS  </t>
  </si>
  <si>
    <t>SOLDA EM BARRA DE ESTANHO-CHUMBO 50/50</t>
  </si>
  <si>
    <t>TELHADISTA COM ENCARGOS COMPLEMENTARES</t>
  </si>
  <si>
    <t>GUINCHO ELÉTRICO DE COLUNA, CAPACIDADE 400 KG, COM MOTO FREIO, MOTOR TRIFÁSICO DE 1,25 CV - CHI DIURNO. AF_03/2016</t>
  </si>
  <si>
    <t>CHI</t>
  </si>
  <si>
    <t xml:space="preserve">REBITE DE ALUMINIO VAZADO DE REPUXO, 3,2 X 8 MM (1KG = 1025 UNIDADES)  </t>
  </si>
  <si>
    <t>GUINCHO ELÉTRICO DE COLUNA, CAPACIDADE 400 KG, COM MOTO FREIO, MOTOR TRIFÁSICO DE 1,25 CV - CHP DIURNO. AF_03/2016</t>
  </si>
  <si>
    <t xml:space="preserve"> COMPACTACAO MECANICA, SEM CONTROLE DO GC (C/COMPACTADOR PLACA 400 KG)</t>
  </si>
  <si>
    <t>GASOLINA COMUM</t>
  </si>
  <si>
    <t>COMPACTADOR DE SOLO TIPO PLACA VIBRATORIA REVERSIVEL, A GASOLINA, 4 TEMPOS, PESO DE 125 A 150 KG, FORCA CENTRIFUGA DE 2500 A 2800 KGF, LARG. TRABALHO DE 400 A 450 MM, FREQ VIBRACAO DE 4300 A 4500 RPM, VELOC. TRABALHO DE 15 A 20 M/MIN, POT. DE 5,5 A 6,0 HP</t>
  </si>
  <si>
    <t>PS - 060</t>
  </si>
  <si>
    <t>1.7</t>
  </si>
  <si>
    <t>13.2.1</t>
  </si>
  <si>
    <t>13.2.3</t>
  </si>
  <si>
    <t>13.2.5</t>
  </si>
  <si>
    <t>13.2.2</t>
  </si>
  <si>
    <t>13.2.4</t>
  </si>
  <si>
    <t>13.2.6</t>
  </si>
  <si>
    <t>13.2.7</t>
  </si>
  <si>
    <t>13.2.8</t>
  </si>
  <si>
    <t>13.2.9</t>
  </si>
  <si>
    <t>13.2.10</t>
  </si>
  <si>
    <t>13.2.11</t>
  </si>
  <si>
    <t>QUADRO DE DISTRIBUIÇÃO DE ENERGIA EM CHAPA DE AÇO GALVANIZADO. PARA 16 DISJUNTORES TERMOMAGNÉTICOS MONOPOLARES, COM BARRAMENTO TRIFÁSICO E NEUTRO - FORNECIMENTO E INSTALAÇÃO</t>
  </si>
  <si>
    <t>QUADRO DE DISTRIBUIÇÃO COM BARRAMENTO TRIFÁSICO, DE EMBUTIR, EM CHAPA DE AÇO GALVANIZADO, PARA 16 DISJUNTORES DIN, 100A</t>
  </si>
  <si>
    <r>
      <t xml:space="preserve">ITEM: </t>
    </r>
    <r>
      <rPr>
        <sz val="9"/>
        <color rgb="FF000000"/>
        <rFont val="Gill Sans MT"/>
        <family val="2"/>
      </rPr>
      <t>PS - 003</t>
    </r>
  </si>
  <si>
    <t>PS - 003</t>
  </si>
  <si>
    <t>QUADRO DE DISTRIBUIÇÃO COM BARRAMENTO TRIFÁSICO, DE EMBUTIR, EM CHAPA DE AÇO GALVANIZADO, PARA 34 DISJUNTORES DIN, 100A</t>
  </si>
  <si>
    <t>QUADRO DE DISTRIBUIÇÃO DE ENERGIA EM CHAPA DE AÇO GALVANIZADO. PARA 34 DISJUNTORES TERMOMAGNÉTICOS MONOPOLARES, COM BARRAMENTO TRIFÁSICO E NEUTRO - FORNECIMENTO E INSTALAÇÃO</t>
  </si>
  <si>
    <r>
      <t xml:space="preserve">ITEM: </t>
    </r>
    <r>
      <rPr>
        <sz val="9"/>
        <color rgb="FF000000"/>
        <rFont val="Gill Sans MT"/>
        <family val="2"/>
      </rPr>
      <t>PS - 027</t>
    </r>
  </si>
  <si>
    <t>PS - 027</t>
  </si>
  <si>
    <t>QUADRO DE DISTRIBUIÇÃO COM BARRAMENTO TRIFÁSICO, DE EMBUTIR, EM CHAPA DE AÇO GALVANIZADO, PARA 56 DISJUNTORES DIN, 100A</t>
  </si>
  <si>
    <t>QUADRO DE DISTRIBUIÇÃO DE ENERGIA EM CHAPA DE AÇO GALVANIZADO. PARA 56 DISJUNTORES TERMOMAGNÉTICOS MONOPOLARES, COM BARRAMENTO TRIFÁSICO E NEUTRO - FORNECIMENTO E INSTALAÇÃO</t>
  </si>
  <si>
    <r>
      <t>UN:</t>
    </r>
    <r>
      <rPr>
        <sz val="9"/>
        <color rgb="FF000000"/>
        <rFont val="Gill Sans MT"/>
      </rPr>
      <t>UNIDADE</t>
    </r>
  </si>
  <si>
    <r>
      <t xml:space="preserve">ITEM: </t>
    </r>
    <r>
      <rPr>
        <sz val="9"/>
        <color rgb="FF000000"/>
        <rFont val="Gill Sans MT"/>
        <family val="2"/>
      </rPr>
      <t>PS - 028</t>
    </r>
  </si>
  <si>
    <t>PS - 028</t>
  </si>
  <si>
    <t>13.3.1</t>
  </si>
  <si>
    <t>13.3.2</t>
  </si>
  <si>
    <t>13.3.3</t>
  </si>
  <si>
    <t>13.3.4</t>
  </si>
  <si>
    <t>13.3.5</t>
  </si>
  <si>
    <t>13.3.6</t>
  </si>
  <si>
    <t>13.3.7</t>
  </si>
  <si>
    <t>13.3.8</t>
  </si>
  <si>
    <t>13.3.9</t>
  </si>
  <si>
    <t>13.3.10</t>
  </si>
  <si>
    <t>13.3.11</t>
  </si>
  <si>
    <t>DISJUNTOR TERMOMAGNÉTICO TRIPOLAR 125A</t>
  </si>
  <si>
    <t>TERMINAL A COMPRESSAO EM COBRE ESTANHADO PARA CABO 35 MM2, 12 FURO E 1 COMPRESSÃO, PARA PARAFUSO DE FIXAÇÃO M6</t>
  </si>
  <si>
    <t>DISJUNTOR TRIPOLAR, CORRENTE NOMINAL DE 125A - FORNECIMENTO E INSTALAÇÃO</t>
  </si>
  <si>
    <r>
      <t xml:space="preserve">ITEM: </t>
    </r>
    <r>
      <rPr>
        <sz val="9"/>
        <color rgb="FF000000"/>
        <rFont val="Gill Sans MT"/>
        <family val="2"/>
      </rPr>
      <t>PS - 037</t>
    </r>
  </si>
  <si>
    <t xml:space="preserve"> PS - 037</t>
  </si>
  <si>
    <t>DISJUNTOR TIPO DIN/IEC, MONOPOLAR DE 6 ATÉ 32A</t>
  </si>
  <si>
    <t>TERMINAL A COMPRESSAO EM COBRE ESTANHADO PARA CABO 2,5 MM2, 12 FURO E 1 COMPRESSÃO, PARA PARAFUSO DE FIXAÇÃO M6</t>
  </si>
  <si>
    <t>DISJUNTOR MONOPOLAR, CORRENTE NOMINAL DE 25A - FORNECIMENTO E INSTALAÇÃO</t>
  </si>
  <si>
    <r>
      <t xml:space="preserve">ITEM: </t>
    </r>
    <r>
      <rPr>
        <sz val="9"/>
        <color rgb="FF000000"/>
        <rFont val="Gill Sans MT"/>
        <family val="2"/>
      </rPr>
      <t>PS - 057</t>
    </r>
  </si>
  <si>
    <t>PS - 057</t>
  </si>
  <si>
    <t>DISJUNTOR UNIPOLAR TERMOMAGNÉTICO 25A - NORMA DIN (Curva C)</t>
  </si>
  <si>
    <t>DISJUNTOR  TRIPOLAR TERMOMAGNÉTICO 125A - NORMA DIN (Curva C)</t>
  </si>
  <si>
    <t>DISJUNTOR TRIPOLAR 100A</t>
  </si>
  <si>
    <t>TERMINAL A COMPRESSAO EM COBRE ESTANHADO PARA CABO 25 MM2, 12 FURO E 1 COMPRESSÃO, PARA PARAFUSO DE FIXAÇÃO M8</t>
  </si>
  <si>
    <t>DISJUNTOR TRIPOLAR, CORRENTE NOMINAL DE 100A - FORNECIMENTO E INSTALAÇÃO</t>
  </si>
  <si>
    <r>
      <t xml:space="preserve">UN: </t>
    </r>
    <r>
      <rPr>
        <sz val="9"/>
        <rFont val="Gill Sans MT"/>
        <family val="2"/>
      </rPr>
      <t>UNIDADE</t>
    </r>
  </si>
  <si>
    <r>
      <t xml:space="preserve">ITEM: </t>
    </r>
    <r>
      <rPr>
        <sz val="9"/>
        <rFont val="Gill Sans MT"/>
        <family val="2"/>
      </rPr>
      <t>PS - 061</t>
    </r>
  </si>
  <si>
    <t>PS - 061</t>
  </si>
  <si>
    <t>DISJUNTOR  TRIPOLAR TERMOMAGNÉTICO 100A (220 V/127 V) - DIN (Curva C)</t>
  </si>
  <si>
    <t>DISJUNTOR TRIPOLAR 200A</t>
  </si>
  <si>
    <t>TERMINAL A COMPRESSAO EM COBRE ESTANHADO PARA CABO 70 MM2, 12 FURO E 1 COMPRESSÃO, PARA PARAFUSO DE FIXAÇÃO M10</t>
  </si>
  <si>
    <t>DISJUNTOR TRIPOLAR, CORRENTE NOMINAL DE 200A - FORNECIMENTO E INSTALAÇÃO</t>
  </si>
  <si>
    <r>
      <t xml:space="preserve">ITEM: </t>
    </r>
    <r>
      <rPr>
        <sz val="9"/>
        <rFont val="Gill Sans MT"/>
        <family val="2"/>
      </rPr>
      <t>PS - 062</t>
    </r>
  </si>
  <si>
    <t>PS - 062</t>
  </si>
  <si>
    <t>DISJUNTOR  TRIPOLAR TERMOMAGNÉTICO 200A (220 V/127 V) - DIN (Curva C)</t>
  </si>
  <si>
    <t>DISJUNTOR TERMOMAGNÉTICO TRIPOLAR 400 A / 600 V, TIPO JXD / ICC - 40 KA</t>
  </si>
  <si>
    <t>TERMINAL A COMPRESSAO EM COBRE ESTANHADO PARA CABO 95 MM2, 12 FURO E 1 COMPRESSÃO, PARA PARAFUSO DE FIXAÇÃO M10</t>
  </si>
  <si>
    <t>DISJUNTOR TRIPOLAR, CORRENTE NOMINAL DE 400A - FORNECIMENTO E INSTALAÇÃO</t>
  </si>
  <si>
    <r>
      <t xml:space="preserve">ITEM: </t>
    </r>
    <r>
      <rPr>
        <sz val="9"/>
        <color rgb="FF000000"/>
        <rFont val="Gill Sans MT"/>
        <family val="2"/>
      </rPr>
      <t>PS - 063</t>
    </r>
  </si>
  <si>
    <t>PS - 063</t>
  </si>
  <si>
    <t>DISJUNTOR  TRIPOLAR TERMOMAGNÉTICO 400A (220 V/127 V) - DIN (Curva C)</t>
  </si>
  <si>
    <t>DISJUNTOR TIPO DIN/IEC, TRIPOLAR DE 10 ATÉ 50A</t>
  </si>
  <si>
    <t>TERMINAL A COMPRESSAO EM COBRE ESTANHADO PARA CABO 10 MM2, 12 FURO E 1 COMPRESSÃO, PARA PARAFUSO DE FIXAÇÃO M6</t>
  </si>
  <si>
    <t>DISJUNTOR TRIPOLAR, CORRENTE NOMINAL DE 50A - FORNECIMENTO E INSTALAÇÃO</t>
  </si>
  <si>
    <r>
      <t xml:space="preserve">ITEM: </t>
    </r>
    <r>
      <rPr>
        <sz val="9"/>
        <color rgb="FF000000"/>
        <rFont val="Gill Sans MT"/>
        <family val="2"/>
      </rPr>
      <t>PS - 064</t>
    </r>
  </si>
  <si>
    <t>PS - 064</t>
  </si>
  <si>
    <t>DISJUNTOR  TRIPOLAR TERMOMAGNÉTICO  50A (220 V/127 V) - DIN (Curva C)</t>
  </si>
  <si>
    <t>DISJUNTOR TIPO DIN, TRIPOLAR DE 70A</t>
  </si>
  <si>
    <t>DISJUNTOR TRIPOLAR, CORRENTE NOMINAL DE 70A - FORNECIMENTO E INSTALAÇÃO</t>
  </si>
  <si>
    <r>
      <t xml:space="preserve">ITEM: </t>
    </r>
    <r>
      <rPr>
        <sz val="9"/>
        <color rgb="FF000000"/>
        <rFont val="Gill Sans MT"/>
        <family val="2"/>
      </rPr>
      <t>PS - 065</t>
    </r>
  </si>
  <si>
    <t>PS - 065</t>
  </si>
  <si>
    <t>DISJUNTOR  TRIPOLAR TERMOMAGNÉTICO  70A - norma DIN (Curva C)</t>
  </si>
  <si>
    <t>13.4.1</t>
  </si>
  <si>
    <t>13.4.2</t>
  </si>
  <si>
    <t>13.4.3</t>
  </si>
  <si>
    <t>13.4.4</t>
  </si>
  <si>
    <t>13.4.5</t>
  </si>
  <si>
    <t>13.4.6</t>
  </si>
  <si>
    <t>13.4.7</t>
  </si>
  <si>
    <t>13.4.8</t>
  </si>
  <si>
    <t>13.4.9</t>
  </si>
  <si>
    <t>13.4.10</t>
  </si>
  <si>
    <t>13.4.11</t>
  </si>
  <si>
    <t>13.4.12</t>
  </si>
  <si>
    <t>13.4.13</t>
  </si>
  <si>
    <t>13.4.14</t>
  </si>
  <si>
    <t>13.4.15</t>
  </si>
  <si>
    <t>13.4.16</t>
  </si>
  <si>
    <t>13.4.17</t>
  </si>
  <si>
    <t>13.4.18</t>
  </si>
  <si>
    <t>13.4.19</t>
  </si>
  <si>
    <t>EMBUTIDO EASYLED 11,2 X 11,2 CM 10W 4.5K - LUMINÁRIA E LÂMPADA</t>
  </si>
  <si>
    <r>
      <t xml:space="preserve">ITEM: </t>
    </r>
    <r>
      <rPr>
        <sz val="9"/>
        <color rgb="FF000000"/>
        <rFont val="Gill Sans MT"/>
        <family val="2"/>
      </rPr>
      <t>PS - 066</t>
    </r>
  </si>
  <si>
    <t>PS - 066</t>
  </si>
  <si>
    <t>13.5.1</t>
  </si>
  <si>
    <t>13.5.2</t>
  </si>
  <si>
    <t>13.5.3</t>
  </si>
  <si>
    <t>13.5.4</t>
  </si>
  <si>
    <t>13.5.5</t>
  </si>
  <si>
    <t>13.5.6</t>
  </si>
  <si>
    <t xml:space="preserve"> PS - 044</t>
  </si>
  <si>
    <t>13.6.1</t>
  </si>
  <si>
    <t>13.6.2</t>
  </si>
  <si>
    <t>13.6.3</t>
  </si>
  <si>
    <t>13.7.1</t>
  </si>
  <si>
    <t>13.7.2</t>
  </si>
  <si>
    <t>13.7.3</t>
  </si>
  <si>
    <t>13.7.4</t>
  </si>
  <si>
    <t>13.7.5</t>
  </si>
  <si>
    <t>13.7.6</t>
  </si>
  <si>
    <t>13.7.7</t>
  </si>
  <si>
    <t>13.7.8</t>
  </si>
  <si>
    <t>13.7.9</t>
  </si>
  <si>
    <t>13.7.10</t>
  </si>
  <si>
    <t>13.7.11</t>
  </si>
  <si>
    <t>13.7.12</t>
  </si>
  <si>
    <t>13.7.13</t>
  </si>
  <si>
    <t>13.7.14</t>
  </si>
  <si>
    <t>13.7.15</t>
  </si>
  <si>
    <t>13.7.16</t>
  </si>
  <si>
    <t>LUMINÁRIA EXTERNA</t>
  </si>
  <si>
    <t>13.8</t>
  </si>
  <si>
    <t>13.8.1</t>
  </si>
  <si>
    <t>REFLETOR LED SUPER SLIM BIVOLT 150W</t>
  </si>
  <si>
    <r>
      <t xml:space="preserve">ITEM: </t>
    </r>
    <r>
      <rPr>
        <sz val="9"/>
        <color rgb="FF000000"/>
        <rFont val="Gill Sans MT"/>
        <family val="2"/>
      </rPr>
      <t>PS - 067</t>
    </r>
  </si>
  <si>
    <t>PS - 067</t>
  </si>
  <si>
    <t>13.9</t>
  </si>
  <si>
    <t>13.9.1</t>
  </si>
  <si>
    <t>13.10</t>
  </si>
  <si>
    <t>13.10.1</t>
  </si>
  <si>
    <t>13.10.2</t>
  </si>
  <si>
    <t>13.10.3</t>
  </si>
  <si>
    <t>13.11</t>
  </si>
  <si>
    <t>13.11.1</t>
  </si>
  <si>
    <t>13.11.2</t>
  </si>
  <si>
    <t>13.11.3</t>
  </si>
  <si>
    <t>13.11.4</t>
  </si>
  <si>
    <t>17.8</t>
  </si>
  <si>
    <t>17.9</t>
  </si>
  <si>
    <t>17.10</t>
  </si>
  <si>
    <t>17.11</t>
  </si>
  <si>
    <t>17.12</t>
  </si>
  <si>
    <t>17.13</t>
  </si>
  <si>
    <t>17.14</t>
  </si>
  <si>
    <t>17.15</t>
  </si>
  <si>
    <t>17.16</t>
  </si>
  <si>
    <t>17.17</t>
  </si>
  <si>
    <t>17.18</t>
  </si>
  <si>
    <t>17.19</t>
  </si>
  <si>
    <t>17.20</t>
  </si>
  <si>
    <t>17.21</t>
  </si>
  <si>
    <t>17.22</t>
  </si>
  <si>
    <t>COTAÇÃO 100</t>
  </si>
  <si>
    <t>COTAÇÃO 99</t>
  </si>
  <si>
    <t>COTAÇÃO 98</t>
  </si>
  <si>
    <t>COTAÇÃO 97</t>
  </si>
  <si>
    <t>COTAÇÃO 96</t>
  </si>
  <si>
    <t xml:space="preserve">AR CONDICIONADO SPLIT GREE ECO GRADEN 30.000BTU/h </t>
  </si>
  <si>
    <t>MAGAZINE LUIZA</t>
  </si>
  <si>
    <t xml:space="preserve">CASAS BAHIA </t>
  </si>
  <si>
    <t>COTAÇÃO 101</t>
  </si>
  <si>
    <t xml:space="preserve">AR CONDICIONADO SPLIT GREE ECO GRADEN 60.000BTU/h </t>
  </si>
  <si>
    <t>AMERICANAS</t>
  </si>
  <si>
    <t>SUBMARINO</t>
  </si>
  <si>
    <t>COTAÇÃO 102</t>
  </si>
  <si>
    <t xml:space="preserve">AR CONDICIONADO SPLIT GREE ECO GRADEN 36.000BTU/h </t>
  </si>
  <si>
    <t>COTAÇÃO 103</t>
  </si>
  <si>
    <t>Dispositivo de proteção contra surto 175V - 45KA</t>
  </si>
  <si>
    <t>Dispositivo de proteção contra surto 175V - 20KA</t>
  </si>
  <si>
    <t>DISPOSITIVO DPS CLASSE II, 1 POLO, TENSÃO MAXIMA DE 175 V, CORRENTE MAXIMA DE 20 KA</t>
  </si>
  <si>
    <t>DISPOSITIVO DPS CLASSE II, 1 POLO, TENSÃO MAXIMA DE 175 V, CORRENTE MAXIMA DE 20 KA - FORNECIMENTO E INSTALAÇÃO</t>
  </si>
  <si>
    <t>UN: CJ</t>
  </si>
  <si>
    <t>DISPOSITIVO DPS CLASSE II, 1 POLO, TENSÃO MAXIMA DE 175 V, CORRENTE MAXIMA DE 45 KA</t>
  </si>
  <si>
    <t>DISPOSITIVO DPS CLASSE II, 1 POLO, TENSÃO MAXIMA DE 175 V, CORRENTE MAXIMA DE 45 KA - FORNECIMENTO E INSTALAÇÃO</t>
  </si>
  <si>
    <r>
      <t xml:space="preserve">ITEM: </t>
    </r>
    <r>
      <rPr>
        <sz val="9"/>
        <color rgb="FF000000"/>
        <rFont val="Gill Sans MT"/>
        <family val="2"/>
      </rPr>
      <t>PS - 068</t>
    </r>
  </si>
  <si>
    <r>
      <t xml:space="preserve">ITEM: </t>
    </r>
    <r>
      <rPr>
        <sz val="9"/>
        <color rgb="FF000000"/>
        <rFont val="Gill Sans MT"/>
        <family val="2"/>
      </rPr>
      <t>PS - 069</t>
    </r>
  </si>
  <si>
    <t xml:space="preserve"> PS - 068</t>
  </si>
  <si>
    <t xml:space="preserve"> PS - 069</t>
  </si>
  <si>
    <t xml:space="preserve">COTAÇÃO </t>
  </si>
  <si>
    <t>TRILHO DIN LISO BARRA 1 METRO</t>
  </si>
  <si>
    <t>ISOLADOR EPOXI 30X40</t>
  </si>
  <si>
    <t>BARRAMENTO DE COBRE 1" x 3/8" - cm</t>
  </si>
  <si>
    <t>CM</t>
  </si>
  <si>
    <t>PLACA DE ACRILICO 1 M X 1 M</t>
  </si>
  <si>
    <t xml:space="preserve">PARAFUSO COM PORCA E ARRUELA - 1/4" X 3.5 </t>
  </si>
  <si>
    <t>PAINEL MODULAR 1700x600x400 mm - 1 PORTA</t>
  </si>
  <si>
    <r>
      <t xml:space="preserve">ITEM: </t>
    </r>
    <r>
      <rPr>
        <sz val="9"/>
        <color rgb="FF000000"/>
        <rFont val="Gill Sans MT"/>
        <family val="2"/>
      </rPr>
      <t>PS - 070</t>
    </r>
  </si>
  <si>
    <t>PS - 070</t>
  </si>
  <si>
    <t>COTAÇÃO 104</t>
  </si>
  <si>
    <t>EXECUÇÃO DE PASSEIO (CALÇADA) OU PISO DE CONCRETO COM CONCRETO MOLDADO IN LOCO, USINADO, ACABAMENTO CONVENCIONAL, NÃO ARMADO. AF_07/2016</t>
  </si>
  <si>
    <t>REVESTIMENTO CERÂMICO PARA PAREDES EXTERNAS EM PASTILHAS DE PORCELANA 5 X 5 CM (PLACAS DE 30 X 30 CM), ALINHADAS A PRUMO, APLICADO EM PANOS SEM VÃOS. AF_06/2014</t>
  </si>
  <si>
    <t>7.1.6</t>
  </si>
  <si>
    <r>
      <t xml:space="preserve">ITEM: </t>
    </r>
    <r>
      <rPr>
        <sz val="9"/>
        <color rgb="FF000000"/>
        <rFont val="Gill Sans MT"/>
        <family val="2"/>
      </rPr>
      <t>PS - 071</t>
    </r>
  </si>
  <si>
    <t>UN: M2</t>
  </si>
  <si>
    <t xml:space="preserve">PASTILHA CERAMICA/PORCELANA, REVEST INT/EXT E PISCINA, CORES FRIAS *5 X 5* CM </t>
  </si>
  <si>
    <t xml:space="preserve">ARGAMASSA COLANTE TIPO ACIII E </t>
  </si>
  <si>
    <t>ELETRODUTO DE PVC FLEXIVEL CORRUGADO DN 25MM(1") - FORNECIMENTO E INSTALACAO</t>
  </si>
  <si>
    <t>ELETRODUTO DE PVC FLEXIVEL CORRUGADO DN 25MM(3/4") - FORNECIMENTO E INSTALACAO</t>
  </si>
  <si>
    <t>20.7</t>
  </si>
  <si>
    <t>20.7.1</t>
  </si>
  <si>
    <t>20.7.2</t>
  </si>
  <si>
    <t>19.1.1</t>
  </si>
  <si>
    <t>(66)3544-8113</t>
  </si>
  <si>
    <t>(66)3907-8200</t>
  </si>
  <si>
    <t>33.014.556/0001-96</t>
  </si>
  <si>
    <t>00.776.574/0006-60</t>
  </si>
  <si>
    <t>47.960.950/0001-21</t>
  </si>
  <si>
    <t>59.291.534/0001-67</t>
  </si>
  <si>
    <t>4.3.6</t>
  </si>
  <si>
    <t>ARMACAO EM TELA DE ACO SOLDADA NERVURADA Q-92, ACO CA-60, 4,2MM, MALHA 15X15CM</t>
  </si>
  <si>
    <r>
      <t xml:space="preserve">ITEM: </t>
    </r>
    <r>
      <rPr>
        <sz val="9"/>
        <color rgb="FF000000"/>
        <rFont val="Gill Sans MT"/>
        <family val="2"/>
      </rPr>
      <t>PS - 072</t>
    </r>
  </si>
  <si>
    <r>
      <t xml:space="preserve">UN: </t>
    </r>
    <r>
      <rPr>
        <sz val="9"/>
        <color rgb="FF000000"/>
        <rFont val="Gill Sans MT"/>
      </rPr>
      <t>M2</t>
    </r>
  </si>
  <si>
    <t>ARMADOR COM ENCARGOS COMPLEMENTARES</t>
  </si>
  <si>
    <t>TELA DE ACO SOLDADA NERVURADA CA-60, Q-92, (1,48 KG/M2), DIAMETRO DO FIO = 4,2 MM, LARGURA = 2,45 X 60 M DE COMPRIMENTO, ESPACAMENTO DA MALHA = 15 X 15 CM</t>
  </si>
  <si>
    <t>PS - 072</t>
  </si>
  <si>
    <t>ESTACAS BROCAS</t>
  </si>
  <si>
    <t>FORRO EM PLACAS DE GESSO, PARA AMBIENTES COMERCIAIS. AF_05/2017_P (Banheiro, sala de espera, sla de acondicionamento e abrigo da ambulancia)</t>
  </si>
  <si>
    <t xml:space="preserve">APLICAÇÃO MANUAL DE PINTURA COM TINTA LÁTEX ACRÍLICA EM TETO, DUAS DEMÃOS. AF_06/2014 </t>
  </si>
  <si>
    <t>Luciano Clebert Scaburi - CREA  RN170072976-4</t>
  </si>
  <si>
    <t>ADMINISTRAÇÃO LOCAL</t>
  </si>
  <si>
    <t>ENCARREGADO GERAL DE OBRAS COM ENCARGOS COMPLEMENTARES</t>
  </si>
  <si>
    <t>ENGENHEIRO CIVIL DE OBRA JUNIOR COM ENCARGOS COMPLEMENTARES</t>
  </si>
  <si>
    <t>1.2.1</t>
  </si>
  <si>
    <t>1.2.2</t>
  </si>
  <si>
    <t>1.2.3</t>
  </si>
  <si>
    <t xml:space="preserve"> VIGIA NOTURNO COM ENCARGOS COMPLEMENTARES</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</si>
</sst>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0.00_-;\-* #,##0.00_-;_-* &quot;-&quot;??_-;_-@_-"/>
    <numFmt numFmtId="164" formatCode="_-&quot;R$&quot;\ * #,##0.00_-;\-&quot;R$&quot;\ * #,##0.00_-;_-&quot;R$&quot;\ * &quot;-&quot;??_-;_-@_-"/>
    <numFmt numFmtId="165" formatCode="_(* #,##0.00_);_(* \(#,##0.00\);_(* &quot;-&quot;??_);_(@_)"/>
    <numFmt numFmtId="166" formatCode="0.0;[Red]0.0"/>
    <numFmt numFmtId="167" formatCode="#,##0.00;[Red]#,##0.00"/>
    <numFmt numFmtId="168" formatCode="0.00;[Red]0.00"/>
    <numFmt numFmtId="169" formatCode="_(&quot;R$ &quot;* #,##0.00_);_(&quot;R$ &quot;* \(#,##0.00\);_(&quot;R$ &quot;* &quot;-&quot;??_);_(@_)"/>
    <numFmt numFmtId="170" formatCode="_([$€-2]* #,##0.00_);_([$€-2]* \(#,##0.00\);_([$€-2]* &quot;-&quot;??_)"/>
    <numFmt numFmtId="171" formatCode="#,##0.0000"/>
    <numFmt numFmtId="172" formatCode="0.000"/>
    <numFmt numFmtId="173" formatCode="#,##0.000000"/>
    <numFmt numFmtId="174" formatCode="0.00000000000000"/>
    <numFmt numFmtId="175" formatCode="0.00000"/>
    <numFmt numFmtId="176" formatCode="0.000000"/>
    <numFmt numFmtId="177" formatCode="0.000%"/>
    <numFmt numFmtId="178" formatCode="#,##0.00\ &quot;m²&quot;"/>
    <numFmt numFmtId="179" formatCode="_ * #,##0.00_ ;_ * \-#,##0.00_ ;_ * &quot;-&quot;??_ ;_ @_ "/>
    <numFmt numFmtId="180" formatCode="_ * #,##0_ ;_ * \-#,##0_ ;_ * &quot;-&quot;_ ;_ @_ "/>
    <numFmt numFmtId="181" formatCode="_ &quot;S/&quot;* #,##0_ ;_ &quot;S/&quot;* \-#,##0_ ;_ &quot;S/&quot;* &quot;-&quot;_ ;_ @_ "/>
    <numFmt numFmtId="182" formatCode="_ &quot;S/&quot;* #,##0.00_ ;_ &quot;S/&quot;* \-#,##0.00_ ;_ &quot;S/&quot;* &quot;-&quot;??_ ;_ @_ "/>
    <numFmt numFmtId="183" formatCode="_-&quot;$&quot;* #,##0_-;\-&quot;$&quot;* #,##0_-;_-&quot;$&quot;* &quot;-&quot;_-;_-@_-"/>
    <numFmt numFmtId="184" formatCode="_-&quot;$&quot;* #,##0.00_-;\-&quot;$&quot;* #,##0.00_-;_-&quot;$&quot;* &quot;-&quot;??_-;_-@_-"/>
    <numFmt numFmtId="185" formatCode="#,##0\ &quot;L/min&quot;"/>
    <numFmt numFmtId="186" formatCode="#,##0.000"/>
    <numFmt numFmtId="187" formatCode="0.0000"/>
    <numFmt numFmtId="188" formatCode="#,##0.0"/>
    <numFmt numFmtId="189" formatCode="&quot;R$&quot;\ #,##0.00"/>
  </numFmts>
  <fonts count="91">
    <font>
      <sz val="11"/>
      <color theme="1"/>
      <name val="Calibri"/>
      <family val="2"/>
      <scheme val="minor"/>
    </font>
    <font>
      <sz val="11"/>
      <color indexed="8"/>
      <name val="Calibri"/>
      <family val="2"/>
    </font>
    <font>
      <sz val="11"/>
      <color theme="1"/>
      <name val="Calibri"/>
      <family val="2"/>
      <scheme val="minor"/>
    </font>
    <font>
      <b/>
      <sz val="11"/>
      <color theme="1"/>
      <name val="Cambria"/>
      <family val="1"/>
      <scheme val="major"/>
    </font>
    <font>
      <sz val="11"/>
      <color theme="1"/>
      <name val="Cambria"/>
      <family val="1"/>
      <scheme val="major"/>
    </font>
    <font>
      <sz val="11"/>
      <color rgb="FF000000"/>
      <name val="Calibri"/>
      <family val="2"/>
      <scheme val="minor"/>
    </font>
    <font>
      <b/>
      <sz val="11"/>
      <color theme="1"/>
      <name val="Calibri"/>
      <family val="2"/>
      <scheme val="minor"/>
    </font>
    <font>
      <b/>
      <sz val="12"/>
      <color theme="1"/>
      <name val="Calibri"/>
      <family val="2"/>
      <scheme val="min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theme="1"/>
      <name val="Cambria"/>
      <family val="1"/>
      <scheme val="major"/>
    </font>
    <font>
      <b/>
      <sz val="10"/>
      <color indexed="8"/>
      <name val="Arial"/>
      <family val="2"/>
    </font>
    <font>
      <sz val="10"/>
      <color indexed="8"/>
      <name val="Arial"/>
      <family val="2"/>
    </font>
    <font>
      <b/>
      <sz val="16"/>
      <color theme="1"/>
      <name val="Cambria"/>
      <family val="1"/>
      <scheme val="major"/>
    </font>
    <font>
      <b/>
      <sz val="9"/>
      <color theme="1"/>
      <name val="Gill Sans MT"/>
      <family val="2"/>
    </font>
    <font>
      <sz val="9"/>
      <color theme="1"/>
      <name val="Gill Sans MT"/>
      <family val="2"/>
    </font>
    <font>
      <sz val="9"/>
      <color indexed="8"/>
      <name val="Gill Sans MT"/>
      <family val="2"/>
    </font>
    <font>
      <sz val="9"/>
      <name val="Gill Sans MT"/>
      <family val="2"/>
    </font>
    <font>
      <b/>
      <sz val="9"/>
      <name val="Gill Sans MT"/>
      <family val="2"/>
    </font>
    <font>
      <sz val="10"/>
      <color theme="1"/>
      <name val="Calibri"/>
      <family val="2"/>
      <scheme val="minor"/>
    </font>
    <font>
      <sz val="11"/>
      <color theme="1"/>
      <name val="Calibri"/>
      <family val="2"/>
    </font>
    <font>
      <b/>
      <u/>
      <sz val="22"/>
      <color theme="1"/>
      <name val="Cambria"/>
      <family val="1"/>
      <scheme val="major"/>
    </font>
    <font>
      <sz val="9"/>
      <color rgb="FF000000"/>
      <name val="Gill Sans MT"/>
      <family val="2"/>
    </font>
    <font>
      <b/>
      <sz val="9"/>
      <color rgb="FF000000"/>
      <name val="Gill Sans MT"/>
      <family val="2"/>
    </font>
    <font>
      <sz val="11"/>
      <color theme="1"/>
      <name val="Gill Sans MT"/>
      <family val="2"/>
    </font>
    <font>
      <sz val="11"/>
      <name val="Gill Sans MT"/>
      <family val="2"/>
    </font>
    <font>
      <b/>
      <sz val="11"/>
      <color theme="1"/>
      <name val="Gill Sans MT"/>
      <family val="2"/>
    </font>
    <font>
      <sz val="11"/>
      <color rgb="FFFF0000"/>
      <name val="Gill Sans MT"/>
      <family val="2"/>
    </font>
    <font>
      <sz val="8"/>
      <color theme="1"/>
      <name val="Gill Sans MT"/>
      <family val="2"/>
    </font>
    <font>
      <b/>
      <sz val="9"/>
      <color indexed="8"/>
      <name val="Gill Sans MT"/>
      <family val="2"/>
    </font>
    <font>
      <u/>
      <sz val="10"/>
      <color theme="1"/>
      <name val="Calibri"/>
      <family val="2"/>
      <scheme val="minor"/>
    </font>
    <font>
      <b/>
      <i/>
      <u/>
      <sz val="10"/>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name val="Helv"/>
      <charset val="204"/>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18"/>
      <color theme="3"/>
      <name val="Cambria"/>
      <family val="2"/>
      <scheme val="major"/>
    </font>
    <font>
      <sz val="10"/>
      <name val="Times New Roman"/>
      <family val="1"/>
      <charset val="204"/>
    </font>
    <font>
      <sz val="9"/>
      <color rgb="FF000000"/>
      <name val="Gill Sans MT"/>
    </font>
    <font>
      <sz val="9"/>
      <color theme="1"/>
      <name val="Gill Sans MT"/>
    </font>
    <font>
      <b/>
      <sz val="9"/>
      <color rgb="FF000000"/>
      <name val="Gill Sans MT"/>
    </font>
    <font>
      <b/>
      <sz val="9"/>
      <name val="Gill Sans MT"/>
    </font>
    <font>
      <sz val="9"/>
      <color theme="1"/>
      <name val="Calibri"/>
      <family val="2"/>
      <scheme val="minor"/>
    </font>
    <font>
      <b/>
      <sz val="10"/>
      <name val="Arial"/>
      <family val="2"/>
    </font>
    <font>
      <sz val="8"/>
      <name val="Arial"/>
      <family val="2"/>
    </font>
    <font>
      <b/>
      <sz val="9"/>
      <color theme="1"/>
      <name val="Gill Sans MT"/>
    </font>
    <font>
      <sz val="9"/>
      <name val="Gill"/>
    </font>
    <font>
      <sz val="9"/>
      <name val="Arial"/>
      <family val="2"/>
    </font>
    <font>
      <u/>
      <sz val="8"/>
      <color theme="1"/>
      <name val="Gill Sans MT"/>
      <family val="2"/>
    </font>
    <font>
      <b/>
      <sz val="9"/>
      <color theme="0"/>
      <name val="Gill Sans MT"/>
      <family val="2"/>
    </font>
    <font>
      <b/>
      <sz val="12"/>
      <color theme="1"/>
      <name val="Gill Sans MT"/>
      <family val="2"/>
    </font>
    <font>
      <sz val="9"/>
      <name val="Gill Sans MT"/>
    </font>
    <font>
      <sz val="11"/>
      <name val="Calibri"/>
      <family val="2"/>
      <scheme val="minor"/>
    </font>
    <font>
      <sz val="10"/>
      <color theme="1"/>
      <name val="Arial"/>
      <family val="2"/>
    </font>
    <font>
      <b/>
      <sz val="11"/>
      <name val="Calibri"/>
      <family val="2"/>
      <scheme val="minor"/>
    </font>
    <font>
      <b/>
      <sz val="14"/>
      <color theme="0"/>
      <name val="Calibri"/>
      <family val="2"/>
      <scheme val="minor"/>
    </font>
    <font>
      <b/>
      <sz val="14"/>
      <color theme="1"/>
      <name val="Calibri"/>
      <family val="2"/>
      <scheme val="minor"/>
    </font>
    <font>
      <b/>
      <sz val="8"/>
      <name val="Arial"/>
      <family val="2"/>
    </font>
    <font>
      <sz val="8"/>
      <color theme="1"/>
      <name val="Calibri"/>
      <family val="2"/>
      <scheme val="minor"/>
    </font>
  </fonts>
  <fills count="75">
    <fill>
      <patternFill patternType="none"/>
    </fill>
    <fill>
      <patternFill patternType="gray125"/>
    </fill>
    <fill>
      <patternFill patternType="solid">
        <fgColor rgb="FF8DCC7E"/>
        <bgColor indexed="64"/>
      </patternFill>
    </fill>
    <fill>
      <patternFill patternType="solid">
        <fgColor rgb="FF9FF7B4"/>
        <bgColor indexed="64"/>
      </patternFill>
    </fill>
    <fill>
      <patternFill patternType="solid">
        <fgColor rgb="FF4FA76A"/>
        <bgColor indexed="64"/>
      </patternFill>
    </fill>
    <fill>
      <patternFill patternType="solid">
        <fgColor rgb="FF6EBA86"/>
        <bgColor indexed="64"/>
      </patternFill>
    </fill>
    <fill>
      <patternFill patternType="solid">
        <fgColor rgb="FF98F6AE"/>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41"/>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6E6E6"/>
        <bgColor indexed="64"/>
      </patternFill>
    </fill>
    <fill>
      <patternFill patternType="solid">
        <fgColor rgb="FF99FF99"/>
        <bgColor indexed="64"/>
      </patternFill>
    </fill>
    <fill>
      <patternFill patternType="solid">
        <fgColor rgb="FFFF0000"/>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6DF38D"/>
        <bgColor indexed="64"/>
      </patternFill>
    </fill>
    <fill>
      <patternFill patternType="solid">
        <fgColor theme="6"/>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4" tint="-0.499984740745262"/>
        <bgColor indexed="64"/>
      </patternFill>
    </fill>
    <fill>
      <patternFill patternType="solid">
        <fgColor rgb="FFFFFFFF"/>
        <bgColor rgb="FF000000"/>
      </patternFill>
    </fill>
    <fill>
      <patternFill patternType="solid">
        <fgColor theme="4" tint="0.59999389629810485"/>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83">
    <xf numFmtId="0" fontId="0" fillId="0" borderId="0"/>
    <xf numFmtId="0" fontId="1" fillId="0" borderId="0"/>
    <xf numFmtId="0" fontId="5" fillId="0" borderId="0"/>
    <xf numFmtId="0" fontId="2" fillId="0" borderId="0"/>
    <xf numFmtId="0" fontId="8"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15" fillId="8" borderId="0" applyNumberFormat="0" applyBorder="0" applyAlignment="0" applyProtection="0"/>
    <xf numFmtId="0" fontId="11" fillId="25" borderId="27" applyNumberFormat="0" applyAlignment="0" applyProtection="0"/>
    <xf numFmtId="0" fontId="12" fillId="26" borderId="28" applyNumberFormat="0" applyAlignment="0" applyProtection="0"/>
    <xf numFmtId="170" fontId="8" fillId="0" borderId="0" applyFont="0" applyFill="0" applyBorder="0" applyAlignment="0" applyProtection="0"/>
    <xf numFmtId="0" fontId="19" fillId="0" borderId="0" applyNumberFormat="0" applyFill="0" applyBorder="0" applyAlignment="0" applyProtection="0"/>
    <xf numFmtId="0" fontId="10" fillId="9" borderId="0" applyNumberFormat="0" applyBorder="0" applyAlignment="0" applyProtection="0"/>
    <xf numFmtId="0" fontId="21" fillId="0" borderId="30" applyNumberFormat="0" applyFill="0" applyAlignment="0" applyProtection="0"/>
    <xf numFmtId="0" fontId="22" fillId="0" borderId="31" applyNumberFormat="0" applyFill="0" applyAlignment="0" applyProtection="0"/>
    <xf numFmtId="0" fontId="23" fillId="0" borderId="32" applyNumberFormat="0" applyFill="0" applyAlignment="0" applyProtection="0"/>
    <xf numFmtId="0" fontId="23" fillId="0" borderId="0" applyNumberFormat="0" applyFill="0" applyBorder="0" applyAlignment="0" applyProtection="0"/>
    <xf numFmtId="0" fontId="14" fillId="12" borderId="27" applyNumberFormat="0" applyAlignment="0" applyProtection="0"/>
    <xf numFmtId="0" fontId="13" fillId="0" borderId="29" applyNumberFormat="0" applyFill="0" applyAlignment="0" applyProtection="0"/>
    <xf numFmtId="169" fontId="8" fillId="0" borderId="0" applyFont="0" applyFill="0" applyBorder="0" applyAlignment="0" applyProtection="0"/>
    <xf numFmtId="169" fontId="8" fillId="0" borderId="0" applyFont="0" applyFill="0" applyBorder="0" applyAlignment="0" applyProtection="0"/>
    <xf numFmtId="164" fontId="2" fillId="0" borderId="0" applyFont="0" applyFill="0" applyBorder="0" applyAlignment="0" applyProtection="0"/>
    <xf numFmtId="0" fontId="16" fillId="27" borderId="0" applyNumberFormat="0" applyBorder="0" applyAlignment="0" applyProtection="0"/>
    <xf numFmtId="0" fontId="8" fillId="28" borderId="33" applyNumberFormat="0" applyFont="0" applyAlignment="0" applyProtection="0"/>
    <xf numFmtId="0" fontId="17" fillId="25" borderId="34" applyNumberFormat="0" applyAlignment="0" applyProtection="0"/>
    <xf numFmtId="9" fontId="8" fillId="0" borderId="0" applyFont="0" applyFill="0" applyBorder="0" applyAlignment="0" applyProtection="0"/>
    <xf numFmtId="9" fontId="8" fillId="0" borderId="0" applyFont="0" applyFill="0" applyBorder="0" applyAlignment="0" applyProtection="0"/>
    <xf numFmtId="165" fontId="8" fillId="0" borderId="0" applyFont="0" applyFill="0" applyBorder="0" applyAlignment="0" applyProtection="0"/>
    <xf numFmtId="171" fontId="8" fillId="0" borderId="0" applyFill="0" applyBorder="0" applyAlignment="0" applyProtection="0"/>
    <xf numFmtId="171" fontId="8" fillId="0" borderId="0" applyFill="0" applyBorder="0" applyAlignment="0" applyProtection="0"/>
    <xf numFmtId="0" fontId="20" fillId="0" borderId="0" applyNumberFormat="0" applyFill="0" applyBorder="0" applyAlignment="0" applyProtection="0"/>
    <xf numFmtId="0" fontId="21" fillId="0" borderId="30" applyNumberFormat="0" applyFill="0" applyAlignment="0" applyProtection="0"/>
    <xf numFmtId="165" fontId="8" fillId="0" borderId="0" applyFont="0" applyFill="0" applyBorder="0" applyAlignment="0" applyProtection="0"/>
    <xf numFmtId="165" fontId="8" fillId="0" borderId="0" applyFont="0" applyFill="0" applyBorder="0" applyAlignment="0" applyProtection="0"/>
    <xf numFmtId="43" fontId="2" fillId="0" borderId="0" applyFont="0" applyFill="0" applyBorder="0" applyAlignment="0" applyProtection="0"/>
    <xf numFmtId="0" fontId="18" fillId="0" borderId="0" applyNumberFormat="0" applyFill="0" applyBorder="0" applyAlignment="0" applyProtection="0"/>
    <xf numFmtId="0" fontId="8" fillId="0" borderId="0"/>
    <xf numFmtId="165"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46" fillId="0" borderId="40" applyNumberFormat="0" applyFill="0" applyAlignment="0" applyProtection="0"/>
    <xf numFmtId="0" fontId="47" fillId="0" borderId="41" applyNumberFormat="0" applyFill="0" applyAlignment="0" applyProtection="0"/>
    <xf numFmtId="0" fontId="48" fillId="0" borderId="42" applyNumberFormat="0" applyFill="0" applyAlignment="0" applyProtection="0"/>
    <xf numFmtId="0" fontId="48" fillId="0" borderId="0" applyNumberFormat="0" applyFill="0" applyBorder="0" applyAlignment="0" applyProtection="0"/>
    <xf numFmtId="0" fontId="49" fillId="37" borderId="0" applyNumberFormat="0" applyBorder="0" applyAlignment="0" applyProtection="0"/>
    <xf numFmtId="0" fontId="50" fillId="38" borderId="0" applyNumberFormat="0" applyBorder="0" applyAlignment="0" applyProtection="0"/>
    <xf numFmtId="0" fontId="51" fillId="39" borderId="0" applyNumberFormat="0" applyBorder="0" applyAlignment="0" applyProtection="0"/>
    <xf numFmtId="0" fontId="52" fillId="40" borderId="43" applyNumberFormat="0" applyAlignment="0" applyProtection="0"/>
    <xf numFmtId="0" fontId="53" fillId="41" borderId="44" applyNumberFormat="0" applyAlignment="0" applyProtection="0"/>
    <xf numFmtId="0" fontId="54" fillId="41" borderId="43" applyNumberFormat="0" applyAlignment="0" applyProtection="0"/>
    <xf numFmtId="0" fontId="55" fillId="0" borderId="45" applyNumberFormat="0" applyFill="0" applyAlignment="0" applyProtection="0"/>
    <xf numFmtId="0" fontId="56" fillId="42" borderId="46" applyNumberFormat="0" applyAlignment="0" applyProtection="0"/>
    <xf numFmtId="0" fontId="57" fillId="0" borderId="0" applyNumberFormat="0" applyFill="0" applyBorder="0" applyAlignment="0" applyProtection="0"/>
    <xf numFmtId="0" fontId="2" fillId="43" borderId="47" applyNumberFormat="0" applyFont="0" applyAlignment="0" applyProtection="0"/>
    <xf numFmtId="0" fontId="58" fillId="0" borderId="0" applyNumberFormat="0" applyFill="0" applyBorder="0" applyAlignment="0" applyProtection="0"/>
    <xf numFmtId="0" fontId="6" fillId="0" borderId="48" applyNumberFormat="0" applyFill="0" applyAlignment="0" applyProtection="0"/>
    <xf numFmtId="0" fontId="59"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59" fillId="51" borderId="0" applyNumberFormat="0" applyBorder="0" applyAlignment="0" applyProtection="0"/>
    <xf numFmtId="0" fontId="59" fillId="52"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59" fillId="55" borderId="0" applyNumberFormat="0" applyBorder="0" applyAlignment="0" applyProtection="0"/>
    <xf numFmtId="0" fontId="59"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59" fillId="59" borderId="0" applyNumberFormat="0" applyBorder="0" applyAlignment="0" applyProtection="0"/>
    <xf numFmtId="0" fontId="59"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59" fillId="63" borderId="0" applyNumberFormat="0" applyBorder="0" applyAlignment="0" applyProtection="0"/>
    <xf numFmtId="0" fontId="59"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59" fillId="67" borderId="0" applyNumberFormat="0" applyBorder="0" applyAlignment="0" applyProtection="0"/>
    <xf numFmtId="0" fontId="60"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0" fillId="9" borderId="0" applyNumberFormat="0" applyBorder="0" applyAlignment="0" applyProtection="0"/>
    <xf numFmtId="0" fontId="11" fillId="25" borderId="27" applyNumberFormat="0" applyAlignment="0" applyProtection="0"/>
    <xf numFmtId="0" fontId="12" fillId="26" borderId="28" applyNumberFormat="0" applyAlignment="0" applyProtection="0"/>
    <xf numFmtId="0" fontId="13" fillId="0" borderId="29" applyNumberFormat="0" applyFill="0" applyAlignment="0" applyProtection="0"/>
    <xf numFmtId="0" fontId="62" fillId="0" borderId="0"/>
    <xf numFmtId="0" fontId="63" fillId="0" borderId="0"/>
    <xf numFmtId="0" fontId="62" fillId="0" borderId="0"/>
    <xf numFmtId="0" fontId="63" fillId="0" borderId="0"/>
    <xf numFmtId="183" fontId="8" fillId="0" borderId="0" applyFont="0" applyFill="0" applyBorder="0" applyAlignment="0" applyProtection="0"/>
    <xf numFmtId="184" fontId="8" fillId="0" borderId="0" applyFont="0" applyFill="0" applyBorder="0" applyAlignment="0" applyProtection="0"/>
    <xf numFmtId="0" fontId="64" fillId="0" borderId="0">
      <protection locked="0"/>
    </xf>
    <xf numFmtId="0" fontId="65" fillId="0" borderId="0">
      <protection locked="0"/>
    </xf>
    <xf numFmtId="0" fontId="65" fillId="0" borderId="0">
      <protection locked="0"/>
    </xf>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14" fillId="12" borderId="27" applyNumberFormat="0" applyAlignment="0" applyProtection="0"/>
    <xf numFmtId="0" fontId="61" fillId="0" borderId="0"/>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15" fillId="8" borderId="0" applyNumberFormat="0" applyBorder="0" applyAlignment="0" applyProtection="0"/>
    <xf numFmtId="180" fontId="8" fillId="0" borderId="0" applyFont="0" applyFill="0" applyBorder="0" applyAlignment="0" applyProtection="0"/>
    <xf numFmtId="179" fontId="8" fillId="0" borderId="0" applyFont="0" applyFill="0" applyBorder="0" applyAlignment="0" applyProtection="0"/>
    <xf numFmtId="181" fontId="8" fillId="0" borderId="0" applyFont="0" applyFill="0" applyBorder="0" applyAlignment="0" applyProtection="0"/>
    <xf numFmtId="182" fontId="8" fillId="0" borderId="0" applyFont="0" applyFill="0" applyBorder="0" applyAlignment="0" applyProtection="0"/>
    <xf numFmtId="0" fontId="64" fillId="0" borderId="0">
      <protection locked="0"/>
    </xf>
    <xf numFmtId="0" fontId="16" fillId="27" borderId="0" applyNumberFormat="0" applyBorder="0" applyAlignment="0" applyProtection="0"/>
    <xf numFmtId="37" fontId="66" fillId="0" borderId="0"/>
    <xf numFmtId="0" fontId="8" fillId="28" borderId="33" applyNumberFormat="0" applyFont="0" applyAlignment="0" applyProtection="0"/>
    <xf numFmtId="0" fontId="64" fillId="0" borderId="0">
      <protection locked="0"/>
    </xf>
    <xf numFmtId="38" fontId="67" fillId="0" borderId="0"/>
    <xf numFmtId="0" fontId="17" fillId="25" borderId="34"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30" applyNumberFormat="0" applyFill="0" applyAlignment="0" applyProtection="0"/>
    <xf numFmtId="0" fontId="22" fillId="0" borderId="31" applyNumberFormat="0" applyFill="0" applyAlignment="0" applyProtection="0"/>
    <xf numFmtId="0" fontId="23" fillId="0" borderId="32" applyNumberFormat="0" applyFill="0" applyAlignment="0" applyProtection="0"/>
    <xf numFmtId="0" fontId="23" fillId="0" borderId="0" applyNumberFormat="0" applyFill="0" applyBorder="0" applyAlignment="0" applyProtection="0"/>
    <xf numFmtId="0" fontId="20" fillId="0" borderId="0" applyNumberFormat="0" applyFill="0" applyBorder="0" applyAlignment="0" applyProtection="0"/>
    <xf numFmtId="0" fontId="64" fillId="0" borderId="49">
      <protection locked="0"/>
    </xf>
    <xf numFmtId="43" fontId="8" fillId="0" borderId="0" applyFont="0" applyFill="0" applyBorder="0" applyAlignment="0" applyProtection="0"/>
    <xf numFmtId="0" fontId="69" fillId="0" borderId="0" applyNumberFormat="0" applyFill="0" applyBorder="0" applyProtection="0">
      <alignment vertical="top" wrapText="1"/>
    </xf>
    <xf numFmtId="164" fontId="2" fillId="0" borderId="0" applyFont="0" applyFill="0" applyBorder="0" applyAlignment="0" applyProtection="0"/>
    <xf numFmtId="0" fontId="60" fillId="0" borderId="0"/>
    <xf numFmtId="9" fontId="1" fillId="0" borderId="0" applyFont="0" applyFill="0" applyBorder="0" applyAlignment="0" applyProtection="0"/>
    <xf numFmtId="9" fontId="60" fillId="0" borderId="0" applyFont="0" applyFill="0" applyBorder="0" applyAlignment="0" applyProtection="0"/>
    <xf numFmtId="43" fontId="8" fillId="0" borderId="0" applyFont="0" applyFill="0" applyBorder="0" applyAlignment="0" applyProtection="0"/>
    <xf numFmtId="0" fontId="68"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0" fontId="8" fillId="0" borderId="0"/>
  </cellStyleXfs>
  <cellXfs count="1010">
    <xf numFmtId="0" fontId="0" fillId="0" borderId="0" xfId="0"/>
    <xf numFmtId="0" fontId="4" fillId="0" borderId="4" xfId="0" applyFont="1" applyBorder="1" applyAlignment="1">
      <alignment vertical="center"/>
    </xf>
    <xf numFmtId="0" fontId="4" fillId="0" borderId="0" xfId="0" applyFont="1" applyBorder="1" applyAlignment="1">
      <alignment vertical="center"/>
    </xf>
    <xf numFmtId="0" fontId="4" fillId="0" borderId="0" xfId="0" applyFont="1" applyBorder="1" applyAlignment="1">
      <alignment horizontal="center" vertical="center"/>
    </xf>
    <xf numFmtId="0" fontId="0" fillId="0" borderId="0" xfId="0" applyBorder="1" applyAlignment="1">
      <alignment horizontal="center" vertical="center"/>
    </xf>
    <xf numFmtId="0" fontId="4" fillId="0" borderId="0" xfId="0" applyFont="1" applyBorder="1" applyAlignment="1">
      <alignment vertical="center" wrapText="1"/>
    </xf>
    <xf numFmtId="0" fontId="4" fillId="0" borderId="0" xfId="0" applyFont="1" applyBorder="1" applyAlignment="1">
      <alignment horizontal="left" vertical="center" wrapText="1"/>
    </xf>
    <xf numFmtId="0" fontId="0" fillId="0" borderId="4" xfId="0" applyBorder="1"/>
    <xf numFmtId="0" fontId="0" fillId="0" borderId="0" xfId="0" applyBorder="1"/>
    <xf numFmtId="0" fontId="0" fillId="0" borderId="3" xfId="0" applyBorder="1"/>
    <xf numFmtId="0" fontId="0" fillId="0" borderId="13" xfId="0" applyBorder="1"/>
    <xf numFmtId="0" fontId="0" fillId="0" borderId="14" xfId="0" applyBorder="1"/>
    <xf numFmtId="0" fontId="0" fillId="0" borderId="4" xfId="0" applyBorder="1" applyAlignment="1">
      <alignment horizontal="center" vertical="center"/>
    </xf>
    <xf numFmtId="0" fontId="0" fillId="0" borderId="25" xfId="0" applyBorder="1"/>
    <xf numFmtId="0" fontId="0" fillId="0" borderId="25" xfId="0" applyBorder="1" applyAlignment="1">
      <alignment horizontal="center"/>
    </xf>
    <xf numFmtId="0" fontId="0" fillId="0" borderId="4" xfId="0" applyBorder="1" applyAlignment="1">
      <alignment horizontal="center"/>
    </xf>
    <xf numFmtId="0" fontId="0" fillId="0" borderId="3" xfId="0" applyBorder="1" applyAlignment="1">
      <alignment horizontal="center" vertical="center"/>
    </xf>
    <xf numFmtId="4" fontId="4" fillId="0" borderId="0" xfId="0" applyNumberFormat="1" applyFont="1" applyBorder="1" applyAlignment="1">
      <alignment horizontal="left" vertical="center"/>
    </xf>
    <xf numFmtId="0" fontId="4" fillId="0" borderId="4" xfId="0" applyFont="1" applyBorder="1" applyAlignment="1">
      <alignment horizontal="left" vertical="center"/>
    </xf>
    <xf numFmtId="0" fontId="4" fillId="0" borderId="0" xfId="0" applyFont="1" applyBorder="1" applyAlignment="1">
      <alignment horizontal="left" vertical="center"/>
    </xf>
    <xf numFmtId="0" fontId="0" fillId="0" borderId="0" xfId="0" applyBorder="1" applyAlignment="1">
      <alignment horizontal="center"/>
    </xf>
    <xf numFmtId="0" fontId="3" fillId="0" borderId="0" xfId="0" applyFont="1" applyFill="1" applyBorder="1" applyAlignment="1">
      <alignment vertical="center"/>
    </xf>
    <xf numFmtId="0" fontId="0" fillId="0" borderId="0" xfId="0" applyFill="1" applyBorder="1"/>
    <xf numFmtId="4" fontId="0" fillId="0" borderId="3" xfId="0" applyNumberFormat="1" applyBorder="1" applyAlignment="1">
      <alignment horizontal="center" vertical="center"/>
    </xf>
    <xf numFmtId="4" fontId="0" fillId="0" borderId="15" xfId="0" applyNumberFormat="1" applyBorder="1" applyAlignment="1">
      <alignment horizontal="center" vertical="center"/>
    </xf>
    <xf numFmtId="0" fontId="6" fillId="5" borderId="10" xfId="0" applyFont="1" applyFill="1" applyBorder="1" applyAlignment="1">
      <alignment horizontal="center"/>
    </xf>
    <xf numFmtId="0" fontId="3" fillId="3" borderId="20" xfId="0" applyFont="1" applyFill="1" applyBorder="1" applyAlignment="1">
      <alignment horizontal="center" vertical="center" wrapText="1"/>
    </xf>
    <xf numFmtId="0" fontId="3" fillId="3" borderId="21" xfId="0" applyFont="1" applyFill="1" applyBorder="1" applyAlignment="1">
      <alignment horizontal="center" vertical="center" wrapText="1"/>
    </xf>
    <xf numFmtId="4" fontId="3" fillId="3" borderId="22"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24"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4" fontId="3" fillId="0" borderId="3" xfId="0" applyNumberFormat="1" applyFont="1" applyFill="1" applyBorder="1" applyAlignment="1">
      <alignment horizontal="center" vertical="center" wrapText="1"/>
    </xf>
    <xf numFmtId="0" fontId="0" fillId="0" borderId="0" xfId="0" applyBorder="1" applyAlignment="1">
      <alignment horizontal="left" vertical="center"/>
    </xf>
    <xf numFmtId="168" fontId="0" fillId="0" borderId="0" xfId="0" applyNumberFormat="1" applyBorder="1" applyAlignment="1">
      <alignment horizontal="center" vertical="center"/>
    </xf>
    <xf numFmtId="0" fontId="0" fillId="0" borderId="0" xfId="0" applyBorder="1" applyAlignment="1">
      <alignment horizontal="left"/>
    </xf>
    <xf numFmtId="0" fontId="6" fillId="0" borderId="0" xfId="0" applyFont="1" applyBorder="1" applyAlignment="1">
      <alignment horizontal="right"/>
    </xf>
    <xf numFmtId="4" fontId="6" fillId="0" borderId="3" xfId="0" applyNumberFormat="1" applyFont="1" applyBorder="1" applyAlignment="1">
      <alignment horizontal="center" vertical="center"/>
    </xf>
    <xf numFmtId="0" fontId="6" fillId="0" borderId="0" xfId="0" applyFont="1" applyBorder="1"/>
    <xf numFmtId="0" fontId="7" fillId="0" borderId="11" xfId="0" applyFont="1" applyBorder="1" applyAlignment="1">
      <alignment horizontal="right"/>
    </xf>
    <xf numFmtId="4" fontId="7" fillId="0" borderId="12" xfId="0" applyNumberFormat="1" applyFont="1" applyBorder="1" applyAlignment="1">
      <alignment horizontal="center" vertical="center"/>
    </xf>
    <xf numFmtId="4" fontId="0" fillId="0" borderId="0" xfId="0" applyNumberFormat="1" applyFill="1" applyBorder="1" applyAlignment="1">
      <alignment horizontal="center" vertical="center"/>
    </xf>
    <xf numFmtId="0" fontId="6" fillId="5" borderId="10" xfId="0" applyFont="1" applyFill="1" applyBorder="1" applyAlignment="1">
      <alignment horizontal="center" vertical="center"/>
    </xf>
    <xf numFmtId="4" fontId="0" fillId="0" borderId="0" xfId="0" applyNumberFormat="1" applyAlignment="1">
      <alignment horizontal="center" vertical="center"/>
    </xf>
    <xf numFmtId="0" fontId="0" fillId="0" borderId="0" xfId="0" applyBorder="1" applyAlignment="1">
      <alignment horizontal="left" vertical="center" wrapText="1"/>
    </xf>
    <xf numFmtId="1" fontId="25" fillId="0" borderId="0" xfId="1" applyNumberFormat="1" applyFont="1" applyFill="1" applyBorder="1" applyAlignment="1">
      <alignment horizontal="center" vertical="center" wrapText="1"/>
    </xf>
    <xf numFmtId="0" fontId="25" fillId="0" borderId="0" xfId="1" applyFont="1" applyFill="1" applyBorder="1" applyAlignment="1">
      <alignment horizontal="center" vertical="center" wrapText="1"/>
    </xf>
    <xf numFmtId="2" fontId="25" fillId="0" borderId="0" xfId="1" applyNumberFormat="1" applyFont="1" applyFill="1" applyBorder="1" applyAlignment="1">
      <alignment horizontal="center" vertical="center" wrapText="1"/>
    </xf>
    <xf numFmtId="2" fontId="25" fillId="0" borderId="0" xfId="1" applyNumberFormat="1" applyFont="1" applyFill="1" applyBorder="1" applyAlignment="1">
      <alignment horizontal="center" vertical="center"/>
    </xf>
    <xf numFmtId="0" fontId="25" fillId="0" borderId="0" xfId="1" applyFont="1" applyFill="1" applyBorder="1" applyAlignment="1">
      <alignment horizontal="center" vertical="center"/>
    </xf>
    <xf numFmtId="1" fontId="26" fillId="0" borderId="0" xfId="1" applyNumberFormat="1" applyFont="1" applyFill="1" applyBorder="1" applyAlignment="1">
      <alignment horizontal="center" vertical="center" wrapText="1"/>
    </xf>
    <xf numFmtId="0" fontId="26" fillId="0" borderId="0" xfId="1" applyFont="1" applyFill="1" applyBorder="1" applyAlignment="1">
      <alignment horizontal="left" vertical="center" wrapText="1"/>
    </xf>
    <xf numFmtId="0" fontId="26" fillId="0" borderId="0" xfId="1" applyFont="1" applyFill="1" applyBorder="1" applyAlignment="1">
      <alignment horizontal="center" vertical="center" wrapText="1"/>
    </xf>
    <xf numFmtId="2" fontId="26" fillId="0" borderId="0" xfId="1" applyNumberFormat="1" applyFont="1" applyFill="1" applyBorder="1" applyAlignment="1">
      <alignment horizontal="center" vertical="center" wrapText="1"/>
    </xf>
    <xf numFmtId="3" fontId="26" fillId="0" borderId="0" xfId="1" applyNumberFormat="1" applyFont="1" applyFill="1" applyBorder="1" applyAlignment="1">
      <alignment horizontal="center" vertical="center" wrapText="1"/>
    </xf>
    <xf numFmtId="3" fontId="25" fillId="0" borderId="0" xfId="1" applyNumberFormat="1" applyFont="1" applyFill="1" applyBorder="1" applyAlignment="1">
      <alignment horizontal="center" vertical="center" wrapText="1"/>
    </xf>
    <xf numFmtId="1" fontId="25" fillId="29" borderId="36" xfId="1" applyNumberFormat="1" applyFont="1" applyFill="1" applyBorder="1" applyAlignment="1">
      <alignment vertical="top" wrapText="1"/>
    </xf>
    <xf numFmtId="3" fontId="25" fillId="29" borderId="0" xfId="1" applyNumberFormat="1" applyFont="1" applyFill="1" applyBorder="1" applyAlignment="1">
      <alignment vertical="top" wrapText="1"/>
    </xf>
    <xf numFmtId="2" fontId="25" fillId="29" borderId="0" xfId="1" applyNumberFormat="1" applyFont="1" applyFill="1" applyBorder="1" applyAlignment="1">
      <alignment horizontal="center" vertical="top"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4" fontId="4" fillId="0" borderId="3" xfId="0" applyNumberFormat="1" applyFont="1" applyFill="1" applyBorder="1" applyAlignment="1">
      <alignment horizontal="center" vertical="center" wrapText="1"/>
    </xf>
    <xf numFmtId="0" fontId="0" fillId="0" borderId="0" xfId="0" applyBorder="1" applyAlignment="1">
      <alignment horizontal="left" wrapText="1"/>
    </xf>
    <xf numFmtId="0" fontId="0" fillId="0" borderId="17" xfId="0" applyBorder="1"/>
    <xf numFmtId="0" fontId="27" fillId="30" borderId="0" xfId="0" applyFont="1" applyFill="1" applyBorder="1" applyAlignment="1">
      <alignment vertical="center"/>
    </xf>
    <xf numFmtId="0" fontId="29" fillId="0" borderId="2" xfId="0" applyFont="1" applyBorder="1" applyAlignment="1">
      <alignment horizontal="center" vertical="center"/>
    </xf>
    <xf numFmtId="0" fontId="29" fillId="0" borderId="2" xfId="0" applyFont="1" applyBorder="1" applyAlignment="1">
      <alignment horizontal="left" vertical="center" wrapText="1"/>
    </xf>
    <xf numFmtId="4" fontId="29" fillId="0" borderId="0" xfId="0" applyNumberFormat="1" applyFont="1" applyBorder="1" applyAlignment="1">
      <alignment horizontal="left" vertical="center"/>
    </xf>
    <xf numFmtId="0" fontId="29" fillId="0" borderId="0" xfId="0" applyFont="1" applyBorder="1" applyAlignment="1">
      <alignment vertical="center"/>
    </xf>
    <xf numFmtId="0" fontId="29" fillId="0" borderId="0" xfId="0" applyFont="1" applyBorder="1" applyAlignment="1">
      <alignment horizontal="left" vertical="center" wrapText="1"/>
    </xf>
    <xf numFmtId="0" fontId="29" fillId="4" borderId="1" xfId="0" applyFont="1" applyFill="1" applyBorder="1" applyAlignment="1">
      <alignment horizontal="left" vertical="center"/>
    </xf>
    <xf numFmtId="166" fontId="28" fillId="4" borderId="1" xfId="0" applyNumberFormat="1" applyFont="1" applyFill="1" applyBorder="1" applyAlignment="1">
      <alignment horizontal="center" vertical="center"/>
    </xf>
    <xf numFmtId="0" fontId="28" fillId="4" borderId="1" xfId="0" applyFont="1" applyFill="1" applyBorder="1" applyAlignment="1">
      <alignment horizontal="left" vertical="center" wrapText="1"/>
    </xf>
    <xf numFmtId="4" fontId="29" fillId="4" borderId="1" xfId="0" applyNumberFormat="1" applyFont="1" applyFill="1" applyBorder="1" applyAlignment="1">
      <alignment horizontal="left" vertical="center"/>
    </xf>
    <xf numFmtId="0" fontId="29" fillId="0" borderId="1" xfId="0" applyFont="1" applyBorder="1" applyAlignment="1">
      <alignment horizontal="center" vertical="center"/>
    </xf>
    <xf numFmtId="166" fontId="29" fillId="0" borderId="1" xfId="0" applyNumberFormat="1" applyFont="1" applyBorder="1" applyAlignment="1">
      <alignment horizontal="center" vertical="center"/>
    </xf>
    <xf numFmtId="167" fontId="29" fillId="0" borderId="1" xfId="0" applyNumberFormat="1" applyFont="1" applyBorder="1" applyAlignment="1">
      <alignment horizontal="center" vertical="center"/>
    </xf>
    <xf numFmtId="0" fontId="29" fillId="0" borderId="1" xfId="0" applyFont="1" applyBorder="1" applyAlignment="1">
      <alignment vertical="center" wrapText="1"/>
    </xf>
    <xf numFmtId="0" fontId="31" fillId="0" borderId="1" xfId="0" applyFont="1" applyBorder="1" applyAlignment="1">
      <alignment horizontal="left" vertical="center" wrapText="1"/>
    </xf>
    <xf numFmtId="0" fontId="31" fillId="0" borderId="1" xfId="0" applyFont="1" applyBorder="1" applyAlignment="1">
      <alignment horizontal="center" vertical="center"/>
    </xf>
    <xf numFmtId="166" fontId="31" fillId="0" borderId="1" xfId="0" applyNumberFormat="1" applyFont="1" applyBorder="1" applyAlignment="1">
      <alignment horizontal="center" vertical="center"/>
    </xf>
    <xf numFmtId="4" fontId="31" fillId="0" borderId="1" xfId="0" applyNumberFormat="1" applyFont="1" applyBorder="1" applyAlignment="1">
      <alignment horizontal="center" vertical="center"/>
    </xf>
    <xf numFmtId="167" fontId="31" fillId="0" borderId="1" xfId="0" applyNumberFormat="1" applyFont="1" applyBorder="1" applyAlignment="1">
      <alignment horizontal="center" vertical="center"/>
    </xf>
    <xf numFmtId="0" fontId="29" fillId="0" borderId="0" xfId="0" applyFont="1" applyBorder="1"/>
    <xf numFmtId="0" fontId="29" fillId="4" borderId="1" xfId="0" applyFont="1" applyFill="1" applyBorder="1"/>
    <xf numFmtId="4" fontId="29" fillId="4" borderId="1" xfId="0" applyNumberFormat="1" applyFont="1" applyFill="1" applyBorder="1"/>
    <xf numFmtId="167" fontId="29" fillId="4" borderId="1" xfId="0" applyNumberFormat="1" applyFont="1" applyFill="1" applyBorder="1"/>
    <xf numFmtId="0" fontId="29" fillId="0" borderId="1" xfId="0" applyFont="1" applyBorder="1"/>
    <xf numFmtId="4" fontId="29" fillId="0" borderId="1" xfId="0" applyNumberFormat="1" applyFont="1" applyBorder="1"/>
    <xf numFmtId="0" fontId="31" fillId="0" borderId="1" xfId="0" applyFont="1" applyBorder="1" applyAlignment="1">
      <alignment vertical="center" wrapText="1"/>
    </xf>
    <xf numFmtId="0" fontId="29" fillId="0" borderId="1" xfId="0" applyFont="1" applyBorder="1" applyAlignment="1">
      <alignment wrapText="1"/>
    </xf>
    <xf numFmtId="166" fontId="28" fillId="0" borderId="1" xfId="0" applyNumberFormat="1" applyFont="1" applyBorder="1" applyAlignment="1">
      <alignment horizontal="center" vertical="center"/>
    </xf>
    <xf numFmtId="0" fontId="28" fillId="0" borderId="1" xfId="0" applyFont="1" applyBorder="1" applyAlignment="1">
      <alignment horizontal="left" vertical="center" wrapText="1"/>
    </xf>
    <xf numFmtId="166" fontId="29" fillId="0" borderId="1" xfId="0" applyNumberFormat="1" applyFont="1" applyBorder="1" applyAlignment="1">
      <alignment horizontal="center"/>
    </xf>
    <xf numFmtId="0" fontId="31" fillId="0" borderId="1" xfId="0" applyFont="1" applyFill="1" applyBorder="1"/>
    <xf numFmtId="166" fontId="32" fillId="0" borderId="1" xfId="0" applyNumberFormat="1" applyFont="1" applyFill="1" applyBorder="1" applyAlignment="1">
      <alignment horizontal="center" vertical="center"/>
    </xf>
    <xf numFmtId="0" fontId="32" fillId="0" borderId="1" xfId="0" applyFont="1" applyFill="1" applyBorder="1" applyAlignment="1">
      <alignment horizontal="left" vertical="center" wrapText="1"/>
    </xf>
    <xf numFmtId="4" fontId="31" fillId="0" borderId="1" xfId="0" applyNumberFormat="1" applyFont="1" applyFill="1" applyBorder="1"/>
    <xf numFmtId="167" fontId="31" fillId="0" borderId="1" xfId="0" applyNumberFormat="1" applyFont="1" applyFill="1" applyBorder="1"/>
    <xf numFmtId="0" fontId="32" fillId="0" borderId="1" xfId="0" applyFont="1" applyBorder="1" applyAlignment="1">
      <alignment horizontal="center" vertical="center"/>
    </xf>
    <xf numFmtId="166" fontId="32" fillId="0" borderId="1" xfId="0" applyNumberFormat="1" applyFont="1" applyBorder="1" applyAlignment="1">
      <alignment horizontal="center" vertical="center"/>
    </xf>
    <xf numFmtId="0" fontId="32" fillId="0" borderId="1" xfId="0" applyFont="1" applyBorder="1" applyAlignment="1">
      <alignment horizontal="left" vertical="center" wrapText="1"/>
    </xf>
    <xf numFmtId="4" fontId="32" fillId="0" borderId="1" xfId="0" applyNumberFormat="1" applyFont="1" applyBorder="1" applyAlignment="1">
      <alignment horizontal="center" vertical="center"/>
    </xf>
    <xf numFmtId="167" fontId="32" fillId="0" borderId="1" xfId="0" applyNumberFormat="1" applyFont="1" applyBorder="1" applyAlignment="1">
      <alignment horizontal="center" vertical="center"/>
    </xf>
    <xf numFmtId="2" fontId="29" fillId="0" borderId="1" xfId="0" applyNumberFormat="1" applyFont="1" applyBorder="1" applyAlignment="1">
      <alignment horizontal="center" vertical="center"/>
    </xf>
    <xf numFmtId="0" fontId="33" fillId="0" borderId="3" xfId="0" applyFont="1" applyBorder="1"/>
    <xf numFmtId="0" fontId="33" fillId="0" borderId="25" xfId="0" applyFont="1" applyBorder="1"/>
    <xf numFmtId="0" fontId="33" fillId="0" borderId="25" xfId="0" applyFont="1" applyBorder="1" applyAlignment="1">
      <alignment horizontal="center"/>
    </xf>
    <xf numFmtId="0" fontId="33" fillId="0" borderId="0" xfId="0" applyFont="1" applyBorder="1" applyAlignment="1">
      <alignment horizontal="center"/>
    </xf>
    <xf numFmtId="0" fontId="33" fillId="0" borderId="4" xfId="0" applyFont="1" applyBorder="1" applyAlignment="1">
      <alignment horizontal="center" vertical="center"/>
    </xf>
    <xf numFmtId="0" fontId="33" fillId="0" borderId="25" xfId="0" applyFont="1" applyBorder="1" applyAlignment="1">
      <alignment horizontal="center" vertical="center"/>
    </xf>
    <xf numFmtId="0" fontId="0" fillId="0" borderId="18" xfId="0" applyBorder="1" applyAlignment="1">
      <alignment horizontal="center"/>
    </xf>
    <xf numFmtId="0" fontId="0" fillId="0" borderId="25" xfId="0" applyBorder="1" applyAlignment="1">
      <alignment horizontal="center" vertical="center"/>
    </xf>
    <xf numFmtId="0" fontId="33" fillId="0" borderId="10" xfId="0" applyFont="1" applyFill="1" applyBorder="1" applyAlignment="1">
      <alignment horizontal="center" vertical="center"/>
    </xf>
    <xf numFmtId="0" fontId="33" fillId="0" borderId="25" xfId="0" applyFont="1" applyFill="1" applyBorder="1" applyAlignment="1">
      <alignment horizontal="center" vertical="center"/>
    </xf>
    <xf numFmtId="0" fontId="0" fillId="0" borderId="10" xfId="0" applyFill="1" applyBorder="1" applyAlignment="1">
      <alignment horizontal="center" vertical="center"/>
    </xf>
    <xf numFmtId="0" fontId="0" fillId="0" borderId="12" xfId="0" applyFill="1" applyBorder="1" applyAlignment="1">
      <alignment horizontal="center" vertical="center"/>
    </xf>
    <xf numFmtId="0" fontId="0" fillId="0" borderId="23" xfId="0" applyBorder="1" applyAlignment="1">
      <alignment horizontal="center" vertical="center"/>
    </xf>
    <xf numFmtId="0" fontId="33" fillId="0" borderId="0" xfId="0" applyFont="1" applyFill="1" applyAlignment="1">
      <alignment horizontal="center" vertical="center"/>
    </xf>
    <xf numFmtId="2" fontId="33" fillId="0" borderId="0" xfId="0" applyNumberFormat="1" applyFont="1" applyFill="1" applyAlignment="1">
      <alignment horizontal="center" vertical="center"/>
    </xf>
    <xf numFmtId="0" fontId="33" fillId="0" borderId="0" xfId="0" applyFont="1" applyBorder="1" applyAlignment="1">
      <alignment horizontal="center" vertical="center"/>
    </xf>
    <xf numFmtId="0" fontId="33" fillId="0" borderId="0" xfId="0" applyFont="1" applyAlignment="1">
      <alignment horizontal="center" vertical="center"/>
    </xf>
    <xf numFmtId="0" fontId="33" fillId="0" borderId="23" xfId="0" applyFont="1" applyBorder="1" applyAlignment="1">
      <alignment horizontal="center" vertical="center"/>
    </xf>
    <xf numFmtId="2" fontId="33" fillId="0" borderId="0" xfId="0" applyNumberFormat="1" applyFont="1" applyFill="1" applyBorder="1" applyAlignment="1">
      <alignment horizontal="center" vertical="center"/>
    </xf>
    <xf numFmtId="2" fontId="33" fillId="0" borderId="3" xfId="0" applyNumberFormat="1" applyFont="1" applyFill="1" applyBorder="1" applyAlignment="1">
      <alignment horizontal="center" vertical="center"/>
    </xf>
    <xf numFmtId="0" fontId="0" fillId="0" borderId="18"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xf>
    <xf numFmtId="0" fontId="0" fillId="0" borderId="26" xfId="0" applyFill="1" applyBorder="1" applyAlignment="1">
      <alignment horizontal="center" vertical="center"/>
    </xf>
    <xf numFmtId="0" fontId="0" fillId="0" borderId="10" xfId="0" applyBorder="1" applyAlignment="1">
      <alignment horizontal="center"/>
    </xf>
    <xf numFmtId="0" fontId="0" fillId="0" borderId="24" xfId="0" applyBorder="1" applyAlignment="1">
      <alignment horizontal="center" vertical="center"/>
    </xf>
    <xf numFmtId="0" fontId="0" fillId="0" borderId="10" xfId="0" applyBorder="1" applyAlignment="1">
      <alignment horizontal="center" vertical="center"/>
    </xf>
    <xf numFmtId="0" fontId="0" fillId="0" borderId="26" xfId="0" applyBorder="1" applyAlignment="1">
      <alignment horizontal="center" vertical="center"/>
    </xf>
    <xf numFmtId="0" fontId="33" fillId="0" borderId="3" xfId="0" applyFont="1" applyBorder="1" applyAlignment="1">
      <alignment horizontal="center" vertical="center"/>
    </xf>
    <xf numFmtId="2" fontId="33" fillId="0" borderId="0" xfId="0" applyNumberFormat="1" applyFont="1" applyBorder="1" applyAlignment="1">
      <alignment horizontal="center" vertical="center"/>
    </xf>
    <xf numFmtId="0" fontId="0" fillId="0" borderId="12" xfId="0" applyBorder="1" applyAlignment="1">
      <alignment horizontal="center" vertical="center"/>
    </xf>
    <xf numFmtId="2" fontId="0" fillId="0" borderId="3" xfId="0" applyNumberFormat="1" applyBorder="1" applyAlignment="1">
      <alignment horizontal="center" vertical="center"/>
    </xf>
    <xf numFmtId="0" fontId="0" fillId="0" borderId="15" xfId="0" applyBorder="1" applyAlignment="1">
      <alignment horizontal="center" vertical="center"/>
    </xf>
    <xf numFmtId="0" fontId="0" fillId="0" borderId="18" xfId="0" applyBorder="1"/>
    <xf numFmtId="0" fontId="33" fillId="0" borderId="3" xfId="0" applyFon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2" fontId="0" fillId="0" borderId="25" xfId="0" applyNumberFormat="1" applyBorder="1" applyAlignment="1">
      <alignment horizontal="center" vertical="center"/>
    </xf>
    <xf numFmtId="0" fontId="0" fillId="0" borderId="11"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2" fontId="0" fillId="0" borderId="4" xfId="0" applyNumberFormat="1" applyBorder="1" applyAlignment="1">
      <alignment horizontal="center" vertical="center"/>
    </xf>
    <xf numFmtId="0" fontId="0" fillId="0" borderId="4" xfId="0" applyFill="1" applyBorder="1" applyAlignment="1">
      <alignment horizontal="center" vertical="center"/>
    </xf>
    <xf numFmtId="2" fontId="33" fillId="0" borderId="3" xfId="0" applyNumberFormat="1" applyFont="1"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0" fontId="0" fillId="0" borderId="13" xfId="0" applyFill="1" applyBorder="1" applyAlignment="1">
      <alignment horizontal="center" vertical="center"/>
    </xf>
    <xf numFmtId="0" fontId="34" fillId="0" borderId="24" xfId="0" applyFont="1" applyBorder="1" applyAlignment="1">
      <alignment horizontal="right"/>
    </xf>
    <xf numFmtId="0" fontId="0" fillId="0" borderId="24" xfId="0" applyBorder="1"/>
    <xf numFmtId="0" fontId="0" fillId="30" borderId="0" xfId="0" applyFill="1" applyAlignment="1">
      <alignment horizontal="center" vertical="center"/>
    </xf>
    <xf numFmtId="0" fontId="33" fillId="0" borderId="0" xfId="0" applyFont="1" applyFill="1" applyBorder="1" applyAlignment="1">
      <alignment horizontal="center" vertical="center"/>
    </xf>
    <xf numFmtId="0" fontId="33" fillId="0" borderId="0" xfId="0" applyFont="1"/>
    <xf numFmtId="2" fontId="0" fillId="0" borderId="25" xfId="0" applyNumberFormat="1" applyFill="1" applyBorder="1" applyAlignment="1">
      <alignment horizontal="center" vertical="center"/>
    </xf>
    <xf numFmtId="0" fontId="0" fillId="0" borderId="0" xfId="0" applyFill="1" applyBorder="1" applyAlignment="1">
      <alignment horizontal="center" vertical="center"/>
    </xf>
    <xf numFmtId="2" fontId="0" fillId="0" borderId="25" xfId="0" applyNumberFormat="1" applyBorder="1"/>
    <xf numFmtId="0" fontId="33" fillId="0" borderId="13" xfId="0" applyFont="1" applyBorder="1" applyAlignment="1">
      <alignment horizontal="center" vertical="center"/>
    </xf>
    <xf numFmtId="0" fontId="33" fillId="0" borderId="14" xfId="0" applyFont="1" applyBorder="1" applyAlignment="1">
      <alignment horizontal="center" vertical="center"/>
    </xf>
    <xf numFmtId="0" fontId="33" fillId="0" borderId="15" xfId="0" applyFont="1" applyBorder="1" applyAlignment="1">
      <alignment horizontal="center" vertical="center"/>
    </xf>
    <xf numFmtId="0" fontId="33" fillId="0" borderId="14" xfId="0" applyFont="1" applyBorder="1"/>
    <xf numFmtId="0" fontId="33" fillId="0" borderId="15" xfId="0" applyFont="1" applyBorder="1"/>
    <xf numFmtId="0" fontId="33" fillId="0" borderId="24" xfId="0" applyFont="1" applyBorder="1"/>
    <xf numFmtId="2" fontId="0" fillId="0" borderId="24" xfId="0" applyNumberFormat="1" applyBorder="1"/>
    <xf numFmtId="2" fontId="33" fillId="0" borderId="12" xfId="0" applyNumberFormat="1" applyFont="1" applyFill="1" applyBorder="1" applyAlignment="1">
      <alignment horizontal="center" vertical="center"/>
    </xf>
    <xf numFmtId="2" fontId="0" fillId="0" borderId="0" xfId="0" applyNumberFormat="1"/>
    <xf numFmtId="0" fontId="33" fillId="0" borderId="3" xfId="0" applyFont="1" applyBorder="1" applyAlignment="1">
      <alignment horizontal="center" vertical="center"/>
    </xf>
    <xf numFmtId="0" fontId="33" fillId="0" borderId="0" xfId="0" applyFont="1" applyFill="1" applyAlignment="1">
      <alignment horizontal="center" vertical="center"/>
    </xf>
    <xf numFmtId="2" fontId="33" fillId="0" borderId="0" xfId="0" applyNumberFormat="1" applyFont="1" applyFill="1" applyAlignment="1">
      <alignment horizontal="center" vertical="center"/>
    </xf>
    <xf numFmtId="2" fontId="33" fillId="0" borderId="25" xfId="0" applyNumberFormat="1" applyFont="1" applyBorder="1" applyAlignment="1">
      <alignment horizontal="center" vertical="center"/>
    </xf>
    <xf numFmtId="0" fontId="33" fillId="31" borderId="10" xfId="0" applyFont="1" applyFill="1" applyBorder="1" applyAlignment="1">
      <alignment horizontal="center" vertical="center"/>
    </xf>
    <xf numFmtId="0" fontId="33" fillId="31" borderId="18" xfId="0" applyFont="1" applyFill="1" applyBorder="1" applyAlignment="1">
      <alignment horizontal="center" vertical="center"/>
    </xf>
    <xf numFmtId="0" fontId="33" fillId="31" borderId="3" xfId="0" applyFont="1" applyFill="1" applyBorder="1" applyAlignment="1">
      <alignment horizontal="center" vertical="center"/>
    </xf>
    <xf numFmtId="0" fontId="33" fillId="31" borderId="0" xfId="0" applyFont="1" applyFill="1"/>
    <xf numFmtId="0" fontId="0" fillId="31" borderId="0" xfId="0" applyFill="1"/>
    <xf numFmtId="0" fontId="33" fillId="31" borderId="12" xfId="0" applyFont="1" applyFill="1" applyBorder="1" applyAlignment="1">
      <alignment horizontal="center" vertical="center"/>
    </xf>
    <xf numFmtId="0" fontId="33" fillId="31" borderId="25" xfId="0" applyFont="1" applyFill="1" applyBorder="1" applyAlignment="1">
      <alignment horizontal="center" vertical="center"/>
    </xf>
    <xf numFmtId="0" fontId="33" fillId="31" borderId="12" xfId="0" applyFont="1" applyFill="1" applyBorder="1" applyAlignment="1">
      <alignment horizontal="center" vertical="center" wrapText="1"/>
    </xf>
    <xf numFmtId="0" fontId="33" fillId="31" borderId="26" xfId="0" applyFont="1" applyFill="1" applyBorder="1" applyAlignment="1">
      <alignment horizontal="center" vertical="center"/>
    </xf>
    <xf numFmtId="0" fontId="33" fillId="31" borderId="10" xfId="0" applyFont="1" applyFill="1" applyBorder="1" applyAlignment="1">
      <alignment horizontal="center" vertical="center" wrapText="1"/>
    </xf>
    <xf numFmtId="0" fontId="33" fillId="31" borderId="15" xfId="0" applyFont="1" applyFill="1" applyBorder="1" applyAlignment="1">
      <alignment horizontal="center" vertical="center" wrapText="1"/>
    </xf>
    <xf numFmtId="0" fontId="33" fillId="31" borderId="15" xfId="0" applyFont="1" applyFill="1" applyBorder="1" applyAlignment="1">
      <alignment horizontal="center" vertical="center"/>
    </xf>
    <xf numFmtId="0" fontId="33" fillId="31" borderId="24" xfId="0" applyFont="1" applyFill="1" applyBorder="1" applyAlignment="1">
      <alignment horizontal="center" vertical="center" wrapText="1"/>
    </xf>
    <xf numFmtId="0" fontId="0" fillId="31" borderId="24" xfId="0" applyFill="1" applyBorder="1" applyAlignment="1">
      <alignment horizontal="center" vertical="center" wrapText="1"/>
    </xf>
    <xf numFmtId="0" fontId="0" fillId="31" borderId="3" xfId="0" applyFill="1" applyBorder="1" applyAlignment="1">
      <alignment horizontal="center" vertical="center"/>
    </xf>
    <xf numFmtId="0" fontId="0" fillId="31" borderId="15" xfId="0" applyFill="1" applyBorder="1" applyAlignment="1">
      <alignment horizontal="center" vertical="center"/>
    </xf>
    <xf numFmtId="0" fontId="0" fillId="31" borderId="24" xfId="0" applyFill="1" applyBorder="1" applyAlignment="1">
      <alignment horizontal="center" vertical="center"/>
    </xf>
    <xf numFmtId="0" fontId="0" fillId="31" borderId="10" xfId="0" applyFill="1" applyBorder="1" applyAlignment="1">
      <alignment horizontal="center" vertical="center" wrapText="1"/>
    </xf>
    <xf numFmtId="0" fontId="0" fillId="31" borderId="25" xfId="0" applyFill="1" applyBorder="1" applyAlignment="1">
      <alignment horizontal="center" vertical="center"/>
    </xf>
    <xf numFmtId="0" fontId="0" fillId="31" borderId="10" xfId="0" applyFill="1" applyBorder="1" applyAlignment="1">
      <alignment horizontal="center" vertical="center"/>
    </xf>
    <xf numFmtId="0" fontId="0" fillId="31" borderId="12" xfId="0" applyFill="1" applyBorder="1" applyAlignment="1">
      <alignment horizontal="center" vertical="center"/>
    </xf>
    <xf numFmtId="0" fontId="0" fillId="31" borderId="12" xfId="0" applyFill="1" applyBorder="1" applyAlignment="1">
      <alignment horizontal="center" vertical="center" wrapText="1"/>
    </xf>
    <xf numFmtId="0" fontId="0" fillId="31" borderId="23" xfId="0" applyFill="1" applyBorder="1" applyAlignment="1">
      <alignment horizontal="center" vertical="center" wrapText="1"/>
    </xf>
    <xf numFmtId="0" fontId="0" fillId="31" borderId="0" xfId="0" applyFill="1" applyBorder="1" applyAlignment="1">
      <alignment horizontal="center" vertical="center" wrapText="1"/>
    </xf>
    <xf numFmtId="0" fontId="0" fillId="31" borderId="23" xfId="0" applyFill="1" applyBorder="1" applyAlignment="1">
      <alignment horizontal="center" vertical="center"/>
    </xf>
    <xf numFmtId="0" fontId="33" fillId="31" borderId="4" xfId="0" applyFont="1" applyFill="1" applyBorder="1" applyAlignment="1">
      <alignment horizontal="center" vertical="center"/>
    </xf>
    <xf numFmtId="0" fontId="33" fillId="31" borderId="0" xfId="0" applyFont="1" applyFill="1" applyAlignment="1">
      <alignment horizontal="center" vertical="center"/>
    </xf>
    <xf numFmtId="0" fontId="29" fillId="0" borderId="0" xfId="0" applyFont="1" applyBorder="1" applyAlignment="1">
      <alignment horizontal="left" vertical="center"/>
    </xf>
    <xf numFmtId="0" fontId="29" fillId="0" borderId="0" xfId="0" applyFont="1" applyBorder="1" applyAlignment="1">
      <alignment horizontal="right" vertical="center"/>
    </xf>
    <xf numFmtId="4" fontId="28" fillId="2" borderId="1" xfId="0" applyNumberFormat="1" applyFont="1" applyFill="1" applyBorder="1" applyAlignment="1">
      <alignment horizontal="center" vertical="center"/>
    </xf>
    <xf numFmtId="0" fontId="38" fillId="0" borderId="0" xfId="0" applyFont="1"/>
    <xf numFmtId="0" fontId="38" fillId="0" borderId="0" xfId="0" applyFont="1" applyBorder="1"/>
    <xf numFmtId="0" fontId="38" fillId="0" borderId="0" xfId="0" applyFont="1" applyFill="1" applyBorder="1" applyAlignment="1">
      <alignment horizontal="left" vertical="center"/>
    </xf>
    <xf numFmtId="0" fontId="38" fillId="0" borderId="0" xfId="0" applyFont="1" applyBorder="1" applyAlignment="1">
      <alignment horizontal="center" vertical="center"/>
    </xf>
    <xf numFmtId="0" fontId="38" fillId="0" borderId="0" xfId="0" applyFont="1" applyFill="1"/>
    <xf numFmtId="0" fontId="39" fillId="0" borderId="0" xfId="0" applyFont="1" applyFill="1"/>
    <xf numFmtId="0" fontId="40" fillId="0" borderId="0" xfId="0" applyFont="1"/>
    <xf numFmtId="167" fontId="38" fillId="0" borderId="0" xfId="0" applyNumberFormat="1" applyFont="1"/>
    <xf numFmtId="0" fontId="41" fillId="0" borderId="0" xfId="0" applyFont="1"/>
    <xf numFmtId="0" fontId="39" fillId="0" borderId="0" xfId="0" applyFont="1"/>
    <xf numFmtId="0" fontId="38" fillId="0" borderId="0" xfId="0" applyFont="1" applyBorder="1" applyAlignment="1">
      <alignment wrapText="1"/>
    </xf>
    <xf numFmtId="166" fontId="38" fillId="0" borderId="0" xfId="0" applyNumberFormat="1" applyFont="1" applyAlignment="1">
      <alignment horizontal="center"/>
    </xf>
    <xf numFmtId="0" fontId="38" fillId="0" borderId="0" xfId="0" applyFont="1" applyAlignment="1">
      <alignment wrapText="1"/>
    </xf>
    <xf numFmtId="4" fontId="38" fillId="0" borderId="0" xfId="0" applyNumberFormat="1" applyFont="1"/>
    <xf numFmtId="0" fontId="38" fillId="0" borderId="0" xfId="0" applyFont="1" applyAlignment="1">
      <alignment horizontal="center"/>
    </xf>
    <xf numFmtId="4" fontId="29" fillId="0" borderId="0" xfId="0" applyNumberFormat="1" applyFont="1" applyBorder="1" applyAlignment="1">
      <alignment horizontal="center" vertical="center"/>
    </xf>
    <xf numFmtId="43" fontId="29" fillId="0" borderId="0" xfId="60" applyFont="1" applyBorder="1" applyAlignment="1">
      <alignment vertical="center"/>
    </xf>
    <xf numFmtId="10" fontId="29" fillId="0" borderId="38" xfId="61" applyNumberFormat="1" applyFont="1" applyBorder="1" applyAlignment="1">
      <alignment horizontal="left" vertical="center"/>
    </xf>
    <xf numFmtId="10" fontId="29" fillId="0" borderId="1" xfId="0" applyNumberFormat="1" applyFont="1" applyBorder="1" applyAlignment="1">
      <alignment horizontal="center" vertical="center"/>
    </xf>
    <xf numFmtId="14" fontId="29" fillId="0" borderId="38" xfId="0" applyNumberFormat="1" applyFont="1" applyBorder="1" applyAlignment="1">
      <alignment horizontal="left" vertical="center"/>
    </xf>
    <xf numFmtId="0" fontId="29" fillId="0" borderId="0" xfId="0" applyFont="1"/>
    <xf numFmtId="0" fontId="29" fillId="0" borderId="0" xfId="0" applyFont="1" applyAlignment="1">
      <alignment horizontal="center"/>
    </xf>
    <xf numFmtId="0" fontId="29" fillId="0" borderId="2" xfId="0" applyFont="1" applyBorder="1"/>
    <xf numFmtId="0" fontId="29" fillId="0" borderId="35" xfId="0" applyFont="1" applyBorder="1"/>
    <xf numFmtId="0" fontId="29" fillId="0" borderId="39" xfId="0" applyFont="1" applyBorder="1" applyAlignment="1">
      <alignment horizontal="left" vertical="center"/>
    </xf>
    <xf numFmtId="0" fontId="29" fillId="0" borderId="38" xfId="0" applyFont="1" applyBorder="1"/>
    <xf numFmtId="0" fontId="29" fillId="0" borderId="35" xfId="0" applyFont="1" applyBorder="1" applyAlignment="1">
      <alignment horizontal="left" vertical="center"/>
    </xf>
    <xf numFmtId="0" fontId="29" fillId="0" borderId="35" xfId="0" applyFont="1" applyBorder="1" applyAlignment="1">
      <alignment horizontal="center" vertical="center"/>
    </xf>
    <xf numFmtId="0" fontId="29" fillId="0" borderId="35" xfId="0" applyFont="1" applyBorder="1" applyAlignment="1">
      <alignment horizontal="center" vertical="center" wrapText="1"/>
    </xf>
    <xf numFmtId="0" fontId="29" fillId="0" borderId="37" xfId="0" applyFont="1" applyBorder="1" applyAlignment="1">
      <alignment horizontal="center" vertical="center"/>
    </xf>
    <xf numFmtId="10" fontId="29" fillId="0" borderId="38" xfId="0" applyNumberFormat="1" applyFont="1" applyBorder="1" applyAlignment="1">
      <alignment horizontal="left" vertical="center"/>
    </xf>
    <xf numFmtId="3" fontId="30" fillId="0" borderId="1" xfId="1" applyNumberFormat="1" applyFont="1" applyBorder="1" applyAlignment="1">
      <alignment horizontal="center" vertical="center" wrapText="1"/>
    </xf>
    <xf numFmtId="4" fontId="28" fillId="5" borderId="1" xfId="0" applyNumberFormat="1" applyFont="1" applyFill="1" applyBorder="1" applyAlignment="1">
      <alignment vertical="center"/>
    </xf>
    <xf numFmtId="0" fontId="28" fillId="0" borderId="1" xfId="0" applyNumberFormat="1" applyFont="1" applyBorder="1" applyAlignment="1">
      <alignment horizontal="center" vertical="center"/>
    </xf>
    <xf numFmtId="0" fontId="28" fillId="4" borderId="1" xfId="0" applyFont="1" applyFill="1" applyBorder="1" applyAlignment="1">
      <alignment vertical="center" wrapText="1"/>
    </xf>
    <xf numFmtId="4" fontId="29" fillId="0" borderId="1" xfId="0" applyNumberFormat="1" applyFont="1" applyFill="1" applyBorder="1"/>
    <xf numFmtId="10" fontId="28" fillId="4" borderId="1" xfId="61" applyNumberFormat="1" applyFont="1" applyFill="1" applyBorder="1" applyAlignment="1">
      <alignment horizontal="center" vertical="center"/>
    </xf>
    <xf numFmtId="10" fontId="29" fillId="32" borderId="1" xfId="0" applyNumberFormat="1" applyFont="1" applyFill="1" applyBorder="1" applyAlignment="1">
      <alignment horizontal="center" vertical="center"/>
    </xf>
    <xf numFmtId="175" fontId="0" fillId="0" borderId="0" xfId="0" applyNumberFormat="1"/>
    <xf numFmtId="176" fontId="0" fillId="0" borderId="0" xfId="0" applyNumberFormat="1"/>
    <xf numFmtId="0" fontId="43" fillId="3" borderId="1" xfId="2" applyFont="1" applyFill="1" applyBorder="1" applyAlignment="1">
      <alignment horizontal="center" vertical="center"/>
    </xf>
    <xf numFmtId="0" fontId="36" fillId="0" borderId="5" xfId="2" applyFont="1" applyBorder="1" applyAlignment="1">
      <alignment horizontal="center" vertical="center"/>
    </xf>
    <xf numFmtId="174" fontId="29" fillId="0" borderId="0" xfId="0" applyNumberFormat="1" applyFont="1"/>
    <xf numFmtId="0" fontId="29" fillId="0" borderId="36" xfId="0" applyFont="1" applyBorder="1"/>
    <xf numFmtId="0" fontId="29" fillId="0" borderId="36" xfId="3" applyFont="1" applyBorder="1"/>
    <xf numFmtId="0" fontId="29" fillId="0" borderId="0" xfId="3" applyFont="1" applyBorder="1"/>
    <xf numFmtId="0" fontId="29" fillId="0" borderId="36" xfId="3" applyFont="1" applyFill="1" applyBorder="1"/>
    <xf numFmtId="0" fontId="29" fillId="0" borderId="39" xfId="0" applyFont="1" applyBorder="1"/>
    <xf numFmtId="0" fontId="29" fillId="0" borderId="37" xfId="0" applyFont="1" applyBorder="1"/>
    <xf numFmtId="0" fontId="36" fillId="0" borderId="0" xfId="0" applyFont="1" applyAlignment="1">
      <alignment vertical="center"/>
    </xf>
    <xf numFmtId="4" fontId="37" fillId="33" borderId="1" xfId="0" applyNumberFormat="1" applyFont="1" applyFill="1" applyBorder="1" applyAlignment="1">
      <alignment horizontal="center" vertical="center" wrapText="1"/>
    </xf>
    <xf numFmtId="4" fontId="37" fillId="33" borderId="1" xfId="0" applyNumberFormat="1" applyFont="1" applyFill="1" applyBorder="1" applyAlignment="1">
      <alignment horizontal="right" vertical="center" wrapText="1"/>
    </xf>
    <xf numFmtId="4" fontId="36" fillId="0" borderId="1" xfId="0" applyNumberFormat="1" applyFont="1" applyBorder="1" applyAlignment="1">
      <alignment horizontal="center" vertical="center" wrapText="1"/>
    </xf>
    <xf numFmtId="4" fontId="37" fillId="0" borderId="1" xfId="0" applyNumberFormat="1" applyFont="1" applyBorder="1" applyAlignment="1">
      <alignment horizontal="right" vertical="center" wrapText="1"/>
    </xf>
    <xf numFmtId="4" fontId="37" fillId="34" borderId="1" xfId="0" applyNumberFormat="1" applyFont="1" applyFill="1" applyBorder="1" applyAlignment="1">
      <alignment horizontal="right" vertical="center" wrapText="1"/>
    </xf>
    <xf numFmtId="4" fontId="36" fillId="0" borderId="0" xfId="0" applyNumberFormat="1" applyFont="1" applyAlignment="1">
      <alignment vertical="center"/>
    </xf>
    <xf numFmtId="0" fontId="29" fillId="0" borderId="1" xfId="0" applyFont="1" applyBorder="1" applyAlignment="1">
      <alignment horizontal="center"/>
    </xf>
    <xf numFmtId="10" fontId="29" fillId="0" borderId="1" xfId="61" applyNumberFormat="1" applyFont="1" applyBorder="1" applyAlignment="1">
      <alignment horizontal="center" vertical="center"/>
    </xf>
    <xf numFmtId="0" fontId="33" fillId="31" borderId="3" xfId="0" applyFont="1" applyFill="1" applyBorder="1" applyAlignment="1">
      <alignment horizontal="center" vertical="center"/>
    </xf>
    <xf numFmtId="2" fontId="33" fillId="0" borderId="0" xfId="0" applyNumberFormat="1" applyFont="1" applyFill="1" applyAlignment="1">
      <alignment horizontal="center" vertical="center"/>
    </xf>
    <xf numFmtId="2" fontId="33" fillId="0" borderId="25" xfId="0" applyNumberFormat="1" applyFont="1" applyBorder="1" applyAlignment="1">
      <alignment horizontal="center" vertical="center"/>
    </xf>
    <xf numFmtId="0" fontId="33" fillId="0" borderId="25" xfId="0" applyFont="1" applyBorder="1" applyAlignment="1">
      <alignment horizontal="center" vertical="center"/>
    </xf>
    <xf numFmtId="0" fontId="33" fillId="0" borderId="3" xfId="0" applyFont="1" applyFill="1" applyBorder="1" applyAlignment="1">
      <alignment horizontal="center" vertical="center"/>
    </xf>
    <xf numFmtId="0" fontId="33" fillId="0" borderId="0" xfId="0" applyFont="1" applyFill="1" applyAlignment="1">
      <alignment horizontal="center" vertical="center"/>
    </xf>
    <xf numFmtId="0" fontId="0" fillId="0" borderId="11" xfId="0" applyBorder="1" applyAlignment="1">
      <alignment horizont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26" xfId="0" applyBorder="1" applyAlignment="1">
      <alignment horizontal="center" vertical="center"/>
    </xf>
    <xf numFmtId="0" fontId="0" fillId="0" borderId="12" xfId="0" applyBorder="1" applyAlignment="1">
      <alignment horizontal="center" vertical="center"/>
    </xf>
    <xf numFmtId="0" fontId="33" fillId="0" borderId="0" xfId="0" applyFont="1" applyBorder="1" applyAlignment="1">
      <alignment horizont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2" fontId="33" fillId="0" borderId="0" xfId="0" applyNumberFormat="1" applyFont="1" applyFill="1" applyBorder="1" applyAlignment="1">
      <alignment horizontal="center" vertical="center"/>
    </xf>
    <xf numFmtId="0" fontId="0" fillId="0" borderId="15" xfId="0" applyBorder="1" applyAlignment="1">
      <alignment horizontal="center" vertical="center"/>
    </xf>
    <xf numFmtId="2" fontId="33" fillId="0" borderId="25" xfId="0" applyNumberFormat="1" applyFont="1" applyBorder="1" applyAlignment="1">
      <alignment horizontal="center" vertical="center"/>
    </xf>
    <xf numFmtId="2" fontId="33" fillId="0" borderId="0" xfId="0" applyNumberFormat="1" applyFont="1" applyFill="1" applyAlignment="1">
      <alignment horizontal="center" vertical="center"/>
    </xf>
    <xf numFmtId="2" fontId="0" fillId="35" borderId="3" xfId="0" applyNumberFormat="1" applyFill="1" applyBorder="1" applyAlignment="1">
      <alignment horizontal="center" vertical="center"/>
    </xf>
    <xf numFmtId="2" fontId="0" fillId="0" borderId="3" xfId="0" applyNumberFormat="1" applyFill="1" applyBorder="1" applyAlignment="1">
      <alignment horizontal="center" vertical="center"/>
    </xf>
    <xf numFmtId="2" fontId="44" fillId="0" borderId="0" xfId="0" applyNumberFormat="1" applyFont="1" applyFill="1" applyAlignment="1">
      <alignment horizontal="center" vertical="center"/>
    </xf>
    <xf numFmtId="0" fontId="44" fillId="0" borderId="0" xfId="0" applyFont="1" applyFill="1" applyAlignment="1">
      <alignment horizontal="center" vertical="center"/>
    </xf>
    <xf numFmtId="0" fontId="45" fillId="0" borderId="25" xfId="0" applyFont="1" applyBorder="1" applyAlignment="1">
      <alignment horizontal="center" vertical="center"/>
    </xf>
    <xf numFmtId="2" fontId="0" fillId="35" borderId="25" xfId="0" applyNumberFormat="1" applyFill="1" applyBorder="1" applyAlignment="1">
      <alignment horizontal="center" vertical="center"/>
    </xf>
    <xf numFmtId="2" fontId="0" fillId="35" borderId="4" xfId="0" applyNumberFormat="1" applyFill="1" applyBorder="1" applyAlignment="1">
      <alignment horizontal="center" vertical="center"/>
    </xf>
    <xf numFmtId="0" fontId="33" fillId="35" borderId="0" xfId="0" applyFont="1" applyFill="1" applyAlignment="1">
      <alignment horizontal="center" vertical="center"/>
    </xf>
    <xf numFmtId="2" fontId="33" fillId="35" borderId="0" xfId="0" applyNumberFormat="1" applyFont="1" applyFill="1" applyAlignment="1">
      <alignment horizontal="center" vertical="center"/>
    </xf>
    <xf numFmtId="0" fontId="33" fillId="35" borderId="25" xfId="0" applyFont="1" applyFill="1" applyBorder="1" applyAlignment="1">
      <alignment horizontal="center" vertical="center"/>
    </xf>
    <xf numFmtId="0" fontId="33" fillId="35" borderId="4" xfId="0" applyFont="1" applyFill="1" applyBorder="1" applyAlignment="1">
      <alignment horizontal="center" vertical="center"/>
    </xf>
    <xf numFmtId="0" fontId="33" fillId="35" borderId="0" xfId="0" applyFont="1" applyFill="1" applyBorder="1" applyAlignment="1">
      <alignment horizontal="center" vertical="center"/>
    </xf>
    <xf numFmtId="2" fontId="33" fillId="35" borderId="0" xfId="0" applyNumberFormat="1" applyFont="1" applyFill="1" applyBorder="1" applyAlignment="1">
      <alignment horizontal="center" vertical="center"/>
    </xf>
    <xf numFmtId="0" fontId="33" fillId="35" borderId="3" xfId="0" applyFont="1" applyFill="1" applyBorder="1" applyAlignment="1">
      <alignment horizontal="center" vertical="center"/>
    </xf>
    <xf numFmtId="0" fontId="33" fillId="31" borderId="23" xfId="0" applyFont="1" applyFill="1" applyBorder="1" applyAlignment="1">
      <alignment horizontal="center" vertical="center"/>
    </xf>
    <xf numFmtId="178" fontId="29" fillId="0" borderId="0" xfId="0" applyNumberFormat="1" applyFont="1" applyBorder="1" applyAlignment="1">
      <alignment horizontal="left" vertical="center"/>
    </xf>
    <xf numFmtId="4" fontId="31" fillId="36" borderId="1" xfId="0" applyNumberFormat="1" applyFont="1" applyFill="1" applyBorder="1" applyAlignment="1">
      <alignment horizontal="center" vertical="center"/>
    </xf>
    <xf numFmtId="0" fontId="33" fillId="31" borderId="3" xfId="0" applyFont="1" applyFill="1" applyBorder="1" applyAlignment="1">
      <alignment vertical="center"/>
    </xf>
    <xf numFmtId="0" fontId="33" fillId="0" borderId="4" xfId="0" applyFont="1" applyFill="1" applyBorder="1" applyAlignment="1">
      <alignment vertical="center"/>
    </xf>
    <xf numFmtId="2" fontId="33" fillId="0" borderId="0" xfId="0" applyNumberFormat="1" applyFont="1" applyFill="1" applyAlignment="1">
      <alignment vertical="center"/>
    </xf>
    <xf numFmtId="0" fontId="33" fillId="0" borderId="0" xfId="0" applyFont="1" applyFill="1" applyAlignment="1">
      <alignment vertical="center"/>
    </xf>
    <xf numFmtId="0" fontId="33" fillId="0" borderId="3" xfId="0" applyFont="1" applyFill="1" applyBorder="1" applyAlignment="1">
      <alignment vertical="center"/>
    </xf>
    <xf numFmtId="2" fontId="45" fillId="0" borderId="25" xfId="0" applyNumberFormat="1" applyFont="1" applyBorder="1" applyAlignment="1">
      <alignment horizontal="center" vertical="center"/>
    </xf>
    <xf numFmtId="0" fontId="29" fillId="30" borderId="1" xfId="0" applyFont="1" applyFill="1" applyBorder="1" applyAlignment="1">
      <alignment horizontal="center" vertical="center"/>
    </xf>
    <xf numFmtId="0" fontId="29" fillId="30" borderId="1" xfId="0" applyFont="1" applyFill="1" applyBorder="1" applyAlignment="1">
      <alignment vertical="center" wrapText="1"/>
    </xf>
    <xf numFmtId="4" fontId="29" fillId="30" borderId="1" xfId="0" applyNumberFormat="1" applyFont="1" applyFill="1" applyBorder="1" applyAlignment="1">
      <alignment horizontal="center" vertical="center"/>
    </xf>
    <xf numFmtId="10" fontId="29" fillId="30" borderId="1" xfId="61" applyNumberFormat="1" applyFont="1" applyFill="1" applyBorder="1" applyAlignment="1">
      <alignment horizontal="center" vertical="center"/>
    </xf>
    <xf numFmtId="0" fontId="38" fillId="30" borderId="0" xfId="0" applyFont="1" applyFill="1"/>
    <xf numFmtId="0" fontId="31" fillId="30" borderId="1" xfId="0" applyFont="1" applyFill="1" applyBorder="1" applyAlignment="1">
      <alignment horizontal="center" vertical="center"/>
    </xf>
    <xf numFmtId="4" fontId="31" fillId="30" borderId="1" xfId="0" applyNumberFormat="1" applyFont="1" applyFill="1" applyBorder="1" applyAlignment="1">
      <alignment horizontal="center" vertical="center"/>
    </xf>
    <xf numFmtId="10" fontId="31" fillId="30" borderId="1" xfId="61" applyNumberFormat="1" applyFont="1" applyFill="1" applyBorder="1" applyAlignment="1">
      <alignment horizontal="center" vertical="center"/>
    </xf>
    <xf numFmtId="0" fontId="39" fillId="30" borderId="0" xfId="0" applyFont="1" applyFill="1"/>
    <xf numFmtId="0" fontId="41" fillId="30" borderId="0" xfId="0" applyFont="1" applyFill="1"/>
    <xf numFmtId="166" fontId="29" fillId="30" borderId="1" xfId="0" applyNumberFormat="1" applyFont="1" applyFill="1" applyBorder="1" applyAlignment="1">
      <alignment horizontal="center" vertical="center"/>
    </xf>
    <xf numFmtId="0" fontId="29" fillId="0" borderId="0" xfId="0" applyFont="1" applyBorder="1" applyAlignment="1">
      <alignment horizontal="left" vertical="center"/>
    </xf>
    <xf numFmtId="0" fontId="28" fillId="3" borderId="1" xfId="0" applyFont="1" applyFill="1" applyBorder="1" applyAlignment="1">
      <alignment horizontal="center" vertical="center"/>
    </xf>
    <xf numFmtId="0" fontId="29" fillId="0" borderId="0" xfId="0" applyFont="1" applyBorder="1" applyAlignment="1">
      <alignment horizontal="center" vertical="center"/>
    </xf>
    <xf numFmtId="4" fontId="29" fillId="0" borderId="1" xfId="0" applyNumberFormat="1" applyFont="1" applyBorder="1" applyAlignment="1">
      <alignment horizontal="center" vertical="center"/>
    </xf>
    <xf numFmtId="0" fontId="36" fillId="0" borderId="1" xfId="2" applyFont="1" applyBorder="1" applyAlignment="1">
      <alignment horizontal="center" vertical="center"/>
    </xf>
    <xf numFmtId="0" fontId="32" fillId="5" borderId="1" xfId="2" applyFont="1" applyFill="1" applyBorder="1" applyAlignment="1">
      <alignment horizontal="center" vertical="center"/>
    </xf>
    <xf numFmtId="0" fontId="4" fillId="0" borderId="0" xfId="0" applyFont="1" applyBorder="1" applyAlignment="1">
      <alignment horizontal="left" vertical="center"/>
    </xf>
    <xf numFmtId="4" fontId="37" fillId="33" borderId="1" xfId="102" applyNumberFormat="1" applyFont="1" applyFill="1" applyBorder="1" applyAlignment="1">
      <alignment horizontal="center" vertical="center" wrapText="1"/>
    </xf>
    <xf numFmtId="166" fontId="28" fillId="0" borderId="0" xfId="0" applyNumberFormat="1" applyFont="1" applyBorder="1" applyAlignment="1">
      <alignment horizontal="center" vertical="center"/>
    </xf>
    <xf numFmtId="0" fontId="32" fillId="0" borderId="0" xfId="0" applyFont="1" applyBorder="1" applyAlignment="1">
      <alignment horizontal="left" vertical="center" wrapText="1"/>
    </xf>
    <xf numFmtId="167" fontId="29" fillId="0" borderId="0" xfId="0" applyNumberFormat="1" applyFont="1" applyBorder="1" applyAlignment="1">
      <alignment horizontal="center" vertical="center"/>
    </xf>
    <xf numFmtId="0" fontId="38" fillId="0" borderId="0" xfId="0" applyFont="1" applyAlignment="1">
      <alignment vertical="center"/>
    </xf>
    <xf numFmtId="4" fontId="29" fillId="0" borderId="1" xfId="0" applyNumberFormat="1" applyFont="1" applyFill="1" applyBorder="1" applyAlignment="1">
      <alignment horizontal="center" vertical="center"/>
    </xf>
    <xf numFmtId="173" fontId="36" fillId="0" borderId="1" xfId="0" applyNumberFormat="1" applyFont="1" applyBorder="1" applyAlignment="1">
      <alignment horizontal="right" vertical="center" wrapText="1"/>
    </xf>
    <xf numFmtId="4" fontId="36" fillId="0" borderId="1" xfId="0" applyNumberFormat="1" applyFont="1" applyBorder="1" applyAlignment="1">
      <alignment horizontal="right" vertical="center" wrapText="1"/>
    </xf>
    <xf numFmtId="49" fontId="30" fillId="30" borderId="1" xfId="1" applyNumberFormat="1" applyFont="1" applyFill="1" applyBorder="1" applyAlignment="1">
      <alignment horizontal="center" vertical="center" wrapText="1"/>
    </xf>
    <xf numFmtId="4" fontId="36" fillId="0" borderId="1" xfId="0" applyNumberFormat="1" applyFont="1" applyFill="1" applyBorder="1" applyAlignment="1">
      <alignment horizontal="right" vertical="center" wrapText="1"/>
    </xf>
    <xf numFmtId="4" fontId="70" fillId="30" borderId="1" xfId="0" applyNumberFormat="1" applyFont="1" applyFill="1" applyBorder="1" applyAlignment="1">
      <alignment horizontal="center" vertical="center" wrapText="1"/>
    </xf>
    <xf numFmtId="49" fontId="36" fillId="0" borderId="1" xfId="0" applyNumberFormat="1" applyFont="1" applyBorder="1" applyAlignment="1">
      <alignment horizontal="right" vertical="center" wrapText="1"/>
    </xf>
    <xf numFmtId="4" fontId="31" fillId="0" borderId="1" xfId="0" applyNumberFormat="1" applyFont="1" applyFill="1" applyBorder="1" applyAlignment="1">
      <alignment horizontal="center" vertical="center"/>
    </xf>
    <xf numFmtId="4" fontId="36" fillId="0" borderId="1" xfId="0" applyNumberFormat="1" applyFont="1" applyFill="1" applyBorder="1" applyAlignment="1">
      <alignment horizontal="center" vertical="center" wrapText="1"/>
    </xf>
    <xf numFmtId="173" fontId="36" fillId="0" borderId="1" xfId="0" applyNumberFormat="1" applyFont="1" applyFill="1" applyBorder="1" applyAlignment="1">
      <alignment horizontal="right" vertical="center" wrapText="1"/>
    </xf>
    <xf numFmtId="0" fontId="36" fillId="0" borderId="0" xfId="0" applyFont="1" applyAlignment="1">
      <alignment horizontal="left" vertical="center"/>
    </xf>
    <xf numFmtId="0" fontId="31" fillId="0" borderId="1" xfId="0" applyFont="1" applyFill="1" applyBorder="1" applyAlignment="1">
      <alignment horizontal="center" vertical="center"/>
    </xf>
    <xf numFmtId="4" fontId="37" fillId="68" borderId="1" xfId="0" applyNumberFormat="1" applyFont="1" applyFill="1" applyBorder="1" applyAlignment="1">
      <alignment horizontal="right" vertical="center" wrapText="1"/>
    </xf>
    <xf numFmtId="1" fontId="30" fillId="30" borderId="1" xfId="1" applyNumberFormat="1" applyFont="1" applyFill="1" applyBorder="1" applyAlignment="1">
      <alignment horizontal="center" vertical="center" wrapText="1"/>
    </xf>
    <xf numFmtId="0" fontId="30" fillId="30" borderId="1" xfId="1" applyFont="1" applyFill="1" applyBorder="1" applyAlignment="1">
      <alignment horizontal="left" vertical="center" wrapText="1"/>
    </xf>
    <xf numFmtId="0" fontId="28" fillId="0" borderId="1" xfId="0" applyFont="1" applyBorder="1" applyAlignment="1">
      <alignment vertical="center" wrapText="1"/>
    </xf>
    <xf numFmtId="4" fontId="29" fillId="0" borderId="1" xfId="0" applyNumberFormat="1" applyFont="1" applyBorder="1" applyAlignment="1">
      <alignment vertical="center"/>
    </xf>
    <xf numFmtId="4" fontId="72" fillId="0" borderId="1" xfId="0" applyNumberFormat="1" applyFont="1" applyBorder="1" applyAlignment="1">
      <alignment horizontal="right" vertical="center" wrapText="1"/>
    </xf>
    <xf numFmtId="4" fontId="36" fillId="30" borderId="1" xfId="0" applyNumberFormat="1" applyFont="1" applyFill="1" applyBorder="1" applyAlignment="1">
      <alignment horizontal="center" vertical="center" wrapText="1"/>
    </xf>
    <xf numFmtId="0" fontId="36" fillId="30" borderId="1" xfId="0" applyFont="1" applyFill="1" applyBorder="1" applyAlignment="1">
      <alignment vertical="center" wrapText="1"/>
    </xf>
    <xf numFmtId="0" fontId="38" fillId="0" borderId="0" xfId="0" applyFont="1" applyAlignment="1"/>
    <xf numFmtId="10" fontId="31" fillId="0" borderId="1" xfId="61" applyNumberFormat="1" applyFont="1" applyBorder="1" applyAlignment="1">
      <alignment horizontal="center" vertical="center"/>
    </xf>
    <xf numFmtId="0" fontId="31" fillId="30" borderId="1" xfId="0" applyFont="1" applyFill="1" applyBorder="1" applyAlignment="1">
      <alignment horizontal="left" vertical="center" wrapText="1"/>
    </xf>
    <xf numFmtId="10" fontId="29" fillId="0" borderId="1" xfId="61" applyNumberFormat="1" applyFont="1" applyFill="1" applyBorder="1" applyAlignment="1">
      <alignment horizontal="center" vertical="center"/>
    </xf>
    <xf numFmtId="0" fontId="32" fillId="30" borderId="1" xfId="0" applyFont="1" applyFill="1" applyBorder="1" applyAlignment="1">
      <alignment horizontal="left" vertical="center" wrapText="1"/>
    </xf>
    <xf numFmtId="0" fontId="31" fillId="30" borderId="1" xfId="1" applyNumberFormat="1" applyFont="1" applyFill="1" applyBorder="1" applyAlignment="1" applyProtection="1">
      <alignment horizontal="left" vertical="center" wrapText="1"/>
    </xf>
    <xf numFmtId="0" fontId="71" fillId="0" borderId="1" xfId="0" applyFont="1" applyBorder="1" applyAlignment="1">
      <alignment horizontal="left" vertical="center"/>
    </xf>
    <xf numFmtId="0" fontId="70" fillId="0" borderId="1" xfId="0" applyFont="1" applyBorder="1" applyAlignment="1">
      <alignment horizontal="left" wrapText="1"/>
    </xf>
    <xf numFmtId="4" fontId="70" fillId="0" borderId="1" xfId="0" applyNumberFormat="1" applyFont="1" applyBorder="1" applyAlignment="1">
      <alignment horizontal="center" vertical="center"/>
    </xf>
    <xf numFmtId="4" fontId="37" fillId="0" borderId="1" xfId="0" applyNumberFormat="1" applyFont="1" applyBorder="1" applyAlignment="1">
      <alignment vertical="center" wrapText="1"/>
    </xf>
    <xf numFmtId="3" fontId="0" fillId="0" borderId="1" xfId="0" applyNumberFormat="1" applyBorder="1" applyAlignment="1">
      <alignment vertical="center"/>
    </xf>
    <xf numFmtId="2" fontId="0" fillId="0" borderId="1" xfId="0" applyNumberFormat="1" applyBorder="1" applyAlignment="1">
      <alignment vertical="center"/>
    </xf>
    <xf numFmtId="4" fontId="36" fillId="30" borderId="1" xfId="0" applyNumberFormat="1" applyFont="1" applyFill="1" applyBorder="1" applyAlignment="1">
      <alignment horizontal="right" vertical="center" wrapText="1"/>
    </xf>
    <xf numFmtId="173" fontId="36" fillId="0" borderId="1" xfId="0" applyNumberFormat="1" applyFont="1" applyBorder="1" applyAlignment="1">
      <alignment vertical="center" wrapText="1"/>
    </xf>
    <xf numFmtId="0" fontId="36" fillId="0" borderId="1" xfId="0" applyFont="1" applyBorder="1" applyAlignment="1">
      <alignment vertical="center"/>
    </xf>
    <xf numFmtId="0" fontId="31" fillId="30" borderId="1" xfId="0" applyFont="1" applyFill="1" applyBorder="1" applyAlignment="1">
      <alignment vertical="center" wrapText="1"/>
    </xf>
    <xf numFmtId="0" fontId="70" fillId="0" borderId="1" xfId="0" applyFont="1" applyBorder="1" applyAlignment="1">
      <alignment horizontal="left" vertical="center" wrapText="1"/>
    </xf>
    <xf numFmtId="0" fontId="41" fillId="0" borderId="0" xfId="0" applyFont="1" applyBorder="1"/>
    <xf numFmtId="2" fontId="71" fillId="0" borderId="1" xfId="0" applyNumberFormat="1" applyFont="1" applyBorder="1" applyAlignment="1">
      <alignment vertical="center"/>
    </xf>
    <xf numFmtId="0" fontId="29" fillId="0" borderId="1" xfId="0" applyFont="1" applyFill="1" applyBorder="1" applyAlignment="1">
      <alignment horizontal="center" vertical="center"/>
    </xf>
    <xf numFmtId="0" fontId="74" fillId="0" borderId="0" xfId="0" applyFont="1"/>
    <xf numFmtId="0" fontId="36" fillId="0" borderId="1" xfId="0" applyFont="1" applyBorder="1" applyAlignment="1">
      <alignment horizontal="right" vertical="center" wrapText="1"/>
    </xf>
    <xf numFmtId="0" fontId="36" fillId="30" borderId="1" xfId="0" applyFont="1" applyFill="1" applyBorder="1" applyAlignment="1">
      <alignment horizontal="left" vertical="top" wrapText="1"/>
    </xf>
    <xf numFmtId="166" fontId="31" fillId="30" borderId="1" xfId="0" applyNumberFormat="1" applyFont="1" applyFill="1" applyBorder="1" applyAlignment="1">
      <alignment horizontal="center" vertical="center"/>
    </xf>
    <xf numFmtId="173" fontId="36" fillId="30" borderId="1" xfId="0" applyNumberFormat="1" applyFont="1" applyFill="1" applyBorder="1" applyAlignment="1">
      <alignment horizontal="right" vertical="center" wrapText="1"/>
    </xf>
    <xf numFmtId="0" fontId="0" fillId="69" borderId="0" xfId="0" applyFill="1"/>
    <xf numFmtId="0" fontId="0" fillId="69" borderId="0" xfId="0" applyFill="1" applyBorder="1"/>
    <xf numFmtId="168" fontId="71" fillId="0" borderId="0" xfId="0" applyNumberFormat="1" applyFont="1" applyBorder="1" applyAlignment="1">
      <alignment horizontal="right" vertical="center"/>
    </xf>
    <xf numFmtId="0" fontId="29" fillId="0" borderId="1" xfId="0" applyFont="1" applyBorder="1" applyAlignment="1">
      <alignment horizontal="left"/>
    </xf>
    <xf numFmtId="43" fontId="76" fillId="30" borderId="1" xfId="60" applyNumberFormat="1" applyFont="1" applyFill="1" applyBorder="1" applyAlignment="1">
      <alignment horizontal="right" vertical="center"/>
    </xf>
    <xf numFmtId="0" fontId="76" fillId="30" borderId="1" xfId="182" applyNumberFormat="1" applyFont="1" applyFill="1" applyBorder="1" applyAlignment="1">
      <alignment horizontal="center" vertical="center" wrapText="1"/>
    </xf>
    <xf numFmtId="17" fontId="76" fillId="30" borderId="1" xfId="0" quotePrefix="1" applyNumberFormat="1" applyFont="1" applyFill="1" applyBorder="1" applyAlignment="1">
      <alignment horizontal="center" vertical="center"/>
    </xf>
    <xf numFmtId="0" fontId="76" fillId="30" borderId="1" xfId="0" applyFont="1" applyFill="1" applyBorder="1" applyAlignment="1">
      <alignment horizontal="center" vertical="center"/>
    </xf>
    <xf numFmtId="0" fontId="76" fillId="30" borderId="1" xfId="0" quotePrefix="1" applyFont="1" applyFill="1" applyBorder="1" applyAlignment="1">
      <alignment horizontal="center" vertical="center"/>
    </xf>
    <xf numFmtId="0" fontId="76" fillId="30" borderId="1" xfId="0" applyFont="1" applyFill="1" applyBorder="1" applyAlignment="1">
      <alignment horizontal="center" vertical="center" wrapText="1"/>
    </xf>
    <xf numFmtId="0" fontId="76" fillId="30" borderId="1" xfId="0" quotePrefix="1" applyFont="1" applyFill="1" applyBorder="1" applyAlignment="1">
      <alignment horizontal="left" vertical="center"/>
    </xf>
    <xf numFmtId="0" fontId="75" fillId="30" borderId="1" xfId="182" applyNumberFormat="1" applyFont="1" applyFill="1" applyBorder="1" applyAlignment="1">
      <alignment horizontal="center" vertical="center" wrapText="1"/>
    </xf>
    <xf numFmtId="14" fontId="75" fillId="30" borderId="1" xfId="182" applyNumberFormat="1" applyFont="1" applyFill="1" applyBorder="1" applyAlignment="1">
      <alignment horizontal="center" vertical="center" wrapText="1"/>
    </xf>
    <xf numFmtId="0" fontId="75" fillId="30" borderId="1" xfId="182" applyNumberFormat="1" applyFont="1" applyFill="1" applyBorder="1" applyAlignment="1">
      <alignment horizontal="center" vertical="center"/>
    </xf>
    <xf numFmtId="4" fontId="31" fillId="30" borderId="1" xfId="0" applyNumberFormat="1" applyFont="1" applyFill="1" applyBorder="1" applyAlignment="1">
      <alignment horizontal="left" vertical="center" wrapText="1"/>
    </xf>
    <xf numFmtId="173" fontId="36" fillId="0" borderId="7" xfId="0" applyNumberFormat="1" applyFont="1" applyBorder="1" applyAlignment="1">
      <alignment vertical="center" wrapText="1"/>
    </xf>
    <xf numFmtId="0" fontId="37" fillId="33" borderId="9" xfId="0" applyFont="1" applyFill="1" applyBorder="1" applyAlignment="1">
      <alignment vertical="center" wrapText="1"/>
    </xf>
    <xf numFmtId="0" fontId="37" fillId="33" borderId="7" xfId="0" applyFont="1" applyFill="1" applyBorder="1" applyAlignment="1">
      <alignment vertical="center" wrapText="1"/>
    </xf>
    <xf numFmtId="0" fontId="36" fillId="0" borderId="7" xfId="0" applyFont="1" applyBorder="1" applyAlignment="1">
      <alignment vertical="center" wrapText="1"/>
    </xf>
    <xf numFmtId="0" fontId="37" fillId="33" borderId="6" xfId="0" applyFont="1" applyFill="1" applyBorder="1" applyAlignment="1">
      <alignment vertical="center"/>
    </xf>
    <xf numFmtId="43" fontId="36" fillId="0" borderId="1" xfId="60" applyFont="1" applyFill="1" applyBorder="1" applyAlignment="1">
      <alignment horizontal="right" vertical="center" wrapText="1"/>
    </xf>
    <xf numFmtId="2" fontId="31" fillId="0" borderId="1" xfId="0" applyNumberFormat="1" applyFont="1" applyBorder="1" applyAlignment="1">
      <alignment horizontal="right" vertical="center"/>
    </xf>
    <xf numFmtId="0" fontId="31" fillId="0" borderId="1" xfId="0" applyFont="1" applyBorder="1" applyAlignment="1">
      <alignment horizontal="left" vertical="center"/>
    </xf>
    <xf numFmtId="0" fontId="78" fillId="0" borderId="1" xfId="0" applyFont="1" applyBorder="1" applyAlignment="1">
      <alignment horizontal="center" vertical="top" wrapText="1"/>
    </xf>
    <xf numFmtId="43" fontId="31" fillId="0" borderId="1" xfId="60" applyFont="1" applyFill="1" applyBorder="1" applyAlignment="1">
      <alignment horizontal="right" vertical="top" wrapText="1"/>
    </xf>
    <xf numFmtId="43" fontId="31" fillId="0" borderId="5" xfId="60" applyFont="1" applyFill="1" applyBorder="1" applyAlignment="1">
      <alignment horizontal="right" vertical="top" wrapText="1"/>
    </xf>
    <xf numFmtId="0" fontId="76" fillId="0" borderId="1" xfId="0" quotePrefix="1" applyFont="1" applyBorder="1" applyAlignment="1">
      <alignment horizontal="left" vertical="center"/>
    </xf>
    <xf numFmtId="0" fontId="76" fillId="0" borderId="1" xfId="0" applyFont="1" applyBorder="1" applyAlignment="1">
      <alignment horizontal="center" vertical="center" wrapText="1"/>
    </xf>
    <xf numFmtId="0" fontId="76" fillId="0" borderId="1" xfId="0" quotePrefix="1" applyFont="1" applyBorder="1" applyAlignment="1">
      <alignment horizontal="center" vertical="center"/>
    </xf>
    <xf numFmtId="17" fontId="76" fillId="0" borderId="1" xfId="0" quotePrefix="1" applyNumberFormat="1" applyFont="1" applyBorder="1" applyAlignment="1">
      <alignment horizontal="center" vertical="center"/>
    </xf>
    <xf numFmtId="0" fontId="76" fillId="0" borderId="1" xfId="182" applyFont="1" applyBorder="1" applyAlignment="1">
      <alignment horizontal="center" vertical="center" wrapText="1"/>
    </xf>
    <xf numFmtId="43" fontId="76" fillId="0" borderId="1" xfId="60" applyFont="1" applyFill="1" applyBorder="1" applyAlignment="1">
      <alignment horizontal="right" vertical="center"/>
    </xf>
    <xf numFmtId="0" fontId="76" fillId="0" borderId="1" xfId="0" applyFont="1" applyBorder="1" applyAlignment="1">
      <alignment horizontal="center" vertical="center"/>
    </xf>
    <xf numFmtId="43" fontId="79" fillId="0" borderId="1" xfId="60" applyFont="1" applyFill="1" applyBorder="1" applyAlignment="1">
      <alignment horizontal="right" vertical="center"/>
    </xf>
    <xf numFmtId="43" fontId="8" fillId="0" borderId="0" xfId="60" applyFont="1" applyFill="1" applyBorder="1" applyAlignment="1">
      <alignment horizontal="right" vertical="center"/>
    </xf>
    <xf numFmtId="43" fontId="76" fillId="0" borderId="0" xfId="60" applyFont="1" applyFill="1" applyBorder="1" applyAlignment="1">
      <alignment horizontal="right" vertical="center"/>
    </xf>
    <xf numFmtId="1" fontId="8" fillId="0" borderId="2" xfId="182" applyNumberFormat="1" applyFont="1" applyBorder="1" applyAlignment="1">
      <alignment vertical="center" wrapText="1"/>
    </xf>
    <xf numFmtId="0" fontId="8" fillId="0" borderId="1" xfId="182" applyFont="1" applyBorder="1" applyAlignment="1">
      <alignment horizontal="center" vertical="center" wrapText="1"/>
    </xf>
    <xf numFmtId="0" fontId="29" fillId="0" borderId="0" xfId="0" applyFont="1" applyBorder="1" applyAlignment="1">
      <alignment horizontal="center" vertical="center"/>
    </xf>
    <xf numFmtId="0" fontId="29" fillId="0" borderId="36" xfId="0" applyFont="1" applyBorder="1" applyAlignment="1">
      <alignment horizontal="left" vertical="center"/>
    </xf>
    <xf numFmtId="0" fontId="29" fillId="0" borderId="0" xfId="0" applyFont="1" applyBorder="1" applyAlignment="1">
      <alignment horizontal="left" vertical="center"/>
    </xf>
    <xf numFmtId="10" fontId="32" fillId="5" borderId="1" xfId="61" quotePrefix="1" applyNumberFormat="1" applyFont="1" applyFill="1" applyBorder="1" applyAlignment="1">
      <alignment horizontal="center" vertical="center"/>
    </xf>
    <xf numFmtId="0" fontId="4" fillId="0" borderId="0" xfId="0" applyFont="1" applyBorder="1" applyAlignment="1">
      <alignment horizontal="left" vertical="center"/>
    </xf>
    <xf numFmtId="0" fontId="42" fillId="0" borderId="7" xfId="0" applyFont="1" applyBorder="1" applyAlignment="1">
      <alignment horizontal="left" vertical="center"/>
    </xf>
    <xf numFmtId="4" fontId="29" fillId="0" borderId="7" xfId="0" applyNumberFormat="1" applyFont="1" applyBorder="1" applyAlignment="1">
      <alignment horizontal="left" vertical="center"/>
    </xf>
    <xf numFmtId="0" fontId="29" fillId="0" borderId="7" xfId="0" applyFont="1" applyBorder="1" applyAlignment="1">
      <alignment vertical="center"/>
    </xf>
    <xf numFmtId="0" fontId="38" fillId="0" borderId="0" xfId="0" applyFont="1" applyBorder="1" applyAlignment="1">
      <alignment vertical="center"/>
    </xf>
    <xf numFmtId="0" fontId="77" fillId="0" borderId="0" xfId="0" applyFont="1" applyBorder="1" applyAlignment="1">
      <alignment horizontal="right" vertical="center"/>
    </xf>
    <xf numFmtId="4" fontId="77" fillId="0" borderId="0" xfId="0" applyNumberFormat="1" applyFont="1" applyBorder="1" applyAlignment="1">
      <alignment horizontal="left" vertical="center"/>
    </xf>
    <xf numFmtId="0" fontId="77" fillId="0" borderId="36" xfId="0" applyFont="1" applyBorder="1" applyAlignment="1">
      <alignment vertical="center"/>
    </xf>
    <xf numFmtId="0" fontId="77" fillId="0" borderId="36" xfId="0" applyFont="1" applyBorder="1" applyAlignment="1">
      <alignment horizontal="left" vertical="center"/>
    </xf>
    <xf numFmtId="0" fontId="77" fillId="0" borderId="2" xfId="0" applyFont="1" applyBorder="1" applyAlignment="1">
      <alignment horizontal="right" vertical="center"/>
    </xf>
    <xf numFmtId="0" fontId="71" fillId="0" borderId="36" xfId="0" applyFont="1" applyBorder="1" applyAlignment="1">
      <alignment vertical="center"/>
    </xf>
    <xf numFmtId="4" fontId="77" fillId="0" borderId="0" xfId="0" applyNumberFormat="1" applyFont="1" applyBorder="1" applyAlignment="1">
      <alignment vertical="center"/>
    </xf>
    <xf numFmtId="0" fontId="4" fillId="0" borderId="39" xfId="0" applyFont="1" applyBorder="1" applyAlignment="1">
      <alignment vertical="center"/>
    </xf>
    <xf numFmtId="0" fontId="4" fillId="0" borderId="35" xfId="0" applyFont="1" applyBorder="1" applyAlignment="1">
      <alignment vertical="center"/>
    </xf>
    <xf numFmtId="0" fontId="4" fillId="0" borderId="37" xfId="0" applyFont="1" applyBorder="1" applyAlignment="1">
      <alignment vertical="center"/>
    </xf>
    <xf numFmtId="10" fontId="81" fillId="71" borderId="1" xfId="0" applyNumberFormat="1" applyFont="1" applyFill="1" applyBorder="1" applyAlignment="1">
      <alignment horizontal="center" vertical="center"/>
    </xf>
    <xf numFmtId="0" fontId="38" fillId="4" borderId="7" xfId="0" applyFont="1" applyFill="1" applyBorder="1"/>
    <xf numFmtId="0" fontId="38" fillId="4" borderId="0" xfId="0" applyFont="1" applyFill="1" applyBorder="1"/>
    <xf numFmtId="0" fontId="82" fillId="4" borderId="7" xfId="0" applyFont="1" applyFill="1" applyBorder="1" applyAlignment="1">
      <alignment vertical="center"/>
    </xf>
    <xf numFmtId="43" fontId="29" fillId="0" borderId="0" xfId="0" applyNumberFormat="1" applyFont="1" applyBorder="1" applyAlignment="1">
      <alignment vertical="center"/>
    </xf>
    <xf numFmtId="4" fontId="29" fillId="0" borderId="0" xfId="0" applyNumberFormat="1" applyFont="1" applyBorder="1" applyAlignment="1">
      <alignment vertical="center" wrapText="1"/>
    </xf>
    <xf numFmtId="0" fontId="77" fillId="0" borderId="0" xfId="0" applyFont="1" applyBorder="1" applyAlignment="1">
      <alignment horizontal="right" vertical="center"/>
    </xf>
    <xf numFmtId="0" fontId="29" fillId="0" borderId="0" xfId="0" applyFont="1" applyBorder="1" applyAlignment="1">
      <alignment horizontal="left" vertical="center"/>
    </xf>
    <xf numFmtId="0" fontId="77" fillId="0" borderId="36" xfId="0" applyFont="1" applyBorder="1" applyAlignment="1">
      <alignment horizontal="left" vertical="center"/>
    </xf>
    <xf numFmtId="0" fontId="77" fillId="0" borderId="2" xfId="0" applyFont="1" applyBorder="1" applyAlignment="1">
      <alignment horizontal="right" vertical="center"/>
    </xf>
    <xf numFmtId="0" fontId="71" fillId="0" borderId="9" xfId="0" applyFont="1" applyBorder="1" applyAlignment="1">
      <alignment vertical="center"/>
    </xf>
    <xf numFmtId="43" fontId="29" fillId="0" borderId="2" xfId="0" applyNumberFormat="1" applyFont="1" applyBorder="1" applyAlignment="1">
      <alignment vertical="center"/>
    </xf>
    <xf numFmtId="14" fontId="29" fillId="0" borderId="19" xfId="0" applyNumberFormat="1" applyFont="1" applyBorder="1" applyAlignment="1">
      <alignment horizontal="left" vertical="center"/>
    </xf>
    <xf numFmtId="0" fontId="29" fillId="0" borderId="0" xfId="3" applyFont="1" applyFill="1" applyBorder="1"/>
    <xf numFmtId="4" fontId="0" fillId="0" borderId="50" xfId="0" applyNumberFormat="1" applyBorder="1" applyAlignment="1">
      <alignment horizontal="center"/>
    </xf>
    <xf numFmtId="4" fontId="0" fillId="0" borderId="1" xfId="0" applyNumberFormat="1" applyBorder="1" applyAlignment="1">
      <alignment horizontal="center"/>
    </xf>
    <xf numFmtId="4" fontId="0" fillId="0" borderId="1" xfId="0" applyNumberFormat="1" applyBorder="1" applyAlignment="1">
      <alignment wrapText="1"/>
    </xf>
    <xf numFmtId="0" fontId="0" fillId="0" borderId="1" xfId="0" applyBorder="1" applyAlignment="1">
      <alignment horizontal="left" wrapText="1"/>
    </xf>
    <xf numFmtId="0" fontId="71" fillId="0" borderId="1" xfId="0" applyFont="1" applyBorder="1" applyAlignment="1">
      <alignment horizontal="left" wrapText="1"/>
    </xf>
    <xf numFmtId="4" fontId="70" fillId="0" borderId="1" xfId="0" applyNumberFormat="1" applyFont="1" applyBorder="1" applyAlignment="1">
      <alignment horizontal="right" vertical="center" wrapText="1"/>
    </xf>
    <xf numFmtId="2" fontId="83" fillId="0" borderId="1" xfId="0" applyNumberFormat="1" applyFont="1" applyBorder="1" applyAlignment="1">
      <alignment horizontal="right" vertical="center"/>
    </xf>
    <xf numFmtId="4" fontId="71" fillId="0" borderId="1" xfId="0" applyNumberFormat="1" applyFont="1" applyBorder="1" applyAlignment="1">
      <alignment horizontal="center"/>
    </xf>
    <xf numFmtId="4" fontId="71" fillId="0" borderId="1" xfId="0" applyNumberFormat="1" applyFont="1" applyBorder="1" applyAlignment="1">
      <alignment wrapText="1"/>
    </xf>
    <xf numFmtId="4" fontId="71" fillId="0" borderId="1" xfId="0" applyNumberFormat="1" applyFont="1" applyBorder="1" applyAlignment="1">
      <alignment horizontal="center" vertical="center"/>
    </xf>
    <xf numFmtId="4" fontId="71" fillId="0" borderId="1" xfId="0" applyNumberFormat="1" applyFont="1" applyBorder="1" applyAlignment="1">
      <alignment vertical="center" wrapText="1"/>
    </xf>
    <xf numFmtId="0" fontId="0" fillId="0" borderId="1" xfId="0" applyBorder="1" applyAlignment="1">
      <alignment horizontal="left" vertical="center" wrapText="1"/>
    </xf>
    <xf numFmtId="0" fontId="71" fillId="30" borderId="1" xfId="0" applyFont="1" applyFill="1" applyBorder="1" applyAlignment="1">
      <alignment horizontal="left" wrapText="1"/>
    </xf>
    <xf numFmtId="0" fontId="71" fillId="30" borderId="1" xfId="0" applyFont="1" applyFill="1" applyBorder="1" applyAlignment="1">
      <alignment horizontal="left" vertical="center" wrapText="1"/>
    </xf>
    <xf numFmtId="0" fontId="31" fillId="0" borderId="1" xfId="0" applyFont="1" applyFill="1" applyBorder="1" applyAlignment="1">
      <alignment vertical="center" wrapText="1"/>
    </xf>
    <xf numFmtId="0" fontId="39" fillId="0" borderId="0" xfId="0" applyFont="1" applyAlignment="1"/>
    <xf numFmtId="0" fontId="39" fillId="0" borderId="0" xfId="0" applyFont="1" applyBorder="1"/>
    <xf numFmtId="0" fontId="31" fillId="0" borderId="1" xfId="0" applyFont="1" applyFill="1" applyBorder="1" applyAlignment="1">
      <alignment horizontal="left" vertical="center" wrapText="1"/>
    </xf>
    <xf numFmtId="0" fontId="84" fillId="0" borderId="0" xfId="0" applyFont="1"/>
    <xf numFmtId="0" fontId="29" fillId="5" borderId="1" xfId="0" applyFont="1" applyFill="1" applyBorder="1" applyAlignment="1">
      <alignment horizontal="left" vertical="center"/>
    </xf>
    <xf numFmtId="166" fontId="28" fillId="5" borderId="1" xfId="0" applyNumberFormat="1" applyFont="1" applyFill="1" applyBorder="1" applyAlignment="1">
      <alignment horizontal="center" vertical="center"/>
    </xf>
    <xf numFmtId="0" fontId="28" fillId="5" borderId="1" xfId="0" applyFont="1" applyFill="1" applyBorder="1" applyAlignment="1">
      <alignment horizontal="left" vertical="center" wrapText="1"/>
    </xf>
    <xf numFmtId="4" fontId="29" fillId="5" borderId="1" xfId="0" applyNumberFormat="1" applyFont="1" applyFill="1" applyBorder="1" applyAlignment="1">
      <alignment horizontal="left" vertical="center"/>
    </xf>
    <xf numFmtId="4" fontId="32" fillId="0" borderId="1" xfId="0" applyNumberFormat="1" applyFont="1" applyFill="1" applyBorder="1" applyAlignment="1">
      <alignment horizontal="center" vertical="center"/>
    </xf>
    <xf numFmtId="0" fontId="38" fillId="0" borderId="0" xfId="0" applyFont="1" applyFill="1" applyAlignment="1">
      <alignment vertical="center"/>
    </xf>
    <xf numFmtId="0" fontId="38" fillId="0" borderId="0" xfId="0" applyFont="1" applyFill="1" applyBorder="1" applyAlignment="1">
      <alignment vertical="center"/>
    </xf>
    <xf numFmtId="0" fontId="37" fillId="0" borderId="0" xfId="0" applyFont="1" applyFill="1" applyBorder="1" applyAlignment="1">
      <alignment horizontal="left" vertical="center" wrapText="1"/>
    </xf>
    <xf numFmtId="173" fontId="37" fillId="0" borderId="0" xfId="0" applyNumberFormat="1" applyFont="1" applyFill="1" applyBorder="1" applyAlignment="1">
      <alignment horizontal="left" vertical="center" wrapText="1"/>
    </xf>
    <xf numFmtId="4" fontId="32" fillId="68" borderId="1" xfId="0" applyNumberFormat="1" applyFont="1" applyFill="1" applyBorder="1" applyAlignment="1">
      <alignment horizontal="right" vertical="center" wrapText="1"/>
    </xf>
    <xf numFmtId="0" fontId="84" fillId="30" borderId="0" xfId="0" applyFont="1" applyFill="1"/>
    <xf numFmtId="0" fontId="37" fillId="33" borderId="50" xfId="0" applyFont="1" applyFill="1" applyBorder="1" applyAlignment="1">
      <alignment vertical="center" wrapText="1"/>
    </xf>
    <xf numFmtId="4" fontId="37" fillId="33" borderId="50" xfId="0" applyNumberFormat="1" applyFont="1" applyFill="1" applyBorder="1" applyAlignment="1">
      <alignment horizontal="center" vertical="center" wrapText="1"/>
    </xf>
    <xf numFmtId="4" fontId="37" fillId="33" borderId="50" xfId="0" applyNumberFormat="1" applyFont="1" applyFill="1" applyBorder="1" applyAlignment="1">
      <alignment horizontal="right" vertical="center" wrapText="1"/>
    </xf>
    <xf numFmtId="0" fontId="37" fillId="30" borderId="0" xfId="0" applyFont="1" applyFill="1" applyBorder="1" applyAlignment="1">
      <alignment vertical="center" wrapText="1"/>
    </xf>
    <xf numFmtId="0" fontId="29" fillId="4" borderId="1" xfId="0" applyFont="1" applyFill="1" applyBorder="1" applyAlignment="1">
      <alignment horizontal="center" vertical="center"/>
    </xf>
    <xf numFmtId="4" fontId="29" fillId="4" borderId="1" xfId="0" applyNumberFormat="1" applyFont="1" applyFill="1" applyBorder="1" applyAlignment="1">
      <alignment horizontal="center" vertical="center"/>
    </xf>
    <xf numFmtId="167" fontId="29" fillId="4" borderId="1" xfId="0" applyNumberFormat="1" applyFont="1" applyFill="1" applyBorder="1" applyAlignment="1">
      <alignment horizontal="center" vertical="center"/>
    </xf>
    <xf numFmtId="0" fontId="37" fillId="0" borderId="36" xfId="0" applyFont="1" applyFill="1" applyBorder="1" applyAlignment="1">
      <alignment vertical="center" wrapText="1"/>
    </xf>
    <xf numFmtId="0" fontId="37" fillId="0" borderId="0" xfId="0" applyFont="1" applyFill="1" applyBorder="1" applyAlignment="1">
      <alignment vertical="center" wrapText="1"/>
    </xf>
    <xf numFmtId="0" fontId="37" fillId="0" borderId="0" xfId="0" quotePrefix="1" applyFont="1" applyFill="1" applyBorder="1" applyAlignment="1">
      <alignment vertical="center" wrapText="1"/>
    </xf>
    <xf numFmtId="166" fontId="71" fillId="0" borderId="1" xfId="0" applyNumberFormat="1" applyFont="1" applyBorder="1" applyAlignment="1">
      <alignment horizontal="center" vertical="center"/>
    </xf>
    <xf numFmtId="0" fontId="0" fillId="0" borderId="0" xfId="0" applyAlignment="1">
      <alignment vertical="center"/>
    </xf>
    <xf numFmtId="185" fontId="0" fillId="32" borderId="1" xfId="0" applyNumberFormat="1" applyFill="1" applyBorder="1" applyAlignment="1">
      <alignment vertical="center"/>
    </xf>
    <xf numFmtId="0" fontId="0" fillId="0" borderId="0" xfId="0" applyBorder="1" applyAlignment="1">
      <alignment vertical="center"/>
    </xf>
    <xf numFmtId="2" fontId="0" fillId="32" borderId="1" xfId="0" applyNumberFormat="1" applyFill="1" applyBorder="1" applyAlignment="1">
      <alignment vertical="center"/>
    </xf>
    <xf numFmtId="0" fontId="86" fillId="32" borderId="1" xfId="0" applyFont="1" applyFill="1" applyBorder="1" applyAlignment="1">
      <alignment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0" fillId="0" borderId="1" xfId="0" applyBorder="1" applyAlignment="1">
      <alignment vertical="center"/>
    </xf>
    <xf numFmtId="0" fontId="86" fillId="32" borderId="1" xfId="0" applyFont="1" applyFill="1" applyBorder="1" applyAlignment="1">
      <alignment horizontal="center" vertical="center" wrapText="1"/>
    </xf>
    <xf numFmtId="10" fontId="0" fillId="32" borderId="1" xfId="61" applyNumberFormat="1" applyFont="1" applyFill="1" applyBorder="1" applyAlignment="1">
      <alignment vertical="center"/>
    </xf>
    <xf numFmtId="0" fontId="0" fillId="0" borderId="0" xfId="0" applyFill="1" applyAlignment="1">
      <alignment vertical="center"/>
    </xf>
    <xf numFmtId="2" fontId="0" fillId="0" borderId="1" xfId="0" applyNumberFormat="1" applyFill="1" applyBorder="1" applyAlignment="1">
      <alignment vertical="center"/>
    </xf>
    <xf numFmtId="10" fontId="0" fillId="0" borderId="1" xfId="61" applyNumberFormat="1" applyFont="1" applyFill="1" applyBorder="1" applyAlignment="1">
      <alignment vertical="center"/>
    </xf>
    <xf numFmtId="0" fontId="0" fillId="32" borderId="1" xfId="0" applyFill="1" applyBorder="1" applyAlignment="1">
      <alignment horizontal="left" vertical="center" indent="1"/>
    </xf>
    <xf numFmtId="186" fontId="0" fillId="32" borderId="1" xfId="0" applyNumberFormat="1" applyFill="1" applyBorder="1" applyAlignment="1">
      <alignment vertical="center"/>
    </xf>
    <xf numFmtId="4" fontId="0" fillId="32" borderId="1" xfId="0" applyNumberFormat="1" applyFill="1" applyBorder="1" applyAlignment="1">
      <alignment vertical="center"/>
    </xf>
    <xf numFmtId="187" fontId="0" fillId="32" borderId="1" xfId="0" applyNumberFormat="1" applyFill="1" applyBorder="1" applyAlignment="1">
      <alignment vertical="center"/>
    </xf>
    <xf numFmtId="0" fontId="0" fillId="32" borderId="1" xfId="0" applyFill="1" applyBorder="1" applyAlignment="1">
      <alignment vertical="center"/>
    </xf>
    <xf numFmtId="3" fontId="0" fillId="32" borderId="1" xfId="0" applyNumberFormat="1" applyFill="1" applyBorder="1" applyAlignment="1">
      <alignment vertical="center"/>
    </xf>
    <xf numFmtId="0" fontId="86" fillId="32" borderId="1" xfId="0" applyFont="1" applyFill="1" applyBorder="1" applyAlignment="1">
      <alignment horizontal="center" vertical="center"/>
    </xf>
    <xf numFmtId="185" fontId="0" fillId="0" borderId="1" xfId="0" applyNumberFormat="1" applyFill="1" applyBorder="1" applyAlignment="1">
      <alignment vertical="center"/>
    </xf>
    <xf numFmtId="0" fontId="0" fillId="0" borderId="1" xfId="0" applyBorder="1" applyAlignment="1">
      <alignment horizontal="left" vertical="center" indent="1"/>
    </xf>
    <xf numFmtId="186" fontId="0" fillId="0" borderId="1" xfId="0" applyNumberFormat="1" applyBorder="1" applyAlignment="1">
      <alignment vertical="center"/>
    </xf>
    <xf numFmtId="4" fontId="0" fillId="0" borderId="1" xfId="0" applyNumberFormat="1" applyBorder="1" applyAlignment="1">
      <alignment vertical="center"/>
    </xf>
    <xf numFmtId="10" fontId="0" fillId="0" borderId="1" xfId="61" applyNumberFormat="1" applyFont="1" applyBorder="1" applyAlignment="1">
      <alignment vertical="center"/>
    </xf>
    <xf numFmtId="187" fontId="0" fillId="0" borderId="1" xfId="0" applyNumberFormat="1" applyBorder="1" applyAlignment="1">
      <alignment vertical="center"/>
    </xf>
    <xf numFmtId="0" fontId="86" fillId="0" borderId="1" xfId="0" applyFont="1" applyBorder="1" applyAlignment="1">
      <alignment horizontal="center" vertical="center"/>
    </xf>
    <xf numFmtId="10" fontId="28" fillId="6" borderId="1" xfId="0" applyNumberFormat="1" applyFont="1" applyFill="1" applyBorder="1" applyAlignment="1">
      <alignment horizontal="center" vertical="center"/>
    </xf>
    <xf numFmtId="10" fontId="31" fillId="0" borderId="1" xfId="61" applyNumberFormat="1" applyFont="1" applyFill="1" applyBorder="1" applyAlignment="1">
      <alignment horizontal="center" vertical="center"/>
    </xf>
    <xf numFmtId="0" fontId="29" fillId="30" borderId="1" xfId="0" applyFont="1" applyFill="1" applyBorder="1" applyAlignment="1">
      <alignment horizontal="left"/>
    </xf>
    <xf numFmtId="4" fontId="29" fillId="0" borderId="1" xfId="0" applyNumberFormat="1" applyFont="1" applyBorder="1" applyAlignment="1">
      <alignment horizontal="left" vertical="center" wrapText="1"/>
    </xf>
    <xf numFmtId="0" fontId="36" fillId="0" borderId="0" xfId="0" applyFont="1" applyAlignment="1">
      <alignment vertical="center" wrapText="1"/>
    </xf>
    <xf numFmtId="0" fontId="37" fillId="33" borderId="1" xfId="0" applyFont="1" applyFill="1" applyBorder="1" applyAlignment="1">
      <alignment horizontal="center" wrapText="1"/>
    </xf>
    <xf numFmtId="166" fontId="28" fillId="30" borderId="1" xfId="0" applyNumberFormat="1" applyFont="1" applyFill="1" applyBorder="1" applyAlignment="1">
      <alignment horizontal="center" vertical="center"/>
    </xf>
    <xf numFmtId="0" fontId="28" fillId="30" borderId="1" xfId="0" applyFont="1" applyFill="1" applyBorder="1" applyAlignment="1">
      <alignment horizontal="left" vertical="center" wrapText="1"/>
    </xf>
    <xf numFmtId="4" fontId="29" fillId="30" borderId="1" xfId="0" applyNumberFormat="1" applyFont="1" applyFill="1" applyBorder="1" applyAlignment="1">
      <alignment horizontal="left" vertical="center"/>
    </xf>
    <xf numFmtId="0" fontId="29" fillId="30" borderId="1" xfId="0" applyFont="1" applyFill="1" applyBorder="1" applyAlignment="1">
      <alignment wrapText="1"/>
    </xf>
    <xf numFmtId="0" fontId="36" fillId="30" borderId="1" xfId="0" applyFont="1" applyFill="1" applyBorder="1" applyAlignment="1">
      <alignment horizontal="center" vertical="center" wrapText="1"/>
    </xf>
    <xf numFmtId="167" fontId="29" fillId="30" borderId="1" xfId="0" applyNumberFormat="1" applyFont="1" applyFill="1" applyBorder="1" applyAlignment="1">
      <alignment horizontal="center" vertical="center"/>
    </xf>
    <xf numFmtId="2" fontId="31" fillId="0" borderId="1" xfId="0" applyNumberFormat="1" applyFont="1" applyBorder="1" applyAlignment="1">
      <alignment horizontal="center" vertical="center"/>
    </xf>
    <xf numFmtId="167" fontId="31" fillId="30" borderId="1" xfId="0" applyNumberFormat="1" applyFont="1" applyFill="1" applyBorder="1" applyAlignment="1">
      <alignment horizontal="center" vertical="center"/>
    </xf>
    <xf numFmtId="0" fontId="26" fillId="30" borderId="1" xfId="0" applyFont="1" applyFill="1" applyBorder="1" applyAlignment="1">
      <alignment horizontal="center" vertical="center"/>
    </xf>
    <xf numFmtId="4" fontId="31" fillId="0" borderId="1" xfId="0" applyNumberFormat="1" applyFont="1" applyFill="1" applyBorder="1" applyAlignment="1">
      <alignment horizontal="center" vertical="center" wrapText="1"/>
    </xf>
    <xf numFmtId="167" fontId="31" fillId="0" borderId="1" xfId="0" applyNumberFormat="1" applyFont="1" applyFill="1" applyBorder="1" applyAlignment="1">
      <alignment horizontal="center" vertical="center"/>
    </xf>
    <xf numFmtId="0" fontId="31" fillId="0" borderId="1" xfId="0" applyFont="1" applyFill="1" applyBorder="1" applyAlignment="1">
      <alignment horizontal="center" vertical="center" wrapText="1"/>
    </xf>
    <xf numFmtId="4" fontId="31" fillId="36" borderId="1" xfId="0" applyNumberFormat="1" applyFont="1" applyFill="1" applyBorder="1" applyAlignment="1">
      <alignment horizontal="center" vertical="center" wrapText="1"/>
    </xf>
    <xf numFmtId="0" fontId="29" fillId="0" borderId="1" xfId="0" applyFont="1" applyFill="1" applyBorder="1" applyAlignment="1">
      <alignment horizontal="left" vertical="center" wrapText="1"/>
    </xf>
    <xf numFmtId="4" fontId="29" fillId="36" borderId="1" xfId="0" applyNumberFormat="1" applyFont="1" applyFill="1" applyBorder="1" applyAlignment="1">
      <alignment horizontal="center" vertical="center" wrapText="1"/>
    </xf>
    <xf numFmtId="0" fontId="31" fillId="30" borderId="1" xfId="3" applyFont="1" applyFill="1" applyBorder="1" applyAlignment="1">
      <alignment horizontal="left" vertical="center" wrapText="1"/>
    </xf>
    <xf numFmtId="2" fontId="0" fillId="0" borderId="1" xfId="0" applyNumberFormat="1" applyBorder="1" applyAlignment="1"/>
    <xf numFmtId="1" fontId="31" fillId="30" borderId="1" xfId="1" applyNumberFormat="1" applyFont="1" applyFill="1" applyBorder="1" applyAlignment="1">
      <alignment horizontal="center" vertical="center" wrapText="1"/>
    </xf>
    <xf numFmtId="188" fontId="70" fillId="73" borderId="1" xfId="0" applyNumberFormat="1" applyFont="1" applyFill="1" applyBorder="1" applyAlignment="1">
      <alignment horizontal="left" vertical="center" wrapText="1"/>
    </xf>
    <xf numFmtId="0" fontId="31" fillId="30" borderId="1" xfId="0" applyFont="1" applyFill="1" applyBorder="1" applyAlignment="1">
      <alignment vertical="center"/>
    </xf>
    <xf numFmtId="0" fontId="31" fillId="0" borderId="1" xfId="0" applyNumberFormat="1" applyFont="1" applyFill="1" applyBorder="1" applyAlignment="1">
      <alignment horizontal="left" vertical="center" wrapText="1"/>
    </xf>
    <xf numFmtId="0" fontId="78" fillId="0" borderId="1" xfId="0" applyFont="1" applyFill="1" applyBorder="1" applyAlignment="1">
      <alignment horizontal="center" vertical="top" wrapText="1"/>
    </xf>
    <xf numFmtId="0" fontId="78" fillId="0" borderId="1" xfId="0" applyFont="1" applyFill="1" applyBorder="1" applyAlignment="1">
      <alignment horizontal="center" vertical="center" wrapText="1"/>
    </xf>
    <xf numFmtId="0" fontId="70" fillId="0" borderId="1" xfId="0" applyFont="1" applyFill="1" applyBorder="1" applyAlignment="1">
      <alignment horizontal="left" vertical="center" wrapText="1"/>
    </xf>
    <xf numFmtId="0" fontId="72" fillId="0" borderId="1" xfId="0" applyFont="1" applyBorder="1" applyAlignment="1">
      <alignment horizontal="left" vertical="center" wrapText="1"/>
    </xf>
    <xf numFmtId="0" fontId="72" fillId="5" borderId="1" xfId="0" applyFont="1" applyFill="1" applyBorder="1" applyAlignment="1">
      <alignment horizontal="left" vertical="center" wrapText="1"/>
    </xf>
    <xf numFmtId="0" fontId="72" fillId="30" borderId="1" xfId="0" applyFont="1" applyFill="1" applyBorder="1" applyAlignment="1">
      <alignment horizontal="left" vertical="center" wrapText="1"/>
    </xf>
    <xf numFmtId="0" fontId="29" fillId="0" borderId="8" xfId="0" applyFont="1" applyBorder="1" applyAlignment="1">
      <alignment vertical="center"/>
    </xf>
    <xf numFmtId="0" fontId="37" fillId="0" borderId="0" xfId="0" applyFont="1" applyBorder="1" applyAlignment="1">
      <alignment horizontal="right" vertical="center" wrapText="1"/>
    </xf>
    <xf numFmtId="173" fontId="37" fillId="0" borderId="0" xfId="0" applyNumberFormat="1" applyFont="1" applyBorder="1" applyAlignment="1">
      <alignment horizontal="right" vertical="center" wrapText="1"/>
    </xf>
    <xf numFmtId="0" fontId="31" fillId="30" borderId="1" xfId="0" applyFont="1" applyFill="1" applyBorder="1" applyAlignment="1">
      <alignment horizontal="center" vertical="center" wrapText="1"/>
    </xf>
    <xf numFmtId="0" fontId="77" fillId="0" borderId="0" xfId="0" applyFont="1" applyBorder="1" applyAlignment="1">
      <alignment horizontal="right" vertical="center"/>
    </xf>
    <xf numFmtId="0" fontId="29" fillId="0" borderId="1" xfId="0" applyFont="1" applyBorder="1" applyAlignment="1">
      <alignment horizontal="left" vertical="center"/>
    </xf>
    <xf numFmtId="0" fontId="29" fillId="0" borderId="0" xfId="0" applyFont="1" applyBorder="1" applyAlignment="1">
      <alignment horizontal="left" vertical="center"/>
    </xf>
    <xf numFmtId="0" fontId="77" fillId="0" borderId="36" xfId="0" applyFont="1" applyBorder="1" applyAlignment="1">
      <alignment horizontal="left" vertical="center"/>
    </xf>
    <xf numFmtId="4" fontId="29" fillId="0" borderId="0" xfId="0" applyNumberFormat="1" applyFont="1" applyBorder="1" applyAlignment="1">
      <alignment horizontal="left" vertical="center"/>
    </xf>
    <xf numFmtId="0" fontId="28" fillId="6" borderId="1" xfId="0" applyFont="1" applyFill="1" applyBorder="1" applyAlignment="1">
      <alignment horizontal="center" vertical="center"/>
    </xf>
    <xf numFmtId="4" fontId="28" fillId="6" borderId="1" xfId="0" applyNumberFormat="1" applyFont="1" applyFill="1" applyBorder="1" applyAlignment="1">
      <alignment horizontal="center" vertical="center"/>
    </xf>
    <xf numFmtId="0" fontId="29" fillId="0" borderId="0" xfId="0" applyFont="1" applyBorder="1" applyAlignment="1">
      <alignment vertical="center"/>
    </xf>
    <xf numFmtId="0" fontId="36" fillId="0" borderId="1" xfId="2" applyFont="1" applyBorder="1" applyAlignment="1">
      <alignment horizontal="center" vertical="center"/>
    </xf>
    <xf numFmtId="0" fontId="32" fillId="5" borderId="1" xfId="2" applyFont="1" applyFill="1" applyBorder="1" applyAlignment="1">
      <alignment horizontal="center" vertical="center"/>
    </xf>
    <xf numFmtId="10" fontId="36" fillId="0" borderId="1" xfId="2" applyNumberFormat="1" applyFont="1" applyBorder="1" applyAlignment="1">
      <alignment horizontal="center" vertical="center"/>
    </xf>
    <xf numFmtId="10" fontId="43" fillId="3" borderId="1" xfId="2" applyNumberFormat="1" applyFont="1" applyFill="1" applyBorder="1" applyAlignment="1">
      <alignment horizontal="center" vertical="center"/>
    </xf>
    <xf numFmtId="0" fontId="29" fillId="0" borderId="38" xfId="0" applyFont="1" applyBorder="1" applyAlignment="1">
      <alignment horizontal="left" vertical="center"/>
    </xf>
    <xf numFmtId="0" fontId="36" fillId="0" borderId="1" xfId="0" applyFont="1" applyBorder="1" applyAlignment="1">
      <alignment horizontal="left" vertical="center" wrapText="1"/>
    </xf>
    <xf numFmtId="0" fontId="37" fillId="0" borderId="6" xfId="0" applyFont="1" applyBorder="1" applyAlignment="1">
      <alignment horizontal="right" vertical="center" wrapText="1"/>
    </xf>
    <xf numFmtId="0" fontId="37" fillId="0" borderId="7" xfId="0" applyFont="1" applyBorder="1" applyAlignment="1">
      <alignment horizontal="right" vertical="center" wrapText="1"/>
    </xf>
    <xf numFmtId="0" fontId="37" fillId="0" borderId="8" xfId="0" applyFont="1" applyBorder="1" applyAlignment="1">
      <alignment horizontal="right" vertical="center" wrapText="1"/>
    </xf>
    <xf numFmtId="0" fontId="37" fillId="33" borderId="6" xfId="0" applyFont="1" applyFill="1" applyBorder="1" applyAlignment="1">
      <alignment horizontal="left" vertical="center" wrapText="1"/>
    </xf>
    <xf numFmtId="0" fontId="37" fillId="33"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36" fillId="5" borderId="1" xfId="0" applyFont="1" applyFill="1" applyBorder="1" applyAlignment="1">
      <alignment horizontal="right" vertical="center" wrapText="1"/>
    </xf>
    <xf numFmtId="0" fontId="36" fillId="0" borderId="1" xfId="0" applyFont="1" applyBorder="1" applyAlignment="1">
      <alignment horizontal="center" vertical="center" wrapText="1"/>
    </xf>
    <xf numFmtId="0" fontId="37" fillId="33" borderId="1" xfId="0" applyFont="1" applyFill="1" applyBorder="1" applyAlignment="1">
      <alignment vertical="center" wrapText="1"/>
    </xf>
    <xf numFmtId="0" fontId="37" fillId="33" borderId="6" xfId="0" applyFont="1" applyFill="1" applyBorder="1" applyAlignment="1">
      <alignment vertical="center" wrapText="1"/>
    </xf>
    <xf numFmtId="0" fontId="36" fillId="0" borderId="6" xfId="0" applyFont="1" applyBorder="1" applyAlignment="1">
      <alignment vertical="center" wrapText="1"/>
    </xf>
    <xf numFmtId="0" fontId="36" fillId="0" borderId="8" xfId="0" applyFont="1" applyBorder="1" applyAlignment="1">
      <alignment vertical="center" wrapText="1"/>
    </xf>
    <xf numFmtId="0" fontId="37" fillId="33" borderId="1" xfId="0" applyFont="1" applyFill="1" applyBorder="1" applyAlignment="1">
      <alignment horizontal="center" vertical="center" wrapText="1"/>
    </xf>
    <xf numFmtId="0" fontId="36" fillId="0" borderId="1" xfId="0" applyFont="1" applyFill="1" applyBorder="1" applyAlignment="1">
      <alignment horizontal="left" vertical="center" wrapText="1"/>
    </xf>
    <xf numFmtId="177" fontId="29" fillId="30" borderId="1" xfId="0" applyNumberFormat="1" applyFont="1" applyFill="1" applyBorder="1" applyAlignment="1">
      <alignment horizontal="center" vertical="center"/>
    </xf>
    <xf numFmtId="0" fontId="29" fillId="0" borderId="35" xfId="0" applyFont="1" applyBorder="1" applyAlignment="1">
      <alignment horizontal="left" vertical="center" wrapText="1"/>
    </xf>
    <xf numFmtId="0" fontId="38" fillId="0" borderId="35" xfId="0" applyFont="1" applyBorder="1"/>
    <xf numFmtId="4" fontId="29" fillId="0" borderId="35" xfId="0" applyNumberFormat="1" applyFont="1" applyBorder="1" applyAlignment="1">
      <alignment horizontal="left" vertical="center"/>
    </xf>
    <xf numFmtId="4" fontId="38" fillId="0" borderId="35" xfId="0" applyNumberFormat="1" applyFont="1" applyBorder="1"/>
    <xf numFmtId="4" fontId="29" fillId="0" borderId="37" xfId="0" applyNumberFormat="1" applyFont="1" applyBorder="1" applyAlignment="1">
      <alignment horizontal="left" vertical="center"/>
    </xf>
    <xf numFmtId="4" fontId="28" fillId="3" borderId="1" xfId="0" applyNumberFormat="1" applyFont="1" applyFill="1" applyBorder="1" applyAlignment="1">
      <alignment horizontal="center" vertical="center" wrapText="1"/>
    </xf>
    <xf numFmtId="0" fontId="71" fillId="0" borderId="1" xfId="0" applyFont="1" applyFill="1" applyBorder="1" applyAlignment="1">
      <alignment vertical="center" wrapText="1"/>
    </xf>
    <xf numFmtId="0" fontId="29" fillId="0" borderId="1" xfId="0" applyFont="1" applyFill="1" applyBorder="1" applyAlignment="1">
      <alignment vertical="center" wrapText="1"/>
    </xf>
    <xf numFmtId="0" fontId="31" fillId="30" borderId="1" xfId="58" applyFont="1" applyFill="1" applyBorder="1" applyAlignment="1">
      <alignment vertical="center" wrapText="1"/>
    </xf>
    <xf numFmtId="0" fontId="31" fillId="0" borderId="1" xfId="58" applyFont="1" applyBorder="1" applyAlignment="1">
      <alignment vertical="center" wrapText="1"/>
    </xf>
    <xf numFmtId="0" fontId="38" fillId="0" borderId="1" xfId="0" applyFont="1" applyBorder="1" applyAlignment="1">
      <alignment horizontal="center"/>
    </xf>
    <xf numFmtId="0" fontId="29" fillId="0" borderId="0" xfId="0" applyFont="1" applyBorder="1" applyAlignment="1">
      <alignment horizontal="center"/>
    </xf>
    <xf numFmtId="0" fontId="29" fillId="4" borderId="2" xfId="0" applyFont="1" applyFill="1" applyBorder="1"/>
    <xf numFmtId="0" fontId="29" fillId="4" borderId="19" xfId="0" applyFont="1" applyFill="1" applyBorder="1"/>
    <xf numFmtId="0" fontId="29" fillId="4" borderId="7" xfId="0" applyFont="1" applyFill="1" applyBorder="1"/>
    <xf numFmtId="0" fontId="29" fillId="4" borderId="8" xfId="0" applyFont="1" applyFill="1" applyBorder="1"/>
    <xf numFmtId="0" fontId="36" fillId="0" borderId="36" xfId="0" applyFont="1" applyBorder="1" applyAlignment="1">
      <alignment vertical="center"/>
    </xf>
    <xf numFmtId="0" fontId="36" fillId="0" borderId="0" xfId="0" applyFont="1" applyBorder="1" applyAlignment="1">
      <alignment vertical="center"/>
    </xf>
    <xf numFmtId="4" fontId="36" fillId="0" borderId="0" xfId="0" applyNumberFormat="1" applyFont="1" applyBorder="1" applyAlignment="1">
      <alignment vertical="center"/>
    </xf>
    <xf numFmtId="4" fontId="36" fillId="0" borderId="38" xfId="0" applyNumberFormat="1" applyFont="1" applyBorder="1" applyAlignment="1">
      <alignment vertical="center"/>
    </xf>
    <xf numFmtId="0" fontId="70" fillId="0" borderId="36" xfId="0" applyFont="1" applyBorder="1" applyAlignment="1">
      <alignment horizontal="left" vertical="center" wrapText="1"/>
    </xf>
    <xf numFmtId="0" fontId="36" fillId="0" borderId="36" xfId="0" applyFont="1" applyBorder="1" applyAlignment="1">
      <alignment horizontal="left" vertical="center"/>
    </xf>
    <xf numFmtId="0" fontId="0" fillId="0" borderId="36" xfId="0" applyBorder="1"/>
    <xf numFmtId="0" fontId="0" fillId="0" borderId="38" xfId="0" applyBorder="1"/>
    <xf numFmtId="0" fontId="37" fillId="0" borderId="36" xfId="0" applyFont="1" applyFill="1" applyBorder="1" applyAlignment="1">
      <alignment horizontal="left" vertical="center" wrapText="1"/>
    </xf>
    <xf numFmtId="4" fontId="37" fillId="0" borderId="38" xfId="0" applyNumberFormat="1" applyFont="1" applyFill="1" applyBorder="1" applyAlignment="1">
      <alignment horizontal="right" vertical="center" wrapText="1"/>
    </xf>
    <xf numFmtId="0" fontId="85" fillId="0" borderId="0" xfId="0" applyFont="1" applyBorder="1"/>
    <xf numFmtId="0" fontId="37" fillId="0" borderId="36" xfId="0" applyFont="1" applyBorder="1" applyAlignment="1">
      <alignment horizontal="right" vertical="center" wrapText="1"/>
    </xf>
    <xf numFmtId="4" fontId="37" fillId="0" borderId="38" xfId="0" applyNumberFormat="1" applyFont="1" applyBorder="1" applyAlignment="1">
      <alignment horizontal="right" vertical="center" wrapText="1"/>
    </xf>
    <xf numFmtId="0" fontId="36" fillId="0" borderId="39" xfId="0" applyFont="1" applyBorder="1" applyAlignment="1">
      <alignment vertical="center"/>
    </xf>
    <xf numFmtId="0" fontId="36" fillId="0" borderId="35" xfId="0" applyFont="1" applyBorder="1" applyAlignment="1">
      <alignment vertical="center"/>
    </xf>
    <xf numFmtId="4" fontId="36" fillId="0" borderId="35" xfId="0" applyNumberFormat="1" applyFont="1" applyBorder="1" applyAlignment="1">
      <alignment vertical="center"/>
    </xf>
    <xf numFmtId="4" fontId="36" fillId="0" borderId="37" xfId="0" applyNumberFormat="1" applyFont="1" applyBorder="1" applyAlignment="1">
      <alignment vertical="center"/>
    </xf>
    <xf numFmtId="0" fontId="76" fillId="30" borderId="1" xfId="0" applyFont="1" applyFill="1" applyBorder="1" applyAlignment="1">
      <alignment horizontal="left" vertical="center"/>
    </xf>
    <xf numFmtId="0" fontId="76" fillId="30" borderId="1" xfId="0" applyFont="1" applyFill="1" applyBorder="1" applyAlignment="1">
      <alignment horizontal="left" vertical="center" wrapText="1"/>
    </xf>
    <xf numFmtId="1" fontId="8" fillId="0" borderId="2" xfId="182" applyNumberFormat="1" applyFont="1" applyBorder="1" applyAlignment="1">
      <alignment horizontal="center" vertical="center" wrapText="1"/>
    </xf>
    <xf numFmtId="0" fontId="37" fillId="0" borderId="0" xfId="0" applyFont="1" applyFill="1" applyBorder="1" applyAlignment="1">
      <alignment horizontal="center" vertical="center" wrapText="1"/>
    </xf>
    <xf numFmtId="0" fontId="0" fillId="0" borderId="0" xfId="0" applyAlignment="1">
      <alignment horizontal="center"/>
    </xf>
    <xf numFmtId="0" fontId="76" fillId="30" borderId="1" xfId="0" quotePrefix="1" applyFont="1" applyFill="1" applyBorder="1" applyAlignment="1">
      <alignment horizontal="left" vertical="center" wrapText="1"/>
    </xf>
    <xf numFmtId="0" fontId="29" fillId="0" borderId="39" xfId="3" applyFont="1" applyFill="1" applyBorder="1"/>
    <xf numFmtId="0" fontId="29" fillId="0" borderId="35" xfId="3" applyFont="1" applyBorder="1"/>
    <xf numFmtId="0" fontId="82" fillId="4" borderId="6" xfId="0" applyFont="1" applyFill="1" applyBorder="1" applyAlignment="1">
      <alignment vertical="center"/>
    </xf>
    <xf numFmtId="4" fontId="28" fillId="4" borderId="2" xfId="0" applyNumberFormat="1" applyFont="1" applyFill="1" applyBorder="1" applyAlignment="1">
      <alignment vertical="center"/>
    </xf>
    <xf numFmtId="0" fontId="82" fillId="4" borderId="7" xfId="0" applyFont="1" applyFill="1" applyBorder="1" applyAlignment="1">
      <alignment horizontal="right" vertical="center"/>
    </xf>
    <xf numFmtId="189" fontId="29" fillId="0" borderId="0" xfId="0" applyNumberFormat="1" applyFont="1" applyBorder="1" applyAlignment="1">
      <alignment vertical="center"/>
    </xf>
    <xf numFmtId="0" fontId="29" fillId="0" borderId="38" xfId="0" applyFont="1" applyBorder="1" applyAlignment="1">
      <alignment horizontal="right" vertical="center"/>
    </xf>
    <xf numFmtId="4" fontId="28" fillId="4" borderId="2" xfId="0" applyNumberFormat="1" applyFont="1" applyFill="1" applyBorder="1" applyAlignment="1">
      <alignment horizontal="right" vertical="center" indent="1"/>
    </xf>
    <xf numFmtId="4" fontId="28" fillId="4" borderId="9" xfId="0" applyNumberFormat="1" applyFont="1" applyFill="1" applyBorder="1" applyAlignment="1">
      <alignment vertical="center"/>
    </xf>
    <xf numFmtId="169" fontId="75" fillId="30" borderId="1" xfId="42" applyFont="1" applyFill="1" applyBorder="1" applyAlignment="1">
      <alignment horizontal="center" vertical="center" wrapText="1"/>
    </xf>
    <xf numFmtId="0" fontId="29" fillId="0" borderId="37" xfId="0" applyFont="1" applyBorder="1" applyAlignment="1">
      <alignment horizontal="left" vertical="center"/>
    </xf>
    <xf numFmtId="1" fontId="8" fillId="0" borderId="36" xfId="182" applyNumberFormat="1" applyFont="1" applyBorder="1" applyAlignment="1">
      <alignment horizontal="center" vertical="center" wrapText="1"/>
    </xf>
    <xf numFmtId="4" fontId="8" fillId="0" borderId="0" xfId="182" applyNumberFormat="1" applyFont="1" applyBorder="1" applyAlignment="1">
      <alignment horizontal="left" vertical="center" wrapText="1"/>
    </xf>
    <xf numFmtId="0" fontId="8" fillId="0" borderId="0" xfId="0" quotePrefix="1" applyFont="1" applyBorder="1" applyAlignment="1">
      <alignment horizontal="center" vertical="center"/>
    </xf>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17" fontId="8" fillId="0" borderId="0" xfId="0" quotePrefix="1" applyNumberFormat="1" applyFont="1" applyBorder="1" applyAlignment="1">
      <alignment horizontal="center" vertical="center"/>
    </xf>
    <xf numFmtId="0" fontId="8" fillId="0" borderId="0" xfId="182" applyFont="1" applyBorder="1" applyAlignment="1">
      <alignment horizontal="center" vertical="center" wrapText="1"/>
    </xf>
    <xf numFmtId="169" fontId="75" fillId="0" borderId="38" xfId="42" applyFont="1" applyFill="1" applyBorder="1" applyAlignment="1">
      <alignment horizontal="center" vertical="center" wrapText="1"/>
    </xf>
    <xf numFmtId="0" fontId="76" fillId="0" borderId="0" xfId="0" quotePrefix="1" applyFont="1" applyBorder="1" applyAlignment="1">
      <alignment horizontal="left" vertical="center"/>
    </xf>
    <xf numFmtId="0" fontId="76" fillId="0" borderId="0" xfId="0" applyFont="1" applyBorder="1" applyAlignment="1">
      <alignment horizontal="center" vertical="center" wrapText="1"/>
    </xf>
    <xf numFmtId="0" fontId="76" fillId="0" borderId="0" xfId="0" quotePrefix="1" applyFont="1" applyBorder="1" applyAlignment="1">
      <alignment horizontal="center" vertical="center"/>
    </xf>
    <xf numFmtId="0" fontId="76" fillId="0" borderId="0" xfId="0" applyFont="1" applyBorder="1" applyAlignment="1">
      <alignment horizontal="center" vertical="center"/>
    </xf>
    <xf numFmtId="17" fontId="76" fillId="0" borderId="0" xfId="0" quotePrefix="1" applyNumberFormat="1" applyFont="1" applyBorder="1" applyAlignment="1">
      <alignment horizontal="center" vertical="center"/>
    </xf>
    <xf numFmtId="0" fontId="76" fillId="0" borderId="0" xfId="182" applyFont="1" applyBorder="1" applyAlignment="1">
      <alignment horizontal="center" vertical="center" wrapText="1"/>
    </xf>
    <xf numFmtId="1" fontId="8" fillId="0" borderId="36" xfId="182" applyNumberFormat="1" applyFont="1" applyBorder="1" applyAlignment="1">
      <alignment vertical="center" wrapText="1"/>
    </xf>
    <xf numFmtId="1" fontId="8" fillId="0" borderId="0" xfId="182" applyNumberFormat="1" applyFont="1" applyBorder="1" applyAlignment="1">
      <alignment vertical="center" wrapText="1"/>
    </xf>
    <xf numFmtId="1" fontId="8" fillId="0" borderId="0" xfId="182" applyNumberFormat="1" applyFont="1" applyBorder="1" applyAlignment="1">
      <alignment horizontal="center" vertical="center" wrapText="1"/>
    </xf>
    <xf numFmtId="1" fontId="8" fillId="0" borderId="38" xfId="182" applyNumberFormat="1" applyFont="1" applyBorder="1" applyAlignment="1">
      <alignment vertical="center" wrapText="1"/>
    </xf>
    <xf numFmtId="1" fontId="8" fillId="0" borderId="9" xfId="182" applyNumberFormat="1" applyFont="1" applyBorder="1" applyAlignment="1">
      <alignment vertical="center" wrapText="1"/>
    </xf>
    <xf numFmtId="1" fontId="8" fillId="0" borderId="19" xfId="182" applyNumberFormat="1" applyFont="1" applyBorder="1" applyAlignment="1">
      <alignment vertical="center" wrapText="1"/>
    </xf>
    <xf numFmtId="0" fontId="37" fillId="0" borderId="38" xfId="0" applyFont="1" applyFill="1" applyBorder="1" applyAlignment="1">
      <alignment vertical="center" wrapText="1"/>
    </xf>
    <xf numFmtId="0" fontId="37" fillId="0" borderId="51" xfId="0" applyFont="1" applyFill="1" applyBorder="1" applyAlignment="1">
      <alignment vertical="center" wrapText="1"/>
    </xf>
    <xf numFmtId="0" fontId="90" fillId="0" borderId="0" xfId="0" applyFont="1" applyBorder="1"/>
    <xf numFmtId="0" fontId="90" fillId="0" borderId="0" xfId="0" applyFont="1" applyBorder="1" applyAlignment="1">
      <alignment horizontal="center"/>
    </xf>
    <xf numFmtId="0" fontId="90" fillId="0" borderId="38" xfId="0" applyFont="1" applyBorder="1"/>
    <xf numFmtId="10" fontId="38" fillId="0" borderId="0" xfId="61" applyNumberFormat="1" applyFont="1" applyAlignment="1"/>
    <xf numFmtId="0" fontId="31" fillId="0" borderId="1" xfId="1" applyNumberFormat="1" applyFont="1" applyFill="1" applyBorder="1" applyAlignment="1" applyProtection="1">
      <alignment horizontal="left" vertical="center" wrapText="1"/>
    </xf>
    <xf numFmtId="10" fontId="39" fillId="0" borderId="0" xfId="61" applyNumberFormat="1" applyFont="1" applyAlignment="1"/>
    <xf numFmtId="4" fontId="39" fillId="0" borderId="0" xfId="0" applyNumberFormat="1" applyFont="1" applyAlignment="1"/>
    <xf numFmtId="0" fontId="28" fillId="3" borderId="1" xfId="0" applyFont="1" applyFill="1" applyBorder="1" applyAlignment="1">
      <alignment horizontal="center" vertical="center" wrapText="1"/>
    </xf>
    <xf numFmtId="4" fontId="28" fillId="3" borderId="1" xfId="0" applyNumberFormat="1" applyFont="1" applyFill="1" applyBorder="1" applyAlignment="1">
      <alignment horizontal="center" vertical="center"/>
    </xf>
    <xf numFmtId="0" fontId="77" fillId="0" borderId="0" xfId="0" applyFont="1" applyBorder="1" applyAlignment="1">
      <alignment horizontal="right" vertical="center"/>
    </xf>
    <xf numFmtId="4" fontId="29" fillId="36" borderId="1" xfId="0" applyNumberFormat="1" applyFont="1" applyFill="1" applyBorder="1" applyAlignment="1">
      <alignment horizontal="center" vertical="center"/>
    </xf>
    <xf numFmtId="0" fontId="77" fillId="0" borderId="36" xfId="0" applyFont="1" applyBorder="1" applyAlignment="1">
      <alignment horizontal="left" vertical="center"/>
    </xf>
    <xf numFmtId="0" fontId="77" fillId="0" borderId="0" xfId="0" applyFont="1" applyBorder="1" applyAlignment="1">
      <alignment horizontal="left" vertical="center"/>
    </xf>
    <xf numFmtId="4" fontId="29" fillId="0" borderId="0" xfId="0" applyNumberFormat="1" applyFont="1" applyBorder="1" applyAlignment="1">
      <alignment horizontal="left" vertical="center"/>
    </xf>
    <xf numFmtId="0" fontId="71" fillId="0" borderId="9" xfId="0" applyFont="1" applyBorder="1" applyAlignment="1">
      <alignment horizontal="left" vertical="center"/>
    </xf>
    <xf numFmtId="0" fontId="29" fillId="0" borderId="2" xfId="0" applyFont="1" applyBorder="1" applyAlignment="1">
      <alignment horizontal="left" vertical="center"/>
    </xf>
    <xf numFmtId="0" fontId="29" fillId="0" borderId="0" xfId="0" applyFont="1" applyBorder="1" applyAlignment="1">
      <alignment horizontal="left" vertical="center"/>
    </xf>
    <xf numFmtId="0" fontId="29" fillId="0" borderId="1" xfId="0" applyFont="1" applyBorder="1" applyAlignment="1">
      <alignment horizontal="left" vertical="center" wrapText="1"/>
    </xf>
    <xf numFmtId="0" fontId="29" fillId="30" borderId="1" xfId="0" applyFont="1" applyFill="1" applyBorder="1" applyAlignment="1">
      <alignment horizontal="left" vertical="center" wrapText="1"/>
    </xf>
    <xf numFmtId="0" fontId="29" fillId="30" borderId="1" xfId="0" applyFont="1" applyFill="1" applyBorder="1" applyAlignment="1">
      <alignment horizontal="left" vertical="center"/>
    </xf>
    <xf numFmtId="0" fontId="29" fillId="0" borderId="1" xfId="0" applyFont="1" applyBorder="1" applyAlignment="1">
      <alignment vertical="center"/>
    </xf>
    <xf numFmtId="0" fontId="29" fillId="0" borderId="0" xfId="0" applyFont="1" applyBorder="1" applyAlignment="1">
      <alignment vertical="center"/>
    </xf>
    <xf numFmtId="0" fontId="32" fillId="4"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71" fillId="0" borderId="1" xfId="0" applyFont="1" applyBorder="1" applyAlignment="1">
      <alignment horizontal="left" vertical="center" wrapText="1"/>
    </xf>
    <xf numFmtId="0" fontId="28" fillId="5" borderId="9" xfId="0" applyFont="1" applyFill="1" applyBorder="1" applyAlignment="1">
      <alignment vertical="center"/>
    </xf>
    <xf numFmtId="0" fontId="28" fillId="5" borderId="2" xfId="0" applyFont="1" applyFill="1" applyBorder="1" applyAlignment="1">
      <alignment vertical="center"/>
    </xf>
    <xf numFmtId="0" fontId="28" fillId="5" borderId="19" xfId="0" applyFont="1" applyFill="1" applyBorder="1" applyAlignment="1">
      <alignment vertical="center"/>
    </xf>
    <xf numFmtId="0" fontId="28" fillId="5" borderId="39" xfId="0" applyFont="1" applyFill="1" applyBorder="1" applyAlignment="1">
      <alignment vertical="center"/>
    </xf>
    <xf numFmtId="0" fontId="28" fillId="5" borderId="35" xfId="0" applyFont="1" applyFill="1" applyBorder="1" applyAlignment="1">
      <alignment vertical="center"/>
    </xf>
    <xf numFmtId="0" fontId="28" fillId="5" borderId="37" xfId="0" applyFont="1" applyFill="1" applyBorder="1" applyAlignment="1">
      <alignment vertical="center"/>
    </xf>
    <xf numFmtId="4" fontId="29" fillId="0" borderId="2" xfId="0" applyNumberFormat="1" applyFont="1" applyBorder="1" applyAlignment="1">
      <alignment vertical="center"/>
    </xf>
    <xf numFmtId="0" fontId="77" fillId="0" borderId="0" xfId="0" applyFont="1" applyBorder="1" applyAlignment="1">
      <alignment vertical="center"/>
    </xf>
    <xf numFmtId="4" fontId="71" fillId="0" borderId="35" xfId="0" applyNumberFormat="1" applyFont="1" applyBorder="1" applyAlignment="1">
      <alignment vertical="center"/>
    </xf>
    <xf numFmtId="4" fontId="71" fillId="0" borderId="37" xfId="0" applyNumberFormat="1" applyFont="1" applyBorder="1" applyAlignment="1">
      <alignment vertical="center"/>
    </xf>
    <xf numFmtId="0" fontId="29" fillId="0" borderId="6" xfId="0" applyFont="1" applyBorder="1" applyAlignment="1">
      <alignment vertical="center"/>
    </xf>
    <xf numFmtId="0" fontId="28" fillId="3" borderId="5" xfId="0" applyFont="1" applyFill="1" applyBorder="1" applyAlignment="1">
      <alignment vertical="center"/>
    </xf>
    <xf numFmtId="0" fontId="28" fillId="3" borderId="5" xfId="0" applyFont="1" applyFill="1" applyBorder="1" applyAlignment="1">
      <alignment vertical="center" wrapText="1"/>
    </xf>
    <xf numFmtId="4" fontId="28" fillId="3" borderId="5" xfId="0" applyNumberFormat="1" applyFont="1" applyFill="1" applyBorder="1" applyAlignment="1">
      <alignment vertical="center"/>
    </xf>
    <xf numFmtId="0" fontId="28" fillId="3" borderId="6" xfId="0" applyFont="1" applyFill="1" applyBorder="1" applyAlignment="1">
      <alignment vertical="center"/>
    </xf>
    <xf numFmtId="0" fontId="28" fillId="3" borderId="7" xfId="0" applyFont="1" applyFill="1" applyBorder="1" applyAlignment="1">
      <alignment vertical="center"/>
    </xf>
    <xf numFmtId="0" fontId="28" fillId="3" borderId="8" xfId="0" applyFont="1" applyFill="1" applyBorder="1" applyAlignment="1">
      <alignment vertical="center"/>
    </xf>
    <xf numFmtId="0" fontId="28" fillId="3" borderId="50" xfId="0" applyFont="1" applyFill="1" applyBorder="1" applyAlignment="1">
      <alignment vertical="center"/>
    </xf>
    <xf numFmtId="0" fontId="28" fillId="3" borderId="50" xfId="0" applyFont="1" applyFill="1" applyBorder="1" applyAlignment="1">
      <alignment vertical="center" wrapText="1"/>
    </xf>
    <xf numFmtId="4" fontId="28" fillId="3" borderId="50" xfId="0" applyNumberFormat="1" applyFont="1" applyFill="1" applyBorder="1" applyAlignment="1">
      <alignment vertical="center"/>
    </xf>
    <xf numFmtId="167" fontId="28" fillId="2" borderId="6" xfId="0" applyNumberFormat="1" applyFont="1" applyFill="1" applyBorder="1" applyAlignment="1">
      <alignment vertical="center"/>
    </xf>
    <xf numFmtId="167" fontId="28" fillId="2" borderId="8" xfId="0" applyNumberFormat="1" applyFont="1" applyFill="1" applyBorder="1" applyAlignment="1">
      <alignment vertical="center"/>
    </xf>
    <xf numFmtId="167" fontId="28" fillId="5" borderId="6" xfId="0" applyNumberFormat="1" applyFont="1" applyFill="1" applyBorder="1" applyAlignment="1">
      <alignment vertical="center"/>
    </xf>
    <xf numFmtId="167" fontId="28" fillId="5" borderId="7" xfId="0" applyNumberFormat="1" applyFont="1" applyFill="1" applyBorder="1" applyAlignment="1">
      <alignment vertical="center"/>
    </xf>
    <xf numFmtId="167" fontId="28" fillId="5" borderId="8" xfId="0" applyNumberFormat="1" applyFont="1" applyFill="1" applyBorder="1" applyAlignment="1">
      <alignment vertical="center"/>
    </xf>
    <xf numFmtId="0" fontId="35" fillId="30" borderId="0" xfId="0" applyFont="1" applyFill="1" applyBorder="1" applyAlignment="1">
      <alignment horizontal="center" vertical="center" wrapText="1"/>
    </xf>
    <xf numFmtId="4" fontId="81" fillId="71" borderId="1" xfId="0" applyNumberFormat="1" applyFont="1" applyFill="1" applyBorder="1" applyAlignment="1">
      <alignment horizontal="center" vertical="center"/>
    </xf>
    <xf numFmtId="4" fontId="29" fillId="36" borderId="1" xfId="0" applyNumberFormat="1" applyFont="1" applyFill="1" applyBorder="1" applyAlignment="1">
      <alignment horizontal="center" vertical="center"/>
    </xf>
    <xf numFmtId="0" fontId="29" fillId="0" borderId="1" xfId="0" applyFont="1" applyBorder="1" applyAlignment="1">
      <alignment horizontal="left" vertical="center"/>
    </xf>
    <xf numFmtId="0" fontId="77" fillId="0" borderId="36" xfId="0" applyFont="1" applyBorder="1" applyAlignment="1">
      <alignment horizontal="left" vertical="center"/>
    </xf>
    <xf numFmtId="0" fontId="77" fillId="0" borderId="0" xfId="0" applyFont="1" applyBorder="1" applyAlignment="1">
      <alignment horizontal="left" vertical="center"/>
    </xf>
    <xf numFmtId="4" fontId="77" fillId="0" borderId="0" xfId="0" applyNumberFormat="1" applyFont="1" applyBorder="1" applyAlignment="1">
      <alignment horizontal="center" vertical="center"/>
    </xf>
    <xf numFmtId="0" fontId="71" fillId="0" borderId="0" xfId="0" applyFont="1" applyBorder="1" applyAlignment="1">
      <alignment horizontal="left" vertical="center"/>
    </xf>
    <xf numFmtId="0" fontId="71" fillId="0" borderId="38" xfId="0" applyFont="1" applyBorder="1" applyAlignment="1">
      <alignment horizontal="left" vertical="center"/>
    </xf>
    <xf numFmtId="4" fontId="29" fillId="0" borderId="0" xfId="0" applyNumberFormat="1" applyFont="1" applyBorder="1" applyAlignment="1">
      <alignment horizontal="left" vertical="center"/>
    </xf>
    <xf numFmtId="0" fontId="28" fillId="5" borderId="1" xfId="0" applyFont="1" applyFill="1" applyBorder="1" applyAlignment="1">
      <alignment horizontal="center" vertical="center"/>
    </xf>
    <xf numFmtId="0" fontId="28" fillId="3" borderId="1" xfId="0" applyFont="1" applyFill="1" applyBorder="1" applyAlignment="1">
      <alignment horizontal="center" vertical="center"/>
    </xf>
    <xf numFmtId="4" fontId="29" fillId="0" borderId="38" xfId="0" applyNumberFormat="1" applyFont="1" applyBorder="1" applyAlignment="1">
      <alignment horizontal="center" vertical="center" wrapText="1"/>
    </xf>
    <xf numFmtId="0" fontId="71" fillId="0" borderId="9" xfId="0" applyFont="1" applyBorder="1" applyAlignment="1">
      <alignment horizontal="left" vertical="center"/>
    </xf>
    <xf numFmtId="0" fontId="29" fillId="0" borderId="2" xfId="0" applyFont="1" applyBorder="1" applyAlignment="1">
      <alignment horizontal="left" vertical="center"/>
    </xf>
    <xf numFmtId="0" fontId="29" fillId="0" borderId="0" xfId="0" applyFont="1" applyBorder="1" applyAlignment="1">
      <alignment horizontal="left" vertical="center"/>
    </xf>
    <xf numFmtId="0" fontId="29" fillId="0" borderId="1" xfId="0" applyFont="1" applyBorder="1" applyAlignment="1">
      <alignment horizontal="left" vertical="center" wrapText="1"/>
    </xf>
    <xf numFmtId="43" fontId="0" fillId="0" borderId="0" xfId="60" applyFont="1" applyAlignment="1">
      <alignment horizontal="center" vertical="center"/>
    </xf>
    <xf numFmtId="10" fontId="81" fillId="71" borderId="1" xfId="0" applyNumberFormat="1" applyFont="1" applyFill="1" applyBorder="1" applyAlignment="1">
      <alignment horizontal="right" vertical="center"/>
    </xf>
    <xf numFmtId="4" fontId="28" fillId="4" borderId="6" xfId="0" applyNumberFormat="1" applyFont="1" applyFill="1" applyBorder="1" applyAlignment="1">
      <alignment horizontal="center" vertical="center"/>
    </xf>
    <xf numFmtId="4" fontId="28" fillId="4" borderId="8" xfId="0" applyNumberFormat="1" applyFont="1" applyFill="1" applyBorder="1" applyAlignment="1">
      <alignment horizontal="center" vertical="center"/>
    </xf>
    <xf numFmtId="0" fontId="29" fillId="30" borderId="1" xfId="0" applyFont="1" applyFill="1" applyBorder="1" applyAlignment="1">
      <alignment horizontal="left" vertical="center" wrapText="1"/>
    </xf>
    <xf numFmtId="0" fontId="29" fillId="30" borderId="1" xfId="0" applyFont="1" applyFill="1" applyBorder="1" applyAlignment="1">
      <alignment horizontal="left" vertical="center"/>
    </xf>
    <xf numFmtId="0" fontId="28" fillId="6" borderId="6" xfId="0" applyFont="1" applyFill="1" applyBorder="1" applyAlignment="1">
      <alignment horizontal="center" vertical="center"/>
    </xf>
    <xf numFmtId="0" fontId="28" fillId="6" borderId="7" xfId="0" applyFont="1" applyFill="1" applyBorder="1" applyAlignment="1">
      <alignment horizontal="center" vertical="center"/>
    </xf>
    <xf numFmtId="0" fontId="28" fillId="6" borderId="8" xfId="0" applyFont="1" applyFill="1" applyBorder="1" applyAlignment="1">
      <alignment horizontal="center" vertical="center"/>
    </xf>
    <xf numFmtId="4" fontId="28" fillId="6" borderId="6" xfId="0" applyNumberFormat="1" applyFont="1" applyFill="1" applyBorder="1" applyAlignment="1">
      <alignment horizontal="center" vertical="center"/>
    </xf>
    <xf numFmtId="4" fontId="28" fillId="6" borderId="8" xfId="0" applyNumberFormat="1" applyFont="1" applyFill="1" applyBorder="1" applyAlignment="1">
      <alignment horizontal="center" vertical="center"/>
    </xf>
    <xf numFmtId="0" fontId="29" fillId="0" borderId="1" xfId="0" applyFont="1" applyBorder="1" applyAlignment="1">
      <alignment vertical="center"/>
    </xf>
    <xf numFmtId="0" fontId="28" fillId="6" borderId="1" xfId="0" applyFont="1" applyFill="1" applyBorder="1" applyAlignment="1">
      <alignment horizontal="center" vertical="center"/>
    </xf>
    <xf numFmtId="0" fontId="77" fillId="0" borderId="0" xfId="0" applyFont="1" applyBorder="1" applyAlignment="1">
      <alignment horizontal="right" vertical="center"/>
    </xf>
    <xf numFmtId="4" fontId="29" fillId="0" borderId="0" xfId="0" applyNumberFormat="1" applyFont="1" applyBorder="1" applyAlignment="1">
      <alignment horizontal="center" vertical="center" wrapText="1"/>
    </xf>
    <xf numFmtId="189" fontId="29" fillId="0" borderId="0" xfId="0" applyNumberFormat="1" applyFont="1" applyBorder="1" applyAlignment="1">
      <alignment horizontal="left" vertical="center"/>
    </xf>
    <xf numFmtId="0" fontId="29" fillId="0" borderId="0" xfId="0" applyFont="1" applyBorder="1" applyAlignment="1">
      <alignment vertical="center"/>
    </xf>
    <xf numFmtId="0" fontId="29" fillId="0" borderId="0" xfId="0" applyFont="1" applyBorder="1" applyAlignment="1">
      <alignment horizontal="left" vertical="center" wrapText="1"/>
    </xf>
    <xf numFmtId="4" fontId="28" fillId="4" borderId="1" xfId="0" applyNumberFormat="1" applyFont="1" applyFill="1" applyBorder="1" applyAlignment="1">
      <alignment horizontal="center" vertical="center"/>
    </xf>
    <xf numFmtId="4" fontId="28" fillId="6" borderId="1" xfId="0" applyNumberFormat="1" applyFont="1" applyFill="1" applyBorder="1" applyAlignment="1">
      <alignment horizontal="center" vertical="center"/>
    </xf>
    <xf numFmtId="0" fontId="28" fillId="6" borderId="1" xfId="0" applyFont="1" applyFill="1" applyBorder="1" applyAlignment="1">
      <alignment horizontal="center" vertical="center" wrapText="1"/>
    </xf>
    <xf numFmtId="189" fontId="29" fillId="0" borderId="2" xfId="0" applyNumberFormat="1" applyFont="1" applyBorder="1" applyAlignment="1">
      <alignment horizontal="left" vertical="center"/>
    </xf>
    <xf numFmtId="0" fontId="29" fillId="0" borderId="38" xfId="0" applyFont="1" applyBorder="1" applyAlignment="1">
      <alignment horizontal="left" vertical="center"/>
    </xf>
    <xf numFmtId="4" fontId="28" fillId="5" borderId="9" xfId="0" applyNumberFormat="1" applyFont="1" applyFill="1" applyBorder="1" applyAlignment="1">
      <alignment horizontal="center" vertical="center"/>
    </xf>
    <xf numFmtId="4" fontId="28" fillId="5" borderId="2" xfId="0" applyNumberFormat="1" applyFont="1" applyFill="1" applyBorder="1" applyAlignment="1">
      <alignment horizontal="center" vertical="center"/>
    </xf>
    <xf numFmtId="0" fontId="77" fillId="0" borderId="2" xfId="0" applyFont="1" applyBorder="1" applyAlignment="1">
      <alignment horizontal="right" vertical="center"/>
    </xf>
    <xf numFmtId="0" fontId="40" fillId="0" borderId="39" xfId="0" applyFont="1" applyBorder="1" applyAlignment="1">
      <alignment horizontal="center" vertical="center"/>
    </xf>
    <xf numFmtId="0" fontId="40" fillId="0" borderId="35" xfId="0" applyFont="1" applyBorder="1" applyAlignment="1">
      <alignment horizontal="center" vertical="center"/>
    </xf>
    <xf numFmtId="0" fontId="40" fillId="0" borderId="37" xfId="0" applyFont="1" applyBorder="1" applyAlignment="1">
      <alignment horizontal="center" vertical="center"/>
    </xf>
    <xf numFmtId="0" fontId="36" fillId="0" borderId="1" xfId="2" applyFont="1" applyBorder="1" applyAlignment="1">
      <alignment horizontal="left" vertical="center"/>
    </xf>
    <xf numFmtId="0" fontId="36" fillId="0" borderId="1" xfId="2" applyFont="1" applyBorder="1" applyAlignment="1">
      <alignment horizontal="center" vertical="center"/>
    </xf>
    <xf numFmtId="0" fontId="43" fillId="3" borderId="6" xfId="2" applyFont="1" applyFill="1" applyBorder="1" applyAlignment="1">
      <alignment horizontal="left" vertical="center"/>
    </xf>
    <xf numFmtId="0" fontId="43" fillId="3" borderId="7" xfId="2" applyFont="1" applyFill="1" applyBorder="1" applyAlignment="1">
      <alignment horizontal="left" vertical="center"/>
    </xf>
    <xf numFmtId="0" fontId="43" fillId="3" borderId="8" xfId="2" applyFont="1" applyFill="1" applyBorder="1" applyAlignment="1">
      <alignment horizontal="left" vertical="center"/>
    </xf>
    <xf numFmtId="10" fontId="36" fillId="0" borderId="1" xfId="2" applyNumberFormat="1" applyFont="1" applyBorder="1" applyAlignment="1">
      <alignment horizontal="center" vertical="center"/>
    </xf>
    <xf numFmtId="10" fontId="43" fillId="3" borderId="1" xfId="2" applyNumberFormat="1" applyFont="1" applyFill="1" applyBorder="1" applyAlignment="1">
      <alignment horizontal="center" vertical="center"/>
    </xf>
    <xf numFmtId="0" fontId="36" fillId="0" borderId="6" xfId="2" applyFont="1" applyBorder="1" applyAlignment="1">
      <alignment horizontal="left" vertical="center"/>
    </xf>
    <xf numFmtId="0" fontId="36" fillId="0" borderId="7" xfId="2" applyFont="1" applyBorder="1" applyAlignment="1">
      <alignment horizontal="left" vertical="center"/>
    </xf>
    <xf numFmtId="0" fontId="36" fillId="0" borderId="8" xfId="2" applyFont="1" applyBorder="1" applyAlignment="1">
      <alignment horizontal="left" vertical="center"/>
    </xf>
    <xf numFmtId="10" fontId="36" fillId="0" borderId="6" xfId="2" applyNumberFormat="1" applyFont="1" applyBorder="1" applyAlignment="1">
      <alignment horizontal="center" vertical="center"/>
    </xf>
    <xf numFmtId="10" fontId="36" fillId="0" borderId="8" xfId="2" applyNumberFormat="1" applyFont="1" applyBorder="1" applyAlignment="1">
      <alignment horizontal="center" vertical="center"/>
    </xf>
    <xf numFmtId="0" fontId="31" fillId="0" borderId="1" xfId="3" applyFont="1" applyBorder="1" applyAlignment="1">
      <alignment horizontal="left" vertical="center" wrapText="1"/>
    </xf>
    <xf numFmtId="0" fontId="32" fillId="5" borderId="1" xfId="2" applyFont="1" applyFill="1" applyBorder="1" applyAlignment="1">
      <alignment horizontal="center" vertical="center"/>
    </xf>
    <xf numFmtId="0" fontId="36" fillId="0" borderId="9" xfId="2" applyFont="1" applyBorder="1" applyAlignment="1">
      <alignment horizontal="center" vertical="center"/>
    </xf>
    <xf numFmtId="0" fontId="36" fillId="0" borderId="2" xfId="2" applyFont="1" applyBorder="1" applyAlignment="1">
      <alignment horizontal="center" vertical="center"/>
    </xf>
    <xf numFmtId="0" fontId="36" fillId="0" borderId="19" xfId="2" applyFont="1" applyBorder="1" applyAlignment="1">
      <alignment horizontal="center" vertical="center"/>
    </xf>
    <xf numFmtId="10" fontId="32" fillId="5" borderId="1" xfId="2" applyNumberFormat="1" applyFont="1" applyFill="1" applyBorder="1" applyAlignment="1">
      <alignment horizontal="center" vertical="center"/>
    </xf>
    <xf numFmtId="10" fontId="43" fillId="3" borderId="6" xfId="2" applyNumberFormat="1" applyFont="1" applyFill="1" applyBorder="1" applyAlignment="1">
      <alignment horizontal="center" vertical="center"/>
    </xf>
    <xf numFmtId="10" fontId="43" fillId="3" borderId="8" xfId="2" applyNumberFormat="1" applyFont="1" applyFill="1" applyBorder="1" applyAlignment="1">
      <alignment horizontal="center" vertical="center"/>
    </xf>
    <xf numFmtId="0" fontId="36" fillId="0" borderId="6" xfId="2" applyFont="1" applyBorder="1" applyAlignment="1">
      <alignment horizontal="center" vertical="center"/>
    </xf>
    <xf numFmtId="0" fontId="36" fillId="0" borderId="7" xfId="2" applyFont="1" applyBorder="1" applyAlignment="1">
      <alignment horizontal="center" vertical="center"/>
    </xf>
    <xf numFmtId="0" fontId="36" fillId="0" borderId="8" xfId="2" applyFont="1" applyBorder="1" applyAlignment="1">
      <alignment horizontal="center" vertical="center"/>
    </xf>
    <xf numFmtId="4" fontId="28" fillId="5" borderId="6" xfId="0" applyNumberFormat="1" applyFont="1" applyFill="1" applyBorder="1" applyAlignment="1">
      <alignment horizontal="center" vertical="center"/>
    </xf>
    <xf numFmtId="4" fontId="28" fillId="5" borderId="7" xfId="0" applyNumberFormat="1" applyFont="1" applyFill="1" applyBorder="1" applyAlignment="1">
      <alignment horizontal="center" vertical="center"/>
    </xf>
    <xf numFmtId="4" fontId="28" fillId="5" borderId="8" xfId="0" applyNumberFormat="1" applyFont="1" applyFill="1" applyBorder="1" applyAlignment="1">
      <alignment horizontal="center" vertical="center"/>
    </xf>
    <xf numFmtId="0" fontId="37" fillId="0" borderId="6" xfId="0" applyFont="1" applyBorder="1" applyAlignment="1">
      <alignment horizontal="right" vertical="center" wrapText="1"/>
    </xf>
    <xf numFmtId="0" fontId="37" fillId="0" borderId="7" xfId="0" applyFont="1" applyBorder="1" applyAlignment="1">
      <alignment horizontal="right" vertical="center" wrapText="1"/>
    </xf>
    <xf numFmtId="0" fontId="37" fillId="0" borderId="8" xfId="0" applyFont="1" applyBorder="1" applyAlignment="1">
      <alignment horizontal="right" vertical="center" wrapText="1"/>
    </xf>
    <xf numFmtId="0" fontId="37" fillId="68" borderId="6" xfId="0" applyFont="1" applyFill="1" applyBorder="1" applyAlignment="1">
      <alignment horizontal="left" vertical="center" wrapText="1"/>
    </xf>
    <xf numFmtId="0" fontId="37" fillId="68" borderId="7" xfId="0" applyFont="1" applyFill="1" applyBorder="1" applyAlignment="1">
      <alignment horizontal="left" vertical="center" wrapText="1"/>
    </xf>
    <xf numFmtId="0" fontId="37" fillId="68" borderId="8" xfId="0" applyFont="1" applyFill="1" applyBorder="1" applyAlignment="1">
      <alignment horizontal="left" vertical="center" wrapText="1"/>
    </xf>
    <xf numFmtId="0" fontId="37" fillId="4" borderId="6" xfId="0" applyFont="1" applyFill="1" applyBorder="1" applyAlignment="1">
      <alignment horizontal="left" vertical="center" wrapText="1"/>
    </xf>
    <xf numFmtId="0" fontId="37" fillId="4" borderId="7" xfId="0" applyFont="1" applyFill="1" applyBorder="1" applyAlignment="1">
      <alignment horizontal="left" vertical="center" wrapText="1"/>
    </xf>
    <xf numFmtId="0" fontId="37" fillId="4" borderId="8" xfId="0" applyFont="1" applyFill="1" applyBorder="1" applyAlignment="1">
      <alignment horizontal="left" vertical="center" wrapText="1"/>
    </xf>
    <xf numFmtId="0" fontId="32" fillId="4" borderId="1" xfId="0" applyFont="1" applyFill="1" applyBorder="1" applyAlignment="1">
      <alignment horizontal="center" vertical="center" wrapText="1"/>
    </xf>
    <xf numFmtId="173" fontId="32" fillId="4" borderId="1" xfId="0" applyNumberFormat="1" applyFont="1" applyFill="1" applyBorder="1" applyAlignment="1">
      <alignment horizontal="center" vertical="center" wrapText="1"/>
    </xf>
    <xf numFmtId="0" fontId="36" fillId="4" borderId="1" xfId="0" applyFont="1" applyFill="1" applyBorder="1" applyAlignment="1">
      <alignment horizontal="righ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29" fillId="0" borderId="7" xfId="0" applyFont="1" applyBorder="1" applyAlignment="1">
      <alignment horizontal="left" wrapText="1"/>
    </xf>
    <xf numFmtId="0" fontId="29" fillId="0" borderId="6" xfId="0" applyFont="1" applyBorder="1" applyAlignment="1">
      <alignment horizontal="left" wrapText="1"/>
    </xf>
    <xf numFmtId="0" fontId="37" fillId="0" borderId="1" xfId="0" applyFont="1" applyBorder="1" applyAlignment="1">
      <alignment horizontal="right" vertical="center" wrapText="1"/>
    </xf>
    <xf numFmtId="173" fontId="37" fillId="0" borderId="1" xfId="0" applyNumberFormat="1" applyFont="1" applyBorder="1" applyAlignment="1">
      <alignment horizontal="right" vertical="center" wrapText="1"/>
    </xf>
    <xf numFmtId="0" fontId="32" fillId="4" borderId="6" xfId="0" applyFont="1" applyFill="1" applyBorder="1" applyAlignment="1">
      <alignment horizontal="left" vertical="center" wrapText="1"/>
    </xf>
    <xf numFmtId="0" fontId="32" fillId="4" borderId="7" xfId="0" applyFont="1" applyFill="1" applyBorder="1" applyAlignment="1">
      <alignment horizontal="left" vertical="center" wrapText="1"/>
    </xf>
    <xf numFmtId="0" fontId="32" fillId="4" borderId="8" xfId="0" applyFont="1" applyFill="1" applyBorder="1" applyAlignment="1">
      <alignment horizontal="left" vertical="center" wrapText="1"/>
    </xf>
    <xf numFmtId="0" fontId="36" fillId="0" borderId="1" xfId="0" applyFont="1" applyBorder="1" applyAlignment="1">
      <alignment horizontal="left" vertical="center" wrapText="1"/>
    </xf>
    <xf numFmtId="173" fontId="36" fillId="0" borderId="1" xfId="0" applyNumberFormat="1" applyFont="1" applyBorder="1" applyAlignment="1">
      <alignment horizontal="left" vertical="center" wrapText="1"/>
    </xf>
    <xf numFmtId="0" fontId="37" fillId="68" borderId="1" xfId="0" applyFont="1" applyFill="1" applyBorder="1" applyAlignment="1">
      <alignment horizontal="left" vertical="center" wrapText="1"/>
    </xf>
    <xf numFmtId="173" fontId="37" fillId="68" borderId="1" xfId="0" applyNumberFormat="1" applyFont="1" applyFill="1" applyBorder="1" applyAlignment="1">
      <alignment horizontal="left" vertical="center" wrapText="1"/>
    </xf>
    <xf numFmtId="0" fontId="36" fillId="4" borderId="6" xfId="0" applyFont="1" applyFill="1" applyBorder="1" applyAlignment="1">
      <alignment horizontal="center" vertical="center" wrapText="1"/>
    </xf>
    <xf numFmtId="0" fontId="36" fillId="4" borderId="8" xfId="0" applyFont="1" applyFill="1" applyBorder="1" applyAlignment="1">
      <alignment horizontal="center" vertical="center" wrapText="1"/>
    </xf>
    <xf numFmtId="0" fontId="37" fillId="4" borderId="1" xfId="0" applyFont="1" applyFill="1" applyBorder="1" applyAlignment="1">
      <alignment horizontal="left" vertical="center" wrapText="1"/>
    </xf>
    <xf numFmtId="173" fontId="37" fillId="4" borderId="1" xfId="0" applyNumberFormat="1" applyFont="1" applyFill="1" applyBorder="1" applyAlignment="1">
      <alignment horizontal="left" vertical="center" wrapText="1"/>
    </xf>
    <xf numFmtId="0" fontId="32" fillId="5" borderId="1" xfId="0" applyFont="1" applyFill="1" applyBorder="1" applyAlignment="1">
      <alignment horizontal="left" vertical="center" wrapText="1"/>
    </xf>
    <xf numFmtId="0" fontId="32" fillId="5" borderId="1" xfId="0" applyFont="1" applyFill="1" applyBorder="1" applyAlignment="1">
      <alignment horizontal="center" vertical="center" wrapText="1"/>
    </xf>
    <xf numFmtId="173" fontId="32" fillId="5" borderId="1" xfId="0" applyNumberFormat="1" applyFont="1" applyFill="1" applyBorder="1" applyAlignment="1">
      <alignment horizontal="center" vertical="center" wrapText="1"/>
    </xf>
    <xf numFmtId="0" fontId="31" fillId="5" borderId="1" xfId="0" applyFont="1" applyFill="1" applyBorder="1" applyAlignment="1">
      <alignment horizontal="right" vertical="center" wrapText="1"/>
    </xf>
    <xf numFmtId="173" fontId="32" fillId="5" borderId="1" xfId="0" applyNumberFormat="1" applyFont="1" applyFill="1" applyBorder="1" applyAlignment="1">
      <alignment horizontal="left" vertical="center" wrapText="1"/>
    </xf>
    <xf numFmtId="0" fontId="32" fillId="4" borderId="1" xfId="0" applyFont="1" applyFill="1" applyBorder="1" applyAlignment="1">
      <alignment horizontal="left" vertical="center" wrapText="1"/>
    </xf>
    <xf numFmtId="173" fontId="32" fillId="4" borderId="1" xfId="0" applyNumberFormat="1" applyFont="1" applyFill="1" applyBorder="1" applyAlignment="1">
      <alignment horizontal="left" vertical="center" wrapText="1"/>
    </xf>
    <xf numFmtId="0" fontId="37" fillId="4" borderId="1" xfId="0" applyFont="1" applyFill="1" applyBorder="1" applyAlignment="1">
      <alignment horizontal="center" vertical="center" wrapText="1"/>
    </xf>
    <xf numFmtId="173" fontId="37" fillId="4" borderId="1" xfId="0" applyNumberFormat="1" applyFont="1" applyFill="1" applyBorder="1" applyAlignment="1">
      <alignment horizontal="center" vertical="center" wrapText="1"/>
    </xf>
    <xf numFmtId="0" fontId="29" fillId="0" borderId="7" xfId="0" applyFont="1" applyBorder="1" applyAlignment="1">
      <alignment horizontal="left" vertical="center" wrapText="1"/>
    </xf>
    <xf numFmtId="0" fontId="37" fillId="33" borderId="6" xfId="0" applyFont="1" applyFill="1" applyBorder="1" applyAlignment="1">
      <alignment horizontal="left" vertical="center" wrapText="1"/>
    </xf>
    <xf numFmtId="0" fontId="37" fillId="33" borderId="7" xfId="0" applyFont="1" applyFill="1" applyBorder="1" applyAlignment="1">
      <alignment horizontal="left" vertical="center" wrapText="1"/>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7" fillId="33"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29" fillId="0" borderId="6" xfId="0" applyFont="1" applyBorder="1" applyAlignment="1">
      <alignment horizontal="left" vertical="center" wrapText="1"/>
    </xf>
    <xf numFmtId="0" fontId="37" fillId="33" borderId="8" xfId="0" applyFont="1" applyFill="1" applyBorder="1" applyAlignment="1">
      <alignment horizontal="left" vertical="center" wrapText="1"/>
    </xf>
    <xf numFmtId="0" fontId="37" fillId="34" borderId="6" xfId="0" applyFont="1" applyFill="1" applyBorder="1" applyAlignment="1">
      <alignment horizontal="left" vertical="center" wrapText="1"/>
    </xf>
    <xf numFmtId="0" fontId="37" fillId="34" borderId="7" xfId="0" applyFont="1" applyFill="1" applyBorder="1" applyAlignment="1">
      <alignment horizontal="left" vertical="center" wrapText="1"/>
    </xf>
    <xf numFmtId="0" fontId="37" fillId="34" borderId="8" xfId="0" applyFont="1" applyFill="1" applyBorder="1" applyAlignment="1">
      <alignment horizontal="left" vertical="center" wrapText="1"/>
    </xf>
    <xf numFmtId="0" fontId="36" fillId="30" borderId="6" xfId="0" applyFont="1" applyFill="1" applyBorder="1" applyAlignment="1">
      <alignment horizontal="left" vertical="center" wrapText="1"/>
    </xf>
    <xf numFmtId="0" fontId="36" fillId="30" borderId="8" xfId="0" applyFont="1" applyFill="1" applyBorder="1" applyAlignment="1">
      <alignment horizontal="left" vertical="center" wrapText="1"/>
    </xf>
    <xf numFmtId="0" fontId="37" fillId="4" borderId="6" xfId="0" applyFont="1" applyFill="1" applyBorder="1" applyAlignment="1">
      <alignment horizontal="center" vertical="center" wrapText="1"/>
    </xf>
    <xf numFmtId="0" fontId="37" fillId="4" borderId="8" xfId="0" applyFont="1" applyFill="1" applyBorder="1" applyAlignment="1">
      <alignment horizontal="center" vertical="center" wrapText="1"/>
    </xf>
    <xf numFmtId="0" fontId="36" fillId="4" borderId="6" xfId="0" applyFont="1" applyFill="1" applyBorder="1" applyAlignment="1">
      <alignment horizontal="right" vertical="center" wrapText="1"/>
    </xf>
    <xf numFmtId="0" fontId="36" fillId="4" borderId="8" xfId="0" applyFont="1" applyFill="1" applyBorder="1" applyAlignment="1">
      <alignment horizontal="right" vertical="center" wrapText="1"/>
    </xf>
    <xf numFmtId="0" fontId="36" fillId="5" borderId="1" xfId="0" applyFont="1" applyFill="1" applyBorder="1" applyAlignment="1">
      <alignment horizontal="right" vertical="center" wrapText="1"/>
    </xf>
    <xf numFmtId="0" fontId="37" fillId="5" borderId="6" xfId="0" applyFont="1" applyFill="1" applyBorder="1" applyAlignment="1">
      <alignment horizontal="center" vertical="center" wrapText="1"/>
    </xf>
    <xf numFmtId="0" fontId="37" fillId="5" borderId="8" xfId="0" applyFont="1" applyFill="1" applyBorder="1" applyAlignment="1">
      <alignment horizontal="center" vertical="center" wrapText="1"/>
    </xf>
    <xf numFmtId="0" fontId="37" fillId="5" borderId="1" xfId="0" applyFont="1" applyFill="1" applyBorder="1" applyAlignment="1">
      <alignment horizontal="left" vertical="center" wrapText="1"/>
    </xf>
    <xf numFmtId="173" fontId="37" fillId="5" borderId="1" xfId="0" applyNumberFormat="1" applyFont="1" applyFill="1" applyBorder="1" applyAlignment="1">
      <alignment horizontal="left" vertical="center" wrapText="1"/>
    </xf>
    <xf numFmtId="0" fontId="37" fillId="33" borderId="6" xfId="0" applyFont="1" applyFill="1" applyBorder="1" applyAlignment="1">
      <alignment vertical="center" wrapText="1"/>
    </xf>
    <xf numFmtId="0" fontId="37" fillId="33" borderId="8" xfId="0" applyFont="1" applyFill="1" applyBorder="1" applyAlignment="1">
      <alignment vertical="center" wrapText="1"/>
    </xf>
    <xf numFmtId="0" fontId="36" fillId="0" borderId="6" xfId="0" applyFont="1" applyBorder="1" applyAlignment="1">
      <alignment vertical="center" wrapText="1"/>
    </xf>
    <xf numFmtId="0" fontId="36" fillId="0" borderId="8" xfId="0" applyFont="1" applyBorder="1" applyAlignment="1">
      <alignment vertical="center" wrapText="1"/>
    </xf>
    <xf numFmtId="0" fontId="37" fillId="30" borderId="1" xfId="0" applyFont="1" applyFill="1" applyBorder="1" applyAlignment="1">
      <alignment horizontal="center" vertical="center" wrapText="1"/>
    </xf>
    <xf numFmtId="0" fontId="37" fillId="34" borderId="1" xfId="0" applyFont="1" applyFill="1" applyBorder="1" applyAlignment="1">
      <alignment horizontal="left" vertical="center" wrapText="1"/>
    </xf>
    <xf numFmtId="173" fontId="37" fillId="34" borderId="1" xfId="0" applyNumberFormat="1" applyFont="1" applyFill="1" applyBorder="1" applyAlignment="1">
      <alignment horizontal="left" vertical="center" wrapText="1"/>
    </xf>
    <xf numFmtId="0" fontId="37" fillId="5" borderId="1" xfId="0" applyFont="1" applyFill="1" applyBorder="1" applyAlignment="1">
      <alignment horizontal="center" vertical="center" wrapText="1"/>
    </xf>
    <xf numFmtId="0" fontId="37" fillId="33" borderId="1" xfId="0" applyFont="1" applyFill="1" applyBorder="1" applyAlignment="1">
      <alignment horizontal="center" vertical="center" wrapText="1"/>
    </xf>
    <xf numFmtId="0" fontId="29" fillId="0" borderId="1" xfId="0" applyFont="1" applyBorder="1" applyAlignment="1">
      <alignment horizontal="left" wrapText="1"/>
    </xf>
    <xf numFmtId="0" fontId="71" fillId="0" borderId="1" xfId="0" applyFont="1" applyBorder="1" applyAlignment="1">
      <alignment horizontal="left" vertical="center" wrapText="1"/>
    </xf>
    <xf numFmtId="0" fontId="32" fillId="68" borderId="6" xfId="0" applyFont="1" applyFill="1" applyBorder="1" applyAlignment="1">
      <alignment horizontal="left" vertical="center" wrapText="1"/>
    </xf>
    <xf numFmtId="0" fontId="32" fillId="68" borderId="7" xfId="0" applyFont="1" applyFill="1" applyBorder="1" applyAlignment="1">
      <alignment horizontal="left" vertical="center" wrapText="1"/>
    </xf>
    <xf numFmtId="0" fontId="32" fillId="68" borderId="8" xfId="0" applyFont="1" applyFill="1" applyBorder="1" applyAlignment="1">
      <alignment horizontal="left" vertical="center" wrapText="1"/>
    </xf>
    <xf numFmtId="4" fontId="28" fillId="5" borderId="1" xfId="0" applyNumberFormat="1" applyFont="1" applyFill="1" applyBorder="1" applyAlignment="1">
      <alignment horizontal="center" vertical="center"/>
    </xf>
    <xf numFmtId="173" fontId="37" fillId="5" borderId="1" xfId="0" applyNumberFormat="1" applyFont="1" applyFill="1" applyBorder="1" applyAlignment="1">
      <alignment horizontal="center" vertical="center" wrapText="1"/>
    </xf>
    <xf numFmtId="0" fontId="36" fillId="0" borderId="1" xfId="0" applyFont="1" applyFill="1" applyBorder="1" applyAlignment="1">
      <alignment horizontal="left" vertical="center" wrapText="1"/>
    </xf>
    <xf numFmtId="0" fontId="37" fillId="5" borderId="5" xfId="0" applyFont="1" applyFill="1" applyBorder="1" applyAlignment="1">
      <alignment horizontal="left" vertical="center" wrapText="1"/>
    </xf>
    <xf numFmtId="173" fontId="37" fillId="5" borderId="5" xfId="0" applyNumberFormat="1" applyFont="1" applyFill="1" applyBorder="1" applyAlignment="1">
      <alignment horizontal="left" vertical="center" wrapText="1"/>
    </xf>
    <xf numFmtId="0" fontId="37" fillId="33" borderId="50" xfId="0" applyFont="1" applyFill="1" applyBorder="1" applyAlignment="1">
      <alignment horizontal="left" vertical="center" wrapText="1"/>
    </xf>
    <xf numFmtId="0" fontId="37" fillId="5" borderId="1" xfId="0" applyFont="1" applyFill="1" applyBorder="1" applyAlignment="1">
      <alignment horizontal="left" vertical="center"/>
    </xf>
    <xf numFmtId="0" fontId="37" fillId="33" borderId="1" xfId="0" applyFont="1" applyFill="1" applyBorder="1" applyAlignment="1">
      <alignment vertical="center" wrapText="1"/>
    </xf>
    <xf numFmtId="0" fontId="36" fillId="0" borderId="1" xfId="0" applyFont="1" applyBorder="1" applyAlignment="1">
      <alignment vertical="center" wrapText="1"/>
    </xf>
    <xf numFmtId="0" fontId="36" fillId="0" borderId="1" xfId="0" applyFont="1" applyBorder="1" applyAlignment="1">
      <alignment horizontal="center" vertical="center" wrapText="1"/>
    </xf>
    <xf numFmtId="0" fontId="72" fillId="4" borderId="1"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7" fillId="5" borderId="6" xfId="0" applyFont="1" applyFill="1" applyBorder="1" applyAlignment="1">
      <alignment horizontal="left" vertical="center" wrapText="1"/>
    </xf>
    <xf numFmtId="0" fontId="37" fillId="5" borderId="7" xfId="0" applyFont="1" applyFill="1" applyBorder="1" applyAlignment="1">
      <alignment horizontal="left" vertical="center" wrapText="1"/>
    </xf>
    <xf numFmtId="0" fontId="37" fillId="5" borderId="8" xfId="0" applyFont="1" applyFill="1" applyBorder="1" applyAlignment="1">
      <alignment horizontal="left" vertical="center" wrapText="1"/>
    </xf>
    <xf numFmtId="0" fontId="36" fillId="5" borderId="6" xfId="0" applyFont="1" applyFill="1" applyBorder="1" applyAlignment="1">
      <alignment horizontal="right" vertical="center" wrapText="1"/>
    </xf>
    <xf numFmtId="0" fontId="36" fillId="5" borderId="8" xfId="0" applyFont="1" applyFill="1" applyBorder="1" applyAlignment="1">
      <alignment horizontal="right" vertical="center" wrapText="1"/>
    </xf>
    <xf numFmtId="0" fontId="71" fillId="0" borderId="1" xfId="0" applyFont="1" applyBorder="1" applyAlignment="1">
      <alignment wrapText="1"/>
    </xf>
    <xf numFmtId="0" fontId="29" fillId="30" borderId="6" xfId="0" applyFont="1" applyFill="1" applyBorder="1" applyAlignment="1">
      <alignment horizontal="left" wrapText="1"/>
    </xf>
    <xf numFmtId="0" fontId="29" fillId="30" borderId="7" xfId="0" applyFont="1" applyFill="1" applyBorder="1" applyAlignment="1">
      <alignment horizontal="left" wrapText="1"/>
    </xf>
    <xf numFmtId="0" fontId="71" fillId="30" borderId="1" xfId="0" applyFont="1" applyFill="1" applyBorder="1" applyAlignment="1">
      <alignment vertical="center" wrapText="1"/>
    </xf>
    <xf numFmtId="0" fontId="71" fillId="30" borderId="1" xfId="0" applyFont="1" applyFill="1" applyBorder="1" applyAlignment="1">
      <alignment wrapText="1"/>
    </xf>
    <xf numFmtId="0" fontId="71" fillId="30" borderId="1" xfId="0" applyFont="1" applyFill="1" applyBorder="1"/>
    <xf numFmtId="0" fontId="71" fillId="30" borderId="6" xfId="0" applyFont="1" applyFill="1" applyBorder="1"/>
    <xf numFmtId="0" fontId="71" fillId="30" borderId="8" xfId="0" applyFont="1" applyFill="1" applyBorder="1"/>
    <xf numFmtId="0" fontId="37" fillId="33" borderId="6" xfId="0" applyFont="1" applyFill="1" applyBorder="1" applyAlignment="1">
      <alignment horizontal="left" vertical="center"/>
    </xf>
    <xf numFmtId="0" fontId="37" fillId="33" borderId="8" xfId="0" applyFont="1" applyFill="1" applyBorder="1" applyAlignment="1">
      <alignment horizontal="left" vertical="center"/>
    </xf>
    <xf numFmtId="0" fontId="29" fillId="0" borderId="6" xfId="0" applyFont="1" applyBorder="1" applyAlignment="1">
      <alignment horizontal="left" vertical="center"/>
    </xf>
    <xf numFmtId="0" fontId="29" fillId="0" borderId="7" xfId="0" applyFont="1" applyBorder="1" applyAlignment="1">
      <alignment horizontal="left"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13" xfId="0" applyFont="1" applyFill="1" applyBorder="1" applyAlignment="1">
      <alignment horizontal="center" vertical="center"/>
    </xf>
    <xf numFmtId="0" fontId="3" fillId="5" borderId="14" xfId="0" applyFont="1" applyFill="1" applyBorder="1" applyAlignment="1">
      <alignment horizontal="center" vertical="center"/>
    </xf>
    <xf numFmtId="0" fontId="3" fillId="5" borderId="15" xfId="0" applyFont="1" applyFill="1" applyBorder="1" applyAlignment="1">
      <alignment horizontal="center" vertical="center"/>
    </xf>
    <xf numFmtId="0" fontId="4" fillId="0" borderId="4" xfId="0" applyFont="1" applyBorder="1" applyAlignment="1">
      <alignment horizontal="left" vertical="center"/>
    </xf>
    <xf numFmtId="0" fontId="4" fillId="0" borderId="0" xfId="0" applyFont="1" applyBorder="1" applyAlignment="1">
      <alignment horizontal="left" vertical="center"/>
    </xf>
    <xf numFmtId="0" fontId="0" fillId="0" borderId="14" xfId="0" applyBorder="1" applyAlignment="1">
      <alignment horizontal="center"/>
    </xf>
    <xf numFmtId="0" fontId="6" fillId="5" borderId="11" xfId="0" applyFont="1" applyFill="1" applyBorder="1" applyAlignment="1">
      <alignment horizontal="center"/>
    </xf>
    <xf numFmtId="0" fontId="6" fillId="5" borderId="26" xfId="0" applyFont="1" applyFill="1" applyBorder="1" applyAlignment="1">
      <alignment horizontal="center"/>
    </xf>
    <xf numFmtId="0" fontId="6" fillId="5" borderId="12" xfId="0" applyFont="1" applyFill="1" applyBorder="1" applyAlignment="1">
      <alignment horizontal="center"/>
    </xf>
    <xf numFmtId="0" fontId="6" fillId="5" borderId="11" xfId="0" applyFont="1" applyFill="1" applyBorder="1" applyAlignment="1">
      <alignment horizontal="center" wrapText="1"/>
    </xf>
    <xf numFmtId="0" fontId="6" fillId="5" borderId="26" xfId="0" applyFont="1" applyFill="1" applyBorder="1" applyAlignment="1">
      <alignment horizontal="center" wrapText="1"/>
    </xf>
    <xf numFmtId="0" fontId="6" fillId="5" borderId="12" xfId="0" applyFont="1" applyFill="1" applyBorder="1" applyAlignment="1">
      <alignment horizont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69" borderId="0" xfId="0" applyFont="1" applyFill="1" applyBorder="1" applyAlignment="1">
      <alignment horizontal="center" vertical="center" wrapText="1"/>
    </xf>
    <xf numFmtId="3" fontId="25" fillId="0" borderId="0" xfId="1" applyNumberFormat="1" applyFont="1" applyFill="1" applyBorder="1" applyAlignment="1">
      <alignment horizontal="right" vertical="center" wrapText="1"/>
    </xf>
    <xf numFmtId="1" fontId="25" fillId="0" borderId="0" xfId="1" applyNumberFormat="1" applyFont="1" applyFill="1" applyBorder="1" applyAlignment="1">
      <alignment horizontal="center" vertical="center" wrapText="1"/>
    </xf>
    <xf numFmtId="2" fontId="25" fillId="0" borderId="0" xfId="1" applyNumberFormat="1" applyFont="1" applyFill="1" applyBorder="1" applyAlignment="1">
      <alignment horizontal="center" vertical="center" wrapText="1"/>
    </xf>
    <xf numFmtId="2" fontId="26" fillId="0" borderId="0" xfId="1" applyNumberFormat="1" applyFont="1" applyFill="1" applyBorder="1" applyAlignment="1">
      <alignment horizontal="center" vertical="center" wrapText="1"/>
    </xf>
    <xf numFmtId="3" fontId="25" fillId="0" borderId="0" xfId="1" applyNumberFormat="1" applyFont="1" applyFill="1" applyBorder="1" applyAlignment="1">
      <alignment horizontal="center" vertical="center" wrapText="1"/>
    </xf>
    <xf numFmtId="3" fontId="26" fillId="0" borderId="0" xfId="1" applyNumberFormat="1" applyFont="1" applyFill="1" applyBorder="1" applyAlignment="1">
      <alignment horizontal="center" vertical="center" wrapText="1"/>
    </xf>
    <xf numFmtId="172" fontId="26" fillId="0" borderId="0" xfId="1" applyNumberFormat="1" applyFont="1" applyFill="1" applyBorder="1" applyAlignment="1">
      <alignment horizontal="center" vertical="center" wrapText="1"/>
    </xf>
    <xf numFmtId="0" fontId="6" fillId="5" borderId="11" xfId="0" applyFont="1" applyFill="1" applyBorder="1" applyAlignment="1">
      <alignment horizontal="left" vertical="center" wrapText="1"/>
    </xf>
    <xf numFmtId="0" fontId="6" fillId="5" borderId="26" xfId="0" applyFont="1" applyFill="1" applyBorder="1" applyAlignment="1">
      <alignment horizontal="left" vertical="center" wrapText="1"/>
    </xf>
    <xf numFmtId="0" fontId="6" fillId="5" borderId="12" xfId="0" applyFont="1" applyFill="1" applyBorder="1" applyAlignment="1">
      <alignment horizontal="left" vertical="center" wrapText="1"/>
    </xf>
    <xf numFmtId="1" fontId="8" fillId="70" borderId="1" xfId="182" applyNumberFormat="1" applyFont="1" applyFill="1" applyBorder="1" applyAlignment="1">
      <alignment horizontal="center" vertical="center" wrapText="1"/>
    </xf>
    <xf numFmtId="4" fontId="8" fillId="70" borderId="1" xfId="182" applyNumberFormat="1" applyFont="1" applyFill="1" applyBorder="1" applyAlignment="1">
      <alignment vertical="center" wrapText="1"/>
    </xf>
    <xf numFmtId="169" fontId="89" fillId="30" borderId="1" xfId="42" applyFont="1" applyFill="1" applyBorder="1" applyAlignment="1">
      <alignment horizontal="center" vertical="center" wrapText="1"/>
    </xf>
    <xf numFmtId="169" fontId="89" fillId="0" borderId="1" xfId="42" applyFont="1" applyFill="1" applyBorder="1" applyAlignment="1">
      <alignment horizontal="center" vertical="center" wrapText="1"/>
    </xf>
    <xf numFmtId="0" fontId="8" fillId="70" borderId="1" xfId="182" applyNumberFormat="1" applyFont="1" applyFill="1" applyBorder="1" applyAlignment="1">
      <alignment vertical="center" wrapText="1"/>
    </xf>
    <xf numFmtId="4" fontId="8" fillId="70" borderId="1" xfId="182" applyNumberFormat="1" applyFont="1" applyFill="1" applyBorder="1" applyAlignment="1">
      <alignment horizontal="left" vertical="center" wrapText="1"/>
    </xf>
    <xf numFmtId="1" fontId="8" fillId="70" borderId="5" xfId="182" applyNumberFormat="1" applyFont="1" applyFill="1" applyBorder="1" applyAlignment="1">
      <alignment horizontal="center" vertical="center" wrapText="1"/>
    </xf>
    <xf numFmtId="1" fontId="8" fillId="70" borderId="51" xfId="182" applyNumberFormat="1" applyFont="1" applyFill="1" applyBorder="1" applyAlignment="1">
      <alignment horizontal="center" vertical="center" wrapText="1"/>
    </xf>
    <xf numFmtId="1" fontId="8" fillId="70" borderId="50" xfId="182" applyNumberFormat="1" applyFont="1" applyFill="1" applyBorder="1" applyAlignment="1">
      <alignment horizontal="center" vertical="center" wrapText="1"/>
    </xf>
    <xf numFmtId="4" fontId="8" fillId="70" borderId="5" xfId="182" applyNumberFormat="1" applyFont="1" applyFill="1" applyBorder="1" applyAlignment="1">
      <alignment horizontal="left" vertical="center" wrapText="1"/>
    </xf>
    <xf numFmtId="4" fontId="8" fillId="70" borderId="51" xfId="182" applyNumberFormat="1" applyFont="1" applyFill="1" applyBorder="1" applyAlignment="1">
      <alignment horizontal="left" vertical="center" wrapText="1"/>
    </xf>
    <xf numFmtId="4" fontId="8" fillId="70" borderId="50" xfId="182" applyNumberFormat="1" applyFont="1" applyFill="1" applyBorder="1" applyAlignment="1">
      <alignment horizontal="left" vertical="center" wrapText="1"/>
    </xf>
    <xf numFmtId="169" fontId="75" fillId="0" borderId="1" xfId="42" applyFont="1" applyFill="1" applyBorder="1" applyAlignment="1">
      <alignment horizontal="center" vertical="center" wrapText="1"/>
    </xf>
    <xf numFmtId="43" fontId="8" fillId="70" borderId="1" xfId="60" applyFont="1" applyFill="1" applyBorder="1" applyAlignment="1">
      <alignment horizontal="left" vertical="center" wrapText="1"/>
    </xf>
    <xf numFmtId="0" fontId="75" fillId="0" borderId="6" xfId="182" applyNumberFormat="1" applyFont="1" applyBorder="1" applyAlignment="1">
      <alignment horizontal="center" vertical="center" wrapText="1"/>
    </xf>
    <xf numFmtId="0" fontId="75" fillId="0" borderId="7" xfId="182" applyNumberFormat="1" applyFont="1" applyBorder="1" applyAlignment="1">
      <alignment horizontal="center" vertical="center" wrapText="1"/>
    </xf>
    <xf numFmtId="0" fontId="75" fillId="0" borderId="8" xfId="182" applyNumberFormat="1" applyFont="1" applyBorder="1" applyAlignment="1">
      <alignment horizontal="center" vertical="center" wrapText="1"/>
    </xf>
    <xf numFmtId="169" fontId="75" fillId="30" borderId="1" xfId="42" applyFont="1" applyFill="1" applyBorder="1" applyAlignment="1">
      <alignment horizontal="center" vertical="center" wrapText="1"/>
    </xf>
    <xf numFmtId="9" fontId="8" fillId="70" borderId="1" xfId="61" applyFont="1" applyFill="1" applyBorder="1" applyAlignment="1">
      <alignment horizontal="left" vertical="center" wrapText="1"/>
    </xf>
    <xf numFmtId="169" fontId="75" fillId="0" borderId="5" xfId="42" applyFont="1" applyFill="1" applyBorder="1" applyAlignment="1">
      <alignment horizontal="center" vertical="center" wrapText="1"/>
    </xf>
    <xf numFmtId="169" fontId="75" fillId="0" borderId="51" xfId="42" applyFont="1" applyFill="1" applyBorder="1" applyAlignment="1">
      <alignment horizontal="center" vertical="center" wrapText="1"/>
    </xf>
    <xf numFmtId="169" fontId="75" fillId="0" borderId="50" xfId="42" applyFont="1" applyFill="1" applyBorder="1" applyAlignment="1">
      <alignment horizontal="center" vertical="center" wrapText="1"/>
    </xf>
    <xf numFmtId="4" fontId="8" fillId="0" borderId="1" xfId="182" applyNumberFormat="1" applyFont="1" applyBorder="1" applyAlignment="1">
      <alignment horizontal="center" vertical="center" wrapText="1"/>
    </xf>
    <xf numFmtId="0" fontId="88" fillId="74" borderId="6" xfId="0" applyFont="1" applyFill="1" applyBorder="1" applyAlignment="1">
      <alignment horizontal="center"/>
    </xf>
    <xf numFmtId="0" fontId="88" fillId="74" borderId="7" xfId="0" applyFont="1" applyFill="1" applyBorder="1" applyAlignment="1">
      <alignment horizontal="center"/>
    </xf>
    <xf numFmtId="0" fontId="88" fillId="74" borderId="8" xfId="0" applyFont="1" applyFill="1" applyBorder="1" applyAlignment="1">
      <alignment horizontal="center"/>
    </xf>
    <xf numFmtId="0" fontId="6" fillId="5" borderId="6" xfId="0" applyFont="1" applyFill="1" applyBorder="1" applyAlignment="1">
      <alignment horizontal="center"/>
    </xf>
    <xf numFmtId="0" fontId="6" fillId="5" borderId="7" xfId="0" applyFont="1" applyFill="1" applyBorder="1" applyAlignment="1">
      <alignment horizontal="center"/>
    </xf>
    <xf numFmtId="0" fontId="6" fillId="5" borderId="8" xfId="0" applyFont="1" applyFill="1" applyBorder="1" applyAlignment="1">
      <alignment horizontal="center"/>
    </xf>
    <xf numFmtId="0" fontId="0" fillId="0" borderId="6" xfId="0" applyBorder="1" applyAlignment="1">
      <alignment horizontal="left"/>
    </xf>
    <xf numFmtId="0" fontId="0" fillId="0" borderId="7" xfId="0" applyBorder="1" applyAlignment="1">
      <alignment horizontal="left"/>
    </xf>
    <xf numFmtId="0" fontId="33" fillId="31" borderId="3" xfId="0" applyFont="1" applyFill="1" applyBorder="1" applyAlignment="1">
      <alignment horizontal="center" vertical="center"/>
    </xf>
    <xf numFmtId="0" fontId="33" fillId="0" borderId="4" xfId="0" applyFont="1" applyFill="1" applyBorder="1" applyAlignment="1">
      <alignment horizontal="center" vertical="center"/>
    </xf>
    <xf numFmtId="2" fontId="33" fillId="0" borderId="0" xfId="0" applyNumberFormat="1" applyFont="1" applyFill="1" applyAlignment="1">
      <alignment horizontal="center" vertical="center"/>
    </xf>
    <xf numFmtId="2" fontId="33" fillId="0" borderId="25" xfId="0" applyNumberFormat="1" applyFont="1" applyBorder="1" applyAlignment="1">
      <alignment horizontal="center" vertical="center"/>
    </xf>
    <xf numFmtId="0" fontId="33" fillId="0" borderId="25" xfId="0" applyFont="1" applyBorder="1" applyAlignment="1">
      <alignment horizontal="center" vertical="center"/>
    </xf>
    <xf numFmtId="0" fontId="33" fillId="0" borderId="3" xfId="0" applyFont="1" applyFill="1" applyBorder="1" applyAlignment="1">
      <alignment horizontal="center" vertical="center"/>
    </xf>
    <xf numFmtId="0" fontId="33" fillId="0" borderId="0" xfId="0" applyFont="1" applyFill="1" applyAlignment="1">
      <alignment horizontal="center" vertical="center"/>
    </xf>
    <xf numFmtId="0" fontId="33" fillId="0" borderId="0" xfId="0" applyFont="1" applyAlignment="1">
      <alignment horizontal="center"/>
    </xf>
    <xf numFmtId="0" fontId="33" fillId="0" borderId="16" xfId="0" applyFont="1" applyBorder="1" applyAlignment="1">
      <alignment horizontal="center"/>
    </xf>
    <xf numFmtId="0" fontId="33" fillId="0" borderId="17" xfId="0" applyFont="1" applyBorder="1" applyAlignment="1">
      <alignment horizontal="center"/>
    </xf>
    <xf numFmtId="0" fontId="33" fillId="0" borderId="18" xfId="0" applyFont="1" applyBorder="1" applyAlignment="1">
      <alignment horizontal="center"/>
    </xf>
    <xf numFmtId="0" fontId="33" fillId="0" borderId="13" xfId="0" applyFont="1" applyBorder="1" applyAlignment="1">
      <alignment horizontal="center"/>
    </xf>
    <xf numFmtId="0" fontId="33" fillId="0" borderId="14" xfId="0" applyFont="1" applyBorder="1" applyAlignment="1">
      <alignment horizontal="center"/>
    </xf>
    <xf numFmtId="0" fontId="33" fillId="0" borderId="15" xfId="0" applyFont="1"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26" xfId="0" applyBorder="1" applyAlignment="1">
      <alignment horizontal="center" vertical="center"/>
    </xf>
    <xf numFmtId="0" fontId="0" fillId="0" borderId="12" xfId="0" applyBorder="1" applyAlignment="1">
      <alignment horizontal="center" vertical="center"/>
    </xf>
    <xf numFmtId="0" fontId="33" fillId="0" borderId="0" xfId="0" applyFont="1" applyBorder="1" applyAlignment="1">
      <alignment horizontal="center"/>
    </xf>
    <xf numFmtId="0" fontId="33" fillId="0" borderId="3" xfId="0" applyFont="1" applyBorder="1" applyAlignment="1">
      <alignment horizont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2" fontId="33" fillId="0" borderId="0" xfId="0" applyNumberFormat="1" applyFont="1" applyFill="1" applyBorder="1" applyAlignment="1">
      <alignment horizontal="center" vertical="center"/>
    </xf>
    <xf numFmtId="0" fontId="0" fillId="0" borderId="15" xfId="0" applyBorder="1" applyAlignment="1">
      <alignment horizontal="center" vertical="center"/>
    </xf>
    <xf numFmtId="2" fontId="0" fillId="0" borderId="25" xfId="0" applyNumberFormat="1" applyBorder="1" applyAlignment="1">
      <alignment horizontal="center" vertical="center"/>
    </xf>
    <xf numFmtId="185" fontId="0" fillId="32" borderId="5" xfId="0" applyNumberFormat="1" applyFill="1" applyBorder="1" applyAlignment="1">
      <alignment horizontal="center" vertical="center"/>
    </xf>
    <xf numFmtId="185" fontId="0" fillId="32" borderId="50" xfId="0" applyNumberFormat="1" applyFill="1"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6" fillId="31" borderId="1" xfId="0" applyFont="1" applyFill="1" applyBorder="1" applyAlignment="1">
      <alignment horizontal="center" vertical="center" wrapText="1"/>
    </xf>
    <xf numFmtId="0" fontId="6" fillId="31" borderId="1" xfId="0" applyFont="1" applyFill="1" applyBorder="1" applyAlignment="1">
      <alignment horizontal="center" vertical="center"/>
    </xf>
    <xf numFmtId="0" fontId="0" fillId="32" borderId="1" xfId="0" applyFill="1" applyBorder="1" applyAlignment="1">
      <alignment horizontal="left" vertical="center" indent="1"/>
    </xf>
    <xf numFmtId="0" fontId="86" fillId="32" borderId="1" xfId="0" applyFont="1" applyFill="1" applyBorder="1" applyAlignment="1">
      <alignment horizontal="center" vertical="center" wrapText="1"/>
    </xf>
    <xf numFmtId="0" fontId="86" fillId="32" borderId="1" xfId="0" applyFont="1" applyFill="1" applyBorder="1" applyAlignment="1">
      <alignment horizontal="center" vertical="center"/>
    </xf>
    <xf numFmtId="2" fontId="0" fillId="32" borderId="1" xfId="0" applyNumberFormat="1" applyFill="1" applyBorder="1" applyAlignment="1">
      <alignment horizontal="center" vertical="center"/>
    </xf>
    <xf numFmtId="172" fontId="0" fillId="32" borderId="1" xfId="0" applyNumberFormat="1" applyFill="1" applyBorder="1" applyAlignment="1">
      <alignment horizontal="center" vertical="center"/>
    </xf>
    <xf numFmtId="10" fontId="0" fillId="32" borderId="1" xfId="61" applyNumberFormat="1" applyFont="1" applyFill="1" applyBorder="1" applyAlignment="1">
      <alignment horizontal="center" vertical="center"/>
    </xf>
    <xf numFmtId="4" fontId="0" fillId="32" borderId="1" xfId="0" applyNumberFormat="1" applyFill="1" applyBorder="1" applyAlignment="1">
      <alignment horizontal="center" vertical="center"/>
    </xf>
    <xf numFmtId="186" fontId="0" fillId="32" borderId="1" xfId="0" applyNumberFormat="1" applyFill="1" applyBorder="1" applyAlignment="1">
      <alignment horizontal="center" vertical="center"/>
    </xf>
    <xf numFmtId="3" fontId="0" fillId="32" borderId="1" xfId="0" applyNumberFormat="1" applyFill="1" applyBorder="1" applyAlignment="1">
      <alignment horizontal="center" vertical="center"/>
    </xf>
    <xf numFmtId="0" fontId="0" fillId="32" borderId="1" xfId="0" applyFill="1" applyBorder="1" applyAlignment="1">
      <alignment horizontal="center" vertical="center"/>
    </xf>
    <xf numFmtId="187" fontId="0" fillId="32" borderId="1" xfId="0" applyNumberFormat="1" applyFill="1" applyBorder="1" applyAlignment="1">
      <alignment horizontal="center" vertical="center"/>
    </xf>
    <xf numFmtId="185" fontId="0" fillId="0" borderId="5" xfId="0" applyNumberFormat="1" applyFill="1" applyBorder="1" applyAlignment="1">
      <alignment horizontal="center" vertical="center"/>
    </xf>
    <xf numFmtId="185" fontId="0" fillId="0" borderId="50" xfId="0" applyNumberFormat="1" applyFill="1" applyBorder="1" applyAlignment="1">
      <alignment horizontal="center" vertical="center"/>
    </xf>
    <xf numFmtId="187" fontId="0" fillId="0" borderId="1" xfId="0" applyNumberFormat="1" applyFill="1" applyBorder="1" applyAlignment="1">
      <alignment horizontal="center" vertical="center"/>
    </xf>
    <xf numFmtId="10" fontId="0" fillId="0" borderId="1" xfId="61" applyNumberFormat="1" applyFont="1" applyFill="1" applyBorder="1" applyAlignment="1">
      <alignment horizontal="center" vertical="center"/>
    </xf>
    <xf numFmtId="4" fontId="0" fillId="0" borderId="1" xfId="0" applyNumberFormat="1" applyFill="1" applyBorder="1" applyAlignment="1">
      <alignment horizontal="center" vertical="center"/>
    </xf>
    <xf numFmtId="186" fontId="0" fillId="0" borderId="1" xfId="0" applyNumberFormat="1" applyFill="1" applyBorder="1" applyAlignment="1">
      <alignment horizontal="center" vertical="center"/>
    </xf>
    <xf numFmtId="0" fontId="0" fillId="0" borderId="1" xfId="0" applyFill="1" applyBorder="1" applyAlignment="1">
      <alignment horizontal="left" vertical="center" indent="1"/>
    </xf>
    <xf numFmtId="0" fontId="0" fillId="0" borderId="1" xfId="0" applyFill="1" applyBorder="1" applyAlignment="1">
      <alignment horizontal="center" vertical="center"/>
    </xf>
    <xf numFmtId="2" fontId="0" fillId="0" borderId="1" xfId="0" applyNumberFormat="1" applyFill="1" applyBorder="1" applyAlignment="1">
      <alignment horizontal="center" vertical="center"/>
    </xf>
    <xf numFmtId="0" fontId="87" fillId="72" borderId="1" xfId="0" applyFont="1" applyFill="1" applyBorder="1" applyAlignment="1">
      <alignment horizontal="center" vertical="center"/>
    </xf>
    <xf numFmtId="0" fontId="86" fillId="0" borderId="1" xfId="0" applyFont="1" applyFill="1" applyBorder="1" applyAlignment="1">
      <alignment horizontal="center" vertical="center" wrapText="1"/>
    </xf>
    <xf numFmtId="0" fontId="86" fillId="0" borderId="1" xfId="0" applyFont="1" applyFill="1" applyBorder="1" applyAlignment="1">
      <alignment horizontal="center" vertical="center"/>
    </xf>
    <xf numFmtId="172" fontId="0" fillId="0" borderId="1" xfId="0" applyNumberFormat="1" applyFill="1" applyBorder="1" applyAlignment="1">
      <alignment horizontal="center" vertical="center"/>
    </xf>
    <xf numFmtId="3" fontId="0" fillId="0" borderId="1" xfId="0" applyNumberFormat="1" applyFill="1" applyBorder="1" applyAlignment="1">
      <alignment horizontal="center" vertical="center"/>
    </xf>
  </cellXfs>
  <cellStyles count="183">
    <cellStyle name="20% - Accent1" xfId="5"/>
    <cellStyle name="20% - Accent2" xfId="6"/>
    <cellStyle name="20% - Accent3" xfId="7"/>
    <cellStyle name="20% - Accent4" xfId="8"/>
    <cellStyle name="20% - Accent5" xfId="9"/>
    <cellStyle name="20% - Accent6" xfId="10"/>
    <cellStyle name="20% - Ênfase1" xfId="79" builtinId="30" customBuiltin="1"/>
    <cellStyle name="20% - Ênfase1 2" xfId="103"/>
    <cellStyle name="20% - Ênfase2" xfId="83" builtinId="34" customBuiltin="1"/>
    <cellStyle name="20% - Ênfase2 2" xfId="104"/>
    <cellStyle name="20% - Ênfase3" xfId="87" builtinId="38" customBuiltin="1"/>
    <cellStyle name="20% - Ênfase3 2" xfId="105"/>
    <cellStyle name="20% - Ênfase4" xfId="91" builtinId="42" customBuiltin="1"/>
    <cellStyle name="20% - Ênfase4 2" xfId="106"/>
    <cellStyle name="20% - Ênfase5" xfId="95" builtinId="46" customBuiltin="1"/>
    <cellStyle name="20% - Ênfase5 2" xfId="107"/>
    <cellStyle name="20% - Ênfase6" xfId="99" builtinId="50" customBuiltin="1"/>
    <cellStyle name="20% - Ênfase6 2" xfId="108"/>
    <cellStyle name="40% - Accent1" xfId="11"/>
    <cellStyle name="40% - Accent2" xfId="12"/>
    <cellStyle name="40% - Accent3" xfId="13"/>
    <cellStyle name="40% - Accent4" xfId="14"/>
    <cellStyle name="40% - Accent5" xfId="15"/>
    <cellStyle name="40% - Accent6" xfId="16"/>
    <cellStyle name="40% - Ênfase1" xfId="80" builtinId="31" customBuiltin="1"/>
    <cellStyle name="40% - Ênfase1 2" xfId="109"/>
    <cellStyle name="40% - Ênfase2" xfId="84" builtinId="35" customBuiltin="1"/>
    <cellStyle name="40% - Ênfase2 2" xfId="110"/>
    <cellStyle name="40% - Ênfase3" xfId="88" builtinId="39" customBuiltin="1"/>
    <cellStyle name="40% - Ênfase3 2" xfId="111"/>
    <cellStyle name="40% - Ênfase4" xfId="92" builtinId="43" customBuiltin="1"/>
    <cellStyle name="40% - Ênfase4 2" xfId="112"/>
    <cellStyle name="40% - Ênfase5" xfId="96" builtinId="47" customBuiltin="1"/>
    <cellStyle name="40% - Ênfase5 2" xfId="113"/>
    <cellStyle name="40% - Ênfase6" xfId="100" builtinId="51" customBuiltin="1"/>
    <cellStyle name="40% - Ênfase6 2" xfId="114"/>
    <cellStyle name="60% - Accent1" xfId="17"/>
    <cellStyle name="60% - Accent2" xfId="18"/>
    <cellStyle name="60% - Accent3" xfId="19"/>
    <cellStyle name="60% - Accent4" xfId="20"/>
    <cellStyle name="60% - Accent5" xfId="21"/>
    <cellStyle name="60% - Accent6" xfId="22"/>
    <cellStyle name="60% - Ênfase1" xfId="81" builtinId="32" customBuiltin="1"/>
    <cellStyle name="60% - Ênfase1 2" xfId="115"/>
    <cellStyle name="60% - Ênfase2" xfId="85" builtinId="36" customBuiltin="1"/>
    <cellStyle name="60% - Ênfase2 2" xfId="116"/>
    <cellStyle name="60% - Ênfase3" xfId="89" builtinId="40" customBuiltin="1"/>
    <cellStyle name="60% - Ênfase3 2" xfId="117"/>
    <cellStyle name="60% - Ênfase4" xfId="93" builtinId="44" customBuiltin="1"/>
    <cellStyle name="60% - Ênfase4 2" xfId="118"/>
    <cellStyle name="60% - Ênfase5" xfId="97" builtinId="48" customBuiltin="1"/>
    <cellStyle name="60% - Ênfase5 2" xfId="119"/>
    <cellStyle name="60% - Ênfase6" xfId="101" builtinId="52" customBuiltin="1"/>
    <cellStyle name="60% - Ênfase6 2" xfId="120"/>
    <cellStyle name="Accent1" xfId="23"/>
    <cellStyle name="Accent2" xfId="24"/>
    <cellStyle name="Accent3" xfId="25"/>
    <cellStyle name="Accent4" xfId="26"/>
    <cellStyle name="Accent5" xfId="27"/>
    <cellStyle name="Accent6" xfId="28"/>
    <cellStyle name="Bad" xfId="29"/>
    <cellStyle name="Bom" xfId="66" builtinId="26" customBuiltin="1"/>
    <cellStyle name="Bom 2" xfId="121"/>
    <cellStyle name="Calculation" xfId="30"/>
    <cellStyle name="Cálculo" xfId="71" builtinId="22" customBuiltin="1"/>
    <cellStyle name="Cálculo 2" xfId="122"/>
    <cellStyle name="Célula de Verificação" xfId="73" builtinId="23" customBuiltin="1"/>
    <cellStyle name="Célula de Verificação 2" xfId="123"/>
    <cellStyle name="Célula Vinculada" xfId="72" builtinId="24" customBuiltin="1"/>
    <cellStyle name="Célula Vinculada 2" xfId="124"/>
    <cellStyle name="Check Cell" xfId="31"/>
    <cellStyle name="Comma0 - Modelo1" xfId="125"/>
    <cellStyle name="Comma0 - Style1" xfId="126"/>
    <cellStyle name="Comma1 - Modelo2" xfId="127"/>
    <cellStyle name="Comma1 - Style2" xfId="128"/>
    <cellStyle name="Currency [0]_1995" xfId="129"/>
    <cellStyle name="Currency_1995" xfId="130"/>
    <cellStyle name="Dia" xfId="131"/>
    <cellStyle name="Encabez1" xfId="132"/>
    <cellStyle name="Encabez2" xfId="133"/>
    <cellStyle name="Ênfase1" xfId="78" builtinId="29" customBuiltin="1"/>
    <cellStyle name="Ênfase1 2" xfId="134"/>
    <cellStyle name="Ênfase2" xfId="82" builtinId="33" customBuiltin="1"/>
    <cellStyle name="Ênfase2 2" xfId="135"/>
    <cellStyle name="Ênfase3" xfId="86" builtinId="37" customBuiltin="1"/>
    <cellStyle name="Ênfase3 2" xfId="136"/>
    <cellStyle name="Ênfase4" xfId="90" builtinId="41" customBuiltin="1"/>
    <cellStyle name="Ênfase4 2" xfId="137"/>
    <cellStyle name="Ênfase5" xfId="94" builtinId="45" customBuiltin="1"/>
    <cellStyle name="Ênfase5 2" xfId="138"/>
    <cellStyle name="Ênfase6" xfId="98" builtinId="49" customBuiltin="1"/>
    <cellStyle name="Ênfase6 2" xfId="139"/>
    <cellStyle name="Entrada" xfId="69" builtinId="20" customBuiltin="1"/>
    <cellStyle name="Entrada 2" xfId="140"/>
    <cellStyle name="Estilo 1" xfId="141"/>
    <cellStyle name="Euro" xfId="32"/>
    <cellStyle name="Excel Built-in Normal" xfId="1"/>
    <cellStyle name="Explanatory Text" xfId="33"/>
    <cellStyle name="F2" xfId="142"/>
    <cellStyle name="F3" xfId="143"/>
    <cellStyle name="F4" xfId="144"/>
    <cellStyle name="F5" xfId="145"/>
    <cellStyle name="F6" xfId="146"/>
    <cellStyle name="F7" xfId="147"/>
    <cellStyle name="F8" xfId="148"/>
    <cellStyle name="Fijo" xfId="149"/>
    <cellStyle name="Financiero" xfId="150"/>
    <cellStyle name="Good" xfId="34"/>
    <cellStyle name="Heading 1" xfId="35"/>
    <cellStyle name="Heading 2" xfId="36"/>
    <cellStyle name="Heading 3" xfId="37"/>
    <cellStyle name="Heading 4" xfId="38"/>
    <cellStyle name="Incorreto" xfId="67" builtinId="27" customBuiltin="1"/>
    <cellStyle name="Incorreto 2" xfId="151"/>
    <cellStyle name="Input" xfId="39"/>
    <cellStyle name="Linked Cell" xfId="40"/>
    <cellStyle name="Millares [0]_10 AVERIAS MASIVAS + ANT" xfId="152"/>
    <cellStyle name="Millares_10 AVERIAS MASIVAS + ANT" xfId="153"/>
    <cellStyle name="Moeda 2" xfId="42"/>
    <cellStyle name="Moeda 3" xfId="43"/>
    <cellStyle name="Moeda 4" xfId="41"/>
    <cellStyle name="Moeda 5" xfId="173"/>
    <cellStyle name="Moneda [0]_10 AVERIAS MASIVAS + ANT" xfId="154"/>
    <cellStyle name="Moneda_10 AVERIAS MASIVAS + ANT" xfId="155"/>
    <cellStyle name="Monetario" xfId="156"/>
    <cellStyle name="Neutra" xfId="68" builtinId="28" customBuiltin="1"/>
    <cellStyle name="Neutra 2" xfId="157"/>
    <cellStyle name="Neutral" xfId="44"/>
    <cellStyle name="no dec" xfId="158"/>
    <cellStyle name="Normal" xfId="0" builtinId="0"/>
    <cellStyle name="Normal 2" xfId="3"/>
    <cellStyle name="Normal 2 2" xfId="58"/>
    <cellStyle name="Normal 3" xfId="2"/>
    <cellStyle name="Normal 3 3" xfId="182"/>
    <cellStyle name="Normal 4" xfId="4"/>
    <cellStyle name="Normal 4 2" xfId="174"/>
    <cellStyle name="Normal 5" xfId="102"/>
    <cellStyle name="Normal 6" xfId="172"/>
    <cellStyle name="Nota" xfId="75" builtinId="10" customBuiltin="1"/>
    <cellStyle name="Nota 2" xfId="159"/>
    <cellStyle name="Note" xfId="45"/>
    <cellStyle name="Output" xfId="46"/>
    <cellStyle name="Porcentagem" xfId="61" builtinId="5"/>
    <cellStyle name="Porcentagem 2" xfId="48"/>
    <cellStyle name="Porcentagem 2 2" xfId="175"/>
    <cellStyle name="Porcentagem 3" xfId="47"/>
    <cellStyle name="Porcentagem 3 2" xfId="176"/>
    <cellStyle name="Porcentaje" xfId="160"/>
    <cellStyle name="RM" xfId="161"/>
    <cellStyle name="Saída" xfId="70" builtinId="21" customBuiltin="1"/>
    <cellStyle name="Saída 2" xfId="162"/>
    <cellStyle name="Separador de milhares 2" xfId="49"/>
    <cellStyle name="Separador de milhares 2 2" xfId="50"/>
    <cellStyle name="Separador de milhares 2 3" xfId="177"/>
    <cellStyle name="Separador de milhares 3" xfId="51"/>
    <cellStyle name="Texto de Aviso" xfId="74" builtinId="11" customBuiltin="1"/>
    <cellStyle name="Texto de Aviso 2" xfId="163"/>
    <cellStyle name="Texto Explicativo" xfId="76" builtinId="53" customBuiltin="1"/>
    <cellStyle name="Texto Explicativo 2" xfId="164"/>
    <cellStyle name="Title" xfId="52"/>
    <cellStyle name="Título 1" xfId="62" builtinId="16" customBuiltin="1"/>
    <cellStyle name="Título 1 1" xfId="53"/>
    <cellStyle name="Título 1 2" xfId="165"/>
    <cellStyle name="Título 2" xfId="63" builtinId="17" customBuiltin="1"/>
    <cellStyle name="Título 2 2" xfId="166"/>
    <cellStyle name="Título 3" xfId="64" builtinId="18" customBuiltin="1"/>
    <cellStyle name="Título 3 2" xfId="167"/>
    <cellStyle name="Título 4" xfId="65" builtinId="19" customBuiltin="1"/>
    <cellStyle name="Título 4 2" xfId="168"/>
    <cellStyle name="Título 5" xfId="169"/>
    <cellStyle name="Título 6" xfId="178"/>
    <cellStyle name="Total" xfId="77" builtinId="25" customBuiltin="1"/>
    <cellStyle name="Total 2" xfId="170"/>
    <cellStyle name="Vírgula" xfId="60" builtinId="3"/>
    <cellStyle name="Vírgula 2" xfId="55"/>
    <cellStyle name="Vírgula 2 2" xfId="59"/>
    <cellStyle name="Vírgula 2 3" xfId="180"/>
    <cellStyle name="Vírgula 3" xfId="56"/>
    <cellStyle name="Vírgula 3 2" xfId="181"/>
    <cellStyle name="Vírgula 4" xfId="54"/>
    <cellStyle name="Vírgula 5" xfId="171"/>
    <cellStyle name="Vírgula 6" xfId="179"/>
    <cellStyle name="Warning Text" xfId="57"/>
  </cellStyles>
  <dxfs count="327">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ill>
        <patternFill>
          <bgColor theme="6"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4FA76A"/>
      <color rgb="FF6DF38D"/>
      <color rgb="FFFFFFCC"/>
      <color rgb="FF6EBA86"/>
      <color rgb="FF98F6AE"/>
      <color rgb="FF8DCC7E"/>
      <color rgb="FF9FF7B4"/>
      <color rgb="FF4BAC24"/>
      <color rgb="FF0EA6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809625</xdr:colOff>
      <xdr:row>11</xdr:row>
      <xdr:rowOff>76200</xdr:rowOff>
    </xdr:from>
    <xdr:to>
      <xdr:col>2</xdr:col>
      <xdr:colOff>552450</xdr:colOff>
      <xdr:row>17</xdr:row>
      <xdr:rowOff>1435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0" y="2171700"/>
          <a:ext cx="1123950" cy="1077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1028701</xdr:colOff>
      <xdr:row>28</xdr:row>
      <xdr:rowOff>28575</xdr:rowOff>
    </xdr:from>
    <xdr:to>
      <xdr:col>5</xdr:col>
      <xdr:colOff>120111</xdr:colOff>
      <xdr:row>31</xdr:row>
      <xdr:rowOff>63906</xdr:rowOff>
    </xdr:to>
    <xdr:pic>
      <xdr:nvPicPr>
        <xdr:cNvPr id="3" name="Imagem 2"/>
        <xdr:cNvPicPr>
          <a:picLocks noChangeAspect="1"/>
        </xdr:cNvPicPr>
      </xdr:nvPicPr>
      <xdr:blipFill>
        <a:blip xmlns:r="http://schemas.openxmlformats.org/officeDocument/2006/relationships" r:embed="rId1" cstate="print"/>
        <a:stretch>
          <a:fillRect/>
        </a:stretch>
      </xdr:blipFill>
      <xdr:spPr>
        <a:xfrm>
          <a:off x="1638301" y="6448425"/>
          <a:ext cx="3505200" cy="6354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419100</xdr:colOff>
      <xdr:row>28</xdr:row>
      <xdr:rowOff>76200</xdr:rowOff>
    </xdr:from>
    <xdr:to>
      <xdr:col>7</xdr:col>
      <xdr:colOff>11781</xdr:colOff>
      <xdr:row>30</xdr:row>
      <xdr:rowOff>152400</xdr:rowOff>
    </xdr:to>
    <xdr:pic>
      <xdr:nvPicPr>
        <xdr:cNvPr id="5" name="Imagem 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28700" y="6515100"/>
          <a:ext cx="4717131"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0.5\d\Users\user\AppData\Local\Microsoft\Windows\Temporary%20Internet%20Files\Low\Content.IE5\JZI8RJPM\ORCAMENTO%20PEC%203000%20MT(OBRA)analise"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0.5\d\Documents%20and%20Settings\Cassiane\Desktop\CASSIANE\PAVIMENTA&#199;&#195;O\SORRISO\BOA%20ESPERAN&#199;A%20I%20E%20II\PLANILHAS%20DE%20PROJETO\REVISAO%20SETEMBRO\ADITIV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0.5\Meus%20documentos\DEISE\2005\SINFRA\MODELOS\N.MUTUM-STA%20RITA%20DO%20TRIVELATO%20QUANTITATIVO%20(altera&#231;&#245;es%20do%20Fabian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Usuario\Downloads\AME%20-%20Or&#231;amento%20Terraplenagem.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Usuario\Downloads\C&#243;pia%20de%20C&#243;pia%20de%20AME%20-%20Or&#231;amento%20-%20R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s>
    <sheetDataSet>
      <sheetData sheetId="0"/>
      <sheetData sheetId="1"/>
      <sheetData sheetId="2"/>
      <sheetData sheetId="3"/>
      <sheetData sheetId="4"/>
      <sheetData sheetId="5"/>
      <sheetData sheetId="6">
        <row r="2">
          <cell r="A2">
            <v>0</v>
          </cell>
          <cell r="B2" t="str">
            <v>S U M Á R I O</v>
          </cell>
          <cell r="C2">
            <v>0</v>
          </cell>
          <cell r="D2">
            <v>0</v>
          </cell>
        </row>
        <row r="3">
          <cell r="A3" t="str">
            <v>DADOS DO RELAT</v>
          </cell>
          <cell r="B3" t="str">
            <v>RIO</v>
          </cell>
          <cell r="C3">
            <v>0</v>
          </cell>
          <cell r="D3">
            <v>0</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v>0</v>
          </cell>
          <cell r="D6">
            <v>0</v>
          </cell>
        </row>
        <row r="7">
          <cell r="A7" t="str">
            <v>| VERSÃO</v>
          </cell>
          <cell r="B7" t="str">
            <v>00</v>
          </cell>
          <cell r="C7">
            <v>0</v>
          </cell>
          <cell r="D7">
            <v>0</v>
          </cell>
        </row>
        <row r="8">
          <cell r="A8" t="str">
            <v>+-------------</v>
          </cell>
          <cell r="B8" t="str">
            <v>----------------------------------------------------------------------</v>
          </cell>
          <cell r="C8" t="str">
            <v>--------------------</v>
          </cell>
          <cell r="D8" t="str">
            <v>----------------------</v>
          </cell>
        </row>
        <row r="9">
          <cell r="A9" t="str">
            <v>DADOS DA SOLIC</v>
          </cell>
          <cell r="B9" t="str">
            <v>TAÇÃO</v>
          </cell>
          <cell r="C9">
            <v>0</v>
          </cell>
          <cell r="D9">
            <v>0</v>
          </cell>
        </row>
        <row r="10">
          <cell r="A10" t="str">
            <v>+-------------</v>
          </cell>
          <cell r="B10" t="str">
            <v>----------------------------------------------------------------------</v>
          </cell>
          <cell r="C10" t="str">
            <v>--------------------</v>
          </cell>
          <cell r="D10" t="str">
            <v>----------------------</v>
          </cell>
        </row>
        <row r="11">
          <cell r="A11" t="str">
            <v>| PROTOCOLO</v>
          </cell>
          <cell r="B11" t="str">
            <v>000123658</v>
          </cell>
          <cell r="C11">
            <v>0</v>
          </cell>
          <cell r="D11">
            <v>0</v>
          </cell>
        </row>
        <row r="12">
          <cell r="A12" t="str">
            <v>| USUÁRIO</v>
          </cell>
          <cell r="B12" t="str">
            <v>C111995 - LUCIANO KANACILO</v>
          </cell>
          <cell r="C12">
            <v>0</v>
          </cell>
          <cell r="D12">
            <v>0</v>
          </cell>
        </row>
        <row r="13">
          <cell r="A13" t="str">
            <v>| LOTAÇÃO</v>
          </cell>
          <cell r="B13" t="str">
            <v>NACIONAL</v>
          </cell>
          <cell r="C13">
            <v>0</v>
          </cell>
          <cell r="D13">
            <v>0</v>
          </cell>
        </row>
        <row r="14">
          <cell r="A14" t="str">
            <v>| PARÂMETROS</v>
          </cell>
          <cell r="B14">
            <v>0</v>
          </cell>
          <cell r="C14">
            <v>0</v>
          </cell>
          <cell r="D14">
            <v>0</v>
          </cell>
        </row>
        <row r="15">
          <cell r="A15" t="str">
            <v>|</v>
          </cell>
          <cell r="B15" t="str">
            <v>ABRANGÊNCIA : NACIONAL</v>
          </cell>
          <cell r="C15">
            <v>0</v>
          </cell>
          <cell r="D15">
            <v>0</v>
          </cell>
        </row>
        <row r="16">
          <cell r="A16" t="str">
            <v>|</v>
          </cell>
          <cell r="B16" t="str">
            <v>LOCALIDADE : CUIABA</v>
          </cell>
          <cell r="C16">
            <v>0</v>
          </cell>
          <cell r="D16">
            <v>0</v>
          </cell>
        </row>
        <row r="17">
          <cell r="A17" t="str">
            <v>|</v>
          </cell>
          <cell r="B17" t="str">
            <v>VÍNCULO : CAIXA REFERENCIAL</v>
          </cell>
          <cell r="C17">
            <v>0</v>
          </cell>
          <cell r="D17">
            <v>0</v>
          </cell>
        </row>
        <row r="18">
          <cell r="A18" t="str">
            <v>|</v>
          </cell>
          <cell r="B18" t="str">
            <v>DATA DE PREÇO : 07/2011</v>
          </cell>
          <cell r="C18">
            <v>0</v>
          </cell>
          <cell r="D18">
            <v>0</v>
          </cell>
        </row>
        <row r="19">
          <cell r="A19" t="str">
            <v>|</v>
          </cell>
          <cell r="B19" t="str">
            <v>DATA DE RT : 01/07/2011</v>
          </cell>
          <cell r="C19">
            <v>0</v>
          </cell>
          <cell r="D19">
            <v>0</v>
          </cell>
        </row>
        <row r="20">
          <cell r="A20" t="str">
            <v>|</v>
          </cell>
          <cell r="B20" t="str">
            <v>NÍVEL DE PREÇO : MEDIANO</v>
          </cell>
          <cell r="C20">
            <v>0</v>
          </cell>
          <cell r="D20">
            <v>0</v>
          </cell>
        </row>
        <row r="21">
          <cell r="A21" t="str">
            <v>|</v>
          </cell>
          <cell r="B21" t="str">
            <v>ENCARGOS : S</v>
          </cell>
          <cell r="C21">
            <v>0</v>
          </cell>
          <cell r="D21">
            <v>0</v>
          </cell>
        </row>
        <row r="22">
          <cell r="A22" t="str">
            <v>|</v>
          </cell>
          <cell r="B22" t="str">
            <v>CLASSES A SUPRIMIR : NENHUMA</v>
          </cell>
          <cell r="C22">
            <v>0</v>
          </cell>
          <cell r="D22">
            <v>0</v>
          </cell>
        </row>
        <row r="23">
          <cell r="A23" t="str">
            <v>|</v>
          </cell>
          <cell r="B23">
            <v>0</v>
          </cell>
          <cell r="C23">
            <v>0</v>
          </cell>
          <cell r="D23">
            <v>0</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v>0</v>
          </cell>
          <cell r="D26">
            <v>0</v>
          </cell>
        </row>
        <row r="27">
          <cell r="A27" t="str">
            <v>ABRANGÊNCIA :</v>
          </cell>
          <cell r="B27" t="str">
            <v>ACIONAL LOCALIDADE : CUI</v>
          </cell>
          <cell r="C27" t="str">
            <v>ABA</v>
          </cell>
          <cell r="D27">
            <v>0</v>
          </cell>
        </row>
        <row r="28">
          <cell r="A28" t="str">
            <v>REF.COLETA : M</v>
          </cell>
          <cell r="B28" t="str">
            <v>DIANO</v>
          </cell>
          <cell r="C28" t="str">
            <v>DATA DE</v>
          </cell>
          <cell r="D28" t="str">
            <v>REÇO : 07/2011</v>
          </cell>
        </row>
        <row r="29">
          <cell r="A29" t="str">
            <v>ASTU</v>
          </cell>
          <cell r="B29" t="str">
            <v>ASSENTAMENTO DE TUBOS E PECAS</v>
          </cell>
          <cell r="C29">
            <v>0</v>
          </cell>
          <cell r="D29">
            <v>0</v>
          </cell>
        </row>
        <row r="30">
          <cell r="A30">
            <v>45</v>
          </cell>
          <cell r="B30" t="str">
            <v>FORNEC E/OU ASSENT DE TUBO DE FERRO FUNDIDO JUNTA ELASTICA</v>
          </cell>
          <cell r="C30">
            <v>0</v>
          </cell>
          <cell r="D30">
            <v>0</v>
          </cell>
        </row>
        <row r="31">
          <cell r="A31">
            <v>73887</v>
          </cell>
          <cell r="B31" t="str">
            <v>ASSENTAMENTO DE TUBO DE FERRO FUNDIDO COM JUNTA ELASTICA</v>
          </cell>
          <cell r="C31">
            <v>0</v>
          </cell>
          <cell r="D31">
            <v>0</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v>0</v>
          </cell>
          <cell r="D49">
            <v>0</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v>0</v>
          </cell>
          <cell r="D51">
            <v>0</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v>0</v>
          </cell>
          <cell r="D54">
            <v>0</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v>0</v>
          </cell>
          <cell r="D56">
            <v>0</v>
          </cell>
        </row>
        <row r="57">
          <cell r="A57">
            <v>73840</v>
          </cell>
          <cell r="B57" t="str">
            <v>ASSENTAMENTO TUBO PVC, RPVC, PVC DEFOFO, PRFV P/ESGOTO COM JE</v>
          </cell>
          <cell r="C57">
            <v>0</v>
          </cell>
          <cell r="D57">
            <v>0</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v>0</v>
          </cell>
          <cell r="D64">
            <v>0</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v>0</v>
          </cell>
          <cell r="D80">
            <v>0</v>
          </cell>
        </row>
        <row r="81">
          <cell r="A81">
            <v>73812</v>
          </cell>
          <cell r="B81" t="str">
            <v>ASSENTAMENTO DE MANILHAS E CONEXOES CERAMICAS</v>
          </cell>
          <cell r="C81">
            <v>0</v>
          </cell>
          <cell r="D81">
            <v>0</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v>0</v>
          </cell>
          <cell r="D83">
            <v>0</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v>0</v>
          </cell>
          <cell r="D85">
            <v>0</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v>0</v>
          </cell>
          <cell r="D92">
            <v>0</v>
          </cell>
        </row>
        <row r="93">
          <cell r="A93">
            <v>73879</v>
          </cell>
          <cell r="B93" t="str">
            <v>ASSENTAMENTO DE TUBOS DE CONCRETO COM ANEL DE BORRACHA</v>
          </cell>
          <cell r="C93">
            <v>0</v>
          </cell>
          <cell r="D93">
            <v>0</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v>0</v>
          </cell>
          <cell r="D103">
            <v>0</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v>0</v>
          </cell>
          <cell r="D106">
            <v>0</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v>0</v>
          </cell>
          <cell r="D107">
            <v>0</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v>0</v>
          </cell>
          <cell r="D111">
            <v>0</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v>0</v>
          </cell>
          <cell r="D113">
            <v>0</v>
          </cell>
        </row>
        <row r="114">
          <cell r="A114">
            <v>73884</v>
          </cell>
          <cell r="B114" t="str">
            <v>INSTALACAO DE VALVULA OU REGISTRO C/JUNTA FLANGEADA</v>
          </cell>
          <cell r="C114">
            <v>0</v>
          </cell>
          <cell r="D114">
            <v>0</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v>0</v>
          </cell>
          <cell r="D131">
            <v>0</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v>0</v>
          </cell>
          <cell r="D144">
            <v>0</v>
          </cell>
        </row>
        <row r="145">
          <cell r="A145">
            <v>73839</v>
          </cell>
          <cell r="B145" t="str">
            <v>ASSENTAMENTO DE TUBO DE ACO COM JUNTA ELASTICA - COMP = 6,0 M</v>
          </cell>
          <cell r="C145">
            <v>0</v>
          </cell>
          <cell r="D145">
            <v>0</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v>0</v>
          </cell>
          <cell r="D161">
            <v>0</v>
          </cell>
        </row>
        <row r="162">
          <cell r="A162">
            <v>1</v>
          </cell>
          <cell r="B162" t="str">
            <v>CONSTRUCAO DO CANTEIRO</v>
          </cell>
          <cell r="C162">
            <v>0</v>
          </cell>
          <cell r="D162">
            <v>0</v>
          </cell>
        </row>
        <row r="163">
          <cell r="A163">
            <v>73752</v>
          </cell>
          <cell r="B163" t="str">
            <v>SANITARIO C/VASO/CHUVEIRO PARA PESSOAL DE OBRA</v>
          </cell>
          <cell r="C163">
            <v>0</v>
          </cell>
          <cell r="D163">
            <v>0</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v>0</v>
          </cell>
          <cell r="D165">
            <v>0</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v>0</v>
          </cell>
          <cell r="D167">
            <v>0</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v>0</v>
          </cell>
          <cell r="D169">
            <v>0</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v>0</v>
          </cell>
          <cell r="D171">
            <v>0</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v>0</v>
          </cell>
          <cell r="D173">
            <v>0</v>
          </cell>
        </row>
        <row r="174">
          <cell r="A174">
            <v>74209</v>
          </cell>
          <cell r="B174" t="str">
            <v>AQUISICAO E ASSENTAMENTO PLACA DE OBRA</v>
          </cell>
          <cell r="C174">
            <v>0</v>
          </cell>
          <cell r="D174">
            <v>0</v>
          </cell>
        </row>
        <row r="175">
          <cell r="A175" t="str">
            <v>74209/001</v>
          </cell>
          <cell r="B175" t="str">
            <v>PLACA DE OBRA EM CHAPA DE ACO GALVANIZADO</v>
          </cell>
          <cell r="C175" t="str">
            <v>M2</v>
          </cell>
          <cell r="D175">
            <v>167.96</v>
          </cell>
        </row>
        <row r="176">
          <cell r="A176">
            <v>4</v>
          </cell>
          <cell r="B176" t="str">
            <v>MOBILIZACAO E DESMOBILIZACAO</v>
          </cell>
          <cell r="C176">
            <v>0</v>
          </cell>
          <cell r="D176">
            <v>0</v>
          </cell>
        </row>
        <row r="177">
          <cell r="A177">
            <v>73756</v>
          </cell>
          <cell r="B177" t="str">
            <v>MONTAGEM E DESMONTAGEM USINA DE CONCRETO</v>
          </cell>
          <cell r="C177">
            <v>0</v>
          </cell>
          <cell r="D177">
            <v>0</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v>0</v>
          </cell>
          <cell r="D179">
            <v>0</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v>0</v>
          </cell>
          <cell r="D185">
            <v>0</v>
          </cell>
        </row>
        <row r="186">
          <cell r="A186">
            <v>73</v>
          </cell>
          <cell r="B186" t="str">
            <v>MADEIRAMENTO</v>
          </cell>
          <cell r="C186">
            <v>0</v>
          </cell>
          <cell r="D186">
            <v>0</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v>0</v>
          </cell>
          <cell r="D192">
            <v>0</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v>0</v>
          </cell>
          <cell r="D196">
            <v>0</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v>0</v>
          </cell>
          <cell r="D217">
            <v>0</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v>0</v>
          </cell>
          <cell r="D222">
            <v>0</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v>0</v>
          </cell>
          <cell r="D230">
            <v>0</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v>0</v>
          </cell>
          <cell r="D232">
            <v>0</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v>0</v>
          </cell>
          <cell r="D238">
            <v>0</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v>0</v>
          </cell>
          <cell r="D240">
            <v>0</v>
          </cell>
        </row>
        <row r="241">
          <cell r="A241">
            <v>73866</v>
          </cell>
          <cell r="B241" t="str">
            <v>ESTRUTURA DE ACO</v>
          </cell>
          <cell r="C241">
            <v>0</v>
          </cell>
          <cell r="D241">
            <v>0</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v>0</v>
          </cell>
          <cell r="D251">
            <v>0</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v>0</v>
          </cell>
          <cell r="D257">
            <v>0</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v>0</v>
          </cell>
          <cell r="D259">
            <v>0</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v>0</v>
          </cell>
          <cell r="D265">
            <v>0</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v>0</v>
          </cell>
          <cell r="D269">
            <v>0</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v>0</v>
          </cell>
          <cell r="D274">
            <v>0</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v>0</v>
          </cell>
          <cell r="D276">
            <v>0</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v>0</v>
          </cell>
          <cell r="D278">
            <v>0</v>
          </cell>
        </row>
        <row r="279">
          <cell r="A279">
            <v>73744</v>
          </cell>
          <cell r="B279" t="str">
            <v>CUMIEIRA DE FIBROCIMENTO</v>
          </cell>
          <cell r="C279">
            <v>0</v>
          </cell>
          <cell r="D279">
            <v>0</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v>0</v>
          </cell>
          <cell r="D281">
            <v>0</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v>0</v>
          </cell>
          <cell r="D284">
            <v>0</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v>0</v>
          </cell>
          <cell r="D287">
            <v>0</v>
          </cell>
        </row>
        <row r="288">
          <cell r="A288" t="str">
            <v>74158/001</v>
          </cell>
          <cell r="B288" t="str">
            <v>CONSERVACAO DE CALHAS METALICAS</v>
          </cell>
          <cell r="C288" t="str">
            <v>M</v>
          </cell>
          <cell r="D288">
            <v>7.41</v>
          </cell>
        </row>
        <row r="289">
          <cell r="A289">
            <v>86</v>
          </cell>
          <cell r="B289" t="str">
            <v>RUFO METALICO</v>
          </cell>
          <cell r="C289">
            <v>0</v>
          </cell>
          <cell r="D289">
            <v>0</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v>0</v>
          </cell>
          <cell r="D294">
            <v>0</v>
          </cell>
        </row>
        <row r="295">
          <cell r="A295">
            <v>73868</v>
          </cell>
          <cell r="B295" t="str">
            <v>RUFOS PARA COBERTURAS EM TELHAS FIBROCIMENTO</v>
          </cell>
          <cell r="C295">
            <v>0</v>
          </cell>
          <cell r="D295">
            <v>0</v>
          </cell>
        </row>
        <row r="296">
          <cell r="A296" t="str">
            <v>73868/001</v>
          </cell>
          <cell r="B296" t="str">
            <v>RUFO EM FIBROCIMENTO, INCLUSO ACESSORIOS DE FIXACAO E VEDACAO</v>
          </cell>
          <cell r="C296" t="str">
            <v>M</v>
          </cell>
          <cell r="D296">
            <v>28.32</v>
          </cell>
        </row>
        <row r="297">
          <cell r="A297">
            <v>88</v>
          </cell>
          <cell r="B297" t="str">
            <v>RUFO EM CONCRETO</v>
          </cell>
          <cell r="C297">
            <v>0</v>
          </cell>
          <cell r="D297">
            <v>0</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v>0</v>
          </cell>
          <cell r="D299">
            <v>0</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v>0</v>
          </cell>
          <cell r="D301">
            <v>0</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v>0</v>
          </cell>
          <cell r="D303">
            <v>0</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v>0</v>
          </cell>
          <cell r="D309">
            <v>0</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v>0</v>
          </cell>
          <cell r="D312">
            <v>0</v>
          </cell>
        </row>
        <row r="313">
          <cell r="A313">
            <v>26</v>
          </cell>
          <cell r="B313" t="str">
            <v>ESGOTAMENTO COM BOMBA</v>
          </cell>
          <cell r="C313">
            <v>0</v>
          </cell>
          <cell r="D313">
            <v>0</v>
          </cell>
        </row>
        <row r="314">
          <cell r="A314">
            <v>73891</v>
          </cell>
          <cell r="B314" t="str">
            <v>ESGOTAMENTO COM BOMBAS</v>
          </cell>
          <cell r="C314">
            <v>0</v>
          </cell>
          <cell r="D314">
            <v>0</v>
          </cell>
        </row>
        <row r="315">
          <cell r="A315" t="str">
            <v>73891/001</v>
          </cell>
          <cell r="B315" t="str">
            <v>ESGOTAMENTO COM MOTO-BOMBA AUTOESCOVANTE</v>
          </cell>
          <cell r="C315" t="str">
            <v>H</v>
          </cell>
          <cell r="D315">
            <v>4.53</v>
          </cell>
        </row>
        <row r="316">
          <cell r="A316">
            <v>27</v>
          </cell>
          <cell r="B316" t="str">
            <v>REBAIXAMENTO DO LENCOL FREATICO</v>
          </cell>
          <cell r="C316">
            <v>0</v>
          </cell>
          <cell r="D316">
            <v>0</v>
          </cell>
        </row>
        <row r="317">
          <cell r="A317">
            <v>73882</v>
          </cell>
          <cell r="B317" t="str">
            <v>MEIA CANA DE CONCRETO</v>
          </cell>
          <cell r="C317">
            <v>0</v>
          </cell>
          <cell r="D317">
            <v>0</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v>0</v>
          </cell>
          <cell r="D323">
            <v>0</v>
          </cell>
        </row>
        <row r="324">
          <cell r="A324" t="str">
            <v>73893/001</v>
          </cell>
          <cell r="B324" t="str">
            <v>REBAIXAMENTO DE LENCOL FREATICO COM TUBO DE CONCRETO CA-1 DN 800</v>
          </cell>
          <cell r="C324" t="str">
            <v>M</v>
          </cell>
          <cell r="D324">
            <v>86.88</v>
          </cell>
        </row>
        <row r="325">
          <cell r="A325">
            <v>28</v>
          </cell>
          <cell r="B325" t="str">
            <v>DRENOS</v>
          </cell>
          <cell r="C325">
            <v>0</v>
          </cell>
          <cell r="D325">
            <v>0</v>
          </cell>
        </row>
        <row r="326">
          <cell r="A326">
            <v>73816</v>
          </cell>
          <cell r="B326" t="str">
            <v>DRENAGEM SUBTERRANEA</v>
          </cell>
          <cell r="C326">
            <v>0</v>
          </cell>
          <cell r="D326">
            <v>0</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v>0</v>
          </cell>
          <cell r="D329">
            <v>0</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v>0</v>
          </cell>
          <cell r="D333">
            <v>0</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v>0</v>
          </cell>
          <cell r="D337">
            <v>0</v>
          </cell>
        </row>
        <row r="338">
          <cell r="A338" t="str">
            <v>73902/001</v>
          </cell>
          <cell r="B338" t="str">
            <v>CAMADA DRENANTE COM BRITA NUM 3</v>
          </cell>
          <cell r="C338" t="str">
            <v>M3</v>
          </cell>
          <cell r="D338">
            <v>117.17</v>
          </cell>
        </row>
        <row r="339">
          <cell r="A339">
            <v>73968</v>
          </cell>
          <cell r="B339" t="str">
            <v>COLOCACAO DE MANTA - MMA</v>
          </cell>
          <cell r="C339">
            <v>0</v>
          </cell>
          <cell r="D339">
            <v>0</v>
          </cell>
        </row>
        <row r="340">
          <cell r="A340" t="str">
            <v>73968/001</v>
          </cell>
          <cell r="B340" t="str">
            <v>COLOCACAO MANTA IMPERMEABILIZANTE</v>
          </cell>
          <cell r="C340" t="str">
            <v>M2</v>
          </cell>
          <cell r="D340">
            <v>30.88</v>
          </cell>
        </row>
        <row r="341">
          <cell r="A341">
            <v>73969</v>
          </cell>
          <cell r="B341" t="str">
            <v>DRENOS DE CHORUME EM TUBOS DRENANTES - MMA</v>
          </cell>
          <cell r="C341">
            <v>0</v>
          </cell>
          <cell r="D341">
            <v>0</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v>0</v>
          </cell>
          <cell r="D343">
            <v>0</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v>0</v>
          </cell>
          <cell r="D346">
            <v>0</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v>0</v>
          </cell>
          <cell r="D348">
            <v>0</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v>0</v>
          </cell>
          <cell r="D350">
            <v>0</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v>0</v>
          </cell>
          <cell r="D356">
            <v>0</v>
          </cell>
        </row>
        <row r="357">
          <cell r="A357">
            <v>73890</v>
          </cell>
          <cell r="B357" t="str">
            <v>ENSECADEIRA DE MADEIRA</v>
          </cell>
          <cell r="C357">
            <v>0</v>
          </cell>
          <cell r="D357">
            <v>0</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v>0</v>
          </cell>
          <cell r="D360">
            <v>0</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v>0</v>
          </cell>
          <cell r="D362">
            <v>0</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v>0</v>
          </cell>
          <cell r="D366">
            <v>0</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v>0</v>
          </cell>
          <cell r="D369">
            <v>0</v>
          </cell>
        </row>
        <row r="370">
          <cell r="A370">
            <v>73843</v>
          </cell>
          <cell r="B370" t="str">
            <v>MURO DE ARRIMO DE CONCRETO</v>
          </cell>
          <cell r="C370">
            <v>0</v>
          </cell>
          <cell r="D370">
            <v>0</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v>0</v>
          </cell>
          <cell r="D372">
            <v>0</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v>0</v>
          </cell>
          <cell r="D375">
            <v>0</v>
          </cell>
        </row>
        <row r="376">
          <cell r="A376">
            <v>74150</v>
          </cell>
          <cell r="B376" t="str">
            <v>VALETA E SAIDAS LATERAIS D AGU</v>
          </cell>
          <cell r="C376">
            <v>0</v>
          </cell>
          <cell r="D376">
            <v>0</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v>0</v>
          </cell>
          <cell r="D378">
            <v>0</v>
          </cell>
        </row>
        <row r="379">
          <cell r="A379">
            <v>73772</v>
          </cell>
          <cell r="B379" t="str">
            <v>BUEIRO TUBULAR DE CONCRETO ARMADO</v>
          </cell>
          <cell r="C379">
            <v>0</v>
          </cell>
          <cell r="D379">
            <v>0</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v>0</v>
          </cell>
          <cell r="D381">
            <v>0</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v>0</v>
          </cell>
          <cell r="D383">
            <v>0</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v>0</v>
          </cell>
          <cell r="D399">
            <v>0</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v>0</v>
          </cell>
          <cell r="D401">
            <v>0</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v>0</v>
          </cell>
          <cell r="D450">
            <v>0</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v>0</v>
          </cell>
          <cell r="D459">
            <v>0</v>
          </cell>
        </row>
        <row r="460">
          <cell r="A460" t="str">
            <v>74162/001</v>
          </cell>
          <cell r="B460" t="str">
            <v>CAIXA DE CONCRETO, ALTURA = 1,00 METRO, DIAMETRO REGISTRO &lt; 150 MM</v>
          </cell>
          <cell r="C460" t="str">
            <v>UN</v>
          </cell>
          <cell r="D460">
            <v>65.06</v>
          </cell>
        </row>
        <row r="461">
          <cell r="A461">
            <v>74206</v>
          </cell>
          <cell r="B461" t="str">
            <v>CAIXAS COLETORAS</v>
          </cell>
          <cell r="C461">
            <v>0</v>
          </cell>
          <cell r="D461">
            <v>0</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v>0</v>
          </cell>
          <cell r="D464">
            <v>0</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v>0</v>
          </cell>
          <cell r="D466">
            <v>0</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v>0</v>
          </cell>
          <cell r="D469">
            <v>0</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v>0</v>
          </cell>
          <cell r="D471">
            <v>0</v>
          </cell>
        </row>
        <row r="472">
          <cell r="A472">
            <v>73763</v>
          </cell>
          <cell r="B472" t="str">
            <v>SARJETA E MEIO FIO CONJUGADOS</v>
          </cell>
          <cell r="C472">
            <v>0</v>
          </cell>
          <cell r="D472">
            <v>0</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v>0</v>
          </cell>
          <cell r="D478">
            <v>0</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v>0</v>
          </cell>
          <cell r="D481">
            <v>0</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v>0</v>
          </cell>
          <cell r="D483">
            <v>0</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v>0</v>
          </cell>
          <cell r="D485">
            <v>0</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v>0</v>
          </cell>
          <cell r="D487">
            <v>0</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v>0</v>
          </cell>
          <cell r="D490">
            <v>0</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v>0</v>
          </cell>
          <cell r="D492">
            <v>0</v>
          </cell>
        </row>
        <row r="493">
          <cell r="A493">
            <v>74239</v>
          </cell>
          <cell r="B493" t="str">
            <v>CONSTRUCAO DE SUMIDOURO</v>
          </cell>
          <cell r="C493">
            <v>0</v>
          </cell>
          <cell r="D493">
            <v>0</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v>0</v>
          </cell>
          <cell r="D495">
            <v>0</v>
          </cell>
        </row>
        <row r="496">
          <cell r="A496" t="str">
            <v>74240/001</v>
          </cell>
          <cell r="B496" t="str">
            <v>D INT = 200 CM, H INT = 240 CM</v>
          </cell>
          <cell r="C496" t="str">
            <v>UN</v>
          </cell>
          <cell r="D496">
            <v>2936.8</v>
          </cell>
        </row>
        <row r="497">
          <cell r="A497" t="str">
            <v>ESCO</v>
          </cell>
          <cell r="B497" t="str">
            <v>ESCORAMENTO</v>
          </cell>
          <cell r="C497">
            <v>0</v>
          </cell>
          <cell r="D497">
            <v>0</v>
          </cell>
        </row>
        <row r="498">
          <cell r="A498">
            <v>24</v>
          </cell>
          <cell r="B498" t="str">
            <v>ESCORAMENTO METALICO EM VALAS OU POCOS</v>
          </cell>
          <cell r="C498">
            <v>0</v>
          </cell>
          <cell r="D498">
            <v>0</v>
          </cell>
        </row>
        <row r="499">
          <cell r="A499">
            <v>73877</v>
          </cell>
          <cell r="B499" t="str">
            <v>ESCORAMENTO DE VALAS COM PRANCHOES METALICOS E QUADROS UTILIZANDO LON-GARINAS DE MADEIRA DE 3X5", INCLUSIVE POSTERIOR RETIRADA</v>
          </cell>
          <cell r="C499">
            <v>0</v>
          </cell>
          <cell r="D499">
            <v>0</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v>0</v>
          </cell>
          <cell r="D502">
            <v>0</v>
          </cell>
        </row>
        <row r="503">
          <cell r="A503">
            <v>89</v>
          </cell>
          <cell r="B503" t="str">
            <v>PORTA DE MADEIRA</v>
          </cell>
          <cell r="C503">
            <v>0</v>
          </cell>
          <cell r="D503">
            <v>0</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v>0</v>
          </cell>
          <cell r="D511">
            <v>0</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v>0</v>
          </cell>
          <cell r="D513">
            <v>0</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v>0</v>
          </cell>
          <cell r="D516">
            <v>0</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v>0</v>
          </cell>
          <cell r="D523">
            <v>0</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v>0</v>
          </cell>
          <cell r="D535">
            <v>0</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v>0</v>
          </cell>
          <cell r="D539">
            <v>0</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v>0</v>
          </cell>
          <cell r="D542">
            <v>0</v>
          </cell>
        </row>
        <row r="543">
          <cell r="A543">
            <v>73773</v>
          </cell>
          <cell r="B543" t="str">
            <v>DIVERSOS</v>
          </cell>
          <cell r="C543">
            <v>0</v>
          </cell>
          <cell r="D543">
            <v>0</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v>0</v>
          </cell>
          <cell r="D545">
            <v>0</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v>0</v>
          </cell>
          <cell r="D547">
            <v>0</v>
          </cell>
        </row>
        <row r="548">
          <cell r="A548">
            <v>73668</v>
          </cell>
          <cell r="B548" t="str">
            <v>GUARDA CORPO EM MADEIRA 1A SERRADA APARELHADA</v>
          </cell>
          <cell r="C548" t="str">
            <v>M</v>
          </cell>
          <cell r="D548">
            <v>71.83</v>
          </cell>
        </row>
        <row r="549">
          <cell r="A549">
            <v>92</v>
          </cell>
          <cell r="B549" t="str">
            <v>PORTA E/OU TAMPA DE FERRO</v>
          </cell>
          <cell r="C549">
            <v>0</v>
          </cell>
          <cell r="D549">
            <v>0</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v>0</v>
          </cell>
          <cell r="D553">
            <v>0</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v>0</v>
          </cell>
          <cell r="D558">
            <v>0</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v>0</v>
          </cell>
          <cell r="D561">
            <v>0</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v>0</v>
          </cell>
          <cell r="D565">
            <v>0</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v>0</v>
          </cell>
          <cell r="D567">
            <v>0</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v>0</v>
          </cell>
          <cell r="D573">
            <v>0</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v>0</v>
          </cell>
          <cell r="D575">
            <v>0</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v>0</v>
          </cell>
          <cell r="D577">
            <v>0</v>
          </cell>
        </row>
        <row r="578">
          <cell r="A578" t="str">
            <v>73961/001</v>
          </cell>
          <cell r="B578" t="str">
            <v>JANELA MAXIM AIR CHAPA DOBRADA</v>
          </cell>
          <cell r="C578" t="str">
            <v>M2</v>
          </cell>
          <cell r="D578">
            <v>293.24</v>
          </cell>
        </row>
        <row r="579">
          <cell r="A579">
            <v>73984</v>
          </cell>
          <cell r="B579" t="str">
            <v>JANELA DE FERRO, DE CORRER (SEM VIDRO E PINTURA)</v>
          </cell>
          <cell r="C579">
            <v>0</v>
          </cell>
          <cell r="D579">
            <v>0</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v>0</v>
          </cell>
          <cell r="D582">
            <v>0</v>
          </cell>
        </row>
        <row r="583">
          <cell r="A583">
            <v>73932</v>
          </cell>
          <cell r="B583" t="str">
            <v>GRADE DE FERRO, BARRA CHATA</v>
          </cell>
          <cell r="C583">
            <v>0</v>
          </cell>
          <cell r="D583">
            <v>0</v>
          </cell>
        </row>
        <row r="584">
          <cell r="A584" t="str">
            <v>73932/001</v>
          </cell>
          <cell r="B584" t="str">
            <v>GRADE DE FERRO EM BARRA CHATA 3/16"</v>
          </cell>
          <cell r="C584" t="str">
            <v>M2</v>
          </cell>
          <cell r="D584">
            <v>231.55</v>
          </cell>
        </row>
        <row r="585">
          <cell r="A585">
            <v>95</v>
          </cell>
          <cell r="B585" t="str">
            <v>GUARDA-CORPO DE FERRO</v>
          </cell>
          <cell r="C585">
            <v>0</v>
          </cell>
          <cell r="D585">
            <v>0</v>
          </cell>
        </row>
        <row r="586">
          <cell r="A586">
            <v>73631</v>
          </cell>
          <cell r="B586" t="str">
            <v>GUARDA-CORPO EM TUBO DE ACO GALVANIZADO 1 1/2"</v>
          </cell>
          <cell r="C586" t="str">
            <v>M2</v>
          </cell>
          <cell r="D586">
            <v>197.03</v>
          </cell>
        </row>
        <row r="587">
          <cell r="A587">
            <v>74195</v>
          </cell>
          <cell r="B587" t="str">
            <v>GUARDA-CORPO</v>
          </cell>
          <cell r="C587">
            <v>0</v>
          </cell>
          <cell r="D587">
            <v>0</v>
          </cell>
        </row>
        <row r="588">
          <cell r="A588" t="str">
            <v>74195/001</v>
          </cell>
          <cell r="B588" t="str">
            <v>GUARDA-CORPO COM CORRIMAO EM FERRO BARRA CHATA 3/16"</v>
          </cell>
          <cell r="C588" t="str">
            <v>M</v>
          </cell>
          <cell r="D588">
            <v>270.79000000000002</v>
          </cell>
        </row>
        <row r="589">
          <cell r="A589">
            <v>97</v>
          </cell>
          <cell r="B589" t="str">
            <v>ESCADAS/CORRIMAOS</v>
          </cell>
          <cell r="C589">
            <v>0</v>
          </cell>
          <cell r="D589">
            <v>0</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v>0</v>
          </cell>
          <cell r="D592">
            <v>0</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v>0</v>
          </cell>
          <cell r="D596">
            <v>0</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v>0</v>
          </cell>
          <cell r="D598">
            <v>0</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v>0</v>
          </cell>
          <cell r="D600">
            <v>0</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v>0</v>
          </cell>
          <cell r="D602">
            <v>0</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v>0</v>
          </cell>
          <cell r="D605">
            <v>0</v>
          </cell>
        </row>
        <row r="606">
          <cell r="A606">
            <v>73737</v>
          </cell>
          <cell r="B606" t="str">
            <v>GRADIL ALUMINIO P/VARANDA</v>
          </cell>
          <cell r="C606">
            <v>0</v>
          </cell>
          <cell r="D606">
            <v>0</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v>0</v>
          </cell>
          <cell r="D610">
            <v>0</v>
          </cell>
        </row>
        <row r="611">
          <cell r="A611">
            <v>73736</v>
          </cell>
          <cell r="B611" t="str">
            <v>FORNECIMENTO E ASSENTAMENTO DE FERRAGENS</v>
          </cell>
          <cell r="C611">
            <v>0</v>
          </cell>
          <cell r="D611">
            <v>0</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v>0</v>
          </cell>
          <cell r="D613">
            <v>0</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v>0</v>
          </cell>
          <cell r="D620">
            <v>0</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v>0</v>
          </cell>
          <cell r="D623">
            <v>0</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v>0</v>
          </cell>
          <cell r="D627">
            <v>0</v>
          </cell>
        </row>
        <row r="628">
          <cell r="A628">
            <v>74046</v>
          </cell>
          <cell r="B628" t="str">
            <v>TARJETA</v>
          </cell>
          <cell r="C628">
            <v>0</v>
          </cell>
          <cell r="D628">
            <v>0</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v>0</v>
          </cell>
          <cell r="D631">
            <v>0</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v>0</v>
          </cell>
          <cell r="D640">
            <v>0</v>
          </cell>
        </row>
        <row r="641">
          <cell r="A641" t="str">
            <v>74084/001</v>
          </cell>
          <cell r="B641" t="str">
            <v>PORTA CADEADO COM CADEADO DE ACO 45MM</v>
          </cell>
          <cell r="C641" t="str">
            <v>UN</v>
          </cell>
          <cell r="D641">
            <v>30.59</v>
          </cell>
        </row>
        <row r="642">
          <cell r="A642">
            <v>103</v>
          </cell>
          <cell r="B642" t="str">
            <v>VIDROS/ESPELHOS</v>
          </cell>
          <cell r="C642">
            <v>0</v>
          </cell>
          <cell r="D642">
            <v>0</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v>0</v>
          </cell>
          <cell r="D651">
            <v>0</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v>0</v>
          </cell>
          <cell r="D653">
            <v>0</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v>0</v>
          </cell>
          <cell r="D656">
            <v>0</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v>0</v>
          </cell>
          <cell r="D658">
            <v>0</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v>0</v>
          </cell>
          <cell r="D660">
            <v>0</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v>0</v>
          </cell>
          <cell r="D663">
            <v>0</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v>0</v>
          </cell>
          <cell r="D665">
            <v>0</v>
          </cell>
        </row>
        <row r="666">
          <cell r="A666" t="str">
            <v>73809/001</v>
          </cell>
          <cell r="B666" t="str">
            <v>JANELA DE ALUMINIO TIPO MAXIM-AIR, SERIE 25</v>
          </cell>
          <cell r="C666" t="str">
            <v>M2</v>
          </cell>
          <cell r="D666">
            <v>590.97</v>
          </cell>
        </row>
        <row r="667">
          <cell r="A667">
            <v>74067</v>
          </cell>
          <cell r="B667" t="str">
            <v>JANELA DE ALUMÍNIO, DE CORRER</v>
          </cell>
          <cell r="C667">
            <v>0</v>
          </cell>
          <cell r="D667">
            <v>0</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v>0</v>
          </cell>
          <cell r="D672">
            <v>0</v>
          </cell>
        </row>
        <row r="673">
          <cell r="A673">
            <v>73908</v>
          </cell>
          <cell r="B673" t="str">
            <v>CANTONEIRA DE ALUMÍNIO</v>
          </cell>
          <cell r="C673">
            <v>0</v>
          </cell>
          <cell r="D673">
            <v>0</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v>0</v>
          </cell>
          <cell r="D676">
            <v>0</v>
          </cell>
        </row>
        <row r="677">
          <cell r="A677">
            <v>284</v>
          </cell>
          <cell r="B677" t="str">
            <v>FORNEC. DE MAT. BRITADO C/OU S/CARGA, DESCARGA E TRANSPORTE</v>
          </cell>
          <cell r="C677">
            <v>0</v>
          </cell>
          <cell r="D677">
            <v>0</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v>0</v>
          </cell>
          <cell r="D679">
            <v>0</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v>0</v>
          </cell>
          <cell r="D681">
            <v>0</v>
          </cell>
        </row>
        <row r="682">
          <cell r="A682">
            <v>38</v>
          </cell>
          <cell r="B682" t="str">
            <v>TUBULOES</v>
          </cell>
          <cell r="C682">
            <v>0</v>
          </cell>
          <cell r="D682">
            <v>0</v>
          </cell>
        </row>
        <row r="683">
          <cell r="A683">
            <v>73761</v>
          </cell>
          <cell r="B683" t="str">
            <v>ARRASAMENTO DE TUBULAO DE CONCRETO ARMADO</v>
          </cell>
          <cell r="C683">
            <v>0</v>
          </cell>
          <cell r="D683">
            <v>0</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v>0</v>
          </cell>
          <cell r="D689">
            <v>0</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v>0</v>
          </cell>
          <cell r="D693">
            <v>0</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v>0</v>
          </cell>
          <cell r="D696">
            <v>0</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v>0</v>
          </cell>
          <cell r="D698">
            <v>0</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v>0</v>
          </cell>
          <cell r="D700">
            <v>0</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v>0</v>
          </cell>
          <cell r="D704">
            <v>0</v>
          </cell>
        </row>
        <row r="705">
          <cell r="A705">
            <v>73894</v>
          </cell>
          <cell r="B705" t="str">
            <v>LASTRO DE PEDRA MARROADA - 50.620</v>
          </cell>
          <cell r="C705">
            <v>0</v>
          </cell>
          <cell r="D705">
            <v>0</v>
          </cell>
        </row>
        <row r="706">
          <cell r="A706" t="str">
            <v>73894/001</v>
          </cell>
          <cell r="B706" t="str">
            <v>LASTRO DE PEDRA MARROADA - 50620</v>
          </cell>
          <cell r="C706" t="str">
            <v>M3</v>
          </cell>
          <cell r="D706">
            <v>102.75</v>
          </cell>
        </row>
        <row r="707">
          <cell r="A707">
            <v>74164</v>
          </cell>
          <cell r="B707" t="str">
            <v>LASTRO DE PEDRA BRITADA E FUNDACOES EM BALDRAME</v>
          </cell>
          <cell r="C707">
            <v>0</v>
          </cell>
          <cell r="D707">
            <v>0</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v>0</v>
          </cell>
          <cell r="D712">
            <v>0</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v>0</v>
          </cell>
          <cell r="D724">
            <v>0</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v>0</v>
          </cell>
          <cell r="D726">
            <v>0</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v>0</v>
          </cell>
          <cell r="D728">
            <v>0</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v>0</v>
          </cell>
          <cell r="D730">
            <v>0</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v>0</v>
          </cell>
          <cell r="D735">
            <v>0</v>
          </cell>
        </row>
        <row r="736">
          <cell r="A736" t="str">
            <v>73989/001</v>
          </cell>
          <cell r="B736" t="str">
            <v>FORMA PLANA EM CHAPA COMPENSADA RESINADA, ESTRUTURAL, E = 14 MM.</v>
          </cell>
          <cell r="C736" t="str">
            <v>M2</v>
          </cell>
          <cell r="D736">
            <v>44.79</v>
          </cell>
        </row>
        <row r="737">
          <cell r="A737">
            <v>73993</v>
          </cell>
          <cell r="B737" t="str">
            <v>FORMAS E CIMBRAMENTO</v>
          </cell>
          <cell r="C737">
            <v>0</v>
          </cell>
          <cell r="D737">
            <v>0</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v>0</v>
          </cell>
          <cell r="D739">
            <v>0</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v>0</v>
          </cell>
          <cell r="D742">
            <v>0</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v>0</v>
          </cell>
          <cell r="D747">
            <v>0</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v>0</v>
          </cell>
          <cell r="D755">
            <v>0</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v>0</v>
          </cell>
          <cell r="D759">
            <v>0</v>
          </cell>
        </row>
        <row r="760">
          <cell r="A760" t="str">
            <v>74107/001</v>
          </cell>
          <cell r="B760" t="str">
            <v>ESCORAMENTO DE LAJE PRE-MOLDADA</v>
          </cell>
          <cell r="C760" t="str">
            <v>M2</v>
          </cell>
          <cell r="D760">
            <v>14.1</v>
          </cell>
        </row>
        <row r="761">
          <cell r="A761">
            <v>42</v>
          </cell>
          <cell r="B761" t="str">
            <v>ARMADURAS</v>
          </cell>
          <cell r="C761">
            <v>0</v>
          </cell>
          <cell r="D761">
            <v>0</v>
          </cell>
        </row>
        <row r="762">
          <cell r="A762">
            <v>73771</v>
          </cell>
          <cell r="B762" t="str">
            <v>TIRANTES</v>
          </cell>
          <cell r="C762">
            <v>0</v>
          </cell>
          <cell r="D762">
            <v>0</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v>0</v>
          </cell>
          <cell r="D764">
            <v>0</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v>0</v>
          </cell>
          <cell r="D767">
            <v>0</v>
          </cell>
        </row>
        <row r="768">
          <cell r="A768" t="str">
            <v>73990/001</v>
          </cell>
          <cell r="B768" t="str">
            <v>ARMACAO ACO CA-50 P/1,0M3 DE CONCRETO</v>
          </cell>
          <cell r="C768" t="str">
            <v>UN</v>
          </cell>
          <cell r="D768">
            <v>417.55</v>
          </cell>
        </row>
        <row r="769">
          <cell r="A769">
            <v>73994</v>
          </cell>
          <cell r="B769" t="str">
            <v>ARMACAO EM TELA SOLDADA</v>
          </cell>
          <cell r="C769">
            <v>0</v>
          </cell>
          <cell r="D769">
            <v>0</v>
          </cell>
        </row>
        <row r="770">
          <cell r="A770" t="str">
            <v>73994/001</v>
          </cell>
          <cell r="B770" t="str">
            <v>ARMACAO EM TELA SOLDADA Q-138 (ACO CA-60 4,2MM C/10CM)</v>
          </cell>
          <cell r="C770" t="str">
            <v>KG</v>
          </cell>
          <cell r="D770">
            <v>6.34</v>
          </cell>
        </row>
        <row r="771">
          <cell r="A771">
            <v>74024</v>
          </cell>
          <cell r="B771" t="str">
            <v>ARMAÇÃO PARA ESTACAS</v>
          </cell>
          <cell r="C771">
            <v>0</v>
          </cell>
          <cell r="D771">
            <v>0</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v>0</v>
          </cell>
          <cell r="D773">
            <v>0</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v>0</v>
          </cell>
          <cell r="D778">
            <v>0</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v>0</v>
          </cell>
          <cell r="D797">
            <v>0</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v>0</v>
          </cell>
          <cell r="D799">
            <v>0</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v>0</v>
          </cell>
          <cell r="D802">
            <v>0</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v>0</v>
          </cell>
          <cell r="D805">
            <v>0</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v>0</v>
          </cell>
          <cell r="D813">
            <v>0</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v>0</v>
          </cell>
          <cell r="D815">
            <v>0</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v>0</v>
          </cell>
          <cell r="D818">
            <v>0</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v>0</v>
          </cell>
          <cell r="D820">
            <v>0</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v>0</v>
          </cell>
          <cell r="D822">
            <v>0</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v>0</v>
          </cell>
          <cell r="D827">
            <v>0</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v>0</v>
          </cell>
          <cell r="D829">
            <v>0</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v>0</v>
          </cell>
          <cell r="D834">
            <v>0</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v>0</v>
          </cell>
          <cell r="D843">
            <v>0</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v>0</v>
          </cell>
          <cell r="D848">
            <v>0</v>
          </cell>
        </row>
        <row r="849">
          <cell r="A849" t="str">
            <v>74251/001</v>
          </cell>
          <cell r="B849" t="str">
            <v>TRATAMENTO DE SUP. CONC. APARENTE C/VERNIZ</v>
          </cell>
          <cell r="C849" t="str">
            <v>M2</v>
          </cell>
          <cell r="D849">
            <v>6.01</v>
          </cell>
        </row>
        <row r="850">
          <cell r="A850">
            <v>44</v>
          </cell>
          <cell r="B850" t="str">
            <v>LAJE PRE-FABRICADA</v>
          </cell>
          <cell r="C850">
            <v>0</v>
          </cell>
          <cell r="D850">
            <v>0</v>
          </cell>
        </row>
        <row r="851">
          <cell r="A851">
            <v>74141</v>
          </cell>
          <cell r="B851" t="str">
            <v>LAJE PRE-MOLDADA</v>
          </cell>
          <cell r="C851">
            <v>0</v>
          </cell>
          <cell r="D851">
            <v>0</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v>0</v>
          </cell>
          <cell r="D853">
            <v>0</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v>0</v>
          </cell>
          <cell r="D856">
            <v>0</v>
          </cell>
        </row>
        <row r="857">
          <cell r="A857">
            <v>6122</v>
          </cell>
          <cell r="B857" t="str">
            <v>EMBASAMENTO C/PEDRA ARGAMASSADA UTILIZANDO ARG.CIM/AREIA 1:4</v>
          </cell>
          <cell r="C857" t="str">
            <v>M3</v>
          </cell>
          <cell r="D857">
            <v>262.23</v>
          </cell>
        </row>
        <row r="858">
          <cell r="A858">
            <v>73817</v>
          </cell>
          <cell r="B858" t="str">
            <v>EMBASAMENTO DE MATERIAL GRANULAR</v>
          </cell>
          <cell r="C858">
            <v>0</v>
          </cell>
          <cell r="D858">
            <v>0</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v>0</v>
          </cell>
          <cell r="D861">
            <v>0</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v>0</v>
          </cell>
          <cell r="D864">
            <v>0</v>
          </cell>
        </row>
        <row r="865">
          <cell r="A865">
            <v>73995</v>
          </cell>
          <cell r="B865" t="str">
            <v>CINTAS CONCRETO</v>
          </cell>
          <cell r="C865">
            <v>0</v>
          </cell>
          <cell r="D865">
            <v>0</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v>0</v>
          </cell>
          <cell r="D867">
            <v>0</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v>0</v>
          </cell>
          <cell r="D869">
            <v>0</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v>0</v>
          </cell>
          <cell r="D871">
            <v>0</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v>0</v>
          </cell>
          <cell r="D873">
            <v>0</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v>0</v>
          </cell>
          <cell r="D875">
            <v>0</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v>0</v>
          </cell>
          <cell r="D877">
            <v>0</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v>0</v>
          </cell>
          <cell r="D880">
            <v>0</v>
          </cell>
        </row>
        <row r="881">
          <cell r="A881">
            <v>138</v>
          </cell>
          <cell r="B881" t="str">
            <v>IMPERMEABILIZACAO COM ARGAMASSA</v>
          </cell>
          <cell r="C881">
            <v>0</v>
          </cell>
          <cell r="D881">
            <v>0</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v>0</v>
          </cell>
          <cell r="D884">
            <v>0</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v>0</v>
          </cell>
          <cell r="D886">
            <v>0</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v>0</v>
          </cell>
          <cell r="D888">
            <v>0</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v>0</v>
          </cell>
          <cell r="D891">
            <v>0</v>
          </cell>
        </row>
        <row r="892">
          <cell r="A892" t="str">
            <v>73971/001</v>
          </cell>
          <cell r="B892" t="str">
            <v>IMPERMEABILIZACAO COM MANTA ASFALTICA 4MM</v>
          </cell>
          <cell r="C892" t="str">
            <v>M2</v>
          </cell>
          <cell r="D892">
            <v>33.56</v>
          </cell>
        </row>
        <row r="893">
          <cell r="A893">
            <v>74031</v>
          </cell>
          <cell r="B893" t="str">
            <v>MANTA GEOTEXTIL TP BIDIM</v>
          </cell>
          <cell r="C893">
            <v>0</v>
          </cell>
          <cell r="D893">
            <v>0</v>
          </cell>
        </row>
        <row r="894">
          <cell r="A894" t="str">
            <v>74031/001</v>
          </cell>
          <cell r="B894" t="str">
            <v>MANTA GEOTEXTIL NÃO-TECIDO 100% POLIESTER</v>
          </cell>
          <cell r="C894" t="str">
            <v>M2</v>
          </cell>
          <cell r="D894">
            <v>17.66</v>
          </cell>
        </row>
        <row r="895">
          <cell r="A895">
            <v>74033</v>
          </cell>
          <cell r="B895" t="str">
            <v>ESTABILIZAÇÃO DE SOLO COM GEOMEMBRANA</v>
          </cell>
          <cell r="C895">
            <v>0</v>
          </cell>
          <cell r="D895">
            <v>0</v>
          </cell>
        </row>
        <row r="896">
          <cell r="A896" t="str">
            <v>74033/001</v>
          </cell>
          <cell r="B896" t="str">
            <v>GEOMEMBRANA LISA PEAD ESPESSURA 2MM</v>
          </cell>
          <cell r="C896" t="str">
            <v>M2</v>
          </cell>
          <cell r="D896">
            <v>27.22</v>
          </cell>
        </row>
        <row r="897">
          <cell r="A897">
            <v>144</v>
          </cell>
          <cell r="B897" t="str">
            <v>IMPERMEABILIZACAO COM CIMENTO CRISTALIZADO</v>
          </cell>
          <cell r="C897">
            <v>0</v>
          </cell>
          <cell r="D897">
            <v>0</v>
          </cell>
        </row>
        <row r="898">
          <cell r="A898">
            <v>73929</v>
          </cell>
          <cell r="B898" t="str">
            <v>CIMENTO ESPECIAL CRISTALIZANTE DENVERLIT C/EMULSAO ADESIVA DENVERFIX -DENVER-1 DEMAO P/SUB SOLO/BALDRAMES/GALERIAS/JARDINEIRAS/ETC</v>
          </cell>
          <cell r="C898">
            <v>0</v>
          </cell>
          <cell r="D898">
            <v>0</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v>0</v>
          </cell>
          <cell r="D903">
            <v>0</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v>0</v>
          </cell>
          <cell r="D905">
            <v>0</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v>0</v>
          </cell>
          <cell r="D910">
            <v>0</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v>0</v>
          </cell>
          <cell r="D912">
            <v>0</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v>0</v>
          </cell>
          <cell r="D915">
            <v>0</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v>0</v>
          </cell>
          <cell r="D917">
            <v>0</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v>0</v>
          </cell>
          <cell r="D919">
            <v>0</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v>0</v>
          </cell>
          <cell r="D921">
            <v>0</v>
          </cell>
        </row>
        <row r="922">
          <cell r="A922">
            <v>73872</v>
          </cell>
          <cell r="B922" t="str">
            <v>IMPERMEABILIZACAO COM RESINA EPOXI</v>
          </cell>
          <cell r="C922">
            <v>0</v>
          </cell>
          <cell r="D922">
            <v>0</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v>0</v>
          </cell>
          <cell r="D925">
            <v>0</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v>0</v>
          </cell>
          <cell r="D927">
            <v>0</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v>0</v>
          </cell>
          <cell r="D929">
            <v>0</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v>0</v>
          </cell>
          <cell r="D931">
            <v>0</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v>0</v>
          </cell>
          <cell r="D933">
            <v>0</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v>0</v>
          </cell>
          <cell r="D935">
            <v>0</v>
          </cell>
        </row>
        <row r="936">
          <cell r="A936">
            <v>165</v>
          </cell>
          <cell r="B936" t="str">
            <v>ELETRODUTOS/CALHAS PARA LEITO DE CABOS</v>
          </cell>
          <cell r="C936">
            <v>0</v>
          </cell>
          <cell r="D936">
            <v>0</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v>0</v>
          </cell>
          <cell r="D965">
            <v>0</v>
          </cell>
        </row>
        <row r="966">
          <cell r="A966" t="str">
            <v>73740/001</v>
          </cell>
          <cell r="B966" t="str">
            <v>ELETRODUTO FERRO GALVANIZADO 1/2"</v>
          </cell>
          <cell r="C966" t="str">
            <v>M</v>
          </cell>
          <cell r="D966">
            <v>6.43</v>
          </cell>
        </row>
        <row r="967">
          <cell r="A967">
            <v>73798</v>
          </cell>
          <cell r="B967" t="str">
            <v>DUTOS DE POLIESTER DE ALTA DENSIDADE(PEAD)</v>
          </cell>
          <cell r="C967">
            <v>0</v>
          </cell>
          <cell r="D967">
            <v>0</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v>0</v>
          </cell>
          <cell r="D972">
            <v>0</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v>0</v>
          </cell>
          <cell r="D975">
            <v>0</v>
          </cell>
        </row>
        <row r="976">
          <cell r="A976" t="str">
            <v>74252/001</v>
          </cell>
          <cell r="B976" t="str">
            <v>ELETRODUTO DE PVC RIGIDO ROSCAVEL 25MM (1"), FORNECIMENTO E INSTALACAO</v>
          </cell>
          <cell r="C976" t="str">
            <v>M</v>
          </cell>
          <cell r="D976">
            <v>9</v>
          </cell>
        </row>
        <row r="977">
          <cell r="A977">
            <v>166</v>
          </cell>
          <cell r="B977" t="str">
            <v>CONEXOES</v>
          </cell>
          <cell r="C977">
            <v>0</v>
          </cell>
          <cell r="D977">
            <v>0</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v>0</v>
          </cell>
          <cell r="D997">
            <v>0</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v>0</v>
          </cell>
          <cell r="D1012">
            <v>0</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v>0</v>
          </cell>
          <cell r="D1029">
            <v>0</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v>0</v>
          </cell>
          <cell r="D1031">
            <v>0</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v>0</v>
          </cell>
          <cell r="D1033">
            <v>0</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v>0</v>
          </cell>
          <cell r="D1035">
            <v>0</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v>0</v>
          </cell>
          <cell r="D1038">
            <v>0</v>
          </cell>
        </row>
        <row r="1039">
          <cell r="A1039">
            <v>73861</v>
          </cell>
          <cell r="B1039" t="str">
            <v>CONDULETES</v>
          </cell>
          <cell r="C1039">
            <v>0</v>
          </cell>
          <cell r="D1039">
            <v>0</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v>0</v>
          </cell>
          <cell r="D1061">
            <v>0</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v>0</v>
          </cell>
          <cell r="D1066">
            <v>0</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v>0</v>
          </cell>
          <cell r="D1068">
            <v>0</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v>0</v>
          </cell>
          <cell r="D1075">
            <v>0</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v>0</v>
          </cell>
          <cell r="D1079">
            <v>0</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v>0</v>
          </cell>
          <cell r="D1085">
            <v>0</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v>0</v>
          </cell>
          <cell r="D1096">
            <v>0</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v>0</v>
          </cell>
          <cell r="D1105">
            <v>0</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v>0</v>
          </cell>
          <cell r="D1107">
            <v>0</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v>0</v>
          </cell>
          <cell r="D1111">
            <v>0</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v>0</v>
          </cell>
          <cell r="D1120">
            <v>0</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v>0</v>
          </cell>
          <cell r="D1128">
            <v>0</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v>0</v>
          </cell>
          <cell r="D1130">
            <v>0</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v>0</v>
          </cell>
          <cell r="D1140">
            <v>0</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v>0</v>
          </cell>
          <cell r="D1143">
            <v>0</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v>0</v>
          </cell>
          <cell r="D1145">
            <v>0</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v>0</v>
          </cell>
          <cell r="D1147">
            <v>0</v>
          </cell>
        </row>
        <row r="1148">
          <cell r="A1148">
            <v>73767</v>
          </cell>
          <cell r="B1148" t="str">
            <v>FORNEC/COLOC DE CONECTORES/LACO DE ROLDANA E ALCA P/ILUM PUBLICA</v>
          </cell>
          <cell r="C1148">
            <v>0</v>
          </cell>
          <cell r="D1148">
            <v>0</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v>0</v>
          </cell>
          <cell r="D1155">
            <v>0</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v>0</v>
          </cell>
          <cell r="D1164">
            <v>0</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v>0</v>
          </cell>
          <cell r="D1168">
            <v>0</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v>0</v>
          </cell>
          <cell r="D1173">
            <v>0</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v>0</v>
          </cell>
          <cell r="D1175">
            <v>0</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v>0</v>
          </cell>
          <cell r="D1193">
            <v>0</v>
          </cell>
        </row>
        <row r="1194">
          <cell r="A1194" t="str">
            <v>76454/001</v>
          </cell>
          <cell r="B1194" t="str">
            <v>ENTRADA DE ENERGIA EM BT TRIFASICA 70 A (QUADRA DESCOBERTA)</v>
          </cell>
          <cell r="C1194" t="str">
            <v>UN</v>
          </cell>
          <cell r="D1194">
            <v>1809.35</v>
          </cell>
        </row>
        <row r="1195">
          <cell r="A1195">
            <v>174</v>
          </cell>
          <cell r="B1195" t="str">
            <v>POSTE METALICO</v>
          </cell>
          <cell r="C1195">
            <v>0</v>
          </cell>
          <cell r="D1195">
            <v>0</v>
          </cell>
        </row>
        <row r="1196">
          <cell r="A1196">
            <v>73769</v>
          </cell>
          <cell r="B1196" t="str">
            <v>POSTES DE ACO FORNECIMENTO E ASSENTAMENTO</v>
          </cell>
          <cell r="C1196">
            <v>0</v>
          </cell>
          <cell r="D1196">
            <v>0</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v>0</v>
          </cell>
          <cell r="D1201">
            <v>0</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v>0</v>
          </cell>
          <cell r="D1203">
            <v>0</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v>0</v>
          </cell>
          <cell r="D1206">
            <v>0</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v>0</v>
          </cell>
          <cell r="D1216">
            <v>0</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v>0</v>
          </cell>
          <cell r="D1218">
            <v>0</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v>0</v>
          </cell>
          <cell r="D1220">
            <v>0</v>
          </cell>
        </row>
        <row r="1221">
          <cell r="A1221">
            <v>73857</v>
          </cell>
          <cell r="B1221" t="str">
            <v>TRANSFORMADORES DE DISTRIBUICAO</v>
          </cell>
          <cell r="C1221">
            <v>0</v>
          </cell>
          <cell r="D1221">
            <v>0</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v>0</v>
          </cell>
          <cell r="D1232">
            <v>0</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v>0</v>
          </cell>
          <cell r="D1234">
            <v>0</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v>0</v>
          </cell>
          <cell r="D1237">
            <v>0</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v>0</v>
          </cell>
          <cell r="D1244">
            <v>0</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v>0</v>
          </cell>
          <cell r="D1258">
            <v>0</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v>0</v>
          </cell>
          <cell r="D1266">
            <v>0</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v>0</v>
          </cell>
          <cell r="D1270">
            <v>0</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v>0</v>
          </cell>
          <cell r="D1274">
            <v>0</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v>0</v>
          </cell>
          <cell r="D1277">
            <v>0</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v>0</v>
          </cell>
          <cell r="D1279">
            <v>0</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v>0</v>
          </cell>
          <cell r="D1281">
            <v>0</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v>0</v>
          </cell>
          <cell r="D1283">
            <v>0</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v>0</v>
          </cell>
          <cell r="D1308">
            <v>0</v>
          </cell>
        </row>
        <row r="1309">
          <cell r="A1309">
            <v>74027</v>
          </cell>
          <cell r="B1309" t="str">
            <v>GRUPO GERADOR 150/170 KVA - MOTOR DIESEL</v>
          </cell>
          <cell r="C1309">
            <v>0</v>
          </cell>
          <cell r="D1309">
            <v>0</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v>0</v>
          </cell>
          <cell r="D1315">
            <v>0</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v>0</v>
          </cell>
          <cell r="D1320">
            <v>0</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v>0</v>
          </cell>
          <cell r="D1329">
            <v>0</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v>0</v>
          </cell>
          <cell r="D1335">
            <v>0</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v>0</v>
          </cell>
          <cell r="D1341">
            <v>0</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v>0</v>
          </cell>
          <cell r="D1346">
            <v>0</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v>0</v>
          </cell>
          <cell r="D1350">
            <v>0</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v>0</v>
          </cell>
          <cell r="D1356">
            <v>0</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v>0</v>
          </cell>
          <cell r="D1361">
            <v>0</v>
          </cell>
        </row>
        <row r="1362">
          <cell r="A1362">
            <v>186</v>
          </cell>
          <cell r="B1362" t="str">
            <v>INCENDIO</v>
          </cell>
          <cell r="C1362">
            <v>0</v>
          </cell>
          <cell r="D1362">
            <v>0</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v>0</v>
          </cell>
          <cell r="D1368">
            <v>0</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v>0</v>
          </cell>
          <cell r="D1371">
            <v>0</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v>0</v>
          </cell>
          <cell r="D1373">
            <v>0</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v>0</v>
          </cell>
          <cell r="D1377">
            <v>0</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v>0</v>
          </cell>
          <cell r="D1392">
            <v>0</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v>0</v>
          </cell>
          <cell r="D1394">
            <v>0</v>
          </cell>
        </row>
        <row r="1395">
          <cell r="A1395">
            <v>8260</v>
          </cell>
          <cell r="B1395" t="str">
            <v>INSTALACAO PARA-RAIOS P/RESERVATORIO</v>
          </cell>
          <cell r="C1395" t="str">
            <v>UN</v>
          </cell>
          <cell r="D1395">
            <v>1737.3</v>
          </cell>
        </row>
        <row r="1396">
          <cell r="A1396">
            <v>274</v>
          </cell>
          <cell r="B1396" t="str">
            <v>GAS</v>
          </cell>
          <cell r="C1396">
            <v>0</v>
          </cell>
          <cell r="D1396">
            <v>0</v>
          </cell>
        </row>
        <row r="1397">
          <cell r="A1397">
            <v>74003</v>
          </cell>
          <cell r="B1397" t="str">
            <v>INSTALACAO GAS</v>
          </cell>
          <cell r="C1397">
            <v>0</v>
          </cell>
          <cell r="D1397">
            <v>0</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v>0</v>
          </cell>
          <cell r="D1399">
            <v>0</v>
          </cell>
        </row>
        <row r="1400">
          <cell r="A1400">
            <v>179</v>
          </cell>
          <cell r="B1400" t="str">
            <v>FORNEC. E ASSENTAMENTO DE TUBOS P/INSTALACAO DOMICILIAR</v>
          </cell>
          <cell r="C1400">
            <v>0</v>
          </cell>
          <cell r="D1400">
            <v>0</v>
          </cell>
        </row>
        <row r="1401">
          <cell r="A1401">
            <v>73777</v>
          </cell>
          <cell r="B1401" t="str">
            <v>TUBULAÇÃO EM PVC ROSCAVEL S/ CONEXOES P/ AGUA FRIA</v>
          </cell>
          <cell r="C1401">
            <v>0</v>
          </cell>
          <cell r="D1401">
            <v>0</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v>0</v>
          </cell>
          <cell r="D1410">
            <v>0</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v>0</v>
          </cell>
          <cell r="D1414">
            <v>0</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v>0</v>
          </cell>
          <cell r="D1424">
            <v>0</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v>0</v>
          </cell>
          <cell r="D1435">
            <v>0</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v>0</v>
          </cell>
          <cell r="D1445">
            <v>0</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v>0</v>
          </cell>
          <cell r="D1447">
            <v>0</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v>0</v>
          </cell>
          <cell r="D1450">
            <v>0</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v>0</v>
          </cell>
          <cell r="D1455">
            <v>0</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v>0</v>
          </cell>
          <cell r="D1458">
            <v>0</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v>0</v>
          </cell>
          <cell r="D1464">
            <v>0</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v>0</v>
          </cell>
          <cell r="D1471">
            <v>0</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v>0</v>
          </cell>
          <cell r="D1479">
            <v>0</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v>0</v>
          </cell>
          <cell r="D1483">
            <v>0</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v>0</v>
          </cell>
          <cell r="D1491">
            <v>0</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v>0</v>
          </cell>
          <cell r="D1777">
            <v>0</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v>0</v>
          </cell>
          <cell r="D1780">
            <v>0</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v>0</v>
          </cell>
          <cell r="D1785">
            <v>0</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v>0</v>
          </cell>
          <cell r="D1787">
            <v>0</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v>0</v>
          </cell>
          <cell r="D1790">
            <v>0</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v>0</v>
          </cell>
          <cell r="D1793">
            <v>0</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v>0</v>
          </cell>
          <cell r="D1796">
            <v>0</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v>0</v>
          </cell>
          <cell r="D1801">
            <v>0</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v>0</v>
          </cell>
          <cell r="D1803">
            <v>0</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v>0</v>
          </cell>
          <cell r="D1806">
            <v>0</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v>0</v>
          </cell>
          <cell r="D1808">
            <v>0</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v>0</v>
          </cell>
          <cell r="D1813">
            <v>0</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v>0</v>
          </cell>
          <cell r="D1827">
            <v>0</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v>0</v>
          </cell>
          <cell r="D1830">
            <v>0</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v>0</v>
          </cell>
          <cell r="D1832">
            <v>0</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v>0</v>
          </cell>
          <cell r="D1845">
            <v>0</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v>0</v>
          </cell>
          <cell r="D1855">
            <v>0</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v>0</v>
          </cell>
          <cell r="D1858">
            <v>0</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v>0</v>
          </cell>
          <cell r="D1862">
            <v>0</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v>0</v>
          </cell>
          <cell r="D1864">
            <v>0</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v>0</v>
          </cell>
          <cell r="D1866">
            <v>0</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v>0</v>
          </cell>
          <cell r="D1869">
            <v>0</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v>0</v>
          </cell>
          <cell r="D1874">
            <v>0</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v>0</v>
          </cell>
          <cell r="D1877">
            <v>0</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v>0</v>
          </cell>
          <cell r="D1880">
            <v>0</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v>0</v>
          </cell>
          <cell r="D1884">
            <v>0</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v>0</v>
          </cell>
          <cell r="D1887">
            <v>0</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v>0</v>
          </cell>
          <cell r="D1889">
            <v>0</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v>0</v>
          </cell>
          <cell r="D1891">
            <v>0</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v>0</v>
          </cell>
          <cell r="D1895">
            <v>0</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v>0</v>
          </cell>
          <cell r="D1898">
            <v>0</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v>0</v>
          </cell>
          <cell r="D1902">
            <v>0</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v>0</v>
          </cell>
          <cell r="D1906">
            <v>0</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v>0</v>
          </cell>
          <cell r="D1910">
            <v>0</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v>0</v>
          </cell>
          <cell r="D1916">
            <v>0</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v>0</v>
          </cell>
          <cell r="D1918">
            <v>0</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v>0</v>
          </cell>
          <cell r="D1920">
            <v>0</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v>0</v>
          </cell>
          <cell r="D1922">
            <v>0</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v>0</v>
          </cell>
          <cell r="D1924">
            <v>0</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v>0</v>
          </cell>
          <cell r="D1926">
            <v>0</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v>0</v>
          </cell>
          <cell r="D1928">
            <v>0</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v>0</v>
          </cell>
          <cell r="D1930">
            <v>0</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v>0</v>
          </cell>
          <cell r="D1932">
            <v>0</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v>0</v>
          </cell>
          <cell r="D1934">
            <v>0</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v>0</v>
          </cell>
          <cell r="D1936">
            <v>0</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v>0</v>
          </cell>
          <cell r="D1939">
            <v>0</v>
          </cell>
        </row>
        <row r="1940">
          <cell r="A1940">
            <v>73958</v>
          </cell>
          <cell r="B1940" t="str">
            <v>PONTO ESGOTO</v>
          </cell>
          <cell r="C1940">
            <v>0</v>
          </cell>
          <cell r="D1940">
            <v>0</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v>0</v>
          </cell>
          <cell r="D1942">
            <v>0</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v>0</v>
          </cell>
          <cell r="D1946">
            <v>0</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v>0</v>
          </cell>
          <cell r="D1951">
            <v>0</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v>0</v>
          </cell>
          <cell r="D1967">
            <v>0</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v>0</v>
          </cell>
          <cell r="D1975">
            <v>0</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v>0</v>
          </cell>
          <cell r="D1977">
            <v>0</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v>0</v>
          </cell>
          <cell r="D1984">
            <v>0</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v>0</v>
          </cell>
          <cell r="D1986">
            <v>0</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v>0</v>
          </cell>
          <cell r="D1988">
            <v>0</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v>0</v>
          </cell>
          <cell r="D1990">
            <v>0</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v>0</v>
          </cell>
          <cell r="D1992">
            <v>0</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v>0</v>
          </cell>
          <cell r="D1994">
            <v>0</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v>0</v>
          </cell>
          <cell r="D1996">
            <v>0</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v>0</v>
          </cell>
          <cell r="D1998">
            <v>0</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v>0</v>
          </cell>
          <cell r="D2000">
            <v>0</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v>0</v>
          </cell>
          <cell r="D2002">
            <v>0</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v>0</v>
          </cell>
          <cell r="D2004">
            <v>0</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v>0</v>
          </cell>
          <cell r="D2006">
            <v>0</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v>0</v>
          </cell>
          <cell r="D2008">
            <v>0</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v>0</v>
          </cell>
          <cell r="D2010">
            <v>0</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v>0</v>
          </cell>
          <cell r="D2012">
            <v>0</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v>0</v>
          </cell>
          <cell r="D2014">
            <v>0</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v>0</v>
          </cell>
          <cell r="D2016">
            <v>0</v>
          </cell>
        </row>
        <row r="2017">
          <cell r="A2017">
            <v>74026</v>
          </cell>
          <cell r="B2017" t="str">
            <v>COLUNA DE VENTILAÇÃO</v>
          </cell>
          <cell r="C2017">
            <v>0</v>
          </cell>
          <cell r="D2017">
            <v>0</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v>0</v>
          </cell>
          <cell r="D2019">
            <v>0</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v>0</v>
          </cell>
          <cell r="D2026">
            <v>0</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v>0</v>
          </cell>
          <cell r="D2028">
            <v>0</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v>0</v>
          </cell>
          <cell r="D2030">
            <v>0</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v>0</v>
          </cell>
          <cell r="D2032">
            <v>0</v>
          </cell>
        </row>
        <row r="2033">
          <cell r="A2033">
            <v>232</v>
          </cell>
          <cell r="B2033" t="str">
            <v>INSTALACAO DE BOMBAS EM GERAL</v>
          </cell>
          <cell r="C2033">
            <v>0</v>
          </cell>
          <cell r="D2033">
            <v>0</v>
          </cell>
        </row>
        <row r="2034">
          <cell r="A2034">
            <v>73826</v>
          </cell>
          <cell r="B2034" t="str">
            <v>INSTALACAO DE COMPRESSOR DE AR OU SOPRADOR</v>
          </cell>
          <cell r="C2034">
            <v>0</v>
          </cell>
          <cell r="D2034">
            <v>0</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v>0</v>
          </cell>
          <cell r="D2037">
            <v>0</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v>0</v>
          </cell>
          <cell r="D2042">
            <v>0</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v>0</v>
          </cell>
          <cell r="D2046">
            <v>0</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v>0</v>
          </cell>
          <cell r="D2051">
            <v>0</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v>0</v>
          </cell>
          <cell r="D2055">
            <v>0</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v>0</v>
          </cell>
          <cell r="D2062">
            <v>0</v>
          </cell>
        </row>
        <row r="2063">
          <cell r="A2063" t="str">
            <v>73824/001</v>
          </cell>
          <cell r="B2063" t="str">
            <v>INSTALACAO DE MISTURADOR VERTICAL</v>
          </cell>
          <cell r="C2063" t="str">
            <v>UN</v>
          </cell>
          <cell r="D2063">
            <v>188.32</v>
          </cell>
        </row>
        <row r="2064">
          <cell r="A2064">
            <v>73825</v>
          </cell>
          <cell r="B2064" t="str">
            <v>VERTEDORES</v>
          </cell>
          <cell r="C2064">
            <v>0</v>
          </cell>
          <cell r="D2064">
            <v>0</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v>0</v>
          </cell>
          <cell r="D2067">
            <v>0</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v>0</v>
          </cell>
          <cell r="D2073">
            <v>0</v>
          </cell>
        </row>
        <row r="2074">
          <cell r="A2074">
            <v>58</v>
          </cell>
          <cell r="B2074" t="str">
            <v>LIGACOES PREDIAIS DE AGUA</v>
          </cell>
          <cell r="C2074">
            <v>0</v>
          </cell>
          <cell r="D2074">
            <v>0</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v>0</v>
          </cell>
          <cell r="D2076">
            <v>0</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v>0</v>
          </cell>
          <cell r="D2078">
            <v>0</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v>0</v>
          </cell>
          <cell r="D2082">
            <v>0</v>
          </cell>
        </row>
        <row r="2083">
          <cell r="A2083" t="str">
            <v>74218/001</v>
          </cell>
          <cell r="B2083" t="str">
            <v>KIT CAVALETE PVC COM REGISTRO 3/4" - FORNECIMENTO E INSTALACAO</v>
          </cell>
          <cell r="C2083" t="str">
            <v>UN</v>
          </cell>
          <cell r="D2083">
            <v>43.44</v>
          </cell>
        </row>
        <row r="2084">
          <cell r="A2084">
            <v>74253</v>
          </cell>
          <cell r="B2084" t="str">
            <v>RAMAL PREDIAL</v>
          </cell>
          <cell r="C2084">
            <v>0</v>
          </cell>
          <cell r="D2084">
            <v>0</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v>0</v>
          </cell>
          <cell r="D2086">
            <v>0</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v>0</v>
          </cell>
          <cell r="D2088">
            <v>0</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v>0</v>
          </cell>
          <cell r="D2091">
            <v>0</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v>0</v>
          </cell>
          <cell r="D2095">
            <v>0</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v>0</v>
          </cell>
          <cell r="D2098">
            <v>0</v>
          </cell>
        </row>
        <row r="2099">
          <cell r="A2099">
            <v>17</v>
          </cell>
          <cell r="B2099" t="str">
            <v>DRAGAGEM</v>
          </cell>
          <cell r="C2099">
            <v>0</v>
          </cell>
          <cell r="D2099">
            <v>0</v>
          </cell>
        </row>
        <row r="2100">
          <cell r="A2100">
            <v>76451</v>
          </cell>
          <cell r="B2100" t="str">
            <v>ESCAVACAO SUBMERSA</v>
          </cell>
          <cell r="C2100">
            <v>0</v>
          </cell>
          <cell r="D2100">
            <v>0</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v>0</v>
          </cell>
          <cell r="D2102">
            <v>0</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v>0</v>
          </cell>
          <cell r="D2104">
            <v>0</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v>0</v>
          </cell>
          <cell r="D2107">
            <v>0</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v>0</v>
          </cell>
          <cell r="D2109">
            <v>0</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v>0</v>
          </cell>
          <cell r="D2111">
            <v>0</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v>0</v>
          </cell>
          <cell r="D2113">
            <v>0</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v>0</v>
          </cell>
          <cell r="D2116">
            <v>0</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v>0</v>
          </cell>
          <cell r="D2118">
            <v>0</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v>0</v>
          </cell>
          <cell r="D2120">
            <v>0</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v>0</v>
          </cell>
          <cell r="D2122">
            <v>0</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v>0</v>
          </cell>
          <cell r="D2124">
            <v>0</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v>0</v>
          </cell>
          <cell r="D2130">
            <v>0</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v>0</v>
          </cell>
          <cell r="D2134">
            <v>0</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v>0</v>
          </cell>
          <cell r="D2150">
            <v>0</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v>0</v>
          </cell>
          <cell r="D2152">
            <v>0</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v>0</v>
          </cell>
          <cell r="D2154">
            <v>0</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v>0</v>
          </cell>
          <cell r="D2161">
            <v>0</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v>0</v>
          </cell>
          <cell r="D2164">
            <v>0</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v>0</v>
          </cell>
          <cell r="D2167">
            <v>0</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v>0</v>
          </cell>
          <cell r="D2169">
            <v>0</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v>0</v>
          </cell>
          <cell r="D2172">
            <v>0</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v>0</v>
          </cell>
          <cell r="D2179">
            <v>0</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v>0</v>
          </cell>
          <cell r="D2181">
            <v>0</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v>0</v>
          </cell>
          <cell r="D2183">
            <v>0</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v>0</v>
          </cell>
          <cell r="D2186">
            <v>0</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v>0</v>
          </cell>
          <cell r="D2252">
            <v>0</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v>0</v>
          </cell>
          <cell r="D2254">
            <v>0</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v>0</v>
          </cell>
          <cell r="D2256">
            <v>0</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v>0</v>
          </cell>
          <cell r="D2260">
            <v>0</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v>0</v>
          </cell>
          <cell r="D2262">
            <v>0</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v>0</v>
          </cell>
          <cell r="D2264">
            <v>0</v>
          </cell>
        </row>
        <row r="2265">
          <cell r="A2265" t="str">
            <v>74207/001</v>
          </cell>
          <cell r="B2265" t="str">
            <v>TRANSPORTE DE MATERIAL - BOTA-FORA, D.M.T = 10,0 KM</v>
          </cell>
          <cell r="C2265" t="str">
            <v>M3</v>
          </cell>
          <cell r="D2265">
            <v>11.34</v>
          </cell>
        </row>
        <row r="2266">
          <cell r="A2266">
            <v>74241</v>
          </cell>
          <cell r="B2266" t="str">
            <v>EMPILHAMENTO DE SOLO ORGANICO</v>
          </cell>
          <cell r="C2266">
            <v>0</v>
          </cell>
          <cell r="D2266">
            <v>0</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v>0</v>
          </cell>
          <cell r="D2268">
            <v>0</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v>0</v>
          </cell>
          <cell r="D2272">
            <v>0</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v>0</v>
          </cell>
          <cell r="D2274">
            <v>0</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v>0</v>
          </cell>
          <cell r="D2277">
            <v>0</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v>0</v>
          </cell>
          <cell r="D2282">
            <v>0</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v>0</v>
          </cell>
          <cell r="D2285">
            <v>0</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v>0</v>
          </cell>
          <cell r="D2287">
            <v>0</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v>0</v>
          </cell>
          <cell r="D2289">
            <v>0</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v>0</v>
          </cell>
          <cell r="D2291">
            <v>0</v>
          </cell>
        </row>
        <row r="2292">
          <cell r="A2292">
            <v>63</v>
          </cell>
          <cell r="B2292" t="str">
            <v>ALVENARIA DE TIJOLOS CERAMICOS</v>
          </cell>
          <cell r="C2292">
            <v>0</v>
          </cell>
          <cell r="D2292">
            <v>0</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v>0</v>
          </cell>
          <cell r="D2305">
            <v>0</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v>0</v>
          </cell>
          <cell r="D2307">
            <v>0</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v>0</v>
          </cell>
          <cell r="D2313">
            <v>0</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v>0</v>
          </cell>
          <cell r="D2315">
            <v>0</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v>0</v>
          </cell>
          <cell r="D2317">
            <v>0</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v>0</v>
          </cell>
          <cell r="D2319">
            <v>0</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v>0</v>
          </cell>
          <cell r="D2322">
            <v>0</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v>0</v>
          </cell>
          <cell r="D2324">
            <v>0</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v>0</v>
          </cell>
          <cell r="D2326">
            <v>0</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v>0</v>
          </cell>
          <cell r="D2330">
            <v>0</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v>0</v>
          </cell>
          <cell r="D2332">
            <v>0</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v>0</v>
          </cell>
          <cell r="D2334">
            <v>0</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v>0</v>
          </cell>
          <cell r="D2345">
            <v>0</v>
          </cell>
        </row>
        <row r="2346">
          <cell r="A2346">
            <v>73937</v>
          </cell>
          <cell r="B2346" t="str">
            <v>ALVENARIA ELEMENTO VAZADO CONCRETO (COBOGO)</v>
          </cell>
          <cell r="C2346">
            <v>0</v>
          </cell>
          <cell r="D2346">
            <v>0</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v>0</v>
          </cell>
          <cell r="D2352">
            <v>0</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v>0</v>
          </cell>
          <cell r="D2354">
            <v>0</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v>0</v>
          </cell>
          <cell r="D2356">
            <v>0</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v>0</v>
          </cell>
          <cell r="D2361">
            <v>0</v>
          </cell>
        </row>
        <row r="2362">
          <cell r="A2362">
            <v>74053</v>
          </cell>
          <cell r="B2362" t="str">
            <v>ALVENARIA EM PEDRA RACHAO</v>
          </cell>
          <cell r="C2362">
            <v>0</v>
          </cell>
          <cell r="D2362">
            <v>0</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v>0</v>
          </cell>
          <cell r="D2366">
            <v>0</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v>0</v>
          </cell>
          <cell r="D2372">
            <v>0</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v>0</v>
          </cell>
          <cell r="D2374">
            <v>0</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v>0</v>
          </cell>
          <cell r="D2389">
            <v>0</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v>0</v>
          </cell>
          <cell r="D2391">
            <v>0</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v>0</v>
          </cell>
          <cell r="D2393">
            <v>0</v>
          </cell>
        </row>
        <row r="2394">
          <cell r="A2394">
            <v>73863</v>
          </cell>
          <cell r="B2394" t="str">
            <v>ALVENARIA DE BLOCOS DE CONCRETO CELULAR</v>
          </cell>
          <cell r="C2394">
            <v>0</v>
          </cell>
          <cell r="D2394">
            <v>0</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v>0</v>
          </cell>
          <cell r="D2397">
            <v>0</v>
          </cell>
        </row>
        <row r="2398">
          <cell r="A2398">
            <v>68079</v>
          </cell>
          <cell r="B2398" t="str">
            <v>PAREDE DE ADOBE PARA FORNOS</v>
          </cell>
          <cell r="C2398" t="str">
            <v>M3</v>
          </cell>
          <cell r="D2398">
            <v>345.25</v>
          </cell>
        </row>
        <row r="2399">
          <cell r="A2399" t="str">
            <v>PAVI</v>
          </cell>
          <cell r="B2399" t="str">
            <v>PAVIMENTACAO</v>
          </cell>
          <cell r="C2399">
            <v>0</v>
          </cell>
          <cell r="D2399">
            <v>0</v>
          </cell>
        </row>
        <row r="2400">
          <cell r="A2400">
            <v>54</v>
          </cell>
          <cell r="B2400" t="str">
            <v>RECOMPOSICAO DE PAVIMENTACAO</v>
          </cell>
          <cell r="C2400">
            <v>0</v>
          </cell>
          <cell r="D2400">
            <v>0</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v>0</v>
          </cell>
          <cell r="D2403">
            <v>0</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v>0</v>
          </cell>
          <cell r="D2408">
            <v>0</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v>0</v>
          </cell>
          <cell r="D2410">
            <v>0</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v>0</v>
          </cell>
          <cell r="D2412">
            <v>0</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v>0</v>
          </cell>
          <cell r="D2426">
            <v>0</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v>0</v>
          </cell>
          <cell r="D2428">
            <v>0</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v>0</v>
          </cell>
          <cell r="D2453">
            <v>0</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v>0</v>
          </cell>
          <cell r="D2455">
            <v>0</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v>0</v>
          </cell>
          <cell r="D2457">
            <v>0</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v>0</v>
          </cell>
          <cell r="D2464">
            <v>0</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v>0</v>
          </cell>
          <cell r="D2467">
            <v>0</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v>0</v>
          </cell>
          <cell r="D2470">
            <v>0</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v>0</v>
          </cell>
          <cell r="D2473">
            <v>0</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v>0</v>
          </cell>
          <cell r="D2475">
            <v>0</v>
          </cell>
        </row>
        <row r="2476">
          <cell r="A2476">
            <v>73770</v>
          </cell>
          <cell r="B2476" t="str">
            <v>BARREIRA PRE-MOLDADA CONCR ARMADO/MURETA DIVISORIA DE TRAFEGO</v>
          </cell>
          <cell r="C2476">
            <v>0</v>
          </cell>
          <cell r="D2476">
            <v>0</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v>0</v>
          </cell>
          <cell r="D2482">
            <v>0</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v>0</v>
          </cell>
          <cell r="D2487">
            <v>0</v>
          </cell>
        </row>
        <row r="2488">
          <cell r="A2488">
            <v>155</v>
          </cell>
          <cell r="B2488" t="str">
            <v>PINTURA DE PAREDE</v>
          </cell>
          <cell r="C2488">
            <v>0</v>
          </cell>
          <cell r="D2488">
            <v>0</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v>0</v>
          </cell>
          <cell r="D2492">
            <v>0</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v>0</v>
          </cell>
          <cell r="D2494">
            <v>0</v>
          </cell>
        </row>
        <row r="2495">
          <cell r="A2495" t="str">
            <v>73750/001</v>
          </cell>
          <cell r="B2495" t="str">
            <v>PINTURA LATEX PVA AMBIENTES INTERNOS, DUAS DEMAOS</v>
          </cell>
          <cell r="C2495" t="str">
            <v>M2</v>
          </cell>
          <cell r="D2495">
            <v>6.01</v>
          </cell>
        </row>
        <row r="2496">
          <cell r="A2496">
            <v>73751</v>
          </cell>
          <cell r="B2496" t="str">
            <v>SELADOR P/ PAREDE</v>
          </cell>
          <cell r="C2496">
            <v>0</v>
          </cell>
          <cell r="D2496">
            <v>0</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v>0</v>
          </cell>
          <cell r="D2498">
            <v>0</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v>0</v>
          </cell>
          <cell r="D2500">
            <v>0</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v>0</v>
          </cell>
          <cell r="D2503">
            <v>0</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v>0</v>
          </cell>
          <cell r="D2507">
            <v>0</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v>0</v>
          </cell>
          <cell r="D2510">
            <v>0</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v>0</v>
          </cell>
          <cell r="D2512">
            <v>0</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v>0</v>
          </cell>
          <cell r="D2515">
            <v>0</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v>0</v>
          </cell>
          <cell r="D2518">
            <v>0</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v>0</v>
          </cell>
          <cell r="D2520">
            <v>0</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v>0</v>
          </cell>
          <cell r="D2523">
            <v>0</v>
          </cell>
        </row>
        <row r="2524">
          <cell r="A2524" t="str">
            <v>73739/001</v>
          </cell>
          <cell r="B2524" t="str">
            <v>PINTURA ESMALTE ACETINADO EM MADEIRA, DUAS DEMAOS</v>
          </cell>
          <cell r="C2524" t="str">
            <v>M2</v>
          </cell>
          <cell r="D2524">
            <v>9.58</v>
          </cell>
        </row>
        <row r="2525">
          <cell r="A2525">
            <v>73832</v>
          </cell>
          <cell r="B2525" t="str">
            <v>EMASSAMENTO MADEIRA</v>
          </cell>
          <cell r="C2525">
            <v>0</v>
          </cell>
          <cell r="D2525">
            <v>0</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v>0</v>
          </cell>
          <cell r="D2527">
            <v>0</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v>0</v>
          </cell>
          <cell r="D2531">
            <v>0</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v>0</v>
          </cell>
          <cell r="D2536">
            <v>0</v>
          </cell>
        </row>
        <row r="2537">
          <cell r="A2537" t="str">
            <v>73794/001</v>
          </cell>
          <cell r="B2537" t="str">
            <v>PINTURA COM TINTA GRAFITE ESMALTE EM FERRO</v>
          </cell>
          <cell r="C2537" t="str">
            <v>M2</v>
          </cell>
          <cell r="D2537">
            <v>15.31</v>
          </cell>
        </row>
        <row r="2538">
          <cell r="A2538">
            <v>73865</v>
          </cell>
          <cell r="B2538" t="str">
            <v>PRIMER EPOXI</v>
          </cell>
          <cell r="C2538">
            <v>0</v>
          </cell>
          <cell r="D2538">
            <v>0</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v>0</v>
          </cell>
          <cell r="D2540">
            <v>0</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v>0</v>
          </cell>
          <cell r="D2544">
            <v>0</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v>0</v>
          </cell>
          <cell r="D2547">
            <v>0</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v>0</v>
          </cell>
          <cell r="D2549">
            <v>0</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v>0</v>
          </cell>
          <cell r="D2551">
            <v>0</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v>0</v>
          </cell>
          <cell r="D2555">
            <v>0</v>
          </cell>
        </row>
        <row r="2556">
          <cell r="A2556">
            <v>74109</v>
          </cell>
          <cell r="B2556" t="str">
            <v>PINTURA IMUNIZANTE</v>
          </cell>
          <cell r="C2556">
            <v>0</v>
          </cell>
          <cell r="D2556">
            <v>0</v>
          </cell>
        </row>
        <row r="2557">
          <cell r="A2557" t="str">
            <v>74109/001</v>
          </cell>
          <cell r="B2557" t="str">
            <v>PINTURA IMUNIZANTE PARA MADEIRA, DUAS DEMAOS</v>
          </cell>
          <cell r="C2557" t="str">
            <v>M2</v>
          </cell>
          <cell r="D2557">
            <v>11.8</v>
          </cell>
        </row>
        <row r="2558">
          <cell r="A2558">
            <v>161</v>
          </cell>
          <cell r="B2558" t="str">
            <v>PINTURA PARA PISO</v>
          </cell>
          <cell r="C2558">
            <v>0</v>
          </cell>
          <cell r="D2558">
            <v>0</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v>0</v>
          </cell>
          <cell r="D2560">
            <v>0</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v>0</v>
          </cell>
          <cell r="D2562">
            <v>0</v>
          </cell>
        </row>
        <row r="2563">
          <cell r="A2563" t="str">
            <v>74245/001</v>
          </cell>
          <cell r="B2563" t="str">
            <v>PINTURA COM TINTA ACRILICA PARA PISOS EM QUADRAS POLIESPORTIVAS</v>
          </cell>
          <cell r="C2563" t="str">
            <v>M2</v>
          </cell>
          <cell r="D2563">
            <v>6.13</v>
          </cell>
        </row>
        <row r="2564">
          <cell r="A2564" t="str">
            <v>PISO</v>
          </cell>
          <cell r="B2564" t="str">
            <v>PISOS</v>
          </cell>
          <cell r="C2564">
            <v>0</v>
          </cell>
          <cell r="D2564">
            <v>0</v>
          </cell>
        </row>
        <row r="2565">
          <cell r="A2565">
            <v>111</v>
          </cell>
          <cell r="B2565" t="str">
            <v>PISO CIMENTADO</v>
          </cell>
          <cell r="C2565">
            <v>0</v>
          </cell>
          <cell r="D2565">
            <v>0</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v>0</v>
          </cell>
          <cell r="D2568">
            <v>0</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v>0</v>
          </cell>
          <cell r="D2574">
            <v>0</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v>0</v>
          </cell>
          <cell r="D2578">
            <v>0</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v>0</v>
          </cell>
          <cell r="D2580">
            <v>0</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v>0</v>
          </cell>
          <cell r="D2585">
            <v>0</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v>0</v>
          </cell>
          <cell r="D2588">
            <v>0</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v>0</v>
          </cell>
          <cell r="D2590">
            <v>0</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v>0</v>
          </cell>
          <cell r="D2594">
            <v>0</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v>0</v>
          </cell>
          <cell r="D2599">
            <v>0</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v>0</v>
          </cell>
          <cell r="D2601">
            <v>0</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v>0</v>
          </cell>
          <cell r="D2604">
            <v>0</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v>0</v>
          </cell>
          <cell r="D2606">
            <v>0</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v>0</v>
          </cell>
          <cell r="D2608">
            <v>0</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v>0</v>
          </cell>
          <cell r="D2610">
            <v>0</v>
          </cell>
        </row>
        <row r="2611">
          <cell r="A2611">
            <v>73743</v>
          </cell>
          <cell r="B2611" t="str">
            <v>PISO EM PEDRA</v>
          </cell>
          <cell r="C2611">
            <v>0</v>
          </cell>
          <cell r="D2611">
            <v>0</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v>0</v>
          </cell>
          <cell r="D2613">
            <v>0</v>
          </cell>
        </row>
        <row r="2614">
          <cell r="A2614" t="str">
            <v>73818/001</v>
          </cell>
          <cell r="B2614" t="str">
            <v>PAVIMENTACAO EM PEDRISCO, ESPESSURA 5CM</v>
          </cell>
          <cell r="C2614" t="str">
            <v>M2</v>
          </cell>
          <cell r="D2614">
            <v>6.57</v>
          </cell>
        </row>
        <row r="2615">
          <cell r="A2615">
            <v>73921</v>
          </cell>
          <cell r="B2615" t="str">
            <v>PISO PEDRA</v>
          </cell>
          <cell r="C2615">
            <v>0</v>
          </cell>
          <cell r="D2615">
            <v>0</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v>0</v>
          </cell>
          <cell r="D2618">
            <v>0</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v>0</v>
          </cell>
          <cell r="D2620">
            <v>0</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v>0</v>
          </cell>
          <cell r="D2622">
            <v>0</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v>0</v>
          </cell>
          <cell r="D2624">
            <v>0</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v>0</v>
          </cell>
          <cell r="D2629">
            <v>0</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v>0</v>
          </cell>
          <cell r="D2631">
            <v>0</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v>0</v>
          </cell>
          <cell r="D2635">
            <v>0</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v>0</v>
          </cell>
          <cell r="D2637">
            <v>0</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v>0</v>
          </cell>
          <cell r="D2639">
            <v>0</v>
          </cell>
        </row>
        <row r="2640">
          <cell r="A2640">
            <v>74159</v>
          </cell>
          <cell r="B2640" t="str">
            <v>SOLEIRA DE ARDOSIA</v>
          </cell>
          <cell r="C2640">
            <v>0</v>
          </cell>
          <cell r="D2640">
            <v>0</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v>0</v>
          </cell>
          <cell r="D2642">
            <v>0</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v>0</v>
          </cell>
          <cell r="D2644">
            <v>0</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v>0</v>
          </cell>
          <cell r="D2646">
            <v>0</v>
          </cell>
        </row>
        <row r="2647">
          <cell r="A2647">
            <v>74111</v>
          </cell>
          <cell r="B2647" t="str">
            <v>SOLEIRA MARMORE BRANCO</v>
          </cell>
          <cell r="C2647">
            <v>0</v>
          </cell>
          <cell r="D2647">
            <v>0</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v>0</v>
          </cell>
          <cell r="D2649">
            <v>0</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v>0</v>
          </cell>
          <cell r="D2651">
            <v>0</v>
          </cell>
        </row>
        <row r="2652">
          <cell r="A2652" t="str">
            <v>73886/001</v>
          </cell>
          <cell r="B2652" t="str">
            <v>RODAPE EM MADEIRA, ALTURA 7CM, FIXADO EM PECAS DE MADEIRA</v>
          </cell>
          <cell r="C2652" t="str">
            <v>M</v>
          </cell>
          <cell r="D2652">
            <v>9.93</v>
          </cell>
        </row>
        <row r="2653">
          <cell r="A2653">
            <v>131</v>
          </cell>
          <cell r="B2653" t="str">
            <v>RODAPE CERAMICO</v>
          </cell>
          <cell r="C2653">
            <v>0</v>
          </cell>
          <cell r="D2653">
            <v>0</v>
          </cell>
        </row>
        <row r="2654">
          <cell r="A2654">
            <v>73985</v>
          </cell>
          <cell r="B2654" t="str">
            <v>RODAPE CERAMICA ESMALTADA</v>
          </cell>
          <cell r="C2654">
            <v>0</v>
          </cell>
          <cell r="D2654">
            <v>0</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v>0</v>
          </cell>
          <cell r="D2656">
            <v>0</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v>0</v>
          </cell>
          <cell r="D2660">
            <v>0</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v>0</v>
          </cell>
          <cell r="D2662">
            <v>0</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v>0</v>
          </cell>
          <cell r="D2664">
            <v>0</v>
          </cell>
        </row>
        <row r="2665">
          <cell r="A2665" t="str">
            <v>73850/001</v>
          </cell>
          <cell r="B2665" t="str">
            <v>RODAPE EM MARMORITE, ALTURA 10CM</v>
          </cell>
          <cell r="C2665" t="str">
            <v>M</v>
          </cell>
          <cell r="D2665">
            <v>12.64</v>
          </cell>
        </row>
        <row r="2666">
          <cell r="A2666">
            <v>258</v>
          </cell>
          <cell r="B2666" t="str">
            <v>PISO CONCRETO</v>
          </cell>
          <cell r="C2666">
            <v>0</v>
          </cell>
          <cell r="D2666">
            <v>0</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v>0</v>
          </cell>
          <cell r="D2673">
            <v>0</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v>0</v>
          </cell>
          <cell r="D2675">
            <v>0</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v>0</v>
          </cell>
          <cell r="D2677">
            <v>0</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v>0</v>
          </cell>
          <cell r="D2684">
            <v>0</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v>0</v>
          </cell>
          <cell r="D2687">
            <v>0</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v>0</v>
          </cell>
          <cell r="D2689">
            <v>0</v>
          </cell>
        </row>
        <row r="2690">
          <cell r="A2690">
            <v>73907</v>
          </cell>
          <cell r="B2690" t="str">
            <v>CONTRAPISO/LASTRO CONCRETO</v>
          </cell>
          <cell r="C2690">
            <v>0</v>
          </cell>
          <cell r="D2690">
            <v>0</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v>0</v>
          </cell>
          <cell r="D2703">
            <v>0</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v>0</v>
          </cell>
          <cell r="D2715">
            <v>0</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v>0</v>
          </cell>
          <cell r="D2719">
            <v>0</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v>0</v>
          </cell>
          <cell r="D2729">
            <v>0</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v>0</v>
          </cell>
          <cell r="D2731">
            <v>0</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v>0</v>
          </cell>
          <cell r="D2734">
            <v>0</v>
          </cell>
        </row>
        <row r="2735">
          <cell r="A2735">
            <v>106</v>
          </cell>
          <cell r="B2735" t="str">
            <v>CHAPISCO</v>
          </cell>
          <cell r="C2735">
            <v>0</v>
          </cell>
          <cell r="D2735">
            <v>0</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v>0</v>
          </cell>
          <cell r="D2738">
            <v>0</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v>0</v>
          </cell>
          <cell r="D2746">
            <v>0</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v>0</v>
          </cell>
          <cell r="D2748">
            <v>0</v>
          </cell>
        </row>
        <row r="2749">
          <cell r="A2749" t="str">
            <v>74199/001</v>
          </cell>
          <cell r="B2749" t="str">
            <v>CHAPISCO RUSTICO TRACO 1:3 (CIMENTO E AREIA), ESPESSURA 2CM, PREPARO MANUAL</v>
          </cell>
          <cell r="C2749" t="str">
            <v>M2</v>
          </cell>
          <cell r="D2749">
            <v>22.2</v>
          </cell>
        </row>
        <row r="2750">
          <cell r="A2750">
            <v>107</v>
          </cell>
          <cell r="B2750" t="str">
            <v>EMBOCO</v>
          </cell>
          <cell r="C2750">
            <v>0</v>
          </cell>
          <cell r="D2750">
            <v>0</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v>0</v>
          </cell>
          <cell r="D2764">
            <v>0</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v>0</v>
          </cell>
          <cell r="D2766">
            <v>0</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v>0</v>
          </cell>
          <cell r="D2778">
            <v>0</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v>0</v>
          </cell>
          <cell r="D2783">
            <v>0</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v>0</v>
          </cell>
          <cell r="D2785">
            <v>0</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v>0</v>
          </cell>
          <cell r="D2794">
            <v>0</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v>0</v>
          </cell>
          <cell r="D2797">
            <v>0</v>
          </cell>
        </row>
        <row r="2798">
          <cell r="A2798" t="str">
            <v>74105/001</v>
          </cell>
          <cell r="B2798" t="str">
            <v>REVESTIMENTO DE TETOS COM GESSO CORRIDO DISTORCIDO</v>
          </cell>
          <cell r="C2798" t="str">
            <v>M2</v>
          </cell>
          <cell r="D2798">
            <v>7.79</v>
          </cell>
        </row>
        <row r="2799">
          <cell r="A2799">
            <v>74201</v>
          </cell>
          <cell r="B2799" t="str">
            <v>REBOCO EXTERNO</v>
          </cell>
          <cell r="C2799">
            <v>0</v>
          </cell>
          <cell r="D2799">
            <v>0</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v>0</v>
          </cell>
          <cell r="D2802">
            <v>0</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v>0</v>
          </cell>
          <cell r="D2805">
            <v>0</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v>0</v>
          </cell>
          <cell r="D2808">
            <v>0</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v>0</v>
          </cell>
          <cell r="D2811">
            <v>0</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v>0</v>
          </cell>
          <cell r="D2814">
            <v>0</v>
          </cell>
        </row>
        <row r="2815">
          <cell r="A2815">
            <v>74087</v>
          </cell>
          <cell r="B2815" t="str">
            <v>PEITORIL EM ARDOSIA</v>
          </cell>
          <cell r="C2815">
            <v>0</v>
          </cell>
          <cell r="D2815">
            <v>0</v>
          </cell>
        </row>
        <row r="2816">
          <cell r="A2816" t="str">
            <v>74087/001</v>
          </cell>
          <cell r="B2816" t="str">
            <v>PEITORIL EM ARDOSIA, LARGURA 15CM</v>
          </cell>
          <cell r="C2816" t="str">
            <v>M</v>
          </cell>
          <cell r="D2816">
            <v>8.42</v>
          </cell>
        </row>
        <row r="2817">
          <cell r="A2817">
            <v>129</v>
          </cell>
          <cell r="B2817" t="str">
            <v>PEITORIL DE CONCRETO</v>
          </cell>
          <cell r="C2817">
            <v>0</v>
          </cell>
          <cell r="D2817">
            <v>0</v>
          </cell>
        </row>
        <row r="2818">
          <cell r="A2818">
            <v>40675</v>
          </cell>
          <cell r="B2818" t="str">
            <v>ASSENTAMENTO DE PEITORIL DE CIMENTO, INCLUSO ADITIVO IMPERMEABILIZANTE</v>
          </cell>
          <cell r="C2818" t="str">
            <v>M</v>
          </cell>
          <cell r="D2818">
            <v>2.4</v>
          </cell>
        </row>
        <row r="2819">
          <cell r="A2819">
            <v>133</v>
          </cell>
          <cell r="B2819" t="str">
            <v>FORRO DE MADEIRA</v>
          </cell>
          <cell r="C2819">
            <v>0</v>
          </cell>
          <cell r="D2819">
            <v>0</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v>0</v>
          </cell>
          <cell r="D2821">
            <v>0</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v>0</v>
          </cell>
          <cell r="D2824">
            <v>0</v>
          </cell>
        </row>
        <row r="2825">
          <cell r="A2825">
            <v>72197</v>
          </cell>
          <cell r="B2825" t="str">
            <v>SANCA DE GESSO, ALTURA 15CM, MOLDADA NA OBRA</v>
          </cell>
          <cell r="C2825" t="str">
            <v>M</v>
          </cell>
          <cell r="D2825">
            <v>13.66</v>
          </cell>
        </row>
        <row r="2826">
          <cell r="A2826">
            <v>73792</v>
          </cell>
          <cell r="B2826" t="str">
            <v>FORRO DE GESSO</v>
          </cell>
          <cell r="C2826">
            <v>0</v>
          </cell>
          <cell r="D2826">
            <v>0</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v>0</v>
          </cell>
          <cell r="D2828">
            <v>0</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v>0</v>
          </cell>
          <cell r="D2830">
            <v>0</v>
          </cell>
        </row>
        <row r="2831">
          <cell r="A2831">
            <v>73778</v>
          </cell>
          <cell r="B2831" t="str">
            <v>FORROS TIPO PACOTE</v>
          </cell>
          <cell r="C2831">
            <v>0</v>
          </cell>
          <cell r="D2831">
            <v>0</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v>0</v>
          </cell>
          <cell r="D2836">
            <v>0</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v>0</v>
          </cell>
          <cell r="D2838">
            <v>0</v>
          </cell>
        </row>
        <row r="2839">
          <cell r="A2839">
            <v>73807</v>
          </cell>
          <cell r="B2839" t="str">
            <v>CORRIMAO DE GRANITO ARTIFICIAL (MARMORITE) COM 15 CM DE LARGURA</v>
          </cell>
          <cell r="C2839">
            <v>0</v>
          </cell>
          <cell r="D2839">
            <v>0</v>
          </cell>
        </row>
        <row r="2840">
          <cell r="A2840" t="str">
            <v>73807/001</v>
          </cell>
          <cell r="B2840" t="str">
            <v>CORRIMAO EM MARMORITE, LARGURA 15CM</v>
          </cell>
          <cell r="C2840" t="str">
            <v>M</v>
          </cell>
          <cell r="D2840">
            <v>44.19</v>
          </cell>
        </row>
        <row r="2841">
          <cell r="A2841">
            <v>311</v>
          </cell>
          <cell r="B2841" t="str">
            <v>FORRO METALICO/PVC</v>
          </cell>
          <cell r="C2841">
            <v>0</v>
          </cell>
          <cell r="D2841">
            <v>0</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v>0</v>
          </cell>
          <cell r="D2844">
            <v>0</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v>0</v>
          </cell>
          <cell r="D2846">
            <v>0</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v>0</v>
          </cell>
          <cell r="D2848">
            <v>0</v>
          </cell>
        </row>
        <row r="2849">
          <cell r="A2849">
            <v>148</v>
          </cell>
          <cell r="B2849" t="str">
            <v>JUNTA ELASTICA</v>
          </cell>
          <cell r="C2849">
            <v>0</v>
          </cell>
          <cell r="D2849">
            <v>0</v>
          </cell>
        </row>
        <row r="2850">
          <cell r="A2850">
            <v>73754</v>
          </cell>
          <cell r="B2850" t="str">
            <v>JUNTA DE DILATACAO E VEDACAO</v>
          </cell>
          <cell r="C2850">
            <v>0</v>
          </cell>
          <cell r="D2850">
            <v>0</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v>0</v>
          </cell>
          <cell r="D2852">
            <v>0</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v>0</v>
          </cell>
          <cell r="D2854">
            <v>0</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v>0</v>
          </cell>
          <cell r="D2859">
            <v>0</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v>0</v>
          </cell>
          <cell r="D2861">
            <v>0</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v>0</v>
          </cell>
          <cell r="D2887">
            <v>0</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v>0</v>
          </cell>
          <cell r="D2891">
            <v>0</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v>0</v>
          </cell>
          <cell r="D2896">
            <v>0</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v>0</v>
          </cell>
          <cell r="D2907">
            <v>0</v>
          </cell>
        </row>
        <row r="2908">
          <cell r="A2908">
            <v>9537</v>
          </cell>
          <cell r="B2908" t="str">
            <v>LIMPEZA FINAL DA OBRA</v>
          </cell>
          <cell r="C2908" t="str">
            <v>M2</v>
          </cell>
          <cell r="D2908">
            <v>1.1100000000000001</v>
          </cell>
        </row>
        <row r="2909">
          <cell r="A2909">
            <v>73745</v>
          </cell>
          <cell r="B2909" t="str">
            <v>LIMPEZAS DE SUPERFICIES</v>
          </cell>
          <cell r="C2909">
            <v>0</v>
          </cell>
          <cell r="D2909">
            <v>0</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v>0</v>
          </cell>
          <cell r="D2911">
            <v>0</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v>0</v>
          </cell>
          <cell r="D2913">
            <v>0</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v>0</v>
          </cell>
          <cell r="D2915">
            <v>0</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v>0</v>
          </cell>
          <cell r="D2932">
            <v>0</v>
          </cell>
        </row>
        <row r="2933">
          <cell r="A2933" t="str">
            <v>74086/001</v>
          </cell>
          <cell r="B2933" t="str">
            <v>LIMPEZA LOUCAS E METAIS</v>
          </cell>
          <cell r="C2933" t="str">
            <v>UN</v>
          </cell>
          <cell r="D2933">
            <v>11.51</v>
          </cell>
        </row>
        <row r="2934">
          <cell r="A2934">
            <v>74243</v>
          </cell>
          <cell r="B2934" t="str">
            <v>LIMPEZA GERAL DE QUADRA POLIESPORTIVA</v>
          </cell>
          <cell r="C2934">
            <v>0</v>
          </cell>
          <cell r="D2934">
            <v>0</v>
          </cell>
        </row>
        <row r="2935">
          <cell r="A2935" t="str">
            <v>74243/001</v>
          </cell>
          <cell r="B2935" t="str">
            <v>LIMPEZA GERAL DE QUADRA POLIESPORTIVA</v>
          </cell>
          <cell r="C2935" t="str">
            <v>M2</v>
          </cell>
          <cell r="D2935">
            <v>0.96</v>
          </cell>
        </row>
        <row r="2936">
          <cell r="A2936">
            <v>215</v>
          </cell>
          <cell r="B2936" t="str">
            <v>ABERTURA DE POCO | CISTERNA OU CACIMBA |</v>
          </cell>
          <cell r="C2936">
            <v>0</v>
          </cell>
          <cell r="D2936">
            <v>0</v>
          </cell>
        </row>
        <row r="2937">
          <cell r="A2937">
            <v>74163</v>
          </cell>
          <cell r="B2937" t="str">
            <v>PERFURACAO DE POCO</v>
          </cell>
          <cell r="C2937">
            <v>0</v>
          </cell>
          <cell r="D2937">
            <v>0</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v>0</v>
          </cell>
          <cell r="D2940">
            <v>0</v>
          </cell>
        </row>
        <row r="2941">
          <cell r="A2941">
            <v>40841</v>
          </cell>
          <cell r="B2941" t="str">
            <v>ABRACADEIRA P/POCOS PROFUNDOS</v>
          </cell>
          <cell r="C2941" t="str">
            <v>UN</v>
          </cell>
          <cell r="D2941">
            <v>63.51</v>
          </cell>
        </row>
        <row r="2942">
          <cell r="A2942">
            <v>318</v>
          </cell>
          <cell r="B2942" t="str">
            <v>OUTROS</v>
          </cell>
          <cell r="C2942">
            <v>0</v>
          </cell>
          <cell r="D2942">
            <v>0</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v>0</v>
          </cell>
          <cell r="D2948">
            <v>0</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v>0</v>
          </cell>
          <cell r="D2952">
            <v>0</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v>0</v>
          </cell>
          <cell r="D2955">
            <v>0</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v>0</v>
          </cell>
          <cell r="D2958">
            <v>0</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v>0</v>
          </cell>
          <cell r="D2961">
            <v>0</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v>0</v>
          </cell>
          <cell r="D2963">
            <v>0</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v>0</v>
          </cell>
          <cell r="D2966">
            <v>0</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v>0</v>
          </cell>
          <cell r="D2970">
            <v>0</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v>0</v>
          </cell>
          <cell r="D2973">
            <v>0</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v>0</v>
          </cell>
          <cell r="D3825">
            <v>0</v>
          </cell>
        </row>
        <row r="3826">
          <cell r="A3826">
            <v>10</v>
          </cell>
          <cell r="B3826" t="str">
            <v>PREPARO DO TERRENO</v>
          </cell>
          <cell r="C3826">
            <v>0</v>
          </cell>
          <cell r="D3826">
            <v>0</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v>0</v>
          </cell>
          <cell r="D3829">
            <v>0</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v>0</v>
          </cell>
          <cell r="D3832">
            <v>0</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v>0</v>
          </cell>
          <cell r="D3835">
            <v>0</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v>0</v>
          </cell>
          <cell r="D3840">
            <v>0</v>
          </cell>
        </row>
        <row r="3841">
          <cell r="A3841">
            <v>74220</v>
          </cell>
          <cell r="B3841" t="str">
            <v>TAPUME DE VEDACAO</v>
          </cell>
          <cell r="C3841">
            <v>0</v>
          </cell>
          <cell r="D3841">
            <v>0</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v>0</v>
          </cell>
          <cell r="D3843">
            <v>0</v>
          </cell>
        </row>
        <row r="3844">
          <cell r="A3844" t="str">
            <v>74221/001</v>
          </cell>
          <cell r="B3844" t="str">
            <v>SINALIZACAO DE TRANSITO - NOTURNA</v>
          </cell>
          <cell r="C3844" t="str">
            <v>M</v>
          </cell>
          <cell r="D3844">
            <v>1.23</v>
          </cell>
        </row>
        <row r="3845">
          <cell r="A3845">
            <v>12</v>
          </cell>
          <cell r="B3845" t="str">
            <v>ACESSOS/PASSADICOS</v>
          </cell>
          <cell r="C3845">
            <v>0</v>
          </cell>
          <cell r="D3845">
            <v>0</v>
          </cell>
        </row>
        <row r="3846">
          <cell r="A3846">
            <v>74219</v>
          </cell>
          <cell r="B3846" t="str">
            <v>PASSADICOS E TRAVESSIAS - MONTAGEM, MANUTENCAO E REMOCAO</v>
          </cell>
          <cell r="C3846">
            <v>0</v>
          </cell>
          <cell r="D3846">
            <v>0</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v>0</v>
          </cell>
          <cell r="D3849">
            <v>0</v>
          </cell>
        </row>
        <row r="3850">
          <cell r="A3850">
            <v>73875</v>
          </cell>
          <cell r="B3850" t="str">
            <v>LOCACAO DE ANDAIMES</v>
          </cell>
          <cell r="C3850">
            <v>0</v>
          </cell>
          <cell r="D3850">
            <v>0</v>
          </cell>
        </row>
        <row r="3851">
          <cell r="A3851" t="str">
            <v>73875/001</v>
          </cell>
          <cell r="B3851" t="str">
            <v>LOCACAO DE ANDAIME METALICO TUBULAR TIPO TORRE</v>
          </cell>
          <cell r="C3851" t="str">
            <v>M/MES</v>
          </cell>
          <cell r="D3851">
            <v>14.43</v>
          </cell>
        </row>
        <row r="3852">
          <cell r="A3852">
            <v>14</v>
          </cell>
          <cell r="B3852" t="str">
            <v>DEMOLICOES/RETIRADAS</v>
          </cell>
          <cell r="C3852">
            <v>0</v>
          </cell>
          <cell r="D3852">
            <v>0</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v>0</v>
          </cell>
          <cell r="D3888">
            <v>0</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v>0</v>
          </cell>
          <cell r="D3891">
            <v>0</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v>0</v>
          </cell>
          <cell r="D3893">
            <v>0</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v>0</v>
          </cell>
          <cell r="D3895">
            <v>0</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v>0</v>
          </cell>
          <cell r="D3897">
            <v>0</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v>0</v>
          </cell>
          <cell r="D3899">
            <v>0</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v>0</v>
          </cell>
          <cell r="D3902">
            <v>0</v>
          </cell>
        </row>
        <row r="3903">
          <cell r="A3903">
            <v>73960</v>
          </cell>
          <cell r="B3903" t="str">
            <v>LIGACOES PROVISORIAS AGUA/ESGOTO</v>
          </cell>
          <cell r="C3903">
            <v>0</v>
          </cell>
          <cell r="D3903">
            <v>0</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v>0</v>
          </cell>
          <cell r="D3905">
            <v>0</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v>0</v>
          </cell>
          <cell r="D3907">
            <v>0</v>
          </cell>
        </row>
        <row r="3908">
          <cell r="A3908">
            <v>6</v>
          </cell>
          <cell r="B3908" t="str">
            <v>CONTROLE TECNOLOGICO</v>
          </cell>
          <cell r="C3908">
            <v>0</v>
          </cell>
          <cell r="D3908">
            <v>0</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v>0</v>
          </cell>
          <cell r="D3911">
            <v>0</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v>0</v>
          </cell>
          <cell r="D3924">
            <v>0</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v>0</v>
          </cell>
          <cell r="D3927">
            <v>0</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v>0</v>
          </cell>
          <cell r="D3936">
            <v>0</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v>0</v>
          </cell>
          <cell r="D3995">
            <v>0</v>
          </cell>
        </row>
        <row r="3996">
          <cell r="A3996">
            <v>72733</v>
          </cell>
          <cell r="B3996" t="str">
            <v>MOBILIZACAO E DESMOBILIZACAO DE EQUIPAMENTO DE SONDAGEM A PERCUSSAO</v>
          </cell>
          <cell r="C3996" t="str">
            <v>UN</v>
          </cell>
          <cell r="D3996">
            <v>398.44</v>
          </cell>
        </row>
        <row r="3997">
          <cell r="A3997">
            <v>8</v>
          </cell>
          <cell r="B3997" t="str">
            <v>LOCACAO</v>
          </cell>
          <cell r="C3997">
            <v>0</v>
          </cell>
          <cell r="D3997">
            <v>0</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v>0</v>
          </cell>
          <cell r="D4002">
            <v>0</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v>0</v>
          </cell>
          <cell r="D4004">
            <v>0</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v>0</v>
          </cell>
          <cell r="D4008">
            <v>0</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v>0</v>
          </cell>
          <cell r="D4012">
            <v>0</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v>0</v>
          </cell>
          <cell r="D4014">
            <v>0</v>
          </cell>
        </row>
        <row r="4015">
          <cell r="A4015">
            <v>201</v>
          </cell>
          <cell r="B4015" t="str">
            <v>PORTAO</v>
          </cell>
          <cell r="C4015">
            <v>0</v>
          </cell>
          <cell r="D4015">
            <v>0</v>
          </cell>
        </row>
        <row r="4016">
          <cell r="A4016">
            <v>73814</v>
          </cell>
          <cell r="B4016" t="str">
            <v>PORTAO DE FERRO GALVANIZADO</v>
          </cell>
          <cell r="C4016">
            <v>0</v>
          </cell>
          <cell r="D4016">
            <v>0</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v>0</v>
          </cell>
          <cell r="D4019">
            <v>0</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v>0</v>
          </cell>
          <cell r="D4022">
            <v>0</v>
          </cell>
        </row>
        <row r="4023">
          <cell r="A4023">
            <v>74038</v>
          </cell>
          <cell r="B4023" t="str">
            <v>PORTÃO PARA CERCA</v>
          </cell>
          <cell r="C4023">
            <v>0</v>
          </cell>
          <cell r="D4023">
            <v>0</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v>0</v>
          </cell>
          <cell r="D4025">
            <v>0</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v>0</v>
          </cell>
          <cell r="D4027">
            <v>0</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v>0</v>
          </cell>
          <cell r="D4029">
            <v>0</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v>0</v>
          </cell>
          <cell r="D4034">
            <v>0</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v>0</v>
          </cell>
          <cell r="D4037">
            <v>0</v>
          </cell>
        </row>
        <row r="4038">
          <cell r="A4038">
            <v>73787</v>
          </cell>
          <cell r="B4038" t="str">
            <v>ALAMBRADO</v>
          </cell>
          <cell r="C4038">
            <v>0</v>
          </cell>
          <cell r="D4038">
            <v>0</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v>0</v>
          </cell>
          <cell r="D4040">
            <v>0</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v>0</v>
          </cell>
          <cell r="D4042">
            <v>0</v>
          </cell>
        </row>
        <row r="4043">
          <cell r="A4043">
            <v>73788</v>
          </cell>
          <cell r="B4043" t="str">
            <v>PLANTIO DE ARVORES E ARBUSTOS</v>
          </cell>
          <cell r="C4043">
            <v>0</v>
          </cell>
          <cell r="D4043">
            <v>0</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v>0</v>
          </cell>
          <cell r="D4046">
            <v>0</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v>0</v>
          </cell>
          <cell r="D4052">
            <v>0</v>
          </cell>
        </row>
        <row r="4053">
          <cell r="A4053">
            <v>74236</v>
          </cell>
          <cell r="B4053" t="str">
            <v>PLANTIO DE GRAMA</v>
          </cell>
          <cell r="C4053">
            <v>0</v>
          </cell>
          <cell r="D4053">
            <v>0</v>
          </cell>
        </row>
        <row r="4054">
          <cell r="A4054" t="str">
            <v>74236/001</v>
          </cell>
          <cell r="B4054" t="str">
            <v>GRAMA BATATAIS EM PLACAS</v>
          </cell>
          <cell r="C4054" t="str">
            <v>M2</v>
          </cell>
          <cell r="D4054">
            <v>7.16</v>
          </cell>
        </row>
        <row r="4055">
          <cell r="A4055">
            <v>207</v>
          </cell>
          <cell r="B4055" t="str">
            <v>PASSEIO</v>
          </cell>
          <cell r="C4055">
            <v>0</v>
          </cell>
          <cell r="D4055">
            <v>0</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v>0</v>
          </cell>
          <cell r="D4057">
            <v>0</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v>0</v>
          </cell>
          <cell r="D4060">
            <v>0</v>
          </cell>
        </row>
        <row r="4061">
          <cell r="A4061">
            <v>73864</v>
          </cell>
          <cell r="B4061" t="str">
            <v>NIVELAMENTO DE SOLO</v>
          </cell>
          <cell r="C4061">
            <v>0</v>
          </cell>
          <cell r="D4061">
            <v>0</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v>0</v>
          </cell>
          <cell r="D4063">
            <v>0</v>
          </cell>
        </row>
        <row r="4064">
          <cell r="A4064">
            <v>74228</v>
          </cell>
          <cell r="B4064" t="str">
            <v>BANCOS DE CONCRETO P/JARDIM</v>
          </cell>
          <cell r="C4064">
            <v>0</v>
          </cell>
          <cell r="D4064">
            <v>0</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v>0</v>
          </cell>
          <cell r="D4066">
            <v>0</v>
          </cell>
        </row>
        <row r="4067">
          <cell r="A4067" t="str">
            <v>TOTAIS DO VIN</v>
          </cell>
          <cell r="B4067" t="str">
            <v>ULO - AGRUPADORES: 525 COMPOSIÇÕES: 3.288</v>
          </cell>
          <cell r="C4067">
            <v>0</v>
          </cell>
          <cell r="D4067">
            <v>0</v>
          </cell>
        </row>
        <row r="4068">
          <cell r="A4068" t="str">
            <v>-------------</v>
          </cell>
          <cell r="B4068" t="str">
            <v>---------------------------------------------------</v>
          </cell>
          <cell r="C4068">
            <v>0</v>
          </cell>
          <cell r="D4068">
            <v>0</v>
          </cell>
        </row>
        <row r="4069">
          <cell r="A4069" t="str">
            <v>TOTALIZAÇÃO</v>
          </cell>
          <cell r="B4069" t="str">
            <v>E COMPOSIÇOES</v>
          </cell>
          <cell r="C4069">
            <v>0</v>
          </cell>
          <cell r="D4069">
            <v>0</v>
          </cell>
        </row>
        <row r="4070">
          <cell r="A4070" t="str">
            <v>-------------</v>
          </cell>
          <cell r="B4070" t="str">
            <v>---------------------------------------------------AGRUPADOR COMPOSIÇÃO</v>
          </cell>
          <cell r="C4070">
            <v>0</v>
          </cell>
          <cell r="D4070">
            <v>0</v>
          </cell>
        </row>
        <row r="4071">
          <cell r="A4071" t="str">
            <v>-------------</v>
          </cell>
          <cell r="B4071" t="str">
            <v>---------------------------------------------------</v>
          </cell>
          <cell r="C4071">
            <v>0</v>
          </cell>
          <cell r="D4071">
            <v>0</v>
          </cell>
        </row>
        <row r="4072">
          <cell r="A4072" t="str">
            <v>TOTAL GERAL .</v>
          </cell>
          <cell r="B4072" t="str">
            <v>...... 525 3.288</v>
          </cell>
          <cell r="C4072">
            <v>0</v>
          </cell>
          <cell r="D4072">
            <v>0</v>
          </cell>
        </row>
        <row r="4073">
          <cell r="A4073" t="str">
            <v>im de arquivo</v>
          </cell>
          <cell r="B4073">
            <v>0</v>
          </cell>
          <cell r="C4073">
            <v>0</v>
          </cell>
          <cell r="D407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 val="5ª Med"/>
      <sheetName val="INSUMOS_Lab_cienc_"/>
      <sheetName val="INSUMOS_ARQUIBANCADA"/>
      <sheetName val="insumos_Urb_do_páteo_"/>
      <sheetName val="INSUMO_PARA_RAIO"/>
      <sheetName val="INSUMO_MURO"/>
      <sheetName val="Orçamento_(3)"/>
      <sheetName val="Inst__Elet_"/>
      <sheetName val="Rev__"/>
      <sheetName val="Muro_de_fech_"/>
      <sheetName val="Urb_do_páteo"/>
      <sheetName val="Arquib__e_mureta"/>
      <sheetName val="Lab_cienc_"/>
      <sheetName val="Orçamento_(2)"/>
      <sheetName val="RN_CONSTRUÇÕES"/>
      <sheetName val="5ª_Med"/>
      <sheetName val="Solum"/>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Orçamento"/>
      <sheetName val="Resumo"/>
      <sheetName val="Cronograma Fisíco-Financeiro"/>
      <sheetName val="BDI - Serviços"/>
      <sheetName val="BDI-Equipamentos"/>
      <sheetName val="Composição"/>
      <sheetName val="Mem Cálculo (2)"/>
      <sheetName val="Composições"/>
      <sheetName val="Mapa de cotação"/>
      <sheetName val="Mem Cálculo"/>
    </sheetNames>
    <sheetDataSet>
      <sheetData sheetId="0"/>
      <sheetData sheetId="1"/>
      <sheetData sheetId="2"/>
      <sheetData sheetId="3"/>
      <sheetData sheetId="4"/>
      <sheetData sheetId="5"/>
      <sheetData sheetId="6">
        <row r="1157">
          <cell r="G1157">
            <v>0.28999999999999998</v>
          </cell>
        </row>
      </sheetData>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Orçamento"/>
      <sheetName val="Resumo"/>
      <sheetName val="Cronograma Fisíco-Financeiro"/>
      <sheetName val="BDI - Serviços"/>
      <sheetName val="BDI-Equipamentos"/>
      <sheetName val="Composição"/>
      <sheetName val="Composições"/>
      <sheetName val="Mapa de Cotação"/>
      <sheetName val="Mem. Cálculo (3)"/>
      <sheetName val="Mem Cálculo"/>
      <sheetName val="Mem Cálculo (2)"/>
      <sheetName val="Mem Cálculo Hidrossanitário"/>
    </sheetNames>
    <sheetDataSet>
      <sheetData sheetId="0"/>
      <sheetData sheetId="1">
        <row r="4">
          <cell r="J4">
            <v>0.24940000000000001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49"/>
  <sheetViews>
    <sheetView view="pageLayout" topLeftCell="A25" zoomScaleNormal="100" zoomScaleSheetLayoutView="100" workbookViewId="0">
      <selection activeCell="A47" sqref="A47"/>
    </sheetView>
  </sheetViews>
  <sheetFormatPr defaultRowHeight="15"/>
  <cols>
    <col min="1" max="4" width="20.7109375" customWidth="1"/>
  </cols>
  <sheetData>
    <row r="3" spans="1:4">
      <c r="A3" s="8"/>
      <c r="B3" s="8"/>
      <c r="C3" s="8"/>
      <c r="D3" s="8"/>
    </row>
    <row r="4" spans="1:4">
      <c r="A4" s="8"/>
      <c r="B4" s="8"/>
      <c r="C4" s="8"/>
      <c r="D4" s="8"/>
    </row>
    <row r="5" spans="1:4">
      <c r="A5" s="8"/>
      <c r="B5" s="8"/>
      <c r="C5" s="8"/>
      <c r="D5" s="8"/>
    </row>
    <row r="6" spans="1:4">
      <c r="A6" s="8"/>
      <c r="B6" s="8"/>
      <c r="C6" s="8"/>
      <c r="D6" s="8"/>
    </row>
    <row r="7" spans="1:4">
      <c r="A7" s="19"/>
      <c r="B7" s="19"/>
      <c r="C7" s="3"/>
      <c r="D7" s="6"/>
    </row>
    <row r="8" spans="1:4">
      <c r="A8" s="8"/>
      <c r="B8" s="8"/>
      <c r="C8" s="8"/>
      <c r="D8" s="8"/>
    </row>
    <row r="9" spans="1:4">
      <c r="A9" s="8"/>
      <c r="B9" s="8"/>
      <c r="C9" s="8"/>
      <c r="D9" s="8"/>
    </row>
    <row r="10" spans="1:4">
      <c r="A10" s="8"/>
      <c r="B10" s="8"/>
      <c r="C10" s="8"/>
      <c r="D10" s="8"/>
    </row>
    <row r="11" spans="1:4">
      <c r="A11" s="8"/>
      <c r="B11" s="8"/>
      <c r="C11" s="8"/>
      <c r="D11" s="8"/>
    </row>
    <row r="12" spans="1:4" ht="15" customHeight="1"/>
    <row r="13" spans="1:4" ht="15" customHeight="1"/>
    <row r="14" spans="1:4" ht="15" customHeight="1">
      <c r="A14" s="65"/>
      <c r="B14" s="65"/>
      <c r="C14" s="65"/>
      <c r="D14" s="65"/>
    </row>
    <row r="15" spans="1:4" ht="15.75" customHeight="1">
      <c r="A15" s="65"/>
      <c r="B15" s="65"/>
      <c r="C15" s="65"/>
      <c r="D15" s="65"/>
    </row>
    <row r="16" spans="1:4">
      <c r="A16" s="19"/>
      <c r="B16" s="17"/>
      <c r="C16" s="3"/>
      <c r="D16" s="5"/>
    </row>
    <row r="17" spans="1:4">
      <c r="A17" s="8"/>
      <c r="B17" s="8"/>
      <c r="C17" s="8"/>
      <c r="D17" s="8"/>
    </row>
    <row r="18" spans="1:4">
      <c r="A18" s="8"/>
      <c r="B18" s="8"/>
      <c r="C18" s="8"/>
      <c r="D18" s="8"/>
    </row>
    <row r="19" spans="1:4" ht="15" customHeight="1">
      <c r="A19" s="707" t="s">
        <v>1382</v>
      </c>
      <c r="B19" s="707"/>
      <c r="C19" s="707"/>
      <c r="D19" s="707"/>
    </row>
    <row r="20" spans="1:4" ht="15" customHeight="1">
      <c r="A20" s="707"/>
      <c r="B20" s="707"/>
      <c r="C20" s="707"/>
      <c r="D20" s="707"/>
    </row>
    <row r="21" spans="1:4">
      <c r="A21" s="707"/>
      <c r="B21" s="707"/>
      <c r="C21" s="707"/>
      <c r="D21" s="707"/>
    </row>
    <row r="22" spans="1:4">
      <c r="A22" s="707"/>
      <c r="B22" s="707"/>
      <c r="C22" s="707"/>
      <c r="D22" s="707"/>
    </row>
    <row r="23" spans="1:4">
      <c r="A23" s="707"/>
      <c r="B23" s="707"/>
      <c r="C23" s="707"/>
      <c r="D23" s="707"/>
    </row>
    <row r="24" spans="1:4">
      <c r="A24" s="707"/>
      <c r="B24" s="707"/>
      <c r="C24" s="707"/>
      <c r="D24" s="707"/>
    </row>
    <row r="25" spans="1:4">
      <c r="A25" s="707"/>
      <c r="B25" s="707"/>
      <c r="C25" s="707"/>
      <c r="D25" s="707"/>
    </row>
    <row r="26" spans="1:4">
      <c r="A26" s="8"/>
      <c r="B26" s="8"/>
      <c r="D26" s="205"/>
    </row>
    <row r="27" spans="1:4">
      <c r="A27" s="8"/>
      <c r="B27" s="8"/>
      <c r="D27" s="69"/>
    </row>
    <row r="28" spans="1:4">
      <c r="A28" s="8"/>
      <c r="B28" s="8"/>
      <c r="D28" s="69"/>
    </row>
    <row r="29" spans="1:4">
      <c r="A29" s="8"/>
      <c r="B29" s="8"/>
      <c r="C29" s="8"/>
      <c r="D29" s="8"/>
    </row>
    <row r="30" spans="1:4">
      <c r="A30" s="8"/>
      <c r="B30" s="8"/>
      <c r="C30" s="8"/>
      <c r="D30" s="8"/>
    </row>
    <row r="46" spans="1:6">
      <c r="E46" s="8"/>
      <c r="F46" s="8"/>
    </row>
    <row r="47" spans="1:6">
      <c r="A47" s="323" t="s">
        <v>7</v>
      </c>
      <c r="D47" s="323"/>
      <c r="E47" s="325"/>
      <c r="F47" s="70"/>
    </row>
    <row r="48" spans="1:6">
      <c r="A48" s="69" t="s">
        <v>1373</v>
      </c>
      <c r="D48" s="69"/>
      <c r="E48" s="69"/>
      <c r="F48" s="69"/>
    </row>
    <row r="49" spans="1:6">
      <c r="A49" s="69" t="s">
        <v>1372</v>
      </c>
      <c r="D49" s="69"/>
      <c r="E49" s="8"/>
      <c r="F49" s="8"/>
    </row>
  </sheetData>
  <mergeCells count="1">
    <mergeCell ref="A19:D25"/>
  </mergeCells>
  <printOptions horizontalCentered="1" verticalCentered="1"/>
  <pageMargins left="0.51181102362204722" right="0.51181102362204722" top="0.78740157480314965" bottom="0.78740157480314965" header="0.31496062992125984" footer="0.31496062992125984"/>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9"/>
  <sheetViews>
    <sheetView workbookViewId="0">
      <selection activeCell="G4" sqref="G4"/>
    </sheetView>
  </sheetViews>
  <sheetFormatPr defaultRowHeight="15"/>
  <cols>
    <col min="1" max="1" width="11.140625" customWidth="1"/>
    <col min="2" max="2" width="13.85546875" customWidth="1"/>
    <col min="3" max="3" width="24.85546875" customWidth="1"/>
    <col min="4" max="4" width="14.42578125" customWidth="1"/>
  </cols>
  <sheetData>
    <row r="1" spans="1:7" ht="18.75">
      <c r="A1" s="937" t="s">
        <v>2450</v>
      </c>
      <c r="B1" s="938"/>
      <c r="C1" s="938"/>
      <c r="D1" s="938"/>
      <c r="E1" s="938"/>
      <c r="F1" s="938"/>
      <c r="G1" s="939"/>
    </row>
    <row r="2" spans="1:7">
      <c r="A2" s="940" t="s">
        <v>2451</v>
      </c>
      <c r="B2" s="941"/>
      <c r="C2" s="941"/>
      <c r="D2" s="941"/>
      <c r="E2" s="941"/>
      <c r="F2" s="941"/>
      <c r="G2" s="942"/>
    </row>
    <row r="3" spans="1:7">
      <c r="A3" s="943" t="s">
        <v>2453</v>
      </c>
      <c r="B3" s="944"/>
      <c r="C3" s="944"/>
      <c r="D3" s="944"/>
      <c r="E3" s="944"/>
      <c r="F3" s="944"/>
      <c r="G3" s="541">
        <f>Orçamento!$B$6*0.2*1.3</f>
        <v>290.36</v>
      </c>
    </row>
    <row r="4" spans="1:7">
      <c r="A4" s="943" t="s">
        <v>2452</v>
      </c>
      <c r="B4" s="944"/>
      <c r="C4" s="944"/>
      <c r="D4" s="944"/>
      <c r="E4" s="944"/>
      <c r="F4" s="944"/>
      <c r="G4" s="541">
        <f>G3</f>
        <v>290.36</v>
      </c>
    </row>
    <row r="5" spans="1:7">
      <c r="A5" t="s">
        <v>1996</v>
      </c>
      <c r="B5" t="s">
        <v>1997</v>
      </c>
      <c r="C5" t="s">
        <v>1998</v>
      </c>
      <c r="D5" t="s">
        <v>304</v>
      </c>
    </row>
    <row r="6" spans="1:7">
      <c r="A6" t="s">
        <v>393</v>
      </c>
      <c r="B6">
        <v>90</v>
      </c>
      <c r="C6">
        <v>90</v>
      </c>
      <c r="D6">
        <f>(C6*B6)/10000</f>
        <v>0.81</v>
      </c>
    </row>
    <row r="7" spans="1:7">
      <c r="A7" t="s">
        <v>395</v>
      </c>
      <c r="B7">
        <v>100</v>
      </c>
      <c r="C7">
        <v>100</v>
      </c>
      <c r="D7">
        <f t="shared" ref="D7:D70" si="0">(C7*B7)/10000</f>
        <v>1</v>
      </c>
    </row>
    <row r="8" spans="1:7">
      <c r="A8" t="s">
        <v>397</v>
      </c>
      <c r="B8">
        <v>90</v>
      </c>
      <c r="C8">
        <v>90</v>
      </c>
      <c r="D8">
        <f t="shared" si="0"/>
        <v>0.81</v>
      </c>
    </row>
    <row r="9" spans="1:7">
      <c r="A9" t="s">
        <v>399</v>
      </c>
      <c r="B9">
        <v>90</v>
      </c>
      <c r="C9">
        <v>90</v>
      </c>
      <c r="D9">
        <f t="shared" si="0"/>
        <v>0.81</v>
      </c>
    </row>
    <row r="10" spans="1:7">
      <c r="A10" t="s">
        <v>401</v>
      </c>
      <c r="B10">
        <v>90</v>
      </c>
      <c r="C10">
        <v>90</v>
      </c>
      <c r="D10">
        <f t="shared" si="0"/>
        <v>0.81</v>
      </c>
    </row>
    <row r="11" spans="1:7">
      <c r="A11" t="s">
        <v>403</v>
      </c>
      <c r="B11">
        <v>100</v>
      </c>
      <c r="C11">
        <v>100</v>
      </c>
      <c r="D11">
        <f t="shared" si="0"/>
        <v>1</v>
      </c>
    </row>
    <row r="12" spans="1:7">
      <c r="A12" t="s">
        <v>405</v>
      </c>
      <c r="B12">
        <v>100</v>
      </c>
      <c r="C12">
        <v>100</v>
      </c>
      <c r="D12">
        <f t="shared" si="0"/>
        <v>1</v>
      </c>
    </row>
    <row r="13" spans="1:7">
      <c r="A13" t="s">
        <v>1999</v>
      </c>
      <c r="B13">
        <v>80</v>
      </c>
      <c r="C13">
        <v>80</v>
      </c>
      <c r="D13">
        <f t="shared" si="0"/>
        <v>0.64</v>
      </c>
    </row>
    <row r="14" spans="1:7">
      <c r="A14" t="s">
        <v>2000</v>
      </c>
      <c r="B14">
        <v>100</v>
      </c>
      <c r="C14">
        <v>100</v>
      </c>
      <c r="D14">
        <f t="shared" si="0"/>
        <v>1</v>
      </c>
    </row>
    <row r="15" spans="1:7">
      <c r="A15" t="s">
        <v>429</v>
      </c>
      <c r="B15">
        <v>110</v>
      </c>
      <c r="C15">
        <v>110</v>
      </c>
      <c r="D15">
        <f t="shared" si="0"/>
        <v>1.21</v>
      </c>
    </row>
    <row r="16" spans="1:7">
      <c r="A16" t="s">
        <v>621</v>
      </c>
      <c r="B16">
        <v>110</v>
      </c>
      <c r="C16">
        <v>110</v>
      </c>
      <c r="D16">
        <f t="shared" si="0"/>
        <v>1.21</v>
      </c>
    </row>
    <row r="17" spans="1:4">
      <c r="A17" t="s">
        <v>2001</v>
      </c>
      <c r="B17">
        <v>100</v>
      </c>
      <c r="C17">
        <v>100</v>
      </c>
      <c r="D17">
        <f t="shared" si="0"/>
        <v>1</v>
      </c>
    </row>
    <row r="18" spans="1:4">
      <c r="A18" t="s">
        <v>2002</v>
      </c>
      <c r="B18">
        <v>100</v>
      </c>
      <c r="C18">
        <v>100</v>
      </c>
      <c r="D18">
        <f t="shared" si="0"/>
        <v>1</v>
      </c>
    </row>
    <row r="19" spans="1:4">
      <c r="A19" t="s">
        <v>2003</v>
      </c>
      <c r="B19">
        <v>110</v>
      </c>
      <c r="C19">
        <v>110</v>
      </c>
      <c r="D19">
        <f t="shared" si="0"/>
        <v>1.21</v>
      </c>
    </row>
    <row r="20" spans="1:4">
      <c r="A20" t="s">
        <v>2004</v>
      </c>
      <c r="B20">
        <v>110</v>
      </c>
      <c r="C20">
        <v>110</v>
      </c>
      <c r="D20">
        <f t="shared" si="0"/>
        <v>1.21</v>
      </c>
    </row>
    <row r="21" spans="1:4">
      <c r="A21" t="s">
        <v>2007</v>
      </c>
      <c r="B21">
        <v>110</v>
      </c>
      <c r="C21">
        <v>110</v>
      </c>
      <c r="D21">
        <f t="shared" si="0"/>
        <v>1.21</v>
      </c>
    </row>
    <row r="22" spans="1:4">
      <c r="A22" t="s">
        <v>2008</v>
      </c>
      <c r="B22">
        <v>110</v>
      </c>
      <c r="C22">
        <v>110</v>
      </c>
      <c r="D22">
        <f t="shared" si="0"/>
        <v>1.21</v>
      </c>
    </row>
    <row r="23" spans="1:4">
      <c r="A23" t="s">
        <v>2009</v>
      </c>
      <c r="B23">
        <v>110</v>
      </c>
      <c r="C23">
        <v>110</v>
      </c>
      <c r="D23">
        <f t="shared" si="0"/>
        <v>1.21</v>
      </c>
    </row>
    <row r="24" spans="1:4">
      <c r="A24" t="s">
        <v>2010</v>
      </c>
      <c r="B24">
        <v>110</v>
      </c>
      <c r="C24">
        <v>110</v>
      </c>
      <c r="D24">
        <f t="shared" si="0"/>
        <v>1.21</v>
      </c>
    </row>
    <row r="25" spans="1:4">
      <c r="A25" t="s">
        <v>2011</v>
      </c>
      <c r="B25">
        <v>110</v>
      </c>
      <c r="C25">
        <v>110</v>
      </c>
      <c r="D25">
        <f t="shared" si="0"/>
        <v>1.21</v>
      </c>
    </row>
    <row r="26" spans="1:4">
      <c r="A26" t="s">
        <v>2012</v>
      </c>
      <c r="B26">
        <v>90</v>
      </c>
      <c r="C26">
        <v>90</v>
      </c>
      <c r="D26">
        <f t="shared" si="0"/>
        <v>0.81</v>
      </c>
    </row>
    <row r="27" spans="1:4">
      <c r="A27" t="s">
        <v>2013</v>
      </c>
      <c r="B27">
        <v>110</v>
      </c>
      <c r="C27">
        <v>110</v>
      </c>
      <c r="D27">
        <f t="shared" si="0"/>
        <v>1.21</v>
      </c>
    </row>
    <row r="28" spans="1:4">
      <c r="A28" t="s">
        <v>2014</v>
      </c>
      <c r="B28">
        <v>110</v>
      </c>
      <c r="C28">
        <v>110</v>
      </c>
      <c r="D28">
        <f t="shared" si="0"/>
        <v>1.21</v>
      </c>
    </row>
    <row r="29" spans="1:4">
      <c r="A29" t="s">
        <v>2015</v>
      </c>
      <c r="B29">
        <v>110</v>
      </c>
      <c r="C29">
        <v>110</v>
      </c>
      <c r="D29">
        <f t="shared" si="0"/>
        <v>1.21</v>
      </c>
    </row>
    <row r="30" spans="1:4">
      <c r="A30" t="s">
        <v>2016</v>
      </c>
      <c r="B30">
        <v>110</v>
      </c>
      <c r="C30">
        <v>110</v>
      </c>
      <c r="D30">
        <f t="shared" si="0"/>
        <v>1.21</v>
      </c>
    </row>
    <row r="31" spans="1:4">
      <c r="A31" t="s">
        <v>2017</v>
      </c>
      <c r="B31">
        <v>120</v>
      </c>
      <c r="C31">
        <v>120</v>
      </c>
      <c r="D31">
        <f t="shared" si="0"/>
        <v>1.44</v>
      </c>
    </row>
    <row r="32" spans="1:4">
      <c r="A32" t="s">
        <v>2018</v>
      </c>
      <c r="B32">
        <v>120</v>
      </c>
      <c r="C32">
        <v>120</v>
      </c>
      <c r="D32">
        <f t="shared" si="0"/>
        <v>1.44</v>
      </c>
    </row>
    <row r="33" spans="1:4">
      <c r="A33" t="s">
        <v>2019</v>
      </c>
      <c r="B33">
        <v>120</v>
      </c>
      <c r="C33">
        <v>120</v>
      </c>
      <c r="D33">
        <f t="shared" si="0"/>
        <v>1.44</v>
      </c>
    </row>
    <row r="34" spans="1:4">
      <c r="A34" t="s">
        <v>2020</v>
      </c>
      <c r="B34">
        <v>120</v>
      </c>
      <c r="C34">
        <v>120</v>
      </c>
      <c r="D34">
        <f t="shared" si="0"/>
        <v>1.44</v>
      </c>
    </row>
    <row r="35" spans="1:4">
      <c r="A35" t="s">
        <v>2021</v>
      </c>
      <c r="B35">
        <v>110</v>
      </c>
      <c r="C35">
        <v>110</v>
      </c>
      <c r="D35">
        <f t="shared" si="0"/>
        <v>1.21</v>
      </c>
    </row>
    <row r="36" spans="1:4">
      <c r="A36" t="s">
        <v>2022</v>
      </c>
      <c r="B36">
        <v>100</v>
      </c>
      <c r="C36">
        <v>100</v>
      </c>
      <c r="D36">
        <f t="shared" si="0"/>
        <v>1</v>
      </c>
    </row>
    <row r="37" spans="1:4">
      <c r="A37" t="s">
        <v>2023</v>
      </c>
      <c r="B37">
        <v>80</v>
      </c>
      <c r="C37">
        <v>80</v>
      </c>
      <c r="D37">
        <f t="shared" si="0"/>
        <v>0.64</v>
      </c>
    </row>
    <row r="38" spans="1:4">
      <c r="A38" t="s">
        <v>2024</v>
      </c>
      <c r="B38">
        <v>120</v>
      </c>
      <c r="C38">
        <v>120</v>
      </c>
      <c r="D38">
        <f t="shared" si="0"/>
        <v>1.44</v>
      </c>
    </row>
    <row r="39" spans="1:4">
      <c r="A39" t="s">
        <v>2025</v>
      </c>
      <c r="B39">
        <v>100</v>
      </c>
      <c r="C39">
        <v>100</v>
      </c>
      <c r="D39">
        <f t="shared" si="0"/>
        <v>1</v>
      </c>
    </row>
    <row r="40" spans="1:4">
      <c r="A40" t="s">
        <v>2026</v>
      </c>
      <c r="B40">
        <v>100</v>
      </c>
      <c r="C40">
        <v>100</v>
      </c>
      <c r="D40">
        <f t="shared" si="0"/>
        <v>1</v>
      </c>
    </row>
    <row r="41" spans="1:4">
      <c r="A41" t="s">
        <v>2027</v>
      </c>
      <c r="B41">
        <v>120</v>
      </c>
      <c r="C41">
        <v>120</v>
      </c>
      <c r="D41">
        <f t="shared" si="0"/>
        <v>1.44</v>
      </c>
    </row>
    <row r="42" spans="1:4">
      <c r="A42" t="s">
        <v>2028</v>
      </c>
      <c r="B42">
        <v>90</v>
      </c>
      <c r="C42">
        <v>90</v>
      </c>
      <c r="D42">
        <f t="shared" si="0"/>
        <v>0.81</v>
      </c>
    </row>
    <row r="43" spans="1:4">
      <c r="A43" t="s">
        <v>2029</v>
      </c>
      <c r="B43">
        <v>110</v>
      </c>
      <c r="C43">
        <v>110</v>
      </c>
      <c r="D43">
        <f t="shared" si="0"/>
        <v>1.21</v>
      </c>
    </row>
    <row r="44" spans="1:4">
      <c r="A44" t="s">
        <v>2030</v>
      </c>
      <c r="B44">
        <v>100</v>
      </c>
      <c r="C44">
        <v>100</v>
      </c>
      <c r="D44">
        <f t="shared" si="0"/>
        <v>1</v>
      </c>
    </row>
    <row r="45" spans="1:4">
      <c r="A45" t="s">
        <v>2031</v>
      </c>
      <c r="B45">
        <v>110</v>
      </c>
      <c r="C45">
        <v>110</v>
      </c>
      <c r="D45">
        <f t="shared" si="0"/>
        <v>1.21</v>
      </c>
    </row>
    <row r="46" spans="1:4">
      <c r="A46" t="s">
        <v>2032</v>
      </c>
      <c r="B46">
        <v>100</v>
      </c>
      <c r="C46">
        <v>100</v>
      </c>
      <c r="D46">
        <f t="shared" si="0"/>
        <v>1</v>
      </c>
    </row>
    <row r="47" spans="1:4">
      <c r="A47" t="s">
        <v>2033</v>
      </c>
      <c r="B47">
        <v>100</v>
      </c>
      <c r="C47">
        <v>100</v>
      </c>
      <c r="D47">
        <f t="shared" si="0"/>
        <v>1</v>
      </c>
    </row>
    <row r="48" spans="1:4">
      <c r="A48" t="s">
        <v>2034</v>
      </c>
      <c r="B48">
        <v>100</v>
      </c>
      <c r="C48">
        <v>100</v>
      </c>
      <c r="D48">
        <f t="shared" si="0"/>
        <v>1</v>
      </c>
    </row>
    <row r="49" spans="1:4">
      <c r="A49" t="s">
        <v>2035</v>
      </c>
      <c r="B49">
        <v>100</v>
      </c>
      <c r="C49">
        <v>100</v>
      </c>
      <c r="D49">
        <f t="shared" si="0"/>
        <v>1</v>
      </c>
    </row>
    <row r="50" spans="1:4">
      <c r="A50" t="s">
        <v>2036</v>
      </c>
      <c r="B50">
        <v>120</v>
      </c>
      <c r="C50">
        <v>120</v>
      </c>
      <c r="D50">
        <f t="shared" si="0"/>
        <v>1.44</v>
      </c>
    </row>
    <row r="51" spans="1:4">
      <c r="A51" t="s">
        <v>2037</v>
      </c>
      <c r="B51">
        <v>120</v>
      </c>
      <c r="C51">
        <v>120</v>
      </c>
      <c r="D51">
        <f t="shared" si="0"/>
        <v>1.44</v>
      </c>
    </row>
    <row r="52" spans="1:4">
      <c r="A52" t="s">
        <v>2038</v>
      </c>
      <c r="B52">
        <v>110</v>
      </c>
      <c r="C52">
        <v>110</v>
      </c>
      <c r="D52">
        <f t="shared" si="0"/>
        <v>1.21</v>
      </c>
    </row>
    <row r="53" spans="1:4">
      <c r="A53" t="s">
        <v>2039</v>
      </c>
      <c r="B53">
        <v>100</v>
      </c>
      <c r="C53">
        <v>100</v>
      </c>
      <c r="D53">
        <f t="shared" si="0"/>
        <v>1</v>
      </c>
    </row>
    <row r="54" spans="1:4">
      <c r="A54" t="s">
        <v>2040</v>
      </c>
      <c r="B54">
        <v>90</v>
      </c>
      <c r="C54">
        <v>90</v>
      </c>
      <c r="D54">
        <f t="shared" si="0"/>
        <v>0.81</v>
      </c>
    </row>
    <row r="55" spans="1:4">
      <c r="A55" t="s">
        <v>2041</v>
      </c>
      <c r="B55">
        <v>100</v>
      </c>
      <c r="C55">
        <v>100</v>
      </c>
      <c r="D55">
        <f t="shared" si="0"/>
        <v>1</v>
      </c>
    </row>
    <row r="56" spans="1:4">
      <c r="A56" t="s">
        <v>2042</v>
      </c>
      <c r="B56">
        <v>90</v>
      </c>
      <c r="C56">
        <v>90</v>
      </c>
      <c r="D56">
        <f t="shared" si="0"/>
        <v>0.81</v>
      </c>
    </row>
    <row r="57" spans="1:4">
      <c r="A57" t="s">
        <v>2043</v>
      </c>
      <c r="B57">
        <v>90</v>
      </c>
      <c r="C57">
        <v>90</v>
      </c>
      <c r="D57">
        <f t="shared" si="0"/>
        <v>0.81</v>
      </c>
    </row>
    <row r="58" spans="1:4">
      <c r="A58" t="s">
        <v>2044</v>
      </c>
      <c r="B58">
        <v>80</v>
      </c>
      <c r="C58">
        <v>80</v>
      </c>
      <c r="D58">
        <f t="shared" si="0"/>
        <v>0.64</v>
      </c>
    </row>
    <row r="59" spans="1:4">
      <c r="A59" t="s">
        <v>2045</v>
      </c>
      <c r="B59">
        <v>80</v>
      </c>
      <c r="C59">
        <v>80</v>
      </c>
      <c r="D59">
        <f t="shared" si="0"/>
        <v>0.64</v>
      </c>
    </row>
    <row r="60" spans="1:4">
      <c r="A60" t="s">
        <v>2046</v>
      </c>
      <c r="B60">
        <v>100</v>
      </c>
      <c r="C60">
        <v>100</v>
      </c>
      <c r="D60">
        <f t="shared" si="0"/>
        <v>1</v>
      </c>
    </row>
    <row r="61" spans="1:4">
      <c r="A61" t="s">
        <v>2047</v>
      </c>
      <c r="B61">
        <v>110</v>
      </c>
      <c r="C61">
        <v>110</v>
      </c>
      <c r="D61">
        <f t="shared" si="0"/>
        <v>1.21</v>
      </c>
    </row>
    <row r="62" spans="1:4">
      <c r="A62" t="s">
        <v>2048</v>
      </c>
      <c r="B62">
        <v>90</v>
      </c>
      <c r="C62">
        <v>90</v>
      </c>
      <c r="D62">
        <f t="shared" si="0"/>
        <v>0.81</v>
      </c>
    </row>
    <row r="63" spans="1:4">
      <c r="A63" t="s">
        <v>2049</v>
      </c>
      <c r="B63">
        <v>90</v>
      </c>
      <c r="C63">
        <v>90</v>
      </c>
      <c r="D63">
        <f t="shared" si="0"/>
        <v>0.81</v>
      </c>
    </row>
    <row r="64" spans="1:4">
      <c r="A64" t="s">
        <v>2050</v>
      </c>
      <c r="B64">
        <v>110</v>
      </c>
      <c r="C64">
        <v>110</v>
      </c>
      <c r="D64">
        <f t="shared" si="0"/>
        <v>1.21</v>
      </c>
    </row>
    <row r="65" spans="1:4">
      <c r="A65" t="s">
        <v>2051</v>
      </c>
      <c r="B65">
        <v>100</v>
      </c>
      <c r="C65">
        <v>100</v>
      </c>
      <c r="D65">
        <f t="shared" si="0"/>
        <v>1</v>
      </c>
    </row>
    <row r="66" spans="1:4">
      <c r="A66" t="s">
        <v>2052</v>
      </c>
      <c r="B66">
        <v>110</v>
      </c>
      <c r="C66">
        <v>110</v>
      </c>
      <c r="D66">
        <f t="shared" si="0"/>
        <v>1.21</v>
      </c>
    </row>
    <row r="67" spans="1:4">
      <c r="A67" t="s">
        <v>2053</v>
      </c>
      <c r="B67">
        <v>100</v>
      </c>
      <c r="C67">
        <v>100</v>
      </c>
      <c r="D67">
        <f t="shared" si="0"/>
        <v>1</v>
      </c>
    </row>
    <row r="68" spans="1:4">
      <c r="A68" t="s">
        <v>2054</v>
      </c>
      <c r="B68">
        <v>100</v>
      </c>
      <c r="C68">
        <v>100</v>
      </c>
      <c r="D68">
        <f t="shared" si="0"/>
        <v>1</v>
      </c>
    </row>
    <row r="69" spans="1:4">
      <c r="A69" t="s">
        <v>2055</v>
      </c>
      <c r="B69">
        <v>120</v>
      </c>
      <c r="C69">
        <v>120</v>
      </c>
      <c r="D69">
        <f t="shared" si="0"/>
        <v>1.44</v>
      </c>
    </row>
    <row r="70" spans="1:4">
      <c r="A70" t="s">
        <v>2056</v>
      </c>
      <c r="B70">
        <v>100</v>
      </c>
      <c r="C70">
        <v>100</v>
      </c>
      <c r="D70">
        <f t="shared" si="0"/>
        <v>1</v>
      </c>
    </row>
    <row r="71" spans="1:4">
      <c r="A71" t="s">
        <v>2057</v>
      </c>
      <c r="B71">
        <v>1100</v>
      </c>
      <c r="C71">
        <v>110</v>
      </c>
      <c r="D71">
        <f t="shared" ref="D71:D126" si="1">(C71*B71)/10000</f>
        <v>12.1</v>
      </c>
    </row>
    <row r="72" spans="1:4">
      <c r="A72" t="s">
        <v>2058</v>
      </c>
      <c r="B72">
        <v>100</v>
      </c>
      <c r="C72">
        <v>100</v>
      </c>
      <c r="D72">
        <f t="shared" si="1"/>
        <v>1</v>
      </c>
    </row>
    <row r="73" spans="1:4">
      <c r="A73" t="s">
        <v>2059</v>
      </c>
      <c r="B73">
        <v>100</v>
      </c>
      <c r="C73">
        <v>100</v>
      </c>
      <c r="D73">
        <f t="shared" si="1"/>
        <v>1</v>
      </c>
    </row>
    <row r="74" spans="1:4">
      <c r="A74" t="s">
        <v>2060</v>
      </c>
      <c r="B74">
        <v>110</v>
      </c>
      <c r="C74">
        <v>110</v>
      </c>
      <c r="D74">
        <f t="shared" si="1"/>
        <v>1.21</v>
      </c>
    </row>
    <row r="75" spans="1:4">
      <c r="A75" t="s">
        <v>2061</v>
      </c>
      <c r="B75">
        <v>100</v>
      </c>
      <c r="C75">
        <v>100</v>
      </c>
      <c r="D75">
        <f t="shared" si="1"/>
        <v>1</v>
      </c>
    </row>
    <row r="76" spans="1:4">
      <c r="A76" t="s">
        <v>2062</v>
      </c>
      <c r="B76">
        <v>100</v>
      </c>
      <c r="C76">
        <v>100</v>
      </c>
      <c r="D76">
        <f t="shared" si="1"/>
        <v>1</v>
      </c>
    </row>
    <row r="77" spans="1:4">
      <c r="A77" t="s">
        <v>2063</v>
      </c>
      <c r="B77">
        <v>90</v>
      </c>
      <c r="C77">
        <v>100</v>
      </c>
      <c r="D77">
        <f t="shared" si="1"/>
        <v>0.9</v>
      </c>
    </row>
    <row r="78" spans="1:4">
      <c r="A78" t="s">
        <v>2064</v>
      </c>
      <c r="B78">
        <v>110</v>
      </c>
      <c r="C78">
        <v>110</v>
      </c>
      <c r="D78">
        <f t="shared" si="1"/>
        <v>1.21</v>
      </c>
    </row>
    <row r="79" spans="1:4">
      <c r="A79" t="s">
        <v>2065</v>
      </c>
      <c r="B79">
        <v>100</v>
      </c>
      <c r="C79">
        <v>100</v>
      </c>
      <c r="D79">
        <f t="shared" si="1"/>
        <v>1</v>
      </c>
    </row>
    <row r="80" spans="1:4">
      <c r="A80" t="s">
        <v>2066</v>
      </c>
      <c r="B80">
        <v>110</v>
      </c>
      <c r="C80">
        <v>110</v>
      </c>
      <c r="D80">
        <f t="shared" si="1"/>
        <v>1.21</v>
      </c>
    </row>
    <row r="81" spans="1:4">
      <c r="A81" t="s">
        <v>2067</v>
      </c>
      <c r="B81">
        <v>80</v>
      </c>
      <c r="C81">
        <v>80</v>
      </c>
      <c r="D81">
        <f t="shared" si="1"/>
        <v>0.64</v>
      </c>
    </row>
    <row r="82" spans="1:4">
      <c r="A82" t="s">
        <v>2068</v>
      </c>
      <c r="B82">
        <v>80</v>
      </c>
      <c r="C82">
        <v>80</v>
      </c>
      <c r="D82">
        <f t="shared" si="1"/>
        <v>0.64</v>
      </c>
    </row>
    <row r="83" spans="1:4">
      <c r="A83" t="s">
        <v>2069</v>
      </c>
      <c r="B83">
        <v>150</v>
      </c>
      <c r="C83">
        <v>150</v>
      </c>
      <c r="D83">
        <f t="shared" si="1"/>
        <v>2.25</v>
      </c>
    </row>
    <row r="84" spans="1:4">
      <c r="A84" t="s">
        <v>2070</v>
      </c>
      <c r="B84">
        <v>130</v>
      </c>
      <c r="C84">
        <v>130</v>
      </c>
      <c r="D84">
        <f t="shared" si="1"/>
        <v>1.69</v>
      </c>
    </row>
    <row r="85" spans="1:4">
      <c r="A85" t="s">
        <v>2071</v>
      </c>
      <c r="B85">
        <v>110</v>
      </c>
      <c r="C85">
        <v>110</v>
      </c>
      <c r="D85">
        <f t="shared" si="1"/>
        <v>1.21</v>
      </c>
    </row>
    <row r="86" spans="1:4">
      <c r="A86" t="s">
        <v>2072</v>
      </c>
      <c r="B86">
        <v>100</v>
      </c>
      <c r="C86">
        <v>100</v>
      </c>
      <c r="D86">
        <f t="shared" si="1"/>
        <v>1</v>
      </c>
    </row>
    <row r="87" spans="1:4">
      <c r="A87" t="s">
        <v>2073</v>
      </c>
      <c r="B87">
        <v>100</v>
      </c>
      <c r="C87">
        <v>100</v>
      </c>
      <c r="D87">
        <f t="shared" si="1"/>
        <v>1</v>
      </c>
    </row>
    <row r="88" spans="1:4">
      <c r="A88" t="s">
        <v>2074</v>
      </c>
      <c r="B88">
        <v>100</v>
      </c>
      <c r="C88">
        <v>100</v>
      </c>
      <c r="D88">
        <f t="shared" si="1"/>
        <v>1</v>
      </c>
    </row>
    <row r="89" spans="1:4">
      <c r="A89" t="s">
        <v>2075</v>
      </c>
      <c r="B89">
        <v>110</v>
      </c>
      <c r="C89">
        <v>110</v>
      </c>
      <c r="D89">
        <f t="shared" si="1"/>
        <v>1.21</v>
      </c>
    </row>
    <row r="90" spans="1:4">
      <c r="A90" t="s">
        <v>2076</v>
      </c>
      <c r="B90">
        <v>110</v>
      </c>
      <c r="C90">
        <v>110</v>
      </c>
      <c r="D90">
        <f t="shared" si="1"/>
        <v>1.21</v>
      </c>
    </row>
    <row r="91" spans="1:4">
      <c r="A91" t="s">
        <v>2077</v>
      </c>
      <c r="B91">
        <v>100</v>
      </c>
      <c r="C91">
        <v>100</v>
      </c>
      <c r="D91">
        <f t="shared" si="1"/>
        <v>1</v>
      </c>
    </row>
    <row r="92" spans="1:4">
      <c r="A92" t="s">
        <v>2078</v>
      </c>
      <c r="B92">
        <v>100</v>
      </c>
      <c r="C92">
        <v>100</v>
      </c>
      <c r="D92">
        <f t="shared" si="1"/>
        <v>1</v>
      </c>
    </row>
    <row r="93" spans="1:4">
      <c r="A93" t="s">
        <v>2079</v>
      </c>
      <c r="B93">
        <v>80</v>
      </c>
      <c r="C93">
        <v>80</v>
      </c>
      <c r="D93">
        <f t="shared" si="1"/>
        <v>0.64</v>
      </c>
    </row>
    <row r="94" spans="1:4">
      <c r="A94" t="s">
        <v>2080</v>
      </c>
      <c r="B94">
        <v>120</v>
      </c>
      <c r="C94">
        <v>120</v>
      </c>
      <c r="D94">
        <f t="shared" si="1"/>
        <v>1.44</v>
      </c>
    </row>
    <row r="95" spans="1:4">
      <c r="A95" t="s">
        <v>2081</v>
      </c>
      <c r="B95">
        <v>100</v>
      </c>
      <c r="C95">
        <v>100</v>
      </c>
      <c r="D95">
        <f t="shared" si="1"/>
        <v>1</v>
      </c>
    </row>
    <row r="96" spans="1:4">
      <c r="A96" t="s">
        <v>2082</v>
      </c>
      <c r="B96">
        <v>80</v>
      </c>
      <c r="C96">
        <v>80</v>
      </c>
      <c r="D96">
        <f t="shared" si="1"/>
        <v>0.64</v>
      </c>
    </row>
    <row r="97" spans="1:4">
      <c r="A97" t="s">
        <v>2083</v>
      </c>
      <c r="B97">
        <v>120</v>
      </c>
      <c r="C97">
        <v>120</v>
      </c>
      <c r="D97">
        <f t="shared" si="1"/>
        <v>1.44</v>
      </c>
    </row>
    <row r="98" spans="1:4">
      <c r="A98" t="s">
        <v>2084</v>
      </c>
      <c r="B98">
        <v>130</v>
      </c>
      <c r="C98">
        <v>130</v>
      </c>
      <c r="D98">
        <f t="shared" si="1"/>
        <v>1.69</v>
      </c>
    </row>
    <row r="99" spans="1:4">
      <c r="A99" t="s">
        <v>2085</v>
      </c>
      <c r="B99">
        <v>130</v>
      </c>
      <c r="C99">
        <v>130</v>
      </c>
      <c r="D99">
        <f t="shared" si="1"/>
        <v>1.69</v>
      </c>
    </row>
    <row r="100" spans="1:4">
      <c r="A100" t="s">
        <v>2086</v>
      </c>
      <c r="B100">
        <v>120</v>
      </c>
      <c r="C100">
        <v>120</v>
      </c>
      <c r="D100">
        <f t="shared" si="1"/>
        <v>1.44</v>
      </c>
    </row>
    <row r="101" spans="1:4">
      <c r="A101" t="s">
        <v>2087</v>
      </c>
      <c r="B101">
        <v>80</v>
      </c>
      <c r="C101">
        <v>80</v>
      </c>
      <c r="D101">
        <f t="shared" si="1"/>
        <v>0.64</v>
      </c>
    </row>
    <row r="102" spans="1:4">
      <c r="A102" t="s">
        <v>2088</v>
      </c>
      <c r="B102">
        <v>80</v>
      </c>
      <c r="C102">
        <v>80</v>
      </c>
      <c r="D102">
        <f t="shared" si="1"/>
        <v>0.64</v>
      </c>
    </row>
    <row r="103" spans="1:4">
      <c r="A103" t="s">
        <v>2089</v>
      </c>
      <c r="B103">
        <v>80</v>
      </c>
      <c r="C103">
        <v>80</v>
      </c>
      <c r="D103">
        <f t="shared" si="1"/>
        <v>0.64</v>
      </c>
    </row>
    <row r="104" spans="1:4">
      <c r="A104" t="s">
        <v>2090</v>
      </c>
      <c r="B104">
        <v>90</v>
      </c>
      <c r="C104">
        <v>90</v>
      </c>
      <c r="D104">
        <f t="shared" si="1"/>
        <v>0.81</v>
      </c>
    </row>
    <row r="105" spans="1:4">
      <c r="A105" t="s">
        <v>2091</v>
      </c>
      <c r="B105">
        <v>80</v>
      </c>
      <c r="C105">
        <v>80</v>
      </c>
      <c r="D105">
        <f t="shared" si="1"/>
        <v>0.64</v>
      </c>
    </row>
    <row r="106" spans="1:4">
      <c r="A106" t="s">
        <v>2092</v>
      </c>
      <c r="B106">
        <v>80</v>
      </c>
      <c r="C106">
        <v>80</v>
      </c>
      <c r="D106">
        <f t="shared" si="1"/>
        <v>0.64</v>
      </c>
    </row>
    <row r="107" spans="1:4">
      <c r="A107" t="s">
        <v>2093</v>
      </c>
      <c r="B107">
        <v>110</v>
      </c>
      <c r="C107">
        <v>110</v>
      </c>
      <c r="D107">
        <f t="shared" si="1"/>
        <v>1.21</v>
      </c>
    </row>
    <row r="108" spans="1:4">
      <c r="A108" t="s">
        <v>2094</v>
      </c>
      <c r="B108">
        <v>80</v>
      </c>
      <c r="C108">
        <v>80</v>
      </c>
      <c r="D108">
        <f t="shared" si="1"/>
        <v>0.64</v>
      </c>
    </row>
    <row r="109" spans="1:4">
      <c r="A109" t="s">
        <v>2095</v>
      </c>
      <c r="B109">
        <v>100</v>
      </c>
      <c r="C109">
        <v>100</v>
      </c>
      <c r="D109">
        <f t="shared" si="1"/>
        <v>1</v>
      </c>
    </row>
    <row r="110" spans="1:4">
      <c r="A110" t="s">
        <v>2096</v>
      </c>
      <c r="B110">
        <v>110</v>
      </c>
      <c r="C110">
        <v>110</v>
      </c>
      <c r="D110">
        <f t="shared" si="1"/>
        <v>1.21</v>
      </c>
    </row>
    <row r="111" spans="1:4">
      <c r="A111" t="s">
        <v>2097</v>
      </c>
      <c r="B111">
        <v>110</v>
      </c>
      <c r="C111">
        <v>110</v>
      </c>
      <c r="D111">
        <f t="shared" si="1"/>
        <v>1.21</v>
      </c>
    </row>
    <row r="112" spans="1:4">
      <c r="A112" t="s">
        <v>2098</v>
      </c>
      <c r="B112">
        <v>110</v>
      </c>
      <c r="C112">
        <v>110</v>
      </c>
      <c r="D112">
        <f t="shared" si="1"/>
        <v>1.21</v>
      </c>
    </row>
    <row r="113" spans="1:4">
      <c r="A113" t="s">
        <v>2099</v>
      </c>
      <c r="B113">
        <v>110</v>
      </c>
      <c r="C113">
        <v>110</v>
      </c>
      <c r="D113">
        <f t="shared" si="1"/>
        <v>1.21</v>
      </c>
    </row>
    <row r="114" spans="1:4">
      <c r="A114" t="s">
        <v>2100</v>
      </c>
      <c r="B114">
        <v>120</v>
      </c>
      <c r="C114">
        <v>120</v>
      </c>
      <c r="D114">
        <f t="shared" si="1"/>
        <v>1.44</v>
      </c>
    </row>
    <row r="115" spans="1:4">
      <c r="A115" t="s">
        <v>2101</v>
      </c>
      <c r="B115">
        <v>140</v>
      </c>
      <c r="C115">
        <v>140</v>
      </c>
      <c r="D115">
        <f t="shared" si="1"/>
        <v>1.96</v>
      </c>
    </row>
    <row r="116" spans="1:4">
      <c r="A116" t="s">
        <v>2102</v>
      </c>
      <c r="B116">
        <v>110</v>
      </c>
      <c r="C116">
        <v>110</v>
      </c>
      <c r="D116">
        <f t="shared" si="1"/>
        <v>1.21</v>
      </c>
    </row>
    <row r="117" spans="1:4">
      <c r="A117" t="s">
        <v>2103</v>
      </c>
      <c r="B117">
        <v>140</v>
      </c>
      <c r="C117">
        <v>140</v>
      </c>
      <c r="D117">
        <f t="shared" si="1"/>
        <v>1.96</v>
      </c>
    </row>
    <row r="118" spans="1:4">
      <c r="A118" t="s">
        <v>2104</v>
      </c>
      <c r="B118">
        <v>100</v>
      </c>
      <c r="C118">
        <v>100</v>
      </c>
      <c r="D118">
        <f t="shared" si="1"/>
        <v>1</v>
      </c>
    </row>
    <row r="119" spans="1:4">
      <c r="A119" t="s">
        <v>2105</v>
      </c>
      <c r="B119">
        <v>120</v>
      </c>
      <c r="C119">
        <v>120</v>
      </c>
      <c r="D119">
        <f t="shared" si="1"/>
        <v>1.44</v>
      </c>
    </row>
    <row r="120" spans="1:4">
      <c r="A120" t="s">
        <v>2106</v>
      </c>
      <c r="B120">
        <v>160</v>
      </c>
      <c r="C120">
        <v>160</v>
      </c>
      <c r="D120">
        <f t="shared" si="1"/>
        <v>2.56</v>
      </c>
    </row>
    <row r="121" spans="1:4">
      <c r="A121" t="s">
        <v>2107</v>
      </c>
      <c r="B121">
        <v>150</v>
      </c>
      <c r="C121">
        <v>150</v>
      </c>
      <c r="D121">
        <f t="shared" si="1"/>
        <v>2.25</v>
      </c>
    </row>
    <row r="122" spans="1:4">
      <c r="A122" t="s">
        <v>2108</v>
      </c>
      <c r="B122">
        <v>110</v>
      </c>
      <c r="C122">
        <v>110</v>
      </c>
      <c r="D122">
        <f t="shared" si="1"/>
        <v>1.21</v>
      </c>
    </row>
    <row r="123" spans="1:4">
      <c r="A123" t="s">
        <v>2109</v>
      </c>
      <c r="B123">
        <v>130</v>
      </c>
      <c r="C123">
        <v>130</v>
      </c>
      <c r="D123">
        <f t="shared" si="1"/>
        <v>1.69</v>
      </c>
    </row>
    <row r="124" spans="1:4">
      <c r="A124" t="s">
        <v>2110</v>
      </c>
      <c r="B124">
        <v>80</v>
      </c>
      <c r="C124">
        <v>80</v>
      </c>
      <c r="D124">
        <f t="shared" si="1"/>
        <v>0.64</v>
      </c>
    </row>
    <row r="125" spans="1:4">
      <c r="A125" t="s">
        <v>2111</v>
      </c>
      <c r="B125">
        <v>70</v>
      </c>
      <c r="C125">
        <v>70</v>
      </c>
      <c r="D125">
        <f t="shared" si="1"/>
        <v>0.49</v>
      </c>
    </row>
    <row r="126" spans="1:4">
      <c r="A126" t="s">
        <v>2112</v>
      </c>
      <c r="B126">
        <v>70</v>
      </c>
      <c r="C126">
        <v>70</v>
      </c>
      <c r="D126">
        <f t="shared" si="1"/>
        <v>0.49</v>
      </c>
    </row>
    <row r="127" spans="1:4">
      <c r="C127" t="s">
        <v>342</v>
      </c>
      <c r="D127">
        <f>SUM(D6:D126)</f>
        <v>145.13</v>
      </c>
    </row>
    <row r="128" spans="1:4">
      <c r="C128" t="s">
        <v>2005</v>
      </c>
      <c r="D128">
        <v>1</v>
      </c>
    </row>
    <row r="129" spans="3:4">
      <c r="C129" t="s">
        <v>2006</v>
      </c>
      <c r="D129">
        <f>D127*D128*1.3</f>
        <v>188.66900000000001</v>
      </c>
    </row>
  </sheetData>
  <mergeCells count="4">
    <mergeCell ref="A1:G1"/>
    <mergeCell ref="A2:G2"/>
    <mergeCell ref="A3:F3"/>
    <mergeCell ref="A4:F4"/>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8"/>
  <sheetViews>
    <sheetView zoomScale="55" zoomScaleNormal="55" workbookViewId="0">
      <selection activeCell="AY13" sqref="AY13"/>
    </sheetView>
  </sheetViews>
  <sheetFormatPr defaultRowHeight="15"/>
  <cols>
    <col min="1" max="1" width="5.85546875" style="182" customWidth="1"/>
    <col min="2" max="2" width="7.5703125" customWidth="1"/>
    <col min="3" max="3" width="7.42578125" customWidth="1"/>
    <col min="4" max="4" width="8.42578125" customWidth="1"/>
    <col min="5" max="6" width="9.140625" customWidth="1"/>
    <col min="7" max="7" width="3.42578125" customWidth="1"/>
    <col min="8" max="8" width="5" style="182" customWidth="1"/>
    <col min="9" max="9" width="4.85546875" customWidth="1"/>
    <col min="10" max="10" width="7.7109375" customWidth="1"/>
    <col min="11" max="11" width="8.42578125" customWidth="1"/>
    <col min="12" max="13" width="6.85546875" customWidth="1"/>
    <col min="14" max="14" width="2.7109375" customWidth="1"/>
    <col min="15" max="15" width="5.5703125" style="182" customWidth="1"/>
    <col min="16" max="16" width="5.85546875" customWidth="1"/>
    <col min="17" max="17" width="7.5703125" customWidth="1"/>
    <col min="18" max="18" width="8.42578125" customWidth="1"/>
    <col min="19" max="19" width="6.42578125" customWidth="1"/>
    <col min="20" max="20" width="7.5703125" customWidth="1"/>
    <col min="21" max="21" width="4" customWidth="1"/>
    <col min="22" max="22" width="12.28515625" customWidth="1"/>
    <col min="23" max="23" width="4.28515625" customWidth="1"/>
    <col min="24" max="24" width="10.7109375" customWidth="1"/>
    <col min="25" max="25" width="11.140625" customWidth="1"/>
    <col min="26" max="26" width="11.5703125" customWidth="1"/>
    <col min="27" max="28" width="11.140625" customWidth="1"/>
    <col min="29" max="29" width="12" customWidth="1"/>
    <col min="30" max="30" width="6.5703125" customWidth="1"/>
    <col min="31" max="31" width="9.5703125" customWidth="1"/>
    <col min="32" max="32" width="11.28515625" customWidth="1"/>
    <col min="33" max="33" width="11" customWidth="1"/>
    <col min="34" max="35" width="10.42578125" customWidth="1"/>
    <col min="36" max="36" width="13.42578125" customWidth="1"/>
    <col min="37" max="37" width="15.7109375" customWidth="1"/>
    <col min="38" max="38" width="6.5703125" customWidth="1"/>
    <col min="41" max="41" width="7.42578125" customWidth="1"/>
    <col min="42" max="42" width="8" customWidth="1"/>
    <col min="45" max="45" width="11" customWidth="1"/>
    <col min="47" max="47" width="25.42578125" customWidth="1"/>
    <col min="48" max="48" width="9.42578125" customWidth="1"/>
    <col min="49" max="49" width="12.7109375" customWidth="1"/>
    <col min="50" max="50" width="16" customWidth="1"/>
    <col min="51" max="51" width="14.140625" customWidth="1"/>
    <col min="53" max="53" width="11.5703125" customWidth="1"/>
    <col min="54" max="54" width="16.5703125" customWidth="1"/>
    <col min="56" max="56" width="11.5703125" customWidth="1"/>
    <col min="57" max="57" width="11.28515625" customWidth="1"/>
  </cols>
  <sheetData>
    <row r="1" spans="1:58" ht="15.75" thickBot="1">
      <c r="A1" s="952" t="s">
        <v>292</v>
      </c>
      <c r="B1" s="952"/>
      <c r="C1" s="952"/>
      <c r="D1" s="952"/>
      <c r="E1" s="952"/>
      <c r="F1" s="106"/>
      <c r="G1" s="107"/>
      <c r="H1" s="953" t="s">
        <v>293</v>
      </c>
      <c r="I1" s="954"/>
      <c r="J1" s="954"/>
      <c r="K1" s="954"/>
      <c r="L1" s="954"/>
      <c r="M1" s="955"/>
      <c r="N1" s="108"/>
      <c r="O1" s="956" t="s">
        <v>285</v>
      </c>
      <c r="P1" s="957"/>
      <c r="Q1" s="957"/>
      <c r="R1" s="957"/>
      <c r="S1" s="957"/>
      <c r="T1" s="958"/>
      <c r="U1" s="109"/>
      <c r="V1" s="110" t="s">
        <v>294</v>
      </c>
      <c r="W1" s="111"/>
      <c r="X1" s="956" t="s">
        <v>295</v>
      </c>
      <c r="Y1" s="957"/>
      <c r="Z1" s="957"/>
      <c r="AA1" s="957"/>
      <c r="AB1" s="957"/>
      <c r="AC1" s="958"/>
      <c r="AD1" s="20"/>
      <c r="AE1" s="959" t="s">
        <v>296</v>
      </c>
      <c r="AF1" s="894"/>
      <c r="AG1" s="894"/>
      <c r="AH1" s="894"/>
      <c r="AI1" s="894"/>
      <c r="AJ1" s="894"/>
      <c r="AK1" s="960"/>
      <c r="AL1" s="14"/>
      <c r="AM1" s="961" t="s">
        <v>30</v>
      </c>
      <c r="AN1" s="962"/>
      <c r="AO1" s="112"/>
      <c r="AP1" s="967" t="s">
        <v>297</v>
      </c>
      <c r="AQ1" s="968"/>
      <c r="AR1" s="968"/>
      <c r="AS1" s="969"/>
      <c r="AT1" s="113"/>
      <c r="AU1" s="959" t="s">
        <v>298</v>
      </c>
      <c r="AV1" s="894"/>
      <c r="AW1" s="894"/>
      <c r="AX1" s="894"/>
      <c r="AY1" s="960"/>
      <c r="BA1" s="967" t="s">
        <v>299</v>
      </c>
      <c r="BB1" s="969"/>
      <c r="BD1" s="967" t="s">
        <v>300</v>
      </c>
      <c r="BE1" s="968"/>
      <c r="BF1" s="969"/>
    </row>
    <row r="2" spans="1:58" s="182" customFormat="1" ht="51.75" thickBot="1">
      <c r="A2" s="178" t="s">
        <v>301</v>
      </c>
      <c r="B2" s="183" t="s">
        <v>302</v>
      </c>
      <c r="C2" s="178" t="s">
        <v>303</v>
      </c>
      <c r="D2" s="178" t="s">
        <v>304</v>
      </c>
      <c r="E2" s="178" t="s">
        <v>476</v>
      </c>
      <c r="F2" s="183" t="s">
        <v>305</v>
      </c>
      <c r="G2" s="184"/>
      <c r="H2" s="178" t="s">
        <v>301</v>
      </c>
      <c r="I2" s="178" t="s">
        <v>306</v>
      </c>
      <c r="J2" s="178" t="s">
        <v>302</v>
      </c>
      <c r="K2" s="178" t="s">
        <v>303</v>
      </c>
      <c r="L2" s="178" t="s">
        <v>307</v>
      </c>
      <c r="M2" s="185" t="s">
        <v>308</v>
      </c>
      <c r="N2" s="184"/>
      <c r="O2" s="183" t="s">
        <v>301</v>
      </c>
      <c r="P2" s="186" t="s">
        <v>306</v>
      </c>
      <c r="Q2" s="178" t="s">
        <v>309</v>
      </c>
      <c r="R2" s="178" t="s">
        <v>303</v>
      </c>
      <c r="S2" s="183" t="s">
        <v>307</v>
      </c>
      <c r="T2" s="187" t="s">
        <v>308</v>
      </c>
      <c r="U2" s="184"/>
      <c r="V2" s="178" t="s">
        <v>310</v>
      </c>
      <c r="W2" s="184"/>
      <c r="X2" s="188" t="s">
        <v>311</v>
      </c>
      <c r="Y2" s="189" t="s">
        <v>312</v>
      </c>
      <c r="Z2" s="190" t="s">
        <v>483</v>
      </c>
      <c r="AA2" s="188" t="s">
        <v>313</v>
      </c>
      <c r="AB2" s="190" t="s">
        <v>314</v>
      </c>
      <c r="AC2" s="191" t="s">
        <v>315</v>
      </c>
      <c r="AD2" s="192"/>
      <c r="AE2" s="193" t="s">
        <v>301</v>
      </c>
      <c r="AF2" s="193" t="s">
        <v>303</v>
      </c>
      <c r="AG2" s="193" t="s">
        <v>302</v>
      </c>
      <c r="AH2" s="193" t="s">
        <v>304</v>
      </c>
      <c r="AI2" s="194" t="s">
        <v>285</v>
      </c>
      <c r="AJ2" s="194" t="s">
        <v>310</v>
      </c>
      <c r="AK2" s="195" t="s">
        <v>316</v>
      </c>
      <c r="AL2" s="196"/>
      <c r="AM2" s="197" t="s">
        <v>317</v>
      </c>
      <c r="AN2" s="198" t="s">
        <v>318</v>
      </c>
      <c r="AO2" s="192"/>
      <c r="AP2" s="198" t="s">
        <v>301</v>
      </c>
      <c r="AQ2" s="198" t="s">
        <v>303</v>
      </c>
      <c r="AR2" s="198" t="s">
        <v>302</v>
      </c>
      <c r="AS2" s="198" t="s">
        <v>304</v>
      </c>
      <c r="AT2" s="196"/>
      <c r="AU2" s="197" t="s">
        <v>319</v>
      </c>
      <c r="AV2" s="198" t="s">
        <v>320</v>
      </c>
      <c r="AW2" s="198" t="s">
        <v>321</v>
      </c>
      <c r="AX2" s="199" t="s">
        <v>322</v>
      </c>
      <c r="AY2" s="195" t="s">
        <v>323</v>
      </c>
      <c r="BA2" s="195" t="s">
        <v>324</v>
      </c>
      <c r="BB2" s="199" t="s">
        <v>325</v>
      </c>
      <c r="BD2" s="200" t="s">
        <v>25</v>
      </c>
      <c r="BE2" s="201" t="s">
        <v>326</v>
      </c>
      <c r="BF2" s="202" t="s">
        <v>44</v>
      </c>
    </row>
    <row r="3" spans="1:58" ht="15.75" thickBot="1">
      <c r="A3" s="179" t="s">
        <v>408</v>
      </c>
      <c r="B3" s="119">
        <v>4.4000000000000004</v>
      </c>
      <c r="C3" s="120">
        <v>9.59</v>
      </c>
      <c r="D3" s="120">
        <f>SUM(C3*B3)</f>
        <v>42.2</v>
      </c>
      <c r="E3" s="119"/>
      <c r="F3" s="120"/>
      <c r="G3" s="111"/>
      <c r="H3" s="203" t="s">
        <v>327</v>
      </c>
      <c r="I3" s="121">
        <v>0</v>
      </c>
      <c r="J3" s="121">
        <v>0</v>
      </c>
      <c r="K3" s="121">
        <v>0</v>
      </c>
      <c r="L3" s="121">
        <v>0</v>
      </c>
      <c r="M3" s="121">
        <v>0</v>
      </c>
      <c r="N3" s="111"/>
      <c r="O3" s="204" t="s">
        <v>307</v>
      </c>
      <c r="P3" s="121">
        <v>1</v>
      </c>
      <c r="Q3" s="121">
        <v>3</v>
      </c>
      <c r="R3" s="121">
        <v>2</v>
      </c>
      <c r="S3" s="137">
        <f t="shared" ref="S3:S25" si="0">Q3*R3</f>
        <v>6</v>
      </c>
      <c r="T3" s="121">
        <f>S3</f>
        <v>6</v>
      </c>
      <c r="U3" s="111"/>
      <c r="V3" s="123">
        <f>SUM(D3-M3-T3)</f>
        <v>36.200000000000003</v>
      </c>
      <c r="W3" s="111"/>
      <c r="X3" s="122">
        <f>SUM(V3*2)</f>
        <v>72.400000000000006</v>
      </c>
      <c r="Y3" s="122">
        <f>SUM(V3*2)</f>
        <v>72.400000000000006</v>
      </c>
      <c r="Z3" s="124">
        <f>4.2*3</f>
        <v>12.6</v>
      </c>
      <c r="AA3" s="124">
        <f>B3*C3-L3-S3</f>
        <v>36.200000000000003</v>
      </c>
      <c r="AB3" s="125">
        <f>B3*C3-L3-S3</f>
        <v>36.200000000000003</v>
      </c>
      <c r="AC3" s="126"/>
      <c r="AD3" s="4"/>
      <c r="AE3" s="127" t="s">
        <v>328</v>
      </c>
      <c r="AF3" s="128"/>
      <c r="AG3" s="128"/>
      <c r="AH3" s="126">
        <f>SUM(AF3*AG3)</f>
        <v>0</v>
      </c>
      <c r="AI3" s="16"/>
      <c r="AJ3" s="16">
        <f>SUM(AH3-AI3)</f>
        <v>0</v>
      </c>
      <c r="AK3" s="16">
        <f>AJ3*2</f>
        <v>0</v>
      </c>
      <c r="AL3" s="13"/>
      <c r="AM3" s="129">
        <f>SUM(E3-M3-T3-Z3)</f>
        <v>-18.600000000000001</v>
      </c>
      <c r="AN3" s="126">
        <f>SUM(F3-M3-T3)</f>
        <v>-6</v>
      </c>
      <c r="AO3" s="9"/>
      <c r="AP3" s="127" t="s">
        <v>329</v>
      </c>
      <c r="AQ3" s="128">
        <v>1.5</v>
      </c>
      <c r="AR3" s="128">
        <v>1.6</v>
      </c>
      <c r="AS3" s="126">
        <f>SUM(AQ3*AR3)</f>
        <v>2.4</v>
      </c>
      <c r="AT3" s="8"/>
      <c r="AU3" s="130">
        <v>739.04</v>
      </c>
      <c r="AV3" s="131">
        <v>739.04</v>
      </c>
      <c r="AW3" s="117">
        <v>739.04</v>
      </c>
      <c r="AX3" s="132">
        <f>AX13</f>
        <v>112.76</v>
      </c>
      <c r="AY3" s="132">
        <f>SUM(AW3-AX3)</f>
        <v>626.28</v>
      </c>
      <c r="BA3" s="133">
        <f>SUM(15.2*2)</f>
        <v>30.4</v>
      </c>
      <c r="BB3" s="134">
        <f>SUM(739.04-BA3)</f>
        <v>708.64</v>
      </c>
      <c r="BD3" s="134">
        <v>97.89</v>
      </c>
      <c r="BE3" s="135">
        <v>219.85</v>
      </c>
      <c r="BF3" s="134">
        <f>SUM(BD3+BE3)</f>
        <v>317.74</v>
      </c>
    </row>
    <row r="4" spans="1:58" ht="15.75" thickBot="1">
      <c r="A4" s="180" t="s">
        <v>409</v>
      </c>
      <c r="B4" s="119">
        <v>3</v>
      </c>
      <c r="C4" s="120">
        <v>2.1</v>
      </c>
      <c r="D4" s="120">
        <f t="shared" ref="D4:D72" si="1">SUM(C4*B4)</f>
        <v>6.3</v>
      </c>
      <c r="E4" s="119"/>
      <c r="F4" s="120"/>
      <c r="G4" s="111"/>
      <c r="H4" s="203" t="s">
        <v>327</v>
      </c>
      <c r="I4" s="121"/>
      <c r="J4" s="121"/>
      <c r="K4" s="121"/>
      <c r="L4" s="121">
        <v>0</v>
      </c>
      <c r="M4" s="121">
        <v>0</v>
      </c>
      <c r="N4" s="111"/>
      <c r="O4" s="204" t="s">
        <v>327</v>
      </c>
      <c r="P4" s="122"/>
      <c r="Q4" s="122"/>
      <c r="R4" s="122"/>
      <c r="S4" s="137">
        <f t="shared" si="0"/>
        <v>0</v>
      </c>
      <c r="T4" s="122">
        <f>P4*S4</f>
        <v>0</v>
      </c>
      <c r="U4" s="111"/>
      <c r="V4" s="111">
        <f t="shared" ref="V4:V72" si="2">SUM(D4-M4-T4)</f>
        <v>6.3</v>
      </c>
      <c r="W4" s="111"/>
      <c r="X4" s="122">
        <f t="shared" ref="X4:X72" si="3">SUM(V4*2)</f>
        <v>12.6</v>
      </c>
      <c r="Y4" s="122">
        <f t="shared" ref="Y4:Y65" si="4">SUM(V4*2)</f>
        <v>12.6</v>
      </c>
      <c r="Z4" s="124">
        <f>D4</f>
        <v>6.3</v>
      </c>
      <c r="AA4" s="124"/>
      <c r="AB4" s="125">
        <f>B4*C4-L4-S4</f>
        <v>6.3</v>
      </c>
      <c r="AC4" s="16"/>
      <c r="AD4" s="4"/>
      <c r="AE4" s="12" t="s">
        <v>330</v>
      </c>
      <c r="AF4" s="4"/>
      <c r="AG4" s="4"/>
      <c r="AH4" s="16">
        <f t="shared" ref="AH4:AH20" si="5">SUM(AF4*AG4)</f>
        <v>0</v>
      </c>
      <c r="AI4" s="16"/>
      <c r="AJ4" s="16">
        <f t="shared" ref="AJ4:AJ20" si="6">SUM(AH4-AI4)</f>
        <v>0</v>
      </c>
      <c r="AK4" s="16">
        <f t="shared" ref="AK4:AK20" si="7">AJ4*2</f>
        <v>0</v>
      </c>
      <c r="AL4" s="13"/>
      <c r="AM4" s="129">
        <f t="shared" ref="AM4:AM72" si="8">SUM(E4-M4-T4-Z4)</f>
        <v>-6.3</v>
      </c>
      <c r="AN4" s="16">
        <f>SUM(F4-M4-T4)</f>
        <v>0</v>
      </c>
      <c r="AO4" s="9"/>
      <c r="AP4" s="12" t="s">
        <v>331</v>
      </c>
      <c r="AQ4" s="4">
        <v>1.5</v>
      </c>
      <c r="AR4" s="4">
        <v>1.6</v>
      </c>
      <c r="AS4" s="16">
        <f t="shared" ref="AS4:AS43" si="9">SUM(AQ4*AR4)</f>
        <v>2.4</v>
      </c>
      <c r="AT4" s="8"/>
      <c r="AX4" s="8"/>
      <c r="AY4" s="8"/>
    </row>
    <row r="5" spans="1:58" ht="15.75" thickBot="1">
      <c r="A5" s="180" t="s">
        <v>410</v>
      </c>
      <c r="B5" s="119">
        <v>3</v>
      </c>
      <c r="C5" s="120">
        <v>2.1</v>
      </c>
      <c r="D5" s="120">
        <f t="shared" si="1"/>
        <v>6.3</v>
      </c>
      <c r="E5" s="119"/>
      <c r="F5" s="120"/>
      <c r="G5" s="115"/>
      <c r="H5" s="203" t="s">
        <v>327</v>
      </c>
      <c r="I5" s="121"/>
      <c r="J5" s="121"/>
      <c r="K5" s="121"/>
      <c r="L5" s="121">
        <v>0</v>
      </c>
      <c r="M5" s="121">
        <v>0</v>
      </c>
      <c r="N5" s="111"/>
      <c r="O5" s="204" t="s">
        <v>327</v>
      </c>
      <c r="P5" s="122"/>
      <c r="Q5" s="122"/>
      <c r="R5" s="122"/>
      <c r="S5" s="137">
        <f t="shared" si="0"/>
        <v>0</v>
      </c>
      <c r="T5" s="122">
        <f>S5</f>
        <v>0</v>
      </c>
      <c r="U5" s="111"/>
      <c r="V5" s="111">
        <f>D5</f>
        <v>6.3</v>
      </c>
      <c r="W5" s="111"/>
      <c r="X5" s="122">
        <f t="shared" si="3"/>
        <v>12.6</v>
      </c>
      <c r="Y5" s="122">
        <f t="shared" si="4"/>
        <v>12.6</v>
      </c>
      <c r="Z5" s="124">
        <f>D5</f>
        <v>6.3</v>
      </c>
      <c r="AA5" s="124"/>
      <c r="AB5" s="125">
        <f>B5*C5-L5-S5</f>
        <v>6.3</v>
      </c>
      <c r="AC5" s="16"/>
      <c r="AD5" s="4"/>
      <c r="AE5" s="12" t="s">
        <v>332</v>
      </c>
      <c r="AF5" s="4"/>
      <c r="AG5" s="4"/>
      <c r="AH5" s="16">
        <f t="shared" si="5"/>
        <v>0</v>
      </c>
      <c r="AI5" s="16"/>
      <c r="AJ5" s="16">
        <f t="shared" si="6"/>
        <v>0</v>
      </c>
      <c r="AK5" s="16">
        <f t="shared" si="7"/>
        <v>0</v>
      </c>
      <c r="AL5" s="13"/>
      <c r="AM5" s="129">
        <f>E5</f>
        <v>0</v>
      </c>
      <c r="AN5" s="16">
        <f>F5</f>
        <v>0</v>
      </c>
      <c r="AO5" s="9"/>
      <c r="AP5" s="12" t="s">
        <v>333</v>
      </c>
      <c r="AQ5" s="4">
        <v>1.5</v>
      </c>
      <c r="AR5" s="4">
        <v>1.6</v>
      </c>
      <c r="AS5" s="16">
        <f t="shared" si="9"/>
        <v>2.4</v>
      </c>
      <c r="AT5" s="8"/>
      <c r="AX5" s="8"/>
      <c r="AY5" s="8"/>
      <c r="BA5" s="961" t="s">
        <v>334</v>
      </c>
      <c r="BB5" s="962"/>
    </row>
    <row r="6" spans="1:58">
      <c r="A6" s="180" t="s">
        <v>411</v>
      </c>
      <c r="B6" s="119">
        <v>3</v>
      </c>
      <c r="C6" s="120">
        <v>3.5</v>
      </c>
      <c r="D6" s="120">
        <f t="shared" si="1"/>
        <v>10.5</v>
      </c>
      <c r="E6" s="119"/>
      <c r="F6" s="120"/>
      <c r="G6" s="111"/>
      <c r="H6" s="203" t="s">
        <v>327</v>
      </c>
      <c r="I6" s="121"/>
      <c r="J6" s="121"/>
      <c r="K6" s="121"/>
      <c r="L6" s="121">
        <v>0</v>
      </c>
      <c r="M6" s="121">
        <v>0</v>
      </c>
      <c r="N6" s="111"/>
      <c r="O6" s="204" t="s">
        <v>327</v>
      </c>
      <c r="P6" s="121"/>
      <c r="Q6" s="121"/>
      <c r="R6" s="121"/>
      <c r="S6" s="137">
        <f t="shared" si="0"/>
        <v>0</v>
      </c>
      <c r="T6" s="121">
        <v>0</v>
      </c>
      <c r="U6" s="111"/>
      <c r="V6" s="111">
        <f t="shared" si="2"/>
        <v>10.5</v>
      </c>
      <c r="W6" s="111"/>
      <c r="X6" s="122">
        <f t="shared" si="3"/>
        <v>21</v>
      </c>
      <c r="Y6" s="122">
        <f t="shared" si="4"/>
        <v>21</v>
      </c>
      <c r="Z6" s="124"/>
      <c r="AA6" s="124"/>
      <c r="AB6" s="125">
        <f>B6*C6-L6-S6</f>
        <v>10.5</v>
      </c>
      <c r="AC6" s="16"/>
      <c r="AD6" s="4"/>
      <c r="AE6" s="12" t="s">
        <v>335</v>
      </c>
      <c r="AF6" s="4"/>
      <c r="AG6" s="4"/>
      <c r="AH6" s="16">
        <f t="shared" si="5"/>
        <v>0</v>
      </c>
      <c r="AI6" s="16"/>
      <c r="AJ6" s="16">
        <f t="shared" si="6"/>
        <v>0</v>
      </c>
      <c r="AK6" s="16">
        <f t="shared" si="7"/>
        <v>0</v>
      </c>
      <c r="AL6" s="13"/>
      <c r="AM6" s="129">
        <f>E6</f>
        <v>0</v>
      </c>
      <c r="AN6" s="16">
        <f>F6</f>
        <v>0</v>
      </c>
      <c r="AO6" s="9"/>
      <c r="AP6" s="12" t="s">
        <v>336</v>
      </c>
      <c r="AQ6" s="4">
        <v>1.3</v>
      </c>
      <c r="AR6" s="4">
        <v>1.8</v>
      </c>
      <c r="AS6" s="16">
        <f t="shared" si="9"/>
        <v>2.34</v>
      </c>
      <c r="AT6" s="8"/>
      <c r="AX6" s="8"/>
      <c r="AY6" s="8"/>
    </row>
    <row r="7" spans="1:58" ht="15.75" thickBot="1">
      <c r="A7" s="180" t="s">
        <v>412</v>
      </c>
      <c r="B7" s="119">
        <v>3</v>
      </c>
      <c r="C7" s="120">
        <v>3.5</v>
      </c>
      <c r="D7" s="120">
        <f t="shared" si="1"/>
        <v>10.5</v>
      </c>
      <c r="E7" s="119"/>
      <c r="F7" s="120"/>
      <c r="G7" s="111"/>
      <c r="H7" s="203" t="s">
        <v>327</v>
      </c>
      <c r="I7" s="121"/>
      <c r="J7" s="121"/>
      <c r="K7" s="121"/>
      <c r="L7" s="137">
        <f>J7*K7</f>
        <v>0</v>
      </c>
      <c r="M7" s="136">
        <f>I7*L7</f>
        <v>0</v>
      </c>
      <c r="N7" s="111"/>
      <c r="O7" s="203" t="s">
        <v>327</v>
      </c>
      <c r="P7" s="121"/>
      <c r="Q7" s="121"/>
      <c r="R7" s="121"/>
      <c r="S7" s="137">
        <f t="shared" si="0"/>
        <v>0</v>
      </c>
      <c r="T7" s="121">
        <v>0</v>
      </c>
      <c r="U7" s="111"/>
      <c r="V7" s="111">
        <f t="shared" si="2"/>
        <v>10.5</v>
      </c>
      <c r="W7" s="111"/>
      <c r="X7" s="122">
        <f t="shared" si="3"/>
        <v>21</v>
      </c>
      <c r="Y7" s="122">
        <f t="shared" si="4"/>
        <v>21</v>
      </c>
      <c r="Z7" s="124"/>
      <c r="AA7" s="124"/>
      <c r="AB7" s="125">
        <f>0.7*C7-L7</f>
        <v>2.4500000000000002</v>
      </c>
      <c r="AC7" s="16"/>
      <c r="AD7" s="4"/>
      <c r="AE7" s="12" t="s">
        <v>337</v>
      </c>
      <c r="AF7" s="4"/>
      <c r="AG7" s="4"/>
      <c r="AH7" s="16">
        <f t="shared" si="5"/>
        <v>0</v>
      </c>
      <c r="AI7" s="16"/>
      <c r="AJ7" s="16">
        <f t="shared" si="6"/>
        <v>0</v>
      </c>
      <c r="AK7" s="16">
        <f t="shared" si="7"/>
        <v>0</v>
      </c>
      <c r="AL7" s="13"/>
      <c r="AM7" s="129">
        <f t="shared" si="8"/>
        <v>0</v>
      </c>
      <c r="AN7" s="16">
        <f t="shared" ref="AN7:AN75" si="10">SUM(F7-M7-T7)</f>
        <v>0</v>
      </c>
      <c r="AO7" s="9"/>
      <c r="AP7" s="12" t="s">
        <v>338</v>
      </c>
      <c r="AQ7" s="4">
        <v>0.7</v>
      </c>
      <c r="AR7" s="4">
        <v>1</v>
      </c>
      <c r="AS7" s="16">
        <f t="shared" si="9"/>
        <v>0.7</v>
      </c>
      <c r="AT7" s="8"/>
      <c r="AX7" s="8"/>
    </row>
    <row r="8" spans="1:58" ht="15.75" thickBot="1">
      <c r="A8" s="180" t="s">
        <v>413</v>
      </c>
      <c r="B8" s="119">
        <v>3</v>
      </c>
      <c r="C8" s="120">
        <v>3.5</v>
      </c>
      <c r="D8" s="120">
        <f t="shared" si="1"/>
        <v>10.5</v>
      </c>
      <c r="E8" s="119"/>
      <c r="F8" s="120"/>
      <c r="G8" s="111"/>
      <c r="H8" s="203" t="s">
        <v>327</v>
      </c>
      <c r="I8" s="121"/>
      <c r="J8" s="121"/>
      <c r="K8" s="121"/>
      <c r="L8" s="137">
        <f t="shared" ref="L8:L71" si="11">J8*K8</f>
        <v>0</v>
      </c>
      <c r="M8" s="136">
        <f t="shared" ref="M8:M17" si="12">I8*L8</f>
        <v>0</v>
      </c>
      <c r="N8" s="111"/>
      <c r="O8" s="203" t="s">
        <v>327</v>
      </c>
      <c r="P8" s="121"/>
      <c r="Q8" s="121"/>
      <c r="R8" s="121"/>
      <c r="S8" s="137">
        <f t="shared" si="0"/>
        <v>0</v>
      </c>
      <c r="T8" s="121">
        <v>0</v>
      </c>
      <c r="U8" s="111"/>
      <c r="V8" s="111">
        <f t="shared" si="2"/>
        <v>10.5</v>
      </c>
      <c r="W8" s="111"/>
      <c r="X8" s="122">
        <f t="shared" si="3"/>
        <v>21</v>
      </c>
      <c r="Y8" s="122">
        <f t="shared" si="4"/>
        <v>21</v>
      </c>
      <c r="Z8" s="124"/>
      <c r="AA8" s="124"/>
      <c r="AB8" s="125">
        <f t="shared" ref="AB8:AB17" si="13">0.7*C8-L8</f>
        <v>2.4500000000000002</v>
      </c>
      <c r="AC8" s="16"/>
      <c r="AD8" s="4"/>
      <c r="AE8" s="12" t="s">
        <v>339</v>
      </c>
      <c r="AF8" s="4"/>
      <c r="AG8" s="4"/>
      <c r="AH8" s="16">
        <f t="shared" si="5"/>
        <v>0</v>
      </c>
      <c r="AI8" s="16"/>
      <c r="AJ8" s="16">
        <f t="shared" si="6"/>
        <v>0</v>
      </c>
      <c r="AK8" s="16">
        <f t="shared" si="7"/>
        <v>0</v>
      </c>
      <c r="AL8" s="13"/>
      <c r="AM8" s="129">
        <f t="shared" si="8"/>
        <v>0</v>
      </c>
      <c r="AN8" s="16">
        <f t="shared" si="10"/>
        <v>0</v>
      </c>
      <c r="AO8" s="9"/>
      <c r="AP8" s="12" t="s">
        <v>340</v>
      </c>
      <c r="AQ8" s="4">
        <v>0.7</v>
      </c>
      <c r="AR8" s="4">
        <v>1</v>
      </c>
      <c r="AS8" s="16">
        <f t="shared" si="9"/>
        <v>0.7</v>
      </c>
      <c r="AT8" s="8"/>
      <c r="AU8" s="134" t="s">
        <v>341</v>
      </c>
      <c r="AV8" s="134" t="s">
        <v>306</v>
      </c>
      <c r="AW8" s="134" t="s">
        <v>304</v>
      </c>
      <c r="AX8" s="138" t="s">
        <v>342</v>
      </c>
    </row>
    <row r="9" spans="1:58">
      <c r="A9" s="180" t="s">
        <v>414</v>
      </c>
      <c r="B9" s="119">
        <v>3</v>
      </c>
      <c r="C9" s="120">
        <v>3.5</v>
      </c>
      <c r="D9" s="120">
        <f t="shared" si="1"/>
        <v>10.5</v>
      </c>
      <c r="E9" s="119"/>
      <c r="F9" s="120"/>
      <c r="G9" s="111"/>
      <c r="H9" s="203" t="s">
        <v>327</v>
      </c>
      <c r="I9" s="121"/>
      <c r="J9" s="121"/>
      <c r="K9" s="121"/>
      <c r="L9" s="137">
        <f t="shared" si="11"/>
        <v>0</v>
      </c>
      <c r="M9" s="136">
        <f t="shared" si="12"/>
        <v>0</v>
      </c>
      <c r="N9" s="111"/>
      <c r="O9" s="203" t="s">
        <v>327</v>
      </c>
      <c r="P9" s="121"/>
      <c r="Q9" s="121"/>
      <c r="R9" s="121"/>
      <c r="S9" s="137">
        <f t="shared" si="0"/>
        <v>0</v>
      </c>
      <c r="T9" s="121">
        <v>0</v>
      </c>
      <c r="U9" s="111"/>
      <c r="V9" s="111">
        <f t="shared" si="2"/>
        <v>10.5</v>
      </c>
      <c r="W9" s="111"/>
      <c r="X9" s="122">
        <f t="shared" si="3"/>
        <v>21</v>
      </c>
      <c r="Y9" s="122">
        <f t="shared" si="4"/>
        <v>21</v>
      </c>
      <c r="Z9" s="124"/>
      <c r="AA9" s="124"/>
      <c r="AB9" s="125">
        <f t="shared" si="13"/>
        <v>2.4500000000000002</v>
      </c>
      <c r="AC9" s="16"/>
      <c r="AD9" s="4"/>
      <c r="AE9" s="12" t="s">
        <v>343</v>
      </c>
      <c r="AF9" s="4"/>
      <c r="AG9" s="4"/>
      <c r="AH9" s="16">
        <f t="shared" si="5"/>
        <v>0</v>
      </c>
      <c r="AI9" s="16"/>
      <c r="AJ9" s="16">
        <f t="shared" si="6"/>
        <v>0</v>
      </c>
      <c r="AK9" s="16">
        <f t="shared" si="7"/>
        <v>0</v>
      </c>
      <c r="AL9" s="13"/>
      <c r="AM9" s="129">
        <f t="shared" si="8"/>
        <v>0</v>
      </c>
      <c r="AN9" s="16">
        <f t="shared" si="10"/>
        <v>0</v>
      </c>
      <c r="AO9" s="9"/>
      <c r="AP9" s="12" t="s">
        <v>344</v>
      </c>
      <c r="AQ9" s="4">
        <v>1.1499999999999999</v>
      </c>
      <c r="AR9" s="4">
        <v>1.6</v>
      </c>
      <c r="AS9" s="16">
        <f t="shared" si="9"/>
        <v>1.84</v>
      </c>
      <c r="AT9" s="8"/>
      <c r="AU9" s="113" t="s">
        <v>345</v>
      </c>
      <c r="AV9" s="113">
        <v>6</v>
      </c>
      <c r="AW9" s="113">
        <v>2.89</v>
      </c>
      <c r="AX9" s="118">
        <f>SUM(AV9*AW9)</f>
        <v>17.34</v>
      </c>
    </row>
    <row r="10" spans="1:58">
      <c r="A10" s="180" t="s">
        <v>415</v>
      </c>
      <c r="B10" s="119">
        <v>3</v>
      </c>
      <c r="C10" s="120">
        <v>3.5</v>
      </c>
      <c r="D10" s="120">
        <f t="shared" si="1"/>
        <v>10.5</v>
      </c>
      <c r="E10" s="119"/>
      <c r="F10" s="120"/>
      <c r="G10" s="111"/>
      <c r="H10" s="203" t="s">
        <v>327</v>
      </c>
      <c r="I10" s="121"/>
      <c r="J10" s="121"/>
      <c r="K10" s="121"/>
      <c r="L10" s="137">
        <f t="shared" si="11"/>
        <v>0</v>
      </c>
      <c r="M10" s="136">
        <f t="shared" si="12"/>
        <v>0</v>
      </c>
      <c r="N10" s="111"/>
      <c r="O10" s="203" t="s">
        <v>378</v>
      </c>
      <c r="P10" s="121">
        <v>1</v>
      </c>
      <c r="Q10" s="121">
        <v>2.1</v>
      </c>
      <c r="R10" s="121">
        <v>0.9</v>
      </c>
      <c r="S10" s="137">
        <f t="shared" si="0"/>
        <v>1.89</v>
      </c>
      <c r="T10" s="137">
        <f>S10</f>
        <v>1.89</v>
      </c>
      <c r="U10" s="111"/>
      <c r="V10" s="111">
        <f t="shared" si="2"/>
        <v>8.61</v>
      </c>
      <c r="W10" s="111"/>
      <c r="X10" s="122">
        <f t="shared" si="3"/>
        <v>17.22</v>
      </c>
      <c r="Y10" s="122">
        <f t="shared" si="4"/>
        <v>17.22</v>
      </c>
      <c r="Z10" s="124"/>
      <c r="AA10" s="124">
        <f>B10*C10-L10-S10</f>
        <v>8.61</v>
      </c>
      <c r="AB10" s="125">
        <f t="shared" si="13"/>
        <v>2.4500000000000002</v>
      </c>
      <c r="AC10" s="16"/>
      <c r="AD10" s="4"/>
      <c r="AE10" s="12" t="s">
        <v>346</v>
      </c>
      <c r="AF10" s="4"/>
      <c r="AG10" s="4"/>
      <c r="AH10" s="16">
        <f t="shared" si="5"/>
        <v>0</v>
      </c>
      <c r="AI10" s="16"/>
      <c r="AJ10" s="16">
        <f t="shared" si="6"/>
        <v>0</v>
      </c>
      <c r="AK10" s="16">
        <f t="shared" si="7"/>
        <v>0</v>
      </c>
      <c r="AL10" s="13"/>
      <c r="AM10" s="129">
        <f t="shared" si="8"/>
        <v>-1.89</v>
      </c>
      <c r="AN10" s="16">
        <f t="shared" si="10"/>
        <v>-1.89</v>
      </c>
      <c r="AO10" s="9"/>
      <c r="AP10" s="12" t="s">
        <v>347</v>
      </c>
      <c r="AQ10" s="4">
        <v>0.4</v>
      </c>
      <c r="AR10" s="4">
        <v>1.8</v>
      </c>
      <c r="AS10" s="16">
        <f t="shared" si="9"/>
        <v>0.72</v>
      </c>
      <c r="AT10" s="8"/>
      <c r="AU10" s="113" t="s">
        <v>348</v>
      </c>
      <c r="AV10" s="113">
        <v>2</v>
      </c>
      <c r="AW10" s="113">
        <v>15.2</v>
      </c>
      <c r="AX10" s="113">
        <f>SUM(AV10*AW10)</f>
        <v>30.4</v>
      </c>
    </row>
    <row r="11" spans="1:58">
      <c r="A11" s="180" t="s">
        <v>416</v>
      </c>
      <c r="B11" s="175">
        <v>6.17</v>
      </c>
      <c r="C11" s="176">
        <v>7.8</v>
      </c>
      <c r="D11" s="176">
        <f t="shared" si="1"/>
        <v>48.13</v>
      </c>
      <c r="E11" s="119"/>
      <c r="F11" s="120"/>
      <c r="G11" s="111"/>
      <c r="H11" s="203" t="s">
        <v>390</v>
      </c>
      <c r="I11" s="121">
        <v>1</v>
      </c>
      <c r="J11" s="121">
        <v>1</v>
      </c>
      <c r="K11" s="121">
        <v>1.2</v>
      </c>
      <c r="L11" s="137">
        <f t="shared" si="11"/>
        <v>1.2</v>
      </c>
      <c r="M11" s="136">
        <v>0</v>
      </c>
      <c r="N11" s="111"/>
      <c r="O11" s="203" t="s">
        <v>307</v>
      </c>
      <c r="P11" s="121">
        <v>1</v>
      </c>
      <c r="Q11" s="121">
        <v>2</v>
      </c>
      <c r="R11" s="121">
        <v>3</v>
      </c>
      <c r="S11" s="137">
        <f t="shared" si="0"/>
        <v>6</v>
      </c>
      <c r="T11" s="137">
        <f>S11</f>
        <v>6</v>
      </c>
      <c r="U11" s="111"/>
      <c r="V11" s="111">
        <f t="shared" si="2"/>
        <v>42.13</v>
      </c>
      <c r="W11" s="111"/>
      <c r="X11" s="122">
        <f t="shared" si="3"/>
        <v>84.26</v>
      </c>
      <c r="Y11" s="122">
        <f t="shared" si="4"/>
        <v>84.26</v>
      </c>
      <c r="Z11" s="124"/>
      <c r="AA11" s="124">
        <f>(2.14*B11)-L11</f>
        <v>12</v>
      </c>
      <c r="AB11" s="125">
        <f t="shared" si="13"/>
        <v>4.26</v>
      </c>
      <c r="AC11" s="139"/>
      <c r="AD11" s="4"/>
      <c r="AE11" s="12" t="s">
        <v>349</v>
      </c>
      <c r="AF11" s="4"/>
      <c r="AG11" s="4"/>
      <c r="AH11" s="16">
        <f t="shared" si="5"/>
        <v>0</v>
      </c>
      <c r="AI11" s="16"/>
      <c r="AJ11" s="16">
        <f t="shared" si="6"/>
        <v>0</v>
      </c>
      <c r="AK11" s="16">
        <f t="shared" si="7"/>
        <v>0</v>
      </c>
      <c r="AL11" s="13"/>
      <c r="AM11" s="129">
        <f t="shared" si="8"/>
        <v>-6</v>
      </c>
      <c r="AN11" s="16">
        <f t="shared" si="10"/>
        <v>-6</v>
      </c>
      <c r="AO11" s="9"/>
      <c r="AP11" s="12" t="s">
        <v>350</v>
      </c>
      <c r="AQ11" s="4">
        <v>1.1000000000000001</v>
      </c>
      <c r="AR11" s="4">
        <v>1.6</v>
      </c>
      <c r="AS11" s="16">
        <f t="shared" si="9"/>
        <v>1.76</v>
      </c>
      <c r="AT11" s="8"/>
      <c r="AU11" s="113" t="s">
        <v>351</v>
      </c>
      <c r="AV11" s="113">
        <v>2</v>
      </c>
      <c r="AW11" s="113">
        <v>10.5</v>
      </c>
      <c r="AX11" s="113">
        <f>SUM(AV11*AW11)</f>
        <v>21</v>
      </c>
    </row>
    <row r="12" spans="1:58" ht="15.75" thickBot="1">
      <c r="A12" s="180" t="s">
        <v>417</v>
      </c>
      <c r="B12" s="119">
        <v>4.4000000000000004</v>
      </c>
      <c r="C12" s="120">
        <v>1.7</v>
      </c>
      <c r="D12" s="120">
        <f t="shared" si="1"/>
        <v>7.48</v>
      </c>
      <c r="E12" s="119"/>
      <c r="F12" s="119"/>
      <c r="G12" s="111"/>
      <c r="H12" s="203" t="s">
        <v>385</v>
      </c>
      <c r="I12" s="121">
        <v>1</v>
      </c>
      <c r="J12" s="121">
        <v>0.4</v>
      </c>
      <c r="K12" s="121">
        <v>0.8</v>
      </c>
      <c r="L12" s="137">
        <f t="shared" si="11"/>
        <v>0.32</v>
      </c>
      <c r="M12" s="136">
        <v>0</v>
      </c>
      <c r="N12" s="111"/>
      <c r="O12" s="203" t="s">
        <v>327</v>
      </c>
      <c r="P12" s="121"/>
      <c r="Q12" s="121"/>
      <c r="R12" s="121"/>
      <c r="S12" s="137">
        <f t="shared" si="0"/>
        <v>0</v>
      </c>
      <c r="T12" s="121">
        <v>0</v>
      </c>
      <c r="U12" s="111"/>
      <c r="V12" s="111">
        <f t="shared" si="2"/>
        <v>7.48</v>
      </c>
      <c r="W12" s="111"/>
      <c r="X12" s="122">
        <f t="shared" si="3"/>
        <v>14.96</v>
      </c>
      <c r="Y12" s="122">
        <f t="shared" si="4"/>
        <v>14.96</v>
      </c>
      <c r="Z12" s="124"/>
      <c r="AA12" s="124">
        <f>B12*C12-L12-S12</f>
        <v>7.16</v>
      </c>
      <c r="AB12" s="125">
        <f t="shared" si="13"/>
        <v>0.87</v>
      </c>
      <c r="AC12" s="139"/>
      <c r="AD12" s="4"/>
      <c r="AE12" s="12" t="s">
        <v>352</v>
      </c>
      <c r="AF12" s="4"/>
      <c r="AG12" s="4"/>
      <c r="AH12" s="16">
        <f t="shared" si="5"/>
        <v>0</v>
      </c>
      <c r="AI12" s="16"/>
      <c r="AJ12" s="16">
        <f t="shared" si="6"/>
        <v>0</v>
      </c>
      <c r="AK12" s="16">
        <f t="shared" si="7"/>
        <v>0</v>
      </c>
      <c r="AL12" s="13"/>
      <c r="AM12" s="129">
        <f t="shared" si="8"/>
        <v>0</v>
      </c>
      <c r="AN12" s="16">
        <f t="shared" si="10"/>
        <v>0</v>
      </c>
      <c r="AO12" s="9"/>
      <c r="AP12" s="12" t="s">
        <v>353</v>
      </c>
      <c r="AQ12" s="4">
        <v>1.1000000000000001</v>
      </c>
      <c r="AR12" s="4">
        <v>1.6</v>
      </c>
      <c r="AS12" s="16">
        <f t="shared" si="9"/>
        <v>1.76</v>
      </c>
      <c r="AT12" s="8"/>
      <c r="AU12" s="133" t="s">
        <v>354</v>
      </c>
      <c r="AV12" s="133">
        <v>1</v>
      </c>
      <c r="AW12" s="140">
        <v>44.02</v>
      </c>
      <c r="AX12" s="133">
        <f>SUM(AV12*AW12)</f>
        <v>44.02</v>
      </c>
    </row>
    <row r="13" spans="1:58" ht="15.75" thickBot="1">
      <c r="A13" s="180" t="s">
        <v>425</v>
      </c>
      <c r="B13" s="119">
        <v>3</v>
      </c>
      <c r="C13" s="120">
        <v>2</v>
      </c>
      <c r="D13" s="120">
        <f>SUM(C13*B13)</f>
        <v>6</v>
      </c>
      <c r="E13" s="119"/>
      <c r="F13" s="119"/>
      <c r="G13" s="111"/>
      <c r="H13" s="203" t="s">
        <v>407</v>
      </c>
      <c r="I13" s="121">
        <v>2</v>
      </c>
      <c r="J13" s="121">
        <v>2</v>
      </c>
      <c r="K13" s="121">
        <v>1</v>
      </c>
      <c r="L13" s="137">
        <f t="shared" si="11"/>
        <v>2</v>
      </c>
      <c r="M13" s="136">
        <f t="shared" si="12"/>
        <v>4</v>
      </c>
      <c r="N13" s="111"/>
      <c r="O13" s="203" t="s">
        <v>327</v>
      </c>
      <c r="P13" s="121"/>
      <c r="Q13" s="121"/>
      <c r="R13" s="121"/>
      <c r="S13" s="137">
        <f t="shared" si="0"/>
        <v>0</v>
      </c>
      <c r="T13" s="121">
        <v>0</v>
      </c>
      <c r="U13" s="111"/>
      <c r="V13" s="111">
        <f t="shared" si="2"/>
        <v>2</v>
      </c>
      <c r="W13" s="111"/>
      <c r="X13" s="122">
        <f t="shared" si="3"/>
        <v>4</v>
      </c>
      <c r="Y13" s="122">
        <f t="shared" si="4"/>
        <v>4</v>
      </c>
      <c r="Z13" s="124"/>
      <c r="AA13" s="124"/>
      <c r="AB13" s="125">
        <f t="shared" si="13"/>
        <v>-0.6</v>
      </c>
      <c r="AC13" s="139"/>
      <c r="AD13" s="4"/>
      <c r="AE13" s="12" t="s">
        <v>355</v>
      </c>
      <c r="AF13" s="4"/>
      <c r="AG13" s="4"/>
      <c r="AH13" s="16">
        <f t="shared" si="5"/>
        <v>0</v>
      </c>
      <c r="AI13" s="16"/>
      <c r="AJ13" s="16">
        <f t="shared" si="6"/>
        <v>0</v>
      </c>
      <c r="AK13" s="16">
        <f t="shared" si="7"/>
        <v>0</v>
      </c>
      <c r="AL13" s="13"/>
      <c r="AM13" s="129">
        <f t="shared" si="8"/>
        <v>-4</v>
      </c>
      <c r="AN13" s="16">
        <f t="shared" si="10"/>
        <v>-4</v>
      </c>
      <c r="AO13" s="9"/>
      <c r="AP13" s="12" t="s">
        <v>356</v>
      </c>
      <c r="AQ13" s="4">
        <v>1.45</v>
      </c>
      <c r="AR13" s="4">
        <v>1.8</v>
      </c>
      <c r="AS13" s="16">
        <f t="shared" si="9"/>
        <v>2.61</v>
      </c>
      <c r="AT13" s="8"/>
      <c r="AV13" s="8"/>
      <c r="AW13" s="141"/>
      <c r="AX13" s="116">
        <f>SUM(AX9:AX12)</f>
        <v>112.76</v>
      </c>
    </row>
    <row r="14" spans="1:58">
      <c r="A14" s="945" t="s">
        <v>418</v>
      </c>
      <c r="B14" s="946">
        <v>4.4000000000000004</v>
      </c>
      <c r="C14" s="947">
        <v>19.350000000000001</v>
      </c>
      <c r="D14" s="947">
        <f>SUM(C14*B14)</f>
        <v>85.14</v>
      </c>
      <c r="E14" s="951"/>
      <c r="F14" s="950"/>
      <c r="G14" s="111"/>
      <c r="H14" s="203" t="s">
        <v>385</v>
      </c>
      <c r="I14" s="121">
        <v>1</v>
      </c>
      <c r="J14" s="121">
        <v>0.4</v>
      </c>
      <c r="K14" s="121">
        <v>0.8</v>
      </c>
      <c r="L14" s="137">
        <f t="shared" si="11"/>
        <v>0.32</v>
      </c>
      <c r="M14" s="136">
        <v>0</v>
      </c>
      <c r="N14" s="111"/>
      <c r="O14" s="203" t="s">
        <v>327</v>
      </c>
      <c r="P14" s="121"/>
      <c r="Q14" s="121"/>
      <c r="R14" s="121"/>
      <c r="S14" s="137">
        <f t="shared" si="0"/>
        <v>0</v>
      </c>
      <c r="T14" s="121">
        <v>0</v>
      </c>
      <c r="U14" s="111"/>
      <c r="V14" s="948">
        <f>SUM(D14-M14-M15-M16-T14)</f>
        <v>78.94</v>
      </c>
      <c r="W14" s="111"/>
      <c r="X14" s="122">
        <f t="shared" si="3"/>
        <v>157.88</v>
      </c>
      <c r="Y14" s="122">
        <f t="shared" si="4"/>
        <v>157.88</v>
      </c>
      <c r="Z14" s="124">
        <f>2.3*3</f>
        <v>6.9</v>
      </c>
      <c r="AA14" s="976">
        <f>B14*C14-L14-L15-L16-S14</f>
        <v>82.47</v>
      </c>
      <c r="AB14" s="125">
        <f t="shared" si="13"/>
        <v>13.23</v>
      </c>
      <c r="AC14" s="139"/>
      <c r="AD14" s="4"/>
      <c r="AE14" s="12" t="s">
        <v>357</v>
      </c>
      <c r="AF14" s="4"/>
      <c r="AG14" s="4"/>
      <c r="AH14" s="16">
        <f t="shared" si="5"/>
        <v>0</v>
      </c>
      <c r="AI14" s="16"/>
      <c r="AJ14" s="16">
        <f t="shared" si="6"/>
        <v>0</v>
      </c>
      <c r="AK14" s="16">
        <f t="shared" si="7"/>
        <v>0</v>
      </c>
      <c r="AL14" s="13"/>
      <c r="AM14" s="129">
        <f>SUM(E14-M14-T14-Z14)</f>
        <v>-6.9</v>
      </c>
      <c r="AN14" s="16">
        <v>0</v>
      </c>
      <c r="AO14" s="9"/>
      <c r="AP14" s="12" t="s">
        <v>358</v>
      </c>
      <c r="AQ14" s="4">
        <v>1.4</v>
      </c>
      <c r="AR14" s="4">
        <v>1.8</v>
      </c>
      <c r="AS14" s="16">
        <f t="shared" si="9"/>
        <v>2.52</v>
      </c>
      <c r="AT14" s="8"/>
      <c r="AX14" s="8"/>
    </row>
    <row r="15" spans="1:58">
      <c r="A15" s="945"/>
      <c r="B15" s="946"/>
      <c r="C15" s="947"/>
      <c r="D15" s="947"/>
      <c r="E15" s="951"/>
      <c r="F15" s="950"/>
      <c r="G15" s="111"/>
      <c r="H15" s="203" t="s">
        <v>427</v>
      </c>
      <c r="I15" s="121">
        <v>2</v>
      </c>
      <c r="J15" s="121">
        <v>1</v>
      </c>
      <c r="K15" s="121">
        <v>0.85</v>
      </c>
      <c r="L15" s="137">
        <f>J15*K15</f>
        <v>0.85</v>
      </c>
      <c r="M15" s="136">
        <f>I15*L15</f>
        <v>1.7</v>
      </c>
      <c r="N15" s="111"/>
      <c r="O15" s="203" t="s">
        <v>327</v>
      </c>
      <c r="P15" s="121"/>
      <c r="Q15" s="121"/>
      <c r="R15" s="121"/>
      <c r="S15" s="137">
        <f>Q15*R15</f>
        <v>0</v>
      </c>
      <c r="T15" s="121">
        <v>0</v>
      </c>
      <c r="U15" s="111"/>
      <c r="V15" s="949"/>
      <c r="W15" s="111"/>
      <c r="X15" s="122">
        <f>SUM(V15*2)</f>
        <v>0</v>
      </c>
      <c r="Y15" s="122">
        <f>SUM(V15*2)</f>
        <v>0</v>
      </c>
      <c r="Z15" s="124"/>
      <c r="AA15" s="976"/>
      <c r="AB15" s="125">
        <f>0.7*C15-L15</f>
        <v>-0.85</v>
      </c>
      <c r="AC15" s="139"/>
      <c r="AD15" s="150"/>
      <c r="AE15" s="149" t="s">
        <v>359</v>
      </c>
      <c r="AF15" s="150"/>
      <c r="AG15" s="150"/>
      <c r="AH15" s="155">
        <f>SUM(AF15*AG15)</f>
        <v>0</v>
      </c>
      <c r="AI15" s="155"/>
      <c r="AJ15" s="155">
        <f>SUM(AH15-AI15)</f>
        <v>0</v>
      </c>
      <c r="AK15" s="155">
        <f>AJ15*2</f>
        <v>0</v>
      </c>
      <c r="AL15" s="13"/>
      <c r="AM15" s="129">
        <f>SUM(E15-M15-T15-Z15)</f>
        <v>-1.7</v>
      </c>
      <c r="AN15" s="155">
        <v>0</v>
      </c>
      <c r="AO15" s="9"/>
      <c r="AP15" s="149" t="s">
        <v>360</v>
      </c>
      <c r="AQ15" s="150">
        <v>1.1000000000000001</v>
      </c>
      <c r="AR15" s="150">
        <v>1.6</v>
      </c>
      <c r="AS15" s="155">
        <f>SUM(AQ15*AR15)</f>
        <v>1.76</v>
      </c>
      <c r="AT15" s="8"/>
      <c r="AX15" s="8"/>
    </row>
    <row r="16" spans="1:58">
      <c r="A16" s="945"/>
      <c r="B16" s="946"/>
      <c r="C16" s="947"/>
      <c r="D16" s="947"/>
      <c r="E16" s="951"/>
      <c r="F16" s="950"/>
      <c r="G16" s="111"/>
      <c r="H16" s="203" t="s">
        <v>428</v>
      </c>
      <c r="I16" s="121">
        <v>3</v>
      </c>
      <c r="J16" s="121">
        <v>1</v>
      </c>
      <c r="K16" s="121">
        <v>1.5</v>
      </c>
      <c r="L16" s="137">
        <f>J16*K16</f>
        <v>1.5</v>
      </c>
      <c r="M16" s="136">
        <f>I16*L16</f>
        <v>4.5</v>
      </c>
      <c r="N16" s="111"/>
      <c r="O16" s="203" t="s">
        <v>327</v>
      </c>
      <c r="P16" s="121"/>
      <c r="Q16" s="121"/>
      <c r="R16" s="121"/>
      <c r="S16" s="137">
        <f>Q16*R16</f>
        <v>0</v>
      </c>
      <c r="T16" s="121">
        <v>0</v>
      </c>
      <c r="U16" s="111"/>
      <c r="V16" s="949"/>
      <c r="W16" s="111"/>
      <c r="X16" s="122">
        <f>SUM(V16*2)</f>
        <v>0</v>
      </c>
      <c r="Y16" s="122">
        <f>SUM(V16*2)</f>
        <v>0</v>
      </c>
      <c r="Z16" s="124"/>
      <c r="AA16" s="976"/>
      <c r="AB16" s="125">
        <f>0.7*C16-L16</f>
        <v>-1.5</v>
      </c>
      <c r="AC16" s="139"/>
      <c r="AD16" s="150"/>
      <c r="AE16" s="149" t="s">
        <v>359</v>
      </c>
      <c r="AF16" s="150"/>
      <c r="AG16" s="150"/>
      <c r="AH16" s="155">
        <f>SUM(AF16*AG16)</f>
        <v>0</v>
      </c>
      <c r="AI16" s="155"/>
      <c r="AJ16" s="155">
        <f>SUM(AH16-AI16)</f>
        <v>0</v>
      </c>
      <c r="AK16" s="155">
        <f>AJ16*2</f>
        <v>0</v>
      </c>
      <c r="AL16" s="13"/>
      <c r="AM16" s="129">
        <f>SUM(E16-M16-T16-Z16)</f>
        <v>-4.5</v>
      </c>
      <c r="AN16" s="155">
        <v>0</v>
      </c>
      <c r="AO16" s="9"/>
      <c r="AP16" s="149" t="s">
        <v>360</v>
      </c>
      <c r="AQ16" s="150">
        <v>1.1000000000000001</v>
      </c>
      <c r="AR16" s="150">
        <v>1.6</v>
      </c>
      <c r="AS16" s="155">
        <f>SUM(AQ16*AR16)</f>
        <v>1.76</v>
      </c>
      <c r="AT16" s="8"/>
      <c r="AX16" s="8"/>
    </row>
    <row r="17" spans="1:50">
      <c r="A17" s="180" t="s">
        <v>419</v>
      </c>
      <c r="B17" s="119">
        <v>3</v>
      </c>
      <c r="C17" s="120">
        <v>2.4500000000000002</v>
      </c>
      <c r="D17" s="120">
        <f>SUM(C17*B17)</f>
        <v>7.35</v>
      </c>
      <c r="E17" s="119"/>
      <c r="F17" s="119"/>
      <c r="G17" s="111"/>
      <c r="H17" s="203" t="s">
        <v>327</v>
      </c>
      <c r="I17" s="121"/>
      <c r="J17" s="121"/>
      <c r="K17" s="121"/>
      <c r="L17" s="137">
        <f t="shared" si="11"/>
        <v>0</v>
      </c>
      <c r="M17" s="136">
        <f t="shared" si="12"/>
        <v>0</v>
      </c>
      <c r="N17" s="111"/>
      <c r="O17" s="203" t="s">
        <v>429</v>
      </c>
      <c r="P17" s="121">
        <v>1</v>
      </c>
      <c r="Q17" s="121">
        <v>2.1</v>
      </c>
      <c r="R17" s="121">
        <v>1</v>
      </c>
      <c r="S17" s="137">
        <f t="shared" si="0"/>
        <v>2.1</v>
      </c>
      <c r="T17" s="137">
        <f>S17</f>
        <v>2.1</v>
      </c>
      <c r="U17" s="111"/>
      <c r="V17" s="111">
        <f>SUM(D17-M17-T17)</f>
        <v>5.25</v>
      </c>
      <c r="W17" s="111"/>
      <c r="X17" s="122">
        <f t="shared" si="3"/>
        <v>10.5</v>
      </c>
      <c r="Y17" s="122">
        <f t="shared" si="4"/>
        <v>10.5</v>
      </c>
      <c r="Z17" s="124">
        <f>D17-T17</f>
        <v>5.25</v>
      </c>
      <c r="AA17" s="124"/>
      <c r="AB17" s="125">
        <f t="shared" si="13"/>
        <v>1.72</v>
      </c>
      <c r="AC17" s="139"/>
      <c r="AD17" s="4"/>
      <c r="AE17" s="12" t="s">
        <v>359</v>
      </c>
      <c r="AF17" s="4"/>
      <c r="AG17" s="4"/>
      <c r="AH17" s="16">
        <f t="shared" si="5"/>
        <v>0</v>
      </c>
      <c r="AI17" s="16"/>
      <c r="AJ17" s="16">
        <f t="shared" si="6"/>
        <v>0</v>
      </c>
      <c r="AK17" s="16">
        <f t="shared" si="7"/>
        <v>0</v>
      </c>
      <c r="AL17" s="13"/>
      <c r="AM17" s="129">
        <f>SUM(E17-M17-T17-Z17)</f>
        <v>-7.35</v>
      </c>
      <c r="AN17" s="16">
        <v>0</v>
      </c>
      <c r="AO17" s="9"/>
      <c r="AP17" s="12" t="s">
        <v>360</v>
      </c>
      <c r="AQ17" s="4">
        <v>1.1000000000000001</v>
      </c>
      <c r="AR17" s="4">
        <v>1.6</v>
      </c>
      <c r="AS17" s="16">
        <f t="shared" si="9"/>
        <v>1.76</v>
      </c>
      <c r="AT17" s="8"/>
      <c r="AX17" s="8"/>
    </row>
    <row r="18" spans="1:50">
      <c r="A18" s="180" t="s">
        <v>420</v>
      </c>
      <c r="B18" s="119">
        <v>3</v>
      </c>
      <c r="C18" s="120">
        <v>18.32</v>
      </c>
      <c r="D18" s="120">
        <f>SUM(C18*B18)</f>
        <v>54.96</v>
      </c>
      <c r="E18" s="119"/>
      <c r="F18" s="119"/>
      <c r="G18" s="111"/>
      <c r="H18" s="203" t="s">
        <v>327</v>
      </c>
      <c r="I18" s="121"/>
      <c r="J18" s="121"/>
      <c r="K18" s="121"/>
      <c r="L18" s="137">
        <f t="shared" si="11"/>
        <v>0</v>
      </c>
      <c r="M18" s="121">
        <v>0</v>
      </c>
      <c r="N18" s="111"/>
      <c r="O18" s="204" t="s">
        <v>378</v>
      </c>
      <c r="P18" s="122">
        <v>3</v>
      </c>
      <c r="Q18" s="122">
        <v>2.1</v>
      </c>
      <c r="R18" s="122">
        <v>0.9</v>
      </c>
      <c r="S18" s="137">
        <f t="shared" si="0"/>
        <v>1.89</v>
      </c>
      <c r="T18" s="142">
        <f>P18*S18</f>
        <v>5.67</v>
      </c>
      <c r="U18" s="111"/>
      <c r="V18" s="111">
        <f t="shared" si="2"/>
        <v>49.29</v>
      </c>
      <c r="W18" s="111"/>
      <c r="X18" s="122">
        <f t="shared" si="3"/>
        <v>98.58</v>
      </c>
      <c r="Y18" s="122">
        <f t="shared" si="4"/>
        <v>98.58</v>
      </c>
      <c r="Z18" s="124"/>
      <c r="AA18" s="124"/>
      <c r="AB18" s="125">
        <f>C18*B18-S18</f>
        <v>53.07</v>
      </c>
      <c r="AC18" s="139"/>
      <c r="AD18" s="4"/>
      <c r="AE18" s="12" t="s">
        <v>361</v>
      </c>
      <c r="AF18" s="4"/>
      <c r="AG18" s="4"/>
      <c r="AH18" s="16">
        <f t="shared" si="5"/>
        <v>0</v>
      </c>
      <c r="AI18" s="16"/>
      <c r="AJ18" s="16">
        <f t="shared" si="6"/>
        <v>0</v>
      </c>
      <c r="AK18" s="16">
        <f t="shared" si="7"/>
        <v>0</v>
      </c>
      <c r="AL18" s="13"/>
      <c r="AM18" s="129">
        <f t="shared" si="8"/>
        <v>-5.67</v>
      </c>
      <c r="AN18" s="16">
        <v>0</v>
      </c>
      <c r="AO18" s="9"/>
      <c r="AP18" s="12" t="s">
        <v>362</v>
      </c>
      <c r="AQ18" s="4">
        <v>1.1000000000000001</v>
      </c>
      <c r="AR18" s="4">
        <v>1.6</v>
      </c>
      <c r="AS18" s="16">
        <f t="shared" si="9"/>
        <v>1.76</v>
      </c>
      <c r="AT18" s="8"/>
      <c r="AX18" s="8"/>
    </row>
    <row r="19" spans="1:50">
      <c r="A19" s="180" t="s">
        <v>421</v>
      </c>
      <c r="B19" s="119">
        <v>3</v>
      </c>
      <c r="C19" s="120">
        <v>17.5</v>
      </c>
      <c r="D19" s="120">
        <f>SUM(C19*B19)</f>
        <v>52.5</v>
      </c>
      <c r="E19" s="119"/>
      <c r="F19" s="119"/>
      <c r="G19" s="111"/>
      <c r="H19" s="203" t="s">
        <v>327</v>
      </c>
      <c r="I19" s="121"/>
      <c r="J19" s="121"/>
      <c r="K19" s="121"/>
      <c r="L19" s="137">
        <f t="shared" si="11"/>
        <v>0</v>
      </c>
      <c r="M19" s="121">
        <v>0</v>
      </c>
      <c r="N19" s="111"/>
      <c r="O19" s="204" t="s">
        <v>378</v>
      </c>
      <c r="P19" s="122">
        <v>3</v>
      </c>
      <c r="Q19" s="122">
        <v>2.1</v>
      </c>
      <c r="R19" s="122">
        <v>0.9</v>
      </c>
      <c r="S19" s="137">
        <f>Q19*R19</f>
        <v>1.89</v>
      </c>
      <c r="T19" s="142">
        <f>P19*S19</f>
        <v>5.67</v>
      </c>
      <c r="U19" s="111"/>
      <c r="V19" s="111">
        <f t="shared" si="2"/>
        <v>46.83</v>
      </c>
      <c r="W19" s="111"/>
      <c r="X19" s="122">
        <f t="shared" si="3"/>
        <v>93.66</v>
      </c>
      <c r="Y19" s="122">
        <f t="shared" si="4"/>
        <v>93.66</v>
      </c>
      <c r="Z19" s="124"/>
      <c r="AA19" s="124"/>
      <c r="AB19" s="125"/>
      <c r="AC19" s="139"/>
      <c r="AD19" s="4"/>
      <c r="AE19" s="12" t="s">
        <v>363</v>
      </c>
      <c r="AF19" s="4"/>
      <c r="AG19" s="4"/>
      <c r="AH19" s="16">
        <f t="shared" si="5"/>
        <v>0</v>
      </c>
      <c r="AI19" s="16"/>
      <c r="AJ19" s="16">
        <f t="shared" si="6"/>
        <v>0</v>
      </c>
      <c r="AK19" s="16">
        <f t="shared" si="7"/>
        <v>0</v>
      </c>
      <c r="AL19" s="13"/>
      <c r="AM19" s="129">
        <f t="shared" si="8"/>
        <v>-5.67</v>
      </c>
      <c r="AN19" s="16">
        <f t="shared" si="10"/>
        <v>-5.67</v>
      </c>
      <c r="AO19" s="9"/>
      <c r="AP19" s="12" t="s">
        <v>364</v>
      </c>
      <c r="AQ19" s="4">
        <v>1.1000000000000001</v>
      </c>
      <c r="AR19" s="4">
        <v>1.6</v>
      </c>
      <c r="AS19" s="16">
        <f t="shared" si="9"/>
        <v>1.76</v>
      </c>
      <c r="AT19" s="8"/>
      <c r="AX19" s="8"/>
    </row>
    <row r="20" spans="1:50" ht="15.75" thickBot="1">
      <c r="A20" s="180" t="s">
        <v>422</v>
      </c>
      <c r="B20" s="119">
        <v>3</v>
      </c>
      <c r="C20" s="120">
        <v>2.4500000000000002</v>
      </c>
      <c r="D20" s="120">
        <f>SUM(C20*B20)</f>
        <v>7.35</v>
      </c>
      <c r="E20" s="119"/>
      <c r="F20" s="119"/>
      <c r="G20" s="111"/>
      <c r="H20" s="203" t="s">
        <v>327</v>
      </c>
      <c r="I20" s="121"/>
      <c r="J20" s="121"/>
      <c r="K20" s="121"/>
      <c r="L20" s="137">
        <f t="shared" si="11"/>
        <v>0</v>
      </c>
      <c r="M20" s="121">
        <v>0</v>
      </c>
      <c r="N20" s="111"/>
      <c r="O20" s="204" t="s">
        <v>429</v>
      </c>
      <c r="P20" s="122">
        <v>1</v>
      </c>
      <c r="Q20" s="122">
        <v>2.1</v>
      </c>
      <c r="R20" s="122">
        <v>1</v>
      </c>
      <c r="S20" s="137">
        <f t="shared" si="0"/>
        <v>2.1</v>
      </c>
      <c r="T20" s="142">
        <f>S20</f>
        <v>2.1</v>
      </c>
      <c r="U20" s="111"/>
      <c r="V20" s="111">
        <f t="shared" si="2"/>
        <v>5.25</v>
      </c>
      <c r="W20" s="111"/>
      <c r="X20" s="122">
        <f t="shared" si="3"/>
        <v>10.5</v>
      </c>
      <c r="Y20" s="122">
        <f t="shared" si="4"/>
        <v>10.5</v>
      </c>
      <c r="Z20" s="124">
        <f>D20-T20</f>
        <v>5.25</v>
      </c>
      <c r="AA20" s="124"/>
      <c r="AB20" s="125">
        <f>C20*B20-S20</f>
        <v>5.25</v>
      </c>
      <c r="AC20" s="139"/>
      <c r="AD20" s="4"/>
      <c r="AE20" s="143" t="s">
        <v>365</v>
      </c>
      <c r="AF20" s="144"/>
      <c r="AG20" s="144"/>
      <c r="AH20" s="16">
        <f t="shared" si="5"/>
        <v>0</v>
      </c>
      <c r="AI20" s="133"/>
      <c r="AJ20" s="133">
        <f t="shared" si="6"/>
        <v>0</v>
      </c>
      <c r="AK20" s="133">
        <f t="shared" si="7"/>
        <v>0</v>
      </c>
      <c r="AL20" s="13"/>
      <c r="AM20" s="129">
        <f t="shared" si="8"/>
        <v>-7.35</v>
      </c>
      <c r="AN20" s="16">
        <f t="shared" si="10"/>
        <v>-2.1</v>
      </c>
      <c r="AO20" s="9"/>
      <c r="AP20" s="12" t="s">
        <v>366</v>
      </c>
      <c r="AQ20" s="4"/>
      <c r="AR20" s="4"/>
      <c r="AS20" s="16">
        <f t="shared" si="9"/>
        <v>0</v>
      </c>
      <c r="AT20" s="8"/>
      <c r="AX20" s="8"/>
    </row>
    <row r="21" spans="1:50" ht="15.75" thickBot="1">
      <c r="A21" s="945" t="s">
        <v>423</v>
      </c>
      <c r="B21" s="946">
        <v>4.4000000000000004</v>
      </c>
      <c r="C21" s="947">
        <v>17.5</v>
      </c>
      <c r="D21" s="947">
        <f>SUM(C21*B21)</f>
        <v>77</v>
      </c>
      <c r="E21" s="119"/>
      <c r="F21" s="119"/>
      <c r="G21" s="111"/>
      <c r="H21" s="203" t="s">
        <v>385</v>
      </c>
      <c r="I21" s="121">
        <v>1</v>
      </c>
      <c r="J21" s="121">
        <v>0.4</v>
      </c>
      <c r="K21" s="121">
        <v>0.8</v>
      </c>
      <c r="L21" s="137">
        <f>J21*K21</f>
        <v>0.32</v>
      </c>
      <c r="M21" s="136">
        <v>0</v>
      </c>
      <c r="N21" s="111"/>
      <c r="O21" s="204" t="s">
        <v>327</v>
      </c>
      <c r="P21" s="122"/>
      <c r="Q21" s="122"/>
      <c r="R21" s="122"/>
      <c r="S21" s="137">
        <f t="shared" si="0"/>
        <v>0</v>
      </c>
      <c r="T21" s="136">
        <f>S21</f>
        <v>0</v>
      </c>
      <c r="U21" s="111"/>
      <c r="V21" s="948">
        <f>SUM(D21-M21-M22-M23-T21)</f>
        <v>70.8</v>
      </c>
      <c r="W21" s="111"/>
      <c r="X21" s="122">
        <f t="shared" si="3"/>
        <v>141.6</v>
      </c>
      <c r="Y21" s="122">
        <f t="shared" si="4"/>
        <v>141.6</v>
      </c>
      <c r="Z21" s="124">
        <f>2.3*3</f>
        <v>6.9</v>
      </c>
      <c r="AA21" s="976">
        <f>B21*C21-L21-L22-L23-S21</f>
        <v>74.33</v>
      </c>
      <c r="AB21" s="125">
        <f>B21*C21-S21</f>
        <v>77</v>
      </c>
      <c r="AC21" s="145"/>
      <c r="AD21" s="4"/>
      <c r="AE21" s="64"/>
      <c r="AF21" s="8"/>
      <c r="AG21" s="8"/>
      <c r="AH21" s="134">
        <f>SUM(AH3:AH20)</f>
        <v>0</v>
      </c>
      <c r="AI21" s="127"/>
      <c r="AJ21" s="134">
        <f t="shared" ref="AJ21:AK23" si="14">SUM(AJ3:AJ20)</f>
        <v>0</v>
      </c>
      <c r="AK21" s="134">
        <f t="shared" si="14"/>
        <v>0</v>
      </c>
      <c r="AL21" s="9"/>
      <c r="AM21" s="129">
        <f t="shared" si="8"/>
        <v>-6.9</v>
      </c>
      <c r="AN21" s="16">
        <f t="shared" si="10"/>
        <v>0</v>
      </c>
      <c r="AO21" s="9"/>
      <c r="AP21" s="12" t="s">
        <v>367</v>
      </c>
      <c r="AQ21" s="4"/>
      <c r="AR21" s="4"/>
      <c r="AS21" s="16">
        <f t="shared" si="9"/>
        <v>0</v>
      </c>
      <c r="AT21" s="8"/>
      <c r="AX21" s="8"/>
    </row>
    <row r="22" spans="1:50" ht="15.75" thickBot="1">
      <c r="A22" s="945"/>
      <c r="B22" s="946"/>
      <c r="C22" s="947"/>
      <c r="D22" s="947"/>
      <c r="E22" s="119"/>
      <c r="F22" s="119"/>
      <c r="G22" s="111"/>
      <c r="H22" s="203" t="s">
        <v>427</v>
      </c>
      <c r="I22" s="121">
        <v>2</v>
      </c>
      <c r="J22" s="121">
        <v>1</v>
      </c>
      <c r="K22" s="121">
        <v>0.85</v>
      </c>
      <c r="L22" s="137">
        <f>J22*K22</f>
        <v>0.85</v>
      </c>
      <c r="M22" s="136">
        <f>I22*L22</f>
        <v>1.7</v>
      </c>
      <c r="N22" s="111"/>
      <c r="O22" s="204" t="s">
        <v>327</v>
      </c>
      <c r="P22" s="122"/>
      <c r="Q22" s="122"/>
      <c r="R22" s="122"/>
      <c r="S22" s="137">
        <f>Q22*R22</f>
        <v>0</v>
      </c>
      <c r="T22" s="136">
        <f>S22</f>
        <v>0</v>
      </c>
      <c r="U22" s="111"/>
      <c r="V22" s="949"/>
      <c r="W22" s="111"/>
      <c r="X22" s="122">
        <f>SUM(V22*2)</f>
        <v>0</v>
      </c>
      <c r="Y22" s="122">
        <f>SUM(V22*2)</f>
        <v>0</v>
      </c>
      <c r="Z22" s="124"/>
      <c r="AA22" s="976"/>
      <c r="AB22" s="125">
        <f>B22*C22-S22</f>
        <v>0</v>
      </c>
      <c r="AC22" s="145"/>
      <c r="AD22" s="150"/>
      <c r="AE22" s="64"/>
      <c r="AF22" s="8"/>
      <c r="AG22" s="8"/>
      <c r="AH22" s="134">
        <f>SUM(AH4:AH21)</f>
        <v>0</v>
      </c>
      <c r="AI22" s="147"/>
      <c r="AJ22" s="134">
        <f t="shared" si="14"/>
        <v>0</v>
      </c>
      <c r="AK22" s="134">
        <f t="shared" si="14"/>
        <v>0</v>
      </c>
      <c r="AL22" s="9"/>
      <c r="AM22" s="129">
        <f>SUM(E22-M22-T22-Z22)</f>
        <v>-1.7</v>
      </c>
      <c r="AN22" s="155">
        <f>SUM(F22-M22-T22)</f>
        <v>-1.7</v>
      </c>
      <c r="AO22" s="9"/>
      <c r="AP22" s="149" t="s">
        <v>367</v>
      </c>
      <c r="AQ22" s="150"/>
      <c r="AR22" s="150"/>
      <c r="AS22" s="155">
        <f>SUM(AQ22*AR22)</f>
        <v>0</v>
      </c>
      <c r="AT22" s="8"/>
      <c r="AX22" s="8"/>
    </row>
    <row r="23" spans="1:50" ht="15.75" thickBot="1">
      <c r="A23" s="945"/>
      <c r="B23" s="946"/>
      <c r="C23" s="947"/>
      <c r="D23" s="947"/>
      <c r="E23" s="119"/>
      <c r="F23" s="119"/>
      <c r="G23" s="111"/>
      <c r="H23" s="203" t="s">
        <v>428</v>
      </c>
      <c r="I23" s="121">
        <v>3</v>
      </c>
      <c r="J23" s="121">
        <v>1</v>
      </c>
      <c r="K23" s="121">
        <v>1.5</v>
      </c>
      <c r="L23" s="137">
        <f>J23*K23</f>
        <v>1.5</v>
      </c>
      <c r="M23" s="136">
        <f>I23*L23</f>
        <v>4.5</v>
      </c>
      <c r="N23" s="111"/>
      <c r="O23" s="204" t="s">
        <v>327</v>
      </c>
      <c r="P23" s="122"/>
      <c r="Q23" s="122"/>
      <c r="R23" s="122"/>
      <c r="S23" s="137">
        <f>Q23*R23</f>
        <v>0</v>
      </c>
      <c r="T23" s="136">
        <f>S23</f>
        <v>0</v>
      </c>
      <c r="U23" s="111"/>
      <c r="V23" s="949"/>
      <c r="W23" s="111"/>
      <c r="X23" s="122">
        <f>SUM(V23*2)</f>
        <v>0</v>
      </c>
      <c r="Y23" s="122">
        <f>SUM(V23*2)</f>
        <v>0</v>
      </c>
      <c r="Z23" s="124"/>
      <c r="AA23" s="976"/>
      <c r="AB23" s="125">
        <f>B23*C23-S23</f>
        <v>0</v>
      </c>
      <c r="AC23" s="145"/>
      <c r="AD23" s="150"/>
      <c r="AE23" s="64"/>
      <c r="AF23" s="8"/>
      <c r="AG23" s="8"/>
      <c r="AH23" s="134">
        <f>SUM(AH5:AH22)</f>
        <v>0</v>
      </c>
      <c r="AI23" s="147"/>
      <c r="AJ23" s="134">
        <f t="shared" si="14"/>
        <v>0</v>
      </c>
      <c r="AK23" s="134">
        <f t="shared" si="14"/>
        <v>0</v>
      </c>
      <c r="AL23" s="9"/>
      <c r="AM23" s="129">
        <f>SUM(E23-M23-T23-Z23)</f>
        <v>-4.5</v>
      </c>
      <c r="AN23" s="155">
        <f>SUM(F23-M23-T23)</f>
        <v>-4.5</v>
      </c>
      <c r="AO23" s="9"/>
      <c r="AP23" s="149" t="s">
        <v>367</v>
      </c>
      <c r="AQ23" s="150"/>
      <c r="AR23" s="150"/>
      <c r="AS23" s="155">
        <f>SUM(AQ23*AR23)</f>
        <v>0</v>
      </c>
      <c r="AT23" s="8"/>
      <c r="AX23" s="8"/>
    </row>
    <row r="24" spans="1:50" ht="15.75" thickBot="1">
      <c r="A24" s="180" t="s">
        <v>424</v>
      </c>
      <c r="B24" s="119">
        <v>4.4000000000000004</v>
      </c>
      <c r="C24" s="120">
        <v>1.85</v>
      </c>
      <c r="D24" s="120">
        <f>SUM(C24*B24)</f>
        <v>8.14</v>
      </c>
      <c r="E24" s="119"/>
      <c r="F24" s="119"/>
      <c r="G24" s="111"/>
      <c r="H24" s="203" t="s">
        <v>327</v>
      </c>
      <c r="I24" s="121"/>
      <c r="J24" s="121"/>
      <c r="K24" s="121"/>
      <c r="L24" s="137">
        <f t="shared" si="11"/>
        <v>0</v>
      </c>
      <c r="M24" s="136">
        <v>0</v>
      </c>
      <c r="N24" s="111"/>
      <c r="O24" s="204" t="s">
        <v>327</v>
      </c>
      <c r="P24" s="122"/>
      <c r="Q24" s="122"/>
      <c r="R24" s="122"/>
      <c r="S24" s="137">
        <f t="shared" si="0"/>
        <v>0</v>
      </c>
      <c r="T24" s="136">
        <f>S24</f>
        <v>0</v>
      </c>
      <c r="U24" s="111"/>
      <c r="V24" s="111">
        <f t="shared" si="2"/>
        <v>8.14</v>
      </c>
      <c r="W24" s="111"/>
      <c r="X24" s="122">
        <f t="shared" si="3"/>
        <v>16.28</v>
      </c>
      <c r="Y24" s="122">
        <f t="shared" si="4"/>
        <v>16.28</v>
      </c>
      <c r="Z24" s="124"/>
      <c r="AA24" s="124">
        <f>B24*C24-L24-S24</f>
        <v>8.14</v>
      </c>
      <c r="AB24" s="125">
        <f>B24*C24-L24-S24</f>
        <v>8.14</v>
      </c>
      <c r="AC24" s="145">
        <f>3.5*C24-L24-S24</f>
        <v>6.48</v>
      </c>
      <c r="AD24" s="4"/>
      <c r="AE24" s="8"/>
      <c r="AF24" s="8"/>
      <c r="AG24" s="8"/>
      <c r="AH24" s="64"/>
      <c r="AI24" s="8"/>
      <c r="AJ24" s="8"/>
      <c r="AK24" s="8"/>
      <c r="AL24" s="9"/>
      <c r="AM24" s="129">
        <f t="shared" si="8"/>
        <v>0</v>
      </c>
      <c r="AN24" s="16">
        <v>0</v>
      </c>
      <c r="AO24" s="9"/>
      <c r="AP24" s="12" t="s">
        <v>368</v>
      </c>
      <c r="AQ24" s="4"/>
      <c r="AR24" s="4"/>
      <c r="AS24" s="16">
        <f t="shared" si="9"/>
        <v>0</v>
      </c>
      <c r="AT24" s="8"/>
      <c r="AX24" s="8"/>
    </row>
    <row r="25" spans="1:50" ht="15.75" thickBot="1">
      <c r="A25" s="945" t="s">
        <v>430</v>
      </c>
      <c r="B25" s="946">
        <v>4.4000000000000004</v>
      </c>
      <c r="C25" s="947">
        <v>6.3</v>
      </c>
      <c r="D25" s="947">
        <f t="shared" si="1"/>
        <v>27.72</v>
      </c>
      <c r="E25" s="119"/>
      <c r="F25" s="119"/>
      <c r="G25" s="111"/>
      <c r="H25" s="203" t="s">
        <v>428</v>
      </c>
      <c r="I25" s="121">
        <v>1</v>
      </c>
      <c r="J25" s="121">
        <v>1</v>
      </c>
      <c r="K25" s="121">
        <v>1.5</v>
      </c>
      <c r="L25" s="137">
        <f t="shared" si="11"/>
        <v>1.5</v>
      </c>
      <c r="M25" s="137">
        <f>L25</f>
        <v>1.5</v>
      </c>
      <c r="N25" s="111"/>
      <c r="O25" s="203" t="s">
        <v>327</v>
      </c>
      <c r="P25" s="121"/>
      <c r="Q25" s="121"/>
      <c r="R25" s="121"/>
      <c r="S25" s="137">
        <f t="shared" si="0"/>
        <v>0</v>
      </c>
      <c r="T25" s="121">
        <v>0</v>
      </c>
      <c r="U25" s="111"/>
      <c r="V25" s="948">
        <f>SUM(D25-M25-M26-T25)</f>
        <v>24.72</v>
      </c>
      <c r="W25" s="111"/>
      <c r="X25" s="122">
        <f t="shared" si="3"/>
        <v>49.44</v>
      </c>
      <c r="Y25" s="122">
        <f t="shared" si="4"/>
        <v>49.44</v>
      </c>
      <c r="Z25" s="124"/>
      <c r="AA25" s="124">
        <f>D25-M25-M26</f>
        <v>24.72</v>
      </c>
      <c r="AB25" s="125">
        <f>B25*C25</f>
        <v>27.72</v>
      </c>
      <c r="AC25" s="145">
        <f>3.5*2.05</f>
        <v>7.18</v>
      </c>
      <c r="AD25" s="4"/>
      <c r="AE25" s="967" t="s">
        <v>369</v>
      </c>
      <c r="AF25" s="969"/>
      <c r="AG25" s="146" t="s">
        <v>370</v>
      </c>
      <c r="AH25" s="135" t="s">
        <v>303</v>
      </c>
      <c r="AI25" s="135" t="s">
        <v>302</v>
      </c>
      <c r="AJ25" s="138" t="s">
        <v>304</v>
      </c>
      <c r="AK25" s="12"/>
      <c r="AL25" s="9"/>
      <c r="AM25" s="129">
        <f t="shared" si="8"/>
        <v>-1.5</v>
      </c>
      <c r="AN25" s="16">
        <v>0</v>
      </c>
      <c r="AO25" s="9"/>
      <c r="AP25" s="12" t="s">
        <v>371</v>
      </c>
      <c r="AQ25" s="4"/>
      <c r="AR25" s="4"/>
      <c r="AS25" s="16">
        <f t="shared" si="9"/>
        <v>0</v>
      </c>
      <c r="AT25" s="8"/>
      <c r="AX25" s="8"/>
    </row>
    <row r="26" spans="1:50" ht="15.75" thickBot="1">
      <c r="A26" s="945"/>
      <c r="B26" s="946"/>
      <c r="C26" s="947"/>
      <c r="D26" s="947"/>
      <c r="E26" s="119"/>
      <c r="F26" s="119"/>
      <c r="G26" s="111"/>
      <c r="H26" s="203" t="s">
        <v>442</v>
      </c>
      <c r="I26" s="121">
        <v>1</v>
      </c>
      <c r="J26" s="121">
        <v>1</v>
      </c>
      <c r="K26" s="121">
        <v>1.5</v>
      </c>
      <c r="L26" s="137">
        <f>J26*K26</f>
        <v>1.5</v>
      </c>
      <c r="M26" s="137">
        <f>L26</f>
        <v>1.5</v>
      </c>
      <c r="N26" s="111"/>
      <c r="O26" s="203" t="s">
        <v>327</v>
      </c>
      <c r="P26" s="121"/>
      <c r="Q26" s="121"/>
      <c r="R26" s="121"/>
      <c r="S26" s="137">
        <f>Q26*R26</f>
        <v>0</v>
      </c>
      <c r="T26" s="121">
        <v>0</v>
      </c>
      <c r="U26" s="111"/>
      <c r="V26" s="949"/>
      <c r="W26" s="111"/>
      <c r="X26" s="122">
        <f>SUM(V26*2)</f>
        <v>0</v>
      </c>
      <c r="Y26" s="122">
        <f>SUM(V26*2)</f>
        <v>0</v>
      </c>
      <c r="Z26" s="124"/>
      <c r="AA26" s="124"/>
      <c r="AB26" s="125">
        <f>B26*C26</f>
        <v>0</v>
      </c>
      <c r="AC26" s="145">
        <f>3.5*2.05</f>
        <v>7.18</v>
      </c>
      <c r="AD26" s="150"/>
      <c r="AE26" s="147"/>
      <c r="AF26" s="148"/>
      <c r="AG26" s="147"/>
      <c r="AH26" s="148"/>
      <c r="AI26" s="148"/>
      <c r="AJ26" s="154"/>
      <c r="AK26" s="149"/>
      <c r="AL26" s="9"/>
      <c r="AM26" s="129"/>
      <c r="AN26" s="155"/>
      <c r="AO26" s="9"/>
      <c r="AP26" s="149"/>
      <c r="AQ26" s="150"/>
      <c r="AR26" s="150"/>
      <c r="AS26" s="155"/>
      <c r="AT26" s="8"/>
      <c r="AX26" s="8"/>
    </row>
    <row r="27" spans="1:50">
      <c r="A27" s="180" t="s">
        <v>431</v>
      </c>
      <c r="B27" s="119">
        <v>3</v>
      </c>
      <c r="C27" s="120">
        <v>6.45</v>
      </c>
      <c r="D27" s="120">
        <f t="shared" si="1"/>
        <v>19.350000000000001</v>
      </c>
      <c r="E27" s="119"/>
      <c r="F27" s="119"/>
      <c r="G27" s="111"/>
      <c r="H27" s="203" t="s">
        <v>327</v>
      </c>
      <c r="I27" s="121"/>
      <c r="J27" s="121"/>
      <c r="K27" s="121"/>
      <c r="L27" s="137">
        <f t="shared" si="11"/>
        <v>0</v>
      </c>
      <c r="M27" s="121">
        <v>0</v>
      </c>
      <c r="N27" s="111"/>
      <c r="O27" s="203" t="s">
        <v>378</v>
      </c>
      <c r="P27" s="121">
        <v>2</v>
      </c>
      <c r="Q27" s="121">
        <v>2.1</v>
      </c>
      <c r="R27" s="121">
        <v>0.9</v>
      </c>
      <c r="S27" s="137">
        <f t="shared" ref="S27:S90" si="15">Q27*R27</f>
        <v>1.89</v>
      </c>
      <c r="T27" s="121">
        <f>P27*S27</f>
        <v>3.78</v>
      </c>
      <c r="U27" s="111"/>
      <c r="V27" s="111">
        <f t="shared" si="2"/>
        <v>15.57</v>
      </c>
      <c r="W27" s="111"/>
      <c r="X27" s="122">
        <f t="shared" si="3"/>
        <v>31.14</v>
      </c>
      <c r="Y27" s="122">
        <f t="shared" si="4"/>
        <v>31.14</v>
      </c>
      <c r="Z27" s="124"/>
      <c r="AA27" s="124"/>
      <c r="AB27" s="125">
        <f>B27*C27</f>
        <v>19.350000000000001</v>
      </c>
      <c r="AC27" s="145">
        <f>1.8*3.5</f>
        <v>6.3</v>
      </c>
      <c r="AD27" s="4"/>
      <c r="AE27" s="963" t="s">
        <v>372</v>
      </c>
      <c r="AF27" s="964"/>
      <c r="AG27" s="118">
        <v>6</v>
      </c>
      <c r="AH27" s="128">
        <v>1</v>
      </c>
      <c r="AI27" s="118">
        <v>0.5</v>
      </c>
      <c r="AJ27" s="118">
        <f>SUM(AH27*AI27*AG27)</f>
        <v>3</v>
      </c>
      <c r="AK27" s="12"/>
      <c r="AL27" s="9"/>
      <c r="AM27" s="129">
        <f t="shared" si="8"/>
        <v>-3.78</v>
      </c>
      <c r="AN27" s="16">
        <f t="shared" si="10"/>
        <v>-3.78</v>
      </c>
      <c r="AO27" s="9"/>
      <c r="AP27" s="12" t="s">
        <v>373</v>
      </c>
      <c r="AQ27" s="4"/>
      <c r="AR27" s="4"/>
      <c r="AS27" s="16">
        <f t="shared" si="9"/>
        <v>0</v>
      </c>
      <c r="AT27" s="8"/>
      <c r="AX27" s="8"/>
    </row>
    <row r="28" spans="1:50">
      <c r="A28" s="180" t="s">
        <v>432</v>
      </c>
      <c r="B28" s="119">
        <v>3</v>
      </c>
      <c r="C28" s="120">
        <v>7.34</v>
      </c>
      <c r="D28" s="120">
        <f t="shared" si="1"/>
        <v>22.02</v>
      </c>
      <c r="E28" s="119"/>
      <c r="F28" s="119"/>
      <c r="G28" s="111"/>
      <c r="H28" s="203" t="s">
        <v>327</v>
      </c>
      <c r="I28" s="121"/>
      <c r="J28" s="121"/>
      <c r="K28" s="121"/>
      <c r="L28" s="137">
        <f t="shared" si="11"/>
        <v>0</v>
      </c>
      <c r="M28" s="121">
        <v>0</v>
      </c>
      <c r="N28" s="111"/>
      <c r="O28" s="203" t="s">
        <v>378</v>
      </c>
      <c r="P28" s="121">
        <v>2</v>
      </c>
      <c r="Q28" s="121">
        <v>2.1</v>
      </c>
      <c r="R28" s="121">
        <v>0.9</v>
      </c>
      <c r="S28" s="137">
        <f>Q28*R28</f>
        <v>1.89</v>
      </c>
      <c r="T28" s="121">
        <f>P28*S28</f>
        <v>3.78</v>
      </c>
      <c r="U28" s="111"/>
      <c r="V28" s="111">
        <f t="shared" si="2"/>
        <v>18.239999999999998</v>
      </c>
      <c r="W28" s="111"/>
      <c r="X28" s="122">
        <f t="shared" si="3"/>
        <v>36.479999999999997</v>
      </c>
      <c r="Y28" s="122">
        <f t="shared" si="4"/>
        <v>36.479999999999997</v>
      </c>
      <c r="Z28" s="124"/>
      <c r="AA28" s="124">
        <f>1.6*3</f>
        <v>4.8</v>
      </c>
      <c r="AB28" s="125">
        <f>B28*C28</f>
        <v>22.02</v>
      </c>
      <c r="AC28" s="145"/>
      <c r="AD28" s="4"/>
      <c r="AE28" s="965" t="s">
        <v>374</v>
      </c>
      <c r="AF28" s="966"/>
      <c r="AG28" s="113">
        <v>6</v>
      </c>
      <c r="AH28" s="4">
        <v>1.3</v>
      </c>
      <c r="AI28" s="113">
        <v>1.2</v>
      </c>
      <c r="AJ28" s="16">
        <f t="shared" ref="AJ28:AJ33" si="16">SUM(AH28*AI28*AG28)</f>
        <v>9.36</v>
      </c>
      <c r="AK28" s="12"/>
      <c r="AL28" s="9"/>
      <c r="AM28" s="129">
        <f t="shared" si="8"/>
        <v>-3.78</v>
      </c>
      <c r="AN28" s="16">
        <f t="shared" si="10"/>
        <v>-3.78</v>
      </c>
      <c r="AO28" s="9"/>
      <c r="AP28" s="12" t="s">
        <v>375</v>
      </c>
      <c r="AQ28" s="4"/>
      <c r="AR28" s="4"/>
      <c r="AS28" s="16">
        <f t="shared" si="9"/>
        <v>0</v>
      </c>
      <c r="AT28" s="8"/>
      <c r="AX28" s="8"/>
    </row>
    <row r="29" spans="1:50">
      <c r="A29" s="180" t="s">
        <v>433</v>
      </c>
      <c r="B29" s="119">
        <v>4.4000000000000004</v>
      </c>
      <c r="C29" s="120">
        <v>1.85</v>
      </c>
      <c r="D29" s="120">
        <f t="shared" si="1"/>
        <v>8.14</v>
      </c>
      <c r="E29" s="119"/>
      <c r="F29" s="119"/>
      <c r="G29" s="111"/>
      <c r="H29" s="203" t="s">
        <v>327</v>
      </c>
      <c r="I29" s="121"/>
      <c r="J29" s="121"/>
      <c r="K29" s="121"/>
      <c r="L29" s="137">
        <f t="shared" si="11"/>
        <v>0</v>
      </c>
      <c r="M29" s="121">
        <v>0</v>
      </c>
      <c r="N29" s="111"/>
      <c r="O29" s="203" t="s">
        <v>327</v>
      </c>
      <c r="P29" s="121"/>
      <c r="Q29" s="121"/>
      <c r="R29" s="121"/>
      <c r="S29" s="137">
        <f t="shared" si="15"/>
        <v>0</v>
      </c>
      <c r="T29" s="121">
        <v>0</v>
      </c>
      <c r="U29" s="111"/>
      <c r="V29" s="111">
        <f t="shared" si="2"/>
        <v>8.14</v>
      </c>
      <c r="W29" s="111"/>
      <c r="X29" s="122">
        <f t="shared" si="3"/>
        <v>16.28</v>
      </c>
      <c r="Y29" s="122">
        <f t="shared" si="4"/>
        <v>16.28</v>
      </c>
      <c r="Z29" s="124"/>
      <c r="AA29" s="124">
        <f>D29</f>
        <v>8.14</v>
      </c>
      <c r="AB29" s="125"/>
      <c r="AC29" s="145"/>
      <c r="AD29" s="4"/>
      <c r="AE29" s="965" t="s">
        <v>376</v>
      </c>
      <c r="AF29" s="966"/>
      <c r="AG29" s="113">
        <v>15</v>
      </c>
      <c r="AH29" s="4">
        <v>1.8</v>
      </c>
      <c r="AI29" s="113">
        <v>1.2</v>
      </c>
      <c r="AJ29" s="113">
        <f t="shared" si="16"/>
        <v>32.4</v>
      </c>
      <c r="AK29" s="12"/>
      <c r="AL29" s="9"/>
      <c r="AM29" s="129">
        <f t="shared" si="8"/>
        <v>0</v>
      </c>
      <c r="AN29" s="16">
        <f t="shared" si="10"/>
        <v>0</v>
      </c>
      <c r="AO29" s="9"/>
      <c r="AP29" s="12" t="s">
        <v>377</v>
      </c>
      <c r="AQ29" s="4"/>
      <c r="AR29" s="4"/>
      <c r="AS29" s="16">
        <f t="shared" si="9"/>
        <v>0</v>
      </c>
      <c r="AT29" s="7"/>
      <c r="AX29" s="8"/>
    </row>
    <row r="30" spans="1:50">
      <c r="A30" s="180" t="s">
        <v>434</v>
      </c>
      <c r="B30" s="119">
        <v>4.4000000000000004</v>
      </c>
      <c r="C30" s="120">
        <v>8.3000000000000007</v>
      </c>
      <c r="D30" s="120">
        <f t="shared" si="1"/>
        <v>36.520000000000003</v>
      </c>
      <c r="E30" s="119"/>
      <c r="F30" s="119"/>
      <c r="G30" s="111"/>
      <c r="H30" s="203" t="s">
        <v>428</v>
      </c>
      <c r="I30" s="121">
        <v>2</v>
      </c>
      <c r="J30" s="121">
        <v>1</v>
      </c>
      <c r="K30" s="121">
        <v>1.5</v>
      </c>
      <c r="L30" s="137">
        <f>J30*K30</f>
        <v>1.5</v>
      </c>
      <c r="M30" s="137">
        <f>I30*K30</f>
        <v>3</v>
      </c>
      <c r="N30" s="111"/>
      <c r="O30" s="204" t="s">
        <v>327</v>
      </c>
      <c r="P30" s="122"/>
      <c r="Q30" s="122"/>
      <c r="R30" s="122"/>
      <c r="S30" s="137">
        <f t="shared" si="15"/>
        <v>0</v>
      </c>
      <c r="T30" s="142">
        <f>S30</f>
        <v>0</v>
      </c>
      <c r="U30" s="136"/>
      <c r="V30" s="111">
        <f t="shared" si="2"/>
        <v>33.520000000000003</v>
      </c>
      <c r="W30" s="111"/>
      <c r="X30" s="122">
        <f t="shared" si="3"/>
        <v>67.040000000000006</v>
      </c>
      <c r="Y30" s="122">
        <f t="shared" si="4"/>
        <v>67.040000000000006</v>
      </c>
      <c r="Z30" s="124"/>
      <c r="AA30" s="124">
        <f>D30-M30</f>
        <v>33.520000000000003</v>
      </c>
      <c r="AB30" s="125"/>
      <c r="AC30" s="145"/>
      <c r="AD30" s="4"/>
      <c r="AE30" s="965" t="s">
        <v>379</v>
      </c>
      <c r="AF30" s="966"/>
      <c r="AG30" s="113">
        <v>1</v>
      </c>
      <c r="AH30" s="4">
        <v>3</v>
      </c>
      <c r="AI30" s="113">
        <v>0.9</v>
      </c>
      <c r="AJ30" s="113">
        <f t="shared" si="16"/>
        <v>2.7</v>
      </c>
      <c r="AK30" s="12"/>
      <c r="AL30" s="9"/>
      <c r="AM30" s="129">
        <f t="shared" si="8"/>
        <v>-3</v>
      </c>
      <c r="AN30" s="16">
        <f t="shared" si="10"/>
        <v>-3</v>
      </c>
      <c r="AO30" s="9"/>
      <c r="AP30" s="12" t="s">
        <v>380</v>
      </c>
      <c r="AQ30" s="4"/>
      <c r="AR30" s="4"/>
      <c r="AS30" s="16">
        <f t="shared" si="9"/>
        <v>0</v>
      </c>
      <c r="AT30" s="7"/>
      <c r="AX30" s="8"/>
    </row>
    <row r="31" spans="1:50">
      <c r="A31" s="180" t="s">
        <v>435</v>
      </c>
      <c r="B31" s="119">
        <v>6.17</v>
      </c>
      <c r="C31" s="120">
        <v>7.8</v>
      </c>
      <c r="D31" s="120">
        <f t="shared" si="1"/>
        <v>48.13</v>
      </c>
      <c r="E31" s="119"/>
      <c r="F31" s="119"/>
      <c r="G31" s="111"/>
      <c r="H31" s="203" t="s">
        <v>390</v>
      </c>
      <c r="I31" s="121">
        <v>1</v>
      </c>
      <c r="J31" s="121">
        <v>1</v>
      </c>
      <c r="K31" s="121">
        <v>1.2</v>
      </c>
      <c r="L31" s="137">
        <f>J31*K31</f>
        <v>1.2</v>
      </c>
      <c r="M31" s="136">
        <v>0</v>
      </c>
      <c r="N31" s="111"/>
      <c r="O31" s="203" t="s">
        <v>307</v>
      </c>
      <c r="P31" s="121">
        <v>1</v>
      </c>
      <c r="Q31" s="121">
        <v>2</v>
      </c>
      <c r="R31" s="121">
        <v>3</v>
      </c>
      <c r="S31" s="137">
        <f t="shared" si="15"/>
        <v>6</v>
      </c>
      <c r="T31" s="137">
        <f>S31</f>
        <v>6</v>
      </c>
      <c r="U31" s="136"/>
      <c r="V31" s="111">
        <f t="shared" si="2"/>
        <v>42.13</v>
      </c>
      <c r="W31" s="111"/>
      <c r="X31" s="122">
        <f t="shared" si="3"/>
        <v>84.26</v>
      </c>
      <c r="Y31" s="122">
        <f t="shared" si="4"/>
        <v>84.26</v>
      </c>
      <c r="Z31" s="124"/>
      <c r="AA31" s="124">
        <f>2.2*B31</f>
        <v>13.57</v>
      </c>
      <c r="AB31" s="124">
        <f>3.5*C31</f>
        <v>27.3</v>
      </c>
      <c r="AC31" s="151"/>
      <c r="AD31" s="12"/>
      <c r="AE31" s="965" t="s">
        <v>381</v>
      </c>
      <c r="AF31" s="966"/>
      <c r="AG31" s="113">
        <v>2</v>
      </c>
      <c r="AH31" s="4">
        <v>2.2000000000000002</v>
      </c>
      <c r="AI31" s="113">
        <v>0.5</v>
      </c>
      <c r="AJ31" s="113">
        <f t="shared" si="16"/>
        <v>2.2000000000000002</v>
      </c>
      <c r="AK31" s="12"/>
      <c r="AL31" s="9"/>
      <c r="AM31" s="129">
        <f t="shared" si="8"/>
        <v>-6</v>
      </c>
      <c r="AN31" s="16">
        <f t="shared" si="10"/>
        <v>-6</v>
      </c>
      <c r="AO31" s="9"/>
      <c r="AP31" s="152" t="s">
        <v>382</v>
      </c>
      <c r="AQ31" s="129"/>
      <c r="AR31" s="4"/>
      <c r="AS31" s="16">
        <f t="shared" si="9"/>
        <v>0</v>
      </c>
      <c r="AT31" s="7"/>
      <c r="AX31" s="8"/>
    </row>
    <row r="32" spans="1:50">
      <c r="A32" s="180" t="s">
        <v>436</v>
      </c>
      <c r="B32" s="119">
        <v>4.4000000000000004</v>
      </c>
      <c r="C32" s="120">
        <v>2</v>
      </c>
      <c r="D32" s="120">
        <f t="shared" si="1"/>
        <v>8.8000000000000007</v>
      </c>
      <c r="E32" s="119"/>
      <c r="F32" s="119"/>
      <c r="G32" s="111"/>
      <c r="H32" s="203" t="s">
        <v>385</v>
      </c>
      <c r="I32" s="121">
        <v>1</v>
      </c>
      <c r="J32" s="121">
        <v>0.4</v>
      </c>
      <c r="K32" s="121">
        <v>0.8</v>
      </c>
      <c r="L32" s="137">
        <f>J32*K32</f>
        <v>0.32</v>
      </c>
      <c r="M32" s="136">
        <v>0</v>
      </c>
      <c r="N32" s="111"/>
      <c r="O32" s="203" t="s">
        <v>327</v>
      </c>
      <c r="P32" s="121"/>
      <c r="Q32" s="121"/>
      <c r="R32" s="121"/>
      <c r="S32" s="137">
        <f t="shared" si="15"/>
        <v>0</v>
      </c>
      <c r="T32" s="136">
        <v>0</v>
      </c>
      <c r="U32" s="136"/>
      <c r="V32" s="111">
        <f t="shared" si="2"/>
        <v>8.8000000000000007</v>
      </c>
      <c r="W32" s="111"/>
      <c r="X32" s="122">
        <f t="shared" si="3"/>
        <v>17.600000000000001</v>
      </c>
      <c r="Y32" s="122">
        <f t="shared" si="4"/>
        <v>17.600000000000001</v>
      </c>
      <c r="Z32" s="124"/>
      <c r="AA32" s="124">
        <f>D32-L32</f>
        <v>8.48</v>
      </c>
      <c r="AB32" s="124"/>
      <c r="AC32" s="151"/>
      <c r="AD32" s="12"/>
      <c r="AE32" s="965" t="s">
        <v>383</v>
      </c>
      <c r="AF32" s="966"/>
      <c r="AG32" s="113">
        <v>2</v>
      </c>
      <c r="AH32" s="4">
        <v>2.8</v>
      </c>
      <c r="AI32" s="113">
        <v>0.5</v>
      </c>
      <c r="AJ32" s="113">
        <f t="shared" si="16"/>
        <v>2.8</v>
      </c>
      <c r="AK32" s="12"/>
      <c r="AL32" s="9"/>
      <c r="AM32" s="129">
        <f t="shared" si="8"/>
        <v>0</v>
      </c>
      <c r="AN32" s="16">
        <f t="shared" si="10"/>
        <v>0</v>
      </c>
      <c r="AO32" s="9"/>
      <c r="AP32" s="129" t="s">
        <v>384</v>
      </c>
      <c r="AQ32" s="129"/>
      <c r="AR32" s="4"/>
      <c r="AS32" s="16">
        <f t="shared" si="9"/>
        <v>0</v>
      </c>
      <c r="AT32" s="7"/>
      <c r="AX32" s="8"/>
    </row>
    <row r="33" spans="1:50" ht="15.75" thickBot="1">
      <c r="A33" s="180" t="s">
        <v>437</v>
      </c>
      <c r="B33" s="119">
        <v>3</v>
      </c>
      <c r="C33" s="120">
        <v>3.8</v>
      </c>
      <c r="D33" s="120">
        <f t="shared" si="1"/>
        <v>11.4</v>
      </c>
      <c r="E33" s="119"/>
      <c r="F33" s="119"/>
      <c r="G33" s="111"/>
      <c r="H33" s="203" t="s">
        <v>327</v>
      </c>
      <c r="I33" s="121"/>
      <c r="J33" s="121"/>
      <c r="K33" s="121"/>
      <c r="L33" s="137">
        <f t="shared" si="11"/>
        <v>0</v>
      </c>
      <c r="M33" s="136">
        <v>0</v>
      </c>
      <c r="N33" s="111"/>
      <c r="O33" s="203" t="s">
        <v>378</v>
      </c>
      <c r="P33" s="121">
        <v>1</v>
      </c>
      <c r="Q33" s="121">
        <v>2.1</v>
      </c>
      <c r="R33" s="121">
        <v>0.9</v>
      </c>
      <c r="S33" s="137">
        <f t="shared" si="15"/>
        <v>1.89</v>
      </c>
      <c r="T33" s="136">
        <f>P33*S33</f>
        <v>1.89</v>
      </c>
      <c r="U33" s="136"/>
      <c r="V33" s="111">
        <f t="shared" si="2"/>
        <v>9.51</v>
      </c>
      <c r="W33" s="111"/>
      <c r="X33" s="122">
        <f t="shared" si="3"/>
        <v>19.02</v>
      </c>
      <c r="Y33" s="122">
        <f t="shared" si="4"/>
        <v>19.02</v>
      </c>
      <c r="Z33" s="124"/>
      <c r="AA33" s="124"/>
      <c r="AB33" s="124"/>
      <c r="AC33" s="151"/>
      <c r="AD33" s="12"/>
      <c r="AE33" s="972" t="s">
        <v>386</v>
      </c>
      <c r="AF33" s="973"/>
      <c r="AG33" s="133">
        <v>1</v>
      </c>
      <c r="AH33" s="144">
        <v>4.5</v>
      </c>
      <c r="AI33" s="133">
        <v>3</v>
      </c>
      <c r="AJ33" s="133">
        <f t="shared" si="16"/>
        <v>13.5</v>
      </c>
      <c r="AK33" s="12"/>
      <c r="AL33" s="9"/>
      <c r="AM33" s="129">
        <f t="shared" si="8"/>
        <v>-1.89</v>
      </c>
      <c r="AN33" s="16">
        <f t="shared" si="10"/>
        <v>-1.89</v>
      </c>
      <c r="AO33" s="9"/>
      <c r="AP33" s="129" t="s">
        <v>387</v>
      </c>
      <c r="AQ33" s="129"/>
      <c r="AR33" s="4"/>
      <c r="AS33" s="16">
        <f t="shared" si="9"/>
        <v>0</v>
      </c>
      <c r="AT33" s="7"/>
      <c r="AU33" s="8"/>
      <c r="AV33" s="8"/>
      <c r="AW33" s="8"/>
      <c r="AX33" s="8"/>
    </row>
    <row r="34" spans="1:50" ht="15.75" thickBot="1">
      <c r="A34" s="180" t="s">
        <v>438</v>
      </c>
      <c r="B34" s="119">
        <v>3</v>
      </c>
      <c r="C34" s="120">
        <v>3.5</v>
      </c>
      <c r="D34" s="120">
        <f t="shared" si="1"/>
        <v>10.5</v>
      </c>
      <c r="E34" s="119"/>
      <c r="F34" s="119"/>
      <c r="G34" s="111"/>
      <c r="H34" s="203" t="s">
        <v>327</v>
      </c>
      <c r="I34" s="121"/>
      <c r="J34" s="121"/>
      <c r="K34" s="121"/>
      <c r="L34" s="137">
        <f t="shared" si="11"/>
        <v>0</v>
      </c>
      <c r="M34" s="153">
        <v>0</v>
      </c>
      <c r="N34" s="111"/>
      <c r="O34" s="203" t="s">
        <v>327</v>
      </c>
      <c r="P34" s="121"/>
      <c r="Q34" s="121"/>
      <c r="R34" s="121"/>
      <c r="S34" s="137">
        <f t="shared" si="15"/>
        <v>0</v>
      </c>
      <c r="T34" s="136">
        <v>0</v>
      </c>
      <c r="U34" s="136"/>
      <c r="V34" s="111">
        <f t="shared" si="2"/>
        <v>10.5</v>
      </c>
      <c r="W34" s="111"/>
      <c r="X34" s="122">
        <f t="shared" si="3"/>
        <v>21</v>
      </c>
      <c r="Y34" s="122">
        <f t="shared" si="4"/>
        <v>21</v>
      </c>
      <c r="Z34" s="124"/>
      <c r="AA34" s="124"/>
      <c r="AB34" s="124"/>
      <c r="AC34" s="145">
        <f>C34*3.5-L34</f>
        <v>12.25</v>
      </c>
      <c r="AD34" s="4"/>
      <c r="AE34" s="129"/>
      <c r="AF34" s="129"/>
      <c r="AG34" s="134">
        <f>SUM(AG27:AG33)</f>
        <v>33</v>
      </c>
      <c r="AH34" s="129"/>
      <c r="AI34" s="129"/>
      <c r="AJ34" s="129"/>
      <c r="AK34" s="129"/>
      <c r="AL34" s="9"/>
      <c r="AM34" s="129">
        <f t="shared" si="8"/>
        <v>0</v>
      </c>
      <c r="AN34" s="16">
        <f t="shared" si="10"/>
        <v>0</v>
      </c>
      <c r="AO34" s="9"/>
      <c r="AP34" s="129" t="s">
        <v>388</v>
      </c>
      <c r="AQ34" s="129"/>
      <c r="AR34" s="4"/>
      <c r="AS34" s="16">
        <f t="shared" si="9"/>
        <v>0</v>
      </c>
      <c r="AT34" s="7"/>
      <c r="AU34" s="8"/>
      <c r="AV34" s="8"/>
      <c r="AW34" s="8"/>
      <c r="AX34" s="8"/>
    </row>
    <row r="35" spans="1:50">
      <c r="A35" s="180" t="s">
        <v>439</v>
      </c>
      <c r="B35" s="119">
        <v>3</v>
      </c>
      <c r="C35" s="120">
        <v>3.5</v>
      </c>
      <c r="D35" s="120">
        <f t="shared" si="1"/>
        <v>10.5</v>
      </c>
      <c r="E35" s="119"/>
      <c r="F35" s="119"/>
      <c r="G35" s="111"/>
      <c r="H35" s="203" t="s">
        <v>327</v>
      </c>
      <c r="I35" s="121"/>
      <c r="J35" s="121"/>
      <c r="K35" s="121"/>
      <c r="L35" s="137">
        <f t="shared" si="11"/>
        <v>0</v>
      </c>
      <c r="M35" s="136">
        <v>0</v>
      </c>
      <c r="N35" s="111"/>
      <c r="O35" s="203" t="s">
        <v>327</v>
      </c>
      <c r="P35" s="121"/>
      <c r="Q35" s="121"/>
      <c r="R35" s="121"/>
      <c r="S35" s="137">
        <f t="shared" si="15"/>
        <v>0</v>
      </c>
      <c r="T35" s="136">
        <v>0</v>
      </c>
      <c r="U35" s="136"/>
      <c r="V35" s="111">
        <f t="shared" si="2"/>
        <v>10.5</v>
      </c>
      <c r="W35" s="111"/>
      <c r="X35" s="122">
        <f t="shared" si="3"/>
        <v>21</v>
      </c>
      <c r="Y35" s="122">
        <f t="shared" si="4"/>
        <v>21</v>
      </c>
      <c r="Z35" s="124"/>
      <c r="AA35" s="124"/>
      <c r="AB35" s="124"/>
      <c r="AC35" s="145"/>
      <c r="AD35" s="4"/>
      <c r="AE35" s="8"/>
      <c r="AF35" s="8"/>
      <c r="AG35" s="8"/>
      <c r="AH35" s="8"/>
      <c r="AI35" s="8"/>
      <c r="AJ35" s="8"/>
      <c r="AK35" s="8"/>
      <c r="AL35" s="9"/>
      <c r="AM35" s="129">
        <f t="shared" si="8"/>
        <v>0</v>
      </c>
      <c r="AN35" s="16">
        <f t="shared" si="10"/>
        <v>0</v>
      </c>
      <c r="AO35" s="9"/>
      <c r="AP35" s="129" t="s">
        <v>389</v>
      </c>
      <c r="AQ35" s="129"/>
      <c r="AR35" s="4"/>
      <c r="AS35" s="16">
        <f t="shared" si="9"/>
        <v>0</v>
      </c>
      <c r="AT35" s="7"/>
      <c r="AU35" s="8"/>
      <c r="AV35" s="8"/>
      <c r="AW35" s="8"/>
      <c r="AX35" s="8"/>
    </row>
    <row r="36" spans="1:50" ht="15.75" thickBot="1">
      <c r="A36" s="180" t="s">
        <v>440</v>
      </c>
      <c r="B36" s="119">
        <v>3</v>
      </c>
      <c r="C36" s="120">
        <v>2</v>
      </c>
      <c r="D36" s="120">
        <f t="shared" si="1"/>
        <v>6</v>
      </c>
      <c r="E36" s="119"/>
      <c r="F36" s="119"/>
      <c r="G36" s="111"/>
      <c r="H36" s="203" t="s">
        <v>407</v>
      </c>
      <c r="I36" s="121">
        <v>2</v>
      </c>
      <c r="J36" s="121">
        <v>2</v>
      </c>
      <c r="K36" s="121">
        <v>1</v>
      </c>
      <c r="L36" s="137">
        <f>J36*K36</f>
        <v>2</v>
      </c>
      <c r="M36" s="136">
        <f>I36*L36</f>
        <v>4</v>
      </c>
      <c r="N36" s="111"/>
      <c r="O36" s="203" t="s">
        <v>327</v>
      </c>
      <c r="P36" s="121"/>
      <c r="Q36" s="121"/>
      <c r="R36" s="121"/>
      <c r="S36" s="137">
        <f t="shared" si="15"/>
        <v>0</v>
      </c>
      <c r="T36" s="136">
        <v>0</v>
      </c>
      <c r="U36" s="136"/>
      <c r="V36" s="111">
        <f t="shared" si="2"/>
        <v>2</v>
      </c>
      <c r="W36" s="111"/>
      <c r="X36" s="122">
        <f t="shared" si="3"/>
        <v>4</v>
      </c>
      <c r="Y36" s="122">
        <f t="shared" si="4"/>
        <v>4</v>
      </c>
      <c r="Z36" s="124"/>
      <c r="AA36" s="124"/>
      <c r="AB36" s="124"/>
      <c r="AC36" s="145"/>
      <c r="AD36" s="4"/>
      <c r="AE36" s="8"/>
      <c r="AF36" s="8"/>
      <c r="AG36" s="8"/>
      <c r="AH36" s="8"/>
      <c r="AI36" s="8"/>
      <c r="AJ36" s="8"/>
      <c r="AK36" s="8"/>
      <c r="AL36" s="9"/>
      <c r="AM36" s="129">
        <f t="shared" si="8"/>
        <v>-4</v>
      </c>
      <c r="AN36" s="16">
        <f t="shared" si="10"/>
        <v>-4</v>
      </c>
      <c r="AO36" s="9"/>
      <c r="AP36" s="12" t="s">
        <v>391</v>
      </c>
      <c r="AQ36" s="4"/>
      <c r="AR36" s="4"/>
      <c r="AS36" s="16">
        <f t="shared" si="9"/>
        <v>0</v>
      </c>
      <c r="AT36" s="7"/>
      <c r="AU36" s="8"/>
      <c r="AV36" s="8"/>
      <c r="AW36" s="8"/>
      <c r="AX36" s="8"/>
    </row>
    <row r="37" spans="1:50" ht="15.75" thickBot="1">
      <c r="A37" s="180" t="s">
        <v>441</v>
      </c>
      <c r="B37" s="119">
        <v>4.4000000000000004</v>
      </c>
      <c r="C37" s="120">
        <v>9.6</v>
      </c>
      <c r="D37" s="120">
        <f t="shared" si="1"/>
        <v>42.24</v>
      </c>
      <c r="E37" s="119"/>
      <c r="F37" s="119"/>
      <c r="G37" s="111"/>
      <c r="H37" s="203" t="s">
        <v>327</v>
      </c>
      <c r="I37" s="121"/>
      <c r="J37" s="121"/>
      <c r="K37" s="121"/>
      <c r="L37" s="137">
        <f t="shared" si="11"/>
        <v>0</v>
      </c>
      <c r="M37" s="121">
        <v>0</v>
      </c>
      <c r="N37" s="111"/>
      <c r="O37" s="204" t="s">
        <v>307</v>
      </c>
      <c r="P37" s="121">
        <v>1</v>
      </c>
      <c r="Q37" s="121">
        <v>3</v>
      </c>
      <c r="R37" s="121">
        <v>2</v>
      </c>
      <c r="S37" s="137">
        <f t="shared" si="15"/>
        <v>6</v>
      </c>
      <c r="T37" s="136">
        <f>S37</f>
        <v>6</v>
      </c>
      <c r="U37" s="136"/>
      <c r="V37" s="111">
        <f t="shared" si="2"/>
        <v>36.24</v>
      </c>
      <c r="W37" s="111"/>
      <c r="X37" s="122">
        <f t="shared" si="3"/>
        <v>72.48</v>
      </c>
      <c r="Y37" s="122">
        <f t="shared" si="4"/>
        <v>72.48</v>
      </c>
      <c r="Z37" s="124"/>
      <c r="AA37" s="124">
        <f>D37-S37</f>
        <v>36.24</v>
      </c>
      <c r="AB37" s="124"/>
      <c r="AC37" s="151">
        <f>3.5*C37</f>
        <v>33.6</v>
      </c>
      <c r="AD37" s="12"/>
      <c r="AE37" s="967" t="s">
        <v>285</v>
      </c>
      <c r="AF37" s="969"/>
      <c r="AG37" s="116" t="s">
        <v>370</v>
      </c>
      <c r="AH37" s="116" t="s">
        <v>303</v>
      </c>
      <c r="AI37" s="117" t="s">
        <v>302</v>
      </c>
      <c r="AJ37" s="8"/>
      <c r="AK37" s="8"/>
      <c r="AL37" s="9"/>
      <c r="AM37" s="129">
        <f t="shared" si="8"/>
        <v>-6</v>
      </c>
      <c r="AN37" s="16">
        <f t="shared" si="10"/>
        <v>-6</v>
      </c>
      <c r="AO37" s="7"/>
      <c r="AP37" s="152" t="s">
        <v>392</v>
      </c>
      <c r="AQ37" s="4"/>
      <c r="AR37" s="4"/>
      <c r="AS37" s="16">
        <f t="shared" si="9"/>
        <v>0</v>
      </c>
      <c r="AT37" s="8"/>
      <c r="AU37" s="8"/>
      <c r="AV37" s="8"/>
      <c r="AW37" s="8"/>
      <c r="AX37" s="8"/>
    </row>
    <row r="38" spans="1:50">
      <c r="A38" s="180" t="s">
        <v>443</v>
      </c>
      <c r="B38" s="119">
        <v>5.17</v>
      </c>
      <c r="C38" s="120">
        <v>7.45</v>
      </c>
      <c r="D38" s="120">
        <f t="shared" si="1"/>
        <v>38.520000000000003</v>
      </c>
      <c r="E38" s="119"/>
      <c r="F38" s="119"/>
      <c r="G38" s="111"/>
      <c r="H38" s="203" t="s">
        <v>385</v>
      </c>
      <c r="I38" s="121">
        <v>1</v>
      </c>
      <c r="J38" s="121">
        <v>0.4</v>
      </c>
      <c r="K38" s="121">
        <v>0.8</v>
      </c>
      <c r="L38" s="137">
        <f t="shared" si="11"/>
        <v>0.32</v>
      </c>
      <c r="M38" s="174">
        <v>0</v>
      </c>
      <c r="N38" s="111"/>
      <c r="O38" s="203" t="s">
        <v>327</v>
      </c>
      <c r="P38" s="121"/>
      <c r="Q38" s="121"/>
      <c r="R38" s="121"/>
      <c r="S38" s="137">
        <f t="shared" si="15"/>
        <v>0</v>
      </c>
      <c r="T38" s="136">
        <v>0</v>
      </c>
      <c r="U38" s="136"/>
      <c r="V38" s="111">
        <f t="shared" si="2"/>
        <v>38.520000000000003</v>
      </c>
      <c r="W38" s="111"/>
      <c r="X38" s="122">
        <f t="shared" si="3"/>
        <v>77.040000000000006</v>
      </c>
      <c r="Y38" s="122">
        <f t="shared" si="4"/>
        <v>77.040000000000006</v>
      </c>
      <c r="Z38" s="124"/>
      <c r="AA38" s="124">
        <f>D38-L38</f>
        <v>38.200000000000003</v>
      </c>
      <c r="AB38" s="124"/>
      <c r="AC38" s="151"/>
      <c r="AD38" s="12"/>
      <c r="AE38" s="963" t="s">
        <v>393</v>
      </c>
      <c r="AF38" s="974"/>
      <c r="AG38" s="118">
        <v>10</v>
      </c>
      <c r="AH38" s="118">
        <v>0.6</v>
      </c>
      <c r="AI38" s="126">
        <v>1.9</v>
      </c>
      <c r="AJ38" s="8"/>
      <c r="AK38" s="8"/>
      <c r="AL38" s="9"/>
      <c r="AM38" s="129">
        <f t="shared" si="8"/>
        <v>0</v>
      </c>
      <c r="AN38" s="16">
        <f t="shared" si="10"/>
        <v>0</v>
      </c>
      <c r="AO38" s="7"/>
      <c r="AP38" s="152" t="s">
        <v>394</v>
      </c>
      <c r="AQ38" s="129"/>
      <c r="AR38" s="4"/>
      <c r="AS38" s="16">
        <f t="shared" si="9"/>
        <v>0</v>
      </c>
      <c r="AT38" s="8"/>
      <c r="AU38" s="8"/>
      <c r="AV38" s="8"/>
      <c r="AW38" s="8"/>
      <c r="AX38" s="8"/>
    </row>
    <row r="39" spans="1:50">
      <c r="A39" s="180" t="s">
        <v>444</v>
      </c>
      <c r="B39" s="119">
        <v>5.17</v>
      </c>
      <c r="C39" s="120">
        <v>2.2999999999999998</v>
      </c>
      <c r="D39" s="120">
        <f t="shared" si="1"/>
        <v>11.89</v>
      </c>
      <c r="E39" s="119"/>
      <c r="F39" s="119"/>
      <c r="G39" s="111"/>
      <c r="H39" s="203" t="s">
        <v>327</v>
      </c>
      <c r="I39" s="121"/>
      <c r="J39" s="121"/>
      <c r="K39" s="121"/>
      <c r="L39" s="137">
        <f t="shared" si="11"/>
        <v>0</v>
      </c>
      <c r="M39" s="121">
        <v>0</v>
      </c>
      <c r="N39" s="111"/>
      <c r="O39" s="203" t="s">
        <v>378</v>
      </c>
      <c r="P39" s="121">
        <v>1</v>
      </c>
      <c r="Q39" s="121">
        <v>2.1</v>
      </c>
      <c r="R39" s="121">
        <v>0.9</v>
      </c>
      <c r="S39" s="137">
        <f>Q39*R39</f>
        <v>1.89</v>
      </c>
      <c r="T39" s="121">
        <f>P39*S39</f>
        <v>1.89</v>
      </c>
      <c r="U39" s="136"/>
      <c r="V39" s="111">
        <f t="shared" si="2"/>
        <v>10</v>
      </c>
      <c r="W39" s="111"/>
      <c r="X39" s="122">
        <f t="shared" si="3"/>
        <v>20</v>
      </c>
      <c r="Y39" s="122">
        <f t="shared" si="4"/>
        <v>20</v>
      </c>
      <c r="Z39" s="124"/>
      <c r="AA39" s="124">
        <f>0.8*B39</f>
        <v>4.1399999999999997</v>
      </c>
      <c r="AB39" s="124">
        <f>B39*C39-S39</f>
        <v>10</v>
      </c>
      <c r="AC39" s="151"/>
      <c r="AD39" s="12"/>
      <c r="AE39" s="965" t="s">
        <v>395</v>
      </c>
      <c r="AF39" s="975"/>
      <c r="AG39" s="113">
        <v>6</v>
      </c>
      <c r="AH39" s="113">
        <v>0.7</v>
      </c>
      <c r="AI39" s="16">
        <v>2.1</v>
      </c>
      <c r="AJ39" s="8"/>
      <c r="AK39" s="8"/>
      <c r="AL39" s="9"/>
      <c r="AM39" s="129">
        <f t="shared" si="8"/>
        <v>-1.89</v>
      </c>
      <c r="AN39" s="16">
        <f t="shared" si="10"/>
        <v>-1.89</v>
      </c>
      <c r="AO39" s="7"/>
      <c r="AP39" s="152" t="s">
        <v>396</v>
      </c>
      <c r="AQ39" s="129"/>
      <c r="AR39" s="4"/>
      <c r="AS39" s="16">
        <f t="shared" si="9"/>
        <v>0</v>
      </c>
      <c r="AT39" s="8"/>
      <c r="AU39" s="8"/>
      <c r="AV39" s="8"/>
      <c r="AW39" s="8"/>
      <c r="AX39" s="8"/>
    </row>
    <row r="40" spans="1:50">
      <c r="A40" s="180" t="s">
        <v>445</v>
      </c>
      <c r="B40" s="119">
        <v>3</v>
      </c>
      <c r="C40" s="120">
        <v>4.3</v>
      </c>
      <c r="D40" s="120">
        <f t="shared" si="1"/>
        <v>12.9</v>
      </c>
      <c r="E40" s="119"/>
      <c r="F40" s="119"/>
      <c r="G40" s="111"/>
      <c r="H40" s="203" t="s">
        <v>327</v>
      </c>
      <c r="I40" s="121"/>
      <c r="J40" s="121"/>
      <c r="K40" s="121"/>
      <c r="L40" s="137">
        <f t="shared" si="11"/>
        <v>0</v>
      </c>
      <c r="M40" s="121">
        <v>0</v>
      </c>
      <c r="N40" s="111"/>
      <c r="O40" s="204" t="s">
        <v>307</v>
      </c>
      <c r="P40" s="121">
        <v>1</v>
      </c>
      <c r="Q40" s="121">
        <v>0.8</v>
      </c>
      <c r="R40" s="137">
        <f>C40</f>
        <v>4.3</v>
      </c>
      <c r="S40" s="137">
        <f>Q40*R40</f>
        <v>3.44</v>
      </c>
      <c r="T40" s="174">
        <f>S40</f>
        <v>3.44</v>
      </c>
      <c r="U40" s="136"/>
      <c r="V40" s="111">
        <f t="shared" si="2"/>
        <v>9.4600000000000009</v>
      </c>
      <c r="W40" s="111"/>
      <c r="X40" s="122">
        <f t="shared" si="3"/>
        <v>18.920000000000002</v>
      </c>
      <c r="Y40" s="122">
        <f t="shared" si="4"/>
        <v>18.920000000000002</v>
      </c>
      <c r="Z40" s="124"/>
      <c r="AA40" s="124"/>
      <c r="AB40" s="124">
        <f>B40*C40</f>
        <v>12.9</v>
      </c>
      <c r="AC40" s="151"/>
      <c r="AD40" s="12"/>
      <c r="AE40" s="965" t="s">
        <v>397</v>
      </c>
      <c r="AF40" s="975"/>
      <c r="AG40" s="113">
        <v>3</v>
      </c>
      <c r="AH40" s="113">
        <v>0.8</v>
      </c>
      <c r="AI40" s="16">
        <v>2.1</v>
      </c>
      <c r="AJ40" s="8"/>
      <c r="AK40" s="8"/>
      <c r="AL40" s="9"/>
      <c r="AM40" s="129">
        <f t="shared" si="8"/>
        <v>-3.44</v>
      </c>
      <c r="AN40" s="16">
        <f t="shared" si="10"/>
        <v>-3.44</v>
      </c>
      <c r="AO40" s="7"/>
      <c r="AP40" s="152" t="s">
        <v>398</v>
      </c>
      <c r="AQ40" s="129"/>
      <c r="AR40" s="4"/>
      <c r="AS40" s="16">
        <f t="shared" si="9"/>
        <v>0</v>
      </c>
      <c r="AT40" s="8"/>
      <c r="AU40" s="8"/>
      <c r="AV40" s="8"/>
      <c r="AW40" s="8"/>
      <c r="AX40" s="8"/>
    </row>
    <row r="41" spans="1:50">
      <c r="A41" s="180" t="s">
        <v>446</v>
      </c>
      <c r="B41" s="119">
        <v>5.17</v>
      </c>
      <c r="C41" s="120">
        <v>3.3</v>
      </c>
      <c r="D41" s="120">
        <f t="shared" si="1"/>
        <v>17.059999999999999</v>
      </c>
      <c r="E41" s="119"/>
      <c r="F41" s="119"/>
      <c r="G41" s="111"/>
      <c r="H41" s="203" t="s">
        <v>327</v>
      </c>
      <c r="I41" s="121"/>
      <c r="J41" s="121"/>
      <c r="K41" s="121"/>
      <c r="L41" s="137">
        <f t="shared" si="11"/>
        <v>0</v>
      </c>
      <c r="M41" s="121">
        <v>0</v>
      </c>
      <c r="N41" s="111"/>
      <c r="O41" s="203" t="s">
        <v>378</v>
      </c>
      <c r="P41" s="121">
        <v>1</v>
      </c>
      <c r="Q41" s="121">
        <v>2.1</v>
      </c>
      <c r="R41" s="121">
        <v>0.9</v>
      </c>
      <c r="S41" s="137">
        <f>Q41*R41</f>
        <v>1.89</v>
      </c>
      <c r="T41" s="121">
        <f>P41*S41</f>
        <v>1.89</v>
      </c>
      <c r="U41" s="136"/>
      <c r="V41" s="111">
        <f t="shared" si="2"/>
        <v>15.17</v>
      </c>
      <c r="W41" s="111"/>
      <c r="X41" s="122">
        <f t="shared" si="3"/>
        <v>30.34</v>
      </c>
      <c r="Y41" s="122">
        <f t="shared" si="4"/>
        <v>30.34</v>
      </c>
      <c r="Z41" s="124"/>
      <c r="AA41" s="124">
        <f>0.8*B41</f>
        <v>4.1399999999999997</v>
      </c>
      <c r="AB41" s="124"/>
      <c r="AC41" s="151"/>
      <c r="AD41" s="12"/>
      <c r="AE41" s="965" t="s">
        <v>399</v>
      </c>
      <c r="AF41" s="975"/>
      <c r="AG41" s="113">
        <v>24</v>
      </c>
      <c r="AH41" s="113">
        <v>0.9</v>
      </c>
      <c r="AI41" s="16">
        <v>2.1</v>
      </c>
      <c r="AJ41" s="8"/>
      <c r="AK41" s="8"/>
      <c r="AL41" s="9"/>
      <c r="AM41" s="129">
        <f t="shared" si="8"/>
        <v>-1.89</v>
      </c>
      <c r="AN41" s="16">
        <f t="shared" si="10"/>
        <v>-1.89</v>
      </c>
      <c r="AO41" s="7"/>
      <c r="AP41" s="152" t="s">
        <v>400</v>
      </c>
      <c r="AQ41" s="129"/>
      <c r="AR41" s="4"/>
      <c r="AS41" s="16">
        <f t="shared" si="9"/>
        <v>0</v>
      </c>
      <c r="AT41" s="8"/>
      <c r="AU41" s="8"/>
      <c r="AV41" s="8"/>
      <c r="AW41" s="8"/>
      <c r="AX41" s="8"/>
    </row>
    <row r="42" spans="1:50">
      <c r="A42" s="180" t="s">
        <v>447</v>
      </c>
      <c r="B42" s="119">
        <v>5.17</v>
      </c>
      <c r="C42" s="120">
        <v>7.45</v>
      </c>
      <c r="D42" s="120">
        <f t="shared" si="1"/>
        <v>38.520000000000003</v>
      </c>
      <c r="E42" s="119"/>
      <c r="F42" s="119"/>
      <c r="G42" s="111"/>
      <c r="H42" s="203" t="s">
        <v>385</v>
      </c>
      <c r="I42" s="121">
        <v>1</v>
      </c>
      <c r="J42" s="121">
        <v>0.4</v>
      </c>
      <c r="K42" s="121">
        <v>0.8</v>
      </c>
      <c r="L42" s="137">
        <f t="shared" si="11"/>
        <v>0.32</v>
      </c>
      <c r="M42" s="174">
        <v>0</v>
      </c>
      <c r="N42" s="111"/>
      <c r="O42" s="203" t="s">
        <v>327</v>
      </c>
      <c r="P42" s="121"/>
      <c r="Q42" s="122"/>
      <c r="R42" s="122"/>
      <c r="S42" s="137">
        <f t="shared" si="15"/>
        <v>0</v>
      </c>
      <c r="T42" s="136">
        <f>S42*P42</f>
        <v>0</v>
      </c>
      <c r="U42" s="136"/>
      <c r="V42" s="111">
        <f t="shared" si="2"/>
        <v>38.520000000000003</v>
      </c>
      <c r="W42" s="111"/>
      <c r="X42" s="122">
        <f t="shared" si="3"/>
        <v>77.040000000000006</v>
      </c>
      <c r="Y42" s="122">
        <f t="shared" si="4"/>
        <v>77.040000000000006</v>
      </c>
      <c r="Z42" s="124"/>
      <c r="AA42" s="124">
        <f>D42-L42</f>
        <v>38.200000000000003</v>
      </c>
      <c r="AB42" s="124">
        <f>3.5*C42-S42</f>
        <v>26.08</v>
      </c>
      <c r="AC42" s="151"/>
      <c r="AD42" s="12"/>
      <c r="AE42" s="965" t="s">
        <v>401</v>
      </c>
      <c r="AF42" s="975"/>
      <c r="AG42" s="113">
        <v>2</v>
      </c>
      <c r="AH42" s="113">
        <v>0.9</v>
      </c>
      <c r="AI42" s="16">
        <v>2.1</v>
      </c>
      <c r="AJ42" s="8"/>
      <c r="AK42" s="8"/>
      <c r="AL42" s="9"/>
      <c r="AM42" s="129">
        <f t="shared" si="8"/>
        <v>0</v>
      </c>
      <c r="AN42" s="16">
        <f t="shared" si="10"/>
        <v>0</v>
      </c>
      <c r="AO42" s="7"/>
      <c r="AP42" s="152" t="s">
        <v>402</v>
      </c>
      <c r="AQ42" s="129"/>
      <c r="AR42" s="4"/>
      <c r="AS42" s="16">
        <f t="shared" si="9"/>
        <v>0</v>
      </c>
      <c r="AT42" s="8"/>
      <c r="AU42" s="8"/>
      <c r="AV42" s="8"/>
      <c r="AW42" s="8"/>
      <c r="AX42" s="8"/>
    </row>
    <row r="43" spans="1:50" ht="15.75" thickBot="1">
      <c r="A43" s="180" t="s">
        <v>448</v>
      </c>
      <c r="B43" s="119">
        <v>3</v>
      </c>
      <c r="C43" s="120">
        <v>5.6</v>
      </c>
      <c r="D43" s="120">
        <f t="shared" si="1"/>
        <v>16.8</v>
      </c>
      <c r="E43" s="119">
        <f>1.5*3.7</f>
        <v>5.55</v>
      </c>
      <c r="F43" s="119"/>
      <c r="G43" s="111"/>
      <c r="H43" s="203" t="s">
        <v>481</v>
      </c>
      <c r="I43" s="121">
        <v>1</v>
      </c>
      <c r="J43" s="121">
        <v>1.6</v>
      </c>
      <c r="K43" s="121">
        <v>0.8</v>
      </c>
      <c r="L43" s="137">
        <f t="shared" si="11"/>
        <v>1.28</v>
      </c>
      <c r="M43" s="121">
        <v>0</v>
      </c>
      <c r="N43" s="111"/>
      <c r="O43" s="203" t="s">
        <v>378</v>
      </c>
      <c r="P43" s="121">
        <v>1</v>
      </c>
      <c r="Q43" s="121">
        <v>2.1</v>
      </c>
      <c r="R43" s="121">
        <v>0.9</v>
      </c>
      <c r="S43" s="137">
        <f t="shared" si="15"/>
        <v>1.89</v>
      </c>
      <c r="T43" s="121">
        <f>P43*S43</f>
        <v>1.89</v>
      </c>
      <c r="U43" s="136"/>
      <c r="V43" s="177">
        <f>SUM(D43+E43-M43-T43)</f>
        <v>20.46</v>
      </c>
      <c r="W43" s="111"/>
      <c r="X43" s="122">
        <f t="shared" si="3"/>
        <v>40.92</v>
      </c>
      <c r="Y43" s="122">
        <f t="shared" si="4"/>
        <v>40.92</v>
      </c>
      <c r="Z43" s="124"/>
      <c r="AA43" s="124">
        <f>1.3*6.17</f>
        <v>8.02</v>
      </c>
      <c r="AB43" s="124"/>
      <c r="AC43" s="151"/>
      <c r="AD43" s="12"/>
      <c r="AE43" s="965" t="s">
        <v>403</v>
      </c>
      <c r="AF43" s="975"/>
      <c r="AG43" s="113">
        <v>3</v>
      </c>
      <c r="AH43" s="113">
        <v>1.8</v>
      </c>
      <c r="AI43" s="16">
        <v>2.1</v>
      </c>
      <c r="AJ43" s="8"/>
      <c r="AK43" s="8"/>
      <c r="AL43" s="9"/>
      <c r="AM43" s="129">
        <f t="shared" si="8"/>
        <v>3.66</v>
      </c>
      <c r="AN43" s="16">
        <v>0</v>
      </c>
      <c r="AO43" s="7"/>
      <c r="AP43" s="156" t="s">
        <v>404</v>
      </c>
      <c r="AQ43" s="144"/>
      <c r="AR43" s="4"/>
      <c r="AS43" s="16">
        <f t="shared" si="9"/>
        <v>0</v>
      </c>
      <c r="AT43" s="8"/>
      <c r="AU43" s="8"/>
      <c r="AV43" s="8"/>
      <c r="AW43" s="8"/>
      <c r="AX43" s="8"/>
    </row>
    <row r="44" spans="1:50" ht="15.75" thickBot="1">
      <c r="A44" s="180" t="s">
        <v>449</v>
      </c>
      <c r="B44" s="119">
        <v>3</v>
      </c>
      <c r="C44" s="120">
        <v>5.6</v>
      </c>
      <c r="D44" s="120">
        <f t="shared" si="1"/>
        <v>16.8</v>
      </c>
      <c r="E44" s="175">
        <f>1.5*3.7</f>
        <v>5.55</v>
      </c>
      <c r="F44" s="119"/>
      <c r="G44" s="111"/>
      <c r="H44" s="203" t="s">
        <v>481</v>
      </c>
      <c r="I44" s="121">
        <v>1</v>
      </c>
      <c r="J44" s="121">
        <v>1.6</v>
      </c>
      <c r="K44" s="121">
        <v>0.8</v>
      </c>
      <c r="L44" s="137">
        <f>J44*K44</f>
        <v>1.28</v>
      </c>
      <c r="M44" s="121">
        <v>0</v>
      </c>
      <c r="N44" s="111"/>
      <c r="O44" s="203" t="s">
        <v>378</v>
      </c>
      <c r="P44" s="121">
        <v>1</v>
      </c>
      <c r="Q44" s="121">
        <v>2.1</v>
      </c>
      <c r="R44" s="121">
        <v>0.9</v>
      </c>
      <c r="S44" s="137">
        <f t="shared" si="15"/>
        <v>1.89</v>
      </c>
      <c r="T44" s="121">
        <f>P44*S44</f>
        <v>1.89</v>
      </c>
      <c r="U44" s="136"/>
      <c r="V44" s="177">
        <f>SUM(D44+E44-M44-T44)</f>
        <v>20.46</v>
      </c>
      <c r="W44" s="111"/>
      <c r="X44" s="122">
        <f t="shared" si="3"/>
        <v>40.92</v>
      </c>
      <c r="Y44" s="122">
        <f t="shared" si="4"/>
        <v>40.92</v>
      </c>
      <c r="Z44" s="124"/>
      <c r="AA44" s="124">
        <f>1.3*6.67</f>
        <v>8.67</v>
      </c>
      <c r="AB44" s="124">
        <f>3.5*C44</f>
        <v>19.600000000000001</v>
      </c>
      <c r="AC44" s="145"/>
      <c r="AD44" s="4"/>
      <c r="AE44" s="972" t="s">
        <v>405</v>
      </c>
      <c r="AF44" s="977"/>
      <c r="AG44" s="133">
        <v>1</v>
      </c>
      <c r="AH44" s="133">
        <v>2</v>
      </c>
      <c r="AI44" s="140">
        <v>2.1</v>
      </c>
      <c r="AJ44" s="8"/>
      <c r="AK44" s="8"/>
      <c r="AL44" s="9"/>
      <c r="AM44" s="129">
        <f t="shared" si="8"/>
        <v>3.66</v>
      </c>
      <c r="AN44" s="16">
        <v>0</v>
      </c>
      <c r="AO44" s="7"/>
      <c r="AR44" s="157" t="s">
        <v>406</v>
      </c>
      <c r="AS44" s="158">
        <f>SUM(AS3:AS43)</f>
        <v>30.95</v>
      </c>
      <c r="AT44" s="8"/>
      <c r="AU44" s="8"/>
      <c r="AV44" s="8"/>
      <c r="AW44" s="8"/>
      <c r="AX44" s="8"/>
    </row>
    <row r="45" spans="1:50">
      <c r="A45" s="180" t="s">
        <v>450</v>
      </c>
      <c r="B45" s="119">
        <v>4.4000000000000004</v>
      </c>
      <c r="C45" s="120">
        <v>12.75</v>
      </c>
      <c r="D45" s="120">
        <f t="shared" si="1"/>
        <v>56.1</v>
      </c>
      <c r="E45" s="119"/>
      <c r="F45" s="119"/>
      <c r="G45" s="111"/>
      <c r="H45" s="203" t="s">
        <v>428</v>
      </c>
      <c r="I45" s="121">
        <v>1</v>
      </c>
      <c r="J45" s="121">
        <v>1</v>
      </c>
      <c r="K45" s="121">
        <v>1.5</v>
      </c>
      <c r="L45" s="137">
        <f>J45*K45</f>
        <v>1.5</v>
      </c>
      <c r="M45" s="137">
        <f>I45*K45</f>
        <v>1.5</v>
      </c>
      <c r="N45" s="111"/>
      <c r="O45" s="203" t="s">
        <v>327</v>
      </c>
      <c r="P45" s="121"/>
      <c r="Q45" s="121"/>
      <c r="R45" s="121"/>
      <c r="S45" s="137">
        <f t="shared" si="15"/>
        <v>0</v>
      </c>
      <c r="T45" s="136">
        <v>0</v>
      </c>
      <c r="U45" s="136"/>
      <c r="V45" s="111">
        <f t="shared" si="2"/>
        <v>54.6</v>
      </c>
      <c r="W45" s="111"/>
      <c r="X45" s="122">
        <f t="shared" si="3"/>
        <v>109.2</v>
      </c>
      <c r="Y45" s="122">
        <f t="shared" si="4"/>
        <v>109.2</v>
      </c>
      <c r="Z45" s="124"/>
      <c r="AA45" s="124">
        <f>D45-M45</f>
        <v>54.6</v>
      </c>
      <c r="AB45" s="124">
        <f>B45*C45-L45</f>
        <v>54.6</v>
      </c>
      <c r="AC45" s="145">
        <f>B45*C45-L45</f>
        <v>54.6</v>
      </c>
      <c r="AD45" s="4"/>
      <c r="AE45" s="8"/>
      <c r="AF45" s="8"/>
      <c r="AG45" s="8"/>
      <c r="AH45" s="8"/>
      <c r="AI45" s="8"/>
      <c r="AJ45" s="8"/>
      <c r="AK45" s="8"/>
      <c r="AL45" s="9"/>
      <c r="AM45" s="129">
        <f t="shared" si="8"/>
        <v>-1.5</v>
      </c>
      <c r="AN45" s="16">
        <f t="shared" si="10"/>
        <v>-1.5</v>
      </c>
      <c r="AO45" s="7"/>
      <c r="AS45" s="8"/>
      <c r="AT45" s="8"/>
      <c r="AU45" s="8"/>
      <c r="AV45" s="8"/>
      <c r="AW45" s="8"/>
      <c r="AX45" s="8"/>
    </row>
    <row r="46" spans="1:50">
      <c r="A46" s="180" t="s">
        <v>451</v>
      </c>
      <c r="B46" s="119">
        <v>3</v>
      </c>
      <c r="C46" s="120">
        <v>2</v>
      </c>
      <c r="D46" s="120">
        <f t="shared" si="1"/>
        <v>6</v>
      </c>
      <c r="E46" s="119"/>
      <c r="F46" s="119"/>
      <c r="G46" s="111"/>
      <c r="H46" s="203" t="s">
        <v>327</v>
      </c>
      <c r="I46" s="121"/>
      <c r="J46" s="121"/>
      <c r="K46" s="121"/>
      <c r="L46" s="137">
        <f t="shared" si="11"/>
        <v>0</v>
      </c>
      <c r="M46" s="121">
        <v>0</v>
      </c>
      <c r="N46" s="111"/>
      <c r="O46" s="203" t="s">
        <v>327</v>
      </c>
      <c r="P46" s="121"/>
      <c r="Q46" s="121"/>
      <c r="R46" s="121"/>
      <c r="S46" s="137">
        <f t="shared" si="15"/>
        <v>0</v>
      </c>
      <c r="T46" s="136">
        <v>0</v>
      </c>
      <c r="U46" s="136"/>
      <c r="V46" s="111">
        <f t="shared" si="2"/>
        <v>6</v>
      </c>
      <c r="W46" s="111"/>
      <c r="X46" s="122">
        <f t="shared" si="3"/>
        <v>12</v>
      </c>
      <c r="Y46" s="122">
        <f t="shared" si="4"/>
        <v>12</v>
      </c>
      <c r="Z46" s="124"/>
      <c r="AA46" s="124"/>
      <c r="AB46" s="124"/>
      <c r="AC46" s="145"/>
      <c r="AD46" s="4"/>
      <c r="AE46" s="8"/>
      <c r="AF46" s="8"/>
      <c r="AG46" s="8"/>
      <c r="AH46" s="8"/>
      <c r="AI46" s="8"/>
      <c r="AJ46" s="8"/>
      <c r="AK46" s="8"/>
      <c r="AL46" s="9"/>
      <c r="AM46" s="129">
        <f t="shared" si="8"/>
        <v>0</v>
      </c>
      <c r="AN46" s="16">
        <f t="shared" si="10"/>
        <v>0</v>
      </c>
      <c r="AO46" s="7"/>
      <c r="AS46" s="8"/>
      <c r="AT46" s="8"/>
      <c r="AU46" s="8"/>
      <c r="AV46" s="8"/>
      <c r="AW46" s="8"/>
      <c r="AX46" s="8"/>
    </row>
    <row r="47" spans="1:50">
      <c r="A47" s="180" t="s">
        <v>452</v>
      </c>
      <c r="B47" s="119">
        <v>3</v>
      </c>
      <c r="C47" s="120">
        <v>12.75</v>
      </c>
      <c r="D47" s="120">
        <f t="shared" si="1"/>
        <v>38.25</v>
      </c>
      <c r="E47" s="119"/>
      <c r="F47" s="119"/>
      <c r="G47" s="111"/>
      <c r="H47" s="203" t="s">
        <v>327</v>
      </c>
      <c r="I47" s="121"/>
      <c r="J47" s="121"/>
      <c r="K47" s="121"/>
      <c r="L47" s="137">
        <f t="shared" si="11"/>
        <v>0</v>
      </c>
      <c r="M47" s="121">
        <v>0</v>
      </c>
      <c r="N47" s="111"/>
      <c r="O47" s="203" t="s">
        <v>482</v>
      </c>
      <c r="P47" s="121">
        <v>4</v>
      </c>
      <c r="Q47" s="121">
        <v>2.1</v>
      </c>
      <c r="R47" s="121">
        <v>0.8</v>
      </c>
      <c r="S47" s="137">
        <f t="shared" si="15"/>
        <v>1.68</v>
      </c>
      <c r="T47" s="121">
        <f>P47*S47</f>
        <v>6.72</v>
      </c>
      <c r="U47" s="136"/>
      <c r="V47" s="111">
        <f t="shared" si="2"/>
        <v>31.53</v>
      </c>
      <c r="W47" s="111"/>
      <c r="X47" s="122">
        <f t="shared" si="3"/>
        <v>63.06</v>
      </c>
      <c r="Y47" s="122">
        <f t="shared" si="4"/>
        <v>63.06</v>
      </c>
      <c r="Z47" s="124"/>
      <c r="AA47" s="124"/>
      <c r="AB47" s="124"/>
      <c r="AC47" s="145">
        <f>C47*3.5-S47</f>
        <v>42.95</v>
      </c>
      <c r="AD47" s="4"/>
      <c r="AE47" s="8"/>
      <c r="AF47" s="8"/>
      <c r="AG47" s="8"/>
      <c r="AH47" s="8"/>
      <c r="AI47" s="8"/>
      <c r="AJ47" s="8"/>
      <c r="AK47" s="8"/>
      <c r="AL47" s="9"/>
      <c r="AM47" s="129">
        <f t="shared" si="8"/>
        <v>-6.72</v>
      </c>
      <c r="AN47" s="16">
        <f t="shared" si="10"/>
        <v>-6.72</v>
      </c>
      <c r="AO47" s="7"/>
      <c r="AP47" s="8"/>
      <c r="AQ47" s="8"/>
      <c r="AR47" s="8"/>
      <c r="AS47" s="8"/>
      <c r="AT47" s="8"/>
      <c r="AU47" s="8"/>
      <c r="AV47" s="8"/>
      <c r="AW47" s="8"/>
      <c r="AX47" s="8"/>
    </row>
    <row r="48" spans="1:50">
      <c r="A48" s="180" t="s">
        <v>453</v>
      </c>
      <c r="B48" s="119">
        <v>3</v>
      </c>
      <c r="C48" s="120">
        <v>12.75</v>
      </c>
      <c r="D48" s="120">
        <f t="shared" si="1"/>
        <v>38.25</v>
      </c>
      <c r="E48" s="119"/>
      <c r="F48" s="119"/>
      <c r="G48" s="111"/>
      <c r="H48" s="203" t="s">
        <v>327</v>
      </c>
      <c r="I48" s="121"/>
      <c r="J48" s="121"/>
      <c r="K48" s="121"/>
      <c r="L48" s="137">
        <f t="shared" si="11"/>
        <v>0</v>
      </c>
      <c r="M48" s="121">
        <v>0</v>
      </c>
      <c r="N48" s="111"/>
      <c r="O48" s="203" t="s">
        <v>482</v>
      </c>
      <c r="P48" s="121">
        <v>5</v>
      </c>
      <c r="Q48" s="121">
        <v>2.1</v>
      </c>
      <c r="R48" s="121">
        <v>0.8</v>
      </c>
      <c r="S48" s="137">
        <f>Q48*R48</f>
        <v>1.68</v>
      </c>
      <c r="T48" s="121">
        <f>P48*S48</f>
        <v>8.4</v>
      </c>
      <c r="U48" s="136"/>
      <c r="V48" s="111">
        <f t="shared" si="2"/>
        <v>29.85</v>
      </c>
      <c r="W48" s="111"/>
      <c r="X48" s="122">
        <f t="shared" si="3"/>
        <v>59.7</v>
      </c>
      <c r="Y48" s="122">
        <f t="shared" si="4"/>
        <v>59.7</v>
      </c>
      <c r="Z48" s="124"/>
      <c r="AA48" s="124"/>
      <c r="AB48" s="124">
        <f>B48*C48-S48</f>
        <v>36.57</v>
      </c>
      <c r="AC48" s="145"/>
      <c r="AD48" s="4"/>
      <c r="AE48" s="8"/>
      <c r="AF48" s="8"/>
      <c r="AG48" s="8"/>
      <c r="AH48" s="8"/>
      <c r="AI48" s="8"/>
      <c r="AJ48" s="8"/>
      <c r="AK48" s="8"/>
      <c r="AL48" s="9"/>
      <c r="AM48" s="129">
        <f t="shared" si="8"/>
        <v>-8.4</v>
      </c>
      <c r="AN48" s="16">
        <f t="shared" si="10"/>
        <v>-8.4</v>
      </c>
      <c r="AO48" s="7"/>
      <c r="AP48" s="8"/>
      <c r="AQ48" s="8"/>
      <c r="AR48" s="8"/>
      <c r="AS48" s="8"/>
      <c r="AT48" s="8"/>
      <c r="AU48" s="8"/>
      <c r="AV48" s="8"/>
      <c r="AW48" s="8"/>
      <c r="AX48" s="8"/>
    </row>
    <row r="49" spans="1:50">
      <c r="A49" s="180" t="s">
        <v>454</v>
      </c>
      <c r="B49" s="119">
        <v>4.4000000000000004</v>
      </c>
      <c r="C49" s="120">
        <v>12.75</v>
      </c>
      <c r="D49" s="120">
        <f t="shared" si="1"/>
        <v>56.1</v>
      </c>
      <c r="E49" s="119"/>
      <c r="F49" s="119"/>
      <c r="G49" s="111"/>
      <c r="H49" s="203" t="s">
        <v>428</v>
      </c>
      <c r="I49" s="121">
        <v>1</v>
      </c>
      <c r="J49" s="121">
        <v>1</v>
      </c>
      <c r="K49" s="121">
        <v>1.5</v>
      </c>
      <c r="L49" s="137">
        <f t="shared" si="11"/>
        <v>1.5</v>
      </c>
      <c r="M49" s="137">
        <f>I49*K49</f>
        <v>1.5</v>
      </c>
      <c r="N49" s="111"/>
      <c r="O49" s="204" t="s">
        <v>307</v>
      </c>
      <c r="P49" s="121">
        <v>1</v>
      </c>
      <c r="Q49" s="121">
        <v>3</v>
      </c>
      <c r="R49" s="121">
        <v>2</v>
      </c>
      <c r="S49" s="137">
        <f>Q49*R49</f>
        <v>6</v>
      </c>
      <c r="T49" s="121">
        <f>S49</f>
        <v>6</v>
      </c>
      <c r="U49" s="136"/>
      <c r="V49" s="111">
        <f t="shared" si="2"/>
        <v>48.6</v>
      </c>
      <c r="W49" s="111"/>
      <c r="X49" s="122">
        <f t="shared" si="3"/>
        <v>97.2</v>
      </c>
      <c r="Y49" s="122">
        <f t="shared" si="4"/>
        <v>97.2</v>
      </c>
      <c r="Z49" s="124"/>
      <c r="AA49" s="124">
        <f>D49-M49-T49</f>
        <v>48.6</v>
      </c>
      <c r="AB49" s="124"/>
      <c r="AC49" s="145">
        <f>B49*C49</f>
        <v>56.1</v>
      </c>
      <c r="AD49" s="4"/>
      <c r="AE49" s="8"/>
      <c r="AF49" s="8"/>
      <c r="AG49" s="8"/>
      <c r="AH49" s="8"/>
      <c r="AI49" s="8"/>
      <c r="AJ49" s="8"/>
      <c r="AK49" s="8"/>
      <c r="AL49" s="9"/>
      <c r="AM49" s="129">
        <f t="shared" si="8"/>
        <v>-7.5</v>
      </c>
      <c r="AN49" s="16">
        <f t="shared" si="10"/>
        <v>-7.5</v>
      </c>
      <c r="AO49" s="7"/>
      <c r="AP49" s="8"/>
      <c r="AQ49" s="8"/>
      <c r="AR49" s="8"/>
      <c r="AS49" s="8"/>
      <c r="AT49" s="8"/>
      <c r="AU49" s="8"/>
      <c r="AV49" s="8"/>
      <c r="AW49" s="8"/>
      <c r="AX49" s="8"/>
    </row>
    <row r="50" spans="1:50">
      <c r="A50" s="180" t="s">
        <v>455</v>
      </c>
      <c r="B50" s="119">
        <v>5</v>
      </c>
      <c r="C50" s="120">
        <v>3.3</v>
      </c>
      <c r="D50" s="120">
        <f t="shared" si="1"/>
        <v>16.5</v>
      </c>
      <c r="E50" s="176">
        <f>D50</f>
        <v>16.5</v>
      </c>
      <c r="F50" s="119"/>
      <c r="G50" s="111"/>
      <c r="H50" s="203" t="s">
        <v>327</v>
      </c>
      <c r="I50" s="121"/>
      <c r="J50" s="121"/>
      <c r="K50" s="121"/>
      <c r="L50" s="137">
        <f t="shared" si="11"/>
        <v>0</v>
      </c>
      <c r="M50" s="121">
        <v>0</v>
      </c>
      <c r="N50" s="111"/>
      <c r="O50" s="204" t="s">
        <v>327</v>
      </c>
      <c r="P50" s="122"/>
      <c r="Q50" s="122"/>
      <c r="R50" s="122"/>
      <c r="S50" s="137">
        <f t="shared" si="15"/>
        <v>0</v>
      </c>
      <c r="T50" s="136">
        <f>S50</f>
        <v>0</v>
      </c>
      <c r="U50" s="136"/>
      <c r="V50" s="177">
        <f>SUM(D50+E50-M50-T50)</f>
        <v>33</v>
      </c>
      <c r="W50" s="111"/>
      <c r="X50" s="122">
        <f t="shared" si="3"/>
        <v>66</v>
      </c>
      <c r="Y50" s="122">
        <f t="shared" si="4"/>
        <v>66</v>
      </c>
      <c r="Z50" s="124"/>
      <c r="AA50" s="124"/>
      <c r="AB50" s="124">
        <f>B50*C50-S50</f>
        <v>16.5</v>
      </c>
      <c r="AC50" s="145">
        <f>B50*C50-S50</f>
        <v>16.5</v>
      </c>
      <c r="AD50" s="4"/>
      <c r="AE50" s="8"/>
      <c r="AF50" s="8"/>
      <c r="AG50" s="8"/>
      <c r="AH50" s="8"/>
      <c r="AI50" s="8"/>
      <c r="AJ50" s="8"/>
      <c r="AK50" s="8"/>
      <c r="AL50" s="9"/>
      <c r="AM50" s="129">
        <f t="shared" si="8"/>
        <v>16.5</v>
      </c>
      <c r="AN50" s="16">
        <f t="shared" si="10"/>
        <v>0</v>
      </c>
      <c r="AO50" s="7"/>
      <c r="AP50" s="8"/>
      <c r="AQ50" s="8"/>
      <c r="AR50" s="8"/>
      <c r="AS50" s="8"/>
      <c r="AT50" s="8"/>
      <c r="AU50" s="8"/>
      <c r="AV50" s="8"/>
      <c r="AW50" s="8"/>
      <c r="AX50" s="8"/>
    </row>
    <row r="51" spans="1:50">
      <c r="A51" s="180" t="s">
        <v>456</v>
      </c>
      <c r="B51" s="119">
        <v>5.17</v>
      </c>
      <c r="C51" s="120">
        <v>2.15</v>
      </c>
      <c r="D51" s="120">
        <f t="shared" si="1"/>
        <v>11.12</v>
      </c>
      <c r="E51" s="119"/>
      <c r="F51" s="119"/>
      <c r="G51" s="111"/>
      <c r="H51" s="203" t="s">
        <v>327</v>
      </c>
      <c r="I51" s="121"/>
      <c r="J51" s="121"/>
      <c r="K51" s="121"/>
      <c r="L51" s="137">
        <f t="shared" si="11"/>
        <v>0</v>
      </c>
      <c r="M51" s="136">
        <v>0</v>
      </c>
      <c r="N51" s="111"/>
      <c r="O51" s="203" t="s">
        <v>327</v>
      </c>
      <c r="P51" s="121"/>
      <c r="Q51" s="121"/>
      <c r="R51" s="121"/>
      <c r="S51" s="137">
        <f t="shared" si="15"/>
        <v>0</v>
      </c>
      <c r="T51" s="136">
        <v>0</v>
      </c>
      <c r="U51" s="136"/>
      <c r="V51" s="111">
        <f t="shared" si="2"/>
        <v>11.12</v>
      </c>
      <c r="W51" s="111"/>
      <c r="X51" s="122">
        <f t="shared" si="3"/>
        <v>22.24</v>
      </c>
      <c r="Y51" s="122">
        <f t="shared" si="4"/>
        <v>22.24</v>
      </c>
      <c r="Z51" s="124"/>
      <c r="AA51" s="124">
        <f>D51</f>
        <v>11.12</v>
      </c>
      <c r="AB51" s="124"/>
      <c r="AC51" s="145">
        <f>C51*3.5-L51</f>
        <v>7.53</v>
      </c>
      <c r="AD51" s="4"/>
      <c r="AE51" s="8"/>
      <c r="AF51" s="8"/>
      <c r="AG51" s="8"/>
      <c r="AH51" s="8"/>
      <c r="AI51" s="8"/>
      <c r="AJ51" s="8"/>
      <c r="AK51" s="8"/>
      <c r="AL51" s="9"/>
      <c r="AM51" s="129">
        <f t="shared" si="8"/>
        <v>0</v>
      </c>
      <c r="AN51" s="16">
        <v>0</v>
      </c>
      <c r="AO51" s="7"/>
      <c r="AP51" s="8"/>
      <c r="AQ51" s="8"/>
      <c r="AR51" s="8"/>
      <c r="AS51" s="8"/>
      <c r="AT51" s="8"/>
      <c r="AU51" s="8"/>
      <c r="AV51" s="8"/>
      <c r="AW51" s="8"/>
      <c r="AX51" s="8"/>
    </row>
    <row r="52" spans="1:50">
      <c r="A52" s="180" t="s">
        <v>457</v>
      </c>
      <c r="B52" s="119">
        <v>5.17</v>
      </c>
      <c r="C52" s="120">
        <v>2.15</v>
      </c>
      <c r="D52" s="120">
        <f t="shared" si="1"/>
        <v>11.12</v>
      </c>
      <c r="E52" s="119"/>
      <c r="F52" s="119"/>
      <c r="G52" s="111"/>
      <c r="H52" s="203" t="s">
        <v>327</v>
      </c>
      <c r="I52" s="121"/>
      <c r="J52" s="121"/>
      <c r="K52" s="121"/>
      <c r="L52" s="137">
        <f t="shared" si="11"/>
        <v>0</v>
      </c>
      <c r="M52" s="121">
        <v>0</v>
      </c>
      <c r="N52" s="111"/>
      <c r="O52" s="203" t="s">
        <v>327</v>
      </c>
      <c r="P52" s="121"/>
      <c r="Q52" s="121"/>
      <c r="R52" s="121"/>
      <c r="S52" s="137">
        <f t="shared" si="15"/>
        <v>0</v>
      </c>
      <c r="T52" s="136">
        <v>0</v>
      </c>
      <c r="U52" s="136"/>
      <c r="V52" s="111">
        <f t="shared" si="2"/>
        <v>11.12</v>
      </c>
      <c r="W52" s="111"/>
      <c r="X52" s="122">
        <f t="shared" si="3"/>
        <v>22.24</v>
      </c>
      <c r="Y52" s="122">
        <f t="shared" si="4"/>
        <v>22.24</v>
      </c>
      <c r="Z52" s="124"/>
      <c r="AA52" s="124">
        <f>D52</f>
        <v>11.12</v>
      </c>
      <c r="AB52" s="124"/>
      <c r="AC52" s="145"/>
      <c r="AD52" s="4"/>
      <c r="AE52" s="8"/>
      <c r="AF52" s="8"/>
      <c r="AG52" s="8"/>
      <c r="AH52" s="8"/>
      <c r="AI52" s="8"/>
      <c r="AJ52" s="8"/>
      <c r="AK52" s="8"/>
      <c r="AL52" s="9"/>
      <c r="AM52" s="129">
        <f t="shared" si="8"/>
        <v>0</v>
      </c>
      <c r="AN52" s="16">
        <f t="shared" si="10"/>
        <v>0</v>
      </c>
      <c r="AO52" s="7"/>
      <c r="AP52" s="8"/>
      <c r="AQ52" s="8"/>
      <c r="AR52" s="8"/>
      <c r="AS52" s="8"/>
      <c r="AT52" s="8"/>
      <c r="AU52" s="8"/>
      <c r="AV52" s="8"/>
      <c r="AW52" s="8"/>
      <c r="AX52" s="8"/>
    </row>
    <row r="53" spans="1:50">
      <c r="A53" s="180" t="s">
        <v>458</v>
      </c>
      <c r="B53" s="119">
        <v>5.17</v>
      </c>
      <c r="C53" s="119">
        <v>6.5</v>
      </c>
      <c r="D53" s="120">
        <f t="shared" si="1"/>
        <v>33.61</v>
      </c>
      <c r="E53" s="119"/>
      <c r="F53" s="119"/>
      <c r="G53" s="111"/>
      <c r="H53" s="203" t="s">
        <v>327</v>
      </c>
      <c r="I53" s="121"/>
      <c r="J53" s="121"/>
      <c r="K53" s="121"/>
      <c r="L53" s="137">
        <f t="shared" si="11"/>
        <v>0</v>
      </c>
      <c r="M53" s="121">
        <v>0</v>
      </c>
      <c r="N53" s="111"/>
      <c r="O53" s="203" t="s">
        <v>307</v>
      </c>
      <c r="P53" s="121">
        <v>1</v>
      </c>
      <c r="Q53" s="121">
        <v>3</v>
      </c>
      <c r="R53" s="121">
        <v>4.5</v>
      </c>
      <c r="S53" s="137">
        <f t="shared" si="15"/>
        <v>13.5</v>
      </c>
      <c r="T53" s="136">
        <f>S53</f>
        <v>13.5</v>
      </c>
      <c r="U53" s="136"/>
      <c r="V53" s="111">
        <f t="shared" si="2"/>
        <v>20.11</v>
      </c>
      <c r="W53" s="111"/>
      <c r="X53" s="122">
        <f t="shared" si="3"/>
        <v>40.22</v>
      </c>
      <c r="Y53" s="122">
        <f t="shared" si="4"/>
        <v>40.22</v>
      </c>
      <c r="Z53" s="124"/>
      <c r="AA53" s="124"/>
      <c r="AB53" s="124"/>
      <c r="AC53" s="145"/>
      <c r="AD53" s="4"/>
      <c r="AE53" s="8"/>
      <c r="AF53" s="8"/>
      <c r="AG53" s="8"/>
      <c r="AH53" s="8"/>
      <c r="AI53" s="8"/>
      <c r="AJ53" s="8"/>
      <c r="AK53" s="8"/>
      <c r="AL53" s="9"/>
      <c r="AM53" s="129">
        <f t="shared" si="8"/>
        <v>-13.5</v>
      </c>
      <c r="AN53" s="16">
        <f t="shared" si="10"/>
        <v>-13.5</v>
      </c>
      <c r="AO53" s="7"/>
      <c r="AP53" s="8"/>
      <c r="AQ53" s="8"/>
      <c r="AR53" s="8"/>
      <c r="AS53" s="8"/>
      <c r="AT53" s="8"/>
      <c r="AU53" s="8"/>
      <c r="AV53" s="8"/>
      <c r="AW53" s="8"/>
      <c r="AX53" s="8"/>
    </row>
    <row r="54" spans="1:50">
      <c r="A54" s="180" t="s">
        <v>459</v>
      </c>
      <c r="B54" s="119">
        <v>3</v>
      </c>
      <c r="C54" s="119">
        <v>1.85</v>
      </c>
      <c r="D54" s="120">
        <f t="shared" si="1"/>
        <v>5.55</v>
      </c>
      <c r="E54" s="119"/>
      <c r="F54" s="119"/>
      <c r="G54" s="111"/>
      <c r="H54" s="203" t="s">
        <v>327</v>
      </c>
      <c r="I54" s="121"/>
      <c r="J54" s="121"/>
      <c r="K54" s="121"/>
      <c r="L54" s="137">
        <f t="shared" si="11"/>
        <v>0</v>
      </c>
      <c r="M54" s="121">
        <v>0</v>
      </c>
      <c r="N54" s="111"/>
      <c r="O54" s="203" t="s">
        <v>327</v>
      </c>
      <c r="P54" s="121"/>
      <c r="Q54" s="121"/>
      <c r="R54" s="121"/>
      <c r="S54" s="137">
        <f t="shared" si="15"/>
        <v>0</v>
      </c>
      <c r="T54" s="174">
        <f t="shared" ref="T54:T92" si="17">S54</f>
        <v>0</v>
      </c>
      <c r="U54" s="136"/>
      <c r="V54" s="111">
        <f t="shared" si="2"/>
        <v>5.55</v>
      </c>
      <c r="W54" s="111"/>
      <c r="X54" s="122">
        <f t="shared" si="3"/>
        <v>11.1</v>
      </c>
      <c r="Y54" s="122">
        <f t="shared" si="4"/>
        <v>11.1</v>
      </c>
      <c r="Z54" s="124"/>
      <c r="AA54" s="124"/>
      <c r="AB54" s="124">
        <f>2*D54</f>
        <v>11.1</v>
      </c>
      <c r="AC54" s="145"/>
      <c r="AD54" s="4"/>
      <c r="AE54" s="8"/>
      <c r="AF54" s="8"/>
      <c r="AG54" s="8"/>
      <c r="AH54" s="8"/>
      <c r="AI54" s="8"/>
      <c r="AJ54" s="8"/>
      <c r="AK54" s="8"/>
      <c r="AL54" s="9"/>
      <c r="AM54" s="129">
        <f t="shared" si="8"/>
        <v>0</v>
      </c>
      <c r="AN54" s="16">
        <f t="shared" si="10"/>
        <v>0</v>
      </c>
      <c r="AO54" s="7"/>
      <c r="AP54" s="8"/>
      <c r="AQ54" s="8"/>
      <c r="AR54" s="8"/>
      <c r="AS54" s="8"/>
      <c r="AT54" s="8"/>
      <c r="AU54" s="8"/>
      <c r="AV54" s="8"/>
      <c r="AW54" s="8"/>
      <c r="AX54" s="8"/>
    </row>
    <row r="55" spans="1:50">
      <c r="A55" s="180" t="s">
        <v>460</v>
      </c>
      <c r="B55" s="119">
        <v>3</v>
      </c>
      <c r="C55" s="119">
        <v>1.7</v>
      </c>
      <c r="D55" s="120">
        <f t="shared" si="1"/>
        <v>5.0999999999999996</v>
      </c>
      <c r="E55" s="119"/>
      <c r="F55" s="119"/>
      <c r="G55" s="111"/>
      <c r="H55" s="203" t="s">
        <v>327</v>
      </c>
      <c r="I55" s="121"/>
      <c r="J55" s="121"/>
      <c r="K55" s="121"/>
      <c r="L55" s="137">
        <f t="shared" si="11"/>
        <v>0</v>
      </c>
      <c r="M55" s="121">
        <v>0</v>
      </c>
      <c r="N55" s="111"/>
      <c r="O55" s="203" t="s">
        <v>327</v>
      </c>
      <c r="P55" s="122"/>
      <c r="Q55" s="122"/>
      <c r="R55" s="122"/>
      <c r="S55" s="137">
        <f t="shared" si="15"/>
        <v>0</v>
      </c>
      <c r="T55" s="174">
        <f t="shared" si="17"/>
        <v>0</v>
      </c>
      <c r="U55" s="136"/>
      <c r="V55" s="111">
        <f t="shared" si="2"/>
        <v>5.0999999999999996</v>
      </c>
      <c r="W55" s="111"/>
      <c r="X55" s="122">
        <f t="shared" si="3"/>
        <v>10.199999999999999</v>
      </c>
      <c r="Y55" s="122">
        <f t="shared" si="4"/>
        <v>10.199999999999999</v>
      </c>
      <c r="Z55" s="124"/>
      <c r="AA55" s="124"/>
      <c r="AB55" s="124"/>
      <c r="AC55" s="145"/>
      <c r="AD55" s="4"/>
      <c r="AE55" s="8"/>
      <c r="AF55" s="8"/>
      <c r="AG55" s="8"/>
      <c r="AH55" s="8"/>
      <c r="AI55" s="8"/>
      <c r="AJ55" s="8"/>
      <c r="AK55" s="8"/>
      <c r="AL55" s="9"/>
      <c r="AM55" s="129">
        <f t="shared" si="8"/>
        <v>0</v>
      </c>
      <c r="AN55" s="16">
        <f t="shared" si="10"/>
        <v>0</v>
      </c>
      <c r="AO55" s="7"/>
      <c r="AP55" s="8"/>
      <c r="AQ55" s="8"/>
      <c r="AR55" s="8"/>
      <c r="AS55" s="8"/>
      <c r="AT55" s="8"/>
      <c r="AU55" s="8"/>
      <c r="AV55" s="8"/>
      <c r="AW55" s="8"/>
      <c r="AX55" s="8"/>
    </row>
    <row r="56" spans="1:50">
      <c r="A56" s="180" t="s">
        <v>461</v>
      </c>
      <c r="B56" s="119">
        <v>3</v>
      </c>
      <c r="C56" s="119">
        <v>1.1499999999999999</v>
      </c>
      <c r="D56" s="120">
        <f t="shared" si="1"/>
        <v>3.45</v>
      </c>
      <c r="E56" s="119"/>
      <c r="F56" s="119"/>
      <c r="G56" s="111"/>
      <c r="H56" s="203" t="s">
        <v>327</v>
      </c>
      <c r="I56" s="121"/>
      <c r="J56" s="121"/>
      <c r="K56" s="121"/>
      <c r="L56" s="137">
        <f t="shared" si="11"/>
        <v>0</v>
      </c>
      <c r="M56" s="121">
        <v>0</v>
      </c>
      <c r="N56" s="111"/>
      <c r="O56" s="203" t="s">
        <v>327</v>
      </c>
      <c r="P56" s="122"/>
      <c r="Q56" s="122"/>
      <c r="R56" s="122"/>
      <c r="S56" s="137">
        <f t="shared" si="15"/>
        <v>0</v>
      </c>
      <c r="T56" s="174">
        <f t="shared" si="17"/>
        <v>0</v>
      </c>
      <c r="U56" s="136"/>
      <c r="V56" s="111">
        <f t="shared" si="2"/>
        <v>3.45</v>
      </c>
      <c r="W56" s="111"/>
      <c r="X56" s="122">
        <f t="shared" si="3"/>
        <v>6.9</v>
      </c>
      <c r="Y56" s="122">
        <f t="shared" si="4"/>
        <v>6.9</v>
      </c>
      <c r="Z56" s="124"/>
      <c r="AA56" s="124"/>
      <c r="AB56" s="124"/>
      <c r="AC56" s="145"/>
      <c r="AD56" s="4"/>
      <c r="AE56" s="8"/>
      <c r="AF56" s="8"/>
      <c r="AG56" s="8"/>
      <c r="AH56" s="8"/>
      <c r="AI56" s="8"/>
      <c r="AJ56" s="8"/>
      <c r="AK56" s="8"/>
      <c r="AL56" s="8"/>
      <c r="AM56" s="12">
        <f t="shared" si="8"/>
        <v>0</v>
      </c>
      <c r="AN56" s="16">
        <f t="shared" si="10"/>
        <v>0</v>
      </c>
      <c r="AO56" s="7"/>
      <c r="AP56" s="8"/>
      <c r="AQ56" s="8"/>
      <c r="AR56" s="8"/>
      <c r="AS56" s="8"/>
      <c r="AT56" s="8"/>
      <c r="AU56" s="8"/>
      <c r="AV56" s="8"/>
      <c r="AW56" s="8"/>
      <c r="AX56" s="8"/>
    </row>
    <row r="57" spans="1:50">
      <c r="A57" s="180" t="s">
        <v>462</v>
      </c>
      <c r="B57" s="119">
        <v>6.17</v>
      </c>
      <c r="C57" s="119">
        <v>12.16</v>
      </c>
      <c r="D57" s="120">
        <f t="shared" si="1"/>
        <v>75.03</v>
      </c>
      <c r="E57" s="119"/>
      <c r="F57" s="119"/>
      <c r="G57" s="111"/>
      <c r="H57" s="203" t="s">
        <v>480</v>
      </c>
      <c r="I57" s="121">
        <v>1</v>
      </c>
      <c r="J57" s="121">
        <v>1.4</v>
      </c>
      <c r="K57" s="121">
        <v>2.1</v>
      </c>
      <c r="L57" s="137">
        <f t="shared" si="11"/>
        <v>2.94</v>
      </c>
      <c r="M57" s="137">
        <f>L57</f>
        <v>2.94</v>
      </c>
      <c r="N57" s="111"/>
      <c r="O57" s="203" t="s">
        <v>327</v>
      </c>
      <c r="P57" s="122"/>
      <c r="Q57" s="122"/>
      <c r="R57" s="122"/>
      <c r="S57" s="137">
        <f t="shared" si="15"/>
        <v>0</v>
      </c>
      <c r="T57" s="174">
        <f t="shared" si="17"/>
        <v>0</v>
      </c>
      <c r="U57" s="136"/>
      <c r="V57" s="111">
        <f t="shared" si="2"/>
        <v>72.09</v>
      </c>
      <c r="W57" s="111"/>
      <c r="X57" s="122">
        <f t="shared" si="3"/>
        <v>144.18</v>
      </c>
      <c r="Y57" s="122">
        <f t="shared" si="4"/>
        <v>144.18</v>
      </c>
      <c r="Z57" s="124"/>
      <c r="AA57" s="124">
        <f>1.6*B57</f>
        <v>9.8699999999999992</v>
      </c>
      <c r="AB57" s="124"/>
      <c r="AC57" s="145"/>
      <c r="AD57" s="4"/>
      <c r="AE57" s="8"/>
      <c r="AF57" s="8"/>
      <c r="AG57" s="8"/>
      <c r="AH57" s="8"/>
      <c r="AI57" s="8"/>
      <c r="AJ57" s="8"/>
      <c r="AK57" s="8"/>
      <c r="AL57" s="9"/>
      <c r="AM57" s="129">
        <f t="shared" si="8"/>
        <v>-2.94</v>
      </c>
      <c r="AN57" s="16">
        <f t="shared" si="10"/>
        <v>-2.94</v>
      </c>
      <c r="AO57" s="7"/>
      <c r="AP57" s="8"/>
      <c r="AQ57" s="8"/>
      <c r="AR57" s="8"/>
      <c r="AS57" s="8"/>
      <c r="AT57" s="8"/>
      <c r="AU57" s="8"/>
      <c r="AV57" s="8"/>
      <c r="AW57" s="8"/>
      <c r="AX57" s="8"/>
    </row>
    <row r="58" spans="1:50">
      <c r="A58" s="180" t="s">
        <v>463</v>
      </c>
      <c r="B58" s="119">
        <v>3</v>
      </c>
      <c r="C58" s="119">
        <v>10.5</v>
      </c>
      <c r="D58" s="176">
        <f t="shared" si="1"/>
        <v>31.5</v>
      </c>
      <c r="E58" s="119"/>
      <c r="F58" s="119"/>
      <c r="G58" s="111"/>
      <c r="H58" s="203" t="s">
        <v>327</v>
      </c>
      <c r="I58" s="121"/>
      <c r="J58" s="121"/>
      <c r="K58" s="121"/>
      <c r="L58" s="137">
        <f t="shared" si="11"/>
        <v>0</v>
      </c>
      <c r="M58" s="121">
        <v>0</v>
      </c>
      <c r="N58" s="111"/>
      <c r="O58" s="204" t="s">
        <v>307</v>
      </c>
      <c r="P58" s="121">
        <v>1</v>
      </c>
      <c r="Q58" s="121">
        <v>3</v>
      </c>
      <c r="R58" s="121">
        <v>2</v>
      </c>
      <c r="S58" s="137">
        <f t="shared" si="15"/>
        <v>6</v>
      </c>
      <c r="T58" s="121">
        <f>S58</f>
        <v>6</v>
      </c>
      <c r="U58" s="136"/>
      <c r="V58" s="111">
        <f t="shared" si="2"/>
        <v>25.5</v>
      </c>
      <c r="W58" s="111"/>
      <c r="X58" s="122">
        <f t="shared" si="3"/>
        <v>51</v>
      </c>
      <c r="Y58" s="122">
        <f t="shared" si="4"/>
        <v>51</v>
      </c>
      <c r="Z58" s="124"/>
      <c r="AA58" s="124"/>
      <c r="AB58" s="124"/>
      <c r="AC58" s="145"/>
      <c r="AD58" s="4"/>
      <c r="AE58" s="8"/>
      <c r="AF58" s="8"/>
      <c r="AG58" s="8"/>
      <c r="AH58" s="8"/>
      <c r="AI58" s="8"/>
      <c r="AJ58" s="8"/>
      <c r="AK58" s="8"/>
      <c r="AL58" s="9"/>
      <c r="AM58" s="129">
        <f t="shared" si="8"/>
        <v>-6</v>
      </c>
      <c r="AN58" s="16">
        <f t="shared" si="10"/>
        <v>-6</v>
      </c>
      <c r="AO58" s="7"/>
      <c r="AP58" s="8"/>
      <c r="AQ58" s="8"/>
      <c r="AR58" s="8"/>
      <c r="AS58" s="8"/>
      <c r="AT58" s="8"/>
      <c r="AU58" s="8"/>
      <c r="AV58" s="8"/>
      <c r="AW58" s="8"/>
      <c r="AX58" s="8"/>
    </row>
    <row r="59" spans="1:50">
      <c r="A59" s="180" t="s">
        <v>464</v>
      </c>
      <c r="B59" s="119">
        <v>4.4000000000000004</v>
      </c>
      <c r="C59" s="119">
        <v>8.6</v>
      </c>
      <c r="D59" s="176">
        <f t="shared" si="1"/>
        <v>37.840000000000003</v>
      </c>
      <c r="E59" s="119">
        <f>3*2</f>
        <v>6</v>
      </c>
      <c r="F59" s="119"/>
      <c r="G59" s="111"/>
      <c r="H59" s="203" t="s">
        <v>327</v>
      </c>
      <c r="I59" s="121"/>
      <c r="J59" s="121"/>
      <c r="K59" s="121"/>
      <c r="L59" s="137">
        <f t="shared" si="11"/>
        <v>0</v>
      </c>
      <c r="M59" s="121">
        <v>0</v>
      </c>
      <c r="N59" s="111"/>
      <c r="O59" s="204" t="s">
        <v>307</v>
      </c>
      <c r="P59" s="121">
        <v>1</v>
      </c>
      <c r="Q59" s="121">
        <v>3</v>
      </c>
      <c r="R59" s="121">
        <v>2</v>
      </c>
      <c r="S59" s="137">
        <f>Q59*R59</f>
        <v>6</v>
      </c>
      <c r="T59" s="121">
        <f>S59</f>
        <v>6</v>
      </c>
      <c r="U59" s="136"/>
      <c r="V59" s="177">
        <f>SUM(D59+E59-M59-T59)</f>
        <v>37.840000000000003</v>
      </c>
      <c r="W59" s="111"/>
      <c r="X59" s="122">
        <f t="shared" si="3"/>
        <v>75.680000000000007</v>
      </c>
      <c r="Y59" s="122">
        <f t="shared" si="4"/>
        <v>75.680000000000007</v>
      </c>
      <c r="Z59" s="124"/>
      <c r="AA59" s="124">
        <f>D59-T59</f>
        <v>31.84</v>
      </c>
      <c r="AB59" s="124"/>
      <c r="AC59" s="145"/>
      <c r="AD59" s="4"/>
      <c r="AE59" s="8"/>
      <c r="AF59" s="8"/>
      <c r="AG59" s="8"/>
      <c r="AH59" s="8"/>
      <c r="AI59" s="8"/>
      <c r="AJ59" s="8"/>
      <c r="AK59" s="8"/>
      <c r="AL59" s="9"/>
      <c r="AM59" s="129">
        <f t="shared" si="8"/>
        <v>0</v>
      </c>
      <c r="AN59" s="16">
        <f t="shared" si="10"/>
        <v>-6</v>
      </c>
      <c r="AO59" s="7"/>
      <c r="AP59" s="8"/>
      <c r="AQ59" s="8"/>
      <c r="AR59" s="8"/>
      <c r="AS59" s="8"/>
      <c r="AT59" s="8"/>
      <c r="AU59" s="8"/>
      <c r="AV59" s="8"/>
      <c r="AW59" s="8"/>
      <c r="AX59" s="8"/>
    </row>
    <row r="60" spans="1:50">
      <c r="A60" s="180" t="s">
        <v>465</v>
      </c>
      <c r="B60" s="119">
        <v>3</v>
      </c>
      <c r="C60" s="119">
        <v>0.6</v>
      </c>
      <c r="D60" s="176">
        <f t="shared" si="1"/>
        <v>1.8</v>
      </c>
      <c r="E60" s="119"/>
      <c r="F60" s="119"/>
      <c r="G60" s="111"/>
      <c r="H60" s="203" t="s">
        <v>327</v>
      </c>
      <c r="I60" s="121"/>
      <c r="J60" s="121"/>
      <c r="K60" s="121"/>
      <c r="L60" s="137">
        <f t="shared" si="11"/>
        <v>0</v>
      </c>
      <c r="M60" s="121">
        <v>0</v>
      </c>
      <c r="N60" s="111"/>
      <c r="O60" s="203" t="s">
        <v>327</v>
      </c>
      <c r="P60" s="122"/>
      <c r="Q60" s="122"/>
      <c r="R60" s="122"/>
      <c r="S60" s="137">
        <f t="shared" si="15"/>
        <v>0</v>
      </c>
      <c r="T60" s="174">
        <f t="shared" si="17"/>
        <v>0</v>
      </c>
      <c r="U60" s="136"/>
      <c r="V60" s="111">
        <f t="shared" si="2"/>
        <v>1.8</v>
      </c>
      <c r="W60" s="111"/>
      <c r="X60" s="122">
        <f t="shared" si="3"/>
        <v>3.6</v>
      </c>
      <c r="Y60" s="122">
        <f t="shared" si="4"/>
        <v>3.6</v>
      </c>
      <c r="Z60" s="124"/>
      <c r="AA60" s="124"/>
      <c r="AB60" s="124"/>
      <c r="AC60" s="145"/>
      <c r="AD60" s="4"/>
      <c r="AE60" s="8"/>
      <c r="AF60" s="8"/>
      <c r="AG60" s="8"/>
      <c r="AH60" s="8"/>
      <c r="AI60" s="8"/>
      <c r="AJ60" s="8"/>
      <c r="AK60" s="8"/>
      <c r="AL60" s="9"/>
      <c r="AM60" s="129">
        <f t="shared" si="8"/>
        <v>0</v>
      </c>
      <c r="AN60" s="16">
        <f t="shared" si="10"/>
        <v>0</v>
      </c>
      <c r="AO60" s="7"/>
      <c r="AP60" s="8"/>
      <c r="AQ60" s="8"/>
      <c r="AR60" s="8"/>
      <c r="AS60" s="8"/>
      <c r="AT60" s="8"/>
      <c r="AU60" s="8"/>
      <c r="AV60" s="8"/>
      <c r="AW60" s="8"/>
      <c r="AX60" s="8"/>
    </row>
    <row r="61" spans="1:50">
      <c r="A61" s="180" t="s">
        <v>466</v>
      </c>
      <c r="B61" s="119">
        <v>3</v>
      </c>
      <c r="C61" s="119">
        <v>2.4</v>
      </c>
      <c r="D61" s="176">
        <f t="shared" si="1"/>
        <v>7.2</v>
      </c>
      <c r="E61" s="119"/>
      <c r="F61" s="119"/>
      <c r="G61" s="111"/>
      <c r="H61" s="203" t="s">
        <v>327</v>
      </c>
      <c r="I61" s="121"/>
      <c r="J61" s="121"/>
      <c r="K61" s="121"/>
      <c r="L61" s="137">
        <f t="shared" si="11"/>
        <v>0</v>
      </c>
      <c r="M61" s="121">
        <v>0</v>
      </c>
      <c r="N61" s="111"/>
      <c r="O61" s="203" t="s">
        <v>327</v>
      </c>
      <c r="P61" s="121"/>
      <c r="Q61" s="121"/>
      <c r="R61" s="121"/>
      <c r="S61" s="137">
        <f t="shared" si="15"/>
        <v>0</v>
      </c>
      <c r="T61" s="174">
        <f t="shared" si="17"/>
        <v>0</v>
      </c>
      <c r="U61" s="136"/>
      <c r="V61" s="111">
        <f t="shared" si="2"/>
        <v>7.2</v>
      </c>
      <c r="W61" s="111"/>
      <c r="X61" s="122">
        <f t="shared" si="3"/>
        <v>14.4</v>
      </c>
      <c r="Y61" s="122">
        <f t="shared" si="4"/>
        <v>14.4</v>
      </c>
      <c r="Z61" s="124"/>
      <c r="AA61" s="124"/>
      <c r="AB61" s="124"/>
      <c r="AC61" s="145"/>
      <c r="AD61" s="4"/>
      <c r="AE61" s="8"/>
      <c r="AF61" s="8"/>
      <c r="AG61" s="8"/>
      <c r="AH61" s="8"/>
      <c r="AI61" s="8"/>
      <c r="AJ61" s="8"/>
      <c r="AK61" s="8"/>
      <c r="AL61" s="9"/>
      <c r="AM61" s="129">
        <f t="shared" si="8"/>
        <v>0</v>
      </c>
      <c r="AN61" s="16">
        <f t="shared" si="10"/>
        <v>0</v>
      </c>
      <c r="AO61" s="7"/>
      <c r="AP61" s="8"/>
      <c r="AQ61" s="8"/>
      <c r="AR61" s="8"/>
      <c r="AS61" s="8"/>
      <c r="AT61" s="8"/>
      <c r="AU61" s="8"/>
      <c r="AV61" s="8"/>
      <c r="AW61" s="8"/>
      <c r="AX61" s="8"/>
    </row>
    <row r="62" spans="1:50">
      <c r="A62" s="180" t="s">
        <v>467</v>
      </c>
      <c r="B62" s="119">
        <v>3</v>
      </c>
      <c r="C62" s="119">
        <v>0.6</v>
      </c>
      <c r="D62" s="176">
        <f t="shared" si="1"/>
        <v>1.8</v>
      </c>
      <c r="E62" s="119"/>
      <c r="F62" s="119"/>
      <c r="G62" s="111"/>
      <c r="H62" s="203" t="s">
        <v>327</v>
      </c>
      <c r="I62" s="121"/>
      <c r="J62" s="121"/>
      <c r="K62" s="121"/>
      <c r="L62" s="137">
        <f t="shared" si="11"/>
        <v>0</v>
      </c>
      <c r="M62" s="121">
        <v>0</v>
      </c>
      <c r="N62" s="111"/>
      <c r="O62" s="203" t="s">
        <v>327</v>
      </c>
      <c r="P62" s="121"/>
      <c r="Q62" s="121"/>
      <c r="R62" s="121"/>
      <c r="S62" s="137">
        <f t="shared" si="15"/>
        <v>0</v>
      </c>
      <c r="T62" s="174">
        <f t="shared" si="17"/>
        <v>0</v>
      </c>
      <c r="U62" s="136"/>
      <c r="V62" s="111">
        <f t="shared" si="2"/>
        <v>1.8</v>
      </c>
      <c r="W62" s="111"/>
      <c r="X62" s="122">
        <f t="shared" si="3"/>
        <v>3.6</v>
      </c>
      <c r="Y62" s="122">
        <f t="shared" si="4"/>
        <v>3.6</v>
      </c>
      <c r="Z62" s="124"/>
      <c r="AA62" s="124"/>
      <c r="AB62" s="124"/>
      <c r="AC62" s="145"/>
      <c r="AD62" s="4"/>
      <c r="AE62" s="8"/>
      <c r="AF62" s="8"/>
      <c r="AG62" s="8"/>
      <c r="AH62" s="8"/>
      <c r="AI62" s="8"/>
      <c r="AJ62" s="8"/>
      <c r="AK62" s="8"/>
      <c r="AL62" s="9"/>
      <c r="AM62" s="129">
        <f t="shared" si="8"/>
        <v>0</v>
      </c>
      <c r="AN62" s="16">
        <f t="shared" si="10"/>
        <v>0</v>
      </c>
      <c r="AO62" s="7"/>
      <c r="AP62" s="8"/>
      <c r="AQ62" s="8"/>
      <c r="AR62" s="8"/>
      <c r="AS62" s="8"/>
      <c r="AT62" s="8"/>
      <c r="AU62" s="8"/>
      <c r="AV62" s="8"/>
      <c r="AW62" s="8"/>
      <c r="AX62" s="8"/>
    </row>
    <row r="63" spans="1:50">
      <c r="A63" s="180" t="s">
        <v>468</v>
      </c>
      <c r="B63" s="119">
        <v>3</v>
      </c>
      <c r="C63" s="119">
        <v>3</v>
      </c>
      <c r="D63" s="176">
        <f t="shared" si="1"/>
        <v>9</v>
      </c>
      <c r="E63" s="119"/>
      <c r="F63" s="119"/>
      <c r="G63" s="111"/>
      <c r="H63" s="203" t="s">
        <v>327</v>
      </c>
      <c r="I63" s="121"/>
      <c r="J63" s="121"/>
      <c r="K63" s="121"/>
      <c r="L63" s="137">
        <f t="shared" si="11"/>
        <v>0</v>
      </c>
      <c r="M63" s="121">
        <v>0</v>
      </c>
      <c r="N63" s="111"/>
      <c r="O63" s="203" t="s">
        <v>327</v>
      </c>
      <c r="P63" s="121"/>
      <c r="Q63" s="121"/>
      <c r="R63" s="121"/>
      <c r="S63" s="137">
        <f t="shared" si="15"/>
        <v>0</v>
      </c>
      <c r="T63" s="174">
        <f t="shared" si="17"/>
        <v>0</v>
      </c>
      <c r="U63" s="136"/>
      <c r="V63" s="111">
        <f t="shared" si="2"/>
        <v>9</v>
      </c>
      <c r="W63" s="111"/>
      <c r="X63" s="122">
        <f t="shared" si="3"/>
        <v>18</v>
      </c>
      <c r="Y63" s="122">
        <f t="shared" si="4"/>
        <v>18</v>
      </c>
      <c r="Z63" s="124"/>
      <c r="AA63" s="124"/>
      <c r="AB63" s="124"/>
      <c r="AC63" s="145"/>
      <c r="AD63" s="4"/>
      <c r="AE63" s="8"/>
      <c r="AF63" s="8"/>
      <c r="AG63" s="8"/>
      <c r="AH63" s="8"/>
      <c r="AI63" s="8"/>
      <c r="AJ63" s="8"/>
      <c r="AK63" s="8"/>
      <c r="AL63" s="9"/>
      <c r="AM63" s="129">
        <f t="shared" si="8"/>
        <v>0</v>
      </c>
      <c r="AN63" s="16">
        <v>0</v>
      </c>
      <c r="AO63" s="7"/>
      <c r="AP63" s="8"/>
      <c r="AQ63" s="8"/>
      <c r="AR63" s="8"/>
      <c r="AS63" s="8"/>
      <c r="AT63" s="8"/>
      <c r="AU63" s="8"/>
      <c r="AV63" s="8"/>
      <c r="AW63" s="8"/>
      <c r="AX63" s="8"/>
    </row>
    <row r="64" spans="1:50">
      <c r="A64" s="180" t="s">
        <v>469</v>
      </c>
      <c r="B64" s="119">
        <v>3</v>
      </c>
      <c r="C64" s="119">
        <v>3</v>
      </c>
      <c r="D64" s="176">
        <f t="shared" si="1"/>
        <v>9</v>
      </c>
      <c r="E64" s="119"/>
      <c r="F64" s="119"/>
      <c r="G64" s="111"/>
      <c r="H64" s="203" t="s">
        <v>327</v>
      </c>
      <c r="I64" s="121"/>
      <c r="J64" s="121"/>
      <c r="K64" s="121"/>
      <c r="L64" s="137">
        <f t="shared" si="11"/>
        <v>0</v>
      </c>
      <c r="M64" s="121">
        <v>0</v>
      </c>
      <c r="N64" s="111"/>
      <c r="O64" s="203" t="s">
        <v>327</v>
      </c>
      <c r="P64" s="122"/>
      <c r="Q64" s="122"/>
      <c r="R64" s="122"/>
      <c r="S64" s="137">
        <f t="shared" si="15"/>
        <v>0</v>
      </c>
      <c r="T64" s="174">
        <f t="shared" si="17"/>
        <v>0</v>
      </c>
      <c r="U64" s="136"/>
      <c r="V64" s="111">
        <f t="shared" si="2"/>
        <v>9</v>
      </c>
      <c r="W64" s="111"/>
      <c r="X64" s="122">
        <f t="shared" si="3"/>
        <v>18</v>
      </c>
      <c r="Y64" s="122">
        <f t="shared" si="4"/>
        <v>18</v>
      </c>
      <c r="Z64" s="124"/>
      <c r="AA64" s="124"/>
      <c r="AB64" s="124"/>
      <c r="AC64" s="145"/>
      <c r="AD64" s="4"/>
      <c r="AE64" s="8"/>
      <c r="AF64" s="8"/>
      <c r="AG64" s="8"/>
      <c r="AH64" s="8"/>
      <c r="AI64" s="8"/>
      <c r="AJ64" s="8"/>
      <c r="AK64" s="8"/>
      <c r="AL64" s="9"/>
      <c r="AM64" s="159">
        <f t="shared" si="8"/>
        <v>0</v>
      </c>
      <c r="AN64" s="16">
        <f t="shared" si="10"/>
        <v>0</v>
      </c>
      <c r="AO64" s="7"/>
      <c r="AP64" s="8"/>
      <c r="AQ64" s="8"/>
      <c r="AR64" s="8"/>
      <c r="AS64" s="8"/>
      <c r="AT64" s="8"/>
      <c r="AU64" s="8"/>
      <c r="AV64" s="8"/>
      <c r="AW64" s="8"/>
      <c r="AX64" s="8"/>
    </row>
    <row r="65" spans="1:50">
      <c r="A65" s="180" t="s">
        <v>470</v>
      </c>
      <c r="B65" s="119">
        <v>3</v>
      </c>
      <c r="C65" s="119">
        <v>3</v>
      </c>
      <c r="D65" s="176">
        <f t="shared" si="1"/>
        <v>9</v>
      </c>
      <c r="E65" s="119"/>
      <c r="F65" s="119"/>
      <c r="G65" s="111"/>
      <c r="H65" s="203" t="s">
        <v>327</v>
      </c>
      <c r="I65" s="121"/>
      <c r="J65" s="121"/>
      <c r="K65" s="121"/>
      <c r="L65" s="137">
        <f t="shared" si="11"/>
        <v>0</v>
      </c>
      <c r="M65" s="121">
        <v>0</v>
      </c>
      <c r="N65" s="111"/>
      <c r="O65" s="203" t="s">
        <v>327</v>
      </c>
      <c r="P65" s="121"/>
      <c r="Q65" s="121"/>
      <c r="R65" s="121"/>
      <c r="S65" s="137">
        <f t="shared" si="15"/>
        <v>0</v>
      </c>
      <c r="T65" s="174">
        <f t="shared" si="17"/>
        <v>0</v>
      </c>
      <c r="U65" s="136"/>
      <c r="V65" s="111">
        <f t="shared" si="2"/>
        <v>9</v>
      </c>
      <c r="W65" s="111"/>
      <c r="X65" s="122">
        <f t="shared" si="3"/>
        <v>18</v>
      </c>
      <c r="Y65" s="122">
        <f t="shared" si="4"/>
        <v>18</v>
      </c>
      <c r="Z65" s="124"/>
      <c r="AA65" s="124"/>
      <c r="AB65" s="124"/>
      <c r="AC65" s="145"/>
      <c r="AD65" s="4"/>
      <c r="AE65" s="8"/>
      <c r="AF65" s="8"/>
      <c r="AG65" s="8"/>
      <c r="AH65" s="8"/>
      <c r="AI65" s="8"/>
      <c r="AJ65" s="8"/>
      <c r="AK65" s="8"/>
      <c r="AL65" s="9"/>
      <c r="AM65" s="129">
        <f t="shared" si="8"/>
        <v>0</v>
      </c>
      <c r="AN65" s="16">
        <f t="shared" si="10"/>
        <v>0</v>
      </c>
      <c r="AO65" s="7"/>
      <c r="AP65" s="8"/>
      <c r="AQ65" s="8"/>
      <c r="AR65" s="8"/>
      <c r="AS65" s="8"/>
      <c r="AT65" s="8"/>
      <c r="AU65" s="8"/>
      <c r="AV65" s="8"/>
      <c r="AW65" s="8"/>
      <c r="AX65" s="8"/>
    </row>
    <row r="66" spans="1:50">
      <c r="A66" s="180" t="s">
        <v>471</v>
      </c>
      <c r="B66" s="119">
        <v>3</v>
      </c>
      <c r="C66" s="119">
        <v>3</v>
      </c>
      <c r="D66" s="176">
        <f t="shared" si="1"/>
        <v>9</v>
      </c>
      <c r="E66" s="119"/>
      <c r="F66" s="119"/>
      <c r="G66" s="111"/>
      <c r="H66" s="203" t="s">
        <v>327</v>
      </c>
      <c r="I66" s="121"/>
      <c r="J66" s="121"/>
      <c r="K66" s="121"/>
      <c r="L66" s="137">
        <f t="shared" si="11"/>
        <v>0</v>
      </c>
      <c r="M66" s="121">
        <v>0</v>
      </c>
      <c r="N66" s="111"/>
      <c r="O66" s="203" t="s">
        <v>327</v>
      </c>
      <c r="P66" s="121"/>
      <c r="Q66" s="121"/>
      <c r="R66" s="121"/>
      <c r="S66" s="137">
        <f t="shared" si="15"/>
        <v>0</v>
      </c>
      <c r="T66" s="174">
        <f t="shared" si="17"/>
        <v>0</v>
      </c>
      <c r="U66" s="136"/>
      <c r="V66" s="111">
        <f t="shared" si="2"/>
        <v>9</v>
      </c>
      <c r="W66" s="111"/>
      <c r="X66" s="122">
        <f t="shared" si="3"/>
        <v>18</v>
      </c>
      <c r="Y66" s="122">
        <f t="shared" ref="Y66:Y87" si="18">SUM(V66*2)</f>
        <v>18</v>
      </c>
      <c r="Z66" s="124"/>
      <c r="AA66" s="124"/>
      <c r="AB66" s="124"/>
      <c r="AC66" s="145"/>
      <c r="AD66" s="4"/>
      <c r="AE66" s="8"/>
      <c r="AF66" s="8"/>
      <c r="AG66" s="8"/>
      <c r="AH66" s="8"/>
      <c r="AI66" s="8"/>
      <c r="AJ66" s="8"/>
      <c r="AK66" s="8"/>
      <c r="AL66" s="9"/>
      <c r="AM66" s="129">
        <f t="shared" si="8"/>
        <v>0</v>
      </c>
      <c r="AN66" s="16">
        <v>0</v>
      </c>
      <c r="AO66" s="7"/>
      <c r="AP66" s="8"/>
      <c r="AQ66" s="8"/>
      <c r="AR66" s="8"/>
      <c r="AS66" s="8"/>
      <c r="AT66" s="8"/>
      <c r="AU66" s="8"/>
      <c r="AV66" s="8"/>
      <c r="AW66" s="8"/>
      <c r="AX66" s="8"/>
    </row>
    <row r="67" spans="1:50">
      <c r="A67" s="180" t="s">
        <v>472</v>
      </c>
      <c r="B67" s="119">
        <v>3</v>
      </c>
      <c r="C67" s="119">
        <v>3</v>
      </c>
      <c r="D67" s="176">
        <f t="shared" si="1"/>
        <v>9</v>
      </c>
      <c r="E67" s="119"/>
      <c r="F67" s="119"/>
      <c r="G67" s="111"/>
      <c r="H67" s="203" t="s">
        <v>327</v>
      </c>
      <c r="I67" s="122"/>
      <c r="J67" s="122"/>
      <c r="K67" s="122"/>
      <c r="L67" s="137">
        <f t="shared" si="11"/>
        <v>0</v>
      </c>
      <c r="M67" s="121">
        <v>0</v>
      </c>
      <c r="N67" s="111"/>
      <c r="O67" s="203" t="s">
        <v>327</v>
      </c>
      <c r="P67" s="121"/>
      <c r="Q67" s="121"/>
      <c r="R67" s="121"/>
      <c r="S67" s="137">
        <f t="shared" si="15"/>
        <v>0</v>
      </c>
      <c r="T67" s="174">
        <f t="shared" si="17"/>
        <v>0</v>
      </c>
      <c r="U67" s="136"/>
      <c r="V67" s="111">
        <f t="shared" si="2"/>
        <v>9</v>
      </c>
      <c r="W67" s="111"/>
      <c r="X67" s="122">
        <f t="shared" si="3"/>
        <v>18</v>
      </c>
      <c r="Y67" s="122">
        <f t="shared" si="18"/>
        <v>18</v>
      </c>
      <c r="Z67" s="124"/>
      <c r="AA67" s="124"/>
      <c r="AB67" s="124"/>
      <c r="AC67" s="145"/>
      <c r="AD67" s="4"/>
      <c r="AE67" s="8"/>
      <c r="AF67" s="8"/>
      <c r="AG67" s="8"/>
      <c r="AH67" s="8"/>
      <c r="AI67" s="8"/>
      <c r="AJ67" s="8"/>
      <c r="AK67" s="8"/>
      <c r="AL67" s="9"/>
      <c r="AM67" s="129">
        <f t="shared" si="8"/>
        <v>0</v>
      </c>
      <c r="AN67" s="16">
        <f t="shared" si="10"/>
        <v>0</v>
      </c>
      <c r="AO67" s="7"/>
      <c r="AP67" s="8"/>
      <c r="AQ67" s="8"/>
      <c r="AR67" s="8"/>
      <c r="AS67" s="8"/>
      <c r="AT67" s="8"/>
      <c r="AU67" s="8"/>
      <c r="AV67" s="8"/>
      <c r="AW67" s="8"/>
      <c r="AX67" s="8"/>
    </row>
    <row r="68" spans="1:50">
      <c r="A68" s="180" t="s">
        <v>473</v>
      </c>
      <c r="B68" s="119">
        <v>3</v>
      </c>
      <c r="C68" s="119">
        <v>3</v>
      </c>
      <c r="D68" s="176">
        <f t="shared" si="1"/>
        <v>9</v>
      </c>
      <c r="E68" s="119"/>
      <c r="F68" s="119"/>
      <c r="G68" s="111"/>
      <c r="H68" s="203" t="s">
        <v>327</v>
      </c>
      <c r="I68" s="121"/>
      <c r="J68" s="121"/>
      <c r="K68" s="121"/>
      <c r="L68" s="137">
        <f t="shared" si="11"/>
        <v>0</v>
      </c>
      <c r="M68" s="121">
        <v>0</v>
      </c>
      <c r="N68" s="111"/>
      <c r="O68" s="203" t="s">
        <v>327</v>
      </c>
      <c r="P68" s="122"/>
      <c r="Q68" s="122"/>
      <c r="R68" s="122"/>
      <c r="S68" s="137">
        <f t="shared" si="15"/>
        <v>0</v>
      </c>
      <c r="T68" s="174">
        <f t="shared" si="17"/>
        <v>0</v>
      </c>
      <c r="U68" s="136"/>
      <c r="V68" s="111">
        <f t="shared" si="2"/>
        <v>9</v>
      </c>
      <c r="W68" s="111"/>
      <c r="X68" s="122">
        <f t="shared" si="3"/>
        <v>18</v>
      </c>
      <c r="Y68" s="122">
        <f t="shared" si="18"/>
        <v>18</v>
      </c>
      <c r="Z68" s="124"/>
      <c r="AA68" s="124"/>
      <c r="AB68" s="124"/>
      <c r="AC68" s="145"/>
      <c r="AD68" s="4"/>
      <c r="AE68" s="8"/>
      <c r="AF68" s="8"/>
      <c r="AG68" s="8"/>
      <c r="AH68" s="8"/>
      <c r="AI68" s="8"/>
      <c r="AJ68" s="8"/>
      <c r="AK68" s="8"/>
      <c r="AL68" s="9"/>
      <c r="AM68" s="129">
        <f t="shared" si="8"/>
        <v>0</v>
      </c>
      <c r="AN68" s="16">
        <f t="shared" si="10"/>
        <v>0</v>
      </c>
      <c r="AO68" s="8"/>
      <c r="AP68" s="8"/>
      <c r="AQ68" s="8"/>
      <c r="AR68" s="8"/>
      <c r="AS68" s="8"/>
      <c r="AT68" s="8"/>
      <c r="AU68" s="8"/>
      <c r="AV68" s="8"/>
      <c r="AW68" s="8"/>
      <c r="AX68" s="8"/>
    </row>
    <row r="69" spans="1:50">
      <c r="A69" s="180" t="s">
        <v>474</v>
      </c>
      <c r="B69" s="119">
        <v>3</v>
      </c>
      <c r="C69" s="119">
        <v>2</v>
      </c>
      <c r="D69" s="176">
        <f t="shared" si="1"/>
        <v>6</v>
      </c>
      <c r="E69" s="119"/>
      <c r="F69" s="119"/>
      <c r="G69" s="111"/>
      <c r="H69" s="203" t="s">
        <v>327</v>
      </c>
      <c r="I69" s="121"/>
      <c r="J69" s="121"/>
      <c r="K69" s="121"/>
      <c r="L69" s="137">
        <f t="shared" si="11"/>
        <v>0</v>
      </c>
      <c r="M69" s="121">
        <v>0</v>
      </c>
      <c r="N69" s="111"/>
      <c r="O69" s="203" t="s">
        <v>327</v>
      </c>
      <c r="P69" s="121"/>
      <c r="Q69" s="121"/>
      <c r="R69" s="121"/>
      <c r="S69" s="137">
        <f t="shared" si="15"/>
        <v>0</v>
      </c>
      <c r="T69" s="174">
        <f t="shared" si="17"/>
        <v>0</v>
      </c>
      <c r="U69" s="136"/>
      <c r="V69" s="111">
        <f t="shared" si="2"/>
        <v>6</v>
      </c>
      <c r="W69" s="111"/>
      <c r="X69" s="122">
        <f t="shared" si="3"/>
        <v>12</v>
      </c>
      <c r="Y69" s="122">
        <f t="shared" si="18"/>
        <v>12</v>
      </c>
      <c r="Z69" s="124"/>
      <c r="AA69" s="124"/>
      <c r="AB69" s="124"/>
      <c r="AC69" s="145"/>
      <c r="AD69" s="4"/>
      <c r="AE69" s="8"/>
      <c r="AF69" s="8"/>
      <c r="AG69" s="8"/>
      <c r="AH69" s="8"/>
      <c r="AI69" s="8"/>
      <c r="AJ69" s="8"/>
      <c r="AK69" s="8"/>
      <c r="AL69" s="9"/>
      <c r="AM69" s="129">
        <f t="shared" si="8"/>
        <v>0</v>
      </c>
      <c r="AN69" s="16">
        <f t="shared" si="10"/>
        <v>0</v>
      </c>
      <c r="AO69" s="8"/>
      <c r="AP69" s="8"/>
      <c r="AQ69" s="8"/>
      <c r="AR69" s="8"/>
      <c r="AS69" s="8"/>
      <c r="AT69" s="8"/>
      <c r="AU69" s="8"/>
      <c r="AV69" s="8"/>
      <c r="AW69" s="8"/>
      <c r="AX69" s="8"/>
    </row>
    <row r="70" spans="1:50">
      <c r="A70" s="180" t="s">
        <v>475</v>
      </c>
      <c r="B70" s="119">
        <v>4.4000000000000004</v>
      </c>
      <c r="C70" s="119">
        <v>8.6</v>
      </c>
      <c r="D70" s="176">
        <f t="shared" si="1"/>
        <v>37.840000000000003</v>
      </c>
      <c r="E70" s="119"/>
      <c r="F70" s="119"/>
      <c r="G70" s="111"/>
      <c r="H70" s="203" t="s">
        <v>428</v>
      </c>
      <c r="I70" s="121">
        <v>2</v>
      </c>
      <c r="J70" s="121">
        <v>1</v>
      </c>
      <c r="K70" s="121">
        <v>1.5</v>
      </c>
      <c r="L70" s="137">
        <f t="shared" si="11"/>
        <v>1.5</v>
      </c>
      <c r="M70" s="137">
        <f>I70*K70</f>
        <v>3</v>
      </c>
      <c r="N70" s="111"/>
      <c r="O70" s="203" t="s">
        <v>327</v>
      </c>
      <c r="P70" s="121"/>
      <c r="Q70" s="121"/>
      <c r="R70" s="121"/>
      <c r="S70" s="137">
        <f t="shared" si="15"/>
        <v>0</v>
      </c>
      <c r="T70" s="174">
        <f t="shared" si="17"/>
        <v>0</v>
      </c>
      <c r="U70" s="136"/>
      <c r="V70" s="111">
        <f t="shared" si="2"/>
        <v>34.840000000000003</v>
      </c>
      <c r="W70" s="111"/>
      <c r="X70" s="122">
        <f t="shared" si="3"/>
        <v>69.680000000000007</v>
      </c>
      <c r="Y70" s="122">
        <f t="shared" si="18"/>
        <v>69.680000000000007</v>
      </c>
      <c r="Z70" s="124"/>
      <c r="AA70" s="124">
        <f>D70-M70</f>
        <v>34.840000000000003</v>
      </c>
      <c r="AB70" s="124"/>
      <c r="AC70" s="145"/>
      <c r="AD70" s="4"/>
      <c r="AE70" s="8"/>
      <c r="AF70" s="8"/>
      <c r="AG70" s="8"/>
      <c r="AH70" s="8"/>
      <c r="AI70" s="8"/>
      <c r="AJ70" s="8"/>
      <c r="AK70" s="8"/>
      <c r="AL70" s="9"/>
      <c r="AM70" s="129">
        <f t="shared" si="8"/>
        <v>-3</v>
      </c>
      <c r="AN70" s="16">
        <v>0</v>
      </c>
      <c r="AO70" s="8"/>
      <c r="AP70" s="8"/>
      <c r="AQ70" s="8"/>
      <c r="AR70" s="8"/>
      <c r="AS70" s="8"/>
      <c r="AT70" s="8"/>
      <c r="AU70" s="8"/>
      <c r="AV70" s="8"/>
      <c r="AW70" s="8"/>
      <c r="AX70" s="8"/>
    </row>
    <row r="71" spans="1:50">
      <c r="A71" s="180" t="s">
        <v>477</v>
      </c>
      <c r="B71" s="119">
        <v>0.7</v>
      </c>
      <c r="C71" s="119">
        <v>7</v>
      </c>
      <c r="D71" s="176">
        <f t="shared" si="1"/>
        <v>4.9000000000000004</v>
      </c>
      <c r="E71" s="119"/>
      <c r="F71" s="119"/>
      <c r="G71" s="111"/>
      <c r="H71" s="203" t="s">
        <v>327</v>
      </c>
      <c r="I71" s="121"/>
      <c r="J71" s="121"/>
      <c r="K71" s="121"/>
      <c r="L71" s="137">
        <f t="shared" si="11"/>
        <v>0</v>
      </c>
      <c r="M71" s="121">
        <v>0</v>
      </c>
      <c r="N71" s="111"/>
      <c r="O71" s="203" t="s">
        <v>327</v>
      </c>
      <c r="P71" s="121"/>
      <c r="Q71" s="121"/>
      <c r="R71" s="121"/>
      <c r="S71" s="137">
        <f t="shared" si="15"/>
        <v>0</v>
      </c>
      <c r="T71" s="174">
        <f t="shared" si="17"/>
        <v>0</v>
      </c>
      <c r="U71" s="136"/>
      <c r="V71" s="111">
        <f t="shared" si="2"/>
        <v>4.9000000000000004</v>
      </c>
      <c r="W71" s="111"/>
      <c r="X71" s="122">
        <f t="shared" si="3"/>
        <v>9.8000000000000007</v>
      </c>
      <c r="Y71" s="122">
        <f t="shared" si="18"/>
        <v>9.8000000000000007</v>
      </c>
      <c r="Z71" s="124"/>
      <c r="AA71" s="124"/>
      <c r="AB71" s="124"/>
      <c r="AC71" s="145"/>
      <c r="AD71" s="4"/>
      <c r="AE71" s="8"/>
      <c r="AF71" s="8"/>
      <c r="AG71" s="8"/>
      <c r="AH71" s="8"/>
      <c r="AI71" s="8"/>
      <c r="AJ71" s="8"/>
      <c r="AK71" s="8"/>
      <c r="AL71" s="9"/>
      <c r="AM71" s="129">
        <f t="shared" si="8"/>
        <v>0</v>
      </c>
      <c r="AN71" s="16">
        <v>0</v>
      </c>
      <c r="AO71" s="8"/>
      <c r="AP71" s="8"/>
      <c r="AQ71" s="8"/>
      <c r="AR71" s="8"/>
      <c r="AS71" s="8"/>
      <c r="AT71" s="8"/>
      <c r="AU71" s="8"/>
      <c r="AV71" s="8"/>
      <c r="AW71" s="8"/>
      <c r="AX71" s="8"/>
    </row>
    <row r="72" spans="1:50">
      <c r="A72" s="180" t="s">
        <v>478</v>
      </c>
      <c r="B72" s="119">
        <v>0.7</v>
      </c>
      <c r="C72" s="119">
        <v>4</v>
      </c>
      <c r="D72" s="176">
        <f t="shared" si="1"/>
        <v>2.8</v>
      </c>
      <c r="E72" s="119"/>
      <c r="F72" s="119"/>
      <c r="G72" s="111"/>
      <c r="H72" s="203" t="s">
        <v>327</v>
      </c>
      <c r="I72" s="121"/>
      <c r="J72" s="121"/>
      <c r="K72" s="121"/>
      <c r="L72" s="137">
        <f t="shared" ref="L72:L92" si="19">J72*K72</f>
        <v>0</v>
      </c>
      <c r="M72" s="121">
        <v>0</v>
      </c>
      <c r="N72" s="111"/>
      <c r="O72" s="203" t="s">
        <v>327</v>
      </c>
      <c r="P72" s="121"/>
      <c r="Q72" s="121"/>
      <c r="R72" s="121"/>
      <c r="S72" s="137">
        <f t="shared" si="15"/>
        <v>0</v>
      </c>
      <c r="T72" s="174">
        <f t="shared" si="17"/>
        <v>0</v>
      </c>
      <c r="U72" s="136"/>
      <c r="V72" s="111">
        <f t="shared" si="2"/>
        <v>2.8</v>
      </c>
      <c r="W72" s="111"/>
      <c r="X72" s="122">
        <f t="shared" si="3"/>
        <v>5.6</v>
      </c>
      <c r="Y72" s="122">
        <f t="shared" si="18"/>
        <v>5.6</v>
      </c>
      <c r="Z72" s="124"/>
      <c r="AA72" s="124"/>
      <c r="AB72" s="124"/>
      <c r="AC72" s="145"/>
      <c r="AD72" s="4"/>
      <c r="AE72" s="8"/>
      <c r="AF72" s="8"/>
      <c r="AG72" s="8"/>
      <c r="AH72" s="8"/>
      <c r="AI72" s="8"/>
      <c r="AJ72" s="8"/>
      <c r="AK72" s="8"/>
      <c r="AL72" s="9"/>
      <c r="AM72" s="129">
        <f t="shared" si="8"/>
        <v>0</v>
      </c>
      <c r="AN72" s="16">
        <f t="shared" si="10"/>
        <v>0</v>
      </c>
      <c r="AO72" s="8"/>
      <c r="AP72" s="8"/>
      <c r="AQ72" s="8"/>
      <c r="AR72" s="8"/>
      <c r="AS72" s="8"/>
      <c r="AT72" s="8"/>
      <c r="AU72" s="8"/>
      <c r="AV72" s="8"/>
      <c r="AW72" s="8"/>
      <c r="AX72" s="8"/>
    </row>
    <row r="73" spans="1:50">
      <c r="A73" s="180" t="s">
        <v>479</v>
      </c>
      <c r="B73" s="119">
        <v>0.7</v>
      </c>
      <c r="C73" s="119">
        <v>4</v>
      </c>
      <c r="D73" s="176">
        <f t="shared" ref="D73:D92" si="20">SUM(C73*B73)</f>
        <v>2.8</v>
      </c>
      <c r="E73" s="119"/>
      <c r="F73" s="119"/>
      <c r="G73" s="111"/>
      <c r="H73" s="203" t="s">
        <v>327</v>
      </c>
      <c r="I73" s="121"/>
      <c r="J73" s="121"/>
      <c r="K73" s="121"/>
      <c r="L73" s="137">
        <f t="shared" si="19"/>
        <v>0</v>
      </c>
      <c r="M73" s="121">
        <v>0</v>
      </c>
      <c r="N73" s="111"/>
      <c r="O73" s="203" t="s">
        <v>327</v>
      </c>
      <c r="P73" s="121"/>
      <c r="Q73" s="121"/>
      <c r="R73" s="121"/>
      <c r="S73" s="137">
        <f t="shared" si="15"/>
        <v>0</v>
      </c>
      <c r="T73" s="174">
        <f t="shared" si="17"/>
        <v>0</v>
      </c>
      <c r="U73" s="136"/>
      <c r="V73" s="111">
        <f t="shared" ref="V73:V91" si="21">SUM(D73-M73-T73)</f>
        <v>2.8</v>
      </c>
      <c r="W73" s="111"/>
      <c r="X73" s="122">
        <f t="shared" ref="X73:X87" si="22">SUM(V73*2)</f>
        <v>5.6</v>
      </c>
      <c r="Y73" s="122">
        <f t="shared" si="18"/>
        <v>5.6</v>
      </c>
      <c r="Z73" s="124"/>
      <c r="AA73" s="124"/>
      <c r="AB73" s="124"/>
      <c r="AC73" s="145"/>
      <c r="AD73" s="4"/>
      <c r="AE73" s="8"/>
      <c r="AF73" s="8"/>
      <c r="AG73" s="8"/>
      <c r="AH73" s="8"/>
      <c r="AI73" s="8"/>
      <c r="AJ73" s="8"/>
      <c r="AK73" s="8"/>
      <c r="AL73" s="9"/>
      <c r="AM73" s="129">
        <f t="shared" ref="AM73:AM87" si="23">SUM(E73-M73-T73-Z73)</f>
        <v>0</v>
      </c>
      <c r="AN73" s="16">
        <f t="shared" si="10"/>
        <v>0</v>
      </c>
      <c r="AO73" s="8"/>
      <c r="AP73" s="8"/>
      <c r="AQ73" s="8"/>
      <c r="AR73" s="8"/>
      <c r="AS73" s="8"/>
      <c r="AT73" s="8"/>
      <c r="AU73" s="8"/>
      <c r="AV73" s="8"/>
      <c r="AW73" s="8"/>
      <c r="AX73" s="8"/>
    </row>
    <row r="74" spans="1:50">
      <c r="A74" s="180"/>
      <c r="B74" s="119"/>
      <c r="C74" s="119"/>
      <c r="D74" s="176">
        <f t="shared" si="20"/>
        <v>0</v>
      </c>
      <c r="E74" s="119"/>
      <c r="F74" s="119"/>
      <c r="G74" s="111"/>
      <c r="H74" s="203" t="s">
        <v>327</v>
      </c>
      <c r="I74" s="121"/>
      <c r="J74" s="121"/>
      <c r="K74" s="121"/>
      <c r="L74" s="137">
        <f t="shared" si="19"/>
        <v>0</v>
      </c>
      <c r="M74" s="121">
        <v>0</v>
      </c>
      <c r="N74" s="111"/>
      <c r="O74" s="203" t="s">
        <v>327</v>
      </c>
      <c r="P74" s="121"/>
      <c r="Q74" s="121"/>
      <c r="R74" s="121"/>
      <c r="S74" s="137">
        <f t="shared" si="15"/>
        <v>0</v>
      </c>
      <c r="T74" s="174">
        <f t="shared" si="17"/>
        <v>0</v>
      </c>
      <c r="U74" s="136"/>
      <c r="V74" s="111">
        <f t="shared" si="21"/>
        <v>0</v>
      </c>
      <c r="W74" s="111"/>
      <c r="X74" s="122">
        <f t="shared" si="22"/>
        <v>0</v>
      </c>
      <c r="Y74" s="122">
        <f t="shared" si="18"/>
        <v>0</v>
      </c>
      <c r="Z74" s="124"/>
      <c r="AA74" s="124"/>
      <c r="AB74" s="124"/>
      <c r="AC74" s="145"/>
      <c r="AD74" s="4"/>
      <c r="AE74" s="8"/>
      <c r="AF74" s="8"/>
      <c r="AG74" s="8"/>
      <c r="AH74" s="8"/>
      <c r="AI74" s="8"/>
      <c r="AJ74" s="8"/>
      <c r="AK74" s="8"/>
      <c r="AL74" s="9"/>
      <c r="AM74" s="129">
        <f t="shared" si="23"/>
        <v>0</v>
      </c>
      <c r="AN74" s="16">
        <f t="shared" si="10"/>
        <v>0</v>
      </c>
      <c r="AO74" s="8"/>
      <c r="AP74" s="8"/>
      <c r="AQ74" s="8"/>
      <c r="AR74" s="8"/>
      <c r="AS74" s="8"/>
      <c r="AT74" s="8"/>
      <c r="AU74" s="8"/>
      <c r="AV74" s="8"/>
      <c r="AW74" s="8"/>
      <c r="AX74" s="8"/>
    </row>
    <row r="75" spans="1:50">
      <c r="A75" s="180"/>
      <c r="B75" s="119"/>
      <c r="C75" s="119"/>
      <c r="D75" s="176">
        <f t="shared" si="20"/>
        <v>0</v>
      </c>
      <c r="E75" s="119"/>
      <c r="F75" s="119"/>
      <c r="G75" s="111"/>
      <c r="H75" s="203" t="s">
        <v>327</v>
      </c>
      <c r="I75" s="121"/>
      <c r="J75" s="121"/>
      <c r="K75" s="121"/>
      <c r="L75" s="137">
        <f t="shared" si="19"/>
        <v>0</v>
      </c>
      <c r="M75" s="121">
        <v>0</v>
      </c>
      <c r="N75" s="111"/>
      <c r="O75" s="203" t="s">
        <v>327</v>
      </c>
      <c r="P75" s="121"/>
      <c r="Q75" s="121"/>
      <c r="R75" s="121"/>
      <c r="S75" s="137">
        <f t="shared" si="15"/>
        <v>0</v>
      </c>
      <c r="T75" s="174">
        <f t="shared" si="17"/>
        <v>0</v>
      </c>
      <c r="U75" s="136"/>
      <c r="V75" s="111">
        <f t="shared" si="21"/>
        <v>0</v>
      </c>
      <c r="W75" s="111"/>
      <c r="X75" s="122">
        <f t="shared" si="22"/>
        <v>0</v>
      </c>
      <c r="Y75" s="122">
        <f t="shared" si="18"/>
        <v>0</v>
      </c>
      <c r="Z75" s="124"/>
      <c r="AA75" s="124"/>
      <c r="AB75" s="124"/>
      <c r="AC75" s="145"/>
      <c r="AD75" s="4"/>
      <c r="AE75" s="8"/>
      <c r="AF75" s="8"/>
      <c r="AG75" s="8"/>
      <c r="AH75" s="8"/>
      <c r="AI75" s="8"/>
      <c r="AJ75" s="8"/>
      <c r="AK75" s="8"/>
      <c r="AL75" s="9"/>
      <c r="AM75" s="129">
        <f t="shared" si="23"/>
        <v>0</v>
      </c>
      <c r="AN75" s="16">
        <f t="shared" si="10"/>
        <v>0</v>
      </c>
      <c r="AO75" s="8"/>
      <c r="AP75" s="8"/>
      <c r="AQ75" s="8"/>
      <c r="AR75" s="8"/>
      <c r="AS75" s="8"/>
      <c r="AT75" s="8"/>
      <c r="AU75" s="8"/>
      <c r="AV75" s="8"/>
      <c r="AW75" s="8"/>
      <c r="AX75" s="8"/>
    </row>
    <row r="76" spans="1:50">
      <c r="A76" s="180"/>
      <c r="B76" s="119"/>
      <c r="C76" s="119"/>
      <c r="D76" s="176">
        <f t="shared" si="20"/>
        <v>0</v>
      </c>
      <c r="E76" s="119"/>
      <c r="F76" s="119"/>
      <c r="G76" s="111"/>
      <c r="H76" s="203" t="s">
        <v>327</v>
      </c>
      <c r="I76" s="121"/>
      <c r="J76" s="121"/>
      <c r="K76" s="121"/>
      <c r="L76" s="137">
        <f t="shared" si="19"/>
        <v>0</v>
      </c>
      <c r="M76" s="121">
        <v>0</v>
      </c>
      <c r="N76" s="111"/>
      <c r="O76" s="203" t="s">
        <v>327</v>
      </c>
      <c r="P76" s="122"/>
      <c r="Q76" s="122"/>
      <c r="R76" s="122"/>
      <c r="S76" s="137">
        <f t="shared" si="15"/>
        <v>0</v>
      </c>
      <c r="T76" s="174">
        <f t="shared" si="17"/>
        <v>0</v>
      </c>
      <c r="U76" s="136"/>
      <c r="V76" s="111">
        <f t="shared" si="21"/>
        <v>0</v>
      </c>
      <c r="W76" s="111"/>
      <c r="X76" s="122">
        <f t="shared" si="22"/>
        <v>0</v>
      </c>
      <c r="Y76" s="122">
        <f t="shared" si="18"/>
        <v>0</v>
      </c>
      <c r="Z76" s="124"/>
      <c r="AA76" s="124"/>
      <c r="AB76" s="124"/>
      <c r="AC76" s="145"/>
      <c r="AD76" s="4"/>
      <c r="AE76" s="8"/>
      <c r="AF76" s="8"/>
      <c r="AG76" s="8"/>
      <c r="AH76" s="8"/>
      <c r="AI76" s="8"/>
      <c r="AJ76" s="8"/>
      <c r="AK76" s="8"/>
      <c r="AL76" s="9"/>
      <c r="AM76" s="129">
        <f t="shared" si="23"/>
        <v>0</v>
      </c>
      <c r="AN76" s="16">
        <f t="shared" ref="AN76:AN87" si="24">SUM(F76-M76-T76)</f>
        <v>0</v>
      </c>
      <c r="AO76" s="8"/>
      <c r="AP76" s="8"/>
      <c r="AQ76" s="8"/>
      <c r="AR76" s="8"/>
      <c r="AS76" s="8"/>
      <c r="AT76" s="8"/>
      <c r="AU76" s="8"/>
      <c r="AV76" s="8"/>
      <c r="AW76" s="8"/>
      <c r="AX76" s="8"/>
    </row>
    <row r="77" spans="1:50">
      <c r="A77" s="180"/>
      <c r="B77" s="119"/>
      <c r="C77" s="119"/>
      <c r="D77" s="176">
        <f t="shared" si="20"/>
        <v>0</v>
      </c>
      <c r="E77" s="119"/>
      <c r="F77" s="119"/>
      <c r="G77" s="111"/>
      <c r="H77" s="203" t="s">
        <v>327</v>
      </c>
      <c r="I77" s="121"/>
      <c r="J77" s="121"/>
      <c r="K77" s="121"/>
      <c r="L77" s="137">
        <f t="shared" si="19"/>
        <v>0</v>
      </c>
      <c r="M77" s="121">
        <v>0</v>
      </c>
      <c r="N77" s="111"/>
      <c r="O77" s="203" t="s">
        <v>327</v>
      </c>
      <c r="P77" s="121"/>
      <c r="Q77" s="121"/>
      <c r="R77" s="121"/>
      <c r="S77" s="137">
        <f t="shared" si="15"/>
        <v>0</v>
      </c>
      <c r="T77" s="174">
        <f t="shared" si="17"/>
        <v>0</v>
      </c>
      <c r="U77" s="136"/>
      <c r="V77" s="111">
        <f t="shared" si="21"/>
        <v>0</v>
      </c>
      <c r="W77" s="111"/>
      <c r="X77" s="122">
        <f t="shared" si="22"/>
        <v>0</v>
      </c>
      <c r="Y77" s="122">
        <f t="shared" si="18"/>
        <v>0</v>
      </c>
      <c r="Z77" s="124"/>
      <c r="AA77" s="124"/>
      <c r="AB77" s="124"/>
      <c r="AC77" s="145"/>
      <c r="AD77" s="4"/>
      <c r="AE77" s="8"/>
      <c r="AF77" s="8"/>
      <c r="AG77" s="8"/>
      <c r="AH77" s="8"/>
      <c r="AI77" s="8"/>
      <c r="AJ77" s="8"/>
      <c r="AK77" s="8"/>
      <c r="AL77" s="9"/>
      <c r="AM77" s="129">
        <f t="shared" si="23"/>
        <v>0</v>
      </c>
      <c r="AN77" s="16">
        <f t="shared" si="24"/>
        <v>0</v>
      </c>
      <c r="AO77" s="8"/>
      <c r="AP77" s="8"/>
      <c r="AQ77" s="8"/>
      <c r="AR77" s="8"/>
      <c r="AS77" s="8"/>
      <c r="AT77" s="8"/>
      <c r="AU77" s="8"/>
      <c r="AV77" s="8"/>
      <c r="AW77" s="8"/>
      <c r="AX77" s="8"/>
    </row>
    <row r="78" spans="1:50">
      <c r="A78" s="180"/>
      <c r="B78" s="119"/>
      <c r="C78" s="119"/>
      <c r="D78" s="176">
        <f t="shared" si="20"/>
        <v>0</v>
      </c>
      <c r="E78" s="119"/>
      <c r="F78" s="119"/>
      <c r="G78" s="111"/>
      <c r="H78" s="203" t="s">
        <v>327</v>
      </c>
      <c r="I78" s="121"/>
      <c r="J78" s="121"/>
      <c r="K78" s="121"/>
      <c r="L78" s="137">
        <f t="shared" si="19"/>
        <v>0</v>
      </c>
      <c r="M78" s="121">
        <v>0</v>
      </c>
      <c r="N78" s="111"/>
      <c r="O78" s="203" t="s">
        <v>327</v>
      </c>
      <c r="P78" s="122"/>
      <c r="Q78" s="122"/>
      <c r="R78" s="122"/>
      <c r="S78" s="137">
        <f t="shared" si="15"/>
        <v>0</v>
      </c>
      <c r="T78" s="174">
        <f t="shared" si="17"/>
        <v>0</v>
      </c>
      <c r="U78" s="136"/>
      <c r="V78" s="111">
        <f t="shared" si="21"/>
        <v>0</v>
      </c>
      <c r="W78" s="111"/>
      <c r="X78" s="122">
        <f t="shared" si="22"/>
        <v>0</v>
      </c>
      <c r="Y78" s="122">
        <f t="shared" si="18"/>
        <v>0</v>
      </c>
      <c r="Z78" s="124"/>
      <c r="AA78" s="124"/>
      <c r="AB78" s="124"/>
      <c r="AC78" s="145"/>
      <c r="AD78" s="4"/>
      <c r="AE78" s="8"/>
      <c r="AF78" s="8"/>
      <c r="AG78" s="8"/>
      <c r="AH78" s="8"/>
      <c r="AI78" s="8"/>
      <c r="AJ78" s="8"/>
      <c r="AK78" s="8"/>
      <c r="AL78" s="9"/>
      <c r="AM78" s="129">
        <f t="shared" si="23"/>
        <v>0</v>
      </c>
      <c r="AN78" s="16">
        <f t="shared" si="24"/>
        <v>0</v>
      </c>
      <c r="AO78" s="8"/>
      <c r="AP78" s="8"/>
      <c r="AQ78" s="8"/>
      <c r="AR78" s="8"/>
      <c r="AS78" s="8"/>
      <c r="AT78" s="8"/>
      <c r="AU78" s="8"/>
      <c r="AV78" s="8"/>
      <c r="AW78" s="8"/>
      <c r="AX78" s="8"/>
    </row>
    <row r="79" spans="1:50">
      <c r="A79" s="180"/>
      <c r="B79" s="119"/>
      <c r="C79" s="119"/>
      <c r="D79" s="176">
        <f t="shared" si="20"/>
        <v>0</v>
      </c>
      <c r="E79" s="119"/>
      <c r="F79" s="119"/>
      <c r="G79" s="111"/>
      <c r="H79" s="203" t="s">
        <v>327</v>
      </c>
      <c r="I79" s="121"/>
      <c r="J79" s="121"/>
      <c r="K79" s="121"/>
      <c r="L79" s="137">
        <f t="shared" si="19"/>
        <v>0</v>
      </c>
      <c r="M79" s="121">
        <v>0</v>
      </c>
      <c r="N79" s="111"/>
      <c r="O79" s="203" t="s">
        <v>327</v>
      </c>
      <c r="P79" s="121"/>
      <c r="Q79" s="121"/>
      <c r="R79" s="121"/>
      <c r="S79" s="137">
        <f t="shared" si="15"/>
        <v>0</v>
      </c>
      <c r="T79" s="174">
        <f t="shared" si="17"/>
        <v>0</v>
      </c>
      <c r="U79" s="136"/>
      <c r="V79" s="111">
        <f t="shared" si="21"/>
        <v>0</v>
      </c>
      <c r="W79" s="111"/>
      <c r="X79" s="122">
        <f t="shared" si="22"/>
        <v>0</v>
      </c>
      <c r="Y79" s="122">
        <f t="shared" si="18"/>
        <v>0</v>
      </c>
      <c r="Z79" s="124"/>
      <c r="AA79" s="124"/>
      <c r="AB79" s="124"/>
      <c r="AC79" s="145"/>
      <c r="AD79" s="4"/>
      <c r="AE79" s="8"/>
      <c r="AF79" s="8"/>
      <c r="AG79" s="8"/>
      <c r="AH79" s="8"/>
      <c r="AI79" s="8"/>
      <c r="AJ79" s="8"/>
      <c r="AK79" s="8"/>
      <c r="AL79" s="9"/>
      <c r="AM79" s="129">
        <f t="shared" si="23"/>
        <v>0</v>
      </c>
      <c r="AN79" s="16">
        <f t="shared" si="24"/>
        <v>0</v>
      </c>
      <c r="AO79" s="8"/>
      <c r="AP79" s="8"/>
      <c r="AQ79" s="8"/>
      <c r="AR79" s="8"/>
      <c r="AS79" s="8"/>
      <c r="AT79" s="8"/>
      <c r="AU79" s="8"/>
      <c r="AV79" s="8"/>
      <c r="AW79" s="8"/>
      <c r="AX79" s="8"/>
    </row>
    <row r="80" spans="1:50">
      <c r="A80" s="180"/>
      <c r="B80" s="119"/>
      <c r="C80" s="119"/>
      <c r="D80" s="176">
        <f t="shared" si="20"/>
        <v>0</v>
      </c>
      <c r="E80" s="119"/>
      <c r="F80" s="119"/>
      <c r="G80" s="111"/>
      <c r="H80" s="203" t="s">
        <v>327</v>
      </c>
      <c r="I80" s="121"/>
      <c r="J80" s="121"/>
      <c r="K80" s="121"/>
      <c r="L80" s="137">
        <f t="shared" si="19"/>
        <v>0</v>
      </c>
      <c r="M80" s="121">
        <v>0</v>
      </c>
      <c r="N80" s="111"/>
      <c r="O80" s="203" t="s">
        <v>327</v>
      </c>
      <c r="P80" s="122"/>
      <c r="Q80" s="122"/>
      <c r="R80" s="122"/>
      <c r="S80" s="137">
        <f t="shared" si="15"/>
        <v>0</v>
      </c>
      <c r="T80" s="174">
        <f t="shared" si="17"/>
        <v>0</v>
      </c>
      <c r="U80" s="136"/>
      <c r="V80" s="111">
        <f t="shared" si="21"/>
        <v>0</v>
      </c>
      <c r="W80" s="111"/>
      <c r="X80" s="122">
        <f t="shared" si="22"/>
        <v>0</v>
      </c>
      <c r="Y80" s="122">
        <f t="shared" si="18"/>
        <v>0</v>
      </c>
      <c r="Z80" s="124"/>
      <c r="AA80" s="124"/>
      <c r="AB80" s="124"/>
      <c r="AC80" s="145"/>
      <c r="AD80" s="4"/>
      <c r="AE80" s="8"/>
      <c r="AF80" s="8"/>
      <c r="AG80" s="8"/>
      <c r="AH80" s="8"/>
      <c r="AI80" s="8"/>
      <c r="AJ80" s="8"/>
      <c r="AK80" s="8"/>
      <c r="AL80" s="9"/>
      <c r="AM80" s="129">
        <f t="shared" si="23"/>
        <v>0</v>
      </c>
      <c r="AN80" s="16">
        <v>0</v>
      </c>
      <c r="AO80" s="8"/>
      <c r="AP80" s="8"/>
      <c r="AQ80" s="8"/>
      <c r="AR80" s="8"/>
      <c r="AS80" s="8"/>
      <c r="AT80" s="8"/>
      <c r="AU80" s="8"/>
      <c r="AV80" s="8"/>
      <c r="AW80" s="8"/>
      <c r="AX80" s="8"/>
    </row>
    <row r="81" spans="1:50">
      <c r="A81" s="180"/>
      <c r="B81" s="119"/>
      <c r="C81" s="119"/>
      <c r="D81" s="176">
        <f t="shared" si="20"/>
        <v>0</v>
      </c>
      <c r="E81" s="119"/>
      <c r="F81" s="119"/>
      <c r="G81" s="111"/>
      <c r="H81" s="203" t="s">
        <v>327</v>
      </c>
      <c r="I81" s="121"/>
      <c r="J81" s="121"/>
      <c r="K81" s="121"/>
      <c r="L81" s="137">
        <f t="shared" si="19"/>
        <v>0</v>
      </c>
      <c r="M81" s="121">
        <v>0</v>
      </c>
      <c r="N81" s="111"/>
      <c r="O81" s="203" t="s">
        <v>327</v>
      </c>
      <c r="P81" s="121"/>
      <c r="Q81" s="121"/>
      <c r="R81" s="121"/>
      <c r="S81" s="137">
        <f t="shared" si="15"/>
        <v>0</v>
      </c>
      <c r="T81" s="174">
        <f t="shared" si="17"/>
        <v>0</v>
      </c>
      <c r="U81" s="136"/>
      <c r="V81" s="111">
        <f t="shared" si="21"/>
        <v>0</v>
      </c>
      <c r="W81" s="111"/>
      <c r="X81" s="122">
        <f t="shared" si="22"/>
        <v>0</v>
      </c>
      <c r="Y81" s="122">
        <f t="shared" si="18"/>
        <v>0</v>
      </c>
      <c r="Z81" s="124"/>
      <c r="AA81" s="124"/>
      <c r="AB81" s="124"/>
      <c r="AC81" s="145"/>
      <c r="AD81" s="4"/>
      <c r="AE81" s="8"/>
      <c r="AF81" s="8"/>
      <c r="AG81" s="8"/>
      <c r="AH81" s="8"/>
      <c r="AI81" s="8"/>
      <c r="AJ81" s="8"/>
      <c r="AK81" s="8"/>
      <c r="AL81" s="9"/>
      <c r="AM81" s="129">
        <f t="shared" si="23"/>
        <v>0</v>
      </c>
      <c r="AN81" s="16">
        <f t="shared" si="24"/>
        <v>0</v>
      </c>
      <c r="AO81" s="8"/>
      <c r="AP81" s="8"/>
      <c r="AQ81" s="8"/>
      <c r="AR81" s="8"/>
      <c r="AS81" s="8"/>
      <c r="AT81" s="8"/>
      <c r="AU81" s="8"/>
      <c r="AV81" s="8"/>
      <c r="AW81" s="8"/>
      <c r="AX81" s="8"/>
    </row>
    <row r="82" spans="1:50">
      <c r="A82" s="180"/>
      <c r="B82" s="119"/>
      <c r="C82" s="119"/>
      <c r="D82" s="176">
        <f t="shared" si="20"/>
        <v>0</v>
      </c>
      <c r="E82" s="119"/>
      <c r="F82" s="119"/>
      <c r="G82" s="111"/>
      <c r="H82" s="203" t="s">
        <v>327</v>
      </c>
      <c r="I82" s="121"/>
      <c r="J82" s="121"/>
      <c r="K82" s="121"/>
      <c r="L82" s="137">
        <f t="shared" si="19"/>
        <v>0</v>
      </c>
      <c r="M82" s="121">
        <v>0</v>
      </c>
      <c r="N82" s="111"/>
      <c r="O82" s="203" t="s">
        <v>327</v>
      </c>
      <c r="P82" s="121"/>
      <c r="Q82" s="121"/>
      <c r="R82" s="121"/>
      <c r="S82" s="137">
        <f t="shared" si="15"/>
        <v>0</v>
      </c>
      <c r="T82" s="174">
        <f t="shared" si="17"/>
        <v>0</v>
      </c>
      <c r="U82" s="136"/>
      <c r="V82" s="111">
        <f t="shared" si="21"/>
        <v>0</v>
      </c>
      <c r="W82" s="111"/>
      <c r="X82" s="122">
        <f t="shared" si="22"/>
        <v>0</v>
      </c>
      <c r="Y82" s="122">
        <f t="shared" si="18"/>
        <v>0</v>
      </c>
      <c r="Z82" s="124"/>
      <c r="AA82" s="124"/>
      <c r="AB82" s="124"/>
      <c r="AC82" s="145"/>
      <c r="AD82" s="4"/>
      <c r="AE82" s="8"/>
      <c r="AF82" s="8"/>
      <c r="AG82" s="8"/>
      <c r="AH82" s="8"/>
      <c r="AI82" s="8"/>
      <c r="AJ82" s="8"/>
      <c r="AK82" s="8"/>
      <c r="AL82" s="9"/>
      <c r="AM82" s="129">
        <f t="shared" si="23"/>
        <v>0</v>
      </c>
      <c r="AN82" s="16">
        <f t="shared" si="24"/>
        <v>0</v>
      </c>
      <c r="AO82" s="8"/>
      <c r="AP82" s="8"/>
      <c r="AQ82" s="8"/>
      <c r="AR82" s="8"/>
      <c r="AS82" s="8"/>
      <c r="AT82" s="8"/>
      <c r="AU82" s="8"/>
      <c r="AV82" s="8"/>
      <c r="AW82" s="8"/>
      <c r="AX82" s="8"/>
    </row>
    <row r="83" spans="1:50">
      <c r="A83" s="180"/>
      <c r="B83" s="119"/>
      <c r="C83" s="119"/>
      <c r="D83" s="176">
        <f t="shared" si="20"/>
        <v>0</v>
      </c>
      <c r="E83" s="119"/>
      <c r="F83" s="119"/>
      <c r="G83" s="111"/>
      <c r="H83" s="203" t="s">
        <v>327</v>
      </c>
      <c r="I83" s="121"/>
      <c r="J83" s="121"/>
      <c r="K83" s="121"/>
      <c r="L83" s="137">
        <f t="shared" si="19"/>
        <v>0</v>
      </c>
      <c r="M83" s="121">
        <v>0</v>
      </c>
      <c r="N83" s="111"/>
      <c r="O83" s="203" t="s">
        <v>327</v>
      </c>
      <c r="P83" s="121"/>
      <c r="Q83" s="121"/>
      <c r="R83" s="121"/>
      <c r="S83" s="137">
        <f t="shared" si="15"/>
        <v>0</v>
      </c>
      <c r="T83" s="174">
        <f t="shared" si="17"/>
        <v>0</v>
      </c>
      <c r="U83" s="136"/>
      <c r="V83" s="111">
        <f t="shared" si="21"/>
        <v>0</v>
      </c>
      <c r="W83" s="111"/>
      <c r="X83" s="122">
        <f t="shared" si="22"/>
        <v>0</v>
      </c>
      <c r="Y83" s="122">
        <f t="shared" si="18"/>
        <v>0</v>
      </c>
      <c r="Z83" s="124"/>
      <c r="AA83" s="124"/>
      <c r="AB83" s="124"/>
      <c r="AC83" s="145"/>
      <c r="AD83" s="4"/>
      <c r="AE83" s="8"/>
      <c r="AF83" s="8"/>
      <c r="AG83" s="8"/>
      <c r="AH83" s="8"/>
      <c r="AI83" s="8"/>
      <c r="AJ83" s="8"/>
      <c r="AK83" s="8"/>
      <c r="AL83" s="9"/>
      <c r="AM83" s="129">
        <f t="shared" si="23"/>
        <v>0</v>
      </c>
      <c r="AN83" s="16">
        <v>0</v>
      </c>
      <c r="AO83" s="8"/>
      <c r="AP83" s="8"/>
      <c r="AQ83" s="8"/>
      <c r="AR83" s="8"/>
      <c r="AS83" s="8"/>
      <c r="AT83" s="8"/>
      <c r="AU83" s="8"/>
      <c r="AV83" s="8"/>
      <c r="AW83" s="8"/>
      <c r="AX83" s="8"/>
    </row>
    <row r="84" spans="1:50">
      <c r="A84" s="180"/>
      <c r="B84" s="119"/>
      <c r="C84" s="119"/>
      <c r="D84" s="176">
        <f t="shared" si="20"/>
        <v>0</v>
      </c>
      <c r="E84" s="119"/>
      <c r="F84" s="119"/>
      <c r="G84" s="111"/>
      <c r="H84" s="203" t="s">
        <v>327</v>
      </c>
      <c r="I84" s="121"/>
      <c r="J84" s="121"/>
      <c r="K84" s="121"/>
      <c r="L84" s="137">
        <f t="shared" si="19"/>
        <v>0</v>
      </c>
      <c r="M84" s="121">
        <v>0</v>
      </c>
      <c r="N84" s="111"/>
      <c r="O84" s="203" t="s">
        <v>327</v>
      </c>
      <c r="P84" s="121"/>
      <c r="Q84" s="121"/>
      <c r="R84" s="121"/>
      <c r="S84" s="137">
        <f t="shared" si="15"/>
        <v>0</v>
      </c>
      <c r="T84" s="174">
        <f t="shared" si="17"/>
        <v>0</v>
      </c>
      <c r="U84" s="136"/>
      <c r="V84" s="111">
        <f t="shared" si="21"/>
        <v>0</v>
      </c>
      <c r="W84" s="111"/>
      <c r="X84" s="122">
        <f t="shared" si="22"/>
        <v>0</v>
      </c>
      <c r="Y84" s="122">
        <f t="shared" si="18"/>
        <v>0</v>
      </c>
      <c r="Z84" s="124"/>
      <c r="AA84" s="124"/>
      <c r="AB84" s="124"/>
      <c r="AC84" s="145"/>
      <c r="AD84" s="4"/>
      <c r="AE84" s="8"/>
      <c r="AF84" s="8"/>
      <c r="AG84" s="8"/>
      <c r="AH84" s="8"/>
      <c r="AI84" s="8"/>
      <c r="AJ84" s="8"/>
      <c r="AK84" s="8"/>
      <c r="AL84" s="9"/>
      <c r="AM84" s="129">
        <f t="shared" si="23"/>
        <v>0</v>
      </c>
      <c r="AN84" s="16">
        <v>0</v>
      </c>
      <c r="AO84" s="8"/>
      <c r="AP84" s="8"/>
      <c r="AQ84" s="8"/>
      <c r="AR84" s="8"/>
      <c r="AS84" s="8"/>
      <c r="AT84" s="8"/>
      <c r="AU84" s="8"/>
      <c r="AV84" s="8"/>
      <c r="AW84" s="8"/>
      <c r="AX84" s="8"/>
    </row>
    <row r="85" spans="1:50">
      <c r="A85" s="180"/>
      <c r="B85" s="119"/>
      <c r="C85" s="160"/>
      <c r="D85" s="176">
        <f t="shared" si="20"/>
        <v>0</v>
      </c>
      <c r="E85" s="119"/>
      <c r="F85" s="119"/>
      <c r="G85" s="111"/>
      <c r="H85" s="203" t="s">
        <v>327</v>
      </c>
      <c r="I85" s="121"/>
      <c r="J85" s="121"/>
      <c r="K85" s="121"/>
      <c r="L85" s="137">
        <f t="shared" si="19"/>
        <v>0</v>
      </c>
      <c r="M85" s="121">
        <v>0</v>
      </c>
      <c r="N85" s="111"/>
      <c r="O85" s="203" t="s">
        <v>327</v>
      </c>
      <c r="P85" s="121"/>
      <c r="Q85" s="121"/>
      <c r="R85" s="121"/>
      <c r="S85" s="137">
        <f t="shared" si="15"/>
        <v>0</v>
      </c>
      <c r="T85" s="174">
        <f t="shared" si="17"/>
        <v>0</v>
      </c>
      <c r="U85" s="136"/>
      <c r="V85" s="111">
        <f t="shared" si="21"/>
        <v>0</v>
      </c>
      <c r="W85" s="111"/>
      <c r="X85" s="122">
        <f t="shared" si="22"/>
        <v>0</v>
      </c>
      <c r="Y85" s="122">
        <f t="shared" si="18"/>
        <v>0</v>
      </c>
      <c r="Z85" s="124"/>
      <c r="AA85" s="124"/>
      <c r="AB85" s="124"/>
      <c r="AC85" s="145"/>
      <c r="AD85" s="4"/>
      <c r="AE85" s="8"/>
      <c r="AF85" s="8"/>
      <c r="AG85" s="8"/>
      <c r="AH85" s="8"/>
      <c r="AI85" s="8"/>
      <c r="AJ85" s="8"/>
      <c r="AK85" s="8"/>
      <c r="AL85" s="9"/>
      <c r="AM85" s="129">
        <f t="shared" si="23"/>
        <v>0</v>
      </c>
      <c r="AN85" s="16">
        <v>0</v>
      </c>
      <c r="AO85" s="8"/>
      <c r="AP85" s="8"/>
      <c r="AQ85" s="8"/>
      <c r="AR85" s="8"/>
      <c r="AS85" s="8"/>
      <c r="AT85" s="8"/>
      <c r="AU85" s="8"/>
      <c r="AV85" s="8"/>
      <c r="AW85" s="8"/>
      <c r="AX85" s="8"/>
    </row>
    <row r="86" spans="1:50">
      <c r="A86" s="180"/>
      <c r="B86" s="119"/>
      <c r="C86" s="160"/>
      <c r="D86" s="176">
        <f t="shared" si="20"/>
        <v>0</v>
      </c>
      <c r="E86" s="119"/>
      <c r="F86" s="119"/>
      <c r="G86" s="111"/>
      <c r="H86" s="203" t="s">
        <v>327</v>
      </c>
      <c r="I86" s="121"/>
      <c r="J86" s="121"/>
      <c r="K86" s="121"/>
      <c r="L86" s="137">
        <f t="shared" si="19"/>
        <v>0</v>
      </c>
      <c r="M86" s="121">
        <v>0</v>
      </c>
      <c r="N86" s="111"/>
      <c r="O86" s="203" t="s">
        <v>327</v>
      </c>
      <c r="P86" s="121"/>
      <c r="Q86" s="121"/>
      <c r="R86" s="121"/>
      <c r="S86" s="137">
        <f t="shared" si="15"/>
        <v>0</v>
      </c>
      <c r="T86" s="174">
        <f t="shared" si="17"/>
        <v>0</v>
      </c>
      <c r="U86" s="136"/>
      <c r="V86" s="111">
        <f t="shared" si="21"/>
        <v>0</v>
      </c>
      <c r="W86" s="111"/>
      <c r="X86" s="122">
        <f t="shared" si="22"/>
        <v>0</v>
      </c>
      <c r="Y86" s="122">
        <f t="shared" si="18"/>
        <v>0</v>
      </c>
      <c r="Z86" s="124"/>
      <c r="AA86" s="124"/>
      <c r="AB86" s="124"/>
      <c r="AC86" s="145"/>
      <c r="AD86" s="4"/>
      <c r="AE86" s="8"/>
      <c r="AF86" s="8"/>
      <c r="AG86" s="8"/>
      <c r="AH86" s="8"/>
      <c r="AI86" s="8"/>
      <c r="AJ86" s="8"/>
      <c r="AK86" s="8"/>
      <c r="AL86" s="9"/>
      <c r="AM86" s="129">
        <f t="shared" si="23"/>
        <v>0</v>
      </c>
      <c r="AN86" s="16">
        <f t="shared" si="24"/>
        <v>0</v>
      </c>
      <c r="AO86" s="8"/>
      <c r="AP86" s="8"/>
      <c r="AQ86" s="8"/>
      <c r="AR86" s="8"/>
      <c r="AS86" s="8"/>
      <c r="AT86" s="8"/>
      <c r="AU86" s="8"/>
      <c r="AV86" s="8"/>
      <c r="AW86" s="8"/>
      <c r="AX86" s="8"/>
    </row>
    <row r="87" spans="1:50" ht="15.75" thickBot="1">
      <c r="A87" s="180"/>
      <c r="B87" s="119"/>
      <c r="C87" s="160"/>
      <c r="D87" s="176">
        <f t="shared" si="20"/>
        <v>0</v>
      </c>
      <c r="E87" s="160"/>
      <c r="F87" s="119"/>
      <c r="G87" s="136"/>
      <c r="H87" s="203" t="s">
        <v>327</v>
      </c>
      <c r="I87" s="121"/>
      <c r="J87" s="121"/>
      <c r="K87" s="121"/>
      <c r="L87" s="137">
        <f t="shared" si="19"/>
        <v>0</v>
      </c>
      <c r="M87" s="121">
        <v>0</v>
      </c>
      <c r="N87" s="111"/>
      <c r="O87" s="203" t="s">
        <v>327</v>
      </c>
      <c r="P87" s="121"/>
      <c r="Q87" s="121"/>
      <c r="R87" s="121"/>
      <c r="S87" s="137">
        <f t="shared" si="15"/>
        <v>0</v>
      </c>
      <c r="T87" s="174">
        <f t="shared" si="17"/>
        <v>0</v>
      </c>
      <c r="U87" s="111"/>
      <c r="V87" s="111">
        <f t="shared" si="21"/>
        <v>0</v>
      </c>
      <c r="W87" s="111"/>
      <c r="X87" s="110">
        <f t="shared" si="22"/>
        <v>0</v>
      </c>
      <c r="Y87" s="121">
        <f t="shared" si="18"/>
        <v>0</v>
      </c>
      <c r="Z87" s="124"/>
      <c r="AA87" s="124"/>
      <c r="AB87" s="124"/>
      <c r="AC87" s="145"/>
      <c r="AD87" s="4"/>
      <c r="AE87" s="8"/>
      <c r="AF87" s="8"/>
      <c r="AG87" s="8"/>
      <c r="AH87" s="8"/>
      <c r="AI87" s="8"/>
      <c r="AJ87" s="8"/>
      <c r="AK87" s="8"/>
      <c r="AL87" s="9"/>
      <c r="AM87" s="143">
        <f t="shared" si="23"/>
        <v>0</v>
      </c>
      <c r="AN87" s="140">
        <f t="shared" si="24"/>
        <v>0</v>
      </c>
      <c r="AO87" s="8"/>
      <c r="AP87" s="8"/>
      <c r="AQ87" s="8"/>
      <c r="AR87" s="8"/>
      <c r="AS87" s="8"/>
      <c r="AT87" s="8"/>
      <c r="AU87" s="8"/>
      <c r="AV87" s="8"/>
      <c r="AW87" s="8"/>
      <c r="AX87" s="8"/>
    </row>
    <row r="88" spans="1:50" ht="15.75" thickBot="1">
      <c r="A88" s="180"/>
      <c r="B88" s="119"/>
      <c r="C88" s="160"/>
      <c r="D88" s="176">
        <f t="shared" si="20"/>
        <v>0</v>
      </c>
      <c r="E88" s="160"/>
      <c r="F88" s="119"/>
      <c r="G88" s="107"/>
      <c r="H88" s="203" t="s">
        <v>327</v>
      </c>
      <c r="I88" s="121"/>
      <c r="J88" s="121"/>
      <c r="K88" s="121"/>
      <c r="L88" s="137">
        <f t="shared" si="19"/>
        <v>0</v>
      </c>
      <c r="M88" s="121">
        <v>0</v>
      </c>
      <c r="N88" s="107"/>
      <c r="O88" s="203" t="s">
        <v>327</v>
      </c>
      <c r="P88" s="121"/>
      <c r="Q88" s="121"/>
      <c r="R88" s="121"/>
      <c r="S88" s="137">
        <f t="shared" si="15"/>
        <v>0</v>
      </c>
      <c r="T88" s="174">
        <f t="shared" si="17"/>
        <v>0</v>
      </c>
      <c r="U88" s="161"/>
      <c r="V88" s="111">
        <f t="shared" si="21"/>
        <v>0</v>
      </c>
      <c r="W88" s="115"/>
      <c r="X88" s="110">
        <f>SUM(V88*2)</f>
        <v>0</v>
      </c>
      <c r="Y88" s="121">
        <f>SUM(V88*2)</f>
        <v>0</v>
      </c>
      <c r="Z88" s="124"/>
      <c r="AA88" s="124"/>
      <c r="AB88" s="124"/>
      <c r="AC88" s="162"/>
      <c r="AD88" s="163"/>
      <c r="AE88" s="8"/>
      <c r="AF88" s="163"/>
      <c r="AG88" s="163"/>
      <c r="AH88" s="163"/>
      <c r="AI88" s="163"/>
      <c r="AJ88" s="163"/>
      <c r="AK88" s="163"/>
      <c r="AM88" s="134">
        <f>SUM(AM3:AM87)</f>
        <v>-151.94</v>
      </c>
      <c r="AN88" s="117">
        <f>SUM(AN3:AN87)</f>
        <v>-120.09</v>
      </c>
      <c r="AO88" s="22"/>
      <c r="AP88" s="22"/>
      <c r="AQ88" s="22"/>
      <c r="AR88" s="22"/>
      <c r="AS88" s="22"/>
      <c r="AT88" s="22"/>
    </row>
    <row r="89" spans="1:50">
      <c r="A89" s="180"/>
      <c r="B89" s="119"/>
      <c r="C89" s="160"/>
      <c r="D89" s="176">
        <f t="shared" si="20"/>
        <v>0</v>
      </c>
      <c r="E89" s="160"/>
      <c r="F89" s="119"/>
      <c r="G89" s="107"/>
      <c r="H89" s="203" t="s">
        <v>327</v>
      </c>
      <c r="I89" s="121"/>
      <c r="J89" s="121"/>
      <c r="K89" s="121"/>
      <c r="L89" s="137">
        <f t="shared" si="19"/>
        <v>0</v>
      </c>
      <c r="M89" s="121">
        <v>0</v>
      </c>
      <c r="N89" s="107"/>
      <c r="O89" s="203" t="s">
        <v>327</v>
      </c>
      <c r="P89" s="121"/>
      <c r="Q89" s="121"/>
      <c r="R89" s="121"/>
      <c r="S89" s="137">
        <f t="shared" si="15"/>
        <v>0</v>
      </c>
      <c r="T89" s="174">
        <f t="shared" si="17"/>
        <v>0</v>
      </c>
      <c r="U89" s="107"/>
      <c r="V89" s="111">
        <f t="shared" si="21"/>
        <v>0</v>
      </c>
      <c r="W89" s="107"/>
      <c r="X89" s="110">
        <f>SUM(V89*2)</f>
        <v>0</v>
      </c>
      <c r="Y89" s="121">
        <f>SUM(V89*2)</f>
        <v>0</v>
      </c>
      <c r="Z89" s="124"/>
      <c r="AA89" s="124"/>
      <c r="AB89" s="124"/>
      <c r="AC89" s="164"/>
      <c r="AE89" s="8"/>
      <c r="AM89" s="64"/>
    </row>
    <row r="90" spans="1:50">
      <c r="A90" s="180"/>
      <c r="B90" s="119"/>
      <c r="C90" s="160"/>
      <c r="D90" s="176">
        <f t="shared" si="20"/>
        <v>0</v>
      </c>
      <c r="E90" s="160"/>
      <c r="F90" s="119"/>
      <c r="G90" s="107"/>
      <c r="H90" s="203" t="s">
        <v>327</v>
      </c>
      <c r="I90" s="121"/>
      <c r="J90" s="121"/>
      <c r="K90" s="121"/>
      <c r="L90" s="137">
        <f t="shared" si="19"/>
        <v>0</v>
      </c>
      <c r="M90" s="121">
        <v>0</v>
      </c>
      <c r="N90" s="107"/>
      <c r="O90" s="203" t="s">
        <v>327</v>
      </c>
      <c r="P90" s="121"/>
      <c r="Q90" s="121"/>
      <c r="R90" s="121"/>
      <c r="S90" s="137">
        <f t="shared" si="15"/>
        <v>0</v>
      </c>
      <c r="T90" s="174">
        <f t="shared" si="17"/>
        <v>0</v>
      </c>
      <c r="U90" s="107"/>
      <c r="V90" s="111">
        <f t="shared" si="21"/>
        <v>0</v>
      </c>
      <c r="W90" s="107"/>
      <c r="X90" s="110">
        <f>SUM(V90*2)</f>
        <v>0</v>
      </c>
      <c r="Y90" s="121">
        <f>SUM(V90*2)</f>
        <v>0</v>
      </c>
      <c r="Z90" s="124"/>
      <c r="AA90" s="124"/>
      <c r="AB90" s="124"/>
      <c r="AC90" s="164"/>
      <c r="AE90" s="8"/>
    </row>
    <row r="91" spans="1:50">
      <c r="A91" s="180"/>
      <c r="B91" s="119"/>
      <c r="C91" s="119"/>
      <c r="D91" s="176">
        <f t="shared" si="20"/>
        <v>0</v>
      </c>
      <c r="E91" s="160"/>
      <c r="F91" s="119"/>
      <c r="G91" s="107"/>
      <c r="H91" s="203" t="s">
        <v>327</v>
      </c>
      <c r="I91" s="121"/>
      <c r="J91" s="121"/>
      <c r="K91" s="121"/>
      <c r="L91" s="137">
        <f t="shared" si="19"/>
        <v>0</v>
      </c>
      <c r="M91" s="121">
        <v>0</v>
      </c>
      <c r="N91" s="107"/>
      <c r="O91" s="203" t="s">
        <v>327</v>
      </c>
      <c r="P91" s="121"/>
      <c r="Q91" s="121"/>
      <c r="R91" s="121"/>
      <c r="S91" s="137">
        <f>Q91*R91</f>
        <v>0</v>
      </c>
      <c r="T91" s="174">
        <f t="shared" si="17"/>
        <v>0</v>
      </c>
      <c r="U91" s="107"/>
      <c r="V91" s="111">
        <f t="shared" si="21"/>
        <v>0</v>
      </c>
      <c r="W91" s="107"/>
      <c r="X91" s="110">
        <f>SUM(V91*2)</f>
        <v>0</v>
      </c>
      <c r="Y91" s="121">
        <f>SUM(V91*2)</f>
        <v>0</v>
      </c>
      <c r="Z91" s="124"/>
      <c r="AA91" s="124"/>
      <c r="AB91" s="124"/>
      <c r="AC91" s="164"/>
      <c r="AE91" s="8"/>
    </row>
    <row r="92" spans="1:50" ht="15.75" thickBot="1">
      <c r="A92" s="180"/>
      <c r="B92" s="165"/>
      <c r="C92" s="166"/>
      <c r="D92" s="176">
        <f t="shared" si="20"/>
        <v>0</v>
      </c>
      <c r="E92" s="166"/>
      <c r="F92" s="167"/>
      <c r="G92" s="107"/>
      <c r="H92" s="203" t="s">
        <v>327</v>
      </c>
      <c r="I92" s="168"/>
      <c r="J92" s="168"/>
      <c r="K92" s="168"/>
      <c r="L92" s="137">
        <f t="shared" si="19"/>
        <v>0</v>
      </c>
      <c r="M92" s="121">
        <v>0</v>
      </c>
      <c r="N92" s="107"/>
      <c r="O92" s="203" t="s">
        <v>327</v>
      </c>
      <c r="P92" s="168"/>
      <c r="Q92" s="168"/>
      <c r="R92" s="168"/>
      <c r="S92" s="137">
        <f>Q92*R92</f>
        <v>0</v>
      </c>
      <c r="T92" s="174">
        <f t="shared" si="17"/>
        <v>0</v>
      </c>
      <c r="U92" s="107"/>
      <c r="V92" s="170"/>
      <c r="W92" s="107"/>
      <c r="X92" s="161"/>
      <c r="Y92" s="161"/>
      <c r="Z92" s="137"/>
      <c r="AA92" s="168"/>
      <c r="AB92" s="169"/>
      <c r="AC92" s="171"/>
    </row>
    <row r="93" spans="1:50" ht="15.75" thickBot="1">
      <c r="A93" s="181"/>
      <c r="B93" s="161"/>
      <c r="C93" s="161"/>
      <c r="D93" s="161"/>
      <c r="E93" s="161"/>
      <c r="F93" s="161"/>
      <c r="G93" s="161"/>
      <c r="H93" s="970" t="s">
        <v>426</v>
      </c>
      <c r="I93" s="970"/>
      <c r="J93" s="970"/>
      <c r="K93" s="970"/>
      <c r="L93" s="970"/>
      <c r="M93" s="971"/>
      <c r="N93" s="161"/>
      <c r="O93" s="181"/>
      <c r="P93" s="161"/>
      <c r="Q93" s="161"/>
      <c r="R93" s="161"/>
      <c r="S93" s="161"/>
      <c r="T93" s="161"/>
      <c r="U93" s="161"/>
      <c r="V93" s="114">
        <f>SUM(V3:V92)</f>
        <v>1299.58</v>
      </c>
      <c r="W93" s="161"/>
      <c r="X93" s="114">
        <f t="shared" ref="X93:AC93" si="25">SUM(X3:X92)</f>
        <v>2599.16</v>
      </c>
      <c r="Y93" s="114">
        <f t="shared" si="25"/>
        <v>2599.16</v>
      </c>
      <c r="Z93" s="172">
        <f t="shared" si="25"/>
        <v>49.5</v>
      </c>
      <c r="AA93" s="172">
        <f t="shared" si="25"/>
        <v>661.74</v>
      </c>
      <c r="AB93" s="172">
        <f t="shared" si="25"/>
        <v>513.42999999999995</v>
      </c>
      <c r="AC93" s="172">
        <f t="shared" si="25"/>
        <v>250.67</v>
      </c>
      <c r="AE93" s="124"/>
    </row>
    <row r="94" spans="1:50">
      <c r="A94" s="181"/>
      <c r="B94" s="161"/>
      <c r="C94" s="161"/>
      <c r="D94" s="161"/>
      <c r="E94" s="161"/>
      <c r="F94" s="161"/>
      <c r="G94" s="161"/>
      <c r="H94" s="181"/>
      <c r="I94" s="161"/>
      <c r="J94" s="161"/>
      <c r="K94" s="161"/>
      <c r="L94" s="161"/>
      <c r="M94" s="161"/>
      <c r="N94" s="161"/>
      <c r="O94" s="181"/>
      <c r="P94" s="161"/>
      <c r="Q94" s="161"/>
      <c r="R94" s="161"/>
      <c r="S94" s="161"/>
      <c r="T94" s="161"/>
      <c r="U94" s="161"/>
      <c r="V94" s="115">
        <f>V93*1.05</f>
        <v>1364.559</v>
      </c>
      <c r="W94" s="161"/>
      <c r="X94" s="161"/>
      <c r="Y94" s="161"/>
      <c r="Z94" s="161"/>
      <c r="AA94" s="161">
        <f>10*1.15</f>
        <v>11.5</v>
      </c>
      <c r="AB94" s="161"/>
    </row>
    <row r="95" spans="1:50">
      <c r="AA95" s="173">
        <f>AA93+AA94</f>
        <v>673.24</v>
      </c>
      <c r="AB95" s="173"/>
    </row>
    <row r="96" spans="1:50">
      <c r="C96">
        <f>SUM(C83:C90)</f>
        <v>0</v>
      </c>
    </row>
    <row r="98" spans="3:26">
      <c r="C98" s="173">
        <f>SUM(D3:D54)</f>
        <v>1137.76</v>
      </c>
      <c r="D98">
        <f>(C98*0.5*2)+(C98*0.15)</f>
        <v>1308.424</v>
      </c>
      <c r="Z98" s="173">
        <f>Z93+AA93+AB93+AC93</f>
        <v>1475.34</v>
      </c>
    </row>
  </sheetData>
  <mergeCells count="47">
    <mergeCell ref="AA21:AA23"/>
    <mergeCell ref="AA14:AA16"/>
    <mergeCell ref="AE42:AF42"/>
    <mergeCell ref="AE43:AF43"/>
    <mergeCell ref="AE44:AF44"/>
    <mergeCell ref="AE32:AF32"/>
    <mergeCell ref="AE25:AF25"/>
    <mergeCell ref="AE31:AF31"/>
    <mergeCell ref="H93:M93"/>
    <mergeCell ref="AE33:AF33"/>
    <mergeCell ref="AE37:AF37"/>
    <mergeCell ref="AE38:AF38"/>
    <mergeCell ref="AE39:AF39"/>
    <mergeCell ref="AE40:AF40"/>
    <mergeCell ref="AE41:AF41"/>
    <mergeCell ref="AP1:AS1"/>
    <mergeCell ref="AU1:AY1"/>
    <mergeCell ref="BA1:BB1"/>
    <mergeCell ref="BD1:BF1"/>
    <mergeCell ref="BA5:BB5"/>
    <mergeCell ref="AM1:AN1"/>
    <mergeCell ref="AE27:AF27"/>
    <mergeCell ref="AE28:AF28"/>
    <mergeCell ref="AE29:AF29"/>
    <mergeCell ref="AE30:AF30"/>
    <mergeCell ref="A1:E1"/>
    <mergeCell ref="H1:M1"/>
    <mergeCell ref="O1:T1"/>
    <mergeCell ref="X1:AC1"/>
    <mergeCell ref="AE1:AK1"/>
    <mergeCell ref="F14:F16"/>
    <mergeCell ref="V14:V16"/>
    <mergeCell ref="A21:A23"/>
    <mergeCell ref="B21:B23"/>
    <mergeCell ref="C21:C23"/>
    <mergeCell ref="D21:D23"/>
    <mergeCell ref="V21:V23"/>
    <mergeCell ref="A14:A16"/>
    <mergeCell ref="B14:B16"/>
    <mergeCell ref="C14:C16"/>
    <mergeCell ref="D14:D16"/>
    <mergeCell ref="E14:E16"/>
    <mergeCell ref="A25:A26"/>
    <mergeCell ref="B25:B26"/>
    <mergeCell ref="C25:C26"/>
    <mergeCell ref="D25:D26"/>
    <mergeCell ref="V25:V26"/>
  </mergeCells>
  <pageMargins left="0.51181102362204722" right="0.51181102362204722" top="0.78740157480314965" bottom="0.78740157480314965" header="0.31496062992125984" footer="0.31496062992125984"/>
  <pageSetup orientation="portrait" horizontalDpi="300" verticalDpi="300" r:id="rId1"/>
  <headerFooter>
    <oddFooter>&amp;C&amp;"-,Negrito"&amp;9GABRIELA POLACHINI&amp;"-,Regular"&amp;11
ENGENHEIRA CIVIL
CREA 121120804-4&amp;R&amp;P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97"/>
  <sheetViews>
    <sheetView view="pageBreakPreview" topLeftCell="E1" zoomScale="55" zoomScaleNormal="100" zoomScaleSheetLayoutView="55" workbookViewId="0">
      <pane ySplit="915"/>
      <selection sqref="A1:E1"/>
      <selection pane="bottomLeft" activeCell="C3" sqref="C3:C110"/>
    </sheetView>
  </sheetViews>
  <sheetFormatPr defaultRowHeight="15"/>
  <cols>
    <col min="1" max="1" width="5.85546875" style="182" customWidth="1"/>
    <col min="2" max="2" width="7.5703125" customWidth="1"/>
    <col min="3" max="3" width="7.42578125" customWidth="1"/>
    <col min="4" max="4" width="8.42578125" customWidth="1"/>
    <col min="5" max="6" width="9.140625" customWidth="1"/>
    <col min="7" max="7" width="3.42578125" customWidth="1"/>
    <col min="8" max="8" width="5" style="182" customWidth="1"/>
    <col min="9" max="9" width="4.85546875" customWidth="1"/>
    <col min="10" max="10" width="7.7109375" customWidth="1"/>
    <col min="11" max="11" width="8.42578125" customWidth="1"/>
    <col min="12" max="13" width="6.85546875" customWidth="1"/>
    <col min="14" max="14" width="2.7109375" customWidth="1"/>
    <col min="15" max="15" width="5.5703125" style="182" customWidth="1"/>
    <col min="16" max="16" width="5.85546875" customWidth="1"/>
    <col min="17" max="17" width="7.5703125" customWidth="1"/>
    <col min="18" max="18" width="8.42578125" customWidth="1"/>
    <col min="19" max="19" width="6.42578125" customWidth="1"/>
    <col min="20" max="20" width="7.5703125" customWidth="1"/>
    <col min="21" max="21" width="4" customWidth="1"/>
    <col min="22" max="22" width="12.28515625" customWidth="1"/>
    <col min="23" max="23" width="4.28515625" customWidth="1"/>
    <col min="24" max="24" width="10.7109375" customWidth="1"/>
    <col min="25" max="25" width="11.140625" customWidth="1"/>
    <col min="26" max="26" width="11.5703125" customWidth="1"/>
    <col min="27" max="28" width="11.140625" customWidth="1"/>
    <col min="29" max="29" width="12" customWidth="1"/>
    <col min="30" max="30" width="6.5703125" customWidth="1"/>
    <col min="31" max="31" width="9.5703125" customWidth="1"/>
    <col min="32" max="32" width="11.28515625" customWidth="1"/>
    <col min="33" max="33" width="11" customWidth="1"/>
    <col min="34" max="35" width="10.42578125" customWidth="1"/>
    <col min="36" max="36" width="13.42578125" customWidth="1"/>
    <col min="37" max="37" width="15.7109375" customWidth="1"/>
    <col min="38" max="38" width="6.5703125" customWidth="1"/>
    <col min="41" max="41" width="7.42578125" customWidth="1"/>
    <col min="42" max="42" width="8" customWidth="1"/>
    <col min="45" max="45" width="11" customWidth="1"/>
    <col min="47" max="47" width="25.42578125" customWidth="1"/>
    <col min="48" max="48" width="9.42578125" customWidth="1"/>
    <col min="49" max="49" width="12.7109375" customWidth="1"/>
    <col min="50" max="50" width="16" customWidth="1"/>
    <col min="51" max="51" width="14.140625" customWidth="1"/>
    <col min="53" max="53" width="11.5703125" customWidth="1"/>
    <col min="54" max="54" width="16.5703125" customWidth="1"/>
    <col min="56" max="56" width="11.5703125" customWidth="1"/>
    <col min="57" max="57" width="11.28515625" customWidth="1"/>
  </cols>
  <sheetData>
    <row r="1" spans="1:58" ht="15.75" thickBot="1">
      <c r="A1" s="952" t="s">
        <v>292</v>
      </c>
      <c r="B1" s="952"/>
      <c r="C1" s="952"/>
      <c r="D1" s="952"/>
      <c r="E1" s="952"/>
      <c r="F1" s="106"/>
      <c r="G1" s="107"/>
      <c r="H1" s="953" t="s">
        <v>293</v>
      </c>
      <c r="I1" s="954"/>
      <c r="J1" s="954"/>
      <c r="K1" s="954"/>
      <c r="L1" s="954"/>
      <c r="M1" s="955"/>
      <c r="N1" s="108"/>
      <c r="O1" s="956" t="s">
        <v>285</v>
      </c>
      <c r="P1" s="957"/>
      <c r="Q1" s="957"/>
      <c r="R1" s="957"/>
      <c r="S1" s="957"/>
      <c r="T1" s="958"/>
      <c r="U1" s="280"/>
      <c r="V1" s="110" t="s">
        <v>294</v>
      </c>
      <c r="W1" s="269"/>
      <c r="X1" s="956" t="s">
        <v>295</v>
      </c>
      <c r="Y1" s="957"/>
      <c r="Z1" s="957"/>
      <c r="AA1" s="957"/>
      <c r="AB1" s="957"/>
      <c r="AC1" s="958"/>
      <c r="AD1" s="20"/>
      <c r="AE1" s="959" t="s">
        <v>296</v>
      </c>
      <c r="AF1" s="894"/>
      <c r="AG1" s="894"/>
      <c r="AH1" s="894"/>
      <c r="AI1" s="894"/>
      <c r="AJ1" s="894"/>
      <c r="AK1" s="960"/>
      <c r="AL1" s="14"/>
      <c r="AM1" s="961" t="s">
        <v>30</v>
      </c>
      <c r="AN1" s="962"/>
      <c r="AO1" s="112"/>
      <c r="AP1" s="967" t="s">
        <v>297</v>
      </c>
      <c r="AQ1" s="968"/>
      <c r="AR1" s="968"/>
      <c r="AS1" s="969"/>
      <c r="AT1" s="113"/>
      <c r="AU1" s="959" t="s">
        <v>298</v>
      </c>
      <c r="AV1" s="894"/>
      <c r="AW1" s="894"/>
      <c r="AX1" s="894"/>
      <c r="AY1" s="960"/>
      <c r="BA1" s="967" t="s">
        <v>299</v>
      </c>
      <c r="BB1" s="969"/>
      <c r="BD1" s="967" t="s">
        <v>300</v>
      </c>
      <c r="BE1" s="968"/>
      <c r="BF1" s="969"/>
    </row>
    <row r="2" spans="1:58" s="182" customFormat="1" ht="51.75" thickBot="1">
      <c r="A2" s="178" t="s">
        <v>301</v>
      </c>
      <c r="B2" s="183" t="s">
        <v>302</v>
      </c>
      <c r="C2" s="178" t="s">
        <v>303</v>
      </c>
      <c r="D2" s="178" t="s">
        <v>304</v>
      </c>
      <c r="E2" s="178" t="s">
        <v>476</v>
      </c>
      <c r="F2" s="183" t="s">
        <v>305</v>
      </c>
      <c r="G2" s="184"/>
      <c r="H2" s="178" t="s">
        <v>301</v>
      </c>
      <c r="I2" s="178" t="s">
        <v>306</v>
      </c>
      <c r="J2" s="178" t="s">
        <v>302</v>
      </c>
      <c r="K2" s="178" t="s">
        <v>303</v>
      </c>
      <c r="L2" s="178" t="s">
        <v>307</v>
      </c>
      <c r="M2" s="185" t="s">
        <v>308</v>
      </c>
      <c r="N2" s="184"/>
      <c r="O2" s="183" t="s">
        <v>301</v>
      </c>
      <c r="P2" s="186" t="s">
        <v>306</v>
      </c>
      <c r="Q2" s="178" t="s">
        <v>309</v>
      </c>
      <c r="R2" s="178" t="s">
        <v>303</v>
      </c>
      <c r="S2" s="183" t="s">
        <v>307</v>
      </c>
      <c r="T2" s="187" t="s">
        <v>308</v>
      </c>
      <c r="U2" s="184"/>
      <c r="V2" s="303" t="s">
        <v>310</v>
      </c>
      <c r="W2" s="184"/>
      <c r="X2" s="188" t="s">
        <v>311</v>
      </c>
      <c r="Y2" s="189" t="s">
        <v>312</v>
      </c>
      <c r="Z2" s="190" t="s">
        <v>483</v>
      </c>
      <c r="AA2" s="188" t="s">
        <v>313</v>
      </c>
      <c r="AB2" s="190" t="s">
        <v>314</v>
      </c>
      <c r="AC2" s="191" t="s">
        <v>315</v>
      </c>
      <c r="AD2" s="192"/>
      <c r="AE2" s="193" t="s">
        <v>301</v>
      </c>
      <c r="AF2" s="193" t="s">
        <v>303</v>
      </c>
      <c r="AG2" s="193" t="s">
        <v>302</v>
      </c>
      <c r="AH2" s="193" t="s">
        <v>304</v>
      </c>
      <c r="AI2" s="194" t="s">
        <v>285</v>
      </c>
      <c r="AJ2" s="194" t="s">
        <v>310</v>
      </c>
      <c r="AK2" s="195" t="s">
        <v>316</v>
      </c>
      <c r="AL2" s="196"/>
      <c r="AM2" s="197" t="s">
        <v>317</v>
      </c>
      <c r="AN2" s="198" t="s">
        <v>318</v>
      </c>
      <c r="AO2" s="192"/>
      <c r="AP2" s="198" t="s">
        <v>301</v>
      </c>
      <c r="AQ2" s="198" t="s">
        <v>303</v>
      </c>
      <c r="AR2" s="198" t="s">
        <v>302</v>
      </c>
      <c r="AS2" s="198" t="s">
        <v>304</v>
      </c>
      <c r="AT2" s="196"/>
      <c r="AU2" s="197" t="s">
        <v>319</v>
      </c>
      <c r="AV2" s="198" t="s">
        <v>320</v>
      </c>
      <c r="AW2" s="198" t="s">
        <v>321</v>
      </c>
      <c r="AX2" s="199" t="s">
        <v>322</v>
      </c>
      <c r="AY2" s="195" t="s">
        <v>323</v>
      </c>
      <c r="BA2" s="195" t="s">
        <v>324</v>
      </c>
      <c r="BB2" s="199" t="s">
        <v>325</v>
      </c>
      <c r="BD2" s="200" t="s">
        <v>25</v>
      </c>
      <c r="BE2" s="201" t="s">
        <v>326</v>
      </c>
      <c r="BF2" s="202" t="s">
        <v>44</v>
      </c>
    </row>
    <row r="3" spans="1:58" ht="15.75" thickBot="1">
      <c r="A3" s="179" t="s">
        <v>408</v>
      </c>
      <c r="B3" s="271">
        <v>3</v>
      </c>
      <c r="C3" s="267">
        <v>4.3</v>
      </c>
      <c r="D3" s="267">
        <f>B3*C3</f>
        <v>12.9</v>
      </c>
      <c r="E3" s="271"/>
      <c r="F3" s="267"/>
      <c r="G3" s="269"/>
      <c r="H3" s="203" t="s">
        <v>327</v>
      </c>
      <c r="I3" s="121">
        <v>0</v>
      </c>
      <c r="J3" s="121">
        <v>0</v>
      </c>
      <c r="K3" s="121">
        <v>0</v>
      </c>
      <c r="L3" s="121">
        <v>0</v>
      </c>
      <c r="M3" s="121">
        <v>0</v>
      </c>
      <c r="N3" s="269"/>
      <c r="O3" s="204" t="s">
        <v>307</v>
      </c>
      <c r="P3" s="121">
        <v>1</v>
      </c>
      <c r="Q3" s="121">
        <v>3</v>
      </c>
      <c r="R3" s="121">
        <v>2</v>
      </c>
      <c r="S3" s="137">
        <f t="shared" ref="S3:S20" si="0">Q3*R3</f>
        <v>6</v>
      </c>
      <c r="T3" s="121">
        <f>S3</f>
        <v>6</v>
      </c>
      <c r="U3" s="110"/>
      <c r="V3" s="269">
        <f>SUM(D3-M3-T3)</f>
        <v>6.9</v>
      </c>
      <c r="W3" s="174"/>
      <c r="X3" s="122">
        <f>SUM(V3*2)</f>
        <v>13.8</v>
      </c>
      <c r="Y3" s="122">
        <f>SUM(V3*2)</f>
        <v>13.8</v>
      </c>
      <c r="Z3" s="285">
        <f>4.2*3</f>
        <v>12.6</v>
      </c>
      <c r="AA3" s="285">
        <f>B3*C3-L3-S3</f>
        <v>6.9</v>
      </c>
      <c r="AB3" s="125">
        <f>B3*C3-L3-S3</f>
        <v>6.9</v>
      </c>
      <c r="AC3" s="283">
        <f>2.2*3</f>
        <v>6.6</v>
      </c>
      <c r="AD3" s="276"/>
      <c r="AE3" s="273" t="s">
        <v>328</v>
      </c>
      <c r="AF3" s="274"/>
      <c r="AG3" s="274"/>
      <c r="AH3" s="283">
        <f>SUM(AF3*AG3)</f>
        <v>0</v>
      </c>
      <c r="AI3" s="284"/>
      <c r="AJ3" s="284">
        <f>SUM(AH3-AI3)</f>
        <v>0</v>
      </c>
      <c r="AK3" s="284">
        <f>AJ3*2</f>
        <v>0</v>
      </c>
      <c r="AL3" s="13"/>
      <c r="AM3" s="129">
        <f>SUM(E3-M3-T3-Z3)</f>
        <v>-18.600000000000001</v>
      </c>
      <c r="AN3" s="283">
        <f>SUM(F3-M3-T3)</f>
        <v>-6</v>
      </c>
      <c r="AO3" s="9"/>
      <c r="AP3" s="273" t="s">
        <v>329</v>
      </c>
      <c r="AQ3" s="274">
        <v>1.5</v>
      </c>
      <c r="AR3" s="274">
        <v>1.6</v>
      </c>
      <c r="AS3" s="283">
        <f t="shared" ref="AS3:AS13" si="1">SUM(AQ3*AR3)</f>
        <v>2.4</v>
      </c>
      <c r="AT3" s="8"/>
      <c r="AU3" s="272">
        <v>739.04</v>
      </c>
      <c r="AV3" s="131">
        <v>739.04</v>
      </c>
      <c r="AW3" s="117">
        <v>739.04</v>
      </c>
      <c r="AX3" s="132">
        <f>AX13</f>
        <v>112.76</v>
      </c>
      <c r="AY3" s="132">
        <f>SUM(AW3-AX3)</f>
        <v>626.28</v>
      </c>
      <c r="BA3" s="133">
        <f>SUM(15.2*2)</f>
        <v>30.4</v>
      </c>
      <c r="BB3" s="134">
        <f>SUM(739.04-BA3)</f>
        <v>708.64</v>
      </c>
      <c r="BD3" s="134">
        <v>97.89</v>
      </c>
      <c r="BE3" s="278">
        <v>219.85</v>
      </c>
      <c r="BF3" s="134">
        <f>SUM(BD3+BE3)</f>
        <v>317.74</v>
      </c>
    </row>
    <row r="4" spans="1:58" ht="15.75" thickBot="1">
      <c r="A4" s="266" t="s">
        <v>409</v>
      </c>
      <c r="B4" s="271">
        <v>3</v>
      </c>
      <c r="C4" s="267">
        <v>4.3</v>
      </c>
      <c r="D4" s="288">
        <f t="shared" ref="D4:D67" si="2">B4*C4</f>
        <v>12.9</v>
      </c>
      <c r="E4" s="271"/>
      <c r="F4" s="267"/>
      <c r="G4" s="269"/>
      <c r="H4" s="203" t="s">
        <v>327</v>
      </c>
      <c r="I4" s="121"/>
      <c r="J4" s="121"/>
      <c r="K4" s="121"/>
      <c r="L4" s="121">
        <v>0</v>
      </c>
      <c r="M4" s="121">
        <v>0</v>
      </c>
      <c r="N4" s="269"/>
      <c r="O4" s="204" t="s">
        <v>327</v>
      </c>
      <c r="P4" s="122"/>
      <c r="Q4" s="122"/>
      <c r="R4" s="122"/>
      <c r="S4" s="137">
        <f t="shared" si="0"/>
        <v>0</v>
      </c>
      <c r="T4" s="122">
        <f>P4*S4</f>
        <v>0</v>
      </c>
      <c r="U4" s="110"/>
      <c r="V4" s="269">
        <f t="shared" ref="V4:V13" si="3">SUM(D4-M4-T4)</f>
        <v>12.9</v>
      </c>
      <c r="W4" s="174"/>
      <c r="X4" s="122">
        <f t="shared" ref="X4:X13" si="4">SUM(V4*2)</f>
        <v>25.8</v>
      </c>
      <c r="Y4" s="122">
        <f t="shared" ref="Y4:Y13" si="5">SUM(V4*2)</f>
        <v>25.8</v>
      </c>
      <c r="Z4" s="285">
        <f>D4</f>
        <v>12.9</v>
      </c>
      <c r="AA4" s="285"/>
      <c r="AB4" s="125">
        <f>B4*C4-L4-S4</f>
        <v>12.9</v>
      </c>
      <c r="AC4" s="139">
        <f>D4</f>
        <v>12.9</v>
      </c>
      <c r="AD4" s="276"/>
      <c r="AE4" s="275" t="s">
        <v>330</v>
      </c>
      <c r="AF4" s="276"/>
      <c r="AG4" s="276"/>
      <c r="AH4" s="284">
        <f t="shared" ref="AH4:AH13" si="6">SUM(AF4*AG4)</f>
        <v>0</v>
      </c>
      <c r="AI4" s="284"/>
      <c r="AJ4" s="284">
        <f t="shared" ref="AJ4:AJ13" si="7">SUM(AH4-AI4)</f>
        <v>0</v>
      </c>
      <c r="AK4" s="284">
        <f t="shared" ref="AK4:AK13" si="8">AJ4*2</f>
        <v>0</v>
      </c>
      <c r="AL4" s="13"/>
      <c r="AM4" s="129">
        <f t="shared" ref="AM4:AM13" si="9">SUM(E4-M4-T4-Z4)</f>
        <v>-12.9</v>
      </c>
      <c r="AN4" s="284">
        <f>SUM(F4-M4-T4)</f>
        <v>0</v>
      </c>
      <c r="AO4" s="9"/>
      <c r="AP4" s="275" t="s">
        <v>331</v>
      </c>
      <c r="AQ4" s="276">
        <v>1.5</v>
      </c>
      <c r="AR4" s="276">
        <v>1.6</v>
      </c>
      <c r="AS4" s="284">
        <f t="shared" si="1"/>
        <v>2.4</v>
      </c>
      <c r="AT4" s="8"/>
      <c r="AX4" s="8"/>
      <c r="AY4" s="8"/>
    </row>
    <row r="5" spans="1:58" ht="15.75" thickBot="1">
      <c r="A5" s="266" t="s">
        <v>410</v>
      </c>
      <c r="B5" s="271">
        <v>3</v>
      </c>
      <c r="C5" s="267">
        <v>4.3</v>
      </c>
      <c r="D5" s="288">
        <f t="shared" si="2"/>
        <v>12.9</v>
      </c>
      <c r="E5" s="271"/>
      <c r="F5" s="267"/>
      <c r="G5" s="115"/>
      <c r="H5" s="203" t="s">
        <v>327</v>
      </c>
      <c r="I5" s="121"/>
      <c r="J5" s="121"/>
      <c r="K5" s="121"/>
      <c r="L5" s="121">
        <v>0</v>
      </c>
      <c r="M5" s="121">
        <v>0</v>
      </c>
      <c r="N5" s="269"/>
      <c r="O5" s="204" t="s">
        <v>327</v>
      </c>
      <c r="P5" s="122"/>
      <c r="Q5" s="122"/>
      <c r="R5" s="122"/>
      <c r="S5" s="137">
        <f t="shared" si="0"/>
        <v>0</v>
      </c>
      <c r="T5" s="122">
        <f>S5</f>
        <v>0</v>
      </c>
      <c r="U5" s="110"/>
      <c r="V5" s="269">
        <f>D5</f>
        <v>12.9</v>
      </c>
      <c r="W5" s="174"/>
      <c r="X5" s="122">
        <f t="shared" si="4"/>
        <v>25.8</v>
      </c>
      <c r="Y5" s="122">
        <f t="shared" si="5"/>
        <v>25.8</v>
      </c>
      <c r="Z5" s="285">
        <f>D5</f>
        <v>12.9</v>
      </c>
      <c r="AA5" s="285"/>
      <c r="AB5" s="125">
        <f>B5*C5-L5-S5</f>
        <v>12.9</v>
      </c>
      <c r="AC5" s="139">
        <f>D5</f>
        <v>12.9</v>
      </c>
      <c r="AD5" s="276"/>
      <c r="AE5" s="275" t="s">
        <v>332</v>
      </c>
      <c r="AF5" s="276"/>
      <c r="AG5" s="276"/>
      <c r="AH5" s="284">
        <f t="shared" si="6"/>
        <v>0</v>
      </c>
      <c r="AI5" s="284"/>
      <c r="AJ5" s="284">
        <f t="shared" si="7"/>
        <v>0</v>
      </c>
      <c r="AK5" s="284">
        <f t="shared" si="8"/>
        <v>0</v>
      </c>
      <c r="AL5" s="13"/>
      <c r="AM5" s="129">
        <f>E5</f>
        <v>0</v>
      </c>
      <c r="AN5" s="284">
        <f>F5</f>
        <v>0</v>
      </c>
      <c r="AO5" s="9"/>
      <c r="AP5" s="275" t="s">
        <v>333</v>
      </c>
      <c r="AQ5" s="276">
        <v>1.5</v>
      </c>
      <c r="AR5" s="276">
        <v>1.6</v>
      </c>
      <c r="AS5" s="284">
        <f t="shared" si="1"/>
        <v>2.4</v>
      </c>
      <c r="AT5" s="8"/>
      <c r="AX5" s="8"/>
      <c r="AY5" s="8"/>
      <c r="BA5" s="961" t="s">
        <v>334</v>
      </c>
      <c r="BB5" s="962"/>
    </row>
    <row r="6" spans="1:58">
      <c r="A6" s="266" t="s">
        <v>411</v>
      </c>
      <c r="B6" s="271">
        <v>3</v>
      </c>
      <c r="C6" s="267">
        <v>4.3</v>
      </c>
      <c r="D6" s="288">
        <f t="shared" si="2"/>
        <v>12.9</v>
      </c>
      <c r="E6" s="271"/>
      <c r="F6" s="267"/>
      <c r="G6" s="269"/>
      <c r="H6" s="203" t="s">
        <v>327</v>
      </c>
      <c r="I6" s="121"/>
      <c r="J6" s="121"/>
      <c r="K6" s="121"/>
      <c r="L6" s="121">
        <v>0</v>
      </c>
      <c r="M6" s="121">
        <v>0</v>
      </c>
      <c r="N6" s="269"/>
      <c r="O6" s="204" t="s">
        <v>327</v>
      </c>
      <c r="P6" s="121"/>
      <c r="Q6" s="121"/>
      <c r="R6" s="121"/>
      <c r="S6" s="137">
        <f t="shared" si="0"/>
        <v>0</v>
      </c>
      <c r="T6" s="121">
        <v>0</v>
      </c>
      <c r="U6" s="110"/>
      <c r="V6" s="269">
        <f t="shared" si="3"/>
        <v>12.9</v>
      </c>
      <c r="W6" s="174"/>
      <c r="X6" s="122">
        <f t="shared" si="4"/>
        <v>25.8</v>
      </c>
      <c r="Y6" s="122">
        <f t="shared" si="5"/>
        <v>25.8</v>
      </c>
      <c r="Z6" s="285"/>
      <c r="AA6" s="285"/>
      <c r="AB6" s="125">
        <f>B6*C6-L6-S6</f>
        <v>12.9</v>
      </c>
      <c r="AC6" s="284">
        <f>2*D6</f>
        <v>25.8</v>
      </c>
      <c r="AD6" s="276"/>
      <c r="AE6" s="275" t="s">
        <v>335</v>
      </c>
      <c r="AF6" s="276"/>
      <c r="AG6" s="276"/>
      <c r="AH6" s="284">
        <f t="shared" si="6"/>
        <v>0</v>
      </c>
      <c r="AI6" s="284"/>
      <c r="AJ6" s="284">
        <f t="shared" si="7"/>
        <v>0</v>
      </c>
      <c r="AK6" s="284">
        <f t="shared" si="8"/>
        <v>0</v>
      </c>
      <c r="AL6" s="13"/>
      <c r="AM6" s="129">
        <f>E6</f>
        <v>0</v>
      </c>
      <c r="AN6" s="284">
        <f>F6</f>
        <v>0</v>
      </c>
      <c r="AO6" s="9"/>
      <c r="AP6" s="275" t="s">
        <v>336</v>
      </c>
      <c r="AQ6" s="276">
        <v>1.3</v>
      </c>
      <c r="AR6" s="276">
        <v>1.8</v>
      </c>
      <c r="AS6" s="284">
        <f t="shared" si="1"/>
        <v>2.34</v>
      </c>
      <c r="AT6" s="8"/>
      <c r="AX6" s="8"/>
      <c r="AY6" s="8"/>
    </row>
    <row r="7" spans="1:58" ht="15.75" thickBot="1">
      <c r="A7" s="266" t="s">
        <v>412</v>
      </c>
      <c r="B7" s="271">
        <v>3</v>
      </c>
      <c r="C7" s="267">
        <v>4.3</v>
      </c>
      <c r="D7" s="288">
        <f t="shared" si="2"/>
        <v>12.9</v>
      </c>
      <c r="E7" s="271"/>
      <c r="F7" s="267"/>
      <c r="G7" s="269"/>
      <c r="H7" s="203" t="s">
        <v>327</v>
      </c>
      <c r="I7" s="121"/>
      <c r="J7" s="121"/>
      <c r="K7" s="121"/>
      <c r="L7" s="137">
        <f>J7*K7</f>
        <v>0</v>
      </c>
      <c r="M7" s="174">
        <f>I7*L7</f>
        <v>0</v>
      </c>
      <c r="N7" s="269"/>
      <c r="O7" s="203" t="s">
        <v>327</v>
      </c>
      <c r="P7" s="121"/>
      <c r="Q7" s="121"/>
      <c r="R7" s="121"/>
      <c r="S7" s="137">
        <f t="shared" si="0"/>
        <v>0</v>
      </c>
      <c r="T7" s="121">
        <v>0</v>
      </c>
      <c r="U7" s="110"/>
      <c r="V7" s="269">
        <f t="shared" si="3"/>
        <v>12.9</v>
      </c>
      <c r="W7" s="174"/>
      <c r="X7" s="122">
        <f t="shared" si="4"/>
        <v>25.8</v>
      </c>
      <c r="Y7" s="122">
        <f t="shared" si="5"/>
        <v>25.8</v>
      </c>
      <c r="Z7" s="285"/>
      <c r="AA7" s="285"/>
      <c r="AB7" s="125">
        <f>0.7*C7-L7</f>
        <v>3.01</v>
      </c>
      <c r="AC7" s="284">
        <f>2*D7</f>
        <v>25.8</v>
      </c>
      <c r="AD7" s="276"/>
      <c r="AE7" s="275" t="s">
        <v>337</v>
      </c>
      <c r="AF7" s="276"/>
      <c r="AG7" s="276"/>
      <c r="AH7" s="284">
        <f t="shared" si="6"/>
        <v>0</v>
      </c>
      <c r="AI7" s="284"/>
      <c r="AJ7" s="284">
        <f t="shared" si="7"/>
        <v>0</v>
      </c>
      <c r="AK7" s="284">
        <f t="shared" si="8"/>
        <v>0</v>
      </c>
      <c r="AL7" s="13"/>
      <c r="AM7" s="129">
        <f t="shared" si="9"/>
        <v>0</v>
      </c>
      <c r="AN7" s="284">
        <f t="shared" ref="AN7:AN13" si="10">SUM(F7-M7-T7)</f>
        <v>0</v>
      </c>
      <c r="AO7" s="9"/>
      <c r="AP7" s="275" t="s">
        <v>338</v>
      </c>
      <c r="AQ7" s="276">
        <v>0.7</v>
      </c>
      <c r="AR7" s="276">
        <v>1</v>
      </c>
      <c r="AS7" s="284">
        <f t="shared" si="1"/>
        <v>0.7</v>
      </c>
      <c r="AT7" s="8"/>
      <c r="AX7" s="8"/>
    </row>
    <row r="8" spans="1:58" ht="15.75" thickBot="1">
      <c r="A8" s="266" t="s">
        <v>413</v>
      </c>
      <c r="B8" s="271">
        <v>3</v>
      </c>
      <c r="C8" s="267">
        <v>4.3</v>
      </c>
      <c r="D8" s="288">
        <f t="shared" si="2"/>
        <v>12.9</v>
      </c>
      <c r="E8" s="271"/>
      <c r="F8" s="267"/>
      <c r="G8" s="269"/>
      <c r="H8" s="203" t="s">
        <v>327</v>
      </c>
      <c r="I8" s="121"/>
      <c r="J8" s="121"/>
      <c r="K8" s="121"/>
      <c r="L8" s="137">
        <f t="shared" ref="L8:L18" si="11">J8*K8</f>
        <v>0</v>
      </c>
      <c r="M8" s="174">
        <f t="shared" ref="M8:M13" si="12">I8*L8</f>
        <v>0</v>
      </c>
      <c r="N8" s="269"/>
      <c r="O8" s="203" t="s">
        <v>327</v>
      </c>
      <c r="P8" s="121"/>
      <c r="Q8" s="121"/>
      <c r="R8" s="121"/>
      <c r="S8" s="137">
        <f t="shared" si="0"/>
        <v>0</v>
      </c>
      <c r="T8" s="121">
        <v>0</v>
      </c>
      <c r="U8" s="110"/>
      <c r="V8" s="269">
        <f t="shared" si="3"/>
        <v>12.9</v>
      </c>
      <c r="W8" s="174"/>
      <c r="X8" s="122">
        <f t="shared" si="4"/>
        <v>25.8</v>
      </c>
      <c r="Y8" s="122">
        <f t="shared" si="5"/>
        <v>25.8</v>
      </c>
      <c r="Z8" s="285"/>
      <c r="AA8" s="285"/>
      <c r="AB8" s="125">
        <f t="shared" ref="AB8:AB18" si="13">0.7*C8-L8</f>
        <v>3.01</v>
      </c>
      <c r="AC8" s="284">
        <f>2*D8</f>
        <v>25.8</v>
      </c>
      <c r="AD8" s="276"/>
      <c r="AE8" s="275" t="s">
        <v>339</v>
      </c>
      <c r="AF8" s="276"/>
      <c r="AG8" s="276"/>
      <c r="AH8" s="284">
        <f t="shared" si="6"/>
        <v>0</v>
      </c>
      <c r="AI8" s="284"/>
      <c r="AJ8" s="284">
        <f t="shared" si="7"/>
        <v>0</v>
      </c>
      <c r="AK8" s="284">
        <f t="shared" si="8"/>
        <v>0</v>
      </c>
      <c r="AL8" s="13"/>
      <c r="AM8" s="129">
        <f t="shared" si="9"/>
        <v>0</v>
      </c>
      <c r="AN8" s="284">
        <f t="shared" si="10"/>
        <v>0</v>
      </c>
      <c r="AO8" s="9"/>
      <c r="AP8" s="275" t="s">
        <v>340</v>
      </c>
      <c r="AQ8" s="276">
        <v>0.7</v>
      </c>
      <c r="AR8" s="276">
        <v>1</v>
      </c>
      <c r="AS8" s="284">
        <f t="shared" si="1"/>
        <v>0.7</v>
      </c>
      <c r="AT8" s="8"/>
      <c r="AU8" s="134" t="s">
        <v>341</v>
      </c>
      <c r="AV8" s="134" t="s">
        <v>306</v>
      </c>
      <c r="AW8" s="134" t="s">
        <v>304</v>
      </c>
      <c r="AX8" s="279" t="s">
        <v>342</v>
      </c>
    </row>
    <row r="9" spans="1:58">
      <c r="A9" s="266" t="s">
        <v>414</v>
      </c>
      <c r="B9" s="271">
        <v>3</v>
      </c>
      <c r="C9" s="267">
        <v>4.3</v>
      </c>
      <c r="D9" s="288">
        <f t="shared" si="2"/>
        <v>12.9</v>
      </c>
      <c r="E9" s="271"/>
      <c r="F9" s="267"/>
      <c r="G9" s="269"/>
      <c r="H9" s="203" t="s">
        <v>327</v>
      </c>
      <c r="I9" s="121"/>
      <c r="J9" s="121"/>
      <c r="K9" s="121"/>
      <c r="L9" s="137">
        <f t="shared" si="11"/>
        <v>0</v>
      </c>
      <c r="M9" s="174">
        <f t="shared" si="12"/>
        <v>0</v>
      </c>
      <c r="N9" s="269"/>
      <c r="O9" s="203" t="s">
        <v>327</v>
      </c>
      <c r="P9" s="121"/>
      <c r="Q9" s="121"/>
      <c r="R9" s="121"/>
      <c r="S9" s="137">
        <f t="shared" si="0"/>
        <v>0</v>
      </c>
      <c r="T9" s="121">
        <v>0</v>
      </c>
      <c r="U9" s="110"/>
      <c r="V9" s="269">
        <f t="shared" si="3"/>
        <v>12.9</v>
      </c>
      <c r="W9" s="174"/>
      <c r="X9" s="122">
        <f t="shared" si="4"/>
        <v>25.8</v>
      </c>
      <c r="Y9" s="122">
        <f t="shared" si="5"/>
        <v>25.8</v>
      </c>
      <c r="Z9" s="285"/>
      <c r="AA9" s="285"/>
      <c r="AB9" s="125">
        <f t="shared" si="13"/>
        <v>3.01</v>
      </c>
      <c r="AC9" s="284">
        <f>2*D9</f>
        <v>25.8</v>
      </c>
      <c r="AD9" s="276"/>
      <c r="AE9" s="275" t="s">
        <v>343</v>
      </c>
      <c r="AF9" s="276"/>
      <c r="AG9" s="276"/>
      <c r="AH9" s="284">
        <f t="shared" si="6"/>
        <v>0</v>
      </c>
      <c r="AI9" s="284"/>
      <c r="AJ9" s="284">
        <f t="shared" si="7"/>
        <v>0</v>
      </c>
      <c r="AK9" s="284">
        <f t="shared" si="8"/>
        <v>0</v>
      </c>
      <c r="AL9" s="13"/>
      <c r="AM9" s="129">
        <f t="shared" si="9"/>
        <v>0</v>
      </c>
      <c r="AN9" s="284">
        <f t="shared" si="10"/>
        <v>0</v>
      </c>
      <c r="AO9" s="9"/>
      <c r="AP9" s="275" t="s">
        <v>344</v>
      </c>
      <c r="AQ9" s="276">
        <v>1.1499999999999999</v>
      </c>
      <c r="AR9" s="276">
        <v>1.6</v>
      </c>
      <c r="AS9" s="284">
        <f t="shared" si="1"/>
        <v>1.84</v>
      </c>
      <c r="AT9" s="8"/>
      <c r="AU9" s="113" t="s">
        <v>345</v>
      </c>
      <c r="AV9" s="113">
        <v>6</v>
      </c>
      <c r="AW9" s="113">
        <v>2.89</v>
      </c>
      <c r="AX9" s="118">
        <f>SUM(AV9*AW9)</f>
        <v>17.34</v>
      </c>
    </row>
    <row r="10" spans="1:58">
      <c r="A10" s="266" t="s">
        <v>415</v>
      </c>
      <c r="B10" s="271">
        <v>3</v>
      </c>
      <c r="C10" s="267">
        <v>4.3</v>
      </c>
      <c r="D10" s="288">
        <f t="shared" si="2"/>
        <v>12.9</v>
      </c>
      <c r="E10" s="271"/>
      <c r="F10" s="267"/>
      <c r="G10" s="269"/>
      <c r="H10" s="203" t="s">
        <v>327</v>
      </c>
      <c r="I10" s="121"/>
      <c r="J10" s="121"/>
      <c r="K10" s="121"/>
      <c r="L10" s="137">
        <f t="shared" si="11"/>
        <v>0</v>
      </c>
      <c r="M10" s="174">
        <f t="shared" si="12"/>
        <v>0</v>
      </c>
      <c r="N10" s="269"/>
      <c r="O10" s="203" t="s">
        <v>612</v>
      </c>
      <c r="P10" s="121">
        <v>1</v>
      </c>
      <c r="Q10" s="121">
        <v>2.1</v>
      </c>
      <c r="R10" s="121">
        <v>2</v>
      </c>
      <c r="S10" s="137">
        <f t="shared" si="0"/>
        <v>4.2</v>
      </c>
      <c r="T10" s="137">
        <f>S10</f>
        <v>4.2</v>
      </c>
      <c r="U10" s="110"/>
      <c r="V10" s="269">
        <f t="shared" si="3"/>
        <v>8.6999999999999993</v>
      </c>
      <c r="W10" s="174"/>
      <c r="X10" s="122">
        <f t="shared" si="4"/>
        <v>17.399999999999999</v>
      </c>
      <c r="Y10" s="122">
        <f t="shared" si="5"/>
        <v>17.399999999999999</v>
      </c>
      <c r="Z10" s="285"/>
      <c r="AA10" s="285">
        <f>B10*C10-L10-S10</f>
        <v>8.6999999999999993</v>
      </c>
      <c r="AB10" s="125">
        <f t="shared" si="13"/>
        <v>3.01</v>
      </c>
      <c r="AC10" s="139">
        <f>D10-T10</f>
        <v>8.6999999999999993</v>
      </c>
      <c r="AD10" s="276"/>
      <c r="AE10" s="275" t="s">
        <v>346</v>
      </c>
      <c r="AF10" s="276"/>
      <c r="AG10" s="276"/>
      <c r="AH10" s="284">
        <f t="shared" si="6"/>
        <v>0</v>
      </c>
      <c r="AI10" s="284"/>
      <c r="AJ10" s="284">
        <f t="shared" si="7"/>
        <v>0</v>
      </c>
      <c r="AK10" s="284">
        <f t="shared" si="8"/>
        <v>0</v>
      </c>
      <c r="AL10" s="13"/>
      <c r="AM10" s="129">
        <f t="shared" si="9"/>
        <v>-4.2</v>
      </c>
      <c r="AN10" s="284">
        <f t="shared" si="10"/>
        <v>-4.2</v>
      </c>
      <c r="AO10" s="9"/>
      <c r="AP10" s="275" t="s">
        <v>347</v>
      </c>
      <c r="AQ10" s="276">
        <v>0.4</v>
      </c>
      <c r="AR10" s="276">
        <v>1.8</v>
      </c>
      <c r="AS10" s="284">
        <f t="shared" si="1"/>
        <v>0.72</v>
      </c>
      <c r="AT10" s="8"/>
      <c r="AU10" s="113" t="s">
        <v>348</v>
      </c>
      <c r="AV10" s="113">
        <v>2</v>
      </c>
      <c r="AW10" s="113">
        <v>15.2</v>
      </c>
      <c r="AX10" s="113">
        <f>SUM(AV10*AW10)</f>
        <v>30.4</v>
      </c>
    </row>
    <row r="11" spans="1:58">
      <c r="A11" s="266" t="s">
        <v>416</v>
      </c>
      <c r="B11" s="271">
        <v>3</v>
      </c>
      <c r="C11" s="267">
        <v>2</v>
      </c>
      <c r="D11" s="288">
        <f t="shared" si="2"/>
        <v>6</v>
      </c>
      <c r="E11" s="271"/>
      <c r="F11" s="267"/>
      <c r="G11" s="269"/>
      <c r="H11" s="203" t="s">
        <v>428</v>
      </c>
      <c r="I11" s="121">
        <v>15</v>
      </c>
      <c r="J11" s="121">
        <v>1</v>
      </c>
      <c r="K11" s="121">
        <v>1.5</v>
      </c>
      <c r="L11" s="137">
        <f t="shared" si="11"/>
        <v>1.5</v>
      </c>
      <c r="M11" s="174">
        <v>0</v>
      </c>
      <c r="N11" s="269"/>
      <c r="O11" s="203" t="s">
        <v>613</v>
      </c>
      <c r="P11" s="121">
        <v>3</v>
      </c>
      <c r="Q11" s="121">
        <v>2.1</v>
      </c>
      <c r="R11" s="121">
        <v>2</v>
      </c>
      <c r="S11" s="137">
        <f t="shared" si="0"/>
        <v>4.2</v>
      </c>
      <c r="T11" s="137">
        <f>S11</f>
        <v>4.2</v>
      </c>
      <c r="U11" s="110"/>
      <c r="V11" s="269">
        <f t="shared" si="3"/>
        <v>1.8</v>
      </c>
      <c r="W11" s="174"/>
      <c r="X11" s="122">
        <f t="shared" si="4"/>
        <v>3.6</v>
      </c>
      <c r="Y11" s="122">
        <f t="shared" si="5"/>
        <v>3.6</v>
      </c>
      <c r="Z11" s="285"/>
      <c r="AA11" s="285">
        <f>(2.14*B11)-L11</f>
        <v>4.92</v>
      </c>
      <c r="AB11" s="125">
        <f t="shared" si="13"/>
        <v>-0.1</v>
      </c>
      <c r="AC11" s="139">
        <f>(2*D11)-AB11-S11-L11</f>
        <v>6.4</v>
      </c>
      <c r="AD11" s="276"/>
      <c r="AE11" s="275" t="s">
        <v>349</v>
      </c>
      <c r="AF11" s="276"/>
      <c r="AG11" s="276"/>
      <c r="AH11" s="284">
        <f t="shared" si="6"/>
        <v>0</v>
      </c>
      <c r="AI11" s="284"/>
      <c r="AJ11" s="284">
        <f t="shared" si="7"/>
        <v>0</v>
      </c>
      <c r="AK11" s="284">
        <f t="shared" si="8"/>
        <v>0</v>
      </c>
      <c r="AL11" s="13"/>
      <c r="AM11" s="129">
        <f t="shared" si="9"/>
        <v>-4.2</v>
      </c>
      <c r="AN11" s="284">
        <f t="shared" si="10"/>
        <v>-4.2</v>
      </c>
      <c r="AO11" s="9"/>
      <c r="AP11" s="275" t="s">
        <v>350</v>
      </c>
      <c r="AQ11" s="276">
        <v>1.1000000000000001</v>
      </c>
      <c r="AR11" s="276">
        <v>1.6</v>
      </c>
      <c r="AS11" s="284">
        <f t="shared" si="1"/>
        <v>1.76</v>
      </c>
      <c r="AT11" s="8"/>
      <c r="AU11" s="113" t="s">
        <v>351</v>
      </c>
      <c r="AV11" s="113">
        <v>2</v>
      </c>
      <c r="AW11" s="113">
        <v>10.5</v>
      </c>
      <c r="AX11" s="113">
        <f>SUM(AV11*AW11)</f>
        <v>21</v>
      </c>
    </row>
    <row r="12" spans="1:58" ht="15.75" thickBot="1">
      <c r="A12" s="266" t="s">
        <v>417</v>
      </c>
      <c r="B12" s="271">
        <v>3</v>
      </c>
      <c r="C12" s="267">
        <v>4.3</v>
      </c>
      <c r="D12" s="288">
        <f t="shared" si="2"/>
        <v>12.9</v>
      </c>
      <c r="E12" s="271"/>
      <c r="F12" s="271"/>
      <c r="G12" s="269"/>
      <c r="H12" s="203" t="s">
        <v>390</v>
      </c>
      <c r="I12" s="121">
        <v>3</v>
      </c>
      <c r="J12" s="121">
        <v>1</v>
      </c>
      <c r="K12" s="121">
        <v>1.2</v>
      </c>
      <c r="L12" s="137">
        <f t="shared" si="11"/>
        <v>1.2</v>
      </c>
      <c r="M12" s="174">
        <v>0</v>
      </c>
      <c r="N12" s="269"/>
      <c r="O12" s="203" t="s">
        <v>378</v>
      </c>
      <c r="P12" s="121">
        <v>40</v>
      </c>
      <c r="Q12" s="121">
        <v>2.1</v>
      </c>
      <c r="R12" s="121">
        <v>0.9</v>
      </c>
      <c r="S12" s="137">
        <f t="shared" si="0"/>
        <v>1.89</v>
      </c>
      <c r="T12" s="121">
        <v>0</v>
      </c>
      <c r="U12" s="110"/>
      <c r="V12" s="269">
        <f t="shared" si="3"/>
        <v>12.9</v>
      </c>
      <c r="W12" s="174"/>
      <c r="X12" s="122">
        <f t="shared" si="4"/>
        <v>25.8</v>
      </c>
      <c r="Y12" s="122">
        <f t="shared" si="5"/>
        <v>25.8</v>
      </c>
      <c r="Z12" s="285"/>
      <c r="AA12" s="285">
        <f>B12*C12-L12-S12</f>
        <v>9.81</v>
      </c>
      <c r="AB12" s="125">
        <f t="shared" si="13"/>
        <v>1.81</v>
      </c>
      <c r="AC12" s="289"/>
      <c r="AD12" s="276"/>
      <c r="AE12" s="275" t="s">
        <v>352</v>
      </c>
      <c r="AF12" s="276"/>
      <c r="AG12" s="276"/>
      <c r="AH12" s="284">
        <f t="shared" si="6"/>
        <v>0</v>
      </c>
      <c r="AI12" s="284"/>
      <c r="AJ12" s="284">
        <f t="shared" si="7"/>
        <v>0</v>
      </c>
      <c r="AK12" s="284">
        <f t="shared" si="8"/>
        <v>0</v>
      </c>
      <c r="AL12" s="13"/>
      <c r="AM12" s="129">
        <f t="shared" si="9"/>
        <v>0</v>
      </c>
      <c r="AN12" s="284">
        <f t="shared" si="10"/>
        <v>0</v>
      </c>
      <c r="AO12" s="9"/>
      <c r="AP12" s="275" t="s">
        <v>353</v>
      </c>
      <c r="AQ12" s="276">
        <v>1.1000000000000001</v>
      </c>
      <c r="AR12" s="276">
        <v>1.6</v>
      </c>
      <c r="AS12" s="284">
        <f t="shared" si="1"/>
        <v>1.76</v>
      </c>
      <c r="AT12" s="8"/>
      <c r="AU12" s="133" t="s">
        <v>354</v>
      </c>
      <c r="AV12" s="133">
        <v>1</v>
      </c>
      <c r="AW12" s="286">
        <v>44.02</v>
      </c>
      <c r="AX12" s="133">
        <f>SUM(AV12*AW12)</f>
        <v>44.02</v>
      </c>
    </row>
    <row r="13" spans="1:58" ht="15.75" thickBot="1">
      <c r="A13" s="266" t="s">
        <v>425</v>
      </c>
      <c r="B13" s="271">
        <v>3</v>
      </c>
      <c r="C13" s="267">
        <v>5.95</v>
      </c>
      <c r="D13" s="288">
        <f t="shared" si="2"/>
        <v>17.850000000000001</v>
      </c>
      <c r="E13" s="271"/>
      <c r="F13" s="271"/>
      <c r="G13" s="269"/>
      <c r="H13" s="203" t="s">
        <v>385</v>
      </c>
      <c r="I13" s="121">
        <v>11</v>
      </c>
      <c r="J13" s="121">
        <v>0.4</v>
      </c>
      <c r="K13" s="121">
        <v>0.8</v>
      </c>
      <c r="L13" s="137">
        <f t="shared" si="11"/>
        <v>0.32</v>
      </c>
      <c r="M13" s="174">
        <f t="shared" si="12"/>
        <v>3.52</v>
      </c>
      <c r="N13" s="269"/>
      <c r="O13" s="203" t="s">
        <v>482</v>
      </c>
      <c r="P13" s="121">
        <v>12</v>
      </c>
      <c r="Q13" s="121">
        <v>2.1</v>
      </c>
      <c r="R13" s="121">
        <v>1</v>
      </c>
      <c r="S13" s="137">
        <f t="shared" si="0"/>
        <v>2.1</v>
      </c>
      <c r="T13" s="121">
        <v>0</v>
      </c>
      <c r="U13" s="110"/>
      <c r="V13" s="269">
        <f t="shared" si="3"/>
        <v>14.33</v>
      </c>
      <c r="W13" s="174"/>
      <c r="X13" s="122">
        <f t="shared" si="4"/>
        <v>28.66</v>
      </c>
      <c r="Y13" s="122">
        <f t="shared" si="5"/>
        <v>28.66</v>
      </c>
      <c r="Z13" s="285"/>
      <c r="AA13" s="285"/>
      <c r="AB13" s="125">
        <f t="shared" si="13"/>
        <v>3.85</v>
      </c>
      <c r="AC13" s="290">
        <f>D13-M13</f>
        <v>14.33</v>
      </c>
      <c r="AD13" s="276"/>
      <c r="AE13" s="275" t="s">
        <v>355</v>
      </c>
      <c r="AF13" s="276"/>
      <c r="AG13" s="276"/>
      <c r="AH13" s="284">
        <f t="shared" si="6"/>
        <v>0</v>
      </c>
      <c r="AI13" s="284"/>
      <c r="AJ13" s="284">
        <f t="shared" si="7"/>
        <v>0</v>
      </c>
      <c r="AK13" s="284">
        <f t="shared" si="8"/>
        <v>0</v>
      </c>
      <c r="AL13" s="13"/>
      <c r="AM13" s="129">
        <f t="shared" si="9"/>
        <v>-3.52</v>
      </c>
      <c r="AN13" s="284">
        <f t="shared" si="10"/>
        <v>-3.52</v>
      </c>
      <c r="AO13" s="9"/>
      <c r="AP13" s="275" t="s">
        <v>356</v>
      </c>
      <c r="AQ13" s="276">
        <v>1.45</v>
      </c>
      <c r="AR13" s="276">
        <v>1.8</v>
      </c>
      <c r="AS13" s="284">
        <f t="shared" si="1"/>
        <v>2.61</v>
      </c>
      <c r="AT13" s="8"/>
      <c r="AV13" s="8"/>
      <c r="AW13" s="141"/>
      <c r="AX13" s="116">
        <f>SUM(AX9:AX12)</f>
        <v>112.76</v>
      </c>
    </row>
    <row r="14" spans="1:58">
      <c r="A14" s="266" t="s">
        <v>430</v>
      </c>
      <c r="B14" s="271">
        <v>3</v>
      </c>
      <c r="C14" s="267">
        <v>2</v>
      </c>
      <c r="D14" s="288">
        <f t="shared" si="2"/>
        <v>6</v>
      </c>
      <c r="E14" s="271"/>
      <c r="F14" s="271"/>
      <c r="G14" s="269"/>
      <c r="H14" s="203" t="s">
        <v>407</v>
      </c>
      <c r="I14" s="121">
        <v>8</v>
      </c>
      <c r="J14" s="121">
        <v>1</v>
      </c>
      <c r="K14" s="121">
        <v>1</v>
      </c>
      <c r="L14" s="137">
        <f t="shared" si="11"/>
        <v>1</v>
      </c>
      <c r="M14" s="174"/>
      <c r="N14" s="269"/>
      <c r="O14" s="203" t="s">
        <v>614</v>
      </c>
      <c r="P14" s="121">
        <v>2</v>
      </c>
      <c r="Q14" s="121">
        <v>2.1</v>
      </c>
      <c r="R14" s="121">
        <v>0.9</v>
      </c>
      <c r="S14" s="137">
        <f t="shared" si="0"/>
        <v>1.89</v>
      </c>
      <c r="T14" s="121"/>
      <c r="U14" s="110"/>
      <c r="V14" s="269">
        <f>SUM(D14-M14-T14)</f>
        <v>6</v>
      </c>
      <c r="W14" s="174"/>
      <c r="X14" s="122"/>
      <c r="Y14" s="122"/>
      <c r="Z14" s="285"/>
      <c r="AA14" s="285"/>
      <c r="AB14" s="125">
        <f t="shared" si="13"/>
        <v>0.4</v>
      </c>
      <c r="AC14" s="290"/>
      <c r="AD14" s="276"/>
      <c r="AE14" s="275"/>
      <c r="AF14" s="276"/>
      <c r="AG14" s="276"/>
      <c r="AH14" s="284"/>
      <c r="AI14" s="284"/>
      <c r="AJ14" s="284"/>
      <c r="AK14" s="284"/>
      <c r="AL14" s="13"/>
      <c r="AM14" s="129"/>
      <c r="AN14" s="284"/>
      <c r="AO14" s="9"/>
      <c r="AP14" s="275"/>
      <c r="AQ14" s="276"/>
      <c r="AR14" s="276"/>
      <c r="AS14" s="284"/>
      <c r="AT14" s="8"/>
      <c r="AV14" s="8"/>
      <c r="AW14" s="8"/>
      <c r="AX14" s="163"/>
    </row>
    <row r="15" spans="1:58">
      <c r="A15" s="266" t="s">
        <v>431</v>
      </c>
      <c r="B15" s="271">
        <v>3</v>
      </c>
      <c r="C15" s="267">
        <v>4.3</v>
      </c>
      <c r="D15" s="288">
        <f t="shared" si="2"/>
        <v>12.9</v>
      </c>
      <c r="E15" s="271"/>
      <c r="F15" s="271"/>
      <c r="G15" s="269"/>
      <c r="H15" s="203" t="s">
        <v>427</v>
      </c>
      <c r="I15" s="121">
        <v>4</v>
      </c>
      <c r="J15" s="121">
        <v>1</v>
      </c>
      <c r="K15" s="121">
        <v>1.5</v>
      </c>
      <c r="L15" s="137">
        <f t="shared" si="11"/>
        <v>1.5</v>
      </c>
      <c r="M15" s="174"/>
      <c r="N15" s="269"/>
      <c r="O15" s="203" t="s">
        <v>480</v>
      </c>
      <c r="P15" s="121">
        <v>1</v>
      </c>
      <c r="Q15" s="121">
        <v>2.1</v>
      </c>
      <c r="R15" s="121">
        <v>1.6</v>
      </c>
      <c r="S15" s="137">
        <f t="shared" si="0"/>
        <v>3.36</v>
      </c>
      <c r="T15" s="121"/>
      <c r="U15" s="110"/>
      <c r="V15" s="269">
        <f>SUM(D15-M15-T15)</f>
        <v>12.9</v>
      </c>
      <c r="W15" s="174"/>
      <c r="X15" s="122"/>
      <c r="Y15" s="122"/>
      <c r="Z15" s="285"/>
      <c r="AA15" s="285"/>
      <c r="AB15" s="125">
        <f t="shared" si="13"/>
        <v>1.51</v>
      </c>
      <c r="AC15" s="290"/>
      <c r="AD15" s="276"/>
      <c r="AE15" s="275"/>
      <c r="AF15" s="276"/>
      <c r="AG15" s="276"/>
      <c r="AH15" s="284"/>
      <c r="AI15" s="284"/>
      <c r="AJ15" s="284"/>
      <c r="AK15" s="284"/>
      <c r="AL15" s="13"/>
      <c r="AM15" s="129"/>
      <c r="AN15" s="284"/>
      <c r="AO15" s="9"/>
      <c r="AP15" s="275"/>
      <c r="AQ15" s="276"/>
      <c r="AR15" s="276"/>
      <c r="AS15" s="284"/>
      <c r="AT15" s="8"/>
      <c r="AV15" s="8"/>
      <c r="AW15" s="8"/>
      <c r="AX15" s="163"/>
    </row>
    <row r="16" spans="1:58">
      <c r="A16" s="266" t="s">
        <v>432</v>
      </c>
      <c r="B16" s="271">
        <v>3</v>
      </c>
      <c r="C16" s="267">
        <v>5.95</v>
      </c>
      <c r="D16" s="288">
        <f t="shared" si="2"/>
        <v>17.850000000000001</v>
      </c>
      <c r="E16" s="271"/>
      <c r="F16" s="271"/>
      <c r="G16" s="269"/>
      <c r="H16" s="203" t="s">
        <v>615</v>
      </c>
      <c r="I16" s="121">
        <v>6</v>
      </c>
      <c r="J16" s="121">
        <v>0.2</v>
      </c>
      <c r="K16" s="121">
        <v>0.4</v>
      </c>
      <c r="L16" s="137">
        <f t="shared" si="11"/>
        <v>0.08</v>
      </c>
      <c r="M16" s="174"/>
      <c r="N16" s="269"/>
      <c r="O16" s="203" t="s">
        <v>616</v>
      </c>
      <c r="P16" s="121">
        <v>1</v>
      </c>
      <c r="Q16" s="121">
        <v>2.1</v>
      </c>
      <c r="R16" s="121">
        <v>3</v>
      </c>
      <c r="S16" s="137">
        <f t="shared" si="0"/>
        <v>6.3</v>
      </c>
      <c r="T16" s="121"/>
      <c r="U16" s="110"/>
      <c r="V16" s="269">
        <f t="shared" ref="V16:V79" si="14">SUM(D16-M16-T16)</f>
        <v>17.850000000000001</v>
      </c>
      <c r="W16" s="174"/>
      <c r="X16" s="122"/>
      <c r="Y16" s="122"/>
      <c r="Z16" s="285"/>
      <c r="AA16" s="285"/>
      <c r="AB16" s="125">
        <f t="shared" si="13"/>
        <v>4.09</v>
      </c>
      <c r="AC16" s="290"/>
      <c r="AD16" s="276"/>
      <c r="AE16" s="275"/>
      <c r="AF16" s="276"/>
      <c r="AG16" s="276"/>
      <c r="AH16" s="284"/>
      <c r="AI16" s="284"/>
      <c r="AJ16" s="284"/>
      <c r="AK16" s="284"/>
      <c r="AL16" s="13"/>
      <c r="AM16" s="129"/>
      <c r="AN16" s="284"/>
      <c r="AO16" s="9"/>
      <c r="AP16" s="275"/>
      <c r="AQ16" s="276"/>
      <c r="AR16" s="276"/>
      <c r="AS16" s="284"/>
      <c r="AT16" s="8"/>
      <c r="AV16" s="8"/>
      <c r="AW16" s="8"/>
      <c r="AX16" s="163"/>
    </row>
    <row r="17" spans="1:50">
      <c r="A17" s="266" t="s">
        <v>433</v>
      </c>
      <c r="B17" s="271">
        <v>3</v>
      </c>
      <c r="C17" s="267">
        <v>1.8</v>
      </c>
      <c r="D17" s="288">
        <f t="shared" si="2"/>
        <v>5.4</v>
      </c>
      <c r="E17" s="271"/>
      <c r="F17" s="271"/>
      <c r="G17" s="269"/>
      <c r="H17" s="203" t="s">
        <v>442</v>
      </c>
      <c r="I17" s="121">
        <v>1</v>
      </c>
      <c r="J17" s="121">
        <v>0.2</v>
      </c>
      <c r="K17" s="121">
        <v>3</v>
      </c>
      <c r="L17" s="137">
        <f t="shared" si="11"/>
        <v>0.6</v>
      </c>
      <c r="M17" s="174"/>
      <c r="N17" s="269"/>
      <c r="O17" s="203" t="s">
        <v>617</v>
      </c>
      <c r="P17" s="121">
        <v>1</v>
      </c>
      <c r="Q17" s="121">
        <v>2.1</v>
      </c>
      <c r="R17" s="121">
        <v>2</v>
      </c>
      <c r="S17" s="137">
        <f t="shared" si="0"/>
        <v>4.2</v>
      </c>
      <c r="T17" s="121"/>
      <c r="U17" s="110"/>
      <c r="V17" s="269">
        <f t="shared" si="14"/>
        <v>5.4</v>
      </c>
      <c r="W17" s="174"/>
      <c r="X17" s="122"/>
      <c r="Y17" s="122"/>
      <c r="Z17" s="285"/>
      <c r="AA17" s="285"/>
      <c r="AB17" s="125">
        <f t="shared" si="13"/>
        <v>0.66</v>
      </c>
      <c r="AC17" s="290"/>
      <c r="AD17" s="276"/>
      <c r="AE17" s="275"/>
      <c r="AF17" s="276"/>
      <c r="AG17" s="276"/>
      <c r="AH17" s="284"/>
      <c r="AI17" s="284"/>
      <c r="AJ17" s="284"/>
      <c r="AK17" s="284"/>
      <c r="AL17" s="13"/>
      <c r="AM17" s="129"/>
      <c r="AN17" s="284"/>
      <c r="AO17" s="9"/>
      <c r="AP17" s="275"/>
      <c r="AQ17" s="276"/>
      <c r="AR17" s="276"/>
      <c r="AS17" s="284"/>
      <c r="AT17" s="8"/>
      <c r="AV17" s="8"/>
      <c r="AW17" s="8"/>
      <c r="AX17" s="163"/>
    </row>
    <row r="18" spans="1:50">
      <c r="A18" s="266" t="s">
        <v>434</v>
      </c>
      <c r="B18" s="271">
        <v>3</v>
      </c>
      <c r="C18" s="267">
        <v>4.3</v>
      </c>
      <c r="D18" s="288">
        <f t="shared" si="2"/>
        <v>12.9</v>
      </c>
      <c r="E18" s="271"/>
      <c r="F18" s="271"/>
      <c r="G18" s="269"/>
      <c r="H18" s="203" t="s">
        <v>481</v>
      </c>
      <c r="I18" s="121">
        <v>2</v>
      </c>
      <c r="J18" s="121">
        <v>0.4</v>
      </c>
      <c r="K18" s="121">
        <v>0.8</v>
      </c>
      <c r="L18" s="137">
        <f t="shared" si="11"/>
        <v>0.32</v>
      </c>
      <c r="M18" s="174"/>
      <c r="N18" s="269"/>
      <c r="O18" s="203" t="s">
        <v>618</v>
      </c>
      <c r="P18" s="121">
        <v>6</v>
      </c>
      <c r="Q18" s="121">
        <v>1.9</v>
      </c>
      <c r="R18" s="121">
        <v>0.7</v>
      </c>
      <c r="S18" s="137">
        <f t="shared" si="0"/>
        <v>1.33</v>
      </c>
      <c r="T18" s="121"/>
      <c r="U18" s="110"/>
      <c r="V18" s="269">
        <f t="shared" si="14"/>
        <v>12.9</v>
      </c>
      <c r="W18" s="174"/>
      <c r="X18" s="122"/>
      <c r="Y18" s="122"/>
      <c r="Z18" s="285"/>
      <c r="AA18" s="285"/>
      <c r="AB18" s="125">
        <f t="shared" si="13"/>
        <v>2.69</v>
      </c>
      <c r="AC18" s="290"/>
      <c r="AD18" s="276"/>
      <c r="AE18" s="275"/>
      <c r="AF18" s="276"/>
      <c r="AG18" s="276"/>
      <c r="AH18" s="284"/>
      <c r="AI18" s="284"/>
      <c r="AJ18" s="284"/>
      <c r="AK18" s="284"/>
      <c r="AL18" s="13"/>
      <c r="AM18" s="129"/>
      <c r="AN18" s="284"/>
      <c r="AO18" s="9"/>
      <c r="AP18" s="275"/>
      <c r="AQ18" s="276"/>
      <c r="AR18" s="276"/>
      <c r="AS18" s="284"/>
      <c r="AT18" s="8"/>
      <c r="AV18" s="8"/>
      <c r="AW18" s="8"/>
      <c r="AX18" s="163"/>
    </row>
    <row r="19" spans="1:50">
      <c r="A19" s="266" t="s">
        <v>619</v>
      </c>
      <c r="B19" s="271">
        <v>3</v>
      </c>
      <c r="C19" s="267">
        <v>4.3</v>
      </c>
      <c r="D19" s="288">
        <f t="shared" si="2"/>
        <v>12.9</v>
      </c>
      <c r="E19" s="271"/>
      <c r="F19" s="271"/>
      <c r="G19" s="269"/>
      <c r="H19" s="203"/>
      <c r="I19" s="121"/>
      <c r="J19" s="121"/>
      <c r="K19" s="121"/>
      <c r="L19" s="137"/>
      <c r="M19" s="174"/>
      <c r="N19" s="269"/>
      <c r="O19" s="203" t="s">
        <v>429</v>
      </c>
      <c r="P19" s="121">
        <v>4</v>
      </c>
      <c r="Q19" s="121">
        <v>2.1</v>
      </c>
      <c r="R19" s="121">
        <v>1</v>
      </c>
      <c r="S19" s="137">
        <f t="shared" si="0"/>
        <v>2.1</v>
      </c>
      <c r="T19" s="121"/>
      <c r="U19" s="110"/>
      <c r="V19" s="269">
        <f t="shared" si="14"/>
        <v>12.9</v>
      </c>
      <c r="W19" s="174"/>
      <c r="X19" s="122"/>
      <c r="Y19" s="122"/>
      <c r="Z19" s="285"/>
      <c r="AA19" s="285"/>
      <c r="AB19" s="125"/>
      <c r="AC19" s="290"/>
      <c r="AD19" s="276"/>
      <c r="AE19" s="275"/>
      <c r="AF19" s="276"/>
      <c r="AG19" s="276"/>
      <c r="AH19" s="284"/>
      <c r="AI19" s="284"/>
      <c r="AJ19" s="284"/>
      <c r="AK19" s="284"/>
      <c r="AL19" s="13"/>
      <c r="AM19" s="129"/>
      <c r="AN19" s="284"/>
      <c r="AO19" s="9"/>
      <c r="AP19" s="275"/>
      <c r="AQ19" s="276"/>
      <c r="AR19" s="276"/>
      <c r="AS19" s="284"/>
      <c r="AT19" s="8"/>
      <c r="AV19" s="8"/>
      <c r="AW19" s="8"/>
      <c r="AX19" s="163"/>
    </row>
    <row r="20" spans="1:50">
      <c r="A20" s="266" t="s">
        <v>620</v>
      </c>
      <c r="B20" s="271">
        <v>3</v>
      </c>
      <c r="C20" s="267">
        <v>4.3</v>
      </c>
      <c r="D20" s="288">
        <f t="shared" si="2"/>
        <v>12.9</v>
      </c>
      <c r="E20" s="271"/>
      <c r="F20" s="271"/>
      <c r="G20" s="269"/>
      <c r="H20" s="203"/>
      <c r="I20" s="121"/>
      <c r="J20" s="121"/>
      <c r="K20" s="121"/>
      <c r="L20" s="137"/>
      <c r="M20" s="174"/>
      <c r="N20" s="269"/>
      <c r="O20" s="203" t="s">
        <v>621</v>
      </c>
      <c r="P20" s="121">
        <v>2</v>
      </c>
      <c r="Q20" s="121">
        <v>2.1</v>
      </c>
      <c r="R20" s="121">
        <v>2</v>
      </c>
      <c r="S20" s="137">
        <f t="shared" si="0"/>
        <v>4.2</v>
      </c>
      <c r="T20" s="121"/>
      <c r="U20" s="110"/>
      <c r="V20" s="269">
        <f t="shared" si="14"/>
        <v>12.9</v>
      </c>
      <c r="W20" s="174"/>
      <c r="X20" s="122"/>
      <c r="Y20" s="122"/>
      <c r="Z20" s="285"/>
      <c r="AA20" s="285"/>
      <c r="AB20" s="125"/>
      <c r="AC20" s="290"/>
      <c r="AD20" s="276"/>
      <c r="AE20" s="275"/>
      <c r="AF20" s="276"/>
      <c r="AG20" s="276"/>
      <c r="AH20" s="284"/>
      <c r="AI20" s="284"/>
      <c r="AJ20" s="284"/>
      <c r="AK20" s="284"/>
      <c r="AL20" s="13"/>
      <c r="AM20" s="129"/>
      <c r="AN20" s="284"/>
      <c r="AO20" s="9"/>
      <c r="AP20" s="275"/>
      <c r="AQ20" s="276"/>
      <c r="AR20" s="276"/>
      <c r="AS20" s="284"/>
      <c r="AT20" s="8"/>
      <c r="AV20" s="8"/>
      <c r="AW20" s="8"/>
      <c r="AX20" s="163"/>
    </row>
    <row r="21" spans="1:50">
      <c r="A21" s="266" t="s">
        <v>622</v>
      </c>
      <c r="B21" s="271">
        <v>3</v>
      </c>
      <c r="C21" s="267">
        <v>4.3</v>
      </c>
      <c r="D21" s="288">
        <f t="shared" si="2"/>
        <v>12.9</v>
      </c>
      <c r="E21" s="271"/>
      <c r="F21" s="271"/>
      <c r="G21" s="269"/>
      <c r="H21" s="203"/>
      <c r="I21" s="121"/>
      <c r="J21" s="121"/>
      <c r="K21" s="121"/>
      <c r="L21" s="137"/>
      <c r="M21" s="174"/>
      <c r="N21" s="269"/>
      <c r="O21" s="203"/>
      <c r="P21" s="121"/>
      <c r="Q21" s="121"/>
      <c r="R21" s="121"/>
      <c r="S21" s="137"/>
      <c r="T21" s="121"/>
      <c r="U21" s="110"/>
      <c r="V21" s="269">
        <f t="shared" si="14"/>
        <v>12.9</v>
      </c>
      <c r="W21" s="174"/>
      <c r="X21" s="122"/>
      <c r="Y21" s="122"/>
      <c r="Z21" s="285"/>
      <c r="AA21" s="285"/>
      <c r="AB21" s="125"/>
      <c r="AC21" s="290"/>
      <c r="AD21" s="276"/>
      <c r="AE21" s="275"/>
      <c r="AF21" s="276"/>
      <c r="AG21" s="276"/>
      <c r="AH21" s="284"/>
      <c r="AI21" s="284"/>
      <c r="AJ21" s="284"/>
      <c r="AK21" s="284"/>
      <c r="AL21" s="13"/>
      <c r="AM21" s="129"/>
      <c r="AN21" s="284"/>
      <c r="AO21" s="9"/>
      <c r="AP21" s="275"/>
      <c r="AQ21" s="276"/>
      <c r="AR21" s="276"/>
      <c r="AS21" s="284"/>
      <c r="AT21" s="8"/>
      <c r="AV21" s="8"/>
      <c r="AW21" s="8"/>
      <c r="AX21" s="163"/>
    </row>
    <row r="22" spans="1:50">
      <c r="A22" s="266" t="s">
        <v>623</v>
      </c>
      <c r="B22" s="271">
        <v>3</v>
      </c>
      <c r="C22" s="267">
        <v>4.3</v>
      </c>
      <c r="D22" s="288">
        <f t="shared" si="2"/>
        <v>12.9</v>
      </c>
      <c r="E22" s="271"/>
      <c r="F22" s="271"/>
      <c r="G22" s="269"/>
      <c r="H22" s="203"/>
      <c r="I22" s="121"/>
      <c r="J22" s="121"/>
      <c r="K22" s="121"/>
      <c r="L22" s="137"/>
      <c r="M22" s="174"/>
      <c r="N22" s="269"/>
      <c r="O22" s="203"/>
      <c r="P22" s="121"/>
      <c r="Q22" s="121"/>
      <c r="R22" s="121"/>
      <c r="S22" s="137"/>
      <c r="T22" s="121"/>
      <c r="U22" s="110"/>
      <c r="V22" s="269">
        <f t="shared" si="14"/>
        <v>12.9</v>
      </c>
      <c r="W22" s="174"/>
      <c r="X22" s="122"/>
      <c r="Y22" s="122"/>
      <c r="Z22" s="285"/>
      <c r="AA22" s="285"/>
      <c r="AB22" s="125"/>
      <c r="AC22" s="290"/>
      <c r="AD22" s="276"/>
      <c r="AE22" s="275"/>
      <c r="AF22" s="276"/>
      <c r="AG22" s="276"/>
      <c r="AH22" s="284"/>
      <c r="AI22" s="284"/>
      <c r="AJ22" s="284"/>
      <c r="AK22" s="284"/>
      <c r="AL22" s="13"/>
      <c r="AM22" s="129"/>
      <c r="AN22" s="284"/>
      <c r="AO22" s="9"/>
      <c r="AP22" s="275"/>
      <c r="AQ22" s="276"/>
      <c r="AR22" s="276"/>
      <c r="AS22" s="284"/>
      <c r="AT22" s="8"/>
      <c r="AV22" s="8"/>
      <c r="AW22" s="8"/>
      <c r="AX22" s="163"/>
    </row>
    <row r="23" spans="1:50">
      <c r="A23" s="266" t="s">
        <v>624</v>
      </c>
      <c r="B23" s="271">
        <v>3</v>
      </c>
      <c r="C23" s="267">
        <v>4.3</v>
      </c>
      <c r="D23" s="288">
        <f t="shared" si="2"/>
        <v>12.9</v>
      </c>
      <c r="E23" s="271"/>
      <c r="F23" s="271"/>
      <c r="G23" s="269"/>
      <c r="H23" s="203"/>
      <c r="I23" s="121"/>
      <c r="J23" s="121"/>
      <c r="K23" s="121"/>
      <c r="L23" s="137"/>
      <c r="M23" s="174"/>
      <c r="N23" s="269"/>
      <c r="O23" s="203"/>
      <c r="P23" s="121"/>
      <c r="Q23" s="121"/>
      <c r="R23" s="121"/>
      <c r="S23" s="137"/>
      <c r="T23" s="121"/>
      <c r="U23" s="110"/>
      <c r="V23" s="269">
        <f t="shared" si="14"/>
        <v>12.9</v>
      </c>
      <c r="W23" s="174"/>
      <c r="X23" s="122"/>
      <c r="Y23" s="122"/>
      <c r="Z23" s="285"/>
      <c r="AA23" s="285"/>
      <c r="AB23" s="125"/>
      <c r="AC23" s="290"/>
      <c r="AD23" s="276"/>
      <c r="AE23" s="275"/>
      <c r="AF23" s="276"/>
      <c r="AG23" s="276"/>
      <c r="AH23" s="284"/>
      <c r="AI23" s="284"/>
      <c r="AJ23" s="284"/>
      <c r="AK23" s="284"/>
      <c r="AL23" s="13"/>
      <c r="AM23" s="129"/>
      <c r="AN23" s="284"/>
      <c r="AO23" s="9"/>
      <c r="AP23" s="275"/>
      <c r="AQ23" s="276"/>
      <c r="AR23" s="276"/>
      <c r="AS23" s="284"/>
      <c r="AT23" s="8"/>
      <c r="AV23" s="8"/>
      <c r="AW23" s="8"/>
      <c r="AX23" s="163"/>
    </row>
    <row r="24" spans="1:50">
      <c r="A24" s="266" t="s">
        <v>625</v>
      </c>
      <c r="B24" s="271">
        <v>3</v>
      </c>
      <c r="C24" s="267">
        <v>4.3</v>
      </c>
      <c r="D24" s="288">
        <f t="shared" si="2"/>
        <v>12.9</v>
      </c>
      <c r="E24" s="271"/>
      <c r="F24" s="271"/>
      <c r="G24" s="269"/>
      <c r="H24" s="203"/>
      <c r="I24" s="121"/>
      <c r="J24" s="121"/>
      <c r="K24" s="121"/>
      <c r="L24" s="137"/>
      <c r="M24" s="174"/>
      <c r="N24" s="269"/>
      <c r="O24" s="203"/>
      <c r="P24" s="121"/>
      <c r="Q24" s="121"/>
      <c r="R24" s="121"/>
      <c r="S24" s="137"/>
      <c r="T24" s="121"/>
      <c r="U24" s="110"/>
      <c r="V24" s="269">
        <f t="shared" si="14"/>
        <v>12.9</v>
      </c>
      <c r="W24" s="174"/>
      <c r="X24" s="122"/>
      <c r="Y24" s="122"/>
      <c r="Z24" s="285"/>
      <c r="AA24" s="285"/>
      <c r="AB24" s="125"/>
      <c r="AC24" s="290"/>
      <c r="AD24" s="276"/>
      <c r="AE24" s="275"/>
      <c r="AF24" s="276"/>
      <c r="AG24" s="276"/>
      <c r="AH24" s="284"/>
      <c r="AI24" s="284"/>
      <c r="AJ24" s="284"/>
      <c r="AK24" s="284"/>
      <c r="AL24" s="13"/>
      <c r="AM24" s="129"/>
      <c r="AN24" s="284"/>
      <c r="AO24" s="9"/>
      <c r="AP24" s="275"/>
      <c r="AQ24" s="276"/>
      <c r="AR24" s="276"/>
      <c r="AS24" s="284"/>
      <c r="AT24" s="8"/>
      <c r="AV24" s="8"/>
      <c r="AW24" s="8"/>
      <c r="AX24" s="163"/>
    </row>
    <row r="25" spans="1:50">
      <c r="A25" s="266" t="s">
        <v>626</v>
      </c>
      <c r="B25" s="271">
        <v>3</v>
      </c>
      <c r="C25" s="267">
        <v>4.3</v>
      </c>
      <c r="D25" s="288">
        <f t="shared" si="2"/>
        <v>12.9</v>
      </c>
      <c r="E25" s="271"/>
      <c r="F25" s="271"/>
      <c r="G25" s="269"/>
      <c r="H25" s="203"/>
      <c r="I25" s="121"/>
      <c r="J25" s="121"/>
      <c r="K25" s="121"/>
      <c r="L25" s="137"/>
      <c r="M25" s="174"/>
      <c r="N25" s="269"/>
      <c r="O25" s="203"/>
      <c r="P25" s="121"/>
      <c r="Q25" s="121"/>
      <c r="R25" s="121"/>
      <c r="S25" s="137"/>
      <c r="T25" s="121"/>
      <c r="U25" s="110"/>
      <c r="V25" s="269">
        <f t="shared" si="14"/>
        <v>12.9</v>
      </c>
      <c r="W25" s="174"/>
      <c r="X25" s="122"/>
      <c r="Y25" s="122"/>
      <c r="Z25" s="285"/>
      <c r="AA25" s="285"/>
      <c r="AB25" s="125"/>
      <c r="AC25" s="290"/>
      <c r="AD25" s="276"/>
      <c r="AE25" s="275"/>
      <c r="AF25" s="276"/>
      <c r="AG25" s="276"/>
      <c r="AH25" s="284"/>
      <c r="AI25" s="284"/>
      <c r="AJ25" s="284"/>
      <c r="AK25" s="284"/>
      <c r="AL25" s="13"/>
      <c r="AM25" s="129"/>
      <c r="AN25" s="284"/>
      <c r="AO25" s="9"/>
      <c r="AP25" s="275"/>
      <c r="AQ25" s="276"/>
      <c r="AR25" s="276"/>
      <c r="AS25" s="284"/>
      <c r="AT25" s="8"/>
      <c r="AV25" s="8"/>
      <c r="AW25" s="8"/>
      <c r="AX25" s="163"/>
    </row>
    <row r="26" spans="1:50">
      <c r="A26" s="266" t="s">
        <v>627</v>
      </c>
      <c r="B26" s="271">
        <v>3</v>
      </c>
      <c r="C26" s="267">
        <v>4.3</v>
      </c>
      <c r="D26" s="288">
        <f t="shared" si="2"/>
        <v>12.9</v>
      </c>
      <c r="E26" s="271"/>
      <c r="F26" s="271"/>
      <c r="G26" s="269"/>
      <c r="H26" s="203"/>
      <c r="I26" s="121"/>
      <c r="J26" s="121"/>
      <c r="K26" s="121"/>
      <c r="L26" s="137"/>
      <c r="M26" s="174"/>
      <c r="N26" s="269"/>
      <c r="O26" s="203"/>
      <c r="P26" s="121"/>
      <c r="Q26" s="121"/>
      <c r="R26" s="121"/>
      <c r="S26" s="137"/>
      <c r="T26" s="121"/>
      <c r="U26" s="110"/>
      <c r="V26" s="269">
        <f t="shared" si="14"/>
        <v>12.9</v>
      </c>
      <c r="W26" s="174"/>
      <c r="X26" s="122"/>
      <c r="Y26" s="122"/>
      <c r="Z26" s="285"/>
      <c r="AA26" s="285"/>
      <c r="AB26" s="125"/>
      <c r="AC26" s="290"/>
      <c r="AD26" s="276"/>
      <c r="AE26" s="275"/>
      <c r="AF26" s="276"/>
      <c r="AG26" s="276"/>
      <c r="AH26" s="284"/>
      <c r="AI26" s="284"/>
      <c r="AJ26" s="284"/>
      <c r="AK26" s="284"/>
      <c r="AL26" s="13"/>
      <c r="AM26" s="129"/>
      <c r="AN26" s="284"/>
      <c r="AO26" s="9"/>
      <c r="AP26" s="275"/>
      <c r="AQ26" s="276"/>
      <c r="AR26" s="276"/>
      <c r="AS26" s="284"/>
      <c r="AT26" s="8"/>
      <c r="AV26" s="8"/>
      <c r="AW26" s="8"/>
      <c r="AX26" s="163"/>
    </row>
    <row r="27" spans="1:50">
      <c r="A27" s="266" t="s">
        <v>628</v>
      </c>
      <c r="B27" s="271">
        <v>3</v>
      </c>
      <c r="C27" s="267">
        <v>2</v>
      </c>
      <c r="D27" s="288">
        <f t="shared" si="2"/>
        <v>6</v>
      </c>
      <c r="E27" s="271"/>
      <c r="F27" s="271"/>
      <c r="G27" s="269"/>
      <c r="H27" s="203"/>
      <c r="I27" s="121"/>
      <c r="J27" s="121"/>
      <c r="K27" s="121"/>
      <c r="L27" s="137"/>
      <c r="M27" s="174"/>
      <c r="N27" s="269"/>
      <c r="O27" s="203"/>
      <c r="P27" s="121"/>
      <c r="Q27" s="121"/>
      <c r="R27" s="121"/>
      <c r="S27" s="137"/>
      <c r="T27" s="121"/>
      <c r="U27" s="110"/>
      <c r="V27" s="269">
        <f t="shared" si="14"/>
        <v>6</v>
      </c>
      <c r="W27" s="174"/>
      <c r="X27" s="122"/>
      <c r="Y27" s="122"/>
      <c r="Z27" s="285"/>
      <c r="AA27" s="285"/>
      <c r="AB27" s="125"/>
      <c r="AC27" s="290"/>
      <c r="AD27" s="276"/>
      <c r="AE27" s="275"/>
      <c r="AF27" s="276"/>
      <c r="AG27" s="276"/>
      <c r="AH27" s="284"/>
      <c r="AI27" s="284"/>
      <c r="AJ27" s="284"/>
      <c r="AK27" s="284"/>
      <c r="AL27" s="13"/>
      <c r="AM27" s="129"/>
      <c r="AN27" s="284"/>
      <c r="AO27" s="9"/>
      <c r="AP27" s="275"/>
      <c r="AQ27" s="276"/>
      <c r="AR27" s="276"/>
      <c r="AS27" s="284"/>
      <c r="AT27" s="8"/>
      <c r="AV27" s="8"/>
      <c r="AW27" s="8"/>
      <c r="AX27" s="163"/>
    </row>
    <row r="28" spans="1:50">
      <c r="A28" s="266" t="s">
        <v>629</v>
      </c>
      <c r="B28" s="271">
        <v>3</v>
      </c>
      <c r="C28" s="267">
        <v>3.8</v>
      </c>
      <c r="D28" s="288">
        <f t="shared" si="2"/>
        <v>11.4</v>
      </c>
      <c r="E28" s="271"/>
      <c r="F28" s="271"/>
      <c r="G28" s="269"/>
      <c r="H28" s="203"/>
      <c r="I28" s="121"/>
      <c r="J28" s="121"/>
      <c r="K28" s="121"/>
      <c r="L28" s="137"/>
      <c r="M28" s="174"/>
      <c r="N28" s="269"/>
      <c r="O28" s="203"/>
      <c r="P28" s="121"/>
      <c r="Q28" s="121"/>
      <c r="R28" s="121"/>
      <c r="S28" s="137"/>
      <c r="T28" s="121"/>
      <c r="U28" s="110"/>
      <c r="V28" s="269">
        <f t="shared" si="14"/>
        <v>11.4</v>
      </c>
      <c r="W28" s="174"/>
      <c r="X28" s="122"/>
      <c r="Y28" s="122"/>
      <c r="Z28" s="285"/>
      <c r="AA28" s="285"/>
      <c r="AB28" s="125"/>
      <c r="AC28" s="290"/>
      <c r="AD28" s="276"/>
      <c r="AE28" s="275"/>
      <c r="AF28" s="276"/>
      <c r="AG28" s="276"/>
      <c r="AH28" s="284"/>
      <c r="AI28" s="284"/>
      <c r="AJ28" s="284"/>
      <c r="AK28" s="284"/>
      <c r="AL28" s="13"/>
      <c r="AM28" s="129"/>
      <c r="AN28" s="284"/>
      <c r="AO28" s="9"/>
      <c r="AP28" s="275"/>
      <c r="AQ28" s="276"/>
      <c r="AR28" s="276"/>
      <c r="AS28" s="284"/>
      <c r="AT28" s="8"/>
      <c r="AV28" s="8"/>
      <c r="AW28" s="8"/>
      <c r="AX28" s="163"/>
    </row>
    <row r="29" spans="1:50">
      <c r="A29" s="266" t="s">
        <v>630</v>
      </c>
      <c r="B29" s="271">
        <v>3</v>
      </c>
      <c r="C29" s="267">
        <v>3.8</v>
      </c>
      <c r="D29" s="288">
        <f t="shared" si="2"/>
        <v>11.4</v>
      </c>
      <c r="E29" s="271"/>
      <c r="F29" s="271"/>
      <c r="G29" s="269"/>
      <c r="H29" s="203"/>
      <c r="I29" s="121"/>
      <c r="J29" s="121"/>
      <c r="K29" s="121"/>
      <c r="L29" s="137"/>
      <c r="M29" s="174"/>
      <c r="N29" s="269"/>
      <c r="O29" s="203"/>
      <c r="P29" s="121"/>
      <c r="Q29" s="121"/>
      <c r="R29" s="121"/>
      <c r="S29" s="137"/>
      <c r="T29" s="121"/>
      <c r="U29" s="110"/>
      <c r="V29" s="269">
        <f t="shared" si="14"/>
        <v>11.4</v>
      </c>
      <c r="W29" s="174"/>
      <c r="X29" s="122"/>
      <c r="Y29" s="122"/>
      <c r="Z29" s="285"/>
      <c r="AA29" s="285"/>
      <c r="AB29" s="125"/>
      <c r="AC29" s="290"/>
      <c r="AD29" s="276"/>
      <c r="AE29" s="275"/>
      <c r="AF29" s="276"/>
      <c r="AG29" s="276"/>
      <c r="AH29" s="284"/>
      <c r="AI29" s="284"/>
      <c r="AJ29" s="284"/>
      <c r="AK29" s="284"/>
      <c r="AL29" s="13"/>
      <c r="AM29" s="129"/>
      <c r="AN29" s="284"/>
      <c r="AO29" s="9"/>
      <c r="AP29" s="275"/>
      <c r="AQ29" s="276"/>
      <c r="AR29" s="276"/>
      <c r="AS29" s="284"/>
      <c r="AT29" s="8"/>
      <c r="AV29" s="8"/>
      <c r="AW29" s="8"/>
      <c r="AX29" s="163"/>
    </row>
    <row r="30" spans="1:50">
      <c r="A30" s="266" t="s">
        <v>631</v>
      </c>
      <c r="B30" s="271">
        <v>3</v>
      </c>
      <c r="C30" s="291">
        <v>2</v>
      </c>
      <c r="D30" s="288">
        <f t="shared" si="2"/>
        <v>6</v>
      </c>
      <c r="E30" s="271"/>
      <c r="F30" s="271"/>
      <c r="G30" s="269"/>
      <c r="H30" s="203"/>
      <c r="I30" s="121"/>
      <c r="J30" s="121"/>
      <c r="K30" s="121"/>
      <c r="L30" s="137"/>
      <c r="M30" s="174"/>
      <c r="N30" s="269"/>
      <c r="O30" s="203"/>
      <c r="P30" s="121"/>
      <c r="Q30" s="121"/>
      <c r="R30" s="121"/>
      <c r="S30" s="137"/>
      <c r="T30" s="121"/>
      <c r="U30" s="110"/>
      <c r="V30" s="269">
        <f t="shared" si="14"/>
        <v>6</v>
      </c>
      <c r="W30" s="174"/>
      <c r="X30" s="122"/>
      <c r="Y30" s="122"/>
      <c r="Z30" s="285"/>
      <c r="AA30" s="285"/>
      <c r="AB30" s="125"/>
      <c r="AC30" s="290"/>
      <c r="AD30" s="276"/>
      <c r="AE30" s="275"/>
      <c r="AF30" s="276"/>
      <c r="AG30" s="276"/>
      <c r="AH30" s="284"/>
      <c r="AI30" s="284"/>
      <c r="AJ30" s="284"/>
      <c r="AK30" s="284"/>
      <c r="AL30" s="13"/>
      <c r="AM30" s="129"/>
      <c r="AN30" s="284"/>
      <c r="AO30" s="9"/>
      <c r="AP30" s="275"/>
      <c r="AQ30" s="276"/>
      <c r="AR30" s="276"/>
      <c r="AS30" s="284"/>
      <c r="AT30" s="8"/>
      <c r="AV30" s="8"/>
      <c r="AW30" s="8"/>
      <c r="AX30" s="163"/>
    </row>
    <row r="31" spans="1:50">
      <c r="A31" s="266" t="s">
        <v>632</v>
      </c>
      <c r="B31" s="271">
        <v>3</v>
      </c>
      <c r="C31" s="291">
        <v>3.5</v>
      </c>
      <c r="D31" s="288">
        <f t="shared" si="2"/>
        <v>10.5</v>
      </c>
      <c r="E31" s="271"/>
      <c r="F31" s="271"/>
      <c r="G31" s="269"/>
      <c r="H31" s="203"/>
      <c r="I31" s="121"/>
      <c r="J31" s="121"/>
      <c r="K31" s="121"/>
      <c r="L31" s="137"/>
      <c r="M31" s="174"/>
      <c r="N31" s="269"/>
      <c r="O31" s="203"/>
      <c r="P31" s="121"/>
      <c r="Q31" s="121"/>
      <c r="R31" s="121"/>
      <c r="S31" s="137"/>
      <c r="T31" s="121"/>
      <c r="U31" s="110"/>
      <c r="V31" s="269">
        <f t="shared" si="14"/>
        <v>10.5</v>
      </c>
      <c r="W31" s="174"/>
      <c r="X31" s="122"/>
      <c r="Y31" s="122"/>
      <c r="Z31" s="285"/>
      <c r="AA31" s="285"/>
      <c r="AB31" s="125"/>
      <c r="AC31" s="290"/>
      <c r="AD31" s="276"/>
      <c r="AE31" s="275"/>
      <c r="AF31" s="276"/>
      <c r="AG31" s="276"/>
      <c r="AH31" s="284"/>
      <c r="AI31" s="284"/>
      <c r="AJ31" s="284"/>
      <c r="AK31" s="284"/>
      <c r="AL31" s="13"/>
      <c r="AM31" s="129"/>
      <c r="AN31" s="284"/>
      <c r="AO31" s="9"/>
      <c r="AP31" s="275"/>
      <c r="AQ31" s="276"/>
      <c r="AR31" s="276"/>
      <c r="AS31" s="284"/>
      <c r="AT31" s="8"/>
      <c r="AV31" s="8"/>
      <c r="AW31" s="8"/>
      <c r="AX31" s="163"/>
    </row>
    <row r="32" spans="1:50">
      <c r="A32" s="266" t="s">
        <v>633</v>
      </c>
      <c r="B32" s="271">
        <v>3</v>
      </c>
      <c r="C32" s="267">
        <v>2.0299999999999998</v>
      </c>
      <c r="D32" s="288">
        <f t="shared" si="2"/>
        <v>6.09</v>
      </c>
      <c r="E32" s="271"/>
      <c r="F32" s="271"/>
      <c r="G32" s="269"/>
      <c r="H32" s="203"/>
      <c r="I32" s="121"/>
      <c r="J32" s="121"/>
      <c r="K32" s="121"/>
      <c r="L32" s="137"/>
      <c r="M32" s="174"/>
      <c r="N32" s="269"/>
      <c r="O32" s="203"/>
      <c r="P32" s="121"/>
      <c r="Q32" s="121"/>
      <c r="R32" s="121"/>
      <c r="S32" s="137"/>
      <c r="T32" s="121"/>
      <c r="U32" s="110"/>
      <c r="V32" s="269">
        <f t="shared" si="14"/>
        <v>6.09</v>
      </c>
      <c r="W32" s="174"/>
      <c r="X32" s="122"/>
      <c r="Y32" s="122"/>
      <c r="Z32" s="285"/>
      <c r="AA32" s="285"/>
      <c r="AB32" s="125"/>
      <c r="AC32" s="290"/>
      <c r="AD32" s="276"/>
      <c r="AE32" s="275"/>
      <c r="AF32" s="276"/>
      <c r="AG32" s="276"/>
      <c r="AH32" s="284"/>
      <c r="AI32" s="284"/>
      <c r="AJ32" s="284"/>
      <c r="AK32" s="284"/>
      <c r="AL32" s="13"/>
      <c r="AM32" s="129"/>
      <c r="AN32" s="284"/>
      <c r="AO32" s="9"/>
      <c r="AP32" s="275"/>
      <c r="AQ32" s="276"/>
      <c r="AR32" s="276"/>
      <c r="AS32" s="284"/>
      <c r="AT32" s="8"/>
      <c r="AV32" s="8"/>
      <c r="AW32" s="8"/>
      <c r="AX32" s="163"/>
    </row>
    <row r="33" spans="1:50">
      <c r="A33" s="266" t="s">
        <v>634</v>
      </c>
      <c r="B33" s="271">
        <v>3</v>
      </c>
      <c r="C33" s="267">
        <v>1.93</v>
      </c>
      <c r="D33" s="288">
        <f t="shared" si="2"/>
        <v>5.79</v>
      </c>
      <c r="E33" s="271"/>
      <c r="F33" s="271"/>
      <c r="G33" s="269"/>
      <c r="H33" s="203"/>
      <c r="I33" s="121"/>
      <c r="J33" s="121"/>
      <c r="K33" s="121"/>
      <c r="L33" s="137"/>
      <c r="M33" s="174"/>
      <c r="N33" s="269"/>
      <c r="O33" s="203"/>
      <c r="P33" s="121"/>
      <c r="Q33" s="121"/>
      <c r="R33" s="121"/>
      <c r="S33" s="137"/>
      <c r="T33" s="121"/>
      <c r="U33" s="110"/>
      <c r="V33" s="269">
        <f t="shared" si="14"/>
        <v>5.79</v>
      </c>
      <c r="W33" s="174"/>
      <c r="X33" s="122"/>
      <c r="Y33" s="122"/>
      <c r="Z33" s="285"/>
      <c r="AA33" s="285"/>
      <c r="AB33" s="125"/>
      <c r="AC33" s="290"/>
      <c r="AD33" s="276"/>
      <c r="AE33" s="275"/>
      <c r="AF33" s="276"/>
      <c r="AG33" s="276"/>
      <c r="AH33" s="284"/>
      <c r="AI33" s="284"/>
      <c r="AJ33" s="284"/>
      <c r="AK33" s="284"/>
      <c r="AL33" s="13"/>
      <c r="AM33" s="129"/>
      <c r="AN33" s="284"/>
      <c r="AO33" s="9"/>
      <c r="AP33" s="275"/>
      <c r="AQ33" s="276"/>
      <c r="AR33" s="276"/>
      <c r="AS33" s="284"/>
      <c r="AT33" s="8"/>
      <c r="AV33" s="8"/>
      <c r="AW33" s="8"/>
      <c r="AX33" s="163"/>
    </row>
    <row r="34" spans="1:50">
      <c r="A34" s="266" t="s">
        <v>635</v>
      </c>
      <c r="B34" s="271">
        <v>3</v>
      </c>
      <c r="C34" s="267">
        <v>1.93</v>
      </c>
      <c r="D34" s="288">
        <f t="shared" si="2"/>
        <v>5.79</v>
      </c>
      <c r="E34" s="271"/>
      <c r="F34" s="271"/>
      <c r="G34" s="269"/>
      <c r="H34" s="203"/>
      <c r="I34" s="121"/>
      <c r="J34" s="121"/>
      <c r="K34" s="121"/>
      <c r="L34" s="137"/>
      <c r="M34" s="174"/>
      <c r="N34" s="269"/>
      <c r="O34" s="203"/>
      <c r="P34" s="121"/>
      <c r="Q34" s="121"/>
      <c r="R34" s="121"/>
      <c r="S34" s="137"/>
      <c r="T34" s="121"/>
      <c r="U34" s="110"/>
      <c r="V34" s="269">
        <f t="shared" si="14"/>
        <v>5.79</v>
      </c>
      <c r="W34" s="174"/>
      <c r="X34" s="122"/>
      <c r="Y34" s="122"/>
      <c r="Z34" s="285"/>
      <c r="AA34" s="285"/>
      <c r="AB34" s="125"/>
      <c r="AC34" s="290"/>
      <c r="AD34" s="276"/>
      <c r="AE34" s="275"/>
      <c r="AF34" s="276"/>
      <c r="AG34" s="276"/>
      <c r="AH34" s="284"/>
      <c r="AI34" s="284"/>
      <c r="AJ34" s="284"/>
      <c r="AK34" s="284"/>
      <c r="AL34" s="13"/>
      <c r="AM34" s="129"/>
      <c r="AN34" s="284"/>
      <c r="AO34" s="9"/>
      <c r="AP34" s="275"/>
      <c r="AQ34" s="276"/>
      <c r="AR34" s="276"/>
      <c r="AS34" s="284"/>
      <c r="AT34" s="8"/>
      <c r="AV34" s="8"/>
      <c r="AW34" s="8"/>
      <c r="AX34" s="163"/>
    </row>
    <row r="35" spans="1:50">
      <c r="A35" s="266" t="s">
        <v>636</v>
      </c>
      <c r="B35" s="271">
        <v>3</v>
      </c>
      <c r="C35" s="267">
        <v>1.93</v>
      </c>
      <c r="D35" s="288">
        <f t="shared" si="2"/>
        <v>5.79</v>
      </c>
      <c r="E35" s="271"/>
      <c r="F35" s="271"/>
      <c r="G35" s="269"/>
      <c r="H35" s="203"/>
      <c r="I35" s="121"/>
      <c r="J35" s="121"/>
      <c r="K35" s="121"/>
      <c r="L35" s="137"/>
      <c r="M35" s="174"/>
      <c r="N35" s="269"/>
      <c r="O35" s="203"/>
      <c r="P35" s="121"/>
      <c r="Q35" s="121"/>
      <c r="R35" s="121"/>
      <c r="S35" s="137"/>
      <c r="T35" s="121"/>
      <c r="U35" s="110"/>
      <c r="V35" s="269">
        <f t="shared" si="14"/>
        <v>5.79</v>
      </c>
      <c r="W35" s="174"/>
      <c r="X35" s="122"/>
      <c r="Y35" s="122"/>
      <c r="Z35" s="285"/>
      <c r="AA35" s="285"/>
      <c r="AB35" s="125"/>
      <c r="AC35" s="290"/>
      <c r="AD35" s="276"/>
      <c r="AE35" s="275"/>
      <c r="AF35" s="276"/>
      <c r="AG35" s="276"/>
      <c r="AH35" s="284"/>
      <c r="AI35" s="284"/>
      <c r="AJ35" s="284"/>
      <c r="AK35" s="284"/>
      <c r="AL35" s="13"/>
      <c r="AM35" s="129"/>
      <c r="AN35" s="284"/>
      <c r="AO35" s="9"/>
      <c r="AP35" s="275"/>
      <c r="AQ35" s="276"/>
      <c r="AR35" s="276"/>
      <c r="AS35" s="284"/>
      <c r="AT35" s="8"/>
      <c r="AV35" s="8"/>
      <c r="AW35" s="8"/>
      <c r="AX35" s="163"/>
    </row>
    <row r="36" spans="1:50">
      <c r="A36" s="266" t="s">
        <v>637</v>
      </c>
      <c r="B36" s="271">
        <v>3</v>
      </c>
      <c r="C36" s="267">
        <v>3.5</v>
      </c>
      <c r="D36" s="288">
        <f t="shared" si="2"/>
        <v>10.5</v>
      </c>
      <c r="E36" s="271"/>
      <c r="F36" s="271"/>
      <c r="G36" s="269"/>
      <c r="H36" s="203"/>
      <c r="I36" s="121"/>
      <c r="J36" s="121"/>
      <c r="K36" s="121"/>
      <c r="L36" s="137"/>
      <c r="M36" s="174"/>
      <c r="N36" s="269"/>
      <c r="O36" s="203"/>
      <c r="P36" s="121"/>
      <c r="Q36" s="121"/>
      <c r="R36" s="121"/>
      <c r="S36" s="137"/>
      <c r="T36" s="121"/>
      <c r="U36" s="110"/>
      <c r="V36" s="269">
        <f t="shared" si="14"/>
        <v>10.5</v>
      </c>
      <c r="W36" s="174"/>
      <c r="X36" s="122"/>
      <c r="Y36" s="122"/>
      <c r="Z36" s="285"/>
      <c r="AA36" s="285"/>
      <c r="AB36" s="125"/>
      <c r="AC36" s="290"/>
      <c r="AD36" s="276"/>
      <c r="AE36" s="275"/>
      <c r="AF36" s="276"/>
      <c r="AG36" s="276"/>
      <c r="AH36" s="284"/>
      <c r="AI36" s="284"/>
      <c r="AJ36" s="284"/>
      <c r="AK36" s="284"/>
      <c r="AL36" s="13"/>
      <c r="AM36" s="129"/>
      <c r="AN36" s="284"/>
      <c r="AO36" s="9"/>
      <c r="AP36" s="275"/>
      <c r="AQ36" s="276"/>
      <c r="AR36" s="276"/>
      <c r="AS36" s="284"/>
      <c r="AT36" s="8"/>
      <c r="AV36" s="8"/>
      <c r="AW36" s="8"/>
      <c r="AX36" s="163"/>
    </row>
    <row r="37" spans="1:50">
      <c r="A37" s="266" t="s">
        <v>638</v>
      </c>
      <c r="B37" s="271">
        <v>3</v>
      </c>
      <c r="C37" s="267">
        <v>4</v>
      </c>
      <c r="D37" s="288">
        <f t="shared" si="2"/>
        <v>12</v>
      </c>
      <c r="E37" s="271"/>
      <c r="F37" s="271"/>
      <c r="G37" s="269"/>
      <c r="H37" s="203"/>
      <c r="I37" s="121"/>
      <c r="J37" s="121"/>
      <c r="K37" s="121"/>
      <c r="L37" s="137"/>
      <c r="M37" s="174"/>
      <c r="N37" s="269"/>
      <c r="O37" s="203"/>
      <c r="P37" s="121"/>
      <c r="Q37" s="121"/>
      <c r="R37" s="121"/>
      <c r="S37" s="137"/>
      <c r="T37" s="121"/>
      <c r="U37" s="110"/>
      <c r="V37" s="269">
        <f t="shared" si="14"/>
        <v>12</v>
      </c>
      <c r="W37" s="174"/>
      <c r="X37" s="122"/>
      <c r="Y37" s="122"/>
      <c r="Z37" s="285"/>
      <c r="AA37" s="285"/>
      <c r="AB37" s="125"/>
      <c r="AC37" s="290"/>
      <c r="AD37" s="276"/>
      <c r="AE37" s="275"/>
      <c r="AF37" s="276"/>
      <c r="AG37" s="276"/>
      <c r="AH37" s="284"/>
      <c r="AI37" s="284"/>
      <c r="AJ37" s="284"/>
      <c r="AK37" s="284"/>
      <c r="AL37" s="13"/>
      <c r="AM37" s="129"/>
      <c r="AN37" s="284"/>
      <c r="AO37" s="9"/>
      <c r="AP37" s="275"/>
      <c r="AQ37" s="276"/>
      <c r="AR37" s="276"/>
      <c r="AS37" s="284"/>
      <c r="AT37" s="8"/>
      <c r="AV37" s="8"/>
      <c r="AW37" s="8"/>
      <c r="AX37" s="163"/>
    </row>
    <row r="38" spans="1:50">
      <c r="A38" s="266" t="s">
        <v>639</v>
      </c>
      <c r="B38" s="271">
        <v>3</v>
      </c>
      <c r="C38" s="267">
        <v>3.5</v>
      </c>
      <c r="D38" s="288">
        <f t="shared" si="2"/>
        <v>10.5</v>
      </c>
      <c r="E38" s="271"/>
      <c r="F38" s="292"/>
      <c r="G38" s="269"/>
      <c r="H38" s="203"/>
      <c r="I38" s="121"/>
      <c r="J38" s="121"/>
      <c r="K38" s="121"/>
      <c r="L38" s="137"/>
      <c r="M38" s="174"/>
      <c r="N38" s="269"/>
      <c r="O38" s="203"/>
      <c r="P38" s="121"/>
      <c r="Q38" s="121"/>
      <c r="R38" s="121"/>
      <c r="S38" s="137"/>
      <c r="T38" s="121"/>
      <c r="U38" s="110"/>
      <c r="V38" s="269">
        <f t="shared" si="14"/>
        <v>10.5</v>
      </c>
      <c r="W38" s="174"/>
      <c r="X38" s="122"/>
      <c r="Y38" s="122"/>
      <c r="Z38" s="285"/>
      <c r="AA38" s="285"/>
      <c r="AB38" s="125"/>
      <c r="AC38" s="290"/>
      <c r="AD38" s="276"/>
      <c r="AE38" s="275"/>
      <c r="AF38" s="276"/>
      <c r="AG38" s="276"/>
      <c r="AH38" s="284"/>
      <c r="AI38" s="284"/>
      <c r="AJ38" s="284"/>
      <c r="AK38" s="284"/>
      <c r="AL38" s="13"/>
      <c r="AM38" s="129"/>
      <c r="AN38" s="284"/>
      <c r="AO38" s="9"/>
      <c r="AP38" s="275"/>
      <c r="AQ38" s="276"/>
      <c r="AR38" s="276"/>
      <c r="AS38" s="284"/>
      <c r="AT38" s="8"/>
      <c r="AV38" s="8"/>
      <c r="AW38" s="8"/>
      <c r="AX38" s="163"/>
    </row>
    <row r="39" spans="1:50">
      <c r="A39" s="266" t="s">
        <v>640</v>
      </c>
      <c r="B39" s="271">
        <v>3</v>
      </c>
      <c r="C39" s="267">
        <v>3.03</v>
      </c>
      <c r="D39" s="288">
        <f t="shared" si="2"/>
        <v>9.09</v>
      </c>
      <c r="E39" s="271"/>
      <c r="F39" s="271"/>
      <c r="G39" s="269"/>
      <c r="H39" s="203"/>
      <c r="I39" s="121"/>
      <c r="J39" s="121"/>
      <c r="K39" s="121"/>
      <c r="L39" s="137"/>
      <c r="M39" s="174"/>
      <c r="N39" s="269"/>
      <c r="O39" s="203"/>
      <c r="P39" s="121"/>
      <c r="Q39" s="121"/>
      <c r="R39" s="121"/>
      <c r="S39" s="137"/>
      <c r="T39" s="121"/>
      <c r="U39" s="110"/>
      <c r="V39" s="269">
        <f t="shared" si="14"/>
        <v>9.09</v>
      </c>
      <c r="W39" s="174"/>
      <c r="X39" s="122"/>
      <c r="Y39" s="122"/>
      <c r="Z39" s="285"/>
      <c r="AA39" s="285"/>
      <c r="AB39" s="125"/>
      <c r="AC39" s="290"/>
      <c r="AD39" s="276"/>
      <c r="AE39" s="275"/>
      <c r="AF39" s="276"/>
      <c r="AG39" s="276"/>
      <c r="AH39" s="284"/>
      <c r="AI39" s="284"/>
      <c r="AJ39" s="284"/>
      <c r="AK39" s="284"/>
      <c r="AL39" s="13"/>
      <c r="AM39" s="129"/>
      <c r="AN39" s="284"/>
      <c r="AO39" s="9"/>
      <c r="AP39" s="275"/>
      <c r="AQ39" s="276"/>
      <c r="AR39" s="276"/>
      <c r="AS39" s="284"/>
      <c r="AT39" s="8"/>
      <c r="AV39" s="8"/>
      <c r="AW39" s="8"/>
      <c r="AX39" s="163"/>
    </row>
    <row r="40" spans="1:50">
      <c r="A40" s="266" t="s">
        <v>641</v>
      </c>
      <c r="B40" s="271">
        <v>3</v>
      </c>
      <c r="C40" s="267">
        <v>6.95</v>
      </c>
      <c r="D40" s="288">
        <f t="shared" si="2"/>
        <v>20.85</v>
      </c>
      <c r="E40" s="271"/>
      <c r="F40" s="271"/>
      <c r="G40" s="269"/>
      <c r="H40" s="203"/>
      <c r="I40" s="121"/>
      <c r="J40" s="121"/>
      <c r="K40" s="121"/>
      <c r="L40" s="137"/>
      <c r="M40" s="174"/>
      <c r="N40" s="269"/>
      <c r="O40" s="203"/>
      <c r="P40" s="121"/>
      <c r="Q40" s="121"/>
      <c r="R40" s="121"/>
      <c r="S40" s="137"/>
      <c r="T40" s="121"/>
      <c r="U40" s="110"/>
      <c r="V40" s="269">
        <f t="shared" si="14"/>
        <v>20.85</v>
      </c>
      <c r="W40" s="174"/>
      <c r="X40" s="122"/>
      <c r="Y40" s="122"/>
      <c r="Z40" s="285"/>
      <c r="AA40" s="285"/>
      <c r="AB40" s="125"/>
      <c r="AC40" s="290"/>
      <c r="AD40" s="276"/>
      <c r="AE40" s="275"/>
      <c r="AF40" s="276"/>
      <c r="AG40" s="276"/>
      <c r="AH40" s="284"/>
      <c r="AI40" s="284"/>
      <c r="AJ40" s="284"/>
      <c r="AK40" s="284"/>
      <c r="AL40" s="13"/>
      <c r="AM40" s="129"/>
      <c r="AN40" s="284"/>
      <c r="AO40" s="9"/>
      <c r="AP40" s="275"/>
      <c r="AQ40" s="276"/>
      <c r="AR40" s="276"/>
      <c r="AS40" s="284"/>
      <c r="AT40" s="8"/>
      <c r="AV40" s="8"/>
      <c r="AW40" s="8"/>
      <c r="AX40" s="163"/>
    </row>
    <row r="41" spans="1:50">
      <c r="A41" s="266" t="s">
        <v>642</v>
      </c>
      <c r="B41" s="271">
        <v>3</v>
      </c>
      <c r="C41" s="267">
        <v>4.1500000000000004</v>
      </c>
      <c r="D41" s="288">
        <f t="shared" si="2"/>
        <v>12.45</v>
      </c>
      <c r="E41" s="271"/>
      <c r="F41" s="271"/>
      <c r="G41" s="269"/>
      <c r="H41" s="203"/>
      <c r="I41" s="121"/>
      <c r="J41" s="121"/>
      <c r="K41" s="121"/>
      <c r="L41" s="137"/>
      <c r="M41" s="174"/>
      <c r="N41" s="269"/>
      <c r="O41" s="203"/>
      <c r="P41" s="121"/>
      <c r="Q41" s="121"/>
      <c r="R41" s="121"/>
      <c r="S41" s="137"/>
      <c r="T41" s="121"/>
      <c r="U41" s="110"/>
      <c r="V41" s="269">
        <f t="shared" si="14"/>
        <v>12.45</v>
      </c>
      <c r="W41" s="174"/>
      <c r="X41" s="122"/>
      <c r="Y41" s="122"/>
      <c r="Z41" s="285"/>
      <c r="AA41" s="285"/>
      <c r="AB41" s="125"/>
      <c r="AC41" s="290"/>
      <c r="AD41" s="276"/>
      <c r="AE41" s="275"/>
      <c r="AF41" s="276"/>
      <c r="AG41" s="276"/>
      <c r="AH41" s="284"/>
      <c r="AI41" s="284"/>
      <c r="AJ41" s="284"/>
      <c r="AK41" s="284"/>
      <c r="AL41" s="13"/>
      <c r="AM41" s="129"/>
      <c r="AN41" s="284"/>
      <c r="AO41" s="9"/>
      <c r="AP41" s="275"/>
      <c r="AQ41" s="276"/>
      <c r="AR41" s="276"/>
      <c r="AS41" s="284"/>
      <c r="AT41" s="8"/>
      <c r="AV41" s="8"/>
      <c r="AW41" s="8"/>
      <c r="AX41" s="163"/>
    </row>
    <row r="42" spans="1:50">
      <c r="A42" s="266" t="s">
        <v>643</v>
      </c>
      <c r="B42" s="271">
        <v>3</v>
      </c>
      <c r="C42" s="267">
        <v>5.9</v>
      </c>
      <c r="D42" s="288">
        <f t="shared" si="2"/>
        <v>17.7</v>
      </c>
      <c r="E42" s="271"/>
      <c r="F42" s="271"/>
      <c r="G42" s="269"/>
      <c r="H42" s="203"/>
      <c r="I42" s="121"/>
      <c r="J42" s="121"/>
      <c r="K42" s="121"/>
      <c r="L42" s="137"/>
      <c r="M42" s="174"/>
      <c r="N42" s="269"/>
      <c r="O42" s="203"/>
      <c r="P42" s="121"/>
      <c r="Q42" s="121"/>
      <c r="R42" s="121"/>
      <c r="S42" s="137"/>
      <c r="T42" s="121"/>
      <c r="U42" s="110"/>
      <c r="V42" s="269">
        <f t="shared" si="14"/>
        <v>17.7</v>
      </c>
      <c r="W42" s="174"/>
      <c r="X42" s="122"/>
      <c r="Y42" s="122"/>
      <c r="Z42" s="285"/>
      <c r="AA42" s="285"/>
      <c r="AB42" s="125"/>
      <c r="AC42" s="290"/>
      <c r="AD42" s="276"/>
      <c r="AE42" s="275"/>
      <c r="AF42" s="276"/>
      <c r="AG42" s="276"/>
      <c r="AH42" s="284"/>
      <c r="AI42" s="284"/>
      <c r="AJ42" s="284"/>
      <c r="AK42" s="284"/>
      <c r="AL42" s="13"/>
      <c r="AM42" s="129"/>
      <c r="AN42" s="284"/>
      <c r="AO42" s="9"/>
      <c r="AP42" s="275"/>
      <c r="AQ42" s="276"/>
      <c r="AR42" s="276"/>
      <c r="AS42" s="284"/>
      <c r="AT42" s="8"/>
      <c r="AV42" s="8"/>
      <c r="AW42" s="8"/>
      <c r="AX42" s="163"/>
    </row>
    <row r="43" spans="1:50">
      <c r="A43" s="266" t="s">
        <v>644</v>
      </c>
      <c r="B43" s="271">
        <v>3</v>
      </c>
      <c r="C43" s="267">
        <v>1.25</v>
      </c>
      <c r="D43" s="288">
        <f t="shared" si="2"/>
        <v>3.75</v>
      </c>
      <c r="E43" s="271"/>
      <c r="F43" s="271"/>
      <c r="G43" s="269"/>
      <c r="H43" s="203"/>
      <c r="I43" s="121"/>
      <c r="J43" s="121"/>
      <c r="K43" s="121"/>
      <c r="L43" s="137"/>
      <c r="M43" s="174"/>
      <c r="N43" s="269"/>
      <c r="O43" s="203"/>
      <c r="P43" s="121"/>
      <c r="Q43" s="121"/>
      <c r="R43" s="121"/>
      <c r="S43" s="137"/>
      <c r="T43" s="121"/>
      <c r="U43" s="110"/>
      <c r="V43" s="269">
        <f t="shared" si="14"/>
        <v>3.75</v>
      </c>
      <c r="W43" s="174"/>
      <c r="X43" s="122"/>
      <c r="Y43" s="122"/>
      <c r="Z43" s="285"/>
      <c r="AA43" s="285"/>
      <c r="AB43" s="125"/>
      <c r="AC43" s="290"/>
      <c r="AD43" s="276"/>
      <c r="AE43" s="275"/>
      <c r="AF43" s="276"/>
      <c r="AG43" s="276"/>
      <c r="AH43" s="284"/>
      <c r="AI43" s="284"/>
      <c r="AJ43" s="284"/>
      <c r="AK43" s="284"/>
      <c r="AL43" s="13"/>
      <c r="AM43" s="129"/>
      <c r="AN43" s="284"/>
      <c r="AO43" s="9"/>
      <c r="AP43" s="275"/>
      <c r="AQ43" s="276"/>
      <c r="AR43" s="276"/>
      <c r="AS43" s="284"/>
      <c r="AT43" s="8"/>
      <c r="AV43" s="8"/>
      <c r="AW43" s="8"/>
      <c r="AX43" s="163"/>
    </row>
    <row r="44" spans="1:50">
      <c r="A44" s="266" t="s">
        <v>645</v>
      </c>
      <c r="B44" s="271">
        <v>3</v>
      </c>
      <c r="C44" s="267">
        <v>3.18</v>
      </c>
      <c r="D44" s="288">
        <f t="shared" si="2"/>
        <v>9.5399999999999991</v>
      </c>
      <c r="E44" s="271"/>
      <c r="F44" s="271"/>
      <c r="G44" s="269"/>
      <c r="H44" s="203"/>
      <c r="I44" s="121"/>
      <c r="J44" s="121"/>
      <c r="K44" s="121"/>
      <c r="L44" s="137"/>
      <c r="M44" s="174"/>
      <c r="N44" s="269"/>
      <c r="O44" s="203"/>
      <c r="P44" s="121"/>
      <c r="Q44" s="121"/>
      <c r="R44" s="121"/>
      <c r="S44" s="137"/>
      <c r="T44" s="121"/>
      <c r="U44" s="110"/>
      <c r="V44" s="269">
        <f t="shared" si="14"/>
        <v>9.5399999999999991</v>
      </c>
      <c r="W44" s="174"/>
      <c r="X44" s="122"/>
      <c r="Y44" s="122"/>
      <c r="Z44" s="285"/>
      <c r="AA44" s="285"/>
      <c r="AB44" s="125"/>
      <c r="AC44" s="290"/>
      <c r="AD44" s="276"/>
      <c r="AE44" s="275"/>
      <c r="AF44" s="276"/>
      <c r="AG44" s="276"/>
      <c r="AH44" s="284"/>
      <c r="AI44" s="284"/>
      <c r="AJ44" s="284"/>
      <c r="AK44" s="284"/>
      <c r="AL44" s="13"/>
      <c r="AM44" s="129"/>
      <c r="AN44" s="284"/>
      <c r="AO44" s="9"/>
      <c r="AP44" s="275"/>
      <c r="AQ44" s="276"/>
      <c r="AR44" s="276"/>
      <c r="AS44" s="284"/>
      <c r="AT44" s="8"/>
      <c r="AV44" s="8"/>
      <c r="AW44" s="8"/>
      <c r="AX44" s="163"/>
    </row>
    <row r="45" spans="1:50">
      <c r="A45" s="266" t="s">
        <v>646</v>
      </c>
      <c r="B45" s="271">
        <v>3</v>
      </c>
      <c r="C45" s="267">
        <v>3.18</v>
      </c>
      <c r="D45" s="288">
        <f t="shared" si="2"/>
        <v>9.5399999999999991</v>
      </c>
      <c r="E45" s="271"/>
      <c r="F45" s="271"/>
      <c r="G45" s="269"/>
      <c r="H45" s="203"/>
      <c r="I45" s="121"/>
      <c r="J45" s="121"/>
      <c r="K45" s="121"/>
      <c r="L45" s="137"/>
      <c r="M45" s="174"/>
      <c r="N45" s="269"/>
      <c r="O45" s="203"/>
      <c r="P45" s="121"/>
      <c r="Q45" s="121"/>
      <c r="R45" s="121"/>
      <c r="S45" s="137"/>
      <c r="T45" s="121"/>
      <c r="U45" s="110"/>
      <c r="V45" s="269">
        <f t="shared" si="14"/>
        <v>9.5399999999999991</v>
      </c>
      <c r="W45" s="174"/>
      <c r="X45" s="122"/>
      <c r="Y45" s="122"/>
      <c r="Z45" s="285"/>
      <c r="AA45" s="285"/>
      <c r="AB45" s="125"/>
      <c r="AC45" s="290"/>
      <c r="AD45" s="276"/>
      <c r="AE45" s="275"/>
      <c r="AF45" s="276"/>
      <c r="AG45" s="276"/>
      <c r="AH45" s="284"/>
      <c r="AI45" s="284"/>
      <c r="AJ45" s="284"/>
      <c r="AK45" s="284"/>
      <c r="AL45" s="13"/>
      <c r="AM45" s="129"/>
      <c r="AN45" s="284"/>
      <c r="AO45" s="9"/>
      <c r="AP45" s="275"/>
      <c r="AQ45" s="276"/>
      <c r="AR45" s="276"/>
      <c r="AS45" s="284"/>
      <c r="AT45" s="8"/>
      <c r="AV45" s="8"/>
      <c r="AW45" s="8"/>
      <c r="AX45" s="163"/>
    </row>
    <row r="46" spans="1:50">
      <c r="A46" s="266" t="s">
        <v>647</v>
      </c>
      <c r="B46" s="271">
        <v>3</v>
      </c>
      <c r="C46" s="267">
        <v>1.25</v>
      </c>
      <c r="D46" s="288">
        <f t="shared" si="2"/>
        <v>3.75</v>
      </c>
      <c r="E46" s="271"/>
      <c r="F46" s="271"/>
      <c r="G46" s="269"/>
      <c r="H46" s="203"/>
      <c r="I46" s="121"/>
      <c r="J46" s="121"/>
      <c r="K46" s="121"/>
      <c r="L46" s="137"/>
      <c r="M46" s="174"/>
      <c r="N46" s="269"/>
      <c r="O46" s="203"/>
      <c r="P46" s="121"/>
      <c r="Q46" s="121"/>
      <c r="R46" s="121"/>
      <c r="S46" s="137"/>
      <c r="T46" s="121"/>
      <c r="U46" s="110"/>
      <c r="V46" s="269">
        <f t="shared" si="14"/>
        <v>3.75</v>
      </c>
      <c r="W46" s="174"/>
      <c r="X46" s="122"/>
      <c r="Y46" s="122"/>
      <c r="Z46" s="285"/>
      <c r="AA46" s="285"/>
      <c r="AB46" s="125"/>
      <c r="AC46" s="290"/>
      <c r="AD46" s="276"/>
      <c r="AE46" s="275"/>
      <c r="AF46" s="276"/>
      <c r="AG46" s="276"/>
      <c r="AH46" s="284"/>
      <c r="AI46" s="284"/>
      <c r="AJ46" s="284"/>
      <c r="AK46" s="284"/>
      <c r="AL46" s="13"/>
      <c r="AM46" s="129"/>
      <c r="AN46" s="284"/>
      <c r="AO46" s="9"/>
      <c r="AP46" s="275"/>
      <c r="AQ46" s="276"/>
      <c r="AR46" s="276"/>
      <c r="AS46" s="284"/>
      <c r="AT46" s="8"/>
      <c r="AV46" s="8"/>
      <c r="AW46" s="8"/>
      <c r="AX46" s="163"/>
    </row>
    <row r="47" spans="1:50">
      <c r="A47" s="266" t="s">
        <v>648</v>
      </c>
      <c r="B47" s="271">
        <v>4.1500000000000004</v>
      </c>
      <c r="C47" s="267">
        <v>10</v>
      </c>
      <c r="D47" s="288">
        <f t="shared" si="2"/>
        <v>41.5</v>
      </c>
      <c r="E47" s="271"/>
      <c r="F47" s="271"/>
      <c r="G47" s="269"/>
      <c r="H47" s="203"/>
      <c r="I47" s="121"/>
      <c r="J47" s="121"/>
      <c r="K47" s="121"/>
      <c r="L47" s="137"/>
      <c r="M47" s="174"/>
      <c r="N47" s="269"/>
      <c r="O47" s="203"/>
      <c r="P47" s="121"/>
      <c r="Q47" s="121"/>
      <c r="R47" s="121"/>
      <c r="S47" s="137"/>
      <c r="T47" s="121"/>
      <c r="U47" s="110"/>
      <c r="V47" s="269">
        <f t="shared" si="14"/>
        <v>41.5</v>
      </c>
      <c r="W47" s="174"/>
      <c r="X47" s="122"/>
      <c r="Y47" s="122"/>
      <c r="Z47" s="285"/>
      <c r="AA47" s="285"/>
      <c r="AB47" s="125"/>
      <c r="AC47" s="290"/>
      <c r="AD47" s="276"/>
      <c r="AE47" s="275"/>
      <c r="AF47" s="276"/>
      <c r="AG47" s="276"/>
      <c r="AH47" s="284"/>
      <c r="AI47" s="284"/>
      <c r="AJ47" s="284"/>
      <c r="AK47" s="284"/>
      <c r="AL47" s="13"/>
      <c r="AM47" s="129"/>
      <c r="AN47" s="284"/>
      <c r="AO47" s="9"/>
      <c r="AP47" s="275"/>
      <c r="AQ47" s="276"/>
      <c r="AR47" s="276"/>
      <c r="AS47" s="284"/>
      <c r="AT47" s="8"/>
      <c r="AV47" s="8"/>
      <c r="AW47" s="8"/>
      <c r="AX47" s="163"/>
    </row>
    <row r="48" spans="1:50">
      <c r="A48" s="266" t="s">
        <v>649</v>
      </c>
      <c r="B48" s="271">
        <v>3</v>
      </c>
      <c r="C48" s="267">
        <v>8.6</v>
      </c>
      <c r="D48" s="288">
        <f t="shared" si="2"/>
        <v>25.8</v>
      </c>
      <c r="E48" s="271"/>
      <c r="F48" s="271"/>
      <c r="G48" s="269"/>
      <c r="H48" s="203"/>
      <c r="I48" s="121"/>
      <c r="J48" s="121"/>
      <c r="K48" s="121"/>
      <c r="L48" s="137"/>
      <c r="M48" s="174"/>
      <c r="N48" s="269"/>
      <c r="O48" s="203"/>
      <c r="P48" s="121"/>
      <c r="Q48" s="121"/>
      <c r="R48" s="121"/>
      <c r="S48" s="137"/>
      <c r="T48" s="121"/>
      <c r="U48" s="110"/>
      <c r="V48" s="269">
        <f t="shared" si="14"/>
        <v>25.8</v>
      </c>
      <c r="W48" s="174"/>
      <c r="X48" s="122"/>
      <c r="Y48" s="122"/>
      <c r="Z48" s="285"/>
      <c r="AA48" s="285"/>
      <c r="AB48" s="125"/>
      <c r="AC48" s="290"/>
      <c r="AD48" s="276"/>
      <c r="AE48" s="275"/>
      <c r="AF48" s="276"/>
      <c r="AG48" s="276"/>
      <c r="AH48" s="284"/>
      <c r="AI48" s="284"/>
      <c r="AJ48" s="284"/>
      <c r="AK48" s="284"/>
      <c r="AL48" s="13"/>
      <c r="AM48" s="129"/>
      <c r="AN48" s="284"/>
      <c r="AO48" s="9"/>
      <c r="AP48" s="275"/>
      <c r="AQ48" s="276"/>
      <c r="AR48" s="276"/>
      <c r="AS48" s="284"/>
      <c r="AT48" s="8"/>
      <c r="AV48" s="8"/>
      <c r="AW48" s="8"/>
      <c r="AX48" s="163"/>
    </row>
    <row r="49" spans="1:50">
      <c r="A49" s="266" t="s">
        <v>650</v>
      </c>
      <c r="B49" s="271">
        <v>3</v>
      </c>
      <c r="C49" s="267">
        <v>2.2999999999999998</v>
      </c>
      <c r="D49" s="288">
        <f t="shared" si="2"/>
        <v>6.9</v>
      </c>
      <c r="E49" s="271"/>
      <c r="F49" s="271"/>
      <c r="G49" s="269"/>
      <c r="H49" s="203"/>
      <c r="I49" s="121"/>
      <c r="J49" s="121"/>
      <c r="K49" s="121"/>
      <c r="L49" s="137"/>
      <c r="M49" s="174"/>
      <c r="N49" s="269"/>
      <c r="O49" s="203"/>
      <c r="P49" s="121"/>
      <c r="Q49" s="121"/>
      <c r="R49" s="121"/>
      <c r="S49" s="137"/>
      <c r="T49" s="121"/>
      <c r="U49" s="110"/>
      <c r="V49" s="269">
        <f t="shared" si="14"/>
        <v>6.9</v>
      </c>
      <c r="W49" s="174"/>
      <c r="X49" s="122"/>
      <c r="Y49" s="122"/>
      <c r="Z49" s="285"/>
      <c r="AA49" s="285"/>
      <c r="AB49" s="125"/>
      <c r="AC49" s="290"/>
      <c r="AD49" s="276"/>
      <c r="AE49" s="275"/>
      <c r="AF49" s="276"/>
      <c r="AG49" s="276"/>
      <c r="AH49" s="284"/>
      <c r="AI49" s="284"/>
      <c r="AJ49" s="284"/>
      <c r="AK49" s="284"/>
      <c r="AL49" s="13"/>
      <c r="AM49" s="129"/>
      <c r="AN49" s="284"/>
      <c r="AO49" s="9"/>
      <c r="AP49" s="275"/>
      <c r="AQ49" s="276"/>
      <c r="AR49" s="276"/>
      <c r="AS49" s="284"/>
      <c r="AT49" s="8"/>
      <c r="AV49" s="8"/>
      <c r="AW49" s="8"/>
      <c r="AX49" s="163"/>
    </row>
    <row r="50" spans="1:50">
      <c r="A50" s="266" t="s">
        <v>651</v>
      </c>
      <c r="B50" s="271">
        <v>3</v>
      </c>
      <c r="C50" s="267">
        <v>0.85</v>
      </c>
      <c r="D50" s="288">
        <f t="shared" si="2"/>
        <v>2.5499999999999998</v>
      </c>
      <c r="E50" s="271"/>
      <c r="F50" s="271"/>
      <c r="G50" s="269"/>
      <c r="H50" s="203"/>
      <c r="I50" s="121"/>
      <c r="J50" s="121"/>
      <c r="K50" s="121"/>
      <c r="L50" s="137"/>
      <c r="M50" s="174"/>
      <c r="N50" s="269"/>
      <c r="O50" s="203"/>
      <c r="P50" s="121"/>
      <c r="Q50" s="121"/>
      <c r="R50" s="121"/>
      <c r="S50" s="137"/>
      <c r="T50" s="121"/>
      <c r="U50" s="110"/>
      <c r="V50" s="269">
        <f t="shared" si="14"/>
        <v>2.5499999999999998</v>
      </c>
      <c r="W50" s="174"/>
      <c r="X50" s="122"/>
      <c r="Y50" s="122"/>
      <c r="Z50" s="285"/>
      <c r="AA50" s="285"/>
      <c r="AB50" s="125"/>
      <c r="AC50" s="290"/>
      <c r="AD50" s="276"/>
      <c r="AE50" s="275"/>
      <c r="AF50" s="276"/>
      <c r="AG50" s="276"/>
      <c r="AH50" s="284"/>
      <c r="AI50" s="284"/>
      <c r="AJ50" s="284"/>
      <c r="AK50" s="284"/>
      <c r="AL50" s="13"/>
      <c r="AM50" s="129"/>
      <c r="AN50" s="284"/>
      <c r="AO50" s="9"/>
      <c r="AP50" s="275"/>
      <c r="AQ50" s="276"/>
      <c r="AR50" s="276"/>
      <c r="AS50" s="284"/>
      <c r="AT50" s="8"/>
      <c r="AV50" s="8"/>
      <c r="AW50" s="8"/>
      <c r="AX50" s="163"/>
    </row>
    <row r="51" spans="1:50">
      <c r="A51" s="266" t="s">
        <v>652</v>
      </c>
      <c r="B51" s="271">
        <v>3</v>
      </c>
      <c r="C51" s="267">
        <v>2.2999999999999998</v>
      </c>
      <c r="D51" s="288">
        <f t="shared" si="2"/>
        <v>6.9</v>
      </c>
      <c r="E51" s="271"/>
      <c r="F51" s="271"/>
      <c r="G51" s="269"/>
      <c r="H51" s="203"/>
      <c r="I51" s="121"/>
      <c r="J51" s="121"/>
      <c r="K51" s="121"/>
      <c r="L51" s="137"/>
      <c r="M51" s="174"/>
      <c r="N51" s="269"/>
      <c r="O51" s="203"/>
      <c r="P51" s="121"/>
      <c r="Q51" s="121"/>
      <c r="R51" s="121"/>
      <c r="S51" s="137"/>
      <c r="T51" s="121"/>
      <c r="U51" s="110"/>
      <c r="V51" s="269">
        <f t="shared" si="14"/>
        <v>6.9</v>
      </c>
      <c r="W51" s="174"/>
      <c r="X51" s="122"/>
      <c r="Y51" s="122"/>
      <c r="Z51" s="285"/>
      <c r="AA51" s="285"/>
      <c r="AB51" s="125"/>
      <c r="AC51" s="290"/>
      <c r="AD51" s="276"/>
      <c r="AE51" s="275"/>
      <c r="AF51" s="276"/>
      <c r="AG51" s="276"/>
      <c r="AH51" s="284"/>
      <c r="AI51" s="284"/>
      <c r="AJ51" s="284"/>
      <c r="AK51" s="284"/>
      <c r="AL51" s="13"/>
      <c r="AM51" s="129"/>
      <c r="AN51" s="284"/>
      <c r="AO51" s="9"/>
      <c r="AP51" s="275"/>
      <c r="AQ51" s="276"/>
      <c r="AR51" s="276"/>
      <c r="AS51" s="284"/>
      <c r="AT51" s="8"/>
      <c r="AV51" s="8"/>
      <c r="AW51" s="8"/>
      <c r="AX51" s="163"/>
    </row>
    <row r="52" spans="1:50">
      <c r="A52" s="266" t="s">
        <v>653</v>
      </c>
      <c r="B52" s="271">
        <v>3</v>
      </c>
      <c r="C52" s="267">
        <v>3.15</v>
      </c>
      <c r="D52" s="288">
        <f t="shared" si="2"/>
        <v>9.4499999999999993</v>
      </c>
      <c r="E52" s="271"/>
      <c r="F52" s="271"/>
      <c r="G52" s="269"/>
      <c r="H52" s="203"/>
      <c r="I52" s="121"/>
      <c r="J52" s="121"/>
      <c r="K52" s="121"/>
      <c r="L52" s="137"/>
      <c r="M52" s="174"/>
      <c r="N52" s="269"/>
      <c r="O52" s="203"/>
      <c r="P52" s="121"/>
      <c r="Q52" s="121"/>
      <c r="R52" s="121"/>
      <c r="S52" s="137"/>
      <c r="T52" s="121"/>
      <c r="U52" s="110"/>
      <c r="V52" s="269">
        <f t="shared" si="14"/>
        <v>9.4499999999999993</v>
      </c>
      <c r="W52" s="174"/>
      <c r="X52" s="122"/>
      <c r="Y52" s="122"/>
      <c r="Z52" s="285"/>
      <c r="AA52" s="285"/>
      <c r="AB52" s="125"/>
      <c r="AC52" s="290"/>
      <c r="AD52" s="276"/>
      <c r="AE52" s="275"/>
      <c r="AF52" s="276"/>
      <c r="AG52" s="276"/>
      <c r="AH52" s="284"/>
      <c r="AI52" s="284"/>
      <c r="AJ52" s="284"/>
      <c r="AK52" s="284"/>
      <c r="AL52" s="13"/>
      <c r="AM52" s="129"/>
      <c r="AN52" s="284"/>
      <c r="AO52" s="9"/>
      <c r="AP52" s="275"/>
      <c r="AQ52" s="276"/>
      <c r="AR52" s="276"/>
      <c r="AS52" s="284"/>
      <c r="AT52" s="8"/>
      <c r="AV52" s="8"/>
      <c r="AW52" s="8"/>
      <c r="AX52" s="163"/>
    </row>
    <row r="53" spans="1:50">
      <c r="A53" s="266" t="s">
        <v>654</v>
      </c>
      <c r="B53" s="271">
        <v>3</v>
      </c>
      <c r="C53" s="267">
        <v>0.85</v>
      </c>
      <c r="D53" s="288">
        <f t="shared" si="2"/>
        <v>2.5499999999999998</v>
      </c>
      <c r="E53" s="271"/>
      <c r="F53" s="271"/>
      <c r="G53" s="269"/>
      <c r="H53" s="203"/>
      <c r="I53" s="121"/>
      <c r="J53" s="121"/>
      <c r="K53" s="121"/>
      <c r="L53" s="137"/>
      <c r="M53" s="174"/>
      <c r="N53" s="269"/>
      <c r="O53" s="203"/>
      <c r="P53" s="121"/>
      <c r="Q53" s="121"/>
      <c r="R53" s="121"/>
      <c r="S53" s="137"/>
      <c r="T53" s="121"/>
      <c r="U53" s="110"/>
      <c r="V53" s="269">
        <f t="shared" si="14"/>
        <v>2.5499999999999998</v>
      </c>
      <c r="W53" s="174"/>
      <c r="X53" s="122"/>
      <c r="Y53" s="122"/>
      <c r="Z53" s="285"/>
      <c r="AA53" s="285"/>
      <c r="AB53" s="125"/>
      <c r="AC53" s="290"/>
      <c r="AD53" s="276"/>
      <c r="AE53" s="275"/>
      <c r="AF53" s="276"/>
      <c r="AG53" s="276"/>
      <c r="AH53" s="284"/>
      <c r="AI53" s="284"/>
      <c r="AJ53" s="284"/>
      <c r="AK53" s="284"/>
      <c r="AL53" s="13"/>
      <c r="AM53" s="129"/>
      <c r="AN53" s="284"/>
      <c r="AO53" s="9"/>
      <c r="AP53" s="275"/>
      <c r="AQ53" s="276"/>
      <c r="AR53" s="276"/>
      <c r="AS53" s="284"/>
      <c r="AT53" s="8"/>
      <c r="AV53" s="8"/>
      <c r="AW53" s="8"/>
      <c r="AX53" s="163"/>
    </row>
    <row r="54" spans="1:50">
      <c r="A54" s="266" t="s">
        <v>655</v>
      </c>
      <c r="B54" s="271">
        <v>3</v>
      </c>
      <c r="C54" s="267">
        <v>3</v>
      </c>
      <c r="D54" s="288">
        <f t="shared" si="2"/>
        <v>9</v>
      </c>
      <c r="E54" s="271"/>
      <c r="F54" s="271"/>
      <c r="G54" s="269"/>
      <c r="H54" s="203"/>
      <c r="I54" s="121"/>
      <c r="J54" s="121"/>
      <c r="K54" s="121"/>
      <c r="L54" s="137"/>
      <c r="M54" s="174"/>
      <c r="N54" s="269"/>
      <c r="O54" s="203"/>
      <c r="P54" s="121"/>
      <c r="Q54" s="121"/>
      <c r="R54" s="121"/>
      <c r="S54" s="137"/>
      <c r="T54" s="121"/>
      <c r="U54" s="110"/>
      <c r="V54" s="269">
        <f t="shared" si="14"/>
        <v>9</v>
      </c>
      <c r="W54" s="174"/>
      <c r="X54" s="122"/>
      <c r="Y54" s="122"/>
      <c r="Z54" s="285"/>
      <c r="AA54" s="285"/>
      <c r="AB54" s="125"/>
      <c r="AC54" s="290"/>
      <c r="AD54" s="276"/>
      <c r="AE54" s="275"/>
      <c r="AF54" s="276"/>
      <c r="AG54" s="276"/>
      <c r="AH54" s="284"/>
      <c r="AI54" s="284"/>
      <c r="AJ54" s="284"/>
      <c r="AK54" s="284"/>
      <c r="AL54" s="13"/>
      <c r="AM54" s="129"/>
      <c r="AN54" s="284"/>
      <c r="AO54" s="9"/>
      <c r="AP54" s="275"/>
      <c r="AQ54" s="276"/>
      <c r="AR54" s="276"/>
      <c r="AS54" s="284"/>
      <c r="AT54" s="8"/>
      <c r="AV54" s="8"/>
      <c r="AW54" s="8"/>
      <c r="AX54" s="163"/>
    </row>
    <row r="55" spans="1:50">
      <c r="A55" s="266" t="s">
        <v>656</v>
      </c>
      <c r="B55" s="271">
        <v>3</v>
      </c>
      <c r="C55" s="267">
        <v>3.15</v>
      </c>
      <c r="D55" s="288">
        <f t="shared" si="2"/>
        <v>9.4499999999999993</v>
      </c>
      <c r="E55" s="271"/>
      <c r="F55" s="271"/>
      <c r="G55" s="269"/>
      <c r="H55" s="203"/>
      <c r="I55" s="121"/>
      <c r="J55" s="121"/>
      <c r="K55" s="121"/>
      <c r="L55" s="137"/>
      <c r="M55" s="174"/>
      <c r="N55" s="269"/>
      <c r="O55" s="203"/>
      <c r="P55" s="121"/>
      <c r="Q55" s="121"/>
      <c r="R55" s="121"/>
      <c r="S55" s="137"/>
      <c r="T55" s="121"/>
      <c r="U55" s="110"/>
      <c r="V55" s="269">
        <f t="shared" si="14"/>
        <v>9.4499999999999993</v>
      </c>
      <c r="W55" s="174"/>
      <c r="X55" s="122"/>
      <c r="Y55" s="122"/>
      <c r="Z55" s="285"/>
      <c r="AA55" s="285"/>
      <c r="AB55" s="125"/>
      <c r="AC55" s="290"/>
      <c r="AD55" s="276"/>
      <c r="AE55" s="275"/>
      <c r="AF55" s="276"/>
      <c r="AG55" s="276"/>
      <c r="AH55" s="284"/>
      <c r="AI55" s="284"/>
      <c r="AJ55" s="284"/>
      <c r="AK55" s="284"/>
      <c r="AL55" s="13"/>
      <c r="AM55" s="129"/>
      <c r="AN55" s="284"/>
      <c r="AO55" s="9"/>
      <c r="AP55" s="275"/>
      <c r="AQ55" s="276"/>
      <c r="AR55" s="276"/>
      <c r="AS55" s="284"/>
      <c r="AT55" s="8"/>
      <c r="AV55" s="8"/>
      <c r="AW55" s="8"/>
      <c r="AX55" s="163"/>
    </row>
    <row r="56" spans="1:50">
      <c r="A56" s="266" t="s">
        <v>657</v>
      </c>
      <c r="B56" s="271">
        <v>3</v>
      </c>
      <c r="C56" s="267">
        <v>11.75</v>
      </c>
      <c r="D56" s="288">
        <f t="shared" si="2"/>
        <v>35.25</v>
      </c>
      <c r="E56" s="271"/>
      <c r="F56" s="271"/>
      <c r="G56" s="269"/>
      <c r="H56" s="203"/>
      <c r="I56" s="121"/>
      <c r="J56" s="121"/>
      <c r="K56" s="121"/>
      <c r="L56" s="137"/>
      <c r="M56" s="174"/>
      <c r="N56" s="269"/>
      <c r="O56" s="203"/>
      <c r="P56" s="121"/>
      <c r="Q56" s="121"/>
      <c r="R56" s="121"/>
      <c r="S56" s="137"/>
      <c r="T56" s="121"/>
      <c r="U56" s="110"/>
      <c r="V56" s="269">
        <f t="shared" si="14"/>
        <v>35.25</v>
      </c>
      <c r="W56" s="174"/>
      <c r="X56" s="122"/>
      <c r="Y56" s="122"/>
      <c r="Z56" s="285"/>
      <c r="AA56" s="285"/>
      <c r="AB56" s="125"/>
      <c r="AC56" s="290"/>
      <c r="AD56" s="276"/>
      <c r="AE56" s="275"/>
      <c r="AF56" s="276"/>
      <c r="AG56" s="276"/>
      <c r="AH56" s="284"/>
      <c r="AI56" s="284"/>
      <c r="AJ56" s="284"/>
      <c r="AK56" s="284"/>
      <c r="AL56" s="13"/>
      <c r="AM56" s="129"/>
      <c r="AN56" s="284"/>
      <c r="AO56" s="9"/>
      <c r="AP56" s="275"/>
      <c r="AQ56" s="276"/>
      <c r="AR56" s="276"/>
      <c r="AS56" s="284"/>
      <c r="AT56" s="8"/>
      <c r="AV56" s="8"/>
      <c r="AW56" s="8"/>
      <c r="AX56" s="163"/>
    </row>
    <row r="57" spans="1:50">
      <c r="A57" s="266" t="s">
        <v>658</v>
      </c>
      <c r="B57" s="271">
        <v>3</v>
      </c>
      <c r="C57" s="267">
        <v>3.3</v>
      </c>
      <c r="D57" s="288">
        <f t="shared" si="2"/>
        <v>9.9</v>
      </c>
      <c r="E57" s="271"/>
      <c r="F57" s="271"/>
      <c r="G57" s="269"/>
      <c r="H57" s="203"/>
      <c r="I57" s="121"/>
      <c r="J57" s="121"/>
      <c r="K57" s="121"/>
      <c r="L57" s="137"/>
      <c r="M57" s="174"/>
      <c r="N57" s="269"/>
      <c r="O57" s="203"/>
      <c r="P57" s="121"/>
      <c r="Q57" s="121"/>
      <c r="R57" s="121"/>
      <c r="S57" s="137"/>
      <c r="T57" s="121"/>
      <c r="U57" s="110"/>
      <c r="V57" s="269">
        <f t="shared" si="14"/>
        <v>9.9</v>
      </c>
      <c r="W57" s="174"/>
      <c r="X57" s="122"/>
      <c r="Y57" s="122"/>
      <c r="Z57" s="285"/>
      <c r="AA57" s="285"/>
      <c r="AB57" s="125"/>
      <c r="AC57" s="290"/>
      <c r="AD57" s="276"/>
      <c r="AE57" s="275"/>
      <c r="AF57" s="276"/>
      <c r="AG57" s="276"/>
      <c r="AH57" s="284"/>
      <c r="AI57" s="284"/>
      <c r="AJ57" s="284"/>
      <c r="AK57" s="284"/>
      <c r="AL57" s="13"/>
      <c r="AM57" s="129"/>
      <c r="AN57" s="284"/>
      <c r="AO57" s="9"/>
      <c r="AP57" s="275"/>
      <c r="AQ57" s="276"/>
      <c r="AR57" s="276"/>
      <c r="AS57" s="284"/>
      <c r="AT57" s="8"/>
      <c r="AV57" s="8"/>
      <c r="AW57" s="8"/>
      <c r="AX57" s="163"/>
    </row>
    <row r="58" spans="1:50">
      <c r="A58" s="266" t="s">
        <v>659</v>
      </c>
      <c r="B58" s="271">
        <v>3</v>
      </c>
      <c r="C58" s="267">
        <v>3.3</v>
      </c>
      <c r="D58" s="288">
        <f t="shared" si="2"/>
        <v>9.9</v>
      </c>
      <c r="E58" s="271"/>
      <c r="F58" s="271"/>
      <c r="G58" s="269"/>
      <c r="H58" s="203"/>
      <c r="I58" s="121"/>
      <c r="J58" s="121"/>
      <c r="K58" s="121"/>
      <c r="L58" s="137"/>
      <c r="M58" s="174"/>
      <c r="N58" s="269"/>
      <c r="O58" s="203"/>
      <c r="P58" s="121"/>
      <c r="Q58" s="121"/>
      <c r="R58" s="121"/>
      <c r="S58" s="137"/>
      <c r="T58" s="121"/>
      <c r="U58" s="110"/>
      <c r="V58" s="269">
        <f t="shared" si="14"/>
        <v>9.9</v>
      </c>
      <c r="W58" s="174"/>
      <c r="X58" s="122"/>
      <c r="Y58" s="122"/>
      <c r="Z58" s="285"/>
      <c r="AA58" s="285"/>
      <c r="AB58" s="125"/>
      <c r="AC58" s="290"/>
      <c r="AD58" s="276"/>
      <c r="AE58" s="275"/>
      <c r="AF58" s="276"/>
      <c r="AG58" s="276"/>
      <c r="AH58" s="284"/>
      <c r="AI58" s="284"/>
      <c r="AJ58" s="284"/>
      <c r="AK58" s="284"/>
      <c r="AL58" s="13"/>
      <c r="AM58" s="129"/>
      <c r="AN58" s="284"/>
      <c r="AO58" s="9"/>
      <c r="AP58" s="275"/>
      <c r="AQ58" s="276"/>
      <c r="AR58" s="276"/>
      <c r="AS58" s="284"/>
      <c r="AT58" s="8"/>
      <c r="AV58" s="8"/>
      <c r="AW58" s="8"/>
      <c r="AX58" s="163"/>
    </row>
    <row r="59" spans="1:50">
      <c r="A59" s="266" t="s">
        <v>660</v>
      </c>
      <c r="B59" s="271">
        <v>3</v>
      </c>
      <c r="C59" s="267">
        <v>2</v>
      </c>
      <c r="D59" s="288">
        <f t="shared" si="2"/>
        <v>6</v>
      </c>
      <c r="E59" s="271"/>
      <c r="F59" s="271"/>
      <c r="G59" s="269"/>
      <c r="H59" s="203"/>
      <c r="I59" s="121"/>
      <c r="J59" s="121"/>
      <c r="K59" s="121"/>
      <c r="L59" s="137"/>
      <c r="M59" s="174"/>
      <c r="N59" s="269"/>
      <c r="O59" s="203"/>
      <c r="P59" s="121"/>
      <c r="Q59" s="121"/>
      <c r="R59" s="121"/>
      <c r="S59" s="137"/>
      <c r="T59" s="121"/>
      <c r="U59" s="110"/>
      <c r="V59" s="269">
        <f t="shared" si="14"/>
        <v>6</v>
      </c>
      <c r="W59" s="174"/>
      <c r="X59" s="122"/>
      <c r="Y59" s="122"/>
      <c r="Z59" s="285"/>
      <c r="AA59" s="285"/>
      <c r="AB59" s="125"/>
      <c r="AC59" s="290"/>
      <c r="AD59" s="276"/>
      <c r="AE59" s="275"/>
      <c r="AF59" s="276"/>
      <c r="AG59" s="276"/>
      <c r="AH59" s="284"/>
      <c r="AI59" s="284"/>
      <c r="AJ59" s="284"/>
      <c r="AK59" s="284"/>
      <c r="AL59" s="13"/>
      <c r="AM59" s="129"/>
      <c r="AN59" s="284"/>
      <c r="AO59" s="9"/>
      <c r="AP59" s="275"/>
      <c r="AQ59" s="276"/>
      <c r="AR59" s="276"/>
      <c r="AS59" s="284"/>
      <c r="AT59" s="8"/>
      <c r="AV59" s="8"/>
      <c r="AW59" s="8"/>
      <c r="AX59" s="163"/>
    </row>
    <row r="60" spans="1:50">
      <c r="A60" s="266" t="s">
        <v>661</v>
      </c>
      <c r="B60" s="271">
        <v>3</v>
      </c>
      <c r="C60" s="267">
        <v>3.15</v>
      </c>
      <c r="D60" s="288">
        <f t="shared" si="2"/>
        <v>9.4499999999999993</v>
      </c>
      <c r="E60" s="271"/>
      <c r="F60" s="271"/>
      <c r="G60" s="269"/>
      <c r="H60" s="203"/>
      <c r="I60" s="121"/>
      <c r="J60" s="121"/>
      <c r="K60" s="121"/>
      <c r="L60" s="137"/>
      <c r="M60" s="174"/>
      <c r="N60" s="269"/>
      <c r="O60" s="203"/>
      <c r="P60" s="121"/>
      <c r="Q60" s="121"/>
      <c r="R60" s="121"/>
      <c r="S60" s="137"/>
      <c r="T60" s="121"/>
      <c r="U60" s="110"/>
      <c r="V60" s="269">
        <f t="shared" si="14"/>
        <v>9.4499999999999993</v>
      </c>
      <c r="W60" s="174"/>
      <c r="X60" s="122"/>
      <c r="Y60" s="122"/>
      <c r="Z60" s="285"/>
      <c r="AA60" s="285"/>
      <c r="AB60" s="125"/>
      <c r="AC60" s="290"/>
      <c r="AD60" s="276"/>
      <c r="AE60" s="275"/>
      <c r="AF60" s="276"/>
      <c r="AG60" s="276"/>
      <c r="AH60" s="284"/>
      <c r="AI60" s="284"/>
      <c r="AJ60" s="284"/>
      <c r="AK60" s="284"/>
      <c r="AL60" s="13"/>
      <c r="AM60" s="129"/>
      <c r="AN60" s="284"/>
      <c r="AO60" s="9"/>
      <c r="AP60" s="275"/>
      <c r="AQ60" s="276"/>
      <c r="AR60" s="276"/>
      <c r="AS60" s="284"/>
      <c r="AT60" s="8"/>
      <c r="AV60" s="8"/>
      <c r="AW60" s="8"/>
      <c r="AX60" s="163"/>
    </row>
    <row r="61" spans="1:50">
      <c r="A61" s="266" t="s">
        <v>662</v>
      </c>
      <c r="B61" s="271">
        <v>3</v>
      </c>
      <c r="C61" s="267">
        <v>3.15</v>
      </c>
      <c r="D61" s="288">
        <f t="shared" si="2"/>
        <v>9.4499999999999993</v>
      </c>
      <c r="E61" s="271"/>
      <c r="F61" s="271"/>
      <c r="G61" s="269"/>
      <c r="H61" s="203"/>
      <c r="I61" s="121"/>
      <c r="J61" s="121"/>
      <c r="K61" s="121"/>
      <c r="L61" s="137"/>
      <c r="M61" s="174"/>
      <c r="N61" s="269"/>
      <c r="O61" s="203"/>
      <c r="P61" s="121"/>
      <c r="Q61" s="121"/>
      <c r="R61" s="121"/>
      <c r="S61" s="137"/>
      <c r="T61" s="121"/>
      <c r="U61" s="110"/>
      <c r="V61" s="269">
        <f t="shared" si="14"/>
        <v>9.4499999999999993</v>
      </c>
      <c r="W61" s="174"/>
      <c r="X61" s="122"/>
      <c r="Y61" s="122"/>
      <c r="Z61" s="285"/>
      <c r="AA61" s="285"/>
      <c r="AB61" s="125"/>
      <c r="AC61" s="290"/>
      <c r="AD61" s="276"/>
      <c r="AE61" s="275"/>
      <c r="AF61" s="276"/>
      <c r="AG61" s="276"/>
      <c r="AH61" s="284"/>
      <c r="AI61" s="284"/>
      <c r="AJ61" s="284"/>
      <c r="AK61" s="284"/>
      <c r="AL61" s="13"/>
      <c r="AM61" s="129"/>
      <c r="AN61" s="284"/>
      <c r="AO61" s="9"/>
      <c r="AP61" s="275"/>
      <c r="AQ61" s="276"/>
      <c r="AR61" s="276"/>
      <c r="AS61" s="284"/>
      <c r="AT61" s="8"/>
      <c r="AV61" s="8"/>
      <c r="AW61" s="8"/>
      <c r="AX61" s="163"/>
    </row>
    <row r="62" spans="1:50">
      <c r="A62" s="266" t="s">
        <v>663</v>
      </c>
      <c r="B62" s="271">
        <v>3</v>
      </c>
      <c r="C62" s="267">
        <v>3.15</v>
      </c>
      <c r="D62" s="288">
        <f t="shared" si="2"/>
        <v>9.4499999999999993</v>
      </c>
      <c r="E62" s="271"/>
      <c r="F62" s="271"/>
      <c r="G62" s="269"/>
      <c r="H62" s="203"/>
      <c r="I62" s="121"/>
      <c r="J62" s="121"/>
      <c r="K62" s="121"/>
      <c r="L62" s="137"/>
      <c r="M62" s="174"/>
      <c r="N62" s="269"/>
      <c r="O62" s="203"/>
      <c r="P62" s="121"/>
      <c r="Q62" s="121"/>
      <c r="R62" s="121"/>
      <c r="S62" s="137"/>
      <c r="T62" s="121"/>
      <c r="U62" s="110"/>
      <c r="V62" s="269">
        <f t="shared" si="14"/>
        <v>9.4499999999999993</v>
      </c>
      <c r="W62" s="174"/>
      <c r="X62" s="122"/>
      <c r="Y62" s="122"/>
      <c r="Z62" s="285"/>
      <c r="AA62" s="285"/>
      <c r="AB62" s="125"/>
      <c r="AC62" s="290"/>
      <c r="AD62" s="276"/>
      <c r="AE62" s="275"/>
      <c r="AF62" s="276"/>
      <c r="AG62" s="276"/>
      <c r="AH62" s="284"/>
      <c r="AI62" s="284"/>
      <c r="AJ62" s="284"/>
      <c r="AK62" s="284"/>
      <c r="AL62" s="13"/>
      <c r="AM62" s="129"/>
      <c r="AN62" s="284"/>
      <c r="AO62" s="9"/>
      <c r="AP62" s="275"/>
      <c r="AQ62" s="276"/>
      <c r="AR62" s="276"/>
      <c r="AS62" s="284"/>
      <c r="AT62" s="8"/>
      <c r="AV62" s="8"/>
      <c r="AW62" s="8"/>
      <c r="AX62" s="163"/>
    </row>
    <row r="63" spans="1:50">
      <c r="A63" s="266" t="s">
        <v>664</v>
      </c>
      <c r="B63" s="271">
        <v>3</v>
      </c>
      <c r="C63" s="267">
        <v>3.15</v>
      </c>
      <c r="D63" s="288">
        <f t="shared" si="2"/>
        <v>9.4499999999999993</v>
      </c>
      <c r="E63" s="271"/>
      <c r="F63" s="271"/>
      <c r="G63" s="269"/>
      <c r="H63" s="203"/>
      <c r="I63" s="121"/>
      <c r="J63" s="121"/>
      <c r="K63" s="121"/>
      <c r="L63" s="137"/>
      <c r="M63" s="174"/>
      <c r="N63" s="269"/>
      <c r="O63" s="203"/>
      <c r="P63" s="121"/>
      <c r="Q63" s="121"/>
      <c r="R63" s="121"/>
      <c r="S63" s="137"/>
      <c r="T63" s="121"/>
      <c r="U63" s="110"/>
      <c r="V63" s="269">
        <f t="shared" si="14"/>
        <v>9.4499999999999993</v>
      </c>
      <c r="W63" s="174"/>
      <c r="X63" s="122"/>
      <c r="Y63" s="122"/>
      <c r="Z63" s="285"/>
      <c r="AA63" s="285"/>
      <c r="AB63" s="125"/>
      <c r="AC63" s="290"/>
      <c r="AD63" s="276"/>
      <c r="AE63" s="275"/>
      <c r="AF63" s="276"/>
      <c r="AG63" s="276"/>
      <c r="AH63" s="284"/>
      <c r="AI63" s="284"/>
      <c r="AJ63" s="284"/>
      <c r="AK63" s="284"/>
      <c r="AL63" s="13"/>
      <c r="AM63" s="129"/>
      <c r="AN63" s="284"/>
      <c r="AO63" s="9"/>
      <c r="AP63" s="275"/>
      <c r="AQ63" s="276"/>
      <c r="AR63" s="276"/>
      <c r="AS63" s="284"/>
      <c r="AT63" s="8"/>
      <c r="AV63" s="8"/>
      <c r="AW63" s="8"/>
      <c r="AX63" s="163"/>
    </row>
    <row r="64" spans="1:50">
      <c r="A64" s="266" t="s">
        <v>665</v>
      </c>
      <c r="B64" s="271">
        <v>3</v>
      </c>
      <c r="C64" s="267">
        <v>3</v>
      </c>
      <c r="D64" s="288">
        <f t="shared" si="2"/>
        <v>9</v>
      </c>
      <c r="E64" s="271"/>
      <c r="F64" s="271"/>
      <c r="G64" s="269"/>
      <c r="H64" s="203"/>
      <c r="I64" s="121"/>
      <c r="J64" s="121"/>
      <c r="K64" s="121"/>
      <c r="L64" s="137"/>
      <c r="M64" s="174"/>
      <c r="N64" s="269"/>
      <c r="O64" s="203"/>
      <c r="P64" s="121"/>
      <c r="Q64" s="121"/>
      <c r="R64" s="121"/>
      <c r="S64" s="137"/>
      <c r="T64" s="121"/>
      <c r="U64" s="110"/>
      <c r="V64" s="269">
        <f t="shared" si="14"/>
        <v>9</v>
      </c>
      <c r="W64" s="174"/>
      <c r="X64" s="122"/>
      <c r="Y64" s="122"/>
      <c r="Z64" s="285"/>
      <c r="AA64" s="285"/>
      <c r="AB64" s="125"/>
      <c r="AC64" s="290"/>
      <c r="AD64" s="276"/>
      <c r="AE64" s="275"/>
      <c r="AF64" s="276"/>
      <c r="AG64" s="276"/>
      <c r="AH64" s="284"/>
      <c r="AI64" s="284"/>
      <c r="AJ64" s="284"/>
      <c r="AK64" s="284"/>
      <c r="AL64" s="13"/>
      <c r="AM64" s="129"/>
      <c r="AN64" s="284"/>
      <c r="AO64" s="9"/>
      <c r="AP64" s="275"/>
      <c r="AQ64" s="276"/>
      <c r="AR64" s="276"/>
      <c r="AS64" s="284"/>
      <c r="AT64" s="8"/>
      <c r="AV64" s="8"/>
      <c r="AW64" s="8"/>
      <c r="AX64" s="163"/>
    </row>
    <row r="65" spans="1:50">
      <c r="A65" s="266" t="s">
        <v>666</v>
      </c>
      <c r="B65" s="271">
        <v>3</v>
      </c>
      <c r="C65" s="267">
        <v>3</v>
      </c>
      <c r="D65" s="288">
        <f t="shared" si="2"/>
        <v>9</v>
      </c>
      <c r="E65" s="271"/>
      <c r="F65" s="271"/>
      <c r="G65" s="269"/>
      <c r="H65" s="203"/>
      <c r="I65" s="121"/>
      <c r="J65" s="121"/>
      <c r="K65" s="121"/>
      <c r="L65" s="137"/>
      <c r="M65" s="174"/>
      <c r="N65" s="269"/>
      <c r="O65" s="203"/>
      <c r="P65" s="121"/>
      <c r="Q65" s="121"/>
      <c r="R65" s="121"/>
      <c r="S65" s="137"/>
      <c r="T65" s="121"/>
      <c r="U65" s="110"/>
      <c r="V65" s="269">
        <f t="shared" si="14"/>
        <v>9</v>
      </c>
      <c r="W65" s="174"/>
      <c r="X65" s="122"/>
      <c r="Y65" s="122"/>
      <c r="Z65" s="285"/>
      <c r="AA65" s="285"/>
      <c r="AB65" s="125"/>
      <c r="AC65" s="290"/>
      <c r="AD65" s="276"/>
      <c r="AE65" s="275"/>
      <c r="AF65" s="276"/>
      <c r="AG65" s="276"/>
      <c r="AH65" s="284"/>
      <c r="AI65" s="284"/>
      <c r="AJ65" s="284"/>
      <c r="AK65" s="284"/>
      <c r="AL65" s="13"/>
      <c r="AM65" s="129"/>
      <c r="AN65" s="284"/>
      <c r="AO65" s="9"/>
      <c r="AP65" s="275"/>
      <c r="AQ65" s="276"/>
      <c r="AR65" s="276"/>
      <c r="AS65" s="284"/>
      <c r="AT65" s="8"/>
      <c r="AV65" s="8"/>
      <c r="AW65" s="8"/>
      <c r="AX65" s="163"/>
    </row>
    <row r="66" spans="1:50">
      <c r="A66" s="266" t="s">
        <v>667</v>
      </c>
      <c r="B66" s="271">
        <v>3</v>
      </c>
      <c r="C66" s="267">
        <v>5.45</v>
      </c>
      <c r="D66" s="288">
        <f t="shared" si="2"/>
        <v>16.350000000000001</v>
      </c>
      <c r="E66" s="271"/>
      <c r="F66" s="271"/>
      <c r="G66" s="269"/>
      <c r="H66" s="203"/>
      <c r="I66" s="121"/>
      <c r="J66" s="121"/>
      <c r="K66" s="121"/>
      <c r="L66" s="137"/>
      <c r="M66" s="174"/>
      <c r="N66" s="269"/>
      <c r="O66" s="203"/>
      <c r="P66" s="121"/>
      <c r="Q66" s="121"/>
      <c r="R66" s="121"/>
      <c r="S66" s="137"/>
      <c r="T66" s="121"/>
      <c r="U66" s="110"/>
      <c r="V66" s="269">
        <f t="shared" si="14"/>
        <v>16.350000000000001</v>
      </c>
      <c r="W66" s="174"/>
      <c r="X66" s="122"/>
      <c r="Y66" s="122"/>
      <c r="Z66" s="285"/>
      <c r="AA66" s="285"/>
      <c r="AB66" s="125"/>
      <c r="AC66" s="290"/>
      <c r="AD66" s="276"/>
      <c r="AE66" s="275"/>
      <c r="AF66" s="276"/>
      <c r="AG66" s="276"/>
      <c r="AH66" s="284"/>
      <c r="AI66" s="284"/>
      <c r="AJ66" s="284"/>
      <c r="AK66" s="284"/>
      <c r="AL66" s="13"/>
      <c r="AM66" s="129"/>
      <c r="AN66" s="284"/>
      <c r="AO66" s="9"/>
      <c r="AP66" s="275"/>
      <c r="AQ66" s="276"/>
      <c r="AR66" s="276"/>
      <c r="AS66" s="284"/>
      <c r="AT66" s="8"/>
      <c r="AV66" s="8"/>
      <c r="AW66" s="8"/>
      <c r="AX66" s="163"/>
    </row>
    <row r="67" spans="1:50">
      <c r="A67" s="266" t="s">
        <v>668</v>
      </c>
      <c r="B67" s="271">
        <v>3</v>
      </c>
      <c r="C67" s="267">
        <v>1.75</v>
      </c>
      <c r="D67" s="288">
        <f t="shared" si="2"/>
        <v>5.25</v>
      </c>
      <c r="E67" s="271"/>
      <c r="F67" s="271"/>
      <c r="G67" s="269"/>
      <c r="H67" s="203"/>
      <c r="I67" s="121"/>
      <c r="J67" s="121"/>
      <c r="K67" s="121"/>
      <c r="L67" s="137"/>
      <c r="M67" s="174"/>
      <c r="N67" s="269"/>
      <c r="O67" s="203"/>
      <c r="P67" s="121"/>
      <c r="Q67" s="121"/>
      <c r="R67" s="121"/>
      <c r="S67" s="137"/>
      <c r="T67" s="121"/>
      <c r="U67" s="110"/>
      <c r="V67" s="269">
        <f t="shared" si="14"/>
        <v>5.25</v>
      </c>
      <c r="W67" s="174"/>
      <c r="X67" s="122"/>
      <c r="Y67" s="122"/>
      <c r="Z67" s="285"/>
      <c r="AA67" s="285"/>
      <c r="AB67" s="125"/>
      <c r="AC67" s="290"/>
      <c r="AD67" s="276"/>
      <c r="AE67" s="275"/>
      <c r="AF67" s="276"/>
      <c r="AG67" s="276"/>
      <c r="AH67" s="284"/>
      <c r="AI67" s="284"/>
      <c r="AJ67" s="284"/>
      <c r="AK67" s="284"/>
      <c r="AL67" s="13"/>
      <c r="AM67" s="129"/>
      <c r="AN67" s="284"/>
      <c r="AO67" s="9"/>
      <c r="AP67" s="275"/>
      <c r="AQ67" s="276"/>
      <c r="AR67" s="276"/>
      <c r="AS67" s="284"/>
      <c r="AT67" s="8"/>
      <c r="AV67" s="8"/>
      <c r="AW67" s="8"/>
      <c r="AX67" s="163"/>
    </row>
    <row r="68" spans="1:50">
      <c r="A68" s="266" t="s">
        <v>669</v>
      </c>
      <c r="B68" s="271">
        <v>3</v>
      </c>
      <c r="C68" s="267">
        <v>5.15</v>
      </c>
      <c r="D68" s="288">
        <f t="shared" ref="D68:D110" si="15">B68*C68</f>
        <v>15.45</v>
      </c>
      <c r="E68" s="271"/>
      <c r="F68" s="271"/>
      <c r="G68" s="269"/>
      <c r="H68" s="203"/>
      <c r="I68" s="121"/>
      <c r="J68" s="121"/>
      <c r="K68" s="121"/>
      <c r="L68" s="137"/>
      <c r="M68" s="174"/>
      <c r="N68" s="269"/>
      <c r="O68" s="203"/>
      <c r="P68" s="121"/>
      <c r="Q68" s="121"/>
      <c r="R68" s="121"/>
      <c r="S68" s="137"/>
      <c r="T68" s="121"/>
      <c r="U68" s="110"/>
      <c r="V68" s="269">
        <f t="shared" si="14"/>
        <v>15.45</v>
      </c>
      <c r="W68" s="174"/>
      <c r="X68" s="122"/>
      <c r="Y68" s="122"/>
      <c r="Z68" s="285"/>
      <c r="AA68" s="285"/>
      <c r="AB68" s="125"/>
      <c r="AC68" s="290"/>
      <c r="AD68" s="276"/>
      <c r="AE68" s="275"/>
      <c r="AF68" s="276"/>
      <c r="AG68" s="276"/>
      <c r="AH68" s="284"/>
      <c r="AI68" s="284"/>
      <c r="AJ68" s="284"/>
      <c r="AK68" s="284"/>
      <c r="AL68" s="13"/>
      <c r="AM68" s="129"/>
      <c r="AN68" s="284"/>
      <c r="AO68" s="9"/>
      <c r="AP68" s="275"/>
      <c r="AQ68" s="276"/>
      <c r="AR68" s="276"/>
      <c r="AS68" s="284"/>
      <c r="AT68" s="8"/>
      <c r="AV68" s="8"/>
      <c r="AW68" s="8"/>
      <c r="AX68" s="163"/>
    </row>
    <row r="69" spans="1:50">
      <c r="A69" s="266" t="s">
        <v>670</v>
      </c>
      <c r="B69" s="271">
        <v>3</v>
      </c>
      <c r="C69" s="267">
        <v>3</v>
      </c>
      <c r="D69" s="288">
        <f t="shared" si="15"/>
        <v>9</v>
      </c>
      <c r="E69" s="271"/>
      <c r="F69" s="271"/>
      <c r="G69" s="269"/>
      <c r="H69" s="203"/>
      <c r="I69" s="121"/>
      <c r="J69" s="121"/>
      <c r="K69" s="121"/>
      <c r="L69" s="137"/>
      <c r="M69" s="174"/>
      <c r="N69" s="269"/>
      <c r="O69" s="203"/>
      <c r="P69" s="121"/>
      <c r="Q69" s="121"/>
      <c r="R69" s="121"/>
      <c r="S69" s="137"/>
      <c r="T69" s="121"/>
      <c r="U69" s="110"/>
      <c r="V69" s="269">
        <f t="shared" si="14"/>
        <v>9</v>
      </c>
      <c r="W69" s="174"/>
      <c r="X69" s="122"/>
      <c r="Y69" s="122"/>
      <c r="Z69" s="285"/>
      <c r="AA69" s="285"/>
      <c r="AB69" s="125"/>
      <c r="AC69" s="290"/>
      <c r="AD69" s="276"/>
      <c r="AE69" s="275"/>
      <c r="AF69" s="276"/>
      <c r="AG69" s="276"/>
      <c r="AH69" s="284"/>
      <c r="AI69" s="284"/>
      <c r="AJ69" s="284"/>
      <c r="AK69" s="284"/>
      <c r="AL69" s="13"/>
      <c r="AM69" s="129"/>
      <c r="AN69" s="284"/>
      <c r="AO69" s="9"/>
      <c r="AP69" s="275"/>
      <c r="AQ69" s="276"/>
      <c r="AR69" s="276"/>
      <c r="AS69" s="284"/>
      <c r="AT69" s="8"/>
      <c r="AV69" s="8"/>
      <c r="AW69" s="8"/>
      <c r="AX69" s="163"/>
    </row>
    <row r="70" spans="1:50">
      <c r="A70" s="266" t="s">
        <v>671</v>
      </c>
      <c r="B70" s="271">
        <v>3</v>
      </c>
      <c r="C70" s="267">
        <v>4.1500000000000004</v>
      </c>
      <c r="D70" s="288">
        <f t="shared" si="15"/>
        <v>12.45</v>
      </c>
      <c r="E70" s="271"/>
      <c r="F70" s="271"/>
      <c r="G70" s="269"/>
      <c r="H70" s="203"/>
      <c r="I70" s="121"/>
      <c r="J70" s="121"/>
      <c r="K70" s="121"/>
      <c r="L70" s="137"/>
      <c r="M70" s="174"/>
      <c r="N70" s="269"/>
      <c r="O70" s="203"/>
      <c r="P70" s="121"/>
      <c r="Q70" s="121"/>
      <c r="R70" s="121"/>
      <c r="S70" s="137"/>
      <c r="T70" s="121"/>
      <c r="U70" s="110"/>
      <c r="V70" s="269">
        <f t="shared" si="14"/>
        <v>12.45</v>
      </c>
      <c r="W70" s="174"/>
      <c r="X70" s="122"/>
      <c r="Y70" s="122"/>
      <c r="Z70" s="285"/>
      <c r="AA70" s="285"/>
      <c r="AB70" s="125"/>
      <c r="AC70" s="290"/>
      <c r="AD70" s="276"/>
      <c r="AE70" s="275"/>
      <c r="AF70" s="276"/>
      <c r="AG70" s="276"/>
      <c r="AH70" s="284"/>
      <c r="AI70" s="284"/>
      <c r="AJ70" s="284"/>
      <c r="AK70" s="284"/>
      <c r="AL70" s="13"/>
      <c r="AM70" s="129"/>
      <c r="AN70" s="284"/>
      <c r="AO70" s="9"/>
      <c r="AP70" s="275"/>
      <c r="AQ70" s="276"/>
      <c r="AR70" s="276"/>
      <c r="AS70" s="284"/>
      <c r="AT70" s="8"/>
      <c r="AV70" s="8"/>
      <c r="AW70" s="8"/>
      <c r="AX70" s="163"/>
    </row>
    <row r="71" spans="1:50">
      <c r="A71" s="266" t="s">
        <v>672</v>
      </c>
      <c r="B71" s="271">
        <v>4.1500000000000004</v>
      </c>
      <c r="C71" s="267">
        <v>1.7</v>
      </c>
      <c r="D71" s="288">
        <f t="shared" si="15"/>
        <v>7.06</v>
      </c>
      <c r="E71" s="271"/>
      <c r="F71" s="271"/>
      <c r="G71" s="269"/>
      <c r="H71" s="203"/>
      <c r="I71" s="121"/>
      <c r="J71" s="121"/>
      <c r="K71" s="121"/>
      <c r="L71" s="137"/>
      <c r="M71" s="174"/>
      <c r="N71" s="269"/>
      <c r="O71" s="203"/>
      <c r="P71" s="121"/>
      <c r="Q71" s="121"/>
      <c r="R71" s="121"/>
      <c r="S71" s="137"/>
      <c r="T71" s="121"/>
      <c r="U71" s="110"/>
      <c r="V71" s="269">
        <f t="shared" si="14"/>
        <v>7.06</v>
      </c>
      <c r="W71" s="174"/>
      <c r="X71" s="122"/>
      <c r="Y71" s="122"/>
      <c r="Z71" s="285"/>
      <c r="AA71" s="285"/>
      <c r="AB71" s="125"/>
      <c r="AC71" s="290"/>
      <c r="AD71" s="276"/>
      <c r="AE71" s="275"/>
      <c r="AF71" s="276"/>
      <c r="AG71" s="276"/>
      <c r="AH71" s="284"/>
      <c r="AI71" s="284"/>
      <c r="AJ71" s="284"/>
      <c r="AK71" s="284"/>
      <c r="AL71" s="13"/>
      <c r="AM71" s="129"/>
      <c r="AN71" s="284"/>
      <c r="AO71" s="9"/>
      <c r="AP71" s="275"/>
      <c r="AQ71" s="276"/>
      <c r="AR71" s="276"/>
      <c r="AS71" s="284"/>
      <c r="AT71" s="8"/>
      <c r="AV71" s="8"/>
      <c r="AW71" s="8"/>
      <c r="AX71" s="163"/>
    </row>
    <row r="72" spans="1:50">
      <c r="A72" s="266" t="s">
        <v>673</v>
      </c>
      <c r="B72" s="271">
        <v>4.1500000000000004</v>
      </c>
      <c r="C72" s="267">
        <v>8</v>
      </c>
      <c r="D72" s="288">
        <f t="shared" si="15"/>
        <v>33.200000000000003</v>
      </c>
      <c r="E72" s="271"/>
      <c r="F72" s="271"/>
      <c r="G72" s="269"/>
      <c r="H72" s="203"/>
      <c r="I72" s="121"/>
      <c r="J72" s="121"/>
      <c r="K72" s="121"/>
      <c r="L72" s="137"/>
      <c r="M72" s="174"/>
      <c r="N72" s="269"/>
      <c r="O72" s="203"/>
      <c r="P72" s="121"/>
      <c r="Q72" s="121"/>
      <c r="R72" s="121"/>
      <c r="S72" s="137"/>
      <c r="T72" s="121"/>
      <c r="U72" s="110"/>
      <c r="V72" s="269">
        <f t="shared" si="14"/>
        <v>33.200000000000003</v>
      </c>
      <c r="W72" s="174"/>
      <c r="X72" s="122"/>
      <c r="Y72" s="122"/>
      <c r="Z72" s="285"/>
      <c r="AA72" s="285"/>
      <c r="AB72" s="125"/>
      <c r="AC72" s="290"/>
      <c r="AD72" s="276"/>
      <c r="AE72" s="275"/>
      <c r="AF72" s="276"/>
      <c r="AG72" s="276"/>
      <c r="AH72" s="284"/>
      <c r="AI72" s="284"/>
      <c r="AJ72" s="284"/>
      <c r="AK72" s="284"/>
      <c r="AL72" s="13"/>
      <c r="AM72" s="129"/>
      <c r="AN72" s="284"/>
      <c r="AO72" s="9"/>
      <c r="AP72" s="275"/>
      <c r="AQ72" s="276"/>
      <c r="AR72" s="276"/>
      <c r="AS72" s="284"/>
      <c r="AT72" s="8"/>
      <c r="AV72" s="8"/>
      <c r="AW72" s="8"/>
      <c r="AX72" s="163"/>
    </row>
    <row r="73" spans="1:50">
      <c r="A73" s="266" t="s">
        <v>443</v>
      </c>
      <c r="B73" s="271">
        <v>3</v>
      </c>
      <c r="C73" s="267">
        <v>26</v>
      </c>
      <c r="D73" s="288">
        <f t="shared" si="15"/>
        <v>78</v>
      </c>
      <c r="E73" s="271"/>
      <c r="F73" s="271"/>
      <c r="G73" s="269"/>
      <c r="H73" s="203"/>
      <c r="I73" s="121"/>
      <c r="J73" s="121"/>
      <c r="K73" s="121"/>
      <c r="L73" s="137"/>
      <c r="M73" s="174"/>
      <c r="N73" s="269"/>
      <c r="O73" s="203"/>
      <c r="P73" s="121"/>
      <c r="Q73" s="121"/>
      <c r="R73" s="121"/>
      <c r="S73" s="137"/>
      <c r="T73" s="121"/>
      <c r="U73" s="110"/>
      <c r="V73" s="269">
        <f t="shared" si="14"/>
        <v>78</v>
      </c>
      <c r="W73" s="174"/>
      <c r="X73" s="122"/>
      <c r="Y73" s="122"/>
      <c r="Z73" s="285"/>
      <c r="AA73" s="285"/>
      <c r="AB73" s="125"/>
      <c r="AC73" s="290"/>
      <c r="AD73" s="276"/>
      <c r="AE73" s="275"/>
      <c r="AF73" s="276"/>
      <c r="AG73" s="276"/>
      <c r="AH73" s="284"/>
      <c r="AI73" s="284"/>
      <c r="AJ73" s="284"/>
      <c r="AK73" s="284"/>
      <c r="AL73" s="13"/>
      <c r="AM73" s="129"/>
      <c r="AN73" s="284"/>
      <c r="AO73" s="9"/>
      <c r="AP73" s="275"/>
      <c r="AQ73" s="276"/>
      <c r="AR73" s="276"/>
      <c r="AS73" s="284"/>
      <c r="AT73" s="8"/>
      <c r="AV73" s="8"/>
      <c r="AW73" s="8"/>
      <c r="AX73" s="163"/>
    </row>
    <row r="74" spans="1:50">
      <c r="A74" s="266" t="s">
        <v>444</v>
      </c>
      <c r="B74" s="271">
        <v>3</v>
      </c>
      <c r="C74" s="267">
        <v>1.6</v>
      </c>
      <c r="D74" s="288">
        <f t="shared" si="15"/>
        <v>4.8</v>
      </c>
      <c r="E74" s="271"/>
      <c r="F74" s="271"/>
      <c r="G74" s="269"/>
      <c r="H74" s="203"/>
      <c r="I74" s="121"/>
      <c r="J74" s="121"/>
      <c r="K74" s="121"/>
      <c r="L74" s="137"/>
      <c r="M74" s="174"/>
      <c r="N74" s="269"/>
      <c r="O74" s="203"/>
      <c r="P74" s="121"/>
      <c r="Q74" s="121"/>
      <c r="R74" s="121"/>
      <c r="S74" s="137"/>
      <c r="T74" s="121"/>
      <c r="U74" s="110"/>
      <c r="V74" s="269">
        <f t="shared" si="14"/>
        <v>4.8</v>
      </c>
      <c r="W74" s="174"/>
      <c r="X74" s="122"/>
      <c r="Y74" s="122"/>
      <c r="Z74" s="285"/>
      <c r="AA74" s="285"/>
      <c r="AB74" s="125"/>
      <c r="AC74" s="290"/>
      <c r="AD74" s="276"/>
      <c r="AE74" s="275"/>
      <c r="AF74" s="276"/>
      <c r="AG74" s="276"/>
      <c r="AH74" s="284"/>
      <c r="AI74" s="284"/>
      <c r="AJ74" s="284"/>
      <c r="AK74" s="284"/>
      <c r="AL74" s="13"/>
      <c r="AM74" s="129"/>
      <c r="AN74" s="284"/>
      <c r="AO74" s="9"/>
      <c r="AP74" s="275"/>
      <c r="AQ74" s="276"/>
      <c r="AR74" s="276"/>
      <c r="AS74" s="284"/>
      <c r="AT74" s="8"/>
      <c r="AV74" s="8"/>
      <c r="AW74" s="8"/>
      <c r="AX74" s="163"/>
    </row>
    <row r="75" spans="1:50">
      <c r="A75" s="266" t="s">
        <v>445</v>
      </c>
      <c r="B75" s="271">
        <v>3</v>
      </c>
      <c r="C75" s="267">
        <v>2</v>
      </c>
      <c r="D75" s="288">
        <f t="shared" si="15"/>
        <v>6</v>
      </c>
      <c r="E75" s="271"/>
      <c r="F75" s="271"/>
      <c r="G75" s="269"/>
      <c r="H75" s="203"/>
      <c r="I75" s="121"/>
      <c r="J75" s="121"/>
      <c r="K75" s="121"/>
      <c r="L75" s="137"/>
      <c r="M75" s="174"/>
      <c r="N75" s="269"/>
      <c r="O75" s="203"/>
      <c r="P75" s="121"/>
      <c r="Q75" s="121"/>
      <c r="R75" s="121"/>
      <c r="S75" s="137"/>
      <c r="T75" s="121"/>
      <c r="U75" s="110"/>
      <c r="V75" s="269">
        <f t="shared" si="14"/>
        <v>6</v>
      </c>
      <c r="W75" s="174"/>
      <c r="X75" s="122"/>
      <c r="Y75" s="122"/>
      <c r="Z75" s="285"/>
      <c r="AA75" s="285"/>
      <c r="AB75" s="125"/>
      <c r="AC75" s="290"/>
      <c r="AD75" s="276"/>
      <c r="AE75" s="275"/>
      <c r="AF75" s="276"/>
      <c r="AG75" s="276"/>
      <c r="AH75" s="284"/>
      <c r="AI75" s="284"/>
      <c r="AJ75" s="284"/>
      <c r="AK75" s="284"/>
      <c r="AL75" s="13"/>
      <c r="AM75" s="129"/>
      <c r="AN75" s="284"/>
      <c r="AO75" s="9"/>
      <c r="AP75" s="275"/>
      <c r="AQ75" s="276"/>
      <c r="AR75" s="276"/>
      <c r="AS75" s="284"/>
      <c r="AT75" s="8"/>
      <c r="AV75" s="8"/>
      <c r="AW75" s="8"/>
      <c r="AX75" s="163"/>
    </row>
    <row r="76" spans="1:50">
      <c r="A76" s="266" t="s">
        <v>446</v>
      </c>
      <c r="B76" s="271">
        <v>3</v>
      </c>
      <c r="C76" s="267">
        <v>2</v>
      </c>
      <c r="D76" s="288">
        <f t="shared" si="15"/>
        <v>6</v>
      </c>
      <c r="E76" s="271"/>
      <c r="F76" s="271"/>
      <c r="G76" s="269"/>
      <c r="H76" s="203"/>
      <c r="I76" s="121"/>
      <c r="J76" s="121"/>
      <c r="K76" s="121"/>
      <c r="L76" s="137"/>
      <c r="M76" s="174"/>
      <c r="N76" s="269"/>
      <c r="O76" s="203"/>
      <c r="P76" s="121"/>
      <c r="Q76" s="121"/>
      <c r="R76" s="121"/>
      <c r="S76" s="137"/>
      <c r="T76" s="121"/>
      <c r="U76" s="110"/>
      <c r="V76" s="269">
        <f t="shared" si="14"/>
        <v>6</v>
      </c>
      <c r="W76" s="174"/>
      <c r="X76" s="122"/>
      <c r="Y76" s="122"/>
      <c r="Z76" s="285"/>
      <c r="AA76" s="285"/>
      <c r="AB76" s="125"/>
      <c r="AC76" s="290"/>
      <c r="AD76" s="276"/>
      <c r="AE76" s="275"/>
      <c r="AF76" s="276"/>
      <c r="AG76" s="276"/>
      <c r="AH76" s="284"/>
      <c r="AI76" s="284"/>
      <c r="AJ76" s="284"/>
      <c r="AK76" s="284"/>
      <c r="AL76" s="13"/>
      <c r="AM76" s="129"/>
      <c r="AN76" s="284"/>
      <c r="AO76" s="9"/>
      <c r="AP76" s="275"/>
      <c r="AQ76" s="276"/>
      <c r="AR76" s="276"/>
      <c r="AS76" s="284"/>
      <c r="AT76" s="8"/>
      <c r="AV76" s="8"/>
      <c r="AW76" s="8"/>
      <c r="AX76" s="163"/>
    </row>
    <row r="77" spans="1:50">
      <c r="A77" s="266" t="s">
        <v>447</v>
      </c>
      <c r="B77" s="271">
        <v>3</v>
      </c>
      <c r="C77" s="267">
        <v>25.75</v>
      </c>
      <c r="D77" s="288">
        <f t="shared" si="15"/>
        <v>77.25</v>
      </c>
      <c r="E77" s="271"/>
      <c r="F77" s="271"/>
      <c r="G77" s="269"/>
      <c r="H77" s="203"/>
      <c r="I77" s="121"/>
      <c r="J77" s="121"/>
      <c r="K77" s="121"/>
      <c r="L77" s="137"/>
      <c r="M77" s="174"/>
      <c r="N77" s="269"/>
      <c r="O77" s="203"/>
      <c r="P77" s="121"/>
      <c r="Q77" s="121"/>
      <c r="R77" s="121"/>
      <c r="S77" s="137"/>
      <c r="T77" s="121"/>
      <c r="U77" s="110"/>
      <c r="V77" s="269">
        <f t="shared" si="14"/>
        <v>77.25</v>
      </c>
      <c r="W77" s="174"/>
      <c r="X77" s="122"/>
      <c r="Y77" s="122"/>
      <c r="Z77" s="285"/>
      <c r="AA77" s="285"/>
      <c r="AB77" s="125"/>
      <c r="AC77" s="290"/>
      <c r="AD77" s="276"/>
      <c r="AE77" s="275"/>
      <c r="AF77" s="276"/>
      <c r="AG77" s="276"/>
      <c r="AH77" s="284"/>
      <c r="AI77" s="284"/>
      <c r="AJ77" s="284"/>
      <c r="AK77" s="284"/>
      <c r="AL77" s="13"/>
      <c r="AM77" s="129"/>
      <c r="AN77" s="284"/>
      <c r="AO77" s="9"/>
      <c r="AP77" s="275"/>
      <c r="AQ77" s="276"/>
      <c r="AR77" s="276"/>
      <c r="AS77" s="284"/>
      <c r="AT77" s="8"/>
      <c r="AV77" s="8"/>
      <c r="AW77" s="8"/>
      <c r="AX77" s="163"/>
    </row>
    <row r="78" spans="1:50">
      <c r="A78" s="266" t="s">
        <v>448</v>
      </c>
      <c r="B78" s="271">
        <v>3</v>
      </c>
      <c r="C78" s="267">
        <v>15.2</v>
      </c>
      <c r="D78" s="288">
        <f t="shared" si="15"/>
        <v>45.6</v>
      </c>
      <c r="E78" s="271"/>
      <c r="F78" s="271"/>
      <c r="G78" s="269"/>
      <c r="H78" s="203"/>
      <c r="I78" s="121"/>
      <c r="J78" s="121"/>
      <c r="K78" s="121"/>
      <c r="L78" s="137"/>
      <c r="M78" s="174"/>
      <c r="N78" s="269"/>
      <c r="O78" s="203"/>
      <c r="P78" s="121"/>
      <c r="Q78" s="121"/>
      <c r="R78" s="121"/>
      <c r="S78" s="137"/>
      <c r="T78" s="121"/>
      <c r="U78" s="110"/>
      <c r="V78" s="269">
        <f t="shared" si="14"/>
        <v>45.6</v>
      </c>
      <c r="W78" s="174"/>
      <c r="X78" s="122"/>
      <c r="Y78" s="122"/>
      <c r="Z78" s="285"/>
      <c r="AA78" s="285"/>
      <c r="AB78" s="125"/>
      <c r="AC78" s="290"/>
      <c r="AD78" s="276"/>
      <c r="AE78" s="275"/>
      <c r="AF78" s="276"/>
      <c r="AG78" s="276"/>
      <c r="AH78" s="284"/>
      <c r="AI78" s="284"/>
      <c r="AJ78" s="284"/>
      <c r="AK78" s="284"/>
      <c r="AL78" s="13"/>
      <c r="AM78" s="129"/>
      <c r="AN78" s="284"/>
      <c r="AO78" s="9"/>
      <c r="AP78" s="275"/>
      <c r="AQ78" s="276"/>
      <c r="AR78" s="276"/>
      <c r="AS78" s="284"/>
      <c r="AT78" s="8"/>
      <c r="AV78" s="8"/>
      <c r="AW78" s="8"/>
      <c r="AX78" s="163"/>
    </row>
    <row r="79" spans="1:50">
      <c r="A79" s="266" t="s">
        <v>449</v>
      </c>
      <c r="B79" s="271">
        <v>3</v>
      </c>
      <c r="C79" s="267">
        <v>10.7</v>
      </c>
      <c r="D79" s="288">
        <f t="shared" si="15"/>
        <v>32.1</v>
      </c>
      <c r="E79" s="271"/>
      <c r="F79" s="271"/>
      <c r="G79" s="269"/>
      <c r="H79" s="203"/>
      <c r="I79" s="121"/>
      <c r="J79" s="121"/>
      <c r="K79" s="121"/>
      <c r="L79" s="137"/>
      <c r="M79" s="174"/>
      <c r="N79" s="269"/>
      <c r="O79" s="203"/>
      <c r="P79" s="121"/>
      <c r="Q79" s="121"/>
      <c r="R79" s="121"/>
      <c r="S79" s="137"/>
      <c r="T79" s="121"/>
      <c r="U79" s="110"/>
      <c r="V79" s="269">
        <f t="shared" si="14"/>
        <v>32.1</v>
      </c>
      <c r="W79" s="174"/>
      <c r="X79" s="122"/>
      <c r="Y79" s="122"/>
      <c r="Z79" s="285"/>
      <c r="AA79" s="285"/>
      <c r="AB79" s="125"/>
      <c r="AC79" s="290"/>
      <c r="AD79" s="276"/>
      <c r="AE79" s="275"/>
      <c r="AF79" s="276"/>
      <c r="AG79" s="276"/>
      <c r="AH79" s="284"/>
      <c r="AI79" s="284"/>
      <c r="AJ79" s="284"/>
      <c r="AK79" s="284"/>
      <c r="AL79" s="13"/>
      <c r="AM79" s="129"/>
      <c r="AN79" s="284"/>
      <c r="AO79" s="9"/>
      <c r="AP79" s="275"/>
      <c r="AQ79" s="276"/>
      <c r="AR79" s="276"/>
      <c r="AS79" s="284"/>
      <c r="AT79" s="8"/>
      <c r="AV79" s="8"/>
      <c r="AW79" s="8"/>
      <c r="AX79" s="163"/>
    </row>
    <row r="80" spans="1:50">
      <c r="A80" s="266" t="s">
        <v>450</v>
      </c>
      <c r="B80" s="271">
        <v>3</v>
      </c>
      <c r="C80" s="267">
        <v>2</v>
      </c>
      <c r="D80" s="288">
        <f t="shared" si="15"/>
        <v>6</v>
      </c>
      <c r="E80" s="271"/>
      <c r="F80" s="271"/>
      <c r="G80" s="269"/>
      <c r="H80" s="203"/>
      <c r="I80" s="121"/>
      <c r="J80" s="121"/>
      <c r="K80" s="121"/>
      <c r="L80" s="137"/>
      <c r="M80" s="174"/>
      <c r="N80" s="269"/>
      <c r="O80" s="203"/>
      <c r="P80" s="121"/>
      <c r="Q80" s="121"/>
      <c r="R80" s="121"/>
      <c r="S80" s="137"/>
      <c r="T80" s="121"/>
      <c r="U80" s="110"/>
      <c r="V80" s="269">
        <f t="shared" ref="V80:V109" si="16">SUM(D80-M80-T80)</f>
        <v>6</v>
      </c>
      <c r="W80" s="174"/>
      <c r="X80" s="122"/>
      <c r="Y80" s="122"/>
      <c r="Z80" s="285"/>
      <c r="AA80" s="285"/>
      <c r="AB80" s="125"/>
      <c r="AC80" s="290"/>
      <c r="AD80" s="276"/>
      <c r="AE80" s="275"/>
      <c r="AF80" s="276"/>
      <c r="AG80" s="276"/>
      <c r="AH80" s="284"/>
      <c r="AI80" s="284"/>
      <c r="AJ80" s="284"/>
      <c r="AK80" s="284"/>
      <c r="AL80" s="13"/>
      <c r="AM80" s="129"/>
      <c r="AN80" s="284"/>
      <c r="AO80" s="9"/>
      <c r="AP80" s="275"/>
      <c r="AQ80" s="276"/>
      <c r="AR80" s="276"/>
      <c r="AS80" s="284"/>
      <c r="AT80" s="8"/>
      <c r="AV80" s="8"/>
      <c r="AW80" s="8"/>
      <c r="AX80" s="163"/>
    </row>
    <row r="81" spans="1:50">
      <c r="A81" s="266" t="s">
        <v>451</v>
      </c>
      <c r="B81" s="271">
        <v>3</v>
      </c>
      <c r="C81" s="267">
        <v>2</v>
      </c>
      <c r="D81" s="288">
        <f t="shared" si="15"/>
        <v>6</v>
      </c>
      <c r="E81" s="271"/>
      <c r="F81" s="271"/>
      <c r="G81" s="269"/>
      <c r="H81" s="203"/>
      <c r="I81" s="121"/>
      <c r="J81" s="121"/>
      <c r="K81" s="121"/>
      <c r="L81" s="137"/>
      <c r="M81" s="174"/>
      <c r="N81" s="269"/>
      <c r="O81" s="203"/>
      <c r="P81" s="121"/>
      <c r="Q81" s="121"/>
      <c r="R81" s="121"/>
      <c r="S81" s="137"/>
      <c r="T81" s="121"/>
      <c r="U81" s="110"/>
      <c r="V81" s="269">
        <f t="shared" si="16"/>
        <v>6</v>
      </c>
      <c r="W81" s="174"/>
      <c r="X81" s="122"/>
      <c r="Y81" s="122"/>
      <c r="Z81" s="285"/>
      <c r="AA81" s="285"/>
      <c r="AB81" s="125"/>
      <c r="AC81" s="290"/>
      <c r="AD81" s="276"/>
      <c r="AE81" s="275"/>
      <c r="AF81" s="276"/>
      <c r="AG81" s="276"/>
      <c r="AH81" s="284"/>
      <c r="AI81" s="284"/>
      <c r="AJ81" s="284"/>
      <c r="AK81" s="284"/>
      <c r="AL81" s="13"/>
      <c r="AM81" s="129"/>
      <c r="AN81" s="284"/>
      <c r="AO81" s="9"/>
      <c r="AP81" s="275"/>
      <c r="AQ81" s="276"/>
      <c r="AR81" s="276"/>
      <c r="AS81" s="284"/>
      <c r="AT81" s="8"/>
      <c r="AV81" s="8"/>
      <c r="AW81" s="8"/>
      <c r="AX81" s="163"/>
    </row>
    <row r="82" spans="1:50">
      <c r="A82" s="266" t="s">
        <v>452</v>
      </c>
      <c r="B82" s="271">
        <v>3</v>
      </c>
      <c r="C82" s="267">
        <v>25.9</v>
      </c>
      <c r="D82" s="288">
        <f t="shared" si="15"/>
        <v>77.7</v>
      </c>
      <c r="E82" s="271"/>
      <c r="F82" s="271"/>
      <c r="G82" s="269"/>
      <c r="H82" s="203"/>
      <c r="I82" s="121"/>
      <c r="J82" s="121"/>
      <c r="K82" s="121"/>
      <c r="L82" s="137"/>
      <c r="M82" s="174"/>
      <c r="N82" s="269"/>
      <c r="O82" s="203"/>
      <c r="P82" s="121"/>
      <c r="Q82" s="121"/>
      <c r="R82" s="121"/>
      <c r="S82" s="137"/>
      <c r="T82" s="121"/>
      <c r="U82" s="110"/>
      <c r="V82" s="269">
        <f t="shared" si="16"/>
        <v>77.7</v>
      </c>
      <c r="W82" s="174"/>
      <c r="X82" s="122"/>
      <c r="Y82" s="122"/>
      <c r="Z82" s="285"/>
      <c r="AA82" s="285"/>
      <c r="AB82" s="125"/>
      <c r="AC82" s="290"/>
      <c r="AD82" s="276"/>
      <c r="AE82" s="275"/>
      <c r="AF82" s="276"/>
      <c r="AG82" s="276"/>
      <c r="AH82" s="284"/>
      <c r="AI82" s="284"/>
      <c r="AJ82" s="284"/>
      <c r="AK82" s="284"/>
      <c r="AL82" s="13"/>
      <c r="AM82" s="129"/>
      <c r="AN82" s="284"/>
      <c r="AO82" s="9"/>
      <c r="AP82" s="275"/>
      <c r="AQ82" s="276"/>
      <c r="AR82" s="276"/>
      <c r="AS82" s="284"/>
      <c r="AT82" s="8"/>
      <c r="AV82" s="8"/>
      <c r="AW82" s="8"/>
      <c r="AX82" s="163"/>
    </row>
    <row r="83" spans="1:50">
      <c r="A83" s="266" t="s">
        <v>453</v>
      </c>
      <c r="B83" s="271">
        <v>3</v>
      </c>
      <c r="C83" s="267">
        <v>31.5</v>
      </c>
      <c r="D83" s="288">
        <f t="shared" si="15"/>
        <v>94.5</v>
      </c>
      <c r="E83" s="271"/>
      <c r="F83" s="271"/>
      <c r="G83" s="269"/>
      <c r="H83" s="203"/>
      <c r="I83" s="121"/>
      <c r="J83" s="121"/>
      <c r="K83" s="121"/>
      <c r="L83" s="137"/>
      <c r="M83" s="174"/>
      <c r="N83" s="269"/>
      <c r="O83" s="203"/>
      <c r="P83" s="121"/>
      <c r="Q83" s="121"/>
      <c r="R83" s="121"/>
      <c r="S83" s="137"/>
      <c r="T83" s="121"/>
      <c r="U83" s="110"/>
      <c r="V83" s="269">
        <f t="shared" si="16"/>
        <v>94.5</v>
      </c>
      <c r="W83" s="174"/>
      <c r="X83" s="122"/>
      <c r="Y83" s="122"/>
      <c r="Z83" s="285"/>
      <c r="AA83" s="285"/>
      <c r="AB83" s="125"/>
      <c r="AC83" s="290"/>
      <c r="AD83" s="276"/>
      <c r="AE83" s="275"/>
      <c r="AF83" s="276"/>
      <c r="AG83" s="276"/>
      <c r="AH83" s="284"/>
      <c r="AI83" s="284"/>
      <c r="AJ83" s="284"/>
      <c r="AK83" s="284"/>
      <c r="AL83" s="13"/>
      <c r="AM83" s="129"/>
      <c r="AN83" s="284"/>
      <c r="AO83" s="9"/>
      <c r="AP83" s="275"/>
      <c r="AQ83" s="276"/>
      <c r="AR83" s="276"/>
      <c r="AS83" s="284"/>
      <c r="AT83" s="8"/>
      <c r="AV83" s="8"/>
      <c r="AW83" s="8"/>
      <c r="AX83" s="163"/>
    </row>
    <row r="84" spans="1:50">
      <c r="A84" s="266" t="s">
        <v>454</v>
      </c>
      <c r="B84" s="271">
        <v>3</v>
      </c>
      <c r="C84" s="267">
        <v>8.65</v>
      </c>
      <c r="D84" s="288">
        <f t="shared" si="15"/>
        <v>25.95</v>
      </c>
      <c r="E84" s="271"/>
      <c r="F84" s="271"/>
      <c r="G84" s="269"/>
      <c r="H84" s="203"/>
      <c r="I84" s="121"/>
      <c r="J84" s="121"/>
      <c r="K84" s="121"/>
      <c r="L84" s="137"/>
      <c r="M84" s="174"/>
      <c r="N84" s="269"/>
      <c r="O84" s="203"/>
      <c r="P84" s="121"/>
      <c r="Q84" s="121"/>
      <c r="R84" s="121"/>
      <c r="S84" s="137"/>
      <c r="T84" s="121"/>
      <c r="U84" s="110"/>
      <c r="V84" s="269">
        <f t="shared" si="16"/>
        <v>25.95</v>
      </c>
      <c r="W84" s="174"/>
      <c r="X84" s="122"/>
      <c r="Y84" s="122"/>
      <c r="Z84" s="285"/>
      <c r="AA84" s="285"/>
      <c r="AB84" s="125"/>
      <c r="AC84" s="290"/>
      <c r="AD84" s="276"/>
      <c r="AE84" s="275"/>
      <c r="AF84" s="276"/>
      <c r="AG84" s="276"/>
      <c r="AH84" s="284"/>
      <c r="AI84" s="284"/>
      <c r="AJ84" s="284"/>
      <c r="AK84" s="284"/>
      <c r="AL84" s="13"/>
      <c r="AM84" s="129"/>
      <c r="AN84" s="284"/>
      <c r="AO84" s="9"/>
      <c r="AP84" s="275"/>
      <c r="AQ84" s="276"/>
      <c r="AR84" s="276"/>
      <c r="AS84" s="284"/>
      <c r="AT84" s="8"/>
      <c r="AV84" s="8"/>
      <c r="AW84" s="8"/>
      <c r="AX84" s="163"/>
    </row>
    <row r="85" spans="1:50">
      <c r="A85" s="266" t="s">
        <v>455</v>
      </c>
      <c r="B85" s="271">
        <v>3</v>
      </c>
      <c r="C85" s="267">
        <v>4.7</v>
      </c>
      <c r="D85" s="288">
        <f t="shared" si="15"/>
        <v>14.1</v>
      </c>
      <c r="E85" s="271"/>
      <c r="F85" s="271"/>
      <c r="G85" s="269"/>
      <c r="H85" s="203"/>
      <c r="I85" s="121"/>
      <c r="J85" s="121"/>
      <c r="K85" s="121"/>
      <c r="L85" s="137"/>
      <c r="M85" s="174"/>
      <c r="N85" s="269"/>
      <c r="O85" s="203"/>
      <c r="P85" s="121"/>
      <c r="Q85" s="121"/>
      <c r="R85" s="121"/>
      <c r="S85" s="137"/>
      <c r="T85" s="121"/>
      <c r="U85" s="110"/>
      <c r="V85" s="269">
        <f t="shared" si="16"/>
        <v>14.1</v>
      </c>
      <c r="W85" s="174"/>
      <c r="X85" s="122"/>
      <c r="Y85" s="122"/>
      <c r="Z85" s="285"/>
      <c r="AA85" s="285"/>
      <c r="AB85" s="125"/>
      <c r="AC85" s="290"/>
      <c r="AD85" s="276"/>
      <c r="AE85" s="275"/>
      <c r="AF85" s="276"/>
      <c r="AG85" s="276"/>
      <c r="AH85" s="284"/>
      <c r="AI85" s="284"/>
      <c r="AJ85" s="284"/>
      <c r="AK85" s="284"/>
      <c r="AL85" s="13"/>
      <c r="AM85" s="129"/>
      <c r="AN85" s="284"/>
      <c r="AO85" s="9"/>
      <c r="AP85" s="275"/>
      <c r="AQ85" s="276"/>
      <c r="AR85" s="276"/>
      <c r="AS85" s="284"/>
      <c r="AT85" s="8"/>
      <c r="AV85" s="8"/>
      <c r="AW85" s="8"/>
      <c r="AX85" s="163"/>
    </row>
    <row r="86" spans="1:50">
      <c r="A86" s="266" t="s">
        <v>456</v>
      </c>
      <c r="B86" s="271">
        <v>3</v>
      </c>
      <c r="C86" s="267">
        <v>2.0499999999999998</v>
      </c>
      <c r="D86" s="288">
        <f t="shared" si="15"/>
        <v>6.15</v>
      </c>
      <c r="E86" s="271"/>
      <c r="F86" s="271"/>
      <c r="G86" s="269"/>
      <c r="H86" s="203"/>
      <c r="I86" s="121"/>
      <c r="J86" s="121"/>
      <c r="K86" s="121"/>
      <c r="L86" s="137"/>
      <c r="M86" s="174"/>
      <c r="N86" s="269"/>
      <c r="O86" s="203"/>
      <c r="P86" s="121"/>
      <c r="Q86" s="121"/>
      <c r="R86" s="121"/>
      <c r="S86" s="137"/>
      <c r="T86" s="121"/>
      <c r="U86" s="110"/>
      <c r="V86" s="269">
        <f t="shared" si="16"/>
        <v>6.15</v>
      </c>
      <c r="W86" s="174"/>
      <c r="X86" s="122"/>
      <c r="Y86" s="122"/>
      <c r="Z86" s="285"/>
      <c r="AA86" s="285"/>
      <c r="AB86" s="125"/>
      <c r="AC86" s="290"/>
      <c r="AD86" s="276"/>
      <c r="AE86" s="275"/>
      <c r="AF86" s="276"/>
      <c r="AG86" s="276"/>
      <c r="AH86" s="284"/>
      <c r="AI86" s="284"/>
      <c r="AJ86" s="284"/>
      <c r="AK86" s="284"/>
      <c r="AL86" s="13"/>
      <c r="AM86" s="129"/>
      <c r="AN86" s="284"/>
      <c r="AO86" s="9"/>
      <c r="AP86" s="275"/>
      <c r="AQ86" s="276"/>
      <c r="AR86" s="276"/>
      <c r="AS86" s="284"/>
      <c r="AT86" s="8"/>
      <c r="AV86" s="8"/>
      <c r="AW86" s="8"/>
      <c r="AX86" s="163"/>
    </row>
    <row r="87" spans="1:50">
      <c r="A87" s="266" t="s">
        <v>457</v>
      </c>
      <c r="B87" s="271">
        <v>3</v>
      </c>
      <c r="C87" s="267">
        <v>2.0499999999999998</v>
      </c>
      <c r="D87" s="288">
        <f t="shared" si="15"/>
        <v>6.15</v>
      </c>
      <c r="E87" s="271"/>
      <c r="F87" s="271"/>
      <c r="G87" s="269"/>
      <c r="H87" s="203"/>
      <c r="I87" s="121"/>
      <c r="J87" s="121"/>
      <c r="K87" s="121"/>
      <c r="L87" s="137"/>
      <c r="M87" s="174"/>
      <c r="N87" s="269"/>
      <c r="O87" s="203"/>
      <c r="P87" s="121"/>
      <c r="Q87" s="121"/>
      <c r="R87" s="121"/>
      <c r="S87" s="137"/>
      <c r="T87" s="121"/>
      <c r="U87" s="110"/>
      <c r="V87" s="269">
        <f t="shared" si="16"/>
        <v>6.15</v>
      </c>
      <c r="W87" s="174"/>
      <c r="X87" s="122"/>
      <c r="Y87" s="122"/>
      <c r="Z87" s="285"/>
      <c r="AA87" s="285"/>
      <c r="AB87" s="125"/>
      <c r="AC87" s="290"/>
      <c r="AD87" s="276"/>
      <c r="AE87" s="275"/>
      <c r="AF87" s="276"/>
      <c r="AG87" s="276"/>
      <c r="AH87" s="284"/>
      <c r="AI87" s="284"/>
      <c r="AJ87" s="284"/>
      <c r="AK87" s="284"/>
      <c r="AL87" s="13"/>
      <c r="AM87" s="129"/>
      <c r="AN87" s="284"/>
      <c r="AO87" s="9"/>
      <c r="AP87" s="275"/>
      <c r="AQ87" s="276"/>
      <c r="AR87" s="276"/>
      <c r="AS87" s="284"/>
      <c r="AT87" s="8"/>
      <c r="AV87" s="8"/>
      <c r="AW87" s="8"/>
      <c r="AX87" s="163"/>
    </row>
    <row r="88" spans="1:50">
      <c r="A88" s="266" t="s">
        <v>458</v>
      </c>
      <c r="B88" s="271">
        <v>3</v>
      </c>
      <c r="C88" s="267">
        <v>3.8</v>
      </c>
      <c r="D88" s="288">
        <f t="shared" si="15"/>
        <v>11.4</v>
      </c>
      <c r="E88" s="271"/>
      <c r="F88" s="271"/>
      <c r="G88" s="269"/>
      <c r="H88" s="203"/>
      <c r="I88" s="121"/>
      <c r="J88" s="121"/>
      <c r="K88" s="121"/>
      <c r="L88" s="137"/>
      <c r="M88" s="174"/>
      <c r="N88" s="269"/>
      <c r="O88" s="203"/>
      <c r="P88" s="121"/>
      <c r="Q88" s="121"/>
      <c r="R88" s="121"/>
      <c r="S88" s="137"/>
      <c r="T88" s="121"/>
      <c r="U88" s="110"/>
      <c r="V88" s="269">
        <f t="shared" si="16"/>
        <v>11.4</v>
      </c>
      <c r="W88" s="174"/>
      <c r="X88" s="122"/>
      <c r="Y88" s="122"/>
      <c r="Z88" s="285"/>
      <c r="AA88" s="285"/>
      <c r="AB88" s="125"/>
      <c r="AC88" s="290"/>
      <c r="AD88" s="276"/>
      <c r="AE88" s="275"/>
      <c r="AF88" s="276"/>
      <c r="AG88" s="276"/>
      <c r="AH88" s="284"/>
      <c r="AI88" s="284"/>
      <c r="AJ88" s="284"/>
      <c r="AK88" s="284"/>
      <c r="AL88" s="13"/>
      <c r="AM88" s="129"/>
      <c r="AN88" s="284"/>
      <c r="AO88" s="9"/>
      <c r="AP88" s="275"/>
      <c r="AQ88" s="276"/>
      <c r="AR88" s="276"/>
      <c r="AS88" s="284"/>
      <c r="AT88" s="8"/>
      <c r="AV88" s="8"/>
      <c r="AW88" s="8"/>
      <c r="AX88" s="163"/>
    </row>
    <row r="89" spans="1:50">
      <c r="A89" s="266" t="s">
        <v>459</v>
      </c>
      <c r="B89" s="271">
        <v>3</v>
      </c>
      <c r="C89" s="267">
        <v>3.68</v>
      </c>
      <c r="D89" s="288">
        <f t="shared" si="15"/>
        <v>11.04</v>
      </c>
      <c r="E89" s="271"/>
      <c r="F89" s="271"/>
      <c r="G89" s="269"/>
      <c r="H89" s="203"/>
      <c r="I89" s="121"/>
      <c r="J89" s="121"/>
      <c r="K89" s="121"/>
      <c r="L89" s="137"/>
      <c r="M89" s="174"/>
      <c r="N89" s="269"/>
      <c r="O89" s="203"/>
      <c r="P89" s="121"/>
      <c r="Q89" s="121"/>
      <c r="R89" s="121"/>
      <c r="S89" s="137"/>
      <c r="T89" s="121"/>
      <c r="U89" s="110"/>
      <c r="V89" s="269">
        <f t="shared" si="16"/>
        <v>11.04</v>
      </c>
      <c r="W89" s="174"/>
      <c r="X89" s="122"/>
      <c r="Y89" s="122"/>
      <c r="Z89" s="285"/>
      <c r="AA89" s="285"/>
      <c r="AB89" s="125"/>
      <c r="AC89" s="290"/>
      <c r="AD89" s="276"/>
      <c r="AE89" s="275"/>
      <c r="AF89" s="276"/>
      <c r="AG89" s="276"/>
      <c r="AH89" s="284"/>
      <c r="AI89" s="284"/>
      <c r="AJ89" s="284"/>
      <c r="AK89" s="284"/>
      <c r="AL89" s="13"/>
      <c r="AM89" s="129"/>
      <c r="AN89" s="284"/>
      <c r="AO89" s="9"/>
      <c r="AP89" s="275"/>
      <c r="AQ89" s="276"/>
      <c r="AR89" s="276"/>
      <c r="AS89" s="284"/>
      <c r="AT89" s="8"/>
      <c r="AV89" s="8"/>
      <c r="AW89" s="8"/>
      <c r="AX89" s="163"/>
    </row>
    <row r="90" spans="1:50">
      <c r="A90" s="266" t="s">
        <v>460</v>
      </c>
      <c r="B90" s="271">
        <v>3</v>
      </c>
      <c r="C90" s="267">
        <v>4.7300000000000004</v>
      </c>
      <c r="D90" s="288">
        <f t="shared" si="15"/>
        <v>14.19</v>
      </c>
      <c r="E90" s="271"/>
      <c r="F90" s="271"/>
      <c r="G90" s="269"/>
      <c r="H90" s="203"/>
      <c r="I90" s="121"/>
      <c r="J90" s="121"/>
      <c r="K90" s="121"/>
      <c r="L90" s="137"/>
      <c r="M90" s="174"/>
      <c r="N90" s="269"/>
      <c r="O90" s="203"/>
      <c r="P90" s="121"/>
      <c r="Q90" s="121"/>
      <c r="R90" s="121"/>
      <c r="S90" s="137"/>
      <c r="T90" s="121"/>
      <c r="U90" s="110"/>
      <c r="V90" s="269">
        <f t="shared" si="16"/>
        <v>14.19</v>
      </c>
      <c r="W90" s="174"/>
      <c r="X90" s="122"/>
      <c r="Y90" s="122"/>
      <c r="Z90" s="285"/>
      <c r="AA90" s="285"/>
      <c r="AB90" s="125"/>
      <c r="AC90" s="290"/>
      <c r="AD90" s="276"/>
      <c r="AE90" s="275"/>
      <c r="AF90" s="276"/>
      <c r="AG90" s="276"/>
      <c r="AH90" s="284"/>
      <c r="AI90" s="284"/>
      <c r="AJ90" s="284"/>
      <c r="AK90" s="284"/>
      <c r="AL90" s="13"/>
      <c r="AM90" s="129"/>
      <c r="AN90" s="284"/>
      <c r="AO90" s="9"/>
      <c r="AP90" s="275"/>
      <c r="AQ90" s="276"/>
      <c r="AR90" s="276"/>
      <c r="AS90" s="284"/>
      <c r="AT90" s="8"/>
      <c r="AV90" s="8"/>
      <c r="AW90" s="8"/>
      <c r="AX90" s="163"/>
    </row>
    <row r="91" spans="1:50">
      <c r="A91" s="266" t="s">
        <v>461</v>
      </c>
      <c r="B91" s="271">
        <v>3</v>
      </c>
      <c r="C91" s="267">
        <v>4.43</v>
      </c>
      <c r="D91" s="288">
        <f t="shared" si="15"/>
        <v>13.29</v>
      </c>
      <c r="E91" s="271"/>
      <c r="F91" s="271"/>
      <c r="G91" s="269"/>
      <c r="H91" s="203"/>
      <c r="I91" s="121"/>
      <c r="J91" s="121"/>
      <c r="K91" s="121"/>
      <c r="L91" s="137"/>
      <c r="M91" s="174"/>
      <c r="N91" s="269"/>
      <c r="O91" s="203"/>
      <c r="P91" s="121"/>
      <c r="Q91" s="121"/>
      <c r="R91" s="121"/>
      <c r="S91" s="137"/>
      <c r="T91" s="121"/>
      <c r="U91" s="110"/>
      <c r="V91" s="269">
        <f t="shared" si="16"/>
        <v>13.29</v>
      </c>
      <c r="W91" s="174"/>
      <c r="X91" s="122"/>
      <c r="Y91" s="122"/>
      <c r="Z91" s="285"/>
      <c r="AA91" s="285"/>
      <c r="AB91" s="125"/>
      <c r="AC91" s="290"/>
      <c r="AD91" s="276"/>
      <c r="AE91" s="275"/>
      <c r="AF91" s="276"/>
      <c r="AG91" s="276"/>
      <c r="AH91" s="284"/>
      <c r="AI91" s="284"/>
      <c r="AJ91" s="284"/>
      <c r="AK91" s="284"/>
      <c r="AL91" s="13"/>
      <c r="AM91" s="129"/>
      <c r="AN91" s="284"/>
      <c r="AO91" s="9"/>
      <c r="AP91" s="275"/>
      <c r="AQ91" s="276"/>
      <c r="AR91" s="276"/>
      <c r="AS91" s="284"/>
      <c r="AT91" s="8"/>
      <c r="AV91" s="8"/>
      <c r="AW91" s="8"/>
      <c r="AX91" s="163"/>
    </row>
    <row r="92" spans="1:50">
      <c r="A92" s="266" t="s">
        <v>462</v>
      </c>
      <c r="B92" s="271">
        <v>3</v>
      </c>
      <c r="C92" s="267">
        <v>3.8</v>
      </c>
      <c r="D92" s="288">
        <f t="shared" si="15"/>
        <v>11.4</v>
      </c>
      <c r="E92" s="271"/>
      <c r="F92" s="271"/>
      <c r="G92" s="269"/>
      <c r="H92" s="203"/>
      <c r="I92" s="121"/>
      <c r="J92" s="121"/>
      <c r="K92" s="121"/>
      <c r="L92" s="137"/>
      <c r="M92" s="174"/>
      <c r="N92" s="269"/>
      <c r="O92" s="203"/>
      <c r="P92" s="121"/>
      <c r="Q92" s="121"/>
      <c r="R92" s="121"/>
      <c r="S92" s="137"/>
      <c r="T92" s="121"/>
      <c r="U92" s="110"/>
      <c r="V92" s="269">
        <f t="shared" si="16"/>
        <v>11.4</v>
      </c>
      <c r="W92" s="174"/>
      <c r="X92" s="122"/>
      <c r="Y92" s="122"/>
      <c r="Z92" s="285"/>
      <c r="AA92" s="285"/>
      <c r="AB92" s="125"/>
      <c r="AC92" s="290"/>
      <c r="AD92" s="276"/>
      <c r="AE92" s="275"/>
      <c r="AF92" s="276"/>
      <c r="AG92" s="276"/>
      <c r="AH92" s="284"/>
      <c r="AI92" s="284"/>
      <c r="AJ92" s="284"/>
      <c r="AK92" s="284"/>
      <c r="AL92" s="13"/>
      <c r="AM92" s="129"/>
      <c r="AN92" s="284"/>
      <c r="AO92" s="9"/>
      <c r="AP92" s="275"/>
      <c r="AQ92" s="276"/>
      <c r="AR92" s="276"/>
      <c r="AS92" s="284"/>
      <c r="AT92" s="8"/>
      <c r="AV92" s="8"/>
      <c r="AW92" s="8"/>
      <c r="AX92" s="163"/>
    </row>
    <row r="93" spans="1:50">
      <c r="A93" s="266" t="s">
        <v>463</v>
      </c>
      <c r="B93" s="292">
        <v>3</v>
      </c>
      <c r="C93" s="267">
        <v>14.75</v>
      </c>
      <c r="D93" s="288">
        <f t="shared" si="15"/>
        <v>44.25</v>
      </c>
      <c r="E93" s="271"/>
      <c r="F93" s="271"/>
      <c r="G93" s="269"/>
      <c r="H93" s="203"/>
      <c r="I93" s="121"/>
      <c r="J93" s="121"/>
      <c r="K93" s="121"/>
      <c r="L93" s="137"/>
      <c r="M93" s="174"/>
      <c r="N93" s="269"/>
      <c r="O93" s="203"/>
      <c r="P93" s="121"/>
      <c r="Q93" s="121"/>
      <c r="R93" s="121"/>
      <c r="S93" s="137"/>
      <c r="T93" s="121"/>
      <c r="U93" s="110"/>
      <c r="V93" s="269">
        <f t="shared" si="16"/>
        <v>44.25</v>
      </c>
      <c r="W93" s="174"/>
      <c r="X93" s="122"/>
      <c r="Y93" s="122"/>
      <c r="Z93" s="285"/>
      <c r="AA93" s="285"/>
      <c r="AB93" s="125"/>
      <c r="AC93" s="290"/>
      <c r="AD93" s="276"/>
      <c r="AE93" s="275"/>
      <c r="AF93" s="276"/>
      <c r="AG93" s="276"/>
      <c r="AH93" s="284"/>
      <c r="AI93" s="284"/>
      <c r="AJ93" s="284"/>
      <c r="AK93" s="284"/>
      <c r="AL93" s="13"/>
      <c r="AM93" s="129"/>
      <c r="AN93" s="284"/>
      <c r="AO93" s="9"/>
      <c r="AP93" s="275"/>
      <c r="AQ93" s="276"/>
      <c r="AR93" s="276"/>
      <c r="AS93" s="284"/>
      <c r="AT93" s="8"/>
      <c r="AV93" s="8"/>
      <c r="AW93" s="8"/>
      <c r="AX93" s="163"/>
    </row>
    <row r="94" spans="1:50">
      <c r="A94" s="266" t="s">
        <v>464</v>
      </c>
      <c r="B94" s="271">
        <v>3</v>
      </c>
      <c r="C94" s="267">
        <v>3.9</v>
      </c>
      <c r="D94" s="288">
        <f t="shared" si="15"/>
        <v>11.7</v>
      </c>
      <c r="E94" s="271"/>
      <c r="F94" s="271"/>
      <c r="G94" s="269"/>
      <c r="H94" s="203"/>
      <c r="I94" s="121"/>
      <c r="J94" s="121"/>
      <c r="K94" s="121"/>
      <c r="L94" s="137"/>
      <c r="M94" s="174"/>
      <c r="N94" s="269"/>
      <c r="O94" s="203"/>
      <c r="P94" s="121"/>
      <c r="Q94" s="121"/>
      <c r="R94" s="121"/>
      <c r="S94" s="137"/>
      <c r="T94" s="121"/>
      <c r="U94" s="110"/>
      <c r="V94" s="269">
        <f t="shared" si="16"/>
        <v>11.7</v>
      </c>
      <c r="W94" s="174"/>
      <c r="X94" s="122"/>
      <c r="Y94" s="122"/>
      <c r="Z94" s="285"/>
      <c r="AA94" s="285"/>
      <c r="AB94" s="125"/>
      <c r="AC94" s="290"/>
      <c r="AD94" s="276"/>
      <c r="AE94" s="275"/>
      <c r="AF94" s="276"/>
      <c r="AG94" s="276"/>
      <c r="AH94" s="284"/>
      <c r="AI94" s="284"/>
      <c r="AJ94" s="284"/>
      <c r="AK94" s="284"/>
      <c r="AL94" s="13"/>
      <c r="AM94" s="129"/>
      <c r="AN94" s="284"/>
      <c r="AO94" s="9"/>
      <c r="AP94" s="275"/>
      <c r="AQ94" s="276"/>
      <c r="AR94" s="276"/>
      <c r="AS94" s="284"/>
      <c r="AT94" s="8"/>
      <c r="AV94" s="8"/>
      <c r="AW94" s="8"/>
      <c r="AX94" s="163"/>
    </row>
    <row r="95" spans="1:50">
      <c r="A95" s="266" t="s">
        <v>465</v>
      </c>
      <c r="B95" s="271">
        <v>3</v>
      </c>
      <c r="C95" s="267">
        <v>14.7</v>
      </c>
      <c r="D95" s="288">
        <f t="shared" si="15"/>
        <v>44.1</v>
      </c>
      <c r="E95" s="271"/>
      <c r="F95" s="271"/>
      <c r="G95" s="269"/>
      <c r="H95" s="203"/>
      <c r="I95" s="121"/>
      <c r="J95" s="121"/>
      <c r="K95" s="121"/>
      <c r="L95" s="137"/>
      <c r="M95" s="174"/>
      <c r="N95" s="269"/>
      <c r="O95" s="203"/>
      <c r="P95" s="121"/>
      <c r="Q95" s="121"/>
      <c r="R95" s="121"/>
      <c r="S95" s="137"/>
      <c r="T95" s="121"/>
      <c r="U95" s="110"/>
      <c r="V95" s="269">
        <f t="shared" si="16"/>
        <v>44.1</v>
      </c>
      <c r="W95" s="174"/>
      <c r="X95" s="122"/>
      <c r="Y95" s="122"/>
      <c r="Z95" s="285"/>
      <c r="AA95" s="285"/>
      <c r="AB95" s="125"/>
      <c r="AC95" s="290"/>
      <c r="AD95" s="276"/>
      <c r="AE95" s="275"/>
      <c r="AF95" s="276"/>
      <c r="AG95" s="276"/>
      <c r="AH95" s="284"/>
      <c r="AI95" s="284"/>
      <c r="AJ95" s="284"/>
      <c r="AK95" s="284"/>
      <c r="AL95" s="13"/>
      <c r="AM95" s="129"/>
      <c r="AN95" s="284"/>
      <c r="AO95" s="9"/>
      <c r="AP95" s="275"/>
      <c r="AQ95" s="276"/>
      <c r="AR95" s="276"/>
      <c r="AS95" s="284"/>
      <c r="AT95" s="8"/>
      <c r="AV95" s="8"/>
      <c r="AW95" s="8"/>
      <c r="AX95" s="163"/>
    </row>
    <row r="96" spans="1:50">
      <c r="A96" s="266" t="s">
        <v>466</v>
      </c>
      <c r="B96" s="271">
        <v>3</v>
      </c>
      <c r="C96" s="267">
        <v>8.9499999999999993</v>
      </c>
      <c r="D96" s="288">
        <f t="shared" si="15"/>
        <v>26.85</v>
      </c>
      <c r="E96" s="271"/>
      <c r="F96" s="271"/>
      <c r="G96" s="269"/>
      <c r="H96" s="203"/>
      <c r="I96" s="121"/>
      <c r="J96" s="121"/>
      <c r="K96" s="121"/>
      <c r="L96" s="137"/>
      <c r="M96" s="174"/>
      <c r="N96" s="269"/>
      <c r="O96" s="203"/>
      <c r="P96" s="121"/>
      <c r="Q96" s="121"/>
      <c r="R96" s="121"/>
      <c r="S96" s="137"/>
      <c r="T96" s="121"/>
      <c r="U96" s="110"/>
      <c r="V96" s="269">
        <f t="shared" si="16"/>
        <v>26.85</v>
      </c>
      <c r="W96" s="174"/>
      <c r="X96" s="122"/>
      <c r="Y96" s="122"/>
      <c r="Z96" s="285"/>
      <c r="AA96" s="285"/>
      <c r="AB96" s="125"/>
      <c r="AC96" s="290"/>
      <c r="AD96" s="276"/>
      <c r="AE96" s="275"/>
      <c r="AF96" s="276"/>
      <c r="AG96" s="276"/>
      <c r="AH96" s="284"/>
      <c r="AI96" s="284"/>
      <c r="AJ96" s="284"/>
      <c r="AK96" s="284"/>
      <c r="AL96" s="13"/>
      <c r="AM96" s="129"/>
      <c r="AN96" s="284"/>
      <c r="AO96" s="9"/>
      <c r="AP96" s="275"/>
      <c r="AQ96" s="276"/>
      <c r="AR96" s="276"/>
      <c r="AS96" s="284"/>
      <c r="AT96" s="8"/>
      <c r="AV96" s="8"/>
      <c r="AW96" s="8"/>
      <c r="AX96" s="163"/>
    </row>
    <row r="97" spans="1:50">
      <c r="A97" s="266" t="s">
        <v>467</v>
      </c>
      <c r="B97" s="271">
        <v>3</v>
      </c>
      <c r="C97" s="267">
        <v>3.37</v>
      </c>
      <c r="D97" s="288">
        <f t="shared" si="15"/>
        <v>10.11</v>
      </c>
      <c r="E97" s="271"/>
      <c r="F97" s="271"/>
      <c r="G97" s="269"/>
      <c r="H97" s="203"/>
      <c r="I97" s="121"/>
      <c r="J97" s="121"/>
      <c r="K97" s="121"/>
      <c r="L97" s="137"/>
      <c r="M97" s="174"/>
      <c r="N97" s="269"/>
      <c r="O97" s="203"/>
      <c r="P97" s="121"/>
      <c r="Q97" s="121"/>
      <c r="R97" s="121"/>
      <c r="S97" s="137"/>
      <c r="T97" s="121"/>
      <c r="U97" s="110"/>
      <c r="V97" s="269">
        <f t="shared" si="16"/>
        <v>10.11</v>
      </c>
      <c r="W97" s="174"/>
      <c r="X97" s="122"/>
      <c r="Y97" s="122"/>
      <c r="Z97" s="285"/>
      <c r="AA97" s="285"/>
      <c r="AB97" s="125"/>
      <c r="AC97" s="290"/>
      <c r="AD97" s="276"/>
      <c r="AE97" s="275"/>
      <c r="AF97" s="276"/>
      <c r="AG97" s="276"/>
      <c r="AH97" s="284"/>
      <c r="AI97" s="284"/>
      <c r="AJ97" s="284"/>
      <c r="AK97" s="284"/>
      <c r="AL97" s="13"/>
      <c r="AM97" s="129"/>
      <c r="AN97" s="284"/>
      <c r="AO97" s="9"/>
      <c r="AP97" s="275"/>
      <c r="AQ97" s="276"/>
      <c r="AR97" s="276"/>
      <c r="AS97" s="284"/>
      <c r="AT97" s="8"/>
      <c r="AV97" s="8"/>
      <c r="AW97" s="8"/>
      <c r="AX97" s="163"/>
    </row>
    <row r="98" spans="1:50">
      <c r="A98" s="266" t="s">
        <v>468</v>
      </c>
      <c r="B98" s="271">
        <v>3</v>
      </c>
      <c r="C98" s="267">
        <v>2</v>
      </c>
      <c r="D98" s="288">
        <f t="shared" si="15"/>
        <v>6</v>
      </c>
      <c r="E98" s="271"/>
      <c r="F98" s="271"/>
      <c r="G98" s="269"/>
      <c r="H98" s="203"/>
      <c r="I98" s="121"/>
      <c r="J98" s="121"/>
      <c r="K98" s="121"/>
      <c r="L98" s="137"/>
      <c r="M98" s="174"/>
      <c r="N98" s="269"/>
      <c r="O98" s="203"/>
      <c r="P98" s="121"/>
      <c r="Q98" s="121"/>
      <c r="R98" s="121"/>
      <c r="S98" s="137"/>
      <c r="T98" s="121"/>
      <c r="U98" s="110"/>
      <c r="V98" s="269">
        <f t="shared" si="16"/>
        <v>6</v>
      </c>
      <c r="W98" s="174"/>
      <c r="X98" s="122"/>
      <c r="Y98" s="122"/>
      <c r="Z98" s="285"/>
      <c r="AA98" s="285"/>
      <c r="AB98" s="125"/>
      <c r="AC98" s="290"/>
      <c r="AD98" s="276"/>
      <c r="AE98" s="275"/>
      <c r="AF98" s="276"/>
      <c r="AG98" s="276"/>
      <c r="AH98" s="284"/>
      <c r="AI98" s="284"/>
      <c r="AJ98" s="284"/>
      <c r="AK98" s="284"/>
      <c r="AL98" s="13"/>
      <c r="AM98" s="129"/>
      <c r="AN98" s="284"/>
      <c r="AO98" s="9"/>
      <c r="AP98" s="275"/>
      <c r="AQ98" s="276"/>
      <c r="AR98" s="276"/>
      <c r="AS98" s="284"/>
      <c r="AT98" s="8"/>
      <c r="AV98" s="8"/>
      <c r="AW98" s="8"/>
      <c r="AX98" s="163"/>
    </row>
    <row r="99" spans="1:50">
      <c r="A99" s="266" t="s">
        <v>469</v>
      </c>
      <c r="B99" s="271">
        <v>3</v>
      </c>
      <c r="C99" s="267">
        <v>3.48</v>
      </c>
      <c r="D99" s="288">
        <f t="shared" si="15"/>
        <v>10.44</v>
      </c>
      <c r="E99" s="271"/>
      <c r="F99" s="271"/>
      <c r="G99" s="269"/>
      <c r="H99" s="203"/>
      <c r="I99" s="121"/>
      <c r="J99" s="121"/>
      <c r="K99" s="121"/>
      <c r="L99" s="137"/>
      <c r="M99" s="174"/>
      <c r="N99" s="269"/>
      <c r="O99" s="203"/>
      <c r="P99" s="121"/>
      <c r="Q99" s="121"/>
      <c r="R99" s="121"/>
      <c r="S99" s="137"/>
      <c r="T99" s="121"/>
      <c r="U99" s="110"/>
      <c r="V99" s="269">
        <f t="shared" si="16"/>
        <v>10.44</v>
      </c>
      <c r="W99" s="174"/>
      <c r="X99" s="122"/>
      <c r="Y99" s="122"/>
      <c r="Z99" s="285"/>
      <c r="AA99" s="285"/>
      <c r="AB99" s="125"/>
      <c r="AC99" s="290"/>
      <c r="AD99" s="276"/>
      <c r="AE99" s="275"/>
      <c r="AF99" s="276"/>
      <c r="AG99" s="276"/>
      <c r="AH99" s="284"/>
      <c r="AI99" s="284"/>
      <c r="AJ99" s="284"/>
      <c r="AK99" s="284"/>
      <c r="AL99" s="13"/>
      <c r="AM99" s="129"/>
      <c r="AN99" s="284"/>
      <c r="AO99" s="9"/>
      <c r="AP99" s="275"/>
      <c r="AQ99" s="276"/>
      <c r="AR99" s="276"/>
      <c r="AS99" s="284"/>
      <c r="AT99" s="8"/>
      <c r="AV99" s="8"/>
      <c r="AW99" s="8"/>
      <c r="AX99" s="163"/>
    </row>
    <row r="100" spans="1:50">
      <c r="A100" s="266" t="s">
        <v>470</v>
      </c>
      <c r="B100" s="271">
        <v>3</v>
      </c>
      <c r="C100" s="267">
        <v>6.93</v>
      </c>
      <c r="D100" s="288">
        <f t="shared" si="15"/>
        <v>20.79</v>
      </c>
      <c r="E100" s="271"/>
      <c r="F100" s="271"/>
      <c r="G100" s="269"/>
      <c r="H100" s="203"/>
      <c r="I100" s="121"/>
      <c r="J100" s="121"/>
      <c r="K100" s="121"/>
      <c r="L100" s="137"/>
      <c r="M100" s="174"/>
      <c r="N100" s="269"/>
      <c r="O100" s="203"/>
      <c r="P100" s="121"/>
      <c r="Q100" s="121"/>
      <c r="R100" s="121"/>
      <c r="S100" s="137"/>
      <c r="T100" s="121"/>
      <c r="U100" s="110"/>
      <c r="V100" s="269">
        <f t="shared" si="16"/>
        <v>20.79</v>
      </c>
      <c r="W100" s="174"/>
      <c r="X100" s="122"/>
      <c r="Y100" s="122"/>
      <c r="Z100" s="285"/>
      <c r="AA100" s="285"/>
      <c r="AB100" s="125"/>
      <c r="AC100" s="290"/>
      <c r="AD100" s="276"/>
      <c r="AE100" s="275"/>
      <c r="AF100" s="276"/>
      <c r="AG100" s="276"/>
      <c r="AH100" s="284"/>
      <c r="AI100" s="284"/>
      <c r="AJ100" s="284"/>
      <c r="AK100" s="284"/>
      <c r="AL100" s="13"/>
      <c r="AM100" s="129"/>
      <c r="AN100" s="284"/>
      <c r="AO100" s="9"/>
      <c r="AP100" s="275"/>
      <c r="AQ100" s="276"/>
      <c r="AR100" s="276"/>
      <c r="AS100" s="284"/>
      <c r="AT100" s="8"/>
      <c r="AV100" s="8"/>
      <c r="AW100" s="8"/>
      <c r="AX100" s="163"/>
    </row>
    <row r="101" spans="1:50">
      <c r="A101" s="266" t="s">
        <v>471</v>
      </c>
      <c r="B101" s="271">
        <v>3</v>
      </c>
      <c r="C101" s="267">
        <v>8.9499999999999993</v>
      </c>
      <c r="D101" s="288">
        <f t="shared" si="15"/>
        <v>26.85</v>
      </c>
      <c r="E101" s="271"/>
      <c r="F101" s="271"/>
      <c r="G101" s="269"/>
      <c r="H101" s="203"/>
      <c r="I101" s="121"/>
      <c r="J101" s="121"/>
      <c r="K101" s="121"/>
      <c r="L101" s="137"/>
      <c r="M101" s="174"/>
      <c r="N101" s="269"/>
      <c r="O101" s="203"/>
      <c r="P101" s="121"/>
      <c r="Q101" s="121"/>
      <c r="R101" s="121"/>
      <c r="S101" s="137"/>
      <c r="T101" s="121"/>
      <c r="U101" s="110"/>
      <c r="V101" s="269">
        <f t="shared" si="16"/>
        <v>26.85</v>
      </c>
      <c r="W101" s="174"/>
      <c r="X101" s="122"/>
      <c r="Y101" s="122"/>
      <c r="Z101" s="285"/>
      <c r="AA101" s="285"/>
      <c r="AB101" s="125"/>
      <c r="AC101" s="290"/>
      <c r="AD101" s="276"/>
      <c r="AE101" s="275"/>
      <c r="AF101" s="276"/>
      <c r="AG101" s="276"/>
      <c r="AH101" s="284"/>
      <c r="AI101" s="284"/>
      <c r="AJ101" s="284"/>
      <c r="AK101" s="284"/>
      <c r="AL101" s="13"/>
      <c r="AM101" s="129"/>
      <c r="AN101" s="284"/>
      <c r="AO101" s="9"/>
      <c r="AP101" s="275"/>
      <c r="AQ101" s="276"/>
      <c r="AR101" s="276"/>
      <c r="AS101" s="284"/>
      <c r="AT101" s="8"/>
      <c r="AV101" s="8"/>
      <c r="AW101" s="8"/>
      <c r="AX101" s="163"/>
    </row>
    <row r="102" spans="1:50">
      <c r="A102" s="266" t="s">
        <v>472</v>
      </c>
      <c r="B102" s="271">
        <v>3</v>
      </c>
      <c r="C102" s="267">
        <v>4.51</v>
      </c>
      <c r="D102" s="288">
        <f t="shared" si="15"/>
        <v>13.53</v>
      </c>
      <c r="E102" s="271"/>
      <c r="F102" s="271"/>
      <c r="G102" s="269"/>
      <c r="H102" s="203"/>
      <c r="I102" s="121"/>
      <c r="J102" s="121"/>
      <c r="K102" s="121"/>
      <c r="L102" s="137"/>
      <c r="M102" s="174"/>
      <c r="N102" s="269"/>
      <c r="O102" s="203"/>
      <c r="P102" s="121"/>
      <c r="Q102" s="121"/>
      <c r="R102" s="121"/>
      <c r="S102" s="137"/>
      <c r="T102" s="121"/>
      <c r="U102" s="110"/>
      <c r="V102" s="269">
        <f t="shared" si="16"/>
        <v>13.53</v>
      </c>
      <c r="W102" s="174"/>
      <c r="X102" s="122"/>
      <c r="Y102" s="122"/>
      <c r="Z102" s="285"/>
      <c r="AA102" s="285"/>
      <c r="AB102" s="125"/>
      <c r="AC102" s="290"/>
      <c r="AD102" s="276"/>
      <c r="AE102" s="275"/>
      <c r="AF102" s="276"/>
      <c r="AG102" s="276"/>
      <c r="AH102" s="284"/>
      <c r="AI102" s="284"/>
      <c r="AJ102" s="284"/>
      <c r="AK102" s="284"/>
      <c r="AL102" s="13"/>
      <c r="AM102" s="129"/>
      <c r="AN102" s="284"/>
      <c r="AO102" s="9"/>
      <c r="AP102" s="275"/>
      <c r="AQ102" s="276"/>
      <c r="AR102" s="276"/>
      <c r="AS102" s="284"/>
      <c r="AT102" s="8"/>
      <c r="AV102" s="8"/>
      <c r="AW102" s="8"/>
      <c r="AX102" s="163"/>
    </row>
    <row r="103" spans="1:50">
      <c r="A103" s="266" t="s">
        <v>473</v>
      </c>
      <c r="B103" s="271">
        <v>3</v>
      </c>
      <c r="C103" s="267">
        <v>8.4499999999999993</v>
      </c>
      <c r="D103" s="288">
        <f t="shared" si="15"/>
        <v>25.35</v>
      </c>
      <c r="E103" s="271"/>
      <c r="F103" s="271"/>
      <c r="G103" s="269"/>
      <c r="H103" s="203"/>
      <c r="I103" s="121"/>
      <c r="J103" s="121"/>
      <c r="K103" s="121"/>
      <c r="L103" s="137"/>
      <c r="M103" s="174"/>
      <c r="N103" s="269"/>
      <c r="O103" s="203"/>
      <c r="P103" s="121"/>
      <c r="Q103" s="121"/>
      <c r="R103" s="121"/>
      <c r="S103" s="137"/>
      <c r="T103" s="121"/>
      <c r="U103" s="110"/>
      <c r="V103" s="269">
        <f t="shared" si="16"/>
        <v>25.35</v>
      </c>
      <c r="W103" s="174"/>
      <c r="X103" s="122"/>
      <c r="Y103" s="122"/>
      <c r="Z103" s="285"/>
      <c r="AA103" s="285"/>
      <c r="AB103" s="125"/>
      <c r="AC103" s="290"/>
      <c r="AD103" s="276"/>
      <c r="AE103" s="275"/>
      <c r="AF103" s="276"/>
      <c r="AG103" s="276"/>
      <c r="AH103" s="284"/>
      <c r="AI103" s="284"/>
      <c r="AJ103" s="284"/>
      <c r="AK103" s="284"/>
      <c r="AL103" s="13"/>
      <c r="AM103" s="129"/>
      <c r="AN103" s="284"/>
      <c r="AO103" s="9"/>
      <c r="AP103" s="275"/>
      <c r="AQ103" s="276"/>
      <c r="AR103" s="276"/>
      <c r="AS103" s="284"/>
      <c r="AT103" s="8"/>
      <c r="AV103" s="8"/>
      <c r="AW103" s="8"/>
      <c r="AX103" s="163"/>
    </row>
    <row r="104" spans="1:50">
      <c r="A104" s="266" t="s">
        <v>474</v>
      </c>
      <c r="B104" s="271">
        <v>3</v>
      </c>
      <c r="C104" s="267">
        <v>1.85</v>
      </c>
      <c r="D104" s="288">
        <f t="shared" si="15"/>
        <v>5.55</v>
      </c>
      <c r="E104" s="271"/>
      <c r="F104" s="271"/>
      <c r="G104" s="269"/>
      <c r="H104" s="203"/>
      <c r="I104" s="121"/>
      <c r="J104" s="121"/>
      <c r="K104" s="121"/>
      <c r="L104" s="137"/>
      <c r="M104" s="174"/>
      <c r="N104" s="269"/>
      <c r="O104" s="203"/>
      <c r="P104" s="121"/>
      <c r="Q104" s="121"/>
      <c r="R104" s="121"/>
      <c r="S104" s="137"/>
      <c r="T104" s="121"/>
      <c r="U104" s="110"/>
      <c r="V104" s="269">
        <f t="shared" si="16"/>
        <v>5.55</v>
      </c>
      <c r="W104" s="174"/>
      <c r="X104" s="122"/>
      <c r="Y104" s="122"/>
      <c r="Z104" s="285"/>
      <c r="AA104" s="285"/>
      <c r="AB104" s="125"/>
      <c r="AC104" s="290"/>
      <c r="AD104" s="276"/>
      <c r="AE104" s="275"/>
      <c r="AF104" s="276"/>
      <c r="AG104" s="276"/>
      <c r="AH104" s="284"/>
      <c r="AI104" s="284"/>
      <c r="AJ104" s="284"/>
      <c r="AK104" s="284"/>
      <c r="AL104" s="13"/>
      <c r="AM104" s="129"/>
      <c r="AN104" s="284"/>
      <c r="AO104" s="9"/>
      <c r="AP104" s="275"/>
      <c r="AQ104" s="276"/>
      <c r="AR104" s="276"/>
      <c r="AS104" s="284"/>
      <c r="AT104" s="8"/>
      <c r="AV104" s="8"/>
      <c r="AW104" s="8"/>
      <c r="AX104" s="163"/>
    </row>
    <row r="105" spans="1:50">
      <c r="A105" s="266" t="s">
        <v>475</v>
      </c>
      <c r="B105" s="271">
        <v>3</v>
      </c>
      <c r="C105" s="267">
        <v>8.4499999999999993</v>
      </c>
      <c r="D105" s="288">
        <f t="shared" si="15"/>
        <v>25.35</v>
      </c>
      <c r="E105" s="271"/>
      <c r="F105" s="271"/>
      <c r="G105" s="269"/>
      <c r="H105" s="203"/>
      <c r="I105" s="121"/>
      <c r="J105" s="121"/>
      <c r="K105" s="121"/>
      <c r="L105" s="137"/>
      <c r="M105" s="174"/>
      <c r="N105" s="269"/>
      <c r="O105" s="203"/>
      <c r="P105" s="121"/>
      <c r="Q105" s="121"/>
      <c r="R105" s="121"/>
      <c r="S105" s="137"/>
      <c r="T105" s="121"/>
      <c r="U105" s="110"/>
      <c r="V105" s="269">
        <f t="shared" si="16"/>
        <v>25.35</v>
      </c>
      <c r="W105" s="174"/>
      <c r="X105" s="122"/>
      <c r="Y105" s="122"/>
      <c r="Z105" s="285"/>
      <c r="AA105" s="285"/>
      <c r="AB105" s="125"/>
      <c r="AC105" s="290"/>
      <c r="AD105" s="276"/>
      <c r="AE105" s="275"/>
      <c r="AF105" s="276"/>
      <c r="AG105" s="276"/>
      <c r="AH105" s="284"/>
      <c r="AI105" s="284"/>
      <c r="AJ105" s="284"/>
      <c r="AK105" s="284"/>
      <c r="AL105" s="13"/>
      <c r="AM105" s="129"/>
      <c r="AN105" s="284"/>
      <c r="AO105" s="9"/>
      <c r="AP105" s="275"/>
      <c r="AQ105" s="276"/>
      <c r="AR105" s="276"/>
      <c r="AS105" s="284"/>
      <c r="AT105" s="8"/>
      <c r="AV105" s="8"/>
      <c r="AW105" s="8"/>
      <c r="AX105" s="163"/>
    </row>
    <row r="106" spans="1:50">
      <c r="A106" s="266" t="s">
        <v>477</v>
      </c>
      <c r="B106" s="271">
        <v>3</v>
      </c>
      <c r="C106" s="267">
        <v>14.6</v>
      </c>
      <c r="D106" s="288">
        <f t="shared" si="15"/>
        <v>43.8</v>
      </c>
      <c r="E106" s="271"/>
      <c r="F106" s="271"/>
      <c r="G106" s="269"/>
      <c r="H106" s="203"/>
      <c r="I106" s="121"/>
      <c r="J106" s="121"/>
      <c r="K106" s="121"/>
      <c r="L106" s="137"/>
      <c r="M106" s="174"/>
      <c r="N106" s="269"/>
      <c r="O106" s="203"/>
      <c r="P106" s="121"/>
      <c r="Q106" s="121"/>
      <c r="R106" s="121"/>
      <c r="S106" s="137"/>
      <c r="T106" s="121"/>
      <c r="U106" s="110"/>
      <c r="V106" s="269">
        <f t="shared" si="16"/>
        <v>43.8</v>
      </c>
      <c r="W106" s="174"/>
      <c r="X106" s="122"/>
      <c r="Y106" s="122"/>
      <c r="Z106" s="285"/>
      <c r="AA106" s="285"/>
      <c r="AB106" s="125"/>
      <c r="AC106" s="290"/>
      <c r="AD106" s="276"/>
      <c r="AE106" s="275"/>
      <c r="AF106" s="276"/>
      <c r="AG106" s="276"/>
      <c r="AH106" s="284"/>
      <c r="AI106" s="284"/>
      <c r="AJ106" s="284"/>
      <c r="AK106" s="284"/>
      <c r="AL106" s="13"/>
      <c r="AM106" s="129"/>
      <c r="AN106" s="284"/>
      <c r="AO106" s="9"/>
      <c r="AP106" s="275"/>
      <c r="AQ106" s="276"/>
      <c r="AR106" s="276"/>
      <c r="AS106" s="284"/>
      <c r="AT106" s="8"/>
      <c r="AV106" s="8"/>
      <c r="AW106" s="8"/>
      <c r="AX106" s="163"/>
    </row>
    <row r="107" spans="1:50">
      <c r="A107" s="266" t="s">
        <v>478</v>
      </c>
      <c r="B107" s="271">
        <v>3</v>
      </c>
      <c r="C107" s="267">
        <v>14.6</v>
      </c>
      <c r="D107" s="288">
        <f t="shared" si="15"/>
        <v>43.8</v>
      </c>
      <c r="E107" s="271"/>
      <c r="F107" s="271"/>
      <c r="G107" s="269"/>
      <c r="H107" s="203"/>
      <c r="I107" s="121"/>
      <c r="J107" s="121"/>
      <c r="K107" s="121"/>
      <c r="L107" s="137"/>
      <c r="M107" s="174"/>
      <c r="N107" s="269"/>
      <c r="O107" s="203"/>
      <c r="P107" s="121"/>
      <c r="Q107" s="121"/>
      <c r="R107" s="121"/>
      <c r="S107" s="137"/>
      <c r="T107" s="121"/>
      <c r="U107" s="110"/>
      <c r="V107" s="269">
        <f t="shared" si="16"/>
        <v>43.8</v>
      </c>
      <c r="W107" s="174"/>
      <c r="X107" s="122"/>
      <c r="Y107" s="122"/>
      <c r="Z107" s="285"/>
      <c r="AA107" s="285"/>
      <c r="AB107" s="125"/>
      <c r="AC107" s="290"/>
      <c r="AD107" s="276"/>
      <c r="AE107" s="275"/>
      <c r="AF107" s="276"/>
      <c r="AG107" s="276"/>
      <c r="AH107" s="284"/>
      <c r="AI107" s="284"/>
      <c r="AJ107" s="284"/>
      <c r="AK107" s="284"/>
      <c r="AL107" s="13"/>
      <c r="AM107" s="129"/>
      <c r="AN107" s="284"/>
      <c r="AO107" s="9"/>
      <c r="AP107" s="275"/>
      <c r="AQ107" s="276"/>
      <c r="AR107" s="276"/>
      <c r="AS107" s="284"/>
      <c r="AT107" s="8"/>
      <c r="AV107" s="8"/>
      <c r="AW107" s="8"/>
      <c r="AX107" s="163"/>
    </row>
    <row r="108" spans="1:50">
      <c r="A108" s="266" t="s">
        <v>479</v>
      </c>
      <c r="B108" s="271">
        <v>4.1500000000000004</v>
      </c>
      <c r="C108" s="267">
        <v>2.2999999999999998</v>
      </c>
      <c r="D108" s="288">
        <f t="shared" si="15"/>
        <v>9.5500000000000007</v>
      </c>
      <c r="E108" s="271"/>
      <c r="F108" s="271"/>
      <c r="G108" s="269"/>
      <c r="H108" s="203"/>
      <c r="I108" s="121"/>
      <c r="J108" s="121"/>
      <c r="K108" s="121"/>
      <c r="L108" s="137"/>
      <c r="M108" s="174"/>
      <c r="N108" s="269"/>
      <c r="O108" s="203"/>
      <c r="P108" s="121"/>
      <c r="Q108" s="121"/>
      <c r="R108" s="121"/>
      <c r="S108" s="137"/>
      <c r="T108" s="121"/>
      <c r="U108" s="110"/>
      <c r="V108" s="269">
        <f t="shared" si="16"/>
        <v>9.5500000000000007</v>
      </c>
      <c r="W108" s="174"/>
      <c r="X108" s="122"/>
      <c r="Y108" s="122"/>
      <c r="Z108" s="285"/>
      <c r="AA108" s="285"/>
      <c r="AB108" s="125"/>
      <c r="AC108" s="290"/>
      <c r="AD108" s="276"/>
      <c r="AE108" s="275"/>
      <c r="AF108" s="276"/>
      <c r="AG108" s="276"/>
      <c r="AH108" s="284"/>
      <c r="AI108" s="284"/>
      <c r="AJ108" s="284"/>
      <c r="AK108" s="284"/>
      <c r="AL108" s="13"/>
      <c r="AM108" s="129"/>
      <c r="AN108" s="284"/>
      <c r="AO108" s="9"/>
      <c r="AP108" s="275"/>
      <c r="AQ108" s="276"/>
      <c r="AR108" s="276"/>
      <c r="AS108" s="284"/>
      <c r="AT108" s="8"/>
      <c r="AV108" s="8"/>
      <c r="AW108" s="8"/>
      <c r="AX108" s="163"/>
    </row>
    <row r="109" spans="1:50">
      <c r="A109" s="266" t="s">
        <v>674</v>
      </c>
      <c r="B109" s="271">
        <v>4.1500000000000004</v>
      </c>
      <c r="C109" s="267">
        <v>1.6</v>
      </c>
      <c r="D109" s="288">
        <f t="shared" si="15"/>
        <v>6.64</v>
      </c>
      <c r="E109" s="271"/>
      <c r="F109" s="271"/>
      <c r="G109" s="269"/>
      <c r="H109" s="203"/>
      <c r="I109" s="121"/>
      <c r="J109" s="121"/>
      <c r="K109" s="121"/>
      <c r="L109" s="137"/>
      <c r="M109" s="174"/>
      <c r="N109" s="269"/>
      <c r="O109" s="203"/>
      <c r="P109" s="121"/>
      <c r="Q109" s="121"/>
      <c r="R109" s="121"/>
      <c r="S109" s="137"/>
      <c r="T109" s="121"/>
      <c r="U109" s="110"/>
      <c r="V109" s="269">
        <f t="shared" si="16"/>
        <v>6.64</v>
      </c>
      <c r="W109" s="174"/>
      <c r="X109" s="122"/>
      <c r="Y109" s="122"/>
      <c r="Z109" s="285"/>
      <c r="AA109" s="285"/>
      <c r="AB109" s="125"/>
      <c r="AC109" s="290"/>
      <c r="AD109" s="276"/>
      <c r="AE109" s="275"/>
      <c r="AF109" s="276"/>
      <c r="AG109" s="276"/>
      <c r="AH109" s="284"/>
      <c r="AI109" s="284"/>
      <c r="AJ109" s="284"/>
      <c r="AK109" s="284"/>
      <c r="AL109" s="13"/>
      <c r="AM109" s="129"/>
      <c r="AN109" s="284"/>
      <c r="AO109" s="9"/>
      <c r="AP109" s="275"/>
      <c r="AQ109" s="276"/>
      <c r="AR109" s="276"/>
      <c r="AS109" s="284"/>
      <c r="AT109" s="8"/>
      <c r="AV109" s="8"/>
      <c r="AW109" s="8"/>
      <c r="AX109" s="163"/>
    </row>
    <row r="110" spans="1:50">
      <c r="A110" s="266" t="s">
        <v>675</v>
      </c>
      <c r="B110" s="271">
        <v>4.1500000000000004</v>
      </c>
      <c r="C110" s="267">
        <v>7.25</v>
      </c>
      <c r="D110" s="288">
        <f t="shared" si="15"/>
        <v>30.09</v>
      </c>
      <c r="E110" s="271"/>
      <c r="F110" s="271"/>
      <c r="G110" s="269"/>
      <c r="H110" s="203"/>
      <c r="I110" s="121"/>
      <c r="J110" s="121"/>
      <c r="K110" s="121"/>
      <c r="L110" s="137"/>
      <c r="M110" s="174"/>
      <c r="N110" s="269"/>
      <c r="O110" s="203"/>
      <c r="P110" s="121"/>
      <c r="Q110" s="121"/>
      <c r="R110" s="121"/>
      <c r="S110" s="137"/>
      <c r="T110" s="121"/>
      <c r="U110" s="110"/>
      <c r="V110" s="287">
        <f>SUM(D110-M110-T110)</f>
        <v>30.09</v>
      </c>
      <c r="W110" s="174"/>
      <c r="X110" s="122"/>
      <c r="Y110" s="122"/>
      <c r="Z110" s="285"/>
      <c r="AA110" s="285"/>
      <c r="AB110" s="125"/>
      <c r="AC110" s="290"/>
      <c r="AD110" s="276"/>
      <c r="AE110" s="275"/>
      <c r="AF110" s="276"/>
      <c r="AG110" s="276"/>
      <c r="AH110" s="284"/>
      <c r="AI110" s="284"/>
      <c r="AJ110" s="284"/>
      <c r="AK110" s="284"/>
      <c r="AL110" s="13"/>
      <c r="AM110" s="129"/>
      <c r="AN110" s="284"/>
      <c r="AO110" s="9"/>
      <c r="AP110" s="275"/>
      <c r="AQ110" s="276"/>
      <c r="AR110" s="276"/>
      <c r="AS110" s="284"/>
      <c r="AT110" s="8"/>
      <c r="AV110" s="8"/>
      <c r="AW110" s="8"/>
      <c r="AX110" s="163"/>
    </row>
    <row r="111" spans="1:50">
      <c r="A111" s="266"/>
      <c r="B111" s="292"/>
      <c r="C111" s="267"/>
      <c r="D111" s="267"/>
      <c r="E111" s="271"/>
      <c r="F111" s="271"/>
      <c r="G111" s="269"/>
      <c r="H111" s="203"/>
      <c r="I111" s="121"/>
      <c r="J111" s="121"/>
      <c r="K111" s="121"/>
      <c r="L111" s="137"/>
      <c r="M111" s="174"/>
      <c r="N111" s="269"/>
      <c r="O111" s="203"/>
      <c r="P111" s="121"/>
      <c r="Q111" s="121"/>
      <c r="R111" s="121"/>
      <c r="S111" s="137"/>
      <c r="T111" s="121"/>
      <c r="U111" s="269"/>
      <c r="V111" s="269"/>
      <c r="W111" s="269"/>
      <c r="X111" s="122"/>
      <c r="Y111" s="122"/>
      <c r="Z111" s="285"/>
      <c r="AA111" s="285"/>
      <c r="AB111" s="125"/>
      <c r="AC111" s="290"/>
      <c r="AD111" s="276"/>
      <c r="AE111" s="275"/>
      <c r="AF111" s="276"/>
      <c r="AG111" s="276"/>
      <c r="AH111" s="284"/>
      <c r="AI111" s="284"/>
      <c r="AJ111" s="284"/>
      <c r="AK111" s="284"/>
      <c r="AL111" s="13"/>
      <c r="AM111" s="129"/>
      <c r="AN111" s="284"/>
      <c r="AO111" s="9"/>
      <c r="AP111" s="275"/>
      <c r="AQ111" s="276"/>
      <c r="AR111" s="276"/>
      <c r="AS111" s="284"/>
      <c r="AT111" s="8"/>
      <c r="AV111" s="8"/>
      <c r="AW111" s="8"/>
      <c r="AX111" s="163"/>
    </row>
    <row r="112" spans="1:50">
      <c r="A112" s="266"/>
      <c r="B112" s="271"/>
      <c r="C112" s="267"/>
      <c r="D112" s="267"/>
      <c r="E112" s="271"/>
      <c r="F112" s="271"/>
      <c r="G112" s="269"/>
      <c r="H112" s="203"/>
      <c r="I112" s="121"/>
      <c r="J112" s="121"/>
      <c r="K112" s="121"/>
      <c r="L112" s="137"/>
      <c r="M112" s="174"/>
      <c r="N112" s="269"/>
      <c r="O112" s="203"/>
      <c r="P112" s="121"/>
      <c r="Q112" s="121"/>
      <c r="R112" s="121"/>
      <c r="S112" s="137"/>
      <c r="T112" s="121"/>
      <c r="U112" s="269"/>
      <c r="V112" s="293">
        <f>SUM(V3:V110)</f>
        <v>1750.79</v>
      </c>
      <c r="W112" s="269"/>
      <c r="X112" s="122"/>
      <c r="Y112" s="122"/>
      <c r="Z112" s="285"/>
      <c r="AA112" s="285"/>
      <c r="AB112" s="125"/>
      <c r="AC112" s="290"/>
      <c r="AD112" s="276"/>
      <c r="AE112" s="275"/>
      <c r="AF112" s="276"/>
      <c r="AG112" s="276"/>
      <c r="AH112" s="284"/>
      <c r="AI112" s="284"/>
      <c r="AJ112" s="284"/>
      <c r="AK112" s="284"/>
      <c r="AL112" s="13"/>
      <c r="AM112" s="129"/>
      <c r="AN112" s="284"/>
      <c r="AO112" s="9"/>
      <c r="AP112" s="275"/>
      <c r="AQ112" s="276"/>
      <c r="AR112" s="276"/>
      <c r="AS112" s="284"/>
      <c r="AT112" s="8"/>
      <c r="AV112" s="8"/>
      <c r="AW112" s="8"/>
      <c r="AX112" s="163"/>
    </row>
    <row r="113" spans="1:50">
      <c r="A113" s="306" t="s">
        <v>676</v>
      </c>
      <c r="B113" s="307">
        <v>1.2</v>
      </c>
      <c r="C113" s="288">
        <v>10.1</v>
      </c>
      <c r="D113" s="288">
        <f t="shared" ref="D113:D132" si="17">B113*C113</f>
        <v>12.12</v>
      </c>
      <c r="E113" s="309"/>
      <c r="F113" s="310"/>
      <c r="G113" s="269"/>
      <c r="H113" s="203"/>
      <c r="I113" s="121"/>
      <c r="J113" s="121"/>
      <c r="K113" s="121"/>
      <c r="L113" s="137"/>
      <c r="M113" s="174"/>
      <c r="N113" s="269"/>
      <c r="O113" s="203"/>
      <c r="P113" s="121"/>
      <c r="Q113" s="121"/>
      <c r="R113" s="121"/>
      <c r="S113" s="137"/>
      <c r="T113" s="121"/>
      <c r="U113" s="269"/>
      <c r="V113" s="287">
        <f>SUM(D113-M113-T113)</f>
        <v>12.12</v>
      </c>
      <c r="W113" s="269"/>
      <c r="X113" s="122"/>
      <c r="Y113" s="122"/>
      <c r="Z113" s="285"/>
      <c r="AA113" s="976"/>
      <c r="AB113" s="125"/>
      <c r="AC113" s="978"/>
      <c r="AD113" s="276"/>
      <c r="AE113" s="275"/>
      <c r="AF113" s="276"/>
      <c r="AG113" s="276"/>
      <c r="AH113" s="284"/>
      <c r="AI113" s="284"/>
      <c r="AJ113" s="284"/>
      <c r="AK113" s="284"/>
      <c r="AL113" s="13"/>
      <c r="AM113" s="129"/>
      <c r="AN113" s="284"/>
      <c r="AO113" s="9"/>
      <c r="AP113" s="275"/>
      <c r="AQ113" s="276">
        <v>1.4</v>
      </c>
      <c r="AR113" s="276">
        <v>1.8</v>
      </c>
      <c r="AS113" s="284">
        <f t="shared" ref="AS113:AS124" si="18">SUM(AQ113*AR113)</f>
        <v>2.52</v>
      </c>
      <c r="AT113" s="8"/>
      <c r="AX113" s="8"/>
    </row>
    <row r="114" spans="1:50">
      <c r="A114" s="306" t="s">
        <v>677</v>
      </c>
      <c r="B114" s="307">
        <v>1.2</v>
      </c>
      <c r="C114" s="288">
        <v>8.6</v>
      </c>
      <c r="D114" s="288">
        <f t="shared" si="17"/>
        <v>10.32</v>
      </c>
      <c r="E114" s="309"/>
      <c r="F114" s="310"/>
      <c r="G114" s="269"/>
      <c r="H114" s="203"/>
      <c r="I114" s="121"/>
      <c r="J114" s="121"/>
      <c r="K114" s="121"/>
      <c r="L114" s="137"/>
      <c r="M114" s="174"/>
      <c r="N114" s="269"/>
      <c r="O114" s="203"/>
      <c r="P114" s="121"/>
      <c r="Q114" s="121"/>
      <c r="R114" s="121"/>
      <c r="S114" s="137"/>
      <c r="T114" s="121"/>
      <c r="U114" s="269"/>
      <c r="V114" s="287">
        <f t="shared" ref="V114:V132" si="19">SUM(D114-M114-T114)</f>
        <v>10.32</v>
      </c>
      <c r="W114" s="269"/>
      <c r="X114" s="122"/>
      <c r="Y114" s="122"/>
      <c r="Z114" s="285"/>
      <c r="AA114" s="976"/>
      <c r="AB114" s="125"/>
      <c r="AC114" s="978"/>
      <c r="AD114" s="276"/>
      <c r="AE114" s="275"/>
      <c r="AF114" s="276"/>
      <c r="AG114" s="276"/>
      <c r="AH114" s="284"/>
      <c r="AI114" s="284"/>
      <c r="AJ114" s="284"/>
      <c r="AK114" s="284"/>
      <c r="AL114" s="13"/>
      <c r="AM114" s="129"/>
      <c r="AN114" s="284"/>
      <c r="AO114" s="9"/>
      <c r="AP114" s="275"/>
      <c r="AQ114" s="276">
        <v>1.1000000000000001</v>
      </c>
      <c r="AR114" s="276">
        <v>1.6</v>
      </c>
      <c r="AS114" s="284">
        <f t="shared" si="18"/>
        <v>1.76</v>
      </c>
      <c r="AT114" s="8"/>
      <c r="AX114" s="8"/>
    </row>
    <row r="115" spans="1:50">
      <c r="A115" s="306" t="s">
        <v>678</v>
      </c>
      <c r="B115" s="307">
        <v>1.2</v>
      </c>
      <c r="C115" s="288">
        <v>10.6</v>
      </c>
      <c r="D115" s="288">
        <f t="shared" si="17"/>
        <v>12.72</v>
      </c>
      <c r="E115" s="309"/>
      <c r="F115" s="310"/>
      <c r="G115" s="269"/>
      <c r="H115" s="203"/>
      <c r="I115" s="121"/>
      <c r="J115" s="121"/>
      <c r="K115" s="121"/>
      <c r="L115" s="137"/>
      <c r="M115" s="174"/>
      <c r="N115" s="269"/>
      <c r="O115" s="203"/>
      <c r="P115" s="121"/>
      <c r="Q115" s="121"/>
      <c r="R115" s="121"/>
      <c r="S115" s="137"/>
      <c r="T115" s="121"/>
      <c r="U115" s="269"/>
      <c r="V115" s="287">
        <f t="shared" si="19"/>
        <v>12.72</v>
      </c>
      <c r="W115" s="269"/>
      <c r="X115" s="122"/>
      <c r="Y115" s="122"/>
      <c r="Z115" s="285"/>
      <c r="AA115" s="976"/>
      <c r="AB115" s="125"/>
      <c r="AC115" s="978"/>
      <c r="AD115" s="276"/>
      <c r="AE115" s="275"/>
      <c r="AF115" s="276"/>
      <c r="AG115" s="276"/>
      <c r="AH115" s="284"/>
      <c r="AI115" s="284"/>
      <c r="AJ115" s="284"/>
      <c r="AK115" s="284"/>
      <c r="AL115" s="13"/>
      <c r="AM115" s="129"/>
      <c r="AN115" s="284"/>
      <c r="AO115" s="9"/>
      <c r="AP115" s="275"/>
      <c r="AQ115" s="276">
        <v>1.1000000000000001</v>
      </c>
      <c r="AR115" s="276">
        <v>1.6</v>
      </c>
      <c r="AS115" s="284">
        <f t="shared" si="18"/>
        <v>1.76</v>
      </c>
      <c r="AT115" s="8"/>
      <c r="AX115" s="8"/>
    </row>
    <row r="116" spans="1:50">
      <c r="A116" s="306" t="s">
        <v>679</v>
      </c>
      <c r="B116" s="307">
        <v>1.2</v>
      </c>
      <c r="C116" s="288">
        <v>10.6</v>
      </c>
      <c r="D116" s="288">
        <f t="shared" si="17"/>
        <v>12.72</v>
      </c>
      <c r="E116" s="271"/>
      <c r="F116" s="271"/>
      <c r="G116" s="269"/>
      <c r="H116" s="203"/>
      <c r="I116" s="121"/>
      <c r="J116" s="121"/>
      <c r="K116" s="121"/>
      <c r="L116" s="137"/>
      <c r="M116" s="174"/>
      <c r="N116" s="269"/>
      <c r="O116" s="203"/>
      <c r="P116" s="121"/>
      <c r="Q116" s="121"/>
      <c r="R116" s="121"/>
      <c r="S116" s="137"/>
      <c r="T116" s="137"/>
      <c r="U116" s="269"/>
      <c r="V116" s="287">
        <f t="shared" si="19"/>
        <v>12.72</v>
      </c>
      <c r="W116" s="269"/>
      <c r="X116" s="122"/>
      <c r="Y116" s="122"/>
      <c r="Z116" s="285"/>
      <c r="AA116" s="285"/>
      <c r="AB116" s="125"/>
      <c r="AC116" s="139"/>
      <c r="AD116" s="276"/>
      <c r="AE116" s="275"/>
      <c r="AF116" s="276"/>
      <c r="AG116" s="276"/>
      <c r="AH116" s="284"/>
      <c r="AI116" s="284"/>
      <c r="AJ116" s="284"/>
      <c r="AK116" s="284"/>
      <c r="AL116" s="13"/>
      <c r="AM116" s="129"/>
      <c r="AN116" s="284"/>
      <c r="AO116" s="9"/>
      <c r="AP116" s="275"/>
      <c r="AQ116" s="276">
        <v>1.1000000000000001</v>
      </c>
      <c r="AR116" s="276">
        <v>1.6</v>
      </c>
      <c r="AS116" s="284">
        <f t="shared" si="18"/>
        <v>1.76</v>
      </c>
      <c r="AT116" s="8"/>
      <c r="AX116" s="8"/>
    </row>
    <row r="117" spans="1:50">
      <c r="A117" s="306" t="s">
        <v>680</v>
      </c>
      <c r="B117" s="307">
        <v>2.7</v>
      </c>
      <c r="C117" s="288">
        <v>2</v>
      </c>
      <c r="D117" s="288">
        <f t="shared" si="17"/>
        <v>5.4</v>
      </c>
      <c r="E117" s="271"/>
      <c r="F117" s="271"/>
      <c r="G117" s="269"/>
      <c r="H117" s="203"/>
      <c r="I117" s="121"/>
      <c r="J117" s="121"/>
      <c r="K117" s="121"/>
      <c r="L117" s="137"/>
      <c r="M117" s="121"/>
      <c r="N117" s="269"/>
      <c r="O117" s="204"/>
      <c r="P117" s="122"/>
      <c r="Q117" s="122"/>
      <c r="R117" s="122"/>
      <c r="S117" s="137"/>
      <c r="T117" s="270"/>
      <c r="U117" s="269"/>
      <c r="V117" s="287">
        <f t="shared" si="19"/>
        <v>5.4</v>
      </c>
      <c r="W117" s="269"/>
      <c r="X117" s="122"/>
      <c r="Y117" s="122"/>
      <c r="Z117" s="285"/>
      <c r="AA117" s="285"/>
      <c r="AB117" s="125"/>
      <c r="AC117" s="139"/>
      <c r="AD117" s="276"/>
      <c r="AE117" s="275"/>
      <c r="AF117" s="276"/>
      <c r="AG117" s="276"/>
      <c r="AH117" s="284"/>
      <c r="AI117" s="284"/>
      <c r="AJ117" s="284"/>
      <c r="AK117" s="284"/>
      <c r="AL117" s="13"/>
      <c r="AM117" s="129"/>
      <c r="AN117" s="284"/>
      <c r="AO117" s="9"/>
      <c r="AP117" s="275"/>
      <c r="AQ117" s="276">
        <v>1.1000000000000001</v>
      </c>
      <c r="AR117" s="276">
        <v>1.6</v>
      </c>
      <c r="AS117" s="284">
        <f t="shared" si="18"/>
        <v>1.76</v>
      </c>
      <c r="AT117" s="8"/>
      <c r="AX117" s="8"/>
    </row>
    <row r="118" spans="1:50">
      <c r="A118" s="306" t="s">
        <v>681</v>
      </c>
      <c r="B118" s="307">
        <v>1.2</v>
      </c>
      <c r="C118" s="288">
        <v>2</v>
      </c>
      <c r="D118" s="288">
        <f t="shared" si="17"/>
        <v>2.4</v>
      </c>
      <c r="E118" s="271"/>
      <c r="F118" s="271"/>
      <c r="G118" s="269"/>
      <c r="H118" s="203"/>
      <c r="I118" s="121"/>
      <c r="J118" s="121"/>
      <c r="K118" s="121"/>
      <c r="L118" s="137"/>
      <c r="M118" s="121"/>
      <c r="N118" s="269"/>
      <c r="O118" s="204"/>
      <c r="P118" s="122"/>
      <c r="Q118" s="122"/>
      <c r="R118" s="122"/>
      <c r="S118" s="137"/>
      <c r="T118" s="270"/>
      <c r="U118" s="269"/>
      <c r="V118" s="287">
        <f t="shared" si="19"/>
        <v>2.4</v>
      </c>
      <c r="W118" s="269"/>
      <c r="X118" s="122"/>
      <c r="Y118" s="122"/>
      <c r="Z118" s="285"/>
      <c r="AA118" s="285"/>
      <c r="AB118" s="125"/>
      <c r="AC118" s="139"/>
      <c r="AD118" s="276"/>
      <c r="AE118" s="275"/>
      <c r="AF118" s="276"/>
      <c r="AG118" s="276"/>
      <c r="AH118" s="284"/>
      <c r="AI118" s="284"/>
      <c r="AJ118" s="284"/>
      <c r="AK118" s="284"/>
      <c r="AL118" s="13"/>
      <c r="AM118" s="129"/>
      <c r="AN118" s="284"/>
      <c r="AO118" s="9"/>
      <c r="AP118" s="275"/>
      <c r="AQ118" s="276">
        <v>1.1000000000000001</v>
      </c>
      <c r="AR118" s="276">
        <v>1.6</v>
      </c>
      <c r="AS118" s="284">
        <f t="shared" si="18"/>
        <v>1.76</v>
      </c>
      <c r="AT118" s="8"/>
      <c r="AX118" s="8"/>
    </row>
    <row r="119" spans="1:50" ht="15.75" thickBot="1">
      <c r="A119" s="306" t="s">
        <v>682</v>
      </c>
      <c r="B119" s="307">
        <v>1.2</v>
      </c>
      <c r="C119" s="288">
        <v>8.6</v>
      </c>
      <c r="D119" s="288">
        <f t="shared" si="17"/>
        <v>10.32</v>
      </c>
      <c r="E119" s="271"/>
      <c r="F119" s="271"/>
      <c r="G119" s="269"/>
      <c r="H119" s="203"/>
      <c r="I119" s="121"/>
      <c r="J119" s="121"/>
      <c r="K119" s="121"/>
      <c r="L119" s="137"/>
      <c r="M119" s="121"/>
      <c r="N119" s="269"/>
      <c r="O119" s="204"/>
      <c r="P119" s="122"/>
      <c r="Q119" s="122"/>
      <c r="R119" s="122"/>
      <c r="S119" s="137"/>
      <c r="T119" s="270"/>
      <c r="U119" s="269"/>
      <c r="V119" s="287">
        <f t="shared" si="19"/>
        <v>10.32</v>
      </c>
      <c r="W119" s="269"/>
      <c r="X119" s="122"/>
      <c r="Y119" s="122"/>
      <c r="Z119" s="285"/>
      <c r="AA119" s="285"/>
      <c r="AB119" s="125"/>
      <c r="AC119" s="139"/>
      <c r="AD119" s="276"/>
      <c r="AE119" s="281"/>
      <c r="AF119" s="282"/>
      <c r="AG119" s="282"/>
      <c r="AH119" s="284"/>
      <c r="AI119" s="133"/>
      <c r="AJ119" s="133"/>
      <c r="AK119" s="133"/>
      <c r="AL119" s="13"/>
      <c r="AM119" s="129"/>
      <c r="AN119" s="284"/>
      <c r="AO119" s="9"/>
      <c r="AP119" s="275"/>
      <c r="AQ119" s="276"/>
      <c r="AR119" s="276"/>
      <c r="AS119" s="284">
        <f t="shared" si="18"/>
        <v>0</v>
      </c>
      <c r="AT119" s="8"/>
      <c r="AX119" s="8"/>
    </row>
    <row r="120" spans="1:50" ht="15.75" thickBot="1">
      <c r="A120" s="306" t="s">
        <v>683</v>
      </c>
      <c r="B120" s="307">
        <v>2.7</v>
      </c>
      <c r="C120" s="288">
        <v>2</v>
      </c>
      <c r="D120" s="288">
        <f t="shared" si="17"/>
        <v>5.4</v>
      </c>
      <c r="E120" s="271"/>
      <c r="F120" s="271"/>
      <c r="G120" s="269"/>
      <c r="H120" s="203"/>
      <c r="I120" s="121"/>
      <c r="J120" s="121"/>
      <c r="K120" s="121"/>
      <c r="L120" s="137"/>
      <c r="M120" s="174"/>
      <c r="N120" s="269"/>
      <c r="O120" s="204"/>
      <c r="P120" s="122"/>
      <c r="Q120" s="122"/>
      <c r="R120" s="122"/>
      <c r="S120" s="137"/>
      <c r="T120" s="174"/>
      <c r="U120" s="269"/>
      <c r="V120" s="287">
        <f t="shared" si="19"/>
        <v>5.4</v>
      </c>
      <c r="W120" s="269"/>
      <c r="X120" s="122"/>
      <c r="Y120" s="122"/>
      <c r="Z120" s="285"/>
      <c r="AA120" s="976"/>
      <c r="AB120" s="125"/>
      <c r="AC120" s="978"/>
      <c r="AD120" s="276"/>
      <c r="AE120" s="64"/>
      <c r="AF120" s="8"/>
      <c r="AG120" s="8"/>
      <c r="AH120" s="134"/>
      <c r="AI120" s="273"/>
      <c r="AJ120" s="134"/>
      <c r="AK120" s="134"/>
      <c r="AL120" s="9"/>
      <c r="AM120" s="129"/>
      <c r="AN120" s="284"/>
      <c r="AO120" s="9"/>
      <c r="AP120" s="275"/>
      <c r="AQ120" s="276"/>
      <c r="AR120" s="276"/>
      <c r="AS120" s="284">
        <f t="shared" si="18"/>
        <v>0</v>
      </c>
      <c r="AT120" s="8"/>
      <c r="AX120" s="8"/>
    </row>
    <row r="121" spans="1:50" ht="15.75" thickBot="1">
      <c r="A121" s="306" t="s">
        <v>684</v>
      </c>
      <c r="B121" s="307">
        <v>2.75</v>
      </c>
      <c r="C121" s="288">
        <v>23.85</v>
      </c>
      <c r="D121" s="288">
        <f t="shared" si="17"/>
        <v>65.59</v>
      </c>
      <c r="E121" s="271"/>
      <c r="F121" s="271"/>
      <c r="G121" s="269"/>
      <c r="H121" s="203"/>
      <c r="I121" s="121"/>
      <c r="J121" s="121"/>
      <c r="K121" s="121"/>
      <c r="L121" s="137"/>
      <c r="M121" s="174"/>
      <c r="N121" s="269"/>
      <c r="O121" s="204"/>
      <c r="P121" s="122"/>
      <c r="Q121" s="122"/>
      <c r="R121" s="122"/>
      <c r="S121" s="137"/>
      <c r="T121" s="174"/>
      <c r="U121" s="269"/>
      <c r="V121" s="287">
        <f t="shared" si="19"/>
        <v>65.59</v>
      </c>
      <c r="W121" s="269"/>
      <c r="X121" s="122"/>
      <c r="Y121" s="122"/>
      <c r="Z121" s="285"/>
      <c r="AA121" s="976"/>
      <c r="AB121" s="125"/>
      <c r="AC121" s="978"/>
      <c r="AD121" s="276"/>
      <c r="AE121" s="64"/>
      <c r="AF121" s="8"/>
      <c r="AG121" s="8"/>
      <c r="AH121" s="134"/>
      <c r="AI121" s="273"/>
      <c r="AJ121" s="134"/>
      <c r="AK121" s="134"/>
      <c r="AL121" s="9"/>
      <c r="AM121" s="129"/>
      <c r="AN121" s="284"/>
      <c r="AO121" s="9"/>
      <c r="AP121" s="275"/>
      <c r="AQ121" s="276"/>
      <c r="AR121" s="276"/>
      <c r="AS121" s="284">
        <f t="shared" si="18"/>
        <v>0</v>
      </c>
      <c r="AT121" s="8"/>
      <c r="AX121" s="8"/>
    </row>
    <row r="122" spans="1:50" ht="15.75" thickBot="1">
      <c r="A122" s="306" t="s">
        <v>685</v>
      </c>
      <c r="B122" s="307">
        <v>1.2</v>
      </c>
      <c r="C122" s="288">
        <v>4.2</v>
      </c>
      <c r="D122" s="288">
        <f t="shared" si="17"/>
        <v>5.04</v>
      </c>
      <c r="E122" s="271"/>
      <c r="F122" s="271"/>
      <c r="G122" s="269"/>
      <c r="H122" s="203"/>
      <c r="I122" s="121"/>
      <c r="J122" s="121"/>
      <c r="K122" s="121"/>
      <c r="L122" s="137"/>
      <c r="M122" s="174"/>
      <c r="N122" s="269"/>
      <c r="O122" s="204"/>
      <c r="P122" s="122"/>
      <c r="Q122" s="122"/>
      <c r="R122" s="122"/>
      <c r="S122" s="137"/>
      <c r="T122" s="174"/>
      <c r="U122" s="269"/>
      <c r="V122" s="287">
        <f t="shared" si="19"/>
        <v>5.04</v>
      </c>
      <c r="W122" s="269"/>
      <c r="X122" s="122"/>
      <c r="Y122" s="122"/>
      <c r="Z122" s="285"/>
      <c r="AA122" s="976"/>
      <c r="AB122" s="125"/>
      <c r="AC122" s="978"/>
      <c r="AD122" s="276"/>
      <c r="AE122" s="64"/>
      <c r="AF122" s="8"/>
      <c r="AG122" s="8"/>
      <c r="AH122" s="134"/>
      <c r="AI122" s="273"/>
      <c r="AJ122" s="134"/>
      <c r="AK122" s="134"/>
      <c r="AL122" s="9"/>
      <c r="AM122" s="129"/>
      <c r="AN122" s="284"/>
      <c r="AO122" s="9"/>
      <c r="AP122" s="275"/>
      <c r="AQ122" s="276"/>
      <c r="AR122" s="276"/>
      <c r="AS122" s="284">
        <f t="shared" si="18"/>
        <v>0</v>
      </c>
      <c r="AT122" s="8"/>
      <c r="AX122" s="8"/>
    </row>
    <row r="123" spans="1:50" ht="15.75" thickBot="1">
      <c r="A123" s="306" t="s">
        <v>686</v>
      </c>
      <c r="B123" s="307">
        <v>1.2</v>
      </c>
      <c r="C123" s="288">
        <v>10.6</v>
      </c>
      <c r="D123" s="288">
        <f t="shared" si="17"/>
        <v>12.72</v>
      </c>
      <c r="E123" s="271"/>
      <c r="F123" s="271"/>
      <c r="G123" s="269"/>
      <c r="H123" s="203"/>
      <c r="I123" s="121"/>
      <c r="J123" s="121"/>
      <c r="K123" s="121"/>
      <c r="L123" s="137"/>
      <c r="M123" s="174"/>
      <c r="N123" s="269"/>
      <c r="O123" s="204"/>
      <c r="P123" s="122"/>
      <c r="Q123" s="122"/>
      <c r="R123" s="122"/>
      <c r="S123" s="137"/>
      <c r="T123" s="174"/>
      <c r="U123" s="269"/>
      <c r="V123" s="287">
        <f t="shared" si="19"/>
        <v>12.72</v>
      </c>
      <c r="W123" s="269"/>
      <c r="X123" s="122"/>
      <c r="Y123" s="122"/>
      <c r="Z123" s="285"/>
      <c r="AA123" s="285"/>
      <c r="AB123" s="125"/>
      <c r="AC123" s="294"/>
      <c r="AD123" s="276"/>
      <c r="AE123" s="8"/>
      <c r="AF123" s="8"/>
      <c r="AG123" s="8"/>
      <c r="AH123" s="64"/>
      <c r="AI123" s="8"/>
      <c r="AJ123" s="8"/>
      <c r="AK123" s="8"/>
      <c r="AL123" s="9"/>
      <c r="AM123" s="129"/>
      <c r="AN123" s="284"/>
      <c r="AO123" s="9"/>
      <c r="AP123" s="275"/>
      <c r="AQ123" s="276"/>
      <c r="AR123" s="276"/>
      <c r="AS123" s="284">
        <f t="shared" si="18"/>
        <v>0</v>
      </c>
      <c r="AT123" s="8"/>
      <c r="AX123" s="8"/>
    </row>
    <row r="124" spans="1:50" ht="15.75" thickBot="1">
      <c r="A124" s="306" t="s">
        <v>687</v>
      </c>
      <c r="B124" s="307">
        <v>1.2</v>
      </c>
      <c r="C124" s="308">
        <v>26</v>
      </c>
      <c r="D124" s="288">
        <f t="shared" si="17"/>
        <v>31.2</v>
      </c>
      <c r="E124" s="271"/>
      <c r="F124" s="271"/>
      <c r="G124" s="269"/>
      <c r="H124" s="203"/>
      <c r="I124" s="121"/>
      <c r="J124" s="121"/>
      <c r="K124" s="121"/>
      <c r="L124" s="137"/>
      <c r="M124" s="137"/>
      <c r="N124" s="269"/>
      <c r="O124" s="203"/>
      <c r="P124" s="121"/>
      <c r="Q124" s="121"/>
      <c r="R124" s="121"/>
      <c r="S124" s="137"/>
      <c r="T124" s="121"/>
      <c r="U124" s="269"/>
      <c r="V124" s="287">
        <f t="shared" si="19"/>
        <v>31.2</v>
      </c>
      <c r="W124" s="269"/>
      <c r="X124" s="122"/>
      <c r="Y124" s="122"/>
      <c r="Z124" s="285"/>
      <c r="AA124" s="285"/>
      <c r="AB124" s="125"/>
      <c r="AC124" s="978"/>
      <c r="AD124" s="276"/>
      <c r="AE124" s="967"/>
      <c r="AF124" s="969"/>
      <c r="AG124" s="277"/>
      <c r="AH124" s="278"/>
      <c r="AI124" s="278"/>
      <c r="AJ124" s="279"/>
      <c r="AK124" s="275"/>
      <c r="AL124" s="9"/>
      <c r="AM124" s="129"/>
      <c r="AN124" s="284"/>
      <c r="AO124" s="9"/>
      <c r="AP124" s="275"/>
      <c r="AQ124" s="276"/>
      <c r="AR124" s="276"/>
      <c r="AS124" s="284">
        <f t="shared" si="18"/>
        <v>0</v>
      </c>
      <c r="AT124" s="8"/>
      <c r="AX124" s="8"/>
    </row>
    <row r="125" spans="1:50" ht="15.75" thickBot="1">
      <c r="A125" s="306" t="s">
        <v>688</v>
      </c>
      <c r="B125" s="307">
        <v>1.2</v>
      </c>
      <c r="C125" s="308">
        <v>26</v>
      </c>
      <c r="D125" s="288">
        <f t="shared" si="17"/>
        <v>31.2</v>
      </c>
      <c r="E125" s="271"/>
      <c r="F125" s="271"/>
      <c r="G125" s="269"/>
      <c r="H125" s="203"/>
      <c r="I125" s="121"/>
      <c r="J125" s="121"/>
      <c r="K125" s="121"/>
      <c r="L125" s="137"/>
      <c r="M125" s="137"/>
      <c r="N125" s="269"/>
      <c r="O125" s="203"/>
      <c r="P125" s="121"/>
      <c r="Q125" s="121"/>
      <c r="R125" s="121"/>
      <c r="S125" s="137"/>
      <c r="T125" s="121"/>
      <c r="U125" s="269"/>
      <c r="V125" s="287">
        <f t="shared" si="19"/>
        <v>31.2</v>
      </c>
      <c r="W125" s="269"/>
      <c r="X125" s="122"/>
      <c r="Y125" s="122"/>
      <c r="Z125" s="285"/>
      <c r="AA125" s="285"/>
      <c r="AB125" s="125"/>
      <c r="AC125" s="978"/>
      <c r="AD125" s="276"/>
      <c r="AE125" s="273"/>
      <c r="AF125" s="274"/>
      <c r="AG125" s="273"/>
      <c r="AH125" s="274"/>
      <c r="AI125" s="274"/>
      <c r="AJ125" s="283"/>
      <c r="AK125" s="275"/>
      <c r="AL125" s="9"/>
      <c r="AM125" s="129"/>
      <c r="AN125" s="284"/>
      <c r="AO125" s="9"/>
      <c r="AP125" s="275"/>
      <c r="AQ125" s="276"/>
      <c r="AR125" s="276"/>
      <c r="AS125" s="284"/>
      <c r="AT125" s="8"/>
      <c r="AX125" s="8"/>
    </row>
    <row r="126" spans="1:50">
      <c r="A126" s="306" t="s">
        <v>689</v>
      </c>
      <c r="B126" s="307">
        <v>1.2</v>
      </c>
      <c r="C126" s="288">
        <v>18.100000000000001</v>
      </c>
      <c r="D126" s="288">
        <f t="shared" si="17"/>
        <v>21.72</v>
      </c>
      <c r="E126" s="271"/>
      <c r="F126" s="271"/>
      <c r="G126" s="269"/>
      <c r="H126" s="203"/>
      <c r="I126" s="121"/>
      <c r="J126" s="121"/>
      <c r="K126" s="121"/>
      <c r="L126" s="137"/>
      <c r="M126" s="121"/>
      <c r="N126" s="269"/>
      <c r="O126" s="203"/>
      <c r="P126" s="121"/>
      <c r="Q126" s="121"/>
      <c r="R126" s="121"/>
      <c r="S126" s="137"/>
      <c r="T126" s="121"/>
      <c r="U126" s="269"/>
      <c r="V126" s="287">
        <f t="shared" si="19"/>
        <v>21.72</v>
      </c>
      <c r="W126" s="269"/>
      <c r="X126" s="122"/>
      <c r="Y126" s="122"/>
      <c r="Z126" s="285"/>
      <c r="AA126" s="285"/>
      <c r="AB126" s="125"/>
      <c r="AC126" s="145"/>
      <c r="AD126" s="276"/>
      <c r="AE126" s="963"/>
      <c r="AF126" s="964"/>
      <c r="AG126" s="118"/>
      <c r="AH126" s="274"/>
      <c r="AI126" s="118"/>
      <c r="AJ126" s="118"/>
      <c r="AK126" s="275"/>
      <c r="AL126" s="9"/>
      <c r="AM126" s="129"/>
      <c r="AN126" s="284"/>
      <c r="AO126" s="9"/>
      <c r="AP126" s="275"/>
      <c r="AQ126" s="276"/>
      <c r="AR126" s="276"/>
      <c r="AS126" s="284">
        <f t="shared" ref="AS126:AS142" si="20">SUM(AQ126*AR126)</f>
        <v>0</v>
      </c>
      <c r="AT126" s="8"/>
      <c r="AX126" s="8"/>
    </row>
    <row r="127" spans="1:50">
      <c r="A127" s="306" t="s">
        <v>690</v>
      </c>
      <c r="B127" s="307">
        <v>1.2</v>
      </c>
      <c r="C127" s="288">
        <v>18.100000000000001</v>
      </c>
      <c r="D127" s="288">
        <f t="shared" si="17"/>
        <v>21.72</v>
      </c>
      <c r="E127" s="271"/>
      <c r="F127" s="271"/>
      <c r="G127" s="269"/>
      <c r="H127" s="203"/>
      <c r="I127" s="121"/>
      <c r="J127" s="121"/>
      <c r="K127" s="121"/>
      <c r="L127" s="137"/>
      <c r="M127" s="121"/>
      <c r="N127" s="269"/>
      <c r="O127" s="203"/>
      <c r="P127" s="121"/>
      <c r="Q127" s="121"/>
      <c r="R127" s="121"/>
      <c r="S127" s="137"/>
      <c r="T127" s="121"/>
      <c r="U127" s="269"/>
      <c r="V127" s="287">
        <f t="shared" si="19"/>
        <v>21.72</v>
      </c>
      <c r="W127" s="269"/>
      <c r="X127" s="122"/>
      <c r="Y127" s="122"/>
      <c r="Z127" s="285"/>
      <c r="AA127" s="285"/>
      <c r="AB127" s="125"/>
      <c r="AC127" s="145"/>
      <c r="AD127" s="276"/>
      <c r="AE127" s="965"/>
      <c r="AF127" s="966"/>
      <c r="AG127" s="113"/>
      <c r="AH127" s="276"/>
      <c r="AI127" s="113"/>
      <c r="AJ127" s="284"/>
      <c r="AK127" s="275"/>
      <c r="AL127" s="9"/>
      <c r="AM127" s="129"/>
      <c r="AN127" s="284"/>
      <c r="AO127" s="9"/>
      <c r="AP127" s="275"/>
      <c r="AQ127" s="276"/>
      <c r="AR127" s="276"/>
      <c r="AS127" s="284">
        <f t="shared" si="20"/>
        <v>0</v>
      </c>
      <c r="AT127" s="8"/>
      <c r="AX127" s="8"/>
    </row>
    <row r="128" spans="1:50">
      <c r="A128" s="306" t="s">
        <v>691</v>
      </c>
      <c r="B128" s="307">
        <v>1.2</v>
      </c>
      <c r="C128" s="288">
        <v>12.45</v>
      </c>
      <c r="D128" s="288">
        <f t="shared" si="17"/>
        <v>14.94</v>
      </c>
      <c r="E128" s="271"/>
      <c r="F128" s="271"/>
      <c r="G128" s="269"/>
      <c r="H128" s="203"/>
      <c r="I128" s="121"/>
      <c r="J128" s="121"/>
      <c r="K128" s="121"/>
      <c r="L128" s="137"/>
      <c r="M128" s="121"/>
      <c r="N128" s="269"/>
      <c r="O128" s="203"/>
      <c r="P128" s="121"/>
      <c r="Q128" s="121"/>
      <c r="R128" s="121"/>
      <c r="S128" s="137"/>
      <c r="T128" s="121"/>
      <c r="U128" s="269"/>
      <c r="V128" s="287">
        <f t="shared" si="19"/>
        <v>14.94</v>
      </c>
      <c r="W128" s="269"/>
      <c r="X128" s="122"/>
      <c r="Y128" s="122"/>
      <c r="Z128" s="285"/>
      <c r="AA128" s="285"/>
      <c r="AB128" s="125"/>
      <c r="AC128" s="294"/>
      <c r="AD128" s="276"/>
      <c r="AE128" s="965"/>
      <c r="AF128" s="966"/>
      <c r="AG128" s="113"/>
      <c r="AH128" s="276"/>
      <c r="AI128" s="113"/>
      <c r="AJ128" s="113"/>
      <c r="AK128" s="275"/>
      <c r="AL128" s="9"/>
      <c r="AM128" s="129"/>
      <c r="AN128" s="284"/>
      <c r="AO128" s="9"/>
      <c r="AP128" s="275"/>
      <c r="AQ128" s="276"/>
      <c r="AR128" s="276"/>
      <c r="AS128" s="284">
        <f t="shared" si="20"/>
        <v>0</v>
      </c>
      <c r="AT128" s="7"/>
      <c r="AX128" s="8"/>
    </row>
    <row r="129" spans="1:50">
      <c r="A129" s="306" t="s">
        <v>692</v>
      </c>
      <c r="B129" s="307">
        <v>1.2</v>
      </c>
      <c r="C129" s="288">
        <v>18.3</v>
      </c>
      <c r="D129" s="288">
        <f t="shared" si="17"/>
        <v>21.96</v>
      </c>
      <c r="E129" s="271"/>
      <c r="F129" s="271"/>
      <c r="G129" s="269"/>
      <c r="H129" s="203"/>
      <c r="I129" s="121"/>
      <c r="J129" s="121"/>
      <c r="K129" s="121"/>
      <c r="L129" s="137"/>
      <c r="M129" s="137"/>
      <c r="N129" s="269"/>
      <c r="O129" s="204"/>
      <c r="P129" s="122"/>
      <c r="Q129" s="122"/>
      <c r="R129" s="122"/>
      <c r="S129" s="137"/>
      <c r="T129" s="270"/>
      <c r="U129" s="174"/>
      <c r="V129" s="287">
        <f t="shared" si="19"/>
        <v>21.96</v>
      </c>
      <c r="W129" s="269"/>
      <c r="X129" s="122"/>
      <c r="Y129" s="122"/>
      <c r="Z129" s="285"/>
      <c r="AA129" s="285"/>
      <c r="AB129" s="125"/>
      <c r="AC129" s="145"/>
      <c r="AD129" s="276"/>
      <c r="AE129" s="965"/>
      <c r="AF129" s="966"/>
      <c r="AG129" s="113"/>
      <c r="AH129" s="276"/>
      <c r="AI129" s="113"/>
      <c r="AJ129" s="113"/>
      <c r="AK129" s="275"/>
      <c r="AL129" s="9"/>
      <c r="AM129" s="129"/>
      <c r="AN129" s="284"/>
      <c r="AO129" s="9"/>
      <c r="AP129" s="275"/>
      <c r="AQ129" s="276"/>
      <c r="AR129" s="276"/>
      <c r="AS129" s="284">
        <f t="shared" si="20"/>
        <v>0</v>
      </c>
      <c r="AT129" s="7"/>
      <c r="AX129" s="8"/>
    </row>
    <row r="130" spans="1:50">
      <c r="A130" s="306" t="s">
        <v>693</v>
      </c>
      <c r="B130" s="307">
        <v>1.2</v>
      </c>
      <c r="C130" s="288">
        <v>14.8</v>
      </c>
      <c r="D130" s="288">
        <f t="shared" si="17"/>
        <v>17.760000000000002</v>
      </c>
      <c r="E130" s="271"/>
      <c r="F130" s="271"/>
      <c r="G130" s="269"/>
      <c r="H130" s="203"/>
      <c r="I130" s="121"/>
      <c r="J130" s="121"/>
      <c r="K130" s="121"/>
      <c r="L130" s="137"/>
      <c r="M130" s="174"/>
      <c r="N130" s="269"/>
      <c r="O130" s="203"/>
      <c r="P130" s="121"/>
      <c r="Q130" s="121"/>
      <c r="R130" s="121"/>
      <c r="S130" s="137"/>
      <c r="T130" s="137"/>
      <c r="U130" s="174"/>
      <c r="V130" s="287">
        <f t="shared" si="19"/>
        <v>17.760000000000002</v>
      </c>
      <c r="W130" s="269"/>
      <c r="X130" s="122"/>
      <c r="Y130" s="122"/>
      <c r="Z130" s="285"/>
      <c r="AA130" s="285"/>
      <c r="AB130" s="285"/>
      <c r="AC130" s="151"/>
      <c r="AD130" s="275"/>
      <c r="AE130" s="965"/>
      <c r="AF130" s="966"/>
      <c r="AG130" s="113"/>
      <c r="AH130" s="276"/>
      <c r="AI130" s="113"/>
      <c r="AJ130" s="113"/>
      <c r="AK130" s="275"/>
      <c r="AL130" s="9"/>
      <c r="AM130" s="129"/>
      <c r="AN130" s="284"/>
      <c r="AO130" s="9"/>
      <c r="AP130" s="152"/>
      <c r="AQ130" s="129"/>
      <c r="AR130" s="276"/>
      <c r="AS130" s="284">
        <f t="shared" si="20"/>
        <v>0</v>
      </c>
      <c r="AT130" s="7"/>
      <c r="AX130" s="8"/>
    </row>
    <row r="131" spans="1:50">
      <c r="A131" s="306" t="s">
        <v>694</v>
      </c>
      <c r="B131" s="307">
        <v>1.2</v>
      </c>
      <c r="C131" s="288">
        <v>2.2999999999999998</v>
      </c>
      <c r="D131" s="288">
        <f t="shared" si="17"/>
        <v>2.76</v>
      </c>
      <c r="E131" s="271"/>
      <c r="F131" s="271"/>
      <c r="G131" s="269"/>
      <c r="H131" s="203"/>
      <c r="I131" s="121"/>
      <c r="J131" s="121"/>
      <c r="K131" s="121"/>
      <c r="L131" s="137"/>
      <c r="M131" s="174"/>
      <c r="N131" s="269"/>
      <c r="O131" s="203"/>
      <c r="P131" s="121"/>
      <c r="Q131" s="121"/>
      <c r="R131" s="121"/>
      <c r="S131" s="137"/>
      <c r="T131" s="174"/>
      <c r="U131" s="174"/>
      <c r="V131" s="287">
        <f t="shared" si="19"/>
        <v>2.76</v>
      </c>
      <c r="W131" s="269"/>
      <c r="X131" s="122"/>
      <c r="Y131" s="122"/>
      <c r="Z131" s="285"/>
      <c r="AA131" s="285"/>
      <c r="AB131" s="285"/>
      <c r="AC131" s="295"/>
      <c r="AD131" s="275"/>
      <c r="AE131" s="965"/>
      <c r="AF131" s="966"/>
      <c r="AG131" s="113"/>
      <c r="AH131" s="276"/>
      <c r="AI131" s="113"/>
      <c r="AJ131" s="113"/>
      <c r="AK131" s="275"/>
      <c r="AL131" s="9"/>
      <c r="AM131" s="129"/>
      <c r="AN131" s="284"/>
      <c r="AO131" s="9"/>
      <c r="AP131" s="129"/>
      <c r="AQ131" s="129"/>
      <c r="AR131" s="276"/>
      <c r="AS131" s="284">
        <f t="shared" si="20"/>
        <v>0</v>
      </c>
      <c r="AT131" s="7"/>
      <c r="AX131" s="8"/>
    </row>
    <row r="132" spans="1:50" ht="15.75" thickBot="1">
      <c r="A132" s="306" t="s">
        <v>695</v>
      </c>
      <c r="B132" s="307">
        <v>1.2</v>
      </c>
      <c r="C132" s="288">
        <v>13.4</v>
      </c>
      <c r="D132" s="288">
        <f t="shared" si="17"/>
        <v>16.079999999999998</v>
      </c>
      <c r="E132" s="271"/>
      <c r="F132" s="271"/>
      <c r="G132" s="269"/>
      <c r="H132" s="203"/>
      <c r="I132" s="121"/>
      <c r="J132" s="121"/>
      <c r="K132" s="121"/>
      <c r="L132" s="137"/>
      <c r="M132" s="174"/>
      <c r="N132" s="269"/>
      <c r="O132" s="203"/>
      <c r="P132" s="121"/>
      <c r="Q132" s="121"/>
      <c r="R132" s="121"/>
      <c r="S132" s="137"/>
      <c r="T132" s="174"/>
      <c r="U132" s="174"/>
      <c r="V132" s="287">
        <f t="shared" si="19"/>
        <v>16.079999999999998</v>
      </c>
      <c r="W132" s="269"/>
      <c r="X132" s="122"/>
      <c r="Y132" s="122"/>
      <c r="Z132" s="285"/>
      <c r="AA132" s="285"/>
      <c r="AB132" s="285"/>
      <c r="AC132" s="151"/>
      <c r="AD132" s="275"/>
      <c r="AE132" s="972"/>
      <c r="AF132" s="973"/>
      <c r="AG132" s="133"/>
      <c r="AH132" s="282"/>
      <c r="AI132" s="133"/>
      <c r="AJ132" s="133"/>
      <c r="AK132" s="275"/>
      <c r="AL132" s="9"/>
      <c r="AM132" s="129"/>
      <c r="AN132" s="284"/>
      <c r="AO132" s="9"/>
      <c r="AP132" s="129"/>
      <c r="AQ132" s="129"/>
      <c r="AR132" s="276"/>
      <c r="AS132" s="284">
        <f t="shared" si="20"/>
        <v>0</v>
      </c>
      <c r="AT132" s="7"/>
      <c r="AU132" s="8"/>
      <c r="AV132" s="8"/>
      <c r="AW132" s="8"/>
      <c r="AX132" s="8"/>
    </row>
    <row r="133" spans="1:50" ht="15.75" thickBot="1">
      <c r="A133" s="306"/>
      <c r="B133" s="307"/>
      <c r="C133" s="288"/>
      <c r="D133" s="267"/>
      <c r="E133" s="271"/>
      <c r="F133" s="271"/>
      <c r="G133" s="269"/>
      <c r="H133" s="203"/>
      <c r="I133" s="121"/>
      <c r="J133" s="121"/>
      <c r="K133" s="121"/>
      <c r="L133" s="137"/>
      <c r="M133" s="153"/>
      <c r="N133" s="269"/>
      <c r="O133" s="203"/>
      <c r="P133" s="121"/>
      <c r="Q133" s="121"/>
      <c r="R133" s="121"/>
      <c r="S133" s="137"/>
      <c r="T133" s="174"/>
      <c r="U133" s="174"/>
      <c r="V133" s="287"/>
      <c r="W133" s="269"/>
      <c r="X133" s="122"/>
      <c r="Y133" s="122"/>
      <c r="Z133" s="285"/>
      <c r="AA133" s="285"/>
      <c r="AB133" s="285"/>
      <c r="AC133" s="145"/>
      <c r="AD133" s="276"/>
      <c r="AE133" s="129"/>
      <c r="AF133" s="129"/>
      <c r="AG133" s="134"/>
      <c r="AH133" s="129"/>
      <c r="AI133" s="129"/>
      <c r="AJ133" s="129"/>
      <c r="AK133" s="129"/>
      <c r="AL133" s="9"/>
      <c r="AM133" s="129"/>
      <c r="AN133" s="284"/>
      <c r="AO133" s="9"/>
      <c r="AP133" s="129"/>
      <c r="AQ133" s="129"/>
      <c r="AR133" s="276"/>
      <c r="AS133" s="284">
        <f t="shared" si="20"/>
        <v>0</v>
      </c>
      <c r="AT133" s="7"/>
      <c r="AU133" s="8"/>
      <c r="AV133" s="8"/>
      <c r="AW133" s="8"/>
      <c r="AX133" s="8"/>
    </row>
    <row r="134" spans="1:50">
      <c r="A134" s="306"/>
      <c r="B134" s="271"/>
      <c r="C134" s="267"/>
      <c r="D134" s="267"/>
      <c r="E134" s="271"/>
      <c r="F134" s="271"/>
      <c r="G134" s="269"/>
      <c r="H134" s="203"/>
      <c r="I134" s="121"/>
      <c r="J134" s="121"/>
      <c r="K134" s="121"/>
      <c r="L134" s="137"/>
      <c r="M134" s="174"/>
      <c r="N134" s="269"/>
      <c r="O134" s="203"/>
      <c r="P134" s="121"/>
      <c r="Q134" s="121"/>
      <c r="R134" s="121"/>
      <c r="S134" s="137"/>
      <c r="T134" s="174"/>
      <c r="U134" s="174"/>
      <c r="V134" s="311">
        <f>SUM(V113:V132)</f>
        <v>334.09</v>
      </c>
      <c r="W134" s="269"/>
      <c r="X134" s="122"/>
      <c r="Y134" s="122"/>
      <c r="Z134" s="285"/>
      <c r="AA134" s="285"/>
      <c r="AB134" s="285"/>
      <c r="AC134" s="145"/>
      <c r="AD134" s="276"/>
      <c r="AE134" s="8"/>
      <c r="AF134" s="8"/>
      <c r="AG134" s="8"/>
      <c r="AH134" s="8"/>
      <c r="AI134" s="8"/>
      <c r="AJ134" s="8"/>
      <c r="AK134" s="8"/>
      <c r="AL134" s="9"/>
      <c r="AM134" s="129"/>
      <c r="AN134" s="284"/>
      <c r="AO134" s="9"/>
      <c r="AP134" s="129"/>
      <c r="AQ134" s="129"/>
      <c r="AR134" s="276"/>
      <c r="AS134" s="284">
        <f t="shared" si="20"/>
        <v>0</v>
      </c>
      <c r="AT134" s="7"/>
      <c r="AU134" s="8"/>
      <c r="AV134" s="8"/>
      <c r="AW134" s="8"/>
      <c r="AX134" s="8"/>
    </row>
    <row r="135" spans="1:50" ht="15.75" thickBot="1">
      <c r="A135" s="306"/>
      <c r="B135" s="295" t="s">
        <v>814</v>
      </c>
      <c r="C135" s="267"/>
      <c r="D135" s="267"/>
      <c r="E135" s="271"/>
      <c r="F135" s="271"/>
      <c r="G135" s="269"/>
      <c r="H135" s="203"/>
      <c r="I135" s="121"/>
      <c r="J135" s="121"/>
      <c r="K135" s="121"/>
      <c r="L135" s="137"/>
      <c r="M135" s="174"/>
      <c r="N135" s="269"/>
      <c r="O135" s="203"/>
      <c r="P135" s="121"/>
      <c r="Q135" s="121"/>
      <c r="R135" s="121"/>
      <c r="S135" s="137"/>
      <c r="T135" s="174"/>
      <c r="U135" s="174"/>
      <c r="V135" s="269"/>
      <c r="W135" s="269"/>
      <c r="X135" s="122"/>
      <c r="Y135" s="122"/>
      <c r="Z135" s="285"/>
      <c r="AA135" s="285"/>
      <c r="AB135" s="285"/>
      <c r="AC135" s="145"/>
      <c r="AD135" s="276"/>
      <c r="AE135" s="8"/>
      <c r="AF135" s="8"/>
      <c r="AG135" s="8"/>
      <c r="AH135" s="8"/>
      <c r="AI135" s="8"/>
      <c r="AJ135" s="8"/>
      <c r="AK135" s="8"/>
      <c r="AL135" s="9"/>
      <c r="AM135" s="129"/>
      <c r="AN135" s="284"/>
      <c r="AO135" s="9"/>
      <c r="AP135" s="275"/>
      <c r="AQ135" s="276"/>
      <c r="AR135" s="276"/>
      <c r="AS135" s="284">
        <f t="shared" si="20"/>
        <v>0</v>
      </c>
      <c r="AT135" s="7"/>
      <c r="AU135" s="8"/>
      <c r="AV135" s="8"/>
      <c r="AW135" s="8"/>
      <c r="AX135" s="8"/>
    </row>
    <row r="136" spans="1:50" ht="15.75" thickBot="1">
      <c r="A136" s="306"/>
      <c r="B136" s="271"/>
      <c r="C136" s="267"/>
      <c r="D136" s="267"/>
      <c r="E136" s="271"/>
      <c r="F136" s="271"/>
      <c r="G136" s="269"/>
      <c r="H136" s="203"/>
      <c r="I136" s="121"/>
      <c r="J136" s="121"/>
      <c r="K136" s="121"/>
      <c r="L136" s="137"/>
      <c r="M136" s="121"/>
      <c r="N136" s="269"/>
      <c r="O136" s="204"/>
      <c r="P136" s="121"/>
      <c r="Q136" s="121"/>
      <c r="R136" s="121"/>
      <c r="S136" s="137"/>
      <c r="T136" s="174"/>
      <c r="U136" s="174"/>
      <c r="V136" s="287">
        <f>V134+V112</f>
        <v>2084.88</v>
      </c>
      <c r="W136" s="269"/>
      <c r="X136" s="122"/>
      <c r="Y136" s="122"/>
      <c r="Z136" s="285"/>
      <c r="AA136" s="285"/>
      <c r="AB136" s="285"/>
      <c r="AC136" s="151"/>
      <c r="AD136" s="275"/>
      <c r="AE136" s="967"/>
      <c r="AF136" s="969"/>
      <c r="AG136" s="116"/>
      <c r="AH136" s="116"/>
      <c r="AI136" s="117"/>
      <c r="AJ136" s="8"/>
      <c r="AK136" s="8"/>
      <c r="AL136" s="9"/>
      <c r="AM136" s="129"/>
      <c r="AN136" s="284"/>
      <c r="AO136" s="7"/>
      <c r="AP136" s="152"/>
      <c r="AQ136" s="276"/>
      <c r="AR136" s="276"/>
      <c r="AS136" s="284">
        <f t="shared" si="20"/>
        <v>0</v>
      </c>
      <c r="AT136" s="8"/>
      <c r="AU136" s="8"/>
      <c r="AV136" s="8"/>
      <c r="AW136" s="8"/>
      <c r="AX136" s="8"/>
    </row>
    <row r="137" spans="1:50">
      <c r="A137" s="306"/>
      <c r="B137" s="271"/>
      <c r="C137" s="267"/>
      <c r="D137" s="267"/>
      <c r="E137" s="271"/>
      <c r="F137" s="271"/>
      <c r="G137" s="269"/>
      <c r="H137" s="203"/>
      <c r="I137" s="121"/>
      <c r="J137" s="121"/>
      <c r="K137" s="121"/>
      <c r="L137" s="137"/>
      <c r="M137" s="174"/>
      <c r="N137" s="269"/>
      <c r="O137" s="203"/>
      <c r="P137" s="121"/>
      <c r="Q137" s="121"/>
      <c r="R137" s="121"/>
      <c r="S137" s="137"/>
      <c r="T137" s="174"/>
      <c r="U137" s="174"/>
      <c r="V137" s="269"/>
      <c r="W137" s="269"/>
      <c r="X137" s="122"/>
      <c r="Y137" s="122"/>
      <c r="Z137" s="285"/>
      <c r="AA137" s="285"/>
      <c r="AB137" s="285"/>
      <c r="AC137" s="151"/>
      <c r="AD137" s="275"/>
      <c r="AE137" s="963"/>
      <c r="AF137" s="974"/>
      <c r="AG137" s="118"/>
      <c r="AH137" s="118"/>
      <c r="AI137" s="283"/>
      <c r="AJ137" s="8"/>
      <c r="AK137" s="8"/>
      <c r="AL137" s="9"/>
      <c r="AM137" s="129"/>
      <c r="AN137" s="284"/>
      <c r="AO137" s="7"/>
      <c r="AP137" s="152"/>
      <c r="AQ137" s="129"/>
      <c r="AR137" s="276"/>
      <c r="AS137" s="284">
        <f t="shared" si="20"/>
        <v>0</v>
      </c>
      <c r="AT137" s="8"/>
      <c r="AU137" s="8"/>
      <c r="AV137" s="8"/>
      <c r="AW137" s="8"/>
      <c r="AX137" s="8"/>
    </row>
    <row r="138" spans="1:50">
      <c r="A138" s="306"/>
      <c r="B138" s="271"/>
      <c r="C138" s="267"/>
      <c r="D138" s="267"/>
      <c r="E138" s="271"/>
      <c r="F138" s="271"/>
      <c r="G138" s="269"/>
      <c r="H138" s="203"/>
      <c r="I138" s="121"/>
      <c r="J138" s="121"/>
      <c r="K138" s="121"/>
      <c r="L138" s="137"/>
      <c r="M138" s="121"/>
      <c r="N138" s="269"/>
      <c r="O138" s="203"/>
      <c r="P138" s="121"/>
      <c r="Q138" s="121"/>
      <c r="R138" s="121"/>
      <c r="S138" s="137"/>
      <c r="T138" s="121"/>
      <c r="U138" s="174"/>
      <c r="V138" s="269"/>
      <c r="W138" s="269"/>
      <c r="X138" s="122"/>
      <c r="Y138" s="122"/>
      <c r="Z138" s="285"/>
      <c r="AA138" s="285"/>
      <c r="AB138" s="285"/>
      <c r="AC138" s="295"/>
      <c r="AD138" s="275"/>
      <c r="AE138" s="965"/>
      <c r="AF138" s="975"/>
      <c r="AG138" s="113"/>
      <c r="AH138" s="113"/>
      <c r="AI138" s="284"/>
      <c r="AJ138" s="8"/>
      <c r="AK138" s="8"/>
      <c r="AL138" s="9"/>
      <c r="AM138" s="129"/>
      <c r="AN138" s="284"/>
      <c r="AO138" s="7"/>
      <c r="AP138" s="152"/>
      <c r="AQ138" s="129"/>
      <c r="AR138" s="276"/>
      <c r="AS138" s="284">
        <f t="shared" si="20"/>
        <v>0</v>
      </c>
      <c r="AT138" s="8"/>
      <c r="AU138" s="8"/>
      <c r="AV138" s="8"/>
      <c r="AW138" s="8"/>
      <c r="AX138" s="8"/>
    </row>
    <row r="139" spans="1:50">
      <c r="A139" s="306"/>
      <c r="B139" s="271"/>
      <c r="C139" s="267"/>
      <c r="D139" s="267"/>
      <c r="E139" s="271"/>
      <c r="F139" s="271"/>
      <c r="G139" s="269"/>
      <c r="H139" s="203"/>
      <c r="I139" s="121"/>
      <c r="J139" s="121"/>
      <c r="K139" s="121"/>
      <c r="L139" s="137"/>
      <c r="M139" s="121"/>
      <c r="N139" s="269"/>
      <c r="O139" s="204"/>
      <c r="P139" s="121"/>
      <c r="Q139" s="121"/>
      <c r="R139" s="137"/>
      <c r="S139" s="137"/>
      <c r="T139" s="174"/>
      <c r="U139" s="174"/>
      <c r="V139" s="269"/>
      <c r="W139" s="269"/>
      <c r="X139" s="122"/>
      <c r="Y139" s="122"/>
      <c r="Z139" s="285"/>
      <c r="AA139" s="285"/>
      <c r="AB139" s="285"/>
      <c r="AC139" s="151"/>
      <c r="AD139" s="275"/>
      <c r="AE139" s="965"/>
      <c r="AF139" s="975"/>
      <c r="AG139" s="113"/>
      <c r="AH139" s="113"/>
      <c r="AI139" s="284"/>
      <c r="AJ139" s="8"/>
      <c r="AK139" s="8"/>
      <c r="AL139" s="9"/>
      <c r="AM139" s="129"/>
      <c r="AN139" s="284"/>
      <c r="AO139" s="7"/>
      <c r="AP139" s="152"/>
      <c r="AQ139" s="129"/>
      <c r="AR139" s="276"/>
      <c r="AS139" s="284">
        <f t="shared" si="20"/>
        <v>0</v>
      </c>
      <c r="AT139" s="8"/>
      <c r="AU139" s="8"/>
      <c r="AV139" s="8"/>
      <c r="AW139" s="8"/>
      <c r="AX139" s="8"/>
    </row>
    <row r="140" spans="1:50">
      <c r="A140" s="306"/>
      <c r="B140" s="271"/>
      <c r="C140" s="267"/>
      <c r="D140" s="267"/>
      <c r="E140" s="271"/>
      <c r="F140" s="271"/>
      <c r="G140" s="269"/>
      <c r="H140" s="203"/>
      <c r="I140" s="121"/>
      <c r="J140" s="121"/>
      <c r="K140" s="121"/>
      <c r="L140" s="137"/>
      <c r="M140" s="121"/>
      <c r="N140" s="269"/>
      <c r="O140" s="203"/>
      <c r="P140" s="121"/>
      <c r="Q140" s="121"/>
      <c r="R140" s="121"/>
      <c r="S140" s="137"/>
      <c r="T140" s="121"/>
      <c r="U140" s="174"/>
      <c r="V140" s="269"/>
      <c r="W140" s="269"/>
      <c r="X140" s="122"/>
      <c r="Y140" s="122"/>
      <c r="Z140" s="285"/>
      <c r="AA140" s="285"/>
      <c r="AB140" s="285"/>
      <c r="AC140" s="295"/>
      <c r="AD140" s="275"/>
      <c r="AE140" s="965"/>
      <c r="AF140" s="975"/>
      <c r="AG140" s="113"/>
      <c r="AH140" s="113"/>
      <c r="AI140" s="284"/>
      <c r="AJ140" s="8"/>
      <c r="AK140" s="8"/>
      <c r="AL140" s="9"/>
      <c r="AM140" s="129"/>
      <c r="AN140" s="284"/>
      <c r="AO140" s="7"/>
      <c r="AP140" s="152"/>
      <c r="AQ140" s="129"/>
      <c r="AR140" s="276"/>
      <c r="AS140" s="284">
        <f t="shared" si="20"/>
        <v>0</v>
      </c>
      <c r="AT140" s="8"/>
      <c r="AU140" s="8"/>
      <c r="AV140" s="8"/>
      <c r="AW140" s="8"/>
      <c r="AX140" s="8"/>
    </row>
    <row r="141" spans="1:50">
      <c r="A141" s="306"/>
      <c r="B141" s="271"/>
      <c r="C141" s="267"/>
      <c r="D141" s="267"/>
      <c r="E141" s="271"/>
      <c r="F141" s="271"/>
      <c r="G141" s="269"/>
      <c r="H141" s="203"/>
      <c r="I141" s="121"/>
      <c r="J141" s="121"/>
      <c r="K141" s="121"/>
      <c r="L141" s="137"/>
      <c r="M141" s="174"/>
      <c r="N141" s="269"/>
      <c r="O141" s="203"/>
      <c r="P141" s="121"/>
      <c r="Q141" s="122"/>
      <c r="R141" s="122"/>
      <c r="S141" s="137"/>
      <c r="T141" s="174"/>
      <c r="U141" s="174"/>
      <c r="V141" s="269"/>
      <c r="W141" s="269"/>
      <c r="X141" s="122"/>
      <c r="Y141" s="122"/>
      <c r="Z141" s="285"/>
      <c r="AA141" s="285"/>
      <c r="AB141" s="285"/>
      <c r="AC141" s="151"/>
      <c r="AD141" s="275"/>
      <c r="AE141" s="965"/>
      <c r="AF141" s="975"/>
      <c r="AG141" s="113"/>
      <c r="AH141" s="113"/>
      <c r="AI141" s="284"/>
      <c r="AJ141" s="8"/>
      <c r="AK141" s="8"/>
      <c r="AL141" s="9"/>
      <c r="AM141" s="129"/>
      <c r="AN141" s="284"/>
      <c r="AO141" s="7"/>
      <c r="AP141" s="152"/>
      <c r="AQ141" s="129"/>
      <c r="AR141" s="276"/>
      <c r="AS141" s="284">
        <f t="shared" si="20"/>
        <v>0</v>
      </c>
      <c r="AT141" s="8"/>
      <c r="AU141" s="8"/>
      <c r="AV141" s="8"/>
      <c r="AW141" s="8"/>
      <c r="AX141" s="8"/>
    </row>
    <row r="142" spans="1:50" ht="15.75" thickBot="1">
      <c r="A142" s="306"/>
      <c r="B142" s="271"/>
      <c r="C142" s="267"/>
      <c r="D142" s="267"/>
      <c r="E142" s="271"/>
      <c r="F142" s="271"/>
      <c r="G142" s="269"/>
      <c r="H142" s="203"/>
      <c r="I142" s="121"/>
      <c r="J142" s="121"/>
      <c r="K142" s="121"/>
      <c r="L142" s="137"/>
      <c r="M142" s="121"/>
      <c r="N142" s="269"/>
      <c r="O142" s="203"/>
      <c r="P142" s="121"/>
      <c r="Q142" s="121"/>
      <c r="R142" s="121"/>
      <c r="S142" s="137"/>
      <c r="T142" s="121"/>
      <c r="U142" s="174"/>
      <c r="V142" s="268"/>
      <c r="W142" s="269"/>
      <c r="X142" s="122"/>
      <c r="Y142" s="122"/>
      <c r="Z142" s="285"/>
      <c r="AA142" s="285"/>
      <c r="AB142" s="285"/>
      <c r="AC142" s="145"/>
      <c r="AD142" s="275"/>
      <c r="AE142" s="965"/>
      <c r="AF142" s="975"/>
      <c r="AG142" s="113"/>
      <c r="AH142" s="113"/>
      <c r="AI142" s="284"/>
      <c r="AJ142" s="8"/>
      <c r="AK142" s="8"/>
      <c r="AL142" s="9"/>
      <c r="AM142" s="129"/>
      <c r="AN142" s="284"/>
      <c r="AO142" s="7"/>
      <c r="AP142" s="156"/>
      <c r="AQ142" s="282"/>
      <c r="AR142" s="276"/>
      <c r="AS142" s="284">
        <f t="shared" si="20"/>
        <v>0</v>
      </c>
      <c r="AT142" s="8"/>
      <c r="AU142" s="8"/>
      <c r="AV142" s="8"/>
      <c r="AW142" s="8"/>
      <c r="AX142" s="8"/>
    </row>
    <row r="143" spans="1:50" ht="15.75" thickBot="1">
      <c r="A143" s="306"/>
      <c r="B143" s="271"/>
      <c r="C143" s="267"/>
      <c r="D143" s="267"/>
      <c r="E143" s="271"/>
      <c r="F143" s="271"/>
      <c r="G143" s="269"/>
      <c r="H143" s="203"/>
      <c r="I143" s="121"/>
      <c r="J143" s="121"/>
      <c r="K143" s="121"/>
      <c r="L143" s="137"/>
      <c r="M143" s="121"/>
      <c r="N143" s="269"/>
      <c r="O143" s="203"/>
      <c r="P143" s="121"/>
      <c r="Q143" s="121"/>
      <c r="R143" s="121"/>
      <c r="S143" s="137"/>
      <c r="T143" s="121"/>
      <c r="U143" s="174"/>
      <c r="V143" s="268"/>
      <c r="W143" s="269"/>
      <c r="X143" s="122"/>
      <c r="Y143" s="122"/>
      <c r="Z143" s="285"/>
      <c r="AA143" s="285"/>
      <c r="AB143" s="285"/>
      <c r="AC143" s="145"/>
      <c r="AD143" s="276"/>
      <c r="AE143" s="972"/>
      <c r="AF143" s="977"/>
      <c r="AG143" s="133"/>
      <c r="AH143" s="133"/>
      <c r="AI143" s="286"/>
      <c r="AJ143" s="8"/>
      <c r="AK143" s="8"/>
      <c r="AL143" s="9"/>
      <c r="AM143" s="129"/>
      <c r="AN143" s="284"/>
      <c r="AO143" s="7"/>
      <c r="AR143" s="157" t="s">
        <v>406</v>
      </c>
      <c r="AS143" s="158">
        <f>SUM(AS3:AS142)</f>
        <v>30.95</v>
      </c>
      <c r="AT143" s="8"/>
      <c r="AU143" s="8"/>
      <c r="AV143" s="8"/>
      <c r="AW143" s="8"/>
      <c r="AX143" s="8"/>
    </row>
    <row r="144" spans="1:50">
      <c r="A144" s="306"/>
      <c r="B144" s="271"/>
      <c r="C144" s="267"/>
      <c r="D144" s="267"/>
      <c r="E144" s="271"/>
      <c r="F144" s="271"/>
      <c r="G144" s="269"/>
      <c r="H144" s="203"/>
      <c r="I144" s="121"/>
      <c r="J144" s="121"/>
      <c r="K144" s="121"/>
      <c r="L144" s="137"/>
      <c r="M144" s="137"/>
      <c r="N144" s="269"/>
      <c r="O144" s="203"/>
      <c r="P144" s="121"/>
      <c r="Q144" s="121"/>
      <c r="R144" s="121"/>
      <c r="S144" s="137"/>
      <c r="T144" s="174"/>
      <c r="U144" s="174"/>
      <c r="V144" s="269"/>
      <c r="W144" s="269"/>
      <c r="X144" s="122"/>
      <c r="Y144" s="122"/>
      <c r="Z144" s="285"/>
      <c r="AA144" s="285"/>
      <c r="AB144" s="285"/>
      <c r="AC144" s="145"/>
      <c r="AD144" s="276"/>
      <c r="AE144" s="8"/>
      <c r="AF144" s="8"/>
      <c r="AG144" s="8"/>
      <c r="AH144" s="8"/>
      <c r="AI144" s="8"/>
      <c r="AJ144" s="8"/>
      <c r="AK144" s="8"/>
      <c r="AL144" s="9"/>
      <c r="AM144" s="129"/>
      <c r="AN144" s="284"/>
      <c r="AO144" s="7"/>
      <c r="AS144" s="8"/>
      <c r="AT144" s="8"/>
      <c r="AU144" s="8"/>
      <c r="AV144" s="8"/>
      <c r="AW144" s="8"/>
      <c r="AX144" s="8"/>
    </row>
    <row r="145" spans="1:50">
      <c r="A145" s="306"/>
      <c r="B145" s="271"/>
      <c r="C145" s="267"/>
      <c r="D145" s="267"/>
      <c r="E145" s="271"/>
      <c r="F145" s="271"/>
      <c r="G145" s="269"/>
      <c r="H145" s="203"/>
      <c r="I145" s="121"/>
      <c r="J145" s="121"/>
      <c r="K145" s="121"/>
      <c r="L145" s="137"/>
      <c r="M145" s="121"/>
      <c r="N145" s="269"/>
      <c r="O145" s="203"/>
      <c r="P145" s="121"/>
      <c r="Q145" s="121"/>
      <c r="R145" s="121"/>
      <c r="S145" s="137"/>
      <c r="T145" s="174"/>
      <c r="U145" s="174"/>
      <c r="V145" s="269"/>
      <c r="W145" s="269"/>
      <c r="X145" s="122"/>
      <c r="Y145" s="122"/>
      <c r="Z145" s="285"/>
      <c r="AA145" s="285"/>
      <c r="AB145" s="285"/>
      <c r="AC145" s="145"/>
      <c r="AD145" s="276"/>
      <c r="AE145" s="8"/>
      <c r="AF145" s="8"/>
      <c r="AG145" s="8"/>
      <c r="AH145" s="8"/>
      <c r="AI145" s="8"/>
      <c r="AJ145" s="8"/>
      <c r="AK145" s="8"/>
      <c r="AL145" s="9"/>
      <c r="AM145" s="129"/>
      <c r="AN145" s="284"/>
      <c r="AO145" s="7"/>
      <c r="AS145" s="8"/>
      <c r="AT145" s="8"/>
      <c r="AU145" s="8"/>
      <c r="AV145" s="8"/>
      <c r="AW145" s="8"/>
      <c r="AX145" s="8"/>
    </row>
    <row r="146" spans="1:50">
      <c r="A146" s="306"/>
      <c r="B146" s="271"/>
      <c r="C146" s="267"/>
      <c r="D146" s="267"/>
      <c r="E146" s="271"/>
      <c r="F146" s="271"/>
      <c r="G146" s="269"/>
      <c r="H146" s="203"/>
      <c r="I146" s="121"/>
      <c r="J146" s="121"/>
      <c r="K146" s="121"/>
      <c r="L146" s="137"/>
      <c r="M146" s="121"/>
      <c r="N146" s="269"/>
      <c r="O146" s="203"/>
      <c r="P146" s="121"/>
      <c r="Q146" s="121"/>
      <c r="R146" s="121"/>
      <c r="S146" s="137"/>
      <c r="T146" s="121"/>
      <c r="U146" s="174"/>
      <c r="V146" s="269"/>
      <c r="W146" s="269"/>
      <c r="X146" s="122"/>
      <c r="Y146" s="122"/>
      <c r="Z146" s="285"/>
      <c r="AA146" s="285"/>
      <c r="AB146" s="285"/>
      <c r="AC146" s="145"/>
      <c r="AD146" s="276"/>
      <c r="AE146" s="8"/>
      <c r="AF146" s="8"/>
      <c r="AG146" s="8"/>
      <c r="AH146" s="8"/>
      <c r="AI146" s="8"/>
      <c r="AJ146" s="8"/>
      <c r="AK146" s="8"/>
      <c r="AL146" s="9"/>
      <c r="AM146" s="129"/>
      <c r="AN146" s="284"/>
      <c r="AO146" s="7"/>
      <c r="AP146" s="8"/>
      <c r="AQ146" s="8"/>
      <c r="AR146" s="8"/>
      <c r="AS146" s="8"/>
      <c r="AT146" s="8"/>
      <c r="AU146" s="8"/>
      <c r="AV146" s="8"/>
      <c r="AW146" s="8"/>
      <c r="AX146" s="8"/>
    </row>
    <row r="147" spans="1:50">
      <c r="A147" s="306"/>
      <c r="B147" s="271"/>
      <c r="C147" s="267"/>
      <c r="D147" s="267"/>
      <c r="E147" s="271"/>
      <c r="F147" s="271"/>
      <c r="G147" s="269"/>
      <c r="H147" s="203"/>
      <c r="I147" s="121"/>
      <c r="J147" s="121"/>
      <c r="K147" s="121"/>
      <c r="L147" s="137"/>
      <c r="M147" s="121"/>
      <c r="N147" s="269"/>
      <c r="O147" s="203"/>
      <c r="P147" s="121"/>
      <c r="Q147" s="121"/>
      <c r="R147" s="121"/>
      <c r="S147" s="137"/>
      <c r="T147" s="121"/>
      <c r="U147" s="174"/>
      <c r="V147" s="269"/>
      <c r="W147" s="269"/>
      <c r="X147" s="122"/>
      <c r="Y147" s="122"/>
      <c r="Z147" s="285"/>
      <c r="AA147" s="285"/>
      <c r="AB147" s="285"/>
      <c r="AC147" s="145"/>
      <c r="AD147" s="276"/>
      <c r="AE147" s="8"/>
      <c r="AF147" s="8"/>
      <c r="AG147" s="8"/>
      <c r="AH147" s="8"/>
      <c r="AI147" s="8"/>
      <c r="AJ147" s="8"/>
      <c r="AK147" s="8"/>
      <c r="AL147" s="9"/>
      <c r="AM147" s="129"/>
      <c r="AN147" s="284"/>
      <c r="AO147" s="7"/>
      <c r="AP147" s="8"/>
      <c r="AQ147" s="8"/>
      <c r="AR147" s="8"/>
      <c r="AS147" s="8"/>
      <c r="AT147" s="8"/>
      <c r="AU147" s="8"/>
      <c r="AV147" s="8"/>
      <c r="AW147" s="8"/>
      <c r="AX147" s="8"/>
    </row>
    <row r="148" spans="1:50">
      <c r="A148" s="306"/>
      <c r="B148" s="271"/>
      <c r="C148" s="267"/>
      <c r="D148" s="267"/>
      <c r="E148" s="271"/>
      <c r="F148" s="271"/>
      <c r="G148" s="269"/>
      <c r="H148" s="203"/>
      <c r="I148" s="121"/>
      <c r="J148" s="121"/>
      <c r="K148" s="121"/>
      <c r="L148" s="137"/>
      <c r="M148" s="137"/>
      <c r="N148" s="269"/>
      <c r="O148" s="204"/>
      <c r="P148" s="121"/>
      <c r="Q148" s="121"/>
      <c r="R148" s="121"/>
      <c r="S148" s="137"/>
      <c r="T148" s="121"/>
      <c r="U148" s="174"/>
      <c r="V148" s="269"/>
      <c r="W148" s="269"/>
      <c r="X148" s="122"/>
      <c r="Y148" s="122"/>
      <c r="Z148" s="285"/>
      <c r="AA148" s="285"/>
      <c r="AB148" s="285"/>
      <c r="AC148" s="145"/>
      <c r="AD148" s="276"/>
      <c r="AE148" s="8"/>
      <c r="AF148" s="8"/>
      <c r="AG148" s="8"/>
      <c r="AH148" s="8"/>
      <c r="AI148" s="8"/>
      <c r="AJ148" s="8"/>
      <c r="AK148" s="8"/>
      <c r="AL148" s="9"/>
      <c r="AM148" s="129"/>
      <c r="AN148" s="284"/>
      <c r="AO148" s="7"/>
      <c r="AP148" s="8"/>
      <c r="AQ148" s="8"/>
      <c r="AR148" s="8"/>
      <c r="AS148" s="8"/>
      <c r="AT148" s="8"/>
      <c r="AU148" s="8"/>
      <c r="AV148" s="8"/>
      <c r="AW148" s="8"/>
      <c r="AX148" s="8"/>
    </row>
    <row r="149" spans="1:50">
      <c r="A149" s="306"/>
      <c r="B149" s="271"/>
      <c r="C149" s="267"/>
      <c r="D149" s="267"/>
      <c r="E149" s="267"/>
      <c r="F149" s="271"/>
      <c r="G149" s="269"/>
      <c r="H149" s="203"/>
      <c r="I149" s="121"/>
      <c r="J149" s="121"/>
      <c r="K149" s="121"/>
      <c r="L149" s="137"/>
      <c r="M149" s="121"/>
      <c r="N149" s="269"/>
      <c r="O149" s="204"/>
      <c r="P149" s="122"/>
      <c r="Q149" s="122"/>
      <c r="R149" s="122"/>
      <c r="S149" s="137"/>
      <c r="T149" s="174"/>
      <c r="U149" s="174"/>
      <c r="V149" s="268"/>
      <c r="W149" s="269"/>
      <c r="X149" s="122"/>
      <c r="Y149" s="122"/>
      <c r="Z149" s="285"/>
      <c r="AA149" s="285"/>
      <c r="AB149" s="285"/>
      <c r="AC149" s="145"/>
      <c r="AD149" s="276"/>
      <c r="AE149" s="8"/>
      <c r="AF149" s="8"/>
      <c r="AG149" s="8"/>
      <c r="AH149" s="8"/>
      <c r="AI149" s="8"/>
      <c r="AJ149" s="8"/>
      <c r="AK149" s="8"/>
      <c r="AL149" s="9"/>
      <c r="AM149" s="129"/>
      <c r="AN149" s="284"/>
      <c r="AO149" s="7"/>
      <c r="AP149" s="8"/>
      <c r="AQ149" s="8"/>
      <c r="AR149" s="8"/>
      <c r="AS149" s="8"/>
      <c r="AT149" s="8"/>
      <c r="AU149" s="8"/>
      <c r="AV149" s="8"/>
      <c r="AW149" s="8"/>
      <c r="AX149" s="8"/>
    </row>
    <row r="150" spans="1:50">
      <c r="A150" s="306"/>
      <c r="B150" s="271"/>
      <c r="C150" s="267"/>
      <c r="D150" s="267"/>
      <c r="E150" s="271"/>
      <c r="F150" s="271"/>
      <c r="G150" s="269"/>
      <c r="H150" s="203"/>
      <c r="I150" s="121"/>
      <c r="J150" s="121"/>
      <c r="K150" s="121"/>
      <c r="L150" s="137"/>
      <c r="M150" s="174"/>
      <c r="N150" s="269"/>
      <c r="O150" s="203"/>
      <c r="P150" s="121"/>
      <c r="Q150" s="121"/>
      <c r="R150" s="121"/>
      <c r="S150" s="137"/>
      <c r="T150" s="174"/>
      <c r="U150" s="174"/>
      <c r="V150" s="269"/>
      <c r="W150" s="269"/>
      <c r="X150" s="122"/>
      <c r="Y150" s="122"/>
      <c r="Z150" s="285"/>
      <c r="AA150" s="285"/>
      <c r="AB150" s="285"/>
      <c r="AC150" s="294"/>
      <c r="AD150" s="276"/>
      <c r="AE150" s="8"/>
      <c r="AF150" s="8"/>
      <c r="AG150" s="8"/>
      <c r="AH150" s="8"/>
      <c r="AI150" s="8"/>
      <c r="AJ150" s="8"/>
      <c r="AK150" s="8"/>
      <c r="AL150" s="9"/>
      <c r="AM150" s="129"/>
      <c r="AN150" s="284"/>
      <c r="AO150" s="7"/>
      <c r="AP150" s="8"/>
      <c r="AQ150" s="8"/>
      <c r="AR150" s="8"/>
      <c r="AS150" s="8"/>
      <c r="AT150" s="8"/>
      <c r="AU150" s="8"/>
      <c r="AV150" s="8"/>
      <c r="AW150" s="8"/>
      <c r="AX150" s="8"/>
    </row>
    <row r="151" spans="1:50">
      <c r="A151" s="306"/>
      <c r="B151" s="271"/>
      <c r="C151" s="267"/>
      <c r="D151" s="267"/>
      <c r="E151" s="271"/>
      <c r="F151" s="271"/>
      <c r="G151" s="269"/>
      <c r="H151" s="203"/>
      <c r="I151" s="121"/>
      <c r="J151" s="121"/>
      <c r="K151" s="121"/>
      <c r="L151" s="137"/>
      <c r="M151" s="121"/>
      <c r="N151" s="269"/>
      <c r="O151" s="203"/>
      <c r="P151" s="121"/>
      <c r="Q151" s="121"/>
      <c r="R151" s="121"/>
      <c r="S151" s="137"/>
      <c r="T151" s="174"/>
      <c r="U151" s="174"/>
      <c r="V151" s="269"/>
      <c r="W151" s="269"/>
      <c r="X151" s="122"/>
      <c r="Y151" s="122"/>
      <c r="Z151" s="285"/>
      <c r="AA151" s="285"/>
      <c r="AB151" s="285"/>
      <c r="AC151" s="294"/>
      <c r="AD151" s="276"/>
      <c r="AE151" s="8"/>
      <c r="AF151" s="8"/>
      <c r="AG151" s="8"/>
      <c r="AH151" s="8"/>
      <c r="AI151" s="8"/>
      <c r="AJ151" s="8"/>
      <c r="AK151" s="8"/>
      <c r="AL151" s="9"/>
      <c r="AM151" s="129"/>
      <c r="AN151" s="284"/>
      <c r="AO151" s="7"/>
      <c r="AP151" s="8"/>
      <c r="AQ151" s="8"/>
      <c r="AR151" s="8"/>
      <c r="AS151" s="8"/>
      <c r="AT151" s="8"/>
      <c r="AU151" s="8"/>
      <c r="AV151" s="8"/>
      <c r="AW151" s="8"/>
      <c r="AX151" s="8"/>
    </row>
    <row r="152" spans="1:50">
      <c r="A152" s="306"/>
      <c r="B152" s="271"/>
      <c r="C152" s="271"/>
      <c r="D152" s="267"/>
      <c r="E152" s="271"/>
      <c r="F152" s="271"/>
      <c r="G152" s="269"/>
      <c r="H152" s="203"/>
      <c r="I152" s="121"/>
      <c r="J152" s="121"/>
      <c r="K152" s="121"/>
      <c r="L152" s="137"/>
      <c r="M152" s="121"/>
      <c r="N152" s="269"/>
      <c r="O152" s="203"/>
      <c r="P152" s="121"/>
      <c r="Q152" s="121"/>
      <c r="R152" s="121"/>
      <c r="S152" s="137"/>
      <c r="T152" s="174"/>
      <c r="U152" s="174"/>
      <c r="V152" s="269"/>
      <c r="W152" s="269"/>
      <c r="X152" s="122"/>
      <c r="Y152" s="122"/>
      <c r="Z152" s="285"/>
      <c r="AA152" s="285"/>
      <c r="AB152" s="285"/>
      <c r="AC152" s="145"/>
      <c r="AD152" s="276"/>
      <c r="AE152" s="8"/>
      <c r="AF152" s="8"/>
      <c r="AG152" s="8"/>
      <c r="AH152" s="8"/>
      <c r="AI152" s="8"/>
      <c r="AJ152" s="8"/>
      <c r="AK152" s="8"/>
      <c r="AL152" s="9"/>
      <c r="AM152" s="129"/>
      <c r="AN152" s="284"/>
      <c r="AO152" s="7"/>
      <c r="AP152" s="8"/>
      <c r="AQ152" s="8"/>
      <c r="AR152" s="8"/>
      <c r="AS152" s="8"/>
      <c r="AT152" s="8"/>
      <c r="AU152" s="8"/>
      <c r="AV152" s="8"/>
      <c r="AW152" s="8"/>
      <c r="AX152" s="8"/>
    </row>
    <row r="153" spans="1:50">
      <c r="A153" s="306"/>
      <c r="B153" s="271"/>
      <c r="C153" s="271"/>
      <c r="D153" s="267"/>
      <c r="E153" s="271"/>
      <c r="F153" s="271"/>
      <c r="G153" s="269"/>
      <c r="H153" s="203"/>
      <c r="I153" s="121"/>
      <c r="J153" s="121"/>
      <c r="K153" s="121"/>
      <c r="L153" s="137"/>
      <c r="M153" s="121"/>
      <c r="N153" s="269"/>
      <c r="O153" s="203"/>
      <c r="P153" s="121"/>
      <c r="Q153" s="121"/>
      <c r="R153" s="121"/>
      <c r="S153" s="137"/>
      <c r="T153" s="174"/>
      <c r="U153" s="174"/>
      <c r="V153" s="269"/>
      <c r="W153" s="269"/>
      <c r="X153" s="122"/>
      <c r="Y153" s="122"/>
      <c r="Z153" s="285"/>
      <c r="AA153" s="285"/>
      <c r="AB153" s="285"/>
      <c r="AC153" s="145"/>
      <c r="AD153" s="276"/>
      <c r="AE153" s="8"/>
      <c r="AF153" s="8"/>
      <c r="AG153" s="8"/>
      <c r="AH153" s="8"/>
      <c r="AI153" s="8"/>
      <c r="AJ153" s="8"/>
      <c r="AK153" s="8"/>
      <c r="AL153" s="9"/>
      <c r="AM153" s="129"/>
      <c r="AN153" s="284"/>
      <c r="AO153" s="7"/>
      <c r="AP153" s="8"/>
      <c r="AQ153" s="8"/>
      <c r="AR153" s="8"/>
      <c r="AS153" s="8"/>
      <c r="AT153" s="8"/>
      <c r="AU153" s="8"/>
      <c r="AV153" s="8"/>
      <c r="AW153" s="8"/>
      <c r="AX153" s="8"/>
    </row>
    <row r="154" spans="1:50">
      <c r="A154" s="306"/>
      <c r="B154" s="271"/>
      <c r="C154" s="271"/>
      <c r="D154" s="267"/>
      <c r="E154" s="271"/>
      <c r="F154" s="271"/>
      <c r="G154" s="269"/>
      <c r="H154" s="203"/>
      <c r="I154" s="121"/>
      <c r="J154" s="121"/>
      <c r="K154" s="121"/>
      <c r="L154" s="137"/>
      <c r="M154" s="121"/>
      <c r="N154" s="269"/>
      <c r="O154" s="203"/>
      <c r="P154" s="122"/>
      <c r="Q154" s="122"/>
      <c r="R154" s="122"/>
      <c r="S154" s="137"/>
      <c r="T154" s="174"/>
      <c r="U154" s="174"/>
      <c r="V154" s="269"/>
      <c r="W154" s="269"/>
      <c r="X154" s="122"/>
      <c r="Y154" s="122"/>
      <c r="Z154" s="285"/>
      <c r="AA154" s="285"/>
      <c r="AB154" s="285"/>
      <c r="AC154" s="145"/>
      <c r="AD154" s="276"/>
      <c r="AE154" s="8"/>
      <c r="AF154" s="8"/>
      <c r="AG154" s="8"/>
      <c r="AH154" s="8"/>
      <c r="AI154" s="8"/>
      <c r="AJ154" s="8"/>
      <c r="AK154" s="8"/>
      <c r="AL154" s="9"/>
      <c r="AM154" s="129"/>
      <c r="AN154" s="284"/>
      <c r="AO154" s="7"/>
      <c r="AP154" s="8"/>
      <c r="AQ154" s="8"/>
      <c r="AR154" s="8"/>
      <c r="AS154" s="8"/>
      <c r="AT154" s="8"/>
      <c r="AU154" s="8"/>
      <c r="AV154" s="8"/>
      <c r="AW154" s="8"/>
      <c r="AX154" s="8"/>
    </row>
    <row r="155" spans="1:50">
      <c r="A155" s="306"/>
      <c r="B155" s="271"/>
      <c r="C155" s="271"/>
      <c r="D155" s="267"/>
      <c r="E155" s="271"/>
      <c r="F155" s="271"/>
      <c r="G155" s="269"/>
      <c r="H155" s="203"/>
      <c r="I155" s="121"/>
      <c r="J155" s="121"/>
      <c r="K155" s="121"/>
      <c r="L155" s="137"/>
      <c r="M155" s="121"/>
      <c r="N155" s="269"/>
      <c r="O155" s="203"/>
      <c r="P155" s="122"/>
      <c r="Q155" s="122"/>
      <c r="R155" s="122"/>
      <c r="S155" s="137"/>
      <c r="T155" s="174"/>
      <c r="U155" s="174"/>
      <c r="V155" s="269"/>
      <c r="W155" s="269"/>
      <c r="X155" s="122"/>
      <c r="Y155" s="122"/>
      <c r="Z155" s="285"/>
      <c r="AA155" s="285"/>
      <c r="AB155" s="285"/>
      <c r="AC155" s="145"/>
      <c r="AD155" s="276"/>
      <c r="AE155" s="8"/>
      <c r="AF155" s="8"/>
      <c r="AG155" s="8"/>
      <c r="AH155" s="8"/>
      <c r="AI155" s="8"/>
      <c r="AJ155" s="8"/>
      <c r="AK155" s="8"/>
      <c r="AL155" s="8"/>
      <c r="AM155" s="275"/>
      <c r="AN155" s="284"/>
      <c r="AO155" s="7"/>
      <c r="AP155" s="8"/>
      <c r="AQ155" s="8"/>
      <c r="AR155" s="8"/>
      <c r="AS155" s="8"/>
      <c r="AT155" s="8"/>
      <c r="AU155" s="8"/>
      <c r="AV155" s="8"/>
      <c r="AW155" s="8"/>
      <c r="AX155" s="8"/>
    </row>
    <row r="156" spans="1:50">
      <c r="A156" s="306"/>
      <c r="B156" s="271"/>
      <c r="C156" s="271"/>
      <c r="D156" s="267"/>
      <c r="E156" s="271"/>
      <c r="F156" s="271"/>
      <c r="G156" s="269"/>
      <c r="H156" s="203"/>
      <c r="I156" s="121"/>
      <c r="J156" s="121"/>
      <c r="K156" s="121"/>
      <c r="L156" s="137"/>
      <c r="M156" s="137"/>
      <c r="N156" s="269"/>
      <c r="O156" s="203"/>
      <c r="P156" s="122"/>
      <c r="Q156" s="122"/>
      <c r="R156" s="122"/>
      <c r="S156" s="137"/>
      <c r="T156" s="174"/>
      <c r="U156" s="174"/>
      <c r="V156" s="269"/>
      <c r="W156" s="269"/>
      <c r="X156" s="122"/>
      <c r="Y156" s="122"/>
      <c r="Z156" s="285"/>
      <c r="AA156" s="285"/>
      <c r="AB156" s="285"/>
      <c r="AC156" s="145"/>
      <c r="AD156" s="276"/>
      <c r="AE156" s="8"/>
      <c r="AF156" s="8"/>
      <c r="AG156" s="8"/>
      <c r="AH156" s="8"/>
      <c r="AI156" s="8"/>
      <c r="AJ156" s="8"/>
      <c r="AK156" s="8"/>
      <c r="AL156" s="9"/>
      <c r="AM156" s="129"/>
      <c r="AN156" s="284"/>
      <c r="AO156" s="7"/>
      <c r="AP156" s="8"/>
      <c r="AQ156" s="8"/>
      <c r="AR156" s="8"/>
      <c r="AS156" s="8"/>
      <c r="AT156" s="8"/>
      <c r="AU156" s="8"/>
      <c r="AV156" s="8"/>
      <c r="AW156" s="8"/>
      <c r="AX156" s="8"/>
    </row>
    <row r="157" spans="1:50">
      <c r="A157" s="306"/>
      <c r="B157" s="271"/>
      <c r="C157" s="271"/>
      <c r="D157" s="267"/>
      <c r="E157" s="271"/>
      <c r="F157" s="271"/>
      <c r="G157" s="269"/>
      <c r="H157" s="203"/>
      <c r="I157" s="121"/>
      <c r="J157" s="121"/>
      <c r="K157" s="121"/>
      <c r="L157" s="137"/>
      <c r="M157" s="121"/>
      <c r="N157" s="269"/>
      <c r="O157" s="204"/>
      <c r="P157" s="121"/>
      <c r="Q157" s="121"/>
      <c r="R157" s="121"/>
      <c r="S157" s="137"/>
      <c r="T157" s="121"/>
      <c r="U157" s="174"/>
      <c r="V157" s="269"/>
      <c r="W157" s="269"/>
      <c r="X157" s="122"/>
      <c r="Y157" s="122"/>
      <c r="Z157" s="285"/>
      <c r="AA157" s="285"/>
      <c r="AB157" s="285"/>
      <c r="AC157" s="145"/>
      <c r="AD157" s="276"/>
      <c r="AE157" s="8"/>
      <c r="AF157" s="8"/>
      <c r="AG157" s="8"/>
      <c r="AH157" s="8"/>
      <c r="AI157" s="8"/>
      <c r="AJ157" s="8"/>
      <c r="AK157" s="8"/>
      <c r="AL157" s="9"/>
      <c r="AM157" s="129"/>
      <c r="AN157" s="284"/>
      <c r="AO157" s="7"/>
      <c r="AP157" s="8"/>
      <c r="AQ157" s="8"/>
      <c r="AR157" s="8"/>
      <c r="AS157" s="8"/>
      <c r="AT157" s="8"/>
      <c r="AU157" s="8"/>
      <c r="AV157" s="8"/>
      <c r="AW157" s="8"/>
      <c r="AX157" s="8"/>
    </row>
    <row r="158" spans="1:50">
      <c r="A158" s="306"/>
      <c r="B158" s="271"/>
      <c r="C158" s="271"/>
      <c r="D158" s="267"/>
      <c r="E158" s="271"/>
      <c r="F158" s="271"/>
      <c r="G158" s="269"/>
      <c r="H158" s="203"/>
      <c r="I158" s="121"/>
      <c r="J158" s="121"/>
      <c r="K158" s="121"/>
      <c r="L158" s="137"/>
      <c r="M158" s="121"/>
      <c r="N158" s="269"/>
      <c r="O158" s="204"/>
      <c r="P158" s="121"/>
      <c r="Q158" s="121"/>
      <c r="R158" s="121"/>
      <c r="S158" s="137"/>
      <c r="T158" s="121"/>
      <c r="U158" s="174"/>
      <c r="V158" s="268"/>
      <c r="W158" s="269"/>
      <c r="X158" s="122"/>
      <c r="Y158" s="122"/>
      <c r="Z158" s="285"/>
      <c r="AA158" s="285"/>
      <c r="AB158" s="285"/>
      <c r="AC158" s="145"/>
      <c r="AD158" s="276"/>
      <c r="AE158" s="8"/>
      <c r="AF158" s="8"/>
      <c r="AG158" s="8"/>
      <c r="AH158" s="8"/>
      <c r="AI158" s="8"/>
      <c r="AJ158" s="8"/>
      <c r="AK158" s="8"/>
      <c r="AL158" s="9"/>
      <c r="AM158" s="129"/>
      <c r="AN158" s="284"/>
      <c r="AO158" s="7"/>
      <c r="AP158" s="8"/>
      <c r="AQ158" s="8"/>
      <c r="AR158" s="8"/>
      <c r="AS158" s="8"/>
      <c r="AT158" s="8"/>
      <c r="AU158" s="8"/>
      <c r="AV158" s="8"/>
      <c r="AW158" s="8"/>
      <c r="AX158" s="8"/>
    </row>
    <row r="159" spans="1:50">
      <c r="A159" s="306"/>
      <c r="B159" s="271"/>
      <c r="C159" s="271"/>
      <c r="D159" s="267"/>
      <c r="E159" s="271"/>
      <c r="F159" s="271"/>
      <c r="G159" s="269"/>
      <c r="H159" s="203"/>
      <c r="I159" s="121"/>
      <c r="J159" s="121"/>
      <c r="K159" s="121"/>
      <c r="L159" s="137"/>
      <c r="M159" s="121"/>
      <c r="N159" s="269"/>
      <c r="O159" s="203"/>
      <c r="P159" s="122"/>
      <c r="Q159" s="122"/>
      <c r="R159" s="122"/>
      <c r="S159" s="137"/>
      <c r="T159" s="174"/>
      <c r="U159" s="174"/>
      <c r="V159" s="269"/>
      <c r="W159" s="269"/>
      <c r="X159" s="122"/>
      <c r="Y159" s="122"/>
      <c r="Z159" s="285"/>
      <c r="AA159" s="285"/>
      <c r="AB159" s="285"/>
      <c r="AC159" s="145"/>
      <c r="AD159" s="276"/>
      <c r="AE159" s="8"/>
      <c r="AF159" s="8"/>
      <c r="AG159" s="8"/>
      <c r="AH159" s="8"/>
      <c r="AI159" s="8"/>
      <c r="AJ159" s="8"/>
      <c r="AK159" s="8"/>
      <c r="AL159" s="9"/>
      <c r="AM159" s="129"/>
      <c r="AN159" s="284"/>
      <c r="AO159" s="7"/>
      <c r="AP159" s="8"/>
      <c r="AQ159" s="8"/>
      <c r="AR159" s="8"/>
      <c r="AS159" s="8"/>
      <c r="AT159" s="8"/>
      <c r="AU159" s="8"/>
      <c r="AV159" s="8"/>
      <c r="AW159" s="8"/>
      <c r="AX159" s="8"/>
    </row>
    <row r="160" spans="1:50">
      <c r="A160" s="306"/>
      <c r="B160" s="271"/>
      <c r="C160" s="271"/>
      <c r="D160" s="267"/>
      <c r="E160" s="271"/>
      <c r="F160" s="271"/>
      <c r="G160" s="269"/>
      <c r="H160" s="203"/>
      <c r="I160" s="121"/>
      <c r="J160" s="121"/>
      <c r="K160" s="121"/>
      <c r="L160" s="137"/>
      <c r="M160" s="121"/>
      <c r="N160" s="269"/>
      <c r="O160" s="203"/>
      <c r="P160" s="121"/>
      <c r="Q160" s="121"/>
      <c r="R160" s="121"/>
      <c r="S160" s="137"/>
      <c r="T160" s="174"/>
      <c r="U160" s="174"/>
      <c r="V160" s="269"/>
      <c r="W160" s="269"/>
      <c r="X160" s="122"/>
      <c r="Y160" s="122"/>
      <c r="Z160" s="285"/>
      <c r="AA160" s="285"/>
      <c r="AB160" s="285"/>
      <c r="AC160" s="145"/>
      <c r="AD160" s="276"/>
      <c r="AE160" s="8"/>
      <c r="AF160" s="8"/>
      <c r="AG160" s="8"/>
      <c r="AH160" s="8"/>
      <c r="AI160" s="8"/>
      <c r="AJ160" s="8"/>
      <c r="AK160" s="8"/>
      <c r="AL160" s="9"/>
      <c r="AM160" s="129"/>
      <c r="AN160" s="284"/>
      <c r="AO160" s="7"/>
      <c r="AP160" s="8"/>
      <c r="AQ160" s="8"/>
      <c r="AR160" s="8"/>
      <c r="AS160" s="8"/>
      <c r="AT160" s="8"/>
      <c r="AU160" s="8"/>
      <c r="AV160" s="8"/>
      <c r="AW160" s="8"/>
      <c r="AX160" s="8"/>
    </row>
    <row r="161" spans="1:50">
      <c r="A161" s="306"/>
      <c r="B161" s="271"/>
      <c r="C161" s="271"/>
      <c r="D161" s="267"/>
      <c r="E161" s="271"/>
      <c r="F161" s="271"/>
      <c r="G161" s="269"/>
      <c r="H161" s="203"/>
      <c r="I161" s="121"/>
      <c r="J161" s="121"/>
      <c r="K161" s="121"/>
      <c r="L161" s="137"/>
      <c r="M161" s="121"/>
      <c r="N161" s="269"/>
      <c r="O161" s="203"/>
      <c r="P161" s="121"/>
      <c r="Q161" s="121"/>
      <c r="R161" s="121"/>
      <c r="S161" s="137"/>
      <c r="T161" s="174"/>
      <c r="U161" s="174"/>
      <c r="V161" s="269"/>
      <c r="W161" s="269"/>
      <c r="X161" s="122"/>
      <c r="Y161" s="122"/>
      <c r="Z161" s="285"/>
      <c r="AA161" s="285"/>
      <c r="AB161" s="285"/>
      <c r="AC161" s="145"/>
      <c r="AD161" s="276"/>
      <c r="AE161" s="8"/>
      <c r="AF161" s="8"/>
      <c r="AG161" s="8"/>
      <c r="AH161" s="8"/>
      <c r="AI161" s="8"/>
      <c r="AJ161" s="8"/>
      <c r="AK161" s="8"/>
      <c r="AL161" s="9"/>
      <c r="AM161" s="129"/>
      <c r="AN161" s="284"/>
      <c r="AO161" s="7"/>
      <c r="AP161" s="8"/>
      <c r="AQ161" s="8"/>
      <c r="AR161" s="8"/>
      <c r="AS161" s="8"/>
      <c r="AT161" s="8"/>
      <c r="AU161" s="8"/>
      <c r="AV161" s="8"/>
      <c r="AW161" s="8"/>
      <c r="AX161" s="8"/>
    </row>
    <row r="162" spans="1:50">
      <c r="A162" s="306"/>
      <c r="B162" s="271"/>
      <c r="C162" s="271"/>
      <c r="D162" s="267"/>
      <c r="E162" s="271"/>
      <c r="F162" s="271"/>
      <c r="G162" s="269"/>
      <c r="H162" s="203"/>
      <c r="I162" s="121"/>
      <c r="J162" s="121"/>
      <c r="K162" s="121"/>
      <c r="L162" s="137"/>
      <c r="M162" s="121"/>
      <c r="N162" s="269"/>
      <c r="O162" s="203"/>
      <c r="P162" s="121"/>
      <c r="Q162" s="121"/>
      <c r="R162" s="121"/>
      <c r="S162" s="137"/>
      <c r="T162" s="174"/>
      <c r="U162" s="174"/>
      <c r="V162" s="269"/>
      <c r="W162" s="269"/>
      <c r="X162" s="122"/>
      <c r="Y162" s="122"/>
      <c r="Z162" s="285"/>
      <c r="AA162" s="285"/>
      <c r="AB162" s="285"/>
      <c r="AC162" s="145"/>
      <c r="AD162" s="276"/>
      <c r="AE162" s="8"/>
      <c r="AF162" s="8"/>
      <c r="AG162" s="8"/>
      <c r="AH162" s="8"/>
      <c r="AI162" s="8"/>
      <c r="AJ162" s="8"/>
      <c r="AK162" s="8"/>
      <c r="AL162" s="9"/>
      <c r="AM162" s="129"/>
      <c r="AN162" s="284"/>
      <c r="AO162" s="7"/>
      <c r="AP162" s="8"/>
      <c r="AQ162" s="8"/>
      <c r="AR162" s="8"/>
      <c r="AS162" s="8"/>
      <c r="AT162" s="8"/>
      <c r="AU162" s="8"/>
      <c r="AV162" s="8"/>
      <c r="AW162" s="8"/>
      <c r="AX162" s="8"/>
    </row>
    <row r="163" spans="1:50">
      <c r="A163" s="306"/>
      <c r="B163" s="271"/>
      <c r="C163" s="271"/>
      <c r="D163" s="267"/>
      <c r="E163" s="271"/>
      <c r="F163" s="271"/>
      <c r="G163" s="269"/>
      <c r="H163" s="203"/>
      <c r="I163" s="121"/>
      <c r="J163" s="121"/>
      <c r="K163" s="121"/>
      <c r="L163" s="137"/>
      <c r="M163" s="121"/>
      <c r="N163" s="269"/>
      <c r="O163" s="203"/>
      <c r="P163" s="122"/>
      <c r="Q163" s="122"/>
      <c r="R163" s="122"/>
      <c r="S163" s="137"/>
      <c r="T163" s="174"/>
      <c r="U163" s="174"/>
      <c r="V163" s="269"/>
      <c r="W163" s="269"/>
      <c r="X163" s="122"/>
      <c r="Y163" s="122"/>
      <c r="Z163" s="285"/>
      <c r="AA163" s="285"/>
      <c r="AB163" s="285"/>
      <c r="AC163" s="145"/>
      <c r="AD163" s="276"/>
      <c r="AE163" s="8"/>
      <c r="AF163" s="8"/>
      <c r="AG163" s="8"/>
      <c r="AH163" s="8"/>
      <c r="AI163" s="8"/>
      <c r="AJ163" s="8"/>
      <c r="AK163" s="8"/>
      <c r="AL163" s="9"/>
      <c r="AM163" s="159"/>
      <c r="AN163" s="284"/>
      <c r="AO163" s="7"/>
      <c r="AP163" s="8"/>
      <c r="AQ163" s="8"/>
      <c r="AR163" s="8"/>
      <c r="AS163" s="8"/>
      <c r="AT163" s="8"/>
      <c r="AU163" s="8"/>
      <c r="AV163" s="8"/>
      <c r="AW163" s="8"/>
      <c r="AX163" s="8"/>
    </row>
    <row r="164" spans="1:50">
      <c r="A164" s="306"/>
      <c r="B164" s="271"/>
      <c r="C164" s="271"/>
      <c r="D164" s="267"/>
      <c r="E164" s="271"/>
      <c r="F164" s="271"/>
      <c r="G164" s="269"/>
      <c r="H164" s="203"/>
      <c r="I164" s="121"/>
      <c r="J164" s="121"/>
      <c r="K164" s="121"/>
      <c r="L164" s="137"/>
      <c r="M164" s="121"/>
      <c r="N164" s="269"/>
      <c r="O164" s="203"/>
      <c r="P164" s="121"/>
      <c r="Q164" s="121"/>
      <c r="R164" s="121"/>
      <c r="S164" s="137"/>
      <c r="T164" s="174"/>
      <c r="U164" s="174"/>
      <c r="V164" s="269"/>
      <c r="W164" s="269"/>
      <c r="X164" s="122"/>
      <c r="Y164" s="122"/>
      <c r="Z164" s="285"/>
      <c r="AA164" s="285"/>
      <c r="AB164" s="285"/>
      <c r="AC164" s="145"/>
      <c r="AD164" s="276"/>
      <c r="AE164" s="8"/>
      <c r="AF164" s="8"/>
      <c r="AG164" s="8"/>
      <c r="AH164" s="8"/>
      <c r="AI164" s="8"/>
      <c r="AJ164" s="8"/>
      <c r="AK164" s="8"/>
      <c r="AL164" s="9"/>
      <c r="AM164" s="129"/>
      <c r="AN164" s="284"/>
      <c r="AO164" s="7"/>
      <c r="AP164" s="8"/>
      <c r="AQ164" s="8"/>
      <c r="AR164" s="8"/>
      <c r="AS164" s="8"/>
      <c r="AT164" s="8"/>
      <c r="AU164" s="8"/>
      <c r="AV164" s="8"/>
      <c r="AW164" s="8"/>
      <c r="AX164" s="8"/>
    </row>
    <row r="165" spans="1:50">
      <c r="A165" s="306"/>
      <c r="B165" s="271"/>
      <c r="C165" s="271"/>
      <c r="D165" s="267"/>
      <c r="E165" s="271"/>
      <c r="F165" s="271"/>
      <c r="G165" s="269"/>
      <c r="H165" s="203"/>
      <c r="I165" s="121"/>
      <c r="J165" s="121"/>
      <c r="K165" s="121"/>
      <c r="L165" s="137"/>
      <c r="M165" s="121"/>
      <c r="N165" s="269"/>
      <c r="O165" s="203"/>
      <c r="P165" s="121"/>
      <c r="Q165" s="121"/>
      <c r="R165" s="121"/>
      <c r="S165" s="137"/>
      <c r="T165" s="174"/>
      <c r="U165" s="174"/>
      <c r="V165" s="269"/>
      <c r="W165" s="269"/>
      <c r="X165" s="122"/>
      <c r="Y165" s="122"/>
      <c r="Z165" s="285"/>
      <c r="AA165" s="285"/>
      <c r="AB165" s="285"/>
      <c r="AC165" s="145"/>
      <c r="AD165" s="276"/>
      <c r="AE165" s="8"/>
      <c r="AF165" s="8"/>
      <c r="AG165" s="8"/>
      <c r="AH165" s="8"/>
      <c r="AI165" s="8"/>
      <c r="AJ165" s="8"/>
      <c r="AK165" s="8"/>
      <c r="AL165" s="9"/>
      <c r="AM165" s="129"/>
      <c r="AN165" s="284"/>
      <c r="AO165" s="7"/>
      <c r="AP165" s="8"/>
      <c r="AQ165" s="8"/>
      <c r="AR165" s="8"/>
      <c r="AS165" s="8"/>
      <c r="AT165" s="8"/>
      <c r="AU165" s="8"/>
      <c r="AV165" s="8"/>
      <c r="AW165" s="8"/>
      <c r="AX165" s="8"/>
    </row>
    <row r="166" spans="1:50">
      <c r="A166" s="266" t="s">
        <v>472</v>
      </c>
      <c r="B166" s="271"/>
      <c r="C166" s="271"/>
      <c r="D166" s="267"/>
      <c r="E166" s="271"/>
      <c r="F166" s="271"/>
      <c r="G166" s="269"/>
      <c r="H166" s="203"/>
      <c r="I166" s="122"/>
      <c r="J166" s="122"/>
      <c r="K166" s="122"/>
      <c r="L166" s="137"/>
      <c r="M166" s="121"/>
      <c r="N166" s="269"/>
      <c r="O166" s="203"/>
      <c r="P166" s="121"/>
      <c r="Q166" s="121"/>
      <c r="R166" s="121"/>
      <c r="S166" s="137"/>
      <c r="T166" s="174"/>
      <c r="U166" s="174"/>
      <c r="V166" s="269"/>
      <c r="W166" s="269"/>
      <c r="X166" s="122"/>
      <c r="Y166" s="122"/>
      <c r="Z166" s="285"/>
      <c r="AA166" s="285"/>
      <c r="AB166" s="285"/>
      <c r="AC166" s="145"/>
      <c r="AD166" s="276"/>
      <c r="AE166" s="8"/>
      <c r="AF166" s="8"/>
      <c r="AG166" s="8"/>
      <c r="AH166" s="8"/>
      <c r="AI166" s="8"/>
      <c r="AJ166" s="8"/>
      <c r="AK166" s="8"/>
      <c r="AL166" s="9"/>
      <c r="AM166" s="129"/>
      <c r="AN166" s="284"/>
      <c r="AO166" s="7"/>
      <c r="AP166" s="8"/>
      <c r="AQ166" s="8"/>
      <c r="AR166" s="8"/>
      <c r="AS166" s="8"/>
      <c r="AT166" s="8"/>
      <c r="AU166" s="8"/>
      <c r="AV166" s="8"/>
      <c r="AW166" s="8"/>
      <c r="AX166" s="8"/>
    </row>
    <row r="167" spans="1:50">
      <c r="A167" s="266" t="s">
        <v>473</v>
      </c>
      <c r="B167" s="271"/>
      <c r="C167" s="271"/>
      <c r="D167" s="267"/>
      <c r="E167" s="271"/>
      <c r="F167" s="271"/>
      <c r="G167" s="269"/>
      <c r="H167" s="203"/>
      <c r="I167" s="121"/>
      <c r="J167" s="121"/>
      <c r="K167" s="121"/>
      <c r="L167" s="137"/>
      <c r="M167" s="121"/>
      <c r="N167" s="269"/>
      <c r="O167" s="203"/>
      <c r="P167" s="122"/>
      <c r="Q167" s="122"/>
      <c r="R167" s="122"/>
      <c r="S167" s="137"/>
      <c r="T167" s="174"/>
      <c r="U167" s="174"/>
      <c r="V167" s="269"/>
      <c r="W167" s="269"/>
      <c r="X167" s="122"/>
      <c r="Y167" s="122"/>
      <c r="Z167" s="285"/>
      <c r="AA167" s="285"/>
      <c r="AB167" s="285"/>
      <c r="AC167" s="145"/>
      <c r="AD167" s="276"/>
      <c r="AE167" s="8"/>
      <c r="AF167" s="8"/>
      <c r="AG167" s="8"/>
      <c r="AH167" s="8"/>
      <c r="AI167" s="8"/>
      <c r="AJ167" s="8"/>
      <c r="AK167" s="8"/>
      <c r="AL167" s="9"/>
      <c r="AM167" s="129"/>
      <c r="AN167" s="284"/>
      <c r="AO167" s="8"/>
      <c r="AP167" s="8"/>
      <c r="AQ167" s="8"/>
      <c r="AR167" s="8"/>
      <c r="AS167" s="8"/>
      <c r="AT167" s="8"/>
      <c r="AU167" s="8"/>
      <c r="AV167" s="8"/>
      <c r="AW167" s="8"/>
      <c r="AX167" s="8"/>
    </row>
    <row r="168" spans="1:50">
      <c r="A168" s="266" t="s">
        <v>474</v>
      </c>
      <c r="B168" s="271"/>
      <c r="C168" s="271"/>
      <c r="D168" s="267"/>
      <c r="E168" s="271"/>
      <c r="F168" s="271"/>
      <c r="G168" s="269"/>
      <c r="H168" s="203"/>
      <c r="I168" s="121"/>
      <c r="J168" s="121"/>
      <c r="K168" s="121"/>
      <c r="L168" s="137"/>
      <c r="M168" s="121"/>
      <c r="N168" s="269"/>
      <c r="O168" s="203"/>
      <c r="P168" s="121"/>
      <c r="Q168" s="121"/>
      <c r="R168" s="121"/>
      <c r="S168" s="137"/>
      <c r="T168" s="174"/>
      <c r="U168" s="174"/>
      <c r="V168" s="269"/>
      <c r="W168" s="269"/>
      <c r="X168" s="122"/>
      <c r="Y168" s="122"/>
      <c r="Z168" s="285"/>
      <c r="AA168" s="285"/>
      <c r="AB168" s="285"/>
      <c r="AC168" s="145"/>
      <c r="AD168" s="276"/>
      <c r="AE168" s="8"/>
      <c r="AF168" s="8"/>
      <c r="AG168" s="8"/>
      <c r="AH168" s="8"/>
      <c r="AI168" s="8"/>
      <c r="AJ168" s="8"/>
      <c r="AK168" s="8"/>
      <c r="AL168" s="9"/>
      <c r="AM168" s="129"/>
      <c r="AN168" s="284"/>
      <c r="AO168" s="8"/>
      <c r="AP168" s="8"/>
      <c r="AQ168" s="8"/>
      <c r="AR168" s="8"/>
      <c r="AS168" s="8"/>
      <c r="AT168" s="8"/>
      <c r="AU168" s="8"/>
      <c r="AV168" s="8"/>
      <c r="AW168" s="8"/>
      <c r="AX168" s="8"/>
    </row>
    <row r="169" spans="1:50">
      <c r="A169" s="266" t="s">
        <v>475</v>
      </c>
      <c r="B169" s="271"/>
      <c r="C169" s="271"/>
      <c r="D169" s="267"/>
      <c r="E169" s="271"/>
      <c r="F169" s="271"/>
      <c r="G169" s="269"/>
      <c r="H169" s="203"/>
      <c r="I169" s="121"/>
      <c r="J169" s="121"/>
      <c r="K169" s="121"/>
      <c r="L169" s="137"/>
      <c r="M169" s="137"/>
      <c r="N169" s="269"/>
      <c r="O169" s="203"/>
      <c r="P169" s="121"/>
      <c r="Q169" s="121"/>
      <c r="R169" s="121"/>
      <c r="S169" s="137"/>
      <c r="T169" s="174"/>
      <c r="U169" s="174"/>
      <c r="V169" s="269"/>
      <c r="W169" s="269"/>
      <c r="X169" s="122"/>
      <c r="Y169" s="122"/>
      <c r="Z169" s="285"/>
      <c r="AA169" s="285"/>
      <c r="AB169" s="285"/>
      <c r="AC169" s="145"/>
      <c r="AD169" s="276"/>
      <c r="AE169" s="8"/>
      <c r="AF169" s="8"/>
      <c r="AG169" s="8"/>
      <c r="AH169" s="8"/>
      <c r="AI169" s="8"/>
      <c r="AJ169" s="8"/>
      <c r="AK169" s="8"/>
      <c r="AL169" s="9"/>
      <c r="AM169" s="129"/>
      <c r="AN169" s="284"/>
      <c r="AO169" s="8"/>
      <c r="AP169" s="8"/>
      <c r="AQ169" s="8"/>
      <c r="AR169" s="8"/>
      <c r="AS169" s="8"/>
      <c r="AT169" s="8"/>
      <c r="AU169" s="8"/>
      <c r="AV169" s="8"/>
      <c r="AW169" s="8"/>
      <c r="AX169" s="8"/>
    </row>
    <row r="170" spans="1:50">
      <c r="A170" s="266" t="s">
        <v>477</v>
      </c>
      <c r="B170" s="271"/>
      <c r="C170" s="271"/>
      <c r="D170" s="267"/>
      <c r="E170" s="271"/>
      <c r="F170" s="271"/>
      <c r="G170" s="269"/>
      <c r="H170" s="203"/>
      <c r="I170" s="121"/>
      <c r="J170" s="121"/>
      <c r="K170" s="121"/>
      <c r="L170" s="137"/>
      <c r="M170" s="121"/>
      <c r="N170" s="269"/>
      <c r="O170" s="203"/>
      <c r="P170" s="121"/>
      <c r="Q170" s="121"/>
      <c r="R170" s="121"/>
      <c r="S170" s="137"/>
      <c r="T170" s="174"/>
      <c r="U170" s="174"/>
      <c r="V170" s="269"/>
      <c r="W170" s="269"/>
      <c r="X170" s="122"/>
      <c r="Y170" s="122"/>
      <c r="Z170" s="285"/>
      <c r="AA170" s="285"/>
      <c r="AB170" s="285"/>
      <c r="AC170" s="145"/>
      <c r="AD170" s="276"/>
      <c r="AE170" s="8"/>
      <c r="AF170" s="8"/>
      <c r="AG170" s="8"/>
      <c r="AH170" s="8"/>
      <c r="AI170" s="8"/>
      <c r="AJ170" s="8"/>
      <c r="AK170" s="8"/>
      <c r="AL170" s="9"/>
      <c r="AM170" s="129"/>
      <c r="AN170" s="284"/>
      <c r="AO170" s="8"/>
      <c r="AP170" s="8"/>
      <c r="AQ170" s="8"/>
      <c r="AR170" s="8"/>
      <c r="AS170" s="8"/>
      <c r="AT170" s="8"/>
      <c r="AU170" s="8"/>
      <c r="AV170" s="8"/>
      <c r="AW170" s="8"/>
      <c r="AX170" s="8"/>
    </row>
    <row r="171" spans="1:50">
      <c r="A171" s="266" t="s">
        <v>478</v>
      </c>
      <c r="B171" s="271"/>
      <c r="C171" s="271"/>
      <c r="D171" s="267"/>
      <c r="E171" s="271"/>
      <c r="F171" s="271"/>
      <c r="G171" s="269"/>
      <c r="H171" s="203"/>
      <c r="I171" s="121"/>
      <c r="J171" s="121"/>
      <c r="K171" s="121"/>
      <c r="L171" s="137"/>
      <c r="M171" s="121"/>
      <c r="N171" s="269"/>
      <c r="O171" s="203"/>
      <c r="P171" s="121"/>
      <c r="Q171" s="121"/>
      <c r="R171" s="121"/>
      <c r="S171" s="137"/>
      <c r="T171" s="174"/>
      <c r="U171" s="174"/>
      <c r="V171" s="269"/>
      <c r="W171" s="269"/>
      <c r="X171" s="122"/>
      <c r="Y171" s="122"/>
      <c r="Z171" s="285"/>
      <c r="AA171" s="285"/>
      <c r="AB171" s="285"/>
      <c r="AC171" s="145"/>
      <c r="AD171" s="276"/>
      <c r="AE171" s="8"/>
      <c r="AF171" s="8"/>
      <c r="AG171" s="8"/>
      <c r="AH171" s="8"/>
      <c r="AI171" s="8"/>
      <c r="AJ171" s="8"/>
      <c r="AK171" s="8"/>
      <c r="AL171" s="9"/>
      <c r="AM171" s="129"/>
      <c r="AN171" s="284"/>
      <c r="AO171" s="8"/>
      <c r="AP171" s="8"/>
      <c r="AQ171" s="8"/>
      <c r="AR171" s="8"/>
      <c r="AS171" s="8"/>
      <c r="AT171" s="8"/>
      <c r="AU171" s="8"/>
      <c r="AV171" s="8"/>
      <c r="AW171" s="8"/>
      <c r="AX171" s="8"/>
    </row>
    <row r="172" spans="1:50">
      <c r="A172" s="266" t="s">
        <v>479</v>
      </c>
      <c r="B172" s="271"/>
      <c r="C172" s="271"/>
      <c r="D172" s="267"/>
      <c r="E172" s="271"/>
      <c r="F172" s="271"/>
      <c r="G172" s="269"/>
      <c r="H172" s="203"/>
      <c r="I172" s="121"/>
      <c r="J172" s="121"/>
      <c r="K172" s="121"/>
      <c r="L172" s="137"/>
      <c r="M172" s="121"/>
      <c r="N172" s="269"/>
      <c r="O172" s="203"/>
      <c r="P172" s="121"/>
      <c r="Q172" s="121"/>
      <c r="R172" s="121"/>
      <c r="S172" s="137"/>
      <c r="T172" s="174"/>
      <c r="U172" s="174"/>
      <c r="V172" s="269"/>
      <c r="W172" s="269"/>
      <c r="X172" s="122"/>
      <c r="Y172" s="122"/>
      <c r="Z172" s="285"/>
      <c r="AA172" s="285"/>
      <c r="AB172" s="285"/>
      <c r="AC172" s="145"/>
      <c r="AD172" s="276"/>
      <c r="AE172" s="8"/>
      <c r="AF172" s="8"/>
      <c r="AG172" s="8"/>
      <c r="AH172" s="8"/>
      <c r="AI172" s="8"/>
      <c r="AJ172" s="8"/>
      <c r="AK172" s="8"/>
      <c r="AL172" s="9"/>
      <c r="AM172" s="129"/>
      <c r="AN172" s="284"/>
      <c r="AO172" s="8"/>
      <c r="AP172" s="8"/>
      <c r="AQ172" s="8"/>
      <c r="AR172" s="8"/>
      <c r="AS172" s="8"/>
      <c r="AT172" s="8"/>
      <c r="AU172" s="8"/>
      <c r="AV172" s="8"/>
      <c r="AW172" s="8"/>
      <c r="AX172" s="8"/>
    </row>
    <row r="173" spans="1:50">
      <c r="A173" s="266"/>
      <c r="B173" s="296"/>
      <c r="C173" s="296"/>
      <c r="D173" s="297"/>
      <c r="E173" s="296"/>
      <c r="F173" s="296"/>
      <c r="G173" s="298"/>
      <c r="H173" s="299"/>
      <c r="I173" s="300"/>
      <c r="J173" s="300"/>
      <c r="K173" s="300"/>
      <c r="L173" s="301"/>
      <c r="M173" s="300"/>
      <c r="N173" s="298"/>
      <c r="O173" s="299"/>
      <c r="P173" s="300"/>
      <c r="Q173" s="300"/>
      <c r="R173" s="300"/>
      <c r="S173" s="301"/>
      <c r="T173" s="302"/>
      <c r="U173" s="302"/>
      <c r="V173" s="298"/>
      <c r="W173" s="298"/>
      <c r="X173" s="296"/>
      <c r="Y173" s="296"/>
      <c r="Z173" s="301"/>
      <c r="AA173" s="301"/>
      <c r="AB173" s="301"/>
      <c r="AC173" s="294"/>
      <c r="AD173" s="276"/>
      <c r="AE173" s="8"/>
      <c r="AF173" s="8"/>
      <c r="AG173" s="8"/>
      <c r="AH173" s="8"/>
      <c r="AI173" s="8"/>
      <c r="AJ173" s="8"/>
      <c r="AK173" s="8"/>
      <c r="AL173" s="9"/>
      <c r="AM173" s="129"/>
      <c r="AN173" s="284"/>
      <c r="AO173" s="8"/>
      <c r="AP173" s="8"/>
      <c r="AQ173" s="8"/>
      <c r="AR173" s="8"/>
      <c r="AS173" s="8"/>
      <c r="AT173" s="8"/>
      <c r="AU173" s="8"/>
      <c r="AV173" s="8"/>
      <c r="AW173" s="8"/>
      <c r="AX173" s="8"/>
    </row>
    <row r="174" spans="1:50">
      <c r="A174" s="266"/>
      <c r="B174" s="271"/>
      <c r="C174" s="271"/>
      <c r="D174" s="267"/>
      <c r="E174" s="271"/>
      <c r="F174" s="271"/>
      <c r="G174" s="269"/>
      <c r="H174" s="203"/>
      <c r="I174" s="121"/>
      <c r="J174" s="121"/>
      <c r="K174" s="121"/>
      <c r="L174" s="137"/>
      <c r="M174" s="121"/>
      <c r="N174" s="269"/>
      <c r="O174" s="203"/>
      <c r="P174" s="121"/>
      <c r="Q174" s="121"/>
      <c r="R174" s="121"/>
      <c r="S174" s="137"/>
      <c r="T174" s="174"/>
      <c r="U174" s="174"/>
      <c r="V174" s="269"/>
      <c r="W174" s="269"/>
      <c r="X174" s="122"/>
      <c r="Y174" s="122"/>
      <c r="Z174" s="285"/>
      <c r="AA174" s="285"/>
      <c r="AB174" s="285"/>
      <c r="AC174" s="145"/>
      <c r="AD174" s="276"/>
      <c r="AE174" s="8"/>
      <c r="AF174" s="8"/>
      <c r="AG174" s="8"/>
      <c r="AH174" s="8"/>
      <c r="AI174" s="8"/>
      <c r="AJ174" s="8"/>
      <c r="AK174" s="8"/>
      <c r="AL174" s="9"/>
      <c r="AM174" s="129"/>
      <c r="AN174" s="284"/>
      <c r="AO174" s="8"/>
      <c r="AP174" s="8"/>
      <c r="AQ174" s="8"/>
      <c r="AR174" s="8"/>
      <c r="AS174" s="8"/>
      <c r="AT174" s="8"/>
      <c r="AU174" s="8"/>
      <c r="AV174" s="8"/>
      <c r="AW174" s="8"/>
      <c r="AX174" s="8"/>
    </row>
    <row r="175" spans="1:50">
      <c r="A175" s="266"/>
      <c r="B175" s="271"/>
      <c r="C175" s="271"/>
      <c r="D175" s="267"/>
      <c r="E175" s="271"/>
      <c r="F175" s="271"/>
      <c r="G175" s="269"/>
      <c r="H175" s="203"/>
      <c r="I175" s="121"/>
      <c r="J175" s="121"/>
      <c r="K175" s="121"/>
      <c r="L175" s="137"/>
      <c r="M175" s="121"/>
      <c r="N175" s="269"/>
      <c r="O175" s="203"/>
      <c r="P175" s="122"/>
      <c r="Q175" s="122"/>
      <c r="R175" s="122"/>
      <c r="S175" s="137"/>
      <c r="T175" s="174"/>
      <c r="U175" s="174"/>
      <c r="V175" s="269"/>
      <c r="W175" s="269"/>
      <c r="X175" s="122"/>
      <c r="Y175" s="122"/>
      <c r="Z175" s="285"/>
      <c r="AA175" s="285"/>
      <c r="AB175" s="285"/>
      <c r="AC175" s="145"/>
      <c r="AD175" s="276"/>
      <c r="AE175" s="8"/>
      <c r="AF175" s="8"/>
      <c r="AG175" s="8"/>
      <c r="AH175" s="8"/>
      <c r="AI175" s="8"/>
      <c r="AJ175" s="8"/>
      <c r="AK175" s="8"/>
      <c r="AL175" s="9"/>
      <c r="AM175" s="129"/>
      <c r="AN175" s="284"/>
      <c r="AO175" s="8"/>
      <c r="AP175" s="8"/>
      <c r="AQ175" s="8"/>
      <c r="AR175" s="8"/>
      <c r="AS175" s="8"/>
      <c r="AT175" s="8"/>
      <c r="AU175" s="8"/>
      <c r="AV175" s="8"/>
      <c r="AW175" s="8"/>
      <c r="AX175" s="8"/>
    </row>
    <row r="176" spans="1:50">
      <c r="A176" s="266"/>
      <c r="B176" s="271"/>
      <c r="C176" s="271"/>
      <c r="D176" s="267"/>
      <c r="E176" s="271"/>
      <c r="F176" s="271"/>
      <c r="G176" s="269"/>
      <c r="H176" s="203"/>
      <c r="I176" s="121"/>
      <c r="J176" s="121"/>
      <c r="K176" s="121"/>
      <c r="L176" s="137"/>
      <c r="M176" s="121"/>
      <c r="N176" s="269"/>
      <c r="O176" s="203"/>
      <c r="P176" s="121"/>
      <c r="Q176" s="121"/>
      <c r="R176" s="121"/>
      <c r="S176" s="137"/>
      <c r="T176" s="174"/>
      <c r="U176" s="174"/>
      <c r="V176" s="269"/>
      <c r="W176" s="269"/>
      <c r="X176" s="122"/>
      <c r="Y176" s="122"/>
      <c r="Z176" s="285"/>
      <c r="AA176" s="285"/>
      <c r="AB176" s="285"/>
      <c r="AC176" s="145"/>
      <c r="AD176" s="276"/>
      <c r="AE176" s="8"/>
      <c r="AF176" s="8"/>
      <c r="AG176" s="8"/>
      <c r="AH176" s="8"/>
      <c r="AI176" s="8"/>
      <c r="AJ176" s="8"/>
      <c r="AK176" s="8"/>
      <c r="AL176" s="9"/>
      <c r="AM176" s="129"/>
      <c r="AN176" s="284"/>
      <c r="AO176" s="8"/>
      <c r="AP176" s="8"/>
      <c r="AQ176" s="8"/>
      <c r="AR176" s="8"/>
      <c r="AS176" s="8"/>
      <c r="AT176" s="8"/>
      <c r="AU176" s="8"/>
      <c r="AV176" s="8"/>
      <c r="AW176" s="8"/>
      <c r="AX176" s="8"/>
    </row>
    <row r="177" spans="1:50">
      <c r="A177" s="266"/>
      <c r="B177" s="271"/>
      <c r="C177" s="271"/>
      <c r="D177" s="267"/>
      <c r="E177" s="271"/>
      <c r="F177" s="271"/>
      <c r="G177" s="269"/>
      <c r="H177" s="203"/>
      <c r="I177" s="121"/>
      <c r="J177" s="121"/>
      <c r="K177" s="121"/>
      <c r="L177" s="137"/>
      <c r="M177" s="121"/>
      <c r="N177" s="269"/>
      <c r="O177" s="203"/>
      <c r="P177" s="122"/>
      <c r="Q177" s="122"/>
      <c r="R177" s="122"/>
      <c r="S177" s="137"/>
      <c r="T177" s="174"/>
      <c r="U177" s="174"/>
      <c r="V177" s="269"/>
      <c r="W177" s="269"/>
      <c r="X177" s="122"/>
      <c r="Y177" s="122"/>
      <c r="Z177" s="285"/>
      <c r="AA177" s="285"/>
      <c r="AB177" s="285"/>
      <c r="AC177" s="145"/>
      <c r="AD177" s="276"/>
      <c r="AE177" s="8"/>
      <c r="AF177" s="8"/>
      <c r="AG177" s="8"/>
      <c r="AH177" s="8"/>
      <c r="AI177" s="8"/>
      <c r="AJ177" s="8"/>
      <c r="AK177" s="8"/>
      <c r="AL177" s="9"/>
      <c r="AM177" s="129"/>
      <c r="AN177" s="284"/>
      <c r="AO177" s="8"/>
      <c r="AP177" s="8"/>
      <c r="AQ177" s="8"/>
      <c r="AR177" s="8"/>
      <c r="AS177" s="8"/>
      <c r="AT177" s="8"/>
      <c r="AU177" s="8"/>
      <c r="AV177" s="8"/>
      <c r="AW177" s="8"/>
      <c r="AX177" s="8"/>
    </row>
    <row r="178" spans="1:50">
      <c r="A178" s="266"/>
      <c r="B178" s="271"/>
      <c r="C178" s="271"/>
      <c r="D178" s="267"/>
      <c r="E178" s="271"/>
      <c r="F178" s="271"/>
      <c r="G178" s="269"/>
      <c r="H178" s="203"/>
      <c r="I178" s="121"/>
      <c r="J178" s="121"/>
      <c r="K178" s="121"/>
      <c r="L178" s="137"/>
      <c r="M178" s="121"/>
      <c r="N178" s="269"/>
      <c r="O178" s="203"/>
      <c r="P178" s="121"/>
      <c r="Q178" s="121"/>
      <c r="R178" s="121"/>
      <c r="S178" s="137"/>
      <c r="T178" s="174"/>
      <c r="U178" s="174"/>
      <c r="V178" s="269"/>
      <c r="W178" s="269"/>
      <c r="X178" s="122"/>
      <c r="Y178" s="122"/>
      <c r="Z178" s="285"/>
      <c r="AA178" s="285"/>
      <c r="AB178" s="285"/>
      <c r="AC178" s="145"/>
      <c r="AD178" s="276"/>
      <c r="AE178" s="8"/>
      <c r="AF178" s="8"/>
      <c r="AG178" s="8"/>
      <c r="AH178" s="8"/>
      <c r="AI178" s="8"/>
      <c r="AJ178" s="8"/>
      <c r="AK178" s="8"/>
      <c r="AL178" s="9"/>
      <c r="AM178" s="129"/>
      <c r="AN178" s="284"/>
      <c r="AO178" s="8"/>
      <c r="AP178" s="8"/>
      <c r="AQ178" s="8"/>
      <c r="AR178" s="8"/>
      <c r="AS178" s="8"/>
      <c r="AT178" s="8"/>
      <c r="AU178" s="8"/>
      <c r="AV178" s="8"/>
      <c r="AW178" s="8"/>
      <c r="AX178" s="8"/>
    </row>
    <row r="179" spans="1:50">
      <c r="A179" s="266"/>
      <c r="B179" s="271"/>
      <c r="C179" s="271"/>
      <c r="D179" s="267"/>
      <c r="E179" s="271"/>
      <c r="F179" s="271"/>
      <c r="G179" s="269"/>
      <c r="H179" s="203"/>
      <c r="I179" s="121"/>
      <c r="J179" s="121"/>
      <c r="K179" s="121"/>
      <c r="L179" s="137"/>
      <c r="M179" s="121"/>
      <c r="N179" s="269"/>
      <c r="O179" s="203"/>
      <c r="P179" s="122"/>
      <c r="Q179" s="122"/>
      <c r="R179" s="122"/>
      <c r="S179" s="137"/>
      <c r="T179" s="174"/>
      <c r="U179" s="174"/>
      <c r="V179" s="269"/>
      <c r="W179" s="269"/>
      <c r="X179" s="122"/>
      <c r="Y179" s="122"/>
      <c r="Z179" s="285"/>
      <c r="AA179" s="285"/>
      <c r="AB179" s="285"/>
      <c r="AC179" s="145"/>
      <c r="AD179" s="276"/>
      <c r="AE179" s="8"/>
      <c r="AF179" s="8"/>
      <c r="AG179" s="8"/>
      <c r="AH179" s="8"/>
      <c r="AI179" s="8"/>
      <c r="AJ179" s="8"/>
      <c r="AK179" s="8"/>
      <c r="AL179" s="9"/>
      <c r="AM179" s="129"/>
      <c r="AN179" s="284"/>
      <c r="AO179" s="8"/>
      <c r="AP179" s="8"/>
      <c r="AQ179" s="8"/>
      <c r="AR179" s="8"/>
      <c r="AS179" s="8"/>
      <c r="AT179" s="8"/>
      <c r="AU179" s="8"/>
      <c r="AV179" s="8"/>
      <c r="AW179" s="8"/>
      <c r="AX179" s="8"/>
    </row>
    <row r="180" spans="1:50">
      <c r="A180" s="266"/>
      <c r="B180" s="271"/>
      <c r="C180" s="271"/>
      <c r="D180" s="267"/>
      <c r="E180" s="271"/>
      <c r="F180" s="271"/>
      <c r="G180" s="269"/>
      <c r="H180" s="203"/>
      <c r="I180" s="121"/>
      <c r="J180" s="121"/>
      <c r="K180" s="121"/>
      <c r="L180" s="137"/>
      <c r="M180" s="121"/>
      <c r="N180" s="269"/>
      <c r="O180" s="203"/>
      <c r="P180" s="121"/>
      <c r="Q180" s="121"/>
      <c r="R180" s="121"/>
      <c r="S180" s="137"/>
      <c r="T180" s="174"/>
      <c r="U180" s="174"/>
      <c r="V180" s="269"/>
      <c r="W180" s="269"/>
      <c r="X180" s="122"/>
      <c r="Y180" s="122"/>
      <c r="Z180" s="285"/>
      <c r="AA180" s="285"/>
      <c r="AB180" s="285"/>
      <c r="AC180" s="145"/>
      <c r="AD180" s="276"/>
      <c r="AE180" s="8"/>
      <c r="AF180" s="8"/>
      <c r="AG180" s="8"/>
      <c r="AH180" s="8"/>
      <c r="AI180" s="8"/>
      <c r="AJ180" s="8"/>
      <c r="AK180" s="8"/>
      <c r="AL180" s="9"/>
      <c r="AM180" s="129"/>
      <c r="AN180" s="284"/>
      <c r="AO180" s="8"/>
      <c r="AP180" s="8"/>
      <c r="AQ180" s="8"/>
      <c r="AR180" s="8"/>
      <c r="AS180" s="8"/>
      <c r="AT180" s="8"/>
      <c r="AU180" s="8"/>
      <c r="AV180" s="8"/>
      <c r="AW180" s="8"/>
      <c r="AX180" s="8"/>
    </row>
    <row r="181" spans="1:50">
      <c r="A181" s="266"/>
      <c r="B181" s="271"/>
      <c r="C181" s="271"/>
      <c r="D181" s="267"/>
      <c r="E181" s="271"/>
      <c r="F181" s="271"/>
      <c r="G181" s="269"/>
      <c r="H181" s="203"/>
      <c r="I181" s="121"/>
      <c r="J181" s="121"/>
      <c r="K181" s="121"/>
      <c r="L181" s="137"/>
      <c r="M181" s="121"/>
      <c r="N181" s="269"/>
      <c r="O181" s="203"/>
      <c r="P181" s="121"/>
      <c r="Q181" s="121"/>
      <c r="R181" s="121"/>
      <c r="S181" s="137"/>
      <c r="T181" s="174"/>
      <c r="U181" s="174"/>
      <c r="V181" s="269"/>
      <c r="W181" s="269"/>
      <c r="X181" s="122"/>
      <c r="Y181" s="122"/>
      <c r="Z181" s="285"/>
      <c r="AA181" s="285"/>
      <c r="AB181" s="285"/>
      <c r="AC181" s="145"/>
      <c r="AD181" s="276"/>
      <c r="AE181" s="8"/>
      <c r="AF181" s="8"/>
      <c r="AG181" s="8"/>
      <c r="AH181" s="8"/>
      <c r="AI181" s="8"/>
      <c r="AJ181" s="8"/>
      <c r="AK181" s="8"/>
      <c r="AL181" s="9"/>
      <c r="AM181" s="129"/>
      <c r="AN181" s="284"/>
      <c r="AO181" s="8"/>
      <c r="AP181" s="8"/>
      <c r="AQ181" s="8"/>
      <c r="AR181" s="8"/>
      <c r="AS181" s="8"/>
      <c r="AT181" s="8"/>
      <c r="AU181" s="8"/>
      <c r="AV181" s="8"/>
      <c r="AW181" s="8"/>
      <c r="AX181" s="8"/>
    </row>
    <row r="182" spans="1:50">
      <c r="A182" s="266"/>
      <c r="B182" s="271"/>
      <c r="C182" s="271"/>
      <c r="D182" s="267"/>
      <c r="E182" s="271"/>
      <c r="F182" s="271"/>
      <c r="G182" s="269"/>
      <c r="H182" s="203"/>
      <c r="I182" s="121"/>
      <c r="J182" s="121"/>
      <c r="K182" s="121"/>
      <c r="L182" s="137"/>
      <c r="M182" s="121"/>
      <c r="N182" s="269"/>
      <c r="O182" s="203"/>
      <c r="P182" s="121"/>
      <c r="Q182" s="121"/>
      <c r="R182" s="121"/>
      <c r="S182" s="137"/>
      <c r="T182" s="174"/>
      <c r="U182" s="174"/>
      <c r="V182" s="269"/>
      <c r="W182" s="269"/>
      <c r="X182" s="122"/>
      <c r="Y182" s="122"/>
      <c r="Z182" s="285"/>
      <c r="AA182" s="285"/>
      <c r="AB182" s="285"/>
      <c r="AC182" s="145"/>
      <c r="AD182" s="276"/>
      <c r="AE182" s="8"/>
      <c r="AF182" s="8"/>
      <c r="AG182" s="8"/>
      <c r="AH182" s="8"/>
      <c r="AI182" s="8"/>
      <c r="AJ182" s="8"/>
      <c r="AK182" s="8"/>
      <c r="AL182" s="9"/>
      <c r="AM182" s="129"/>
      <c r="AN182" s="284"/>
      <c r="AO182" s="8"/>
      <c r="AP182" s="8"/>
      <c r="AQ182" s="8"/>
      <c r="AR182" s="8"/>
      <c r="AS182" s="8"/>
      <c r="AT182" s="8"/>
      <c r="AU182" s="8"/>
      <c r="AV182" s="8"/>
      <c r="AW182" s="8"/>
      <c r="AX182" s="8"/>
    </row>
    <row r="183" spans="1:50">
      <c r="A183" s="266"/>
      <c r="B183" s="271"/>
      <c r="C183" s="271"/>
      <c r="D183" s="267"/>
      <c r="E183" s="271"/>
      <c r="F183" s="271"/>
      <c r="G183" s="269"/>
      <c r="H183" s="203"/>
      <c r="I183" s="121"/>
      <c r="J183" s="121"/>
      <c r="K183" s="121"/>
      <c r="L183" s="137"/>
      <c r="M183" s="121"/>
      <c r="N183" s="269"/>
      <c r="O183" s="203"/>
      <c r="P183" s="121"/>
      <c r="Q183" s="121"/>
      <c r="R183" s="121"/>
      <c r="S183" s="137"/>
      <c r="T183" s="174"/>
      <c r="U183" s="174"/>
      <c r="V183" s="269"/>
      <c r="W183" s="269"/>
      <c r="X183" s="122"/>
      <c r="Y183" s="122"/>
      <c r="Z183" s="285"/>
      <c r="AA183" s="285"/>
      <c r="AB183" s="285"/>
      <c r="AC183" s="145"/>
      <c r="AD183" s="276"/>
      <c r="AE183" s="8"/>
      <c r="AF183" s="8"/>
      <c r="AG183" s="8"/>
      <c r="AH183" s="8"/>
      <c r="AI183" s="8"/>
      <c r="AJ183" s="8"/>
      <c r="AK183" s="8"/>
      <c r="AL183" s="9"/>
      <c r="AM183" s="129"/>
      <c r="AN183" s="284"/>
      <c r="AO183" s="8"/>
      <c r="AP183" s="8"/>
      <c r="AQ183" s="8"/>
      <c r="AR183" s="8"/>
      <c r="AS183" s="8"/>
      <c r="AT183" s="8"/>
      <c r="AU183" s="8"/>
      <c r="AV183" s="8"/>
      <c r="AW183" s="8"/>
      <c r="AX183" s="8"/>
    </row>
    <row r="184" spans="1:50">
      <c r="A184" s="266"/>
      <c r="B184" s="271"/>
      <c r="C184" s="160"/>
      <c r="D184" s="267"/>
      <c r="E184" s="271"/>
      <c r="F184" s="271"/>
      <c r="G184" s="269"/>
      <c r="H184" s="203"/>
      <c r="I184" s="121"/>
      <c r="J184" s="121"/>
      <c r="K184" s="121"/>
      <c r="L184" s="137"/>
      <c r="M184" s="121"/>
      <c r="N184" s="269"/>
      <c r="O184" s="203"/>
      <c r="P184" s="121"/>
      <c r="Q184" s="121"/>
      <c r="R184" s="121"/>
      <c r="S184" s="137"/>
      <c r="T184" s="174"/>
      <c r="U184" s="174"/>
      <c r="V184" s="269"/>
      <c r="W184" s="269"/>
      <c r="X184" s="122"/>
      <c r="Y184" s="122"/>
      <c r="Z184" s="285"/>
      <c r="AA184" s="285"/>
      <c r="AB184" s="285"/>
      <c r="AC184" s="145"/>
      <c r="AD184" s="276"/>
      <c r="AE184" s="8"/>
      <c r="AF184" s="8"/>
      <c r="AG184" s="8"/>
      <c r="AH184" s="8"/>
      <c r="AI184" s="8"/>
      <c r="AJ184" s="8"/>
      <c r="AK184" s="8"/>
      <c r="AL184" s="9"/>
      <c r="AM184" s="129"/>
      <c r="AN184" s="284"/>
      <c r="AO184" s="8"/>
      <c r="AP184" s="8"/>
      <c r="AQ184" s="8"/>
      <c r="AR184" s="8"/>
      <c r="AS184" s="8"/>
      <c r="AT184" s="8"/>
      <c r="AU184" s="8"/>
      <c r="AV184" s="8"/>
      <c r="AW184" s="8"/>
      <c r="AX184" s="8"/>
    </row>
    <row r="185" spans="1:50">
      <c r="A185" s="266"/>
      <c r="B185" s="271"/>
      <c r="C185" s="160"/>
      <c r="D185" s="267"/>
      <c r="E185" s="271"/>
      <c r="F185" s="271"/>
      <c r="G185" s="269"/>
      <c r="H185" s="203"/>
      <c r="I185" s="121"/>
      <c r="J185" s="121"/>
      <c r="K185" s="121"/>
      <c r="L185" s="137"/>
      <c r="M185" s="121"/>
      <c r="N185" s="269"/>
      <c r="O185" s="203"/>
      <c r="P185" s="121"/>
      <c r="Q185" s="121"/>
      <c r="R185" s="121"/>
      <c r="S185" s="137"/>
      <c r="T185" s="174"/>
      <c r="U185" s="174"/>
      <c r="V185" s="269"/>
      <c r="W185" s="269"/>
      <c r="X185" s="122"/>
      <c r="Y185" s="122"/>
      <c r="Z185" s="285"/>
      <c r="AA185" s="285"/>
      <c r="AB185" s="285"/>
      <c r="AC185" s="145"/>
      <c r="AD185" s="276"/>
      <c r="AE185" s="8"/>
      <c r="AF185" s="8"/>
      <c r="AG185" s="8"/>
      <c r="AH185" s="8"/>
      <c r="AI185" s="8"/>
      <c r="AJ185" s="8"/>
      <c r="AK185" s="8"/>
      <c r="AL185" s="9"/>
      <c r="AM185" s="129"/>
      <c r="AN185" s="284"/>
      <c r="AO185" s="8"/>
      <c r="AP185" s="8"/>
      <c r="AQ185" s="8"/>
      <c r="AR185" s="8"/>
      <c r="AS185" s="8"/>
      <c r="AT185" s="8"/>
      <c r="AU185" s="8"/>
      <c r="AV185" s="8"/>
      <c r="AW185" s="8"/>
      <c r="AX185" s="8"/>
    </row>
    <row r="186" spans="1:50" ht="15.75" thickBot="1">
      <c r="A186" s="266"/>
      <c r="B186" s="271"/>
      <c r="C186" s="160"/>
      <c r="D186" s="267"/>
      <c r="E186" s="160"/>
      <c r="F186" s="271"/>
      <c r="G186" s="174"/>
      <c r="H186" s="203"/>
      <c r="I186" s="121"/>
      <c r="J186" s="121"/>
      <c r="K186" s="121"/>
      <c r="L186" s="137"/>
      <c r="M186" s="121"/>
      <c r="N186" s="269"/>
      <c r="O186" s="203"/>
      <c r="P186" s="121"/>
      <c r="Q186" s="121"/>
      <c r="R186" s="121"/>
      <c r="S186" s="137"/>
      <c r="T186" s="174"/>
      <c r="U186" s="269"/>
      <c r="V186" s="269"/>
      <c r="W186" s="269"/>
      <c r="X186" s="110"/>
      <c r="Y186" s="121"/>
      <c r="Z186" s="285"/>
      <c r="AA186" s="285"/>
      <c r="AB186" s="285"/>
      <c r="AC186" s="145"/>
      <c r="AD186" s="276"/>
      <c r="AE186" s="8"/>
      <c r="AF186" s="8"/>
      <c r="AG186" s="8"/>
      <c r="AH186" s="8"/>
      <c r="AI186" s="8"/>
      <c r="AJ186" s="8"/>
      <c r="AK186" s="8"/>
      <c r="AL186" s="9"/>
      <c r="AM186" s="281"/>
      <c r="AN186" s="286"/>
      <c r="AO186" s="8"/>
      <c r="AP186" s="8"/>
      <c r="AQ186" s="8"/>
      <c r="AR186" s="8"/>
      <c r="AS186" s="8"/>
      <c r="AT186" s="8"/>
      <c r="AU186" s="8"/>
      <c r="AV186" s="8"/>
      <c r="AW186" s="8"/>
      <c r="AX186" s="8"/>
    </row>
    <row r="187" spans="1:50" ht="15.75" thickBot="1">
      <c r="A187" s="266"/>
      <c r="B187" s="271"/>
      <c r="C187" s="160"/>
      <c r="D187" s="267"/>
      <c r="E187" s="160"/>
      <c r="F187" s="271"/>
      <c r="G187" s="107"/>
      <c r="H187" s="203"/>
      <c r="I187" s="121"/>
      <c r="J187" s="121"/>
      <c r="K187" s="121"/>
      <c r="L187" s="137"/>
      <c r="M187" s="121"/>
      <c r="N187" s="107"/>
      <c r="O187" s="203"/>
      <c r="P187" s="121"/>
      <c r="Q187" s="121"/>
      <c r="R187" s="121"/>
      <c r="S187" s="137"/>
      <c r="T187" s="174"/>
      <c r="U187" s="161"/>
      <c r="V187" s="269"/>
      <c r="W187" s="115"/>
      <c r="X187" s="110"/>
      <c r="Y187" s="121"/>
      <c r="Z187" s="285"/>
      <c r="AA187" s="285"/>
      <c r="AB187" s="285"/>
      <c r="AC187" s="162"/>
      <c r="AD187" s="163"/>
      <c r="AE187" s="8"/>
      <c r="AF187" s="163"/>
      <c r="AG187" s="163"/>
      <c r="AH187" s="163"/>
      <c r="AI187" s="163"/>
      <c r="AJ187" s="163"/>
      <c r="AK187" s="163"/>
      <c r="AM187" s="134"/>
      <c r="AN187" s="117"/>
      <c r="AO187" s="22"/>
      <c r="AP187" s="22"/>
      <c r="AQ187" s="22"/>
      <c r="AR187" s="22"/>
      <c r="AS187" s="22"/>
      <c r="AT187" s="22"/>
    </row>
    <row r="188" spans="1:50">
      <c r="A188" s="266"/>
      <c r="B188" s="271"/>
      <c r="C188" s="160"/>
      <c r="D188" s="267"/>
      <c r="E188" s="160"/>
      <c r="F188" s="271"/>
      <c r="G188" s="107"/>
      <c r="H188" s="203"/>
      <c r="I188" s="121"/>
      <c r="J188" s="121"/>
      <c r="K188" s="121"/>
      <c r="L188" s="137"/>
      <c r="M188" s="121"/>
      <c r="N188" s="107"/>
      <c r="O188" s="203"/>
      <c r="P188" s="121"/>
      <c r="Q188" s="121"/>
      <c r="R188" s="121"/>
      <c r="S188" s="137"/>
      <c r="T188" s="174"/>
      <c r="U188" s="107"/>
      <c r="V188" s="269"/>
      <c r="W188" s="107"/>
      <c r="X188" s="110"/>
      <c r="Y188" s="121"/>
      <c r="Z188" s="285"/>
      <c r="AA188" s="285"/>
      <c r="AB188" s="285"/>
      <c r="AC188" s="164"/>
      <c r="AE188" s="8"/>
      <c r="AM188" s="64"/>
    </row>
    <row r="189" spans="1:50">
      <c r="A189" s="266"/>
      <c r="B189" s="271"/>
      <c r="C189" s="160"/>
      <c r="D189" s="267"/>
      <c r="E189" s="160"/>
      <c r="F189" s="271"/>
      <c r="G189" s="107"/>
      <c r="H189" s="203"/>
      <c r="I189" s="121"/>
      <c r="J189" s="121"/>
      <c r="K189" s="121"/>
      <c r="L189" s="137"/>
      <c r="M189" s="121"/>
      <c r="N189" s="107"/>
      <c r="O189" s="203"/>
      <c r="P189" s="121"/>
      <c r="Q189" s="121"/>
      <c r="R189" s="121"/>
      <c r="S189" s="137"/>
      <c r="T189" s="174"/>
      <c r="U189" s="107"/>
      <c r="V189" s="269"/>
      <c r="W189" s="107"/>
      <c r="X189" s="110"/>
      <c r="Y189" s="121"/>
      <c r="Z189" s="285"/>
      <c r="AA189" s="285"/>
      <c r="AB189" s="285"/>
      <c r="AC189" s="164"/>
      <c r="AE189" s="8"/>
    </row>
    <row r="190" spans="1:50">
      <c r="A190" s="266"/>
      <c r="B190" s="271"/>
      <c r="C190" s="271"/>
      <c r="D190" s="267"/>
      <c r="E190" s="160"/>
      <c r="F190" s="271"/>
      <c r="G190" s="107"/>
      <c r="H190" s="203"/>
      <c r="I190" s="121"/>
      <c r="J190" s="121"/>
      <c r="K190" s="121"/>
      <c r="L190" s="137"/>
      <c r="M190" s="121"/>
      <c r="N190" s="107"/>
      <c r="O190" s="203"/>
      <c r="P190" s="121"/>
      <c r="Q190" s="121"/>
      <c r="R190" s="121"/>
      <c r="S190" s="137"/>
      <c r="T190" s="174"/>
      <c r="U190" s="107"/>
      <c r="V190" s="269"/>
      <c r="W190" s="107"/>
      <c r="X190" s="110"/>
      <c r="Y190" s="121"/>
      <c r="Z190" s="285"/>
      <c r="AA190" s="285"/>
      <c r="AB190" s="285"/>
      <c r="AC190" s="164"/>
      <c r="AE190" s="8"/>
    </row>
    <row r="191" spans="1:50" ht="15.75" thickBot="1">
      <c r="A191" s="266"/>
      <c r="B191" s="165"/>
      <c r="C191" s="166"/>
      <c r="D191" s="267">
        <f>SUM(C191*B191)</f>
        <v>0</v>
      </c>
      <c r="E191" s="166"/>
      <c r="F191" s="167"/>
      <c r="G191" s="107"/>
      <c r="H191" s="203" t="s">
        <v>327</v>
      </c>
      <c r="I191" s="168"/>
      <c r="J191" s="168"/>
      <c r="K191" s="168"/>
      <c r="L191" s="137">
        <f>J191*K191</f>
        <v>0</v>
      </c>
      <c r="M191" s="121">
        <v>0</v>
      </c>
      <c r="N191" s="107"/>
      <c r="O191" s="203" t="s">
        <v>327</v>
      </c>
      <c r="P191" s="168"/>
      <c r="Q191" s="168"/>
      <c r="R191" s="168"/>
      <c r="S191" s="137">
        <f>Q191*R191</f>
        <v>0</v>
      </c>
      <c r="T191" s="174">
        <f>S191</f>
        <v>0</v>
      </c>
      <c r="U191" s="107"/>
      <c r="V191" s="170"/>
      <c r="W191" s="107"/>
      <c r="X191" s="161"/>
      <c r="Y191" s="161"/>
      <c r="Z191" s="137"/>
      <c r="AA191" s="168"/>
      <c r="AB191" s="169"/>
      <c r="AC191" s="171"/>
    </row>
    <row r="192" spans="1:50" ht="15.75" thickBot="1">
      <c r="A192" s="181"/>
      <c r="B192" s="161"/>
      <c r="C192" s="161"/>
      <c r="D192" s="161"/>
      <c r="E192" s="161"/>
      <c r="F192" s="161"/>
      <c r="G192" s="161"/>
      <c r="H192" s="970" t="s">
        <v>426</v>
      </c>
      <c r="I192" s="970"/>
      <c r="J192" s="970"/>
      <c r="K192" s="970"/>
      <c r="L192" s="970"/>
      <c r="M192" s="971"/>
      <c r="N192" s="161"/>
      <c r="O192" s="181"/>
      <c r="P192" s="161"/>
      <c r="Q192" s="161"/>
      <c r="R192" s="161"/>
      <c r="S192" s="161"/>
      <c r="T192" s="161"/>
      <c r="U192" s="161"/>
      <c r="V192" s="114">
        <f>SUM(V3:V191)</f>
        <v>6254.64</v>
      </c>
      <c r="W192" s="161"/>
      <c r="X192" s="114">
        <f t="shared" ref="X192:AC192" si="21">SUM(X3:X191)</f>
        <v>244.06</v>
      </c>
      <c r="Y192" s="114">
        <f t="shared" si="21"/>
        <v>244.06</v>
      </c>
      <c r="Z192" s="172">
        <f t="shared" si="21"/>
        <v>38.4</v>
      </c>
      <c r="AA192" s="172">
        <f t="shared" si="21"/>
        <v>30.33</v>
      </c>
      <c r="AB192" s="172">
        <f t="shared" si="21"/>
        <v>72.55</v>
      </c>
      <c r="AC192" s="172">
        <f t="shared" si="21"/>
        <v>165.03</v>
      </c>
      <c r="AE192" s="285"/>
    </row>
    <row r="193" spans="1:28">
      <c r="A193" s="181"/>
      <c r="B193" s="161"/>
      <c r="C193" s="161"/>
      <c r="D193" s="161"/>
      <c r="E193" s="161"/>
      <c r="F193" s="161"/>
      <c r="G193" s="161"/>
      <c r="H193" s="181"/>
      <c r="I193" s="161"/>
      <c r="J193" s="161"/>
      <c r="K193" s="161"/>
      <c r="L193" s="161"/>
      <c r="M193" s="161"/>
      <c r="N193" s="161"/>
      <c r="O193" s="181"/>
      <c r="P193" s="161"/>
      <c r="Q193" s="161"/>
      <c r="R193" s="161"/>
      <c r="S193" s="161"/>
      <c r="T193" s="161"/>
      <c r="U193" s="161"/>
      <c r="V193" s="115">
        <f>V192*1.05</f>
        <v>6567.3720000000003</v>
      </c>
      <c r="W193" s="161"/>
      <c r="X193" s="161"/>
      <c r="Y193" s="161"/>
      <c r="Z193" s="161"/>
      <c r="AA193" s="161">
        <f>10*1.15</f>
        <v>11.5</v>
      </c>
      <c r="AB193" s="161"/>
    </row>
    <row r="194" spans="1:28">
      <c r="AA194" s="173">
        <f>AA192+AA193</f>
        <v>41.83</v>
      </c>
      <c r="AB194" s="173"/>
    </row>
    <row r="195" spans="1:28">
      <c r="C195">
        <f>SUM(C182:C189)</f>
        <v>0</v>
      </c>
    </row>
    <row r="197" spans="1:28">
      <c r="C197" s="173">
        <f>SUM(D3:D153)</f>
        <v>2102.8000000000002</v>
      </c>
      <c r="D197">
        <f>(C197*0.5*2)+(C197*0.15)</f>
        <v>2418.2199999999998</v>
      </c>
      <c r="Z197" s="173">
        <f>Z192+AA192+AB192+AC192</f>
        <v>306.31</v>
      </c>
    </row>
  </sheetData>
  <mergeCells count="33">
    <mergeCell ref="AM1:AN1"/>
    <mergeCell ref="A1:E1"/>
    <mergeCell ref="H1:M1"/>
    <mergeCell ref="O1:T1"/>
    <mergeCell ref="X1:AC1"/>
    <mergeCell ref="AE1:AK1"/>
    <mergeCell ref="AP1:AS1"/>
    <mergeCell ref="AU1:AY1"/>
    <mergeCell ref="BA1:BB1"/>
    <mergeCell ref="BD1:BF1"/>
    <mergeCell ref="BA5:BB5"/>
    <mergeCell ref="AA113:AA115"/>
    <mergeCell ref="AC113:AC115"/>
    <mergeCell ref="AA120:AA122"/>
    <mergeCell ref="AC120:AC122"/>
    <mergeCell ref="AC124:AC125"/>
    <mergeCell ref="AE139:AF139"/>
    <mergeCell ref="AE124:AF124"/>
    <mergeCell ref="AE126:AF126"/>
    <mergeCell ref="AE127:AF127"/>
    <mergeCell ref="AE128:AF128"/>
    <mergeCell ref="AE129:AF129"/>
    <mergeCell ref="AE130:AF130"/>
    <mergeCell ref="AE131:AF131"/>
    <mergeCell ref="AE132:AF132"/>
    <mergeCell ref="AE136:AF136"/>
    <mergeCell ref="AE137:AF137"/>
    <mergeCell ref="AE138:AF138"/>
    <mergeCell ref="AE140:AF140"/>
    <mergeCell ref="AE141:AF141"/>
    <mergeCell ref="AE142:AF142"/>
    <mergeCell ref="AE143:AF143"/>
    <mergeCell ref="H192:M192"/>
  </mergeCells>
  <pageMargins left="0.511811024" right="0.511811024" top="0.78740157499999996" bottom="0.78740157499999996" header="0.31496062000000002" footer="0.31496062000000002"/>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
  <sheetViews>
    <sheetView zoomScale="55" zoomScaleNormal="55" workbookViewId="0">
      <selection activeCell="I4" sqref="I4:I18"/>
    </sheetView>
  </sheetViews>
  <sheetFormatPr defaultRowHeight="15"/>
  <cols>
    <col min="1" max="1" width="7.5703125" style="492" bestFit="1" customWidth="1"/>
    <col min="2" max="4" width="6.7109375" style="492" bestFit="1" customWidth="1"/>
    <col min="5" max="5" width="7.140625" style="492" customWidth="1"/>
    <col min="6" max="6" width="6.5703125" style="492" bestFit="1" customWidth="1"/>
    <col min="7" max="7" width="7.85546875" style="492" bestFit="1" customWidth="1"/>
    <col min="8" max="8" width="7.5703125" style="492" bestFit="1" customWidth="1"/>
    <col min="9" max="9" width="9.5703125" style="492" bestFit="1" customWidth="1"/>
    <col min="10" max="10" width="0.85546875" style="492" customWidth="1"/>
    <col min="11" max="12" width="4.5703125" style="492" bestFit="1" customWidth="1"/>
    <col min="13" max="13" width="6" style="492" bestFit="1" customWidth="1"/>
    <col min="14" max="14" width="6.5703125" style="492" bestFit="1" customWidth="1"/>
    <col min="15" max="15" width="6" style="492" bestFit="1" customWidth="1"/>
    <col min="16" max="16" width="4.5703125" style="492" bestFit="1" customWidth="1"/>
    <col min="17" max="17" width="6.5703125" style="492" bestFit="1" customWidth="1"/>
    <col min="18" max="18" width="6.140625" style="492" bestFit="1" customWidth="1"/>
    <col min="19" max="19" width="8.140625" style="492" bestFit="1" customWidth="1"/>
    <col min="20" max="20" width="0.85546875" style="492" customWidth="1"/>
    <col min="21" max="21" width="7.7109375" style="492" bestFit="1" customWidth="1"/>
    <col min="22" max="22" width="6.42578125" style="492" bestFit="1" customWidth="1"/>
    <col min="23" max="23" width="0.85546875" style="492" customWidth="1"/>
    <col min="24" max="30" width="11.42578125" style="492" bestFit="1" customWidth="1"/>
    <col min="31" max="16384" width="9.140625" style="492"/>
  </cols>
  <sheetData>
    <row r="1" spans="1:31" ht="18.75">
      <c r="A1" s="1005" t="s">
        <v>1892</v>
      </c>
      <c r="B1" s="1005"/>
      <c r="C1" s="1005"/>
      <c r="D1" s="1005"/>
      <c r="E1" s="1005"/>
      <c r="F1" s="1005"/>
      <c r="G1" s="1005"/>
      <c r="H1" s="1005"/>
      <c r="I1" s="1005"/>
      <c r="J1" s="1005"/>
      <c r="K1" s="1005"/>
      <c r="L1" s="1005"/>
      <c r="M1" s="1005"/>
      <c r="N1" s="1005"/>
      <c r="O1" s="1005"/>
      <c r="P1" s="1005"/>
      <c r="Q1" s="1005"/>
      <c r="R1" s="1005"/>
      <c r="S1" s="1005"/>
      <c r="T1" s="1005"/>
      <c r="U1" s="1005"/>
      <c r="V1" s="1005"/>
      <c r="W1" s="1005"/>
      <c r="X1" s="1005"/>
      <c r="Y1" s="1005"/>
      <c r="Z1" s="1005"/>
      <c r="AA1" s="1005"/>
      <c r="AB1" s="1005"/>
      <c r="AC1" s="1005"/>
      <c r="AD1" s="1005"/>
    </row>
    <row r="2" spans="1:31">
      <c r="A2" s="983" t="s">
        <v>1891</v>
      </c>
      <c r="B2" s="984"/>
      <c r="C2" s="984"/>
      <c r="D2" s="984"/>
      <c r="E2" s="984"/>
      <c r="F2" s="984"/>
      <c r="G2" s="984"/>
      <c r="H2" s="984"/>
      <c r="I2" s="984"/>
      <c r="J2" s="981"/>
      <c r="K2" s="984" t="s">
        <v>1890</v>
      </c>
      <c r="L2" s="984"/>
      <c r="M2" s="984"/>
      <c r="N2" s="984"/>
      <c r="O2" s="984"/>
      <c r="P2" s="984"/>
      <c r="Q2" s="984"/>
      <c r="R2" s="984"/>
      <c r="S2" s="984"/>
      <c r="T2" s="981"/>
      <c r="U2" s="983" t="s">
        <v>1889</v>
      </c>
      <c r="V2" s="984"/>
      <c r="W2" s="981"/>
      <c r="X2" s="983" t="s">
        <v>1854</v>
      </c>
      <c r="Y2" s="983"/>
      <c r="Z2" s="983"/>
      <c r="AA2" s="983"/>
      <c r="AB2" s="983"/>
      <c r="AC2" s="983"/>
      <c r="AD2" s="983"/>
    </row>
    <row r="3" spans="1:31" ht="30">
      <c r="A3" s="497" t="s">
        <v>1888</v>
      </c>
      <c r="B3" s="498" t="s">
        <v>1887</v>
      </c>
      <c r="C3" s="498" t="s">
        <v>1886</v>
      </c>
      <c r="D3" s="498" t="s">
        <v>1885</v>
      </c>
      <c r="E3" s="498" t="s">
        <v>1884</v>
      </c>
      <c r="F3" s="498" t="s">
        <v>1883</v>
      </c>
      <c r="G3" s="498" t="s">
        <v>1882</v>
      </c>
      <c r="H3" s="498" t="s">
        <v>1846</v>
      </c>
      <c r="I3" s="498" t="s">
        <v>1845</v>
      </c>
      <c r="J3" s="981"/>
      <c r="K3" s="498" t="s">
        <v>1881</v>
      </c>
      <c r="L3" s="498" t="s">
        <v>1880</v>
      </c>
      <c r="M3" s="498" t="s">
        <v>1879</v>
      </c>
      <c r="N3" s="497" t="s">
        <v>1878</v>
      </c>
      <c r="O3" s="497" t="s">
        <v>1877</v>
      </c>
      <c r="P3" s="498" t="s">
        <v>1876</v>
      </c>
      <c r="Q3" s="498" t="s">
        <v>1875</v>
      </c>
      <c r="R3" s="498" t="s">
        <v>1874</v>
      </c>
      <c r="S3" s="498" t="s">
        <v>1846</v>
      </c>
      <c r="T3" s="981"/>
      <c r="U3" s="498" t="s">
        <v>1873</v>
      </c>
      <c r="V3" s="498" t="s">
        <v>1872</v>
      </c>
      <c r="W3" s="981"/>
      <c r="X3" s="497" t="s">
        <v>1871</v>
      </c>
      <c r="Y3" s="497" t="s">
        <v>1870</v>
      </c>
      <c r="Z3" s="497" t="s">
        <v>1844</v>
      </c>
      <c r="AA3" s="497" t="s">
        <v>1843</v>
      </c>
      <c r="AB3" s="497" t="s">
        <v>1842</v>
      </c>
      <c r="AC3" s="497" t="s">
        <v>1869</v>
      </c>
      <c r="AD3" s="497" t="s">
        <v>1839</v>
      </c>
    </row>
    <row r="4" spans="1:31">
      <c r="A4" s="511" t="s">
        <v>1868</v>
      </c>
      <c r="B4" s="495">
        <v>4.1500000000000004</v>
      </c>
      <c r="C4" s="495">
        <v>14.5</v>
      </c>
      <c r="D4" s="495">
        <f t="shared" ref="D4:D18" si="0">B4*E4</f>
        <v>0.62</v>
      </c>
      <c r="E4" s="501">
        <v>0.15</v>
      </c>
      <c r="F4" s="495">
        <f t="shared" ref="F4:F18" si="1">((D4/2)+B4)*C4</f>
        <v>64.67</v>
      </c>
      <c r="G4" s="495">
        <v>150</v>
      </c>
      <c r="H4" s="495">
        <f t="shared" ref="H4:H18" si="2">(F4*G4)/60</f>
        <v>161.68</v>
      </c>
      <c r="I4" s="495">
        <f t="shared" ref="I4:I14" si="3">H4*1.2</f>
        <v>194.02</v>
      </c>
      <c r="J4" s="981"/>
      <c r="K4" s="495">
        <v>0.2</v>
      </c>
      <c r="L4" s="495">
        <v>0.1</v>
      </c>
      <c r="M4" s="509">
        <f t="shared" ref="M4:M15" si="4">K4*(L4-0.03)</f>
        <v>1.4E-2</v>
      </c>
      <c r="N4" s="510">
        <v>60000</v>
      </c>
      <c r="O4" s="509">
        <v>1.0999999999999999E-2</v>
      </c>
      <c r="P4" s="495">
        <f t="shared" ref="P4:P15" si="5">K4+2*(L4-0.03)</f>
        <v>0.34</v>
      </c>
      <c r="Q4" s="508">
        <f t="shared" ref="Q4:Q15" si="6">M4/P4</f>
        <v>4.1200000000000001E-2</v>
      </c>
      <c r="R4" s="501">
        <v>5.0000000000000001E-3</v>
      </c>
      <c r="S4" s="507">
        <f t="shared" ref="S4:S15" si="7">N4*(M4/O4)*(Q4^(2/3))*(R4^(1/2))</f>
        <v>644.12</v>
      </c>
      <c r="T4" s="981"/>
      <c r="U4" s="506">
        <f t="shared" ref="U4:U14" si="8">(60*(N4*(M4/O4)*(Q4^(2/3))*(R4^(1/2))))/(G4*(B4+(D4/2)))</f>
        <v>57.768999999999998</v>
      </c>
      <c r="V4" s="505" t="str">
        <f t="shared" ref="V4:V15" si="9">IF(U4&gt;C4,"OK","Erro")</f>
        <v>OK</v>
      </c>
      <c r="W4" s="981"/>
      <c r="X4" s="493">
        <v>32</v>
      </c>
      <c r="Y4" s="493">
        <v>95</v>
      </c>
      <c r="Z4" s="493">
        <v>204</v>
      </c>
      <c r="AA4" s="493">
        <f t="shared" ref="AA4:AA15" si="10">Z4*2</f>
        <v>408</v>
      </c>
      <c r="AB4" s="493">
        <v>602</v>
      </c>
      <c r="AC4" s="493">
        <f t="shared" ref="AC4:AC15" si="11">3*Z4</f>
        <v>612</v>
      </c>
      <c r="AD4" s="493">
        <f t="shared" ref="AD4:AD15" si="12">2*AB4</f>
        <v>1204</v>
      </c>
    </row>
    <row r="5" spans="1:31">
      <c r="A5" s="518" t="s">
        <v>1867</v>
      </c>
      <c r="B5" s="366">
        <v>4.1500000000000004</v>
      </c>
      <c r="C5" s="366">
        <v>14.5</v>
      </c>
      <c r="D5" s="366">
        <f t="shared" si="0"/>
        <v>0.62</v>
      </c>
      <c r="E5" s="516">
        <v>0.15</v>
      </c>
      <c r="F5" s="366">
        <f t="shared" si="1"/>
        <v>64.67</v>
      </c>
      <c r="G5" s="366">
        <v>150</v>
      </c>
      <c r="H5" s="366">
        <f t="shared" si="2"/>
        <v>161.68</v>
      </c>
      <c r="I5" s="366">
        <f t="shared" si="3"/>
        <v>194.02</v>
      </c>
      <c r="J5" s="981"/>
      <c r="K5" s="366">
        <v>0.2</v>
      </c>
      <c r="L5" s="366">
        <v>0.1</v>
      </c>
      <c r="M5" s="499">
        <f t="shared" si="4"/>
        <v>1.4E-2</v>
      </c>
      <c r="N5" s="365">
        <v>60000</v>
      </c>
      <c r="O5" s="499">
        <v>1.0999999999999999E-2</v>
      </c>
      <c r="P5" s="366">
        <f t="shared" si="5"/>
        <v>0.34</v>
      </c>
      <c r="Q5" s="517">
        <f t="shared" si="6"/>
        <v>4.1200000000000001E-2</v>
      </c>
      <c r="R5" s="516">
        <v>5.0000000000000001E-3</v>
      </c>
      <c r="S5" s="515">
        <f t="shared" si="7"/>
        <v>644.12</v>
      </c>
      <c r="T5" s="981"/>
      <c r="U5" s="514">
        <f t="shared" si="8"/>
        <v>57.768999999999998</v>
      </c>
      <c r="V5" s="513" t="str">
        <f t="shared" si="9"/>
        <v>OK</v>
      </c>
      <c r="W5" s="981"/>
      <c r="X5" s="512">
        <v>32</v>
      </c>
      <c r="Y5" s="512">
        <v>95</v>
      </c>
      <c r="Z5" s="512">
        <v>204</v>
      </c>
      <c r="AA5" s="512">
        <f t="shared" si="10"/>
        <v>408</v>
      </c>
      <c r="AB5" s="512">
        <v>602</v>
      </c>
      <c r="AC5" s="512">
        <f t="shared" si="11"/>
        <v>612</v>
      </c>
      <c r="AD5" s="512">
        <f t="shared" si="12"/>
        <v>1204</v>
      </c>
    </row>
    <row r="6" spans="1:31">
      <c r="A6" s="511" t="s">
        <v>1866</v>
      </c>
      <c r="B6" s="495">
        <v>4.9000000000000004</v>
      </c>
      <c r="C6" s="495">
        <v>18</v>
      </c>
      <c r="D6" s="495">
        <f t="shared" si="0"/>
        <v>0.74</v>
      </c>
      <c r="E6" s="501">
        <v>0.15</v>
      </c>
      <c r="F6" s="495">
        <f t="shared" si="1"/>
        <v>94.86</v>
      </c>
      <c r="G6" s="495">
        <v>150</v>
      </c>
      <c r="H6" s="495">
        <f t="shared" si="2"/>
        <v>237.15</v>
      </c>
      <c r="I6" s="495">
        <f t="shared" si="3"/>
        <v>284.58</v>
      </c>
      <c r="J6" s="981"/>
      <c r="K6" s="495">
        <v>0.2</v>
      </c>
      <c r="L6" s="495">
        <v>0.1</v>
      </c>
      <c r="M6" s="509">
        <f t="shared" si="4"/>
        <v>1.4E-2</v>
      </c>
      <c r="N6" s="510">
        <v>60000</v>
      </c>
      <c r="O6" s="509">
        <v>1.0999999999999999E-2</v>
      </c>
      <c r="P6" s="495">
        <f t="shared" si="5"/>
        <v>0.34</v>
      </c>
      <c r="Q6" s="508">
        <f t="shared" si="6"/>
        <v>4.1200000000000001E-2</v>
      </c>
      <c r="R6" s="501">
        <v>5.0000000000000001E-3</v>
      </c>
      <c r="S6" s="507">
        <f t="shared" si="7"/>
        <v>644.12</v>
      </c>
      <c r="T6" s="981"/>
      <c r="U6" s="506">
        <f t="shared" si="8"/>
        <v>48.89</v>
      </c>
      <c r="V6" s="505" t="str">
        <f t="shared" si="9"/>
        <v>OK</v>
      </c>
      <c r="W6" s="981"/>
      <c r="X6" s="493">
        <v>32</v>
      </c>
      <c r="Y6" s="493">
        <v>95</v>
      </c>
      <c r="Z6" s="493">
        <v>204</v>
      </c>
      <c r="AA6" s="493">
        <f t="shared" si="10"/>
        <v>408</v>
      </c>
      <c r="AB6" s="493">
        <v>602</v>
      </c>
      <c r="AC6" s="493">
        <f t="shared" si="11"/>
        <v>612</v>
      </c>
      <c r="AD6" s="493">
        <f t="shared" si="12"/>
        <v>1204</v>
      </c>
    </row>
    <row r="7" spans="1:31">
      <c r="A7" s="518" t="s">
        <v>1865</v>
      </c>
      <c r="B7" s="366">
        <v>4.9000000000000004</v>
      </c>
      <c r="C7" s="366">
        <v>18</v>
      </c>
      <c r="D7" s="366">
        <f t="shared" si="0"/>
        <v>0.74</v>
      </c>
      <c r="E7" s="516">
        <v>0.15</v>
      </c>
      <c r="F7" s="366">
        <f t="shared" si="1"/>
        <v>94.86</v>
      </c>
      <c r="G7" s="366">
        <v>150</v>
      </c>
      <c r="H7" s="366">
        <f t="shared" si="2"/>
        <v>237.15</v>
      </c>
      <c r="I7" s="366">
        <f t="shared" si="3"/>
        <v>284.58</v>
      </c>
      <c r="J7" s="981"/>
      <c r="K7" s="366">
        <v>0.2</v>
      </c>
      <c r="L7" s="366">
        <v>0.1</v>
      </c>
      <c r="M7" s="499">
        <f t="shared" si="4"/>
        <v>1.4E-2</v>
      </c>
      <c r="N7" s="365">
        <v>60000</v>
      </c>
      <c r="O7" s="499">
        <v>1.0999999999999999E-2</v>
      </c>
      <c r="P7" s="366">
        <f t="shared" si="5"/>
        <v>0.34</v>
      </c>
      <c r="Q7" s="517">
        <f t="shared" si="6"/>
        <v>4.1200000000000001E-2</v>
      </c>
      <c r="R7" s="516">
        <v>5.0000000000000001E-3</v>
      </c>
      <c r="S7" s="515">
        <f t="shared" si="7"/>
        <v>644.12</v>
      </c>
      <c r="T7" s="981"/>
      <c r="U7" s="514">
        <f t="shared" si="8"/>
        <v>48.89</v>
      </c>
      <c r="V7" s="513" t="str">
        <f t="shared" si="9"/>
        <v>OK</v>
      </c>
      <c r="W7" s="981"/>
      <c r="X7" s="512">
        <v>32</v>
      </c>
      <c r="Y7" s="512">
        <v>95</v>
      </c>
      <c r="Z7" s="512">
        <v>204</v>
      </c>
      <c r="AA7" s="512">
        <f t="shared" si="10"/>
        <v>408</v>
      </c>
      <c r="AB7" s="512">
        <v>602</v>
      </c>
      <c r="AC7" s="512">
        <f t="shared" si="11"/>
        <v>612</v>
      </c>
      <c r="AD7" s="512">
        <f t="shared" si="12"/>
        <v>1204</v>
      </c>
    </row>
    <row r="8" spans="1:31">
      <c r="A8" s="511" t="s">
        <v>1864</v>
      </c>
      <c r="B8" s="495">
        <v>5.15</v>
      </c>
      <c r="C8" s="495">
        <v>25.6</v>
      </c>
      <c r="D8" s="495">
        <f t="shared" si="0"/>
        <v>0.77</v>
      </c>
      <c r="E8" s="501">
        <v>0.15</v>
      </c>
      <c r="F8" s="495">
        <f t="shared" si="1"/>
        <v>141.69999999999999</v>
      </c>
      <c r="G8" s="495">
        <v>150</v>
      </c>
      <c r="H8" s="495">
        <f t="shared" si="2"/>
        <v>354.25</v>
      </c>
      <c r="I8" s="495">
        <f t="shared" si="3"/>
        <v>425.1</v>
      </c>
      <c r="J8" s="981"/>
      <c r="K8" s="495">
        <v>0.2</v>
      </c>
      <c r="L8" s="495">
        <v>0.1</v>
      </c>
      <c r="M8" s="509">
        <f t="shared" si="4"/>
        <v>1.4E-2</v>
      </c>
      <c r="N8" s="510">
        <v>60000</v>
      </c>
      <c r="O8" s="509">
        <v>1.0999999999999999E-2</v>
      </c>
      <c r="P8" s="495">
        <f t="shared" si="5"/>
        <v>0.34</v>
      </c>
      <c r="Q8" s="508">
        <f t="shared" si="6"/>
        <v>4.1200000000000001E-2</v>
      </c>
      <c r="R8" s="501">
        <v>5.0000000000000001E-3</v>
      </c>
      <c r="S8" s="507">
        <f t="shared" si="7"/>
        <v>644.12</v>
      </c>
      <c r="T8" s="981"/>
      <c r="U8" s="506">
        <f t="shared" si="8"/>
        <v>46.548999999999999</v>
      </c>
      <c r="V8" s="505" t="str">
        <f t="shared" si="9"/>
        <v>OK</v>
      </c>
      <c r="W8" s="981"/>
      <c r="X8" s="493">
        <v>32</v>
      </c>
      <c r="Y8" s="493">
        <v>95</v>
      </c>
      <c r="Z8" s="493">
        <v>204</v>
      </c>
      <c r="AA8" s="493">
        <f t="shared" si="10"/>
        <v>408</v>
      </c>
      <c r="AB8" s="493">
        <v>602</v>
      </c>
      <c r="AC8" s="493">
        <f t="shared" si="11"/>
        <v>612</v>
      </c>
      <c r="AD8" s="493">
        <f t="shared" si="12"/>
        <v>1204</v>
      </c>
    </row>
    <row r="9" spans="1:31">
      <c r="A9" s="518" t="s">
        <v>1863</v>
      </c>
      <c r="B9" s="366">
        <v>5.15</v>
      </c>
      <c r="C9" s="366">
        <v>25.6</v>
      </c>
      <c r="D9" s="366">
        <f t="shared" si="0"/>
        <v>0.77</v>
      </c>
      <c r="E9" s="516">
        <v>0.15</v>
      </c>
      <c r="F9" s="366">
        <f t="shared" si="1"/>
        <v>141.69999999999999</v>
      </c>
      <c r="G9" s="366">
        <v>150</v>
      </c>
      <c r="H9" s="366">
        <f t="shared" si="2"/>
        <v>354.25</v>
      </c>
      <c r="I9" s="366">
        <f t="shared" si="3"/>
        <v>425.1</v>
      </c>
      <c r="J9" s="981"/>
      <c r="K9" s="366">
        <v>0.2</v>
      </c>
      <c r="L9" s="366">
        <v>0.1</v>
      </c>
      <c r="M9" s="499">
        <f t="shared" si="4"/>
        <v>1.4E-2</v>
      </c>
      <c r="N9" s="365">
        <v>60000</v>
      </c>
      <c r="O9" s="499">
        <v>1.0999999999999999E-2</v>
      </c>
      <c r="P9" s="366">
        <f t="shared" si="5"/>
        <v>0.34</v>
      </c>
      <c r="Q9" s="517">
        <f t="shared" si="6"/>
        <v>4.1200000000000001E-2</v>
      </c>
      <c r="R9" s="516">
        <v>5.0000000000000001E-3</v>
      </c>
      <c r="S9" s="515">
        <f t="shared" si="7"/>
        <v>644.12</v>
      </c>
      <c r="T9" s="981"/>
      <c r="U9" s="514">
        <f t="shared" si="8"/>
        <v>46.548999999999999</v>
      </c>
      <c r="V9" s="513" t="str">
        <f t="shared" si="9"/>
        <v>OK</v>
      </c>
      <c r="W9" s="981"/>
      <c r="X9" s="512">
        <v>32</v>
      </c>
      <c r="Y9" s="512">
        <v>95</v>
      </c>
      <c r="Z9" s="512">
        <v>204</v>
      </c>
      <c r="AA9" s="512">
        <f t="shared" si="10"/>
        <v>408</v>
      </c>
      <c r="AB9" s="512">
        <v>602</v>
      </c>
      <c r="AC9" s="512">
        <f t="shared" si="11"/>
        <v>612</v>
      </c>
      <c r="AD9" s="512">
        <f t="shared" si="12"/>
        <v>1204</v>
      </c>
    </row>
    <row r="10" spans="1:31">
      <c r="A10" s="511" t="s">
        <v>1862</v>
      </c>
      <c r="B10" s="495">
        <v>5.25</v>
      </c>
      <c r="C10" s="495">
        <v>12.15</v>
      </c>
      <c r="D10" s="495">
        <f t="shared" si="0"/>
        <v>0.79</v>
      </c>
      <c r="E10" s="501">
        <v>0.15</v>
      </c>
      <c r="F10" s="495">
        <f t="shared" si="1"/>
        <v>68.59</v>
      </c>
      <c r="G10" s="495">
        <v>150</v>
      </c>
      <c r="H10" s="495">
        <f t="shared" si="2"/>
        <v>171.48</v>
      </c>
      <c r="I10" s="495">
        <f t="shared" si="3"/>
        <v>205.78</v>
      </c>
      <c r="J10" s="981"/>
      <c r="K10" s="495">
        <v>0.1</v>
      </c>
      <c r="L10" s="495">
        <v>0.1</v>
      </c>
      <c r="M10" s="509">
        <f t="shared" si="4"/>
        <v>7.0000000000000001E-3</v>
      </c>
      <c r="N10" s="510">
        <v>60000</v>
      </c>
      <c r="O10" s="509">
        <v>1.0999999999999999E-2</v>
      </c>
      <c r="P10" s="495">
        <f t="shared" si="5"/>
        <v>0.24</v>
      </c>
      <c r="Q10" s="508">
        <f t="shared" si="6"/>
        <v>2.92E-2</v>
      </c>
      <c r="R10" s="501">
        <v>5.0000000000000001E-3</v>
      </c>
      <c r="S10" s="507">
        <f t="shared" si="7"/>
        <v>256.01</v>
      </c>
      <c r="T10" s="981"/>
      <c r="U10" s="506">
        <f t="shared" si="8"/>
        <v>18.140999999999998</v>
      </c>
      <c r="V10" s="505" t="str">
        <f t="shared" si="9"/>
        <v>OK</v>
      </c>
      <c r="W10" s="981"/>
      <c r="X10" s="493">
        <v>32</v>
      </c>
      <c r="Y10" s="493">
        <v>95</v>
      </c>
      <c r="Z10" s="493">
        <v>204</v>
      </c>
      <c r="AA10" s="493">
        <f t="shared" si="10"/>
        <v>408</v>
      </c>
      <c r="AB10" s="493">
        <v>602</v>
      </c>
      <c r="AC10" s="493">
        <f t="shared" si="11"/>
        <v>612</v>
      </c>
      <c r="AD10" s="493">
        <f t="shared" si="12"/>
        <v>1204</v>
      </c>
    </row>
    <row r="11" spans="1:31">
      <c r="A11" s="518" t="s">
        <v>1861</v>
      </c>
      <c r="B11" s="366">
        <v>5.25</v>
      </c>
      <c r="C11" s="366">
        <v>12.15</v>
      </c>
      <c r="D11" s="366">
        <f t="shared" si="0"/>
        <v>0.79</v>
      </c>
      <c r="E11" s="516">
        <v>0.15</v>
      </c>
      <c r="F11" s="366">
        <f t="shared" si="1"/>
        <v>68.59</v>
      </c>
      <c r="G11" s="366">
        <v>150</v>
      </c>
      <c r="H11" s="366">
        <f t="shared" si="2"/>
        <v>171.48</v>
      </c>
      <c r="I11" s="366">
        <f t="shared" si="3"/>
        <v>205.78</v>
      </c>
      <c r="J11" s="981"/>
      <c r="K11" s="366">
        <v>0.1</v>
      </c>
      <c r="L11" s="366">
        <v>0.1</v>
      </c>
      <c r="M11" s="499">
        <f t="shared" si="4"/>
        <v>7.0000000000000001E-3</v>
      </c>
      <c r="N11" s="365">
        <v>60000</v>
      </c>
      <c r="O11" s="499">
        <v>1.0999999999999999E-2</v>
      </c>
      <c r="P11" s="366">
        <f t="shared" si="5"/>
        <v>0.24</v>
      </c>
      <c r="Q11" s="517">
        <f t="shared" si="6"/>
        <v>2.92E-2</v>
      </c>
      <c r="R11" s="516">
        <v>5.0000000000000001E-3</v>
      </c>
      <c r="S11" s="515">
        <f t="shared" si="7"/>
        <v>256.01</v>
      </c>
      <c r="T11" s="981"/>
      <c r="U11" s="514">
        <f t="shared" si="8"/>
        <v>18.140999999999998</v>
      </c>
      <c r="V11" s="513" t="str">
        <f t="shared" si="9"/>
        <v>OK</v>
      </c>
      <c r="W11" s="981"/>
      <c r="X11" s="512">
        <v>32</v>
      </c>
      <c r="Y11" s="512">
        <v>95</v>
      </c>
      <c r="Z11" s="512">
        <v>204</v>
      </c>
      <c r="AA11" s="512">
        <f t="shared" si="10"/>
        <v>408</v>
      </c>
      <c r="AB11" s="512">
        <v>602</v>
      </c>
      <c r="AC11" s="512">
        <f t="shared" si="11"/>
        <v>612</v>
      </c>
      <c r="AD11" s="512">
        <f t="shared" si="12"/>
        <v>1204</v>
      </c>
    </row>
    <row r="12" spans="1:31">
      <c r="A12" s="511" t="s">
        <v>1860</v>
      </c>
      <c r="B12" s="495">
        <v>1.8</v>
      </c>
      <c r="C12" s="495">
        <v>5.5</v>
      </c>
      <c r="D12" s="495">
        <f t="shared" si="0"/>
        <v>0.27</v>
      </c>
      <c r="E12" s="501">
        <v>0.15</v>
      </c>
      <c r="F12" s="495">
        <f t="shared" si="1"/>
        <v>10.64</v>
      </c>
      <c r="G12" s="495">
        <v>150</v>
      </c>
      <c r="H12" s="495">
        <f t="shared" si="2"/>
        <v>26.6</v>
      </c>
      <c r="I12" s="495">
        <f t="shared" si="3"/>
        <v>31.92</v>
      </c>
      <c r="J12" s="981"/>
      <c r="K12" s="495">
        <v>0.1</v>
      </c>
      <c r="L12" s="495">
        <v>0.1</v>
      </c>
      <c r="M12" s="509">
        <f t="shared" si="4"/>
        <v>7.0000000000000001E-3</v>
      </c>
      <c r="N12" s="510">
        <v>60000</v>
      </c>
      <c r="O12" s="509">
        <v>1.0999999999999999E-2</v>
      </c>
      <c r="P12" s="495">
        <f t="shared" si="5"/>
        <v>0.24</v>
      </c>
      <c r="Q12" s="508">
        <f t="shared" si="6"/>
        <v>2.92E-2</v>
      </c>
      <c r="R12" s="501">
        <v>5.0000000000000001E-3</v>
      </c>
      <c r="S12" s="507">
        <f t="shared" si="7"/>
        <v>256.01</v>
      </c>
      <c r="T12" s="981"/>
      <c r="U12" s="506">
        <f t="shared" si="8"/>
        <v>52.923000000000002</v>
      </c>
      <c r="V12" s="505" t="str">
        <f t="shared" si="9"/>
        <v>OK</v>
      </c>
      <c r="W12" s="981"/>
      <c r="X12" s="493">
        <v>32</v>
      </c>
      <c r="Y12" s="493">
        <v>95</v>
      </c>
      <c r="Z12" s="493">
        <v>204</v>
      </c>
      <c r="AA12" s="493">
        <f t="shared" si="10"/>
        <v>408</v>
      </c>
      <c r="AB12" s="493">
        <v>602</v>
      </c>
      <c r="AC12" s="493">
        <f t="shared" si="11"/>
        <v>612</v>
      </c>
      <c r="AD12" s="493">
        <f t="shared" si="12"/>
        <v>1204</v>
      </c>
    </row>
    <row r="13" spans="1:31">
      <c r="A13" s="518" t="s">
        <v>1859</v>
      </c>
      <c r="B13" s="366">
        <v>7.9</v>
      </c>
      <c r="C13" s="366">
        <v>5.6</v>
      </c>
      <c r="D13" s="366">
        <f t="shared" si="0"/>
        <v>0.79</v>
      </c>
      <c r="E13" s="516">
        <v>0.1</v>
      </c>
      <c r="F13" s="366">
        <f t="shared" si="1"/>
        <v>46.45</v>
      </c>
      <c r="G13" s="366">
        <v>150</v>
      </c>
      <c r="H13" s="366">
        <f t="shared" si="2"/>
        <v>116.13</v>
      </c>
      <c r="I13" s="366">
        <f t="shared" si="3"/>
        <v>139.36000000000001</v>
      </c>
      <c r="J13" s="981"/>
      <c r="K13" s="366">
        <v>0.2</v>
      </c>
      <c r="L13" s="366">
        <v>0.1</v>
      </c>
      <c r="M13" s="499">
        <f t="shared" si="4"/>
        <v>1.4E-2</v>
      </c>
      <c r="N13" s="365">
        <v>60000</v>
      </c>
      <c r="O13" s="499">
        <v>1.0999999999999999E-2</v>
      </c>
      <c r="P13" s="366">
        <f t="shared" si="5"/>
        <v>0.34</v>
      </c>
      <c r="Q13" s="517">
        <f t="shared" si="6"/>
        <v>4.1200000000000001E-2</v>
      </c>
      <c r="R13" s="516">
        <v>5.0000000000000001E-3</v>
      </c>
      <c r="S13" s="515">
        <f t="shared" si="7"/>
        <v>644.12</v>
      </c>
      <c r="T13" s="981"/>
      <c r="U13" s="514">
        <f t="shared" si="8"/>
        <v>31.061</v>
      </c>
      <c r="V13" s="513" t="str">
        <f t="shared" si="9"/>
        <v>OK</v>
      </c>
      <c r="W13" s="981"/>
      <c r="X13" s="512">
        <v>32</v>
      </c>
      <c r="Y13" s="512">
        <v>95</v>
      </c>
      <c r="Z13" s="512">
        <v>204</v>
      </c>
      <c r="AA13" s="512">
        <f t="shared" si="10"/>
        <v>408</v>
      </c>
      <c r="AB13" s="512">
        <v>602</v>
      </c>
      <c r="AC13" s="512">
        <f t="shared" si="11"/>
        <v>612</v>
      </c>
      <c r="AD13" s="512">
        <f t="shared" si="12"/>
        <v>1204</v>
      </c>
    </row>
    <row r="14" spans="1:31">
      <c r="A14" s="511" t="s">
        <v>1858</v>
      </c>
      <c r="B14" s="495">
        <v>2</v>
      </c>
      <c r="C14" s="495">
        <v>3.35</v>
      </c>
      <c r="D14" s="495">
        <f t="shared" si="0"/>
        <v>0.3</v>
      </c>
      <c r="E14" s="501">
        <v>0.15</v>
      </c>
      <c r="F14" s="495">
        <f t="shared" si="1"/>
        <v>7.2</v>
      </c>
      <c r="G14" s="495">
        <v>150</v>
      </c>
      <c r="H14" s="495">
        <f t="shared" si="2"/>
        <v>18</v>
      </c>
      <c r="I14" s="495">
        <f t="shared" si="3"/>
        <v>21.6</v>
      </c>
      <c r="J14" s="981"/>
      <c r="K14" s="495">
        <v>0.1</v>
      </c>
      <c r="L14" s="495">
        <v>0.1</v>
      </c>
      <c r="M14" s="509">
        <f t="shared" si="4"/>
        <v>7.0000000000000001E-3</v>
      </c>
      <c r="N14" s="510">
        <v>60000</v>
      </c>
      <c r="O14" s="509">
        <v>1.0999999999999999E-2</v>
      </c>
      <c r="P14" s="495">
        <f t="shared" si="5"/>
        <v>0.24</v>
      </c>
      <c r="Q14" s="508">
        <f t="shared" si="6"/>
        <v>2.92E-2</v>
      </c>
      <c r="R14" s="501">
        <v>5.0000000000000001E-3</v>
      </c>
      <c r="S14" s="507">
        <f t="shared" si="7"/>
        <v>256.01</v>
      </c>
      <c r="T14" s="981"/>
      <c r="U14" s="506">
        <f t="shared" si="8"/>
        <v>47.63</v>
      </c>
      <c r="V14" s="505" t="str">
        <f t="shared" si="9"/>
        <v>OK</v>
      </c>
      <c r="W14" s="981"/>
      <c r="X14" s="493">
        <v>32</v>
      </c>
      <c r="Y14" s="493">
        <v>95</v>
      </c>
      <c r="Z14" s="493">
        <v>204</v>
      </c>
      <c r="AA14" s="493">
        <f t="shared" si="10"/>
        <v>408</v>
      </c>
      <c r="AB14" s="493">
        <v>602</v>
      </c>
      <c r="AC14" s="493">
        <f t="shared" si="11"/>
        <v>612</v>
      </c>
      <c r="AD14" s="493">
        <f t="shared" si="12"/>
        <v>1204</v>
      </c>
    </row>
    <row r="15" spans="1:31">
      <c r="A15" s="1006" t="s">
        <v>1857</v>
      </c>
      <c r="B15" s="503">
        <v>5.4</v>
      </c>
      <c r="C15" s="503">
        <v>25.3</v>
      </c>
      <c r="D15" s="503">
        <f t="shared" si="0"/>
        <v>0.81</v>
      </c>
      <c r="E15" s="504">
        <v>0.15</v>
      </c>
      <c r="F15" s="503">
        <f t="shared" si="1"/>
        <v>146.87</v>
      </c>
      <c r="G15" s="503">
        <v>150</v>
      </c>
      <c r="H15" s="503">
        <f t="shared" si="2"/>
        <v>367.18</v>
      </c>
      <c r="I15" s="1004">
        <f>SUM(H15:H16)*1.2</f>
        <v>465.13</v>
      </c>
      <c r="J15" s="981"/>
      <c r="K15" s="1004">
        <v>0.3</v>
      </c>
      <c r="L15" s="1004">
        <v>0.1</v>
      </c>
      <c r="M15" s="1008">
        <f t="shared" si="4"/>
        <v>2.1000000000000001E-2</v>
      </c>
      <c r="N15" s="1009">
        <v>60000</v>
      </c>
      <c r="O15" s="1003">
        <v>1.0999999999999999E-2</v>
      </c>
      <c r="P15" s="1004">
        <f t="shared" si="5"/>
        <v>0.44</v>
      </c>
      <c r="Q15" s="998">
        <f t="shared" si="6"/>
        <v>4.7699999999999999E-2</v>
      </c>
      <c r="R15" s="999">
        <v>5.0000000000000001E-3</v>
      </c>
      <c r="S15" s="1000">
        <f t="shared" si="7"/>
        <v>1065.31</v>
      </c>
      <c r="T15" s="981"/>
      <c r="U15" s="1001">
        <f>(60*(N15*(M15/O15)*(Q15^(2/3))*(R15^(1/2))))/(G15*(B15+B16+((D15+D16)/2)))</f>
        <v>51.463999999999999</v>
      </c>
      <c r="V15" s="1002" t="str">
        <f t="shared" si="9"/>
        <v>OK</v>
      </c>
      <c r="W15" s="981"/>
      <c r="X15" s="996">
        <v>32</v>
      </c>
      <c r="Y15" s="996">
        <v>95</v>
      </c>
      <c r="Z15" s="996">
        <v>204</v>
      </c>
      <c r="AA15" s="996">
        <f t="shared" si="10"/>
        <v>408</v>
      </c>
      <c r="AB15" s="996">
        <v>602</v>
      </c>
      <c r="AC15" s="996">
        <f t="shared" si="11"/>
        <v>612</v>
      </c>
      <c r="AD15" s="996">
        <f t="shared" si="12"/>
        <v>1204</v>
      </c>
      <c r="AE15" s="502"/>
    </row>
    <row r="16" spans="1:31">
      <c r="A16" s="1007"/>
      <c r="B16" s="503">
        <v>2.2999999999999998</v>
      </c>
      <c r="C16" s="503">
        <v>3.3</v>
      </c>
      <c r="D16" s="503">
        <f t="shared" si="0"/>
        <v>0.35</v>
      </c>
      <c r="E16" s="504">
        <v>0.15</v>
      </c>
      <c r="F16" s="503">
        <f t="shared" si="1"/>
        <v>8.17</v>
      </c>
      <c r="G16" s="503">
        <v>150</v>
      </c>
      <c r="H16" s="503">
        <f t="shared" si="2"/>
        <v>20.43</v>
      </c>
      <c r="I16" s="1004"/>
      <c r="J16" s="981"/>
      <c r="K16" s="1004"/>
      <c r="L16" s="1004"/>
      <c r="M16" s="1008"/>
      <c r="N16" s="1009"/>
      <c r="O16" s="1003"/>
      <c r="P16" s="1004"/>
      <c r="Q16" s="998"/>
      <c r="R16" s="999"/>
      <c r="S16" s="1000"/>
      <c r="T16" s="981"/>
      <c r="U16" s="1001"/>
      <c r="V16" s="1002"/>
      <c r="W16" s="981"/>
      <c r="X16" s="997"/>
      <c r="Y16" s="997"/>
      <c r="Z16" s="997"/>
      <c r="AA16" s="997"/>
      <c r="AB16" s="997"/>
      <c r="AC16" s="997"/>
      <c r="AD16" s="997"/>
      <c r="AE16" s="502"/>
    </row>
    <row r="17" spans="1:30">
      <c r="A17" s="986" t="s">
        <v>1856</v>
      </c>
      <c r="B17" s="495">
        <v>5.4</v>
      </c>
      <c r="C17" s="495">
        <v>25.3</v>
      </c>
      <c r="D17" s="495">
        <f t="shared" si="0"/>
        <v>0.81</v>
      </c>
      <c r="E17" s="501">
        <v>0.15</v>
      </c>
      <c r="F17" s="495">
        <f t="shared" si="1"/>
        <v>146.87</v>
      </c>
      <c r="G17" s="495">
        <v>150</v>
      </c>
      <c r="H17" s="495">
        <f t="shared" si="2"/>
        <v>367.18</v>
      </c>
      <c r="I17" s="988">
        <f>SUM(H17:H18)*1.2</f>
        <v>660.1</v>
      </c>
      <c r="J17" s="981"/>
      <c r="K17" s="988">
        <v>0.3</v>
      </c>
      <c r="L17" s="988">
        <v>0.1</v>
      </c>
      <c r="M17" s="989">
        <f>K17*(L17-0.03)</f>
        <v>2.1000000000000001E-2</v>
      </c>
      <c r="N17" s="993">
        <v>60000</v>
      </c>
      <c r="O17" s="994">
        <v>1.0999999999999999E-2</v>
      </c>
      <c r="P17" s="988">
        <f>K17+2*(L17-0.03)</f>
        <v>0.44</v>
      </c>
      <c r="Q17" s="995">
        <f>M17/P17</f>
        <v>4.7699999999999999E-2</v>
      </c>
      <c r="R17" s="990">
        <v>5.0000000000000001E-3</v>
      </c>
      <c r="S17" s="991">
        <f>N17*(M17/O17)*(Q17^(2/3))*(R17^(1/2))</f>
        <v>1065.31</v>
      </c>
      <c r="T17" s="981"/>
      <c r="U17" s="992">
        <f>(60*(N17*(M17/O17)*(Q17^(2/3))*(R17^(1/2))))/(G17*(B17+B18+((D17+D18)/2)))</f>
        <v>52.189</v>
      </c>
      <c r="V17" s="985" t="str">
        <f>IF(U17&gt;C17,"OK","Erro")</f>
        <v>OK</v>
      </c>
      <c r="W17" s="981"/>
      <c r="X17" s="979">
        <v>32</v>
      </c>
      <c r="Y17" s="979">
        <v>95</v>
      </c>
      <c r="Z17" s="979">
        <v>204</v>
      </c>
      <c r="AA17" s="979">
        <f>Z17*2</f>
        <v>408</v>
      </c>
      <c r="AB17" s="979">
        <v>602</v>
      </c>
      <c r="AC17" s="979">
        <f>3*Z17</f>
        <v>612</v>
      </c>
      <c r="AD17" s="979">
        <f>2*AB17</f>
        <v>1204</v>
      </c>
    </row>
    <row r="18" spans="1:30">
      <c r="A18" s="987"/>
      <c r="B18" s="495">
        <v>2.2999999999999998</v>
      </c>
      <c r="C18" s="495">
        <v>31</v>
      </c>
      <c r="D18" s="495">
        <f t="shared" si="0"/>
        <v>0.12</v>
      </c>
      <c r="E18" s="501">
        <v>0.05</v>
      </c>
      <c r="F18" s="495">
        <f t="shared" si="1"/>
        <v>73.16</v>
      </c>
      <c r="G18" s="495">
        <v>150</v>
      </c>
      <c r="H18" s="495">
        <f t="shared" si="2"/>
        <v>182.9</v>
      </c>
      <c r="I18" s="988"/>
      <c r="J18" s="981"/>
      <c r="K18" s="988"/>
      <c r="L18" s="988"/>
      <c r="M18" s="989"/>
      <c r="N18" s="993"/>
      <c r="O18" s="994"/>
      <c r="P18" s="988"/>
      <c r="Q18" s="995"/>
      <c r="R18" s="990"/>
      <c r="S18" s="991"/>
      <c r="T18" s="981"/>
      <c r="U18" s="992"/>
      <c r="V18" s="985"/>
      <c r="W18" s="981"/>
      <c r="X18" s="980"/>
      <c r="Y18" s="980"/>
      <c r="Z18" s="980"/>
      <c r="AA18" s="980"/>
      <c r="AB18" s="980"/>
      <c r="AC18" s="980"/>
      <c r="AD18" s="980"/>
    </row>
    <row r="19" spans="1:30">
      <c r="A19" s="981"/>
      <c r="B19" s="981"/>
      <c r="C19" s="981"/>
      <c r="D19" s="981"/>
      <c r="E19" s="981"/>
      <c r="F19" s="981"/>
      <c r="G19" s="981"/>
      <c r="H19" s="981"/>
      <c r="I19" s="981"/>
      <c r="J19" s="982"/>
      <c r="K19" s="982"/>
      <c r="L19" s="982"/>
      <c r="M19" s="982"/>
      <c r="N19" s="982"/>
      <c r="O19" s="982"/>
      <c r="P19" s="982"/>
      <c r="Q19" s="982"/>
      <c r="R19" s="982"/>
      <c r="S19" s="982"/>
      <c r="T19" s="982"/>
      <c r="U19" s="982"/>
      <c r="V19" s="982"/>
      <c r="W19" s="982"/>
      <c r="X19" s="981"/>
      <c r="Y19" s="981"/>
      <c r="Z19" s="981"/>
      <c r="AA19" s="981"/>
      <c r="AB19" s="981"/>
      <c r="AC19" s="981"/>
      <c r="AD19" s="981"/>
    </row>
    <row r="20" spans="1:30">
      <c r="A20" s="983" t="s">
        <v>1855</v>
      </c>
      <c r="B20" s="984"/>
      <c r="C20" s="984"/>
      <c r="D20" s="984"/>
      <c r="E20" s="984"/>
      <c r="F20" s="984"/>
      <c r="G20" s="984"/>
      <c r="H20" s="984"/>
      <c r="I20" s="984"/>
      <c r="J20" s="966"/>
      <c r="K20" s="494"/>
      <c r="L20" s="494"/>
      <c r="M20" s="494"/>
      <c r="N20" s="494"/>
      <c r="O20" s="494"/>
      <c r="P20" s="494"/>
      <c r="Q20" s="494"/>
      <c r="R20" s="494"/>
      <c r="S20" s="494"/>
      <c r="T20" s="494"/>
      <c r="U20" s="494"/>
      <c r="V20" s="494"/>
      <c r="W20" s="966"/>
      <c r="X20" s="983" t="s">
        <v>1854</v>
      </c>
      <c r="Y20" s="983"/>
      <c r="Z20" s="983"/>
      <c r="AA20" s="983"/>
      <c r="AB20" s="983"/>
      <c r="AC20" s="983"/>
      <c r="AD20" s="983"/>
    </row>
    <row r="21" spans="1:30" ht="30">
      <c r="A21" s="500" t="s">
        <v>1853</v>
      </c>
      <c r="B21" s="499" t="s">
        <v>1852</v>
      </c>
      <c r="C21" s="499" t="s">
        <v>1851</v>
      </c>
      <c r="D21" s="499" t="s">
        <v>1850</v>
      </c>
      <c r="E21" s="499" t="s">
        <v>1849</v>
      </c>
      <c r="F21" s="499" t="s">
        <v>1848</v>
      </c>
      <c r="G21" s="499" t="s">
        <v>1847</v>
      </c>
      <c r="H21" s="498" t="s">
        <v>1846</v>
      </c>
      <c r="I21" s="498" t="s">
        <v>1845</v>
      </c>
      <c r="J21" s="966"/>
      <c r="K21" s="494"/>
      <c r="L21" s="494"/>
      <c r="M21" s="494"/>
      <c r="N21" s="494"/>
      <c r="O21" s="494"/>
      <c r="P21" s="494"/>
      <c r="Q21" s="494"/>
      <c r="R21" s="494"/>
      <c r="S21" s="494"/>
      <c r="T21" s="494"/>
      <c r="U21" s="494"/>
      <c r="V21" s="494"/>
      <c r="W21" s="966"/>
      <c r="X21" s="497" t="s">
        <v>1844</v>
      </c>
      <c r="Y21" s="497" t="s">
        <v>1843</v>
      </c>
      <c r="Z21" s="497" t="s">
        <v>1842</v>
      </c>
      <c r="AA21" s="497" t="s">
        <v>1841</v>
      </c>
      <c r="AB21" s="497" t="s">
        <v>1840</v>
      </c>
      <c r="AC21" s="497" t="s">
        <v>1839</v>
      </c>
      <c r="AD21" s="497" t="s">
        <v>1838</v>
      </c>
    </row>
    <row r="22" spans="1:30">
      <c r="A22" s="496" t="s">
        <v>1837</v>
      </c>
      <c r="B22" s="495">
        <f>H4</f>
        <v>161.68</v>
      </c>
      <c r="C22" s="495">
        <f>H5</f>
        <v>161.68</v>
      </c>
      <c r="D22" s="495">
        <f>H6</f>
        <v>237.15</v>
      </c>
      <c r="E22" s="495">
        <f>H7</f>
        <v>237.15</v>
      </c>
      <c r="F22" s="495">
        <f>H9</f>
        <v>354.25</v>
      </c>
      <c r="G22" s="495">
        <f>H10</f>
        <v>171.48</v>
      </c>
      <c r="H22" s="495">
        <f>SUM(B22:G22)</f>
        <v>1323.39</v>
      </c>
      <c r="I22" s="495">
        <f>H22*1.2</f>
        <v>1588.07</v>
      </c>
      <c r="J22" s="966"/>
      <c r="K22" s="494"/>
      <c r="L22" s="494"/>
      <c r="M22" s="494"/>
      <c r="N22" s="494"/>
      <c r="O22" s="494"/>
      <c r="P22" s="494"/>
      <c r="Q22" s="494"/>
      <c r="R22" s="494"/>
      <c r="S22" s="494"/>
      <c r="T22" s="494"/>
      <c r="U22" s="494"/>
      <c r="V22" s="494"/>
      <c r="W22" s="966"/>
      <c r="X22" s="493">
        <v>204</v>
      </c>
      <c r="Y22" s="493">
        <v>408</v>
      </c>
      <c r="Z22" s="493">
        <v>602</v>
      </c>
      <c r="AA22" s="493">
        <f>4*X22</f>
        <v>816</v>
      </c>
      <c r="AB22" s="493">
        <f>5*X22</f>
        <v>1020</v>
      </c>
      <c r="AC22" s="493">
        <f>2*Z22</f>
        <v>1204</v>
      </c>
      <c r="AD22" s="493">
        <f>3*Z22</f>
        <v>1806</v>
      </c>
    </row>
  </sheetData>
  <mergeCells count="53">
    <mergeCell ref="O15:O16"/>
    <mergeCell ref="P15:P16"/>
    <mergeCell ref="A1:AD1"/>
    <mergeCell ref="A2:I2"/>
    <mergeCell ref="J2:J18"/>
    <mergeCell ref="K2:S2"/>
    <mergeCell ref="T2:T18"/>
    <mergeCell ref="U2:V2"/>
    <mergeCell ref="W2:W18"/>
    <mergeCell ref="X2:AD2"/>
    <mergeCell ref="A15:A16"/>
    <mergeCell ref="I15:I16"/>
    <mergeCell ref="K15:K16"/>
    <mergeCell ref="L15:L16"/>
    <mergeCell ref="M15:M16"/>
    <mergeCell ref="N15:N16"/>
    <mergeCell ref="AD15:AD16"/>
    <mergeCell ref="Q15:Q16"/>
    <mergeCell ref="R15:R16"/>
    <mergeCell ref="S15:S16"/>
    <mergeCell ref="U15:U16"/>
    <mergeCell ref="V15:V16"/>
    <mergeCell ref="X15:X16"/>
    <mergeCell ref="Y15:Y16"/>
    <mergeCell ref="Z15:Z16"/>
    <mergeCell ref="AA15:AA16"/>
    <mergeCell ref="AB15:AB16"/>
    <mergeCell ref="AC15:AC16"/>
    <mergeCell ref="R17:R18"/>
    <mergeCell ref="S17:S18"/>
    <mergeCell ref="U17:U18"/>
    <mergeCell ref="N17:N18"/>
    <mergeCell ref="AC17:AC18"/>
    <mergeCell ref="AB17:AB18"/>
    <mergeCell ref="O17:O18"/>
    <mergeCell ref="P17:P18"/>
    <mergeCell ref="Q17:Q18"/>
    <mergeCell ref="AD17:AD18"/>
    <mergeCell ref="A19:AD19"/>
    <mergeCell ref="A20:I20"/>
    <mergeCell ref="J20:J22"/>
    <mergeCell ref="W20:W22"/>
    <mergeCell ref="X20:AD20"/>
    <mergeCell ref="V17:V18"/>
    <mergeCell ref="X17:X18"/>
    <mergeCell ref="A17:A18"/>
    <mergeCell ref="I17:I18"/>
    <mergeCell ref="K17:K18"/>
    <mergeCell ref="L17:L18"/>
    <mergeCell ref="M17:M18"/>
    <mergeCell ref="Y17:Y18"/>
    <mergeCell ref="Z17:Z18"/>
    <mergeCell ref="AA17:AA18"/>
  </mergeCells>
  <conditionalFormatting sqref="V4:V18">
    <cfRule type="containsText" dxfId="14" priority="15" operator="containsText" text="OK">
      <formula>NOT(ISERROR(SEARCH("OK",V4)))</formula>
    </cfRule>
  </conditionalFormatting>
  <conditionalFormatting sqref="X4:AD4">
    <cfRule type="cellIs" dxfId="13" priority="14" operator="lessThan">
      <formula>$H4</formula>
    </cfRule>
  </conditionalFormatting>
  <conditionalFormatting sqref="X5:AD5">
    <cfRule type="cellIs" dxfId="12" priority="13" operator="lessThan">
      <formula>$H5</formula>
    </cfRule>
  </conditionalFormatting>
  <conditionalFormatting sqref="X6:AD6">
    <cfRule type="cellIs" dxfId="11" priority="12" operator="lessThan">
      <formula>$H6</formula>
    </cfRule>
  </conditionalFormatting>
  <conditionalFormatting sqref="X7:AD7">
    <cfRule type="cellIs" dxfId="10" priority="11" operator="lessThan">
      <formula>$H7</formula>
    </cfRule>
  </conditionalFormatting>
  <conditionalFormatting sqref="X8:AD8">
    <cfRule type="cellIs" dxfId="9" priority="10" operator="lessThan">
      <formula>$H8</formula>
    </cfRule>
  </conditionalFormatting>
  <conditionalFormatting sqref="X9:AD9">
    <cfRule type="cellIs" dxfId="8" priority="9" operator="lessThan">
      <formula>$H9</formula>
    </cfRule>
  </conditionalFormatting>
  <conditionalFormatting sqref="X10:AD10">
    <cfRule type="cellIs" dxfId="7" priority="8" operator="lessThan">
      <formula>$H10</formula>
    </cfRule>
  </conditionalFormatting>
  <conditionalFormatting sqref="X11:AD11">
    <cfRule type="cellIs" dxfId="6" priority="7" operator="lessThan">
      <formula>$H11</formula>
    </cfRule>
  </conditionalFormatting>
  <conditionalFormatting sqref="X12:AD12">
    <cfRule type="cellIs" dxfId="5" priority="6" operator="lessThan">
      <formula>$H12</formula>
    </cfRule>
  </conditionalFormatting>
  <conditionalFormatting sqref="X13:AD13">
    <cfRule type="cellIs" dxfId="4" priority="5" operator="lessThan">
      <formula>$H13</formula>
    </cfRule>
  </conditionalFormatting>
  <conditionalFormatting sqref="X14:AD14">
    <cfRule type="cellIs" dxfId="3" priority="4" operator="lessThan">
      <formula>$H14</formula>
    </cfRule>
  </conditionalFormatting>
  <conditionalFormatting sqref="X15:AD15">
    <cfRule type="cellIs" dxfId="2" priority="3" operator="lessThan">
      <formula>$H15</formula>
    </cfRule>
  </conditionalFormatting>
  <conditionalFormatting sqref="X17:AD17">
    <cfRule type="cellIs" dxfId="1" priority="2" operator="lessThan">
      <formula>$H17</formula>
    </cfRule>
  </conditionalFormatting>
  <conditionalFormatting sqref="X22:AD22">
    <cfRule type="cellIs" dxfId="0" priority="1" operator="lessThan">
      <formula>$H22</formula>
    </cfRule>
  </conditionalFormatting>
  <pageMargins left="0.511811024" right="0.511811024" top="0.78740157499999996" bottom="0.78740157499999996" header="0.31496062000000002" footer="0.31496062000000002"/>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904"/>
  <sheetViews>
    <sheetView tabSelected="1" view="pageBreakPreview" topLeftCell="A10" zoomScaleNormal="115" zoomScaleSheetLayoutView="100" zoomScalePageLayoutView="70" workbookViewId="0">
      <selection activeCell="G1" sqref="G1"/>
    </sheetView>
  </sheetViews>
  <sheetFormatPr defaultRowHeight="14.25"/>
  <cols>
    <col min="1" max="1" width="12.5703125" style="208" customWidth="1"/>
    <col min="2" max="2" width="12.85546875" style="208" customWidth="1"/>
    <col min="3" max="3" width="7.140625" style="222" customWidth="1"/>
    <col min="4" max="4" width="59.5703125" style="220" customWidth="1"/>
    <col min="5" max="5" width="6.140625" style="208" customWidth="1"/>
    <col min="6" max="6" width="9.85546875" style="221" customWidth="1"/>
    <col min="7" max="7" width="11.85546875" style="221" customWidth="1"/>
    <col min="8" max="8" width="10.7109375" style="221" customWidth="1"/>
    <col min="9" max="9" width="11.140625" style="208" customWidth="1"/>
    <col min="10" max="10" width="16" style="221" customWidth="1"/>
    <col min="11" max="12" width="9.140625" style="208"/>
    <col min="13" max="13" width="9.85546875" style="208" bestFit="1" customWidth="1"/>
    <col min="14" max="16384" width="9.140625" style="208"/>
  </cols>
  <sheetData>
    <row r="1" spans="1:99" ht="11.1" customHeight="1">
      <c r="A1" s="682" t="s">
        <v>1381</v>
      </c>
      <c r="B1" s="683"/>
      <c r="C1" s="683"/>
      <c r="D1" s="683"/>
      <c r="E1" s="683"/>
      <c r="F1" s="683"/>
      <c r="G1" s="683"/>
      <c r="H1" s="683"/>
      <c r="I1" s="683"/>
      <c r="J1" s="684"/>
    </row>
    <row r="2" spans="1:99" ht="11.1" customHeight="1">
      <c r="A2" s="685"/>
      <c r="B2" s="686"/>
      <c r="C2" s="686"/>
      <c r="D2" s="686"/>
      <c r="E2" s="686"/>
      <c r="F2" s="686"/>
      <c r="G2" s="686"/>
      <c r="H2" s="686"/>
      <c r="I2" s="686"/>
      <c r="J2" s="687"/>
    </row>
    <row r="3" spans="1:99" ht="18" customHeight="1">
      <c r="A3" s="671" t="s">
        <v>1386</v>
      </c>
      <c r="B3" s="672"/>
      <c r="C3" s="66"/>
      <c r="D3" s="67"/>
      <c r="E3" s="669" t="s">
        <v>10</v>
      </c>
      <c r="F3" s="670"/>
      <c r="G3" s="688"/>
      <c r="H3" s="688"/>
      <c r="I3" s="666" t="s">
        <v>12</v>
      </c>
      <c r="J3" s="227">
        <v>43991</v>
      </c>
    </row>
    <row r="4" spans="1:99" ht="18" customHeight="1">
      <c r="A4" s="432" t="s">
        <v>1389</v>
      </c>
      <c r="B4" s="678" t="s">
        <v>1388</v>
      </c>
      <c r="C4" s="678"/>
      <c r="D4" s="678"/>
      <c r="E4" s="673"/>
      <c r="F4" s="428" t="s">
        <v>11</v>
      </c>
      <c r="G4" s="670"/>
      <c r="H4" s="689" t="s">
        <v>1384</v>
      </c>
      <c r="I4" s="689"/>
      <c r="J4" s="238">
        <f>'BDI - Serviços'!G25</f>
        <v>0.24940000000000001</v>
      </c>
    </row>
    <row r="5" spans="1:99" ht="18" customHeight="1">
      <c r="A5" s="429" t="s">
        <v>611</v>
      </c>
      <c r="B5" s="678" t="s">
        <v>1374</v>
      </c>
      <c r="C5" s="678"/>
      <c r="D5" s="678"/>
      <c r="E5" s="209"/>
      <c r="F5" s="670"/>
      <c r="G5" s="670"/>
      <c r="H5" s="689" t="s">
        <v>1385</v>
      </c>
      <c r="I5" s="689"/>
      <c r="J5" s="238">
        <f>'BDI-Equipamentos'!H25</f>
        <v>0.1278</v>
      </c>
    </row>
    <row r="6" spans="1:99" ht="18" customHeight="1">
      <c r="A6" s="668" t="s">
        <v>76</v>
      </c>
      <c r="B6" s="304">
        <v>1116.78</v>
      </c>
      <c r="C6" s="418"/>
      <c r="D6" s="218"/>
      <c r="E6" s="209"/>
      <c r="F6" s="670"/>
      <c r="G6" s="428"/>
      <c r="H6" s="690" t="s">
        <v>1390</v>
      </c>
      <c r="I6" s="690"/>
      <c r="J6" s="691"/>
    </row>
    <row r="7" spans="1:99" s="426" customFormat="1" ht="21" customHeight="1">
      <c r="A7" s="692" t="s">
        <v>1391</v>
      </c>
      <c r="B7" s="425"/>
      <c r="C7" s="425" t="s">
        <v>2695</v>
      </c>
      <c r="D7" s="425"/>
      <c r="E7" s="423" t="s">
        <v>1383</v>
      </c>
      <c r="F7" s="424"/>
      <c r="G7" s="424"/>
      <c r="H7" s="424"/>
      <c r="I7" s="425"/>
      <c r="J7" s="552"/>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4"/>
      <c r="BO7" s="334"/>
      <c r="BP7" s="334"/>
      <c r="BQ7" s="334"/>
      <c r="BR7" s="334"/>
      <c r="BS7" s="334"/>
      <c r="BT7" s="334"/>
      <c r="BU7" s="334"/>
      <c r="BV7" s="334"/>
      <c r="BW7" s="334"/>
      <c r="BX7" s="334"/>
      <c r="BY7" s="334"/>
      <c r="BZ7" s="334"/>
      <c r="CA7" s="334"/>
      <c r="CB7" s="334"/>
      <c r="CC7" s="334"/>
      <c r="CD7" s="334"/>
      <c r="CE7" s="334"/>
      <c r="CF7" s="334"/>
      <c r="CG7" s="334"/>
      <c r="CH7" s="334"/>
      <c r="CI7" s="334"/>
      <c r="CJ7" s="334"/>
      <c r="CK7" s="334"/>
      <c r="CL7" s="334"/>
      <c r="CM7" s="334"/>
      <c r="CN7" s="334"/>
      <c r="CO7" s="334"/>
      <c r="CP7" s="334"/>
      <c r="CQ7" s="334"/>
      <c r="CR7" s="334"/>
      <c r="CS7" s="334"/>
    </row>
    <row r="8" spans="1:99" s="209" customFormat="1" ht="12" customHeight="1">
      <c r="A8" s="232"/>
      <c r="B8" s="234"/>
      <c r="C8" s="235"/>
      <c r="D8" s="585"/>
      <c r="E8" s="586"/>
      <c r="F8" s="587"/>
      <c r="G8" s="587"/>
      <c r="H8" s="588"/>
      <c r="I8" s="234"/>
      <c r="J8" s="589"/>
      <c r="K8" s="355"/>
      <c r="L8" s="355"/>
      <c r="M8" s="355"/>
      <c r="N8" s="355"/>
      <c r="O8" s="355"/>
      <c r="P8" s="355"/>
      <c r="Q8" s="355"/>
      <c r="R8" s="355"/>
      <c r="S8" s="355"/>
      <c r="T8" s="355"/>
      <c r="U8" s="355"/>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c r="AT8" s="355"/>
      <c r="AU8" s="355"/>
      <c r="AV8" s="355"/>
      <c r="AW8" s="355"/>
      <c r="AX8" s="355"/>
      <c r="AY8" s="355"/>
      <c r="AZ8" s="355"/>
      <c r="BA8" s="355"/>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row>
    <row r="9" spans="1:99" ht="12" customHeight="1">
      <c r="A9" s="693" t="s">
        <v>6</v>
      </c>
      <c r="B9" s="694" t="s">
        <v>34</v>
      </c>
      <c r="C9" s="693" t="s">
        <v>0</v>
      </c>
      <c r="D9" s="694" t="s">
        <v>1</v>
      </c>
      <c r="E9" s="694" t="s">
        <v>36</v>
      </c>
      <c r="F9" s="695" t="s">
        <v>35</v>
      </c>
      <c r="G9" s="665"/>
      <c r="H9" s="696" t="s">
        <v>2</v>
      </c>
      <c r="I9" s="697"/>
      <c r="J9" s="698"/>
    </row>
    <row r="10" spans="1:99" ht="48" customHeight="1">
      <c r="A10" s="699"/>
      <c r="B10" s="700"/>
      <c r="C10" s="699"/>
      <c r="D10" s="700"/>
      <c r="E10" s="700"/>
      <c r="F10" s="701"/>
      <c r="G10" s="590"/>
      <c r="H10" s="590" t="s">
        <v>3</v>
      </c>
      <c r="I10" s="664" t="s">
        <v>4</v>
      </c>
      <c r="J10" s="590" t="s">
        <v>5</v>
      </c>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row>
    <row r="11" spans="1:99" s="210" customFormat="1" ht="20.25" customHeight="1">
      <c r="A11" s="71"/>
      <c r="B11" s="71"/>
      <c r="C11" s="72" t="s">
        <v>50</v>
      </c>
      <c r="D11" s="73" t="s">
        <v>15</v>
      </c>
      <c r="E11" s="71"/>
      <c r="F11" s="74"/>
      <c r="G11" s="74"/>
      <c r="H11" s="74"/>
      <c r="I11" s="71"/>
      <c r="J11" s="74"/>
    </row>
    <row r="12" spans="1:99" s="211" customFormat="1" ht="33" customHeight="1">
      <c r="A12" s="338">
        <v>10775</v>
      </c>
      <c r="B12" s="75" t="s">
        <v>16</v>
      </c>
      <c r="C12" s="76" t="s">
        <v>52</v>
      </c>
      <c r="D12" s="349" t="s">
        <v>848</v>
      </c>
      <c r="E12" s="75" t="s">
        <v>849</v>
      </c>
      <c r="F12" s="667">
        <v>10</v>
      </c>
      <c r="G12" s="265"/>
      <c r="H12" s="326">
        <v>522</v>
      </c>
      <c r="I12" s="77">
        <f>(H12*(1+$J$4))</f>
        <v>652.19000000000005</v>
      </c>
      <c r="J12" s="326">
        <f t="shared" ref="J12:J16" si="0">F12*I12</f>
        <v>6521.9</v>
      </c>
    </row>
    <row r="13" spans="1:99" ht="30" customHeight="1">
      <c r="A13" s="312" t="s">
        <v>1426</v>
      </c>
      <c r="B13" s="317" t="s">
        <v>1350</v>
      </c>
      <c r="C13" s="76" t="s">
        <v>55</v>
      </c>
      <c r="D13" s="313" t="str">
        <f>Composição!$A$1176</f>
        <v xml:space="preserve"> INSTALAÇÃO PROVISÓRIA DE ENERGIA ELÉTRICA, AEREA, TRIFASICA, EM POSTE CONCRETO, EXCLUSIVE FORNECIMENTO DO MEDIDOR</v>
      </c>
      <c r="E13" s="80" t="s">
        <v>486</v>
      </c>
      <c r="F13" s="667">
        <v>1</v>
      </c>
      <c r="G13" s="265"/>
      <c r="H13" s="318">
        <f>Composição!$G$1201</f>
        <v>1165.27</v>
      </c>
      <c r="I13" s="77">
        <f t="shared" ref="I13:I15" si="1">(H13*(1+$J$4))</f>
        <v>1455.89</v>
      </c>
      <c r="J13" s="326">
        <f t="shared" si="0"/>
        <v>1455.89</v>
      </c>
    </row>
    <row r="14" spans="1:99" ht="28.5" customHeight="1">
      <c r="A14" s="75">
        <v>4813</v>
      </c>
      <c r="B14" s="75" t="s">
        <v>16</v>
      </c>
      <c r="C14" s="76" t="s">
        <v>61</v>
      </c>
      <c r="D14" s="357" t="s">
        <v>846</v>
      </c>
      <c r="E14" s="75" t="s">
        <v>497</v>
      </c>
      <c r="F14" s="667">
        <v>12.5</v>
      </c>
      <c r="G14" s="265"/>
      <c r="H14" s="326">
        <v>300</v>
      </c>
      <c r="I14" s="77">
        <f>(H14*(1+$J$5))</f>
        <v>338.34</v>
      </c>
      <c r="J14" s="326">
        <f t="shared" si="0"/>
        <v>4229.25</v>
      </c>
    </row>
    <row r="15" spans="1:99" ht="46.5" customHeight="1">
      <c r="A15" s="317">
        <v>99059</v>
      </c>
      <c r="B15" s="80" t="s">
        <v>16</v>
      </c>
      <c r="C15" s="76" t="s">
        <v>92</v>
      </c>
      <c r="D15" s="360" t="s">
        <v>991</v>
      </c>
      <c r="E15" s="80" t="s">
        <v>492</v>
      </c>
      <c r="F15" s="305">
        <v>185.35</v>
      </c>
      <c r="G15" s="265"/>
      <c r="H15" s="82">
        <v>32.869999999999997</v>
      </c>
      <c r="I15" s="77">
        <f t="shared" si="1"/>
        <v>41.07</v>
      </c>
      <c r="J15" s="82">
        <f t="shared" si="0"/>
        <v>7612.32</v>
      </c>
    </row>
    <row r="16" spans="1:99" ht="37.5" customHeight="1">
      <c r="A16" s="312" t="s">
        <v>1959</v>
      </c>
      <c r="B16" s="374" t="s">
        <v>485</v>
      </c>
      <c r="C16" s="76" t="s">
        <v>2471</v>
      </c>
      <c r="D16" s="360" t="s">
        <v>1946</v>
      </c>
      <c r="E16" s="80" t="s">
        <v>497</v>
      </c>
      <c r="F16" s="305">
        <v>6000</v>
      </c>
      <c r="G16" s="265"/>
      <c r="H16" s="82">
        <f>[8]Composição!$G$1157</f>
        <v>0.28999999999999998</v>
      </c>
      <c r="I16" s="77">
        <f>(H16*(1+$J$4))</f>
        <v>0.36</v>
      </c>
      <c r="J16" s="82">
        <f t="shared" si="0"/>
        <v>2160</v>
      </c>
    </row>
    <row r="17" spans="1:111" s="209" customFormat="1" ht="20.25" customHeight="1">
      <c r="A17" s="80"/>
      <c r="B17" s="80"/>
      <c r="C17" s="101" t="s">
        <v>55</v>
      </c>
      <c r="D17" s="102" t="s">
        <v>2696</v>
      </c>
      <c r="E17" s="80"/>
      <c r="F17" s="342"/>
      <c r="G17" s="356"/>
      <c r="H17" s="82"/>
      <c r="I17" s="77"/>
      <c r="J17" s="82"/>
      <c r="K17" s="355"/>
      <c r="L17" s="355"/>
      <c r="M17" s="355"/>
      <c r="N17" s="660"/>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c r="AU17" s="355"/>
      <c r="AV17" s="355"/>
      <c r="AW17" s="355"/>
      <c r="AX17" s="355"/>
      <c r="AY17" s="355"/>
      <c r="AZ17" s="355"/>
      <c r="BA17" s="355"/>
      <c r="BB17" s="355"/>
      <c r="BC17" s="355"/>
      <c r="BD17" s="355"/>
      <c r="BE17" s="355"/>
      <c r="BF17" s="355"/>
      <c r="BG17" s="355"/>
      <c r="BH17" s="355"/>
      <c r="BI17" s="355"/>
      <c r="BJ17" s="355"/>
      <c r="BK17" s="355"/>
      <c r="BL17" s="355"/>
      <c r="BM17" s="355"/>
      <c r="BN17" s="355"/>
      <c r="BO17" s="355"/>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row>
    <row r="18" spans="1:111" s="467" customFormat="1" ht="27.75" customHeight="1">
      <c r="A18" s="80">
        <v>90777</v>
      </c>
      <c r="B18" s="80" t="s">
        <v>16</v>
      </c>
      <c r="C18" s="81" t="s">
        <v>2699</v>
      </c>
      <c r="D18" s="661" t="s">
        <v>2698</v>
      </c>
      <c r="E18" s="80" t="s">
        <v>491</v>
      </c>
      <c r="F18" s="305">
        <f>20*10</f>
        <v>200</v>
      </c>
      <c r="G18" s="356"/>
      <c r="H18" s="82">
        <v>79.17</v>
      </c>
      <c r="I18" s="535">
        <f t="shared" ref="I18" si="2">H18*(1+G18)</f>
        <v>79.17</v>
      </c>
      <c r="J18" s="342">
        <f t="shared" ref="J18" si="3">F18*I18</f>
        <v>15834</v>
      </c>
      <c r="K18" s="662"/>
      <c r="L18" s="466"/>
      <c r="M18" s="663"/>
      <c r="N18" s="662"/>
      <c r="O18" s="466"/>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c r="BI18" s="466"/>
      <c r="BJ18" s="466"/>
      <c r="BK18" s="466"/>
      <c r="BL18" s="466"/>
      <c r="BM18" s="466"/>
      <c r="BN18" s="466"/>
      <c r="BO18" s="466"/>
      <c r="BP18" s="217"/>
      <c r="BQ18" s="217"/>
      <c r="BR18" s="217"/>
      <c r="BS18" s="217"/>
      <c r="BT18" s="217"/>
      <c r="BU18" s="217"/>
      <c r="BV18" s="217"/>
      <c r="BW18" s="217"/>
      <c r="BX18" s="217"/>
      <c r="BY18" s="217"/>
      <c r="BZ18" s="217"/>
      <c r="CA18" s="217"/>
      <c r="CB18" s="217"/>
      <c r="CC18" s="217"/>
      <c r="CD18" s="217"/>
      <c r="CE18" s="217"/>
      <c r="CF18" s="217"/>
      <c r="CG18" s="217"/>
      <c r="CH18" s="217"/>
      <c r="CI18" s="217"/>
      <c r="CJ18" s="217"/>
      <c r="CK18" s="217"/>
      <c r="CL18" s="217"/>
      <c r="CM18" s="217"/>
      <c r="CN18" s="217"/>
      <c r="CO18" s="217"/>
      <c r="CP18" s="217"/>
      <c r="CQ18" s="217"/>
      <c r="CR18" s="217"/>
      <c r="CS18" s="217"/>
      <c r="CT18" s="217"/>
      <c r="CU18" s="217"/>
      <c r="CV18" s="217"/>
      <c r="CW18" s="217"/>
      <c r="CX18" s="217"/>
      <c r="CY18" s="217"/>
      <c r="CZ18" s="217"/>
      <c r="DA18" s="217"/>
      <c r="DB18" s="217"/>
      <c r="DC18" s="217"/>
      <c r="DD18" s="217"/>
      <c r="DE18" s="217"/>
      <c r="DF18" s="217"/>
      <c r="DG18" s="217"/>
    </row>
    <row r="19" spans="1:111" s="467" customFormat="1" ht="27.75" customHeight="1">
      <c r="A19" s="80">
        <v>93572</v>
      </c>
      <c r="B19" s="80" t="s">
        <v>16</v>
      </c>
      <c r="C19" s="81" t="s">
        <v>2700</v>
      </c>
      <c r="D19" s="661" t="s">
        <v>2697</v>
      </c>
      <c r="E19" s="75" t="s">
        <v>849</v>
      </c>
      <c r="F19" s="305">
        <v>10</v>
      </c>
      <c r="G19" s="356"/>
      <c r="H19" s="82">
        <v>3342.75</v>
      </c>
      <c r="I19" s="535">
        <f t="shared" ref="I19:I20" si="4">H19*(1+G19)</f>
        <v>3342.75</v>
      </c>
      <c r="J19" s="342">
        <f t="shared" ref="J19:J20" si="5">F19*I19</f>
        <v>33427.5</v>
      </c>
      <c r="K19" s="662"/>
      <c r="L19" s="466"/>
      <c r="M19" s="663">
        <f>SUM(J18:J20)</f>
        <v>71281.5</v>
      </c>
      <c r="N19" s="662" t="e">
        <f>M19/G3</f>
        <v>#DIV/0!</v>
      </c>
      <c r="O19" s="466"/>
      <c r="P19" s="466"/>
      <c r="Q19" s="466"/>
      <c r="R19" s="466"/>
      <c r="S19" s="466"/>
      <c r="T19" s="466"/>
      <c r="U19" s="466"/>
      <c r="V19" s="466"/>
      <c r="W19" s="466"/>
      <c r="X19" s="466"/>
      <c r="Y19" s="466"/>
      <c r="Z19" s="466"/>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A19" s="466"/>
      <c r="BB19" s="466"/>
      <c r="BC19" s="466"/>
      <c r="BD19" s="466"/>
      <c r="BE19" s="466"/>
      <c r="BF19" s="466"/>
      <c r="BG19" s="466"/>
      <c r="BH19" s="466"/>
      <c r="BI19" s="466"/>
      <c r="BJ19" s="466"/>
      <c r="BK19" s="466"/>
      <c r="BL19" s="466"/>
      <c r="BM19" s="466"/>
      <c r="BN19" s="466"/>
      <c r="BO19" s="466"/>
      <c r="BP19" s="217"/>
      <c r="BQ19" s="217"/>
      <c r="BR19" s="217"/>
      <c r="BS19" s="217"/>
      <c r="BT19" s="217"/>
      <c r="BU19" s="217"/>
      <c r="BV19" s="217"/>
      <c r="BW19" s="217"/>
      <c r="BX19" s="217"/>
      <c r="BY19" s="217"/>
      <c r="BZ19" s="217"/>
      <c r="CA19" s="217"/>
      <c r="CB19" s="217"/>
      <c r="CC19" s="217"/>
      <c r="CD19" s="217"/>
      <c r="CE19" s="217"/>
      <c r="CF19" s="217"/>
      <c r="CG19" s="217"/>
      <c r="CH19" s="217"/>
      <c r="CI19" s="217"/>
      <c r="CJ19" s="217"/>
      <c r="CK19" s="217"/>
      <c r="CL19" s="217"/>
      <c r="CM19" s="217"/>
      <c r="CN19" s="217"/>
      <c r="CO19" s="217"/>
      <c r="CP19" s="217"/>
      <c r="CQ19" s="217"/>
      <c r="CR19" s="217"/>
      <c r="CS19" s="217"/>
      <c r="CT19" s="217"/>
      <c r="CU19" s="217"/>
      <c r="CV19" s="217"/>
      <c r="CW19" s="217"/>
      <c r="CX19" s="217"/>
      <c r="CY19" s="217"/>
      <c r="CZ19" s="217"/>
      <c r="DA19" s="217"/>
      <c r="DB19" s="217"/>
      <c r="DC19" s="217"/>
      <c r="DD19" s="217"/>
      <c r="DE19" s="217"/>
      <c r="DF19" s="217"/>
      <c r="DG19" s="217"/>
    </row>
    <row r="20" spans="1:111" s="467" customFormat="1" ht="22.5" customHeight="1">
      <c r="A20" s="80">
        <v>88326</v>
      </c>
      <c r="B20" s="80" t="s">
        <v>16</v>
      </c>
      <c r="C20" s="81" t="s">
        <v>2701</v>
      </c>
      <c r="D20" s="661" t="s">
        <v>2702</v>
      </c>
      <c r="E20" s="80" t="s">
        <v>491</v>
      </c>
      <c r="F20" s="305">
        <f>120*10</f>
        <v>1200</v>
      </c>
      <c r="G20" s="356"/>
      <c r="H20" s="82">
        <v>18.350000000000001</v>
      </c>
      <c r="I20" s="535">
        <f t="shared" si="4"/>
        <v>18.350000000000001</v>
      </c>
      <c r="J20" s="342">
        <f t="shared" si="5"/>
        <v>22020</v>
      </c>
      <c r="K20" s="662"/>
      <c r="L20" s="466"/>
      <c r="M20" s="663"/>
      <c r="N20" s="662"/>
      <c r="O20" s="466"/>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217"/>
      <c r="BQ20" s="217"/>
      <c r="BR20" s="217"/>
      <c r="BS20" s="217"/>
      <c r="BT20" s="217"/>
      <c r="BU20" s="217"/>
      <c r="BV20" s="217"/>
      <c r="BW20" s="217"/>
      <c r="BX20" s="217"/>
      <c r="BY20" s="217"/>
      <c r="BZ20" s="217"/>
      <c r="CA20" s="217"/>
      <c r="CB20" s="217"/>
      <c r="CC20" s="217"/>
      <c r="CD20" s="217"/>
      <c r="CE20" s="217"/>
      <c r="CF20" s="217"/>
      <c r="CG20" s="217"/>
      <c r="CH20" s="217"/>
      <c r="CI20" s="217"/>
      <c r="CJ20" s="217"/>
      <c r="CK20" s="217"/>
      <c r="CL20" s="217"/>
      <c r="CM20" s="217"/>
      <c r="CN20" s="217"/>
      <c r="CO20" s="217"/>
      <c r="CP20" s="217"/>
      <c r="CQ20" s="217"/>
      <c r="CR20" s="217"/>
      <c r="CS20" s="217"/>
      <c r="CT20" s="217"/>
      <c r="CU20" s="217"/>
      <c r="CV20" s="217"/>
      <c r="CW20" s="217"/>
      <c r="CX20" s="217"/>
      <c r="CY20" s="217"/>
      <c r="CZ20" s="217"/>
      <c r="DA20" s="217"/>
      <c r="DB20" s="217"/>
      <c r="DC20" s="217"/>
      <c r="DD20" s="217"/>
      <c r="DE20" s="217"/>
      <c r="DF20" s="217"/>
      <c r="DG20" s="217"/>
    </row>
    <row r="21" spans="1:111" ht="21.6" customHeight="1">
      <c r="A21" s="88"/>
      <c r="B21" s="88"/>
      <c r="C21" s="241"/>
      <c r="D21" s="93"/>
      <c r="E21" s="88"/>
      <c r="F21" s="89"/>
      <c r="G21" s="89"/>
      <c r="H21" s="702" t="s">
        <v>22</v>
      </c>
      <c r="I21" s="703"/>
      <c r="J21" s="207">
        <f>SUM(J12:J20)</f>
        <v>93260.86</v>
      </c>
    </row>
    <row r="22" spans="1:111" ht="21.6" customHeight="1">
      <c r="A22" s="85"/>
      <c r="B22" s="85"/>
      <c r="C22" s="72" t="s">
        <v>64</v>
      </c>
      <c r="D22" s="242" t="s">
        <v>2254</v>
      </c>
      <c r="E22" s="85"/>
      <c r="F22" s="86"/>
      <c r="G22" s="86"/>
      <c r="H22" s="86"/>
      <c r="I22" s="87"/>
      <c r="J22" s="86"/>
    </row>
    <row r="23" spans="1:111" ht="18" customHeight="1">
      <c r="A23" s="676"/>
      <c r="B23" s="676"/>
      <c r="C23" s="525" t="s">
        <v>66</v>
      </c>
      <c r="D23" s="526" t="s">
        <v>1945</v>
      </c>
      <c r="E23" s="676"/>
      <c r="F23" s="527"/>
      <c r="G23" s="527"/>
      <c r="H23" s="527"/>
      <c r="I23" s="530"/>
      <c r="J23" s="527"/>
    </row>
    <row r="24" spans="1:111" ht="28.5" customHeight="1">
      <c r="A24" s="317">
        <v>6081</v>
      </c>
      <c r="B24" s="80" t="s">
        <v>16</v>
      </c>
      <c r="C24" s="81" t="s">
        <v>2253</v>
      </c>
      <c r="D24" s="360" t="s">
        <v>1947</v>
      </c>
      <c r="E24" s="80" t="s">
        <v>496</v>
      </c>
      <c r="F24" s="305">
        <v>585.35</v>
      </c>
      <c r="G24" s="265"/>
      <c r="H24" s="82">
        <v>28.9</v>
      </c>
      <c r="I24" s="77">
        <f>(H24*(1+$J$4))</f>
        <v>36.11</v>
      </c>
      <c r="J24" s="82">
        <f>F24*I24</f>
        <v>21136.99</v>
      </c>
    </row>
    <row r="25" spans="1:111" ht="40.5" customHeight="1">
      <c r="A25" s="317">
        <v>96386</v>
      </c>
      <c r="B25" s="80" t="s">
        <v>16</v>
      </c>
      <c r="C25" s="81" t="s">
        <v>2255</v>
      </c>
      <c r="D25" s="360" t="s">
        <v>1948</v>
      </c>
      <c r="E25" s="80" t="s">
        <v>496</v>
      </c>
      <c r="F25" s="305">
        <f>F24</f>
        <v>585.35</v>
      </c>
      <c r="G25" s="265"/>
      <c r="H25" s="82">
        <v>4.2300000000000004</v>
      </c>
      <c r="I25" s="77">
        <f t="shared" ref="I25:I26" si="6">(H25*(1+$J$4))</f>
        <v>5.28</v>
      </c>
      <c r="J25" s="82">
        <f t="shared" ref="J25:J31" si="7">F25*I25</f>
        <v>3090.65</v>
      </c>
    </row>
    <row r="26" spans="1:111" ht="30" customHeight="1">
      <c r="A26" s="317" t="s">
        <v>1949</v>
      </c>
      <c r="B26" s="80" t="s">
        <v>16</v>
      </c>
      <c r="C26" s="81" t="s">
        <v>2256</v>
      </c>
      <c r="D26" s="360" t="s">
        <v>1950</v>
      </c>
      <c r="E26" s="80" t="s">
        <v>496</v>
      </c>
      <c r="F26" s="305">
        <f>F24</f>
        <v>585.35</v>
      </c>
      <c r="G26" s="265"/>
      <c r="H26" s="82">
        <v>1.35</v>
      </c>
      <c r="I26" s="77">
        <f t="shared" si="6"/>
        <v>1.69</v>
      </c>
      <c r="J26" s="82">
        <f t="shared" si="7"/>
        <v>989.24</v>
      </c>
    </row>
    <row r="27" spans="1:111" ht="18" customHeight="1">
      <c r="A27" s="676"/>
      <c r="B27" s="676"/>
      <c r="C27" s="525" t="s">
        <v>68</v>
      </c>
      <c r="D27" s="526" t="s">
        <v>23</v>
      </c>
      <c r="E27" s="676"/>
      <c r="F27" s="527"/>
      <c r="G27" s="527"/>
      <c r="H27" s="527"/>
      <c r="I27" s="530"/>
      <c r="J27" s="82"/>
    </row>
    <row r="28" spans="1:111" ht="28.5" customHeight="1">
      <c r="A28" s="542" t="s">
        <v>2470</v>
      </c>
      <c r="B28" s="374" t="s">
        <v>485</v>
      </c>
      <c r="C28" s="81" t="s">
        <v>2257</v>
      </c>
      <c r="D28" s="540" t="s">
        <v>2449</v>
      </c>
      <c r="E28" s="75" t="s">
        <v>496</v>
      </c>
      <c r="F28" s="667">
        <f>'Mem. Cálculo (3)'!$G$3</f>
        <v>290.36</v>
      </c>
      <c r="G28" s="265"/>
      <c r="H28" s="314">
        <f>Composição!$G$1417</f>
        <v>4.57</v>
      </c>
      <c r="I28" s="77">
        <f t="shared" ref="I28:I31" si="8">(H28*(1+$J$4))</f>
        <v>5.71</v>
      </c>
      <c r="J28" s="82">
        <f t="shared" si="7"/>
        <v>1657.96</v>
      </c>
    </row>
    <row r="29" spans="1:111" ht="27" customHeight="1">
      <c r="A29" s="348">
        <v>9653</v>
      </c>
      <c r="B29" s="75" t="s">
        <v>16</v>
      </c>
      <c r="C29" s="81" t="s">
        <v>2258</v>
      </c>
      <c r="D29" s="349" t="s">
        <v>1993</v>
      </c>
      <c r="E29" s="75" t="s">
        <v>496</v>
      </c>
      <c r="F29" s="667">
        <f>'Mem. Cálculo (3)'!$D$129</f>
        <v>188.67</v>
      </c>
      <c r="G29" s="265"/>
      <c r="H29" s="326">
        <v>64.98</v>
      </c>
      <c r="I29" s="77">
        <f t="shared" si="8"/>
        <v>81.19</v>
      </c>
      <c r="J29" s="82">
        <f t="shared" si="7"/>
        <v>15318.12</v>
      </c>
    </row>
    <row r="30" spans="1:111" ht="15" customHeight="1">
      <c r="A30" s="348">
        <v>93382</v>
      </c>
      <c r="B30" s="75" t="s">
        <v>16</v>
      </c>
      <c r="C30" s="81" t="s">
        <v>2259</v>
      </c>
      <c r="D30" s="349" t="s">
        <v>1994</v>
      </c>
      <c r="E30" s="75" t="s">
        <v>496</v>
      </c>
      <c r="F30" s="667">
        <f>F29-$F$42</f>
        <v>135.43</v>
      </c>
      <c r="G30" s="265"/>
      <c r="H30" s="326">
        <v>19.64</v>
      </c>
      <c r="I30" s="77">
        <f t="shared" si="8"/>
        <v>24.54</v>
      </c>
      <c r="J30" s="82">
        <f t="shared" si="7"/>
        <v>3323.45</v>
      </c>
    </row>
    <row r="31" spans="1:111" ht="28.5" customHeight="1">
      <c r="A31" s="348">
        <v>96621</v>
      </c>
      <c r="B31" s="75" t="s">
        <v>16</v>
      </c>
      <c r="C31" s="81" t="s">
        <v>2260</v>
      </c>
      <c r="D31" s="675" t="s">
        <v>1995</v>
      </c>
      <c r="E31" s="75" t="s">
        <v>496</v>
      </c>
      <c r="F31" s="667">
        <f>'Mem. Cálculo (3)'!D127*0.05</f>
        <v>7.26</v>
      </c>
      <c r="G31" s="265"/>
      <c r="H31" s="326">
        <v>167.39</v>
      </c>
      <c r="I31" s="77">
        <f t="shared" si="8"/>
        <v>209.14</v>
      </c>
      <c r="J31" s="82">
        <f t="shared" si="7"/>
        <v>1518.36</v>
      </c>
    </row>
    <row r="32" spans="1:111" ht="21.6" customHeight="1">
      <c r="A32" s="239"/>
      <c r="B32" s="75"/>
      <c r="C32" s="76"/>
      <c r="D32" s="91"/>
      <c r="E32" s="88"/>
      <c r="F32" s="89"/>
      <c r="G32" s="89"/>
      <c r="H32" s="702" t="s">
        <v>22</v>
      </c>
      <c r="I32" s="703"/>
      <c r="J32" s="207">
        <f>SUM(J24:J31)</f>
        <v>47034.77</v>
      </c>
    </row>
    <row r="33" spans="1:97" s="209" customFormat="1">
      <c r="A33" s="85"/>
      <c r="B33" s="85"/>
      <c r="C33" s="72" t="s">
        <v>72</v>
      </c>
      <c r="D33" s="73" t="s">
        <v>919</v>
      </c>
      <c r="E33" s="85"/>
      <c r="F33" s="86"/>
      <c r="G33" s="86"/>
      <c r="H33" s="86"/>
      <c r="I33" s="87"/>
      <c r="J33" s="86"/>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208"/>
      <c r="BC33" s="208"/>
      <c r="BD33" s="208"/>
      <c r="BE33" s="208"/>
      <c r="BF33" s="208"/>
      <c r="BG33" s="208"/>
      <c r="BH33" s="208"/>
      <c r="BI33" s="208"/>
      <c r="BJ33" s="208"/>
      <c r="BK33" s="208"/>
      <c r="BL33" s="208"/>
      <c r="BM33" s="208"/>
      <c r="BN33" s="208"/>
      <c r="BO33" s="208"/>
      <c r="BP33" s="208"/>
      <c r="BQ33" s="208"/>
      <c r="BR33" s="208"/>
      <c r="BS33" s="208"/>
      <c r="BT33" s="208"/>
      <c r="BU33" s="208"/>
      <c r="BV33" s="208"/>
      <c r="BW33" s="208"/>
      <c r="BX33" s="208"/>
      <c r="BY33" s="208"/>
      <c r="BZ33" s="208"/>
      <c r="CA33" s="208"/>
      <c r="CB33" s="208"/>
      <c r="CC33" s="208"/>
      <c r="CD33" s="208"/>
      <c r="CE33" s="208"/>
      <c r="CF33" s="208"/>
      <c r="CG33" s="208"/>
      <c r="CH33" s="208"/>
      <c r="CI33" s="208"/>
      <c r="CJ33" s="208"/>
      <c r="CK33" s="208"/>
      <c r="CL33" s="208"/>
      <c r="CM33" s="208"/>
      <c r="CN33" s="208"/>
      <c r="CO33" s="208"/>
      <c r="CP33" s="208"/>
      <c r="CQ33" s="208"/>
      <c r="CR33" s="208"/>
      <c r="CS33" s="208"/>
    </row>
    <row r="34" spans="1:97" s="209" customFormat="1">
      <c r="A34" s="80"/>
      <c r="B34" s="80"/>
      <c r="C34" s="101" t="s">
        <v>74</v>
      </c>
      <c r="D34" s="102" t="s">
        <v>920</v>
      </c>
      <c r="E34" s="80"/>
      <c r="F34" s="342"/>
      <c r="G34" s="356"/>
      <c r="H34" s="82"/>
      <c r="I34" s="77"/>
      <c r="J34" s="82"/>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208"/>
      <c r="BC34" s="208"/>
      <c r="BD34" s="208"/>
      <c r="BE34" s="208"/>
      <c r="BF34" s="208"/>
      <c r="BG34" s="208"/>
      <c r="BH34" s="208"/>
      <c r="BI34" s="208"/>
      <c r="BJ34" s="208"/>
      <c r="BK34" s="208"/>
      <c r="BL34" s="208"/>
      <c r="BM34" s="208"/>
      <c r="BN34" s="208"/>
      <c r="BO34" s="208"/>
      <c r="BP34" s="208"/>
      <c r="BQ34" s="208"/>
      <c r="BR34" s="208"/>
      <c r="BS34" s="208"/>
      <c r="BT34" s="208"/>
      <c r="BU34" s="208"/>
      <c r="BV34" s="208"/>
      <c r="BW34" s="208"/>
      <c r="BX34" s="208"/>
      <c r="BY34" s="208"/>
      <c r="BZ34" s="208"/>
      <c r="CA34" s="208"/>
      <c r="CB34" s="208"/>
      <c r="CC34" s="208"/>
      <c r="CD34" s="208"/>
      <c r="CE34" s="208"/>
      <c r="CF34" s="208"/>
      <c r="CG34" s="208"/>
      <c r="CH34" s="208"/>
      <c r="CI34" s="208"/>
      <c r="CJ34" s="208"/>
      <c r="CK34" s="208"/>
      <c r="CL34" s="208"/>
      <c r="CM34" s="208"/>
      <c r="CN34" s="208"/>
      <c r="CO34" s="208"/>
      <c r="CP34" s="208"/>
      <c r="CQ34" s="208"/>
      <c r="CR34" s="208"/>
      <c r="CS34" s="208"/>
    </row>
    <row r="35" spans="1:97" s="209" customFormat="1" ht="40.5" customHeight="1">
      <c r="A35" s="80">
        <v>92775</v>
      </c>
      <c r="B35" s="80" t="s">
        <v>16</v>
      </c>
      <c r="C35" s="81" t="s">
        <v>921</v>
      </c>
      <c r="D35" s="357" t="s">
        <v>922</v>
      </c>
      <c r="E35" s="80" t="s">
        <v>490</v>
      </c>
      <c r="F35" s="305">
        <v>202.4</v>
      </c>
      <c r="G35" s="356"/>
      <c r="H35" s="326">
        <v>11.52</v>
      </c>
      <c r="I35" s="77">
        <f t="shared" ref="I35:I53" si="9">(H35*(1+$J$4))</f>
        <v>14.39</v>
      </c>
      <c r="J35" s="342">
        <f t="shared" ref="J35:J42" si="10">F35*I35</f>
        <v>2912.54</v>
      </c>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208"/>
      <c r="BC35" s="208"/>
      <c r="BD35" s="208"/>
      <c r="BE35" s="208"/>
      <c r="BF35" s="208"/>
      <c r="BG35" s="208"/>
      <c r="BH35" s="208"/>
      <c r="BI35" s="208"/>
      <c r="BJ35" s="208"/>
      <c r="BK35" s="208"/>
      <c r="BL35" s="208"/>
      <c r="BM35" s="208"/>
      <c r="BN35" s="208"/>
      <c r="BO35" s="208"/>
      <c r="BP35" s="208"/>
      <c r="BQ35" s="208"/>
      <c r="BR35" s="208"/>
      <c r="BS35" s="208"/>
      <c r="BT35" s="208"/>
      <c r="BU35" s="208"/>
      <c r="BV35" s="208"/>
      <c r="BW35" s="208"/>
      <c r="BX35" s="208"/>
      <c r="BY35" s="208"/>
      <c r="BZ35" s="208"/>
      <c r="CA35" s="208"/>
      <c r="CB35" s="208"/>
      <c r="CC35" s="208"/>
      <c r="CD35" s="208"/>
      <c r="CE35" s="208"/>
      <c r="CF35" s="208"/>
      <c r="CG35" s="208"/>
      <c r="CH35" s="208"/>
      <c r="CI35" s="208"/>
      <c r="CJ35" s="208"/>
      <c r="CK35" s="208"/>
      <c r="CL35" s="208"/>
      <c r="CM35" s="208"/>
      <c r="CN35" s="208"/>
      <c r="CO35" s="208"/>
      <c r="CP35" s="208"/>
      <c r="CQ35" s="208"/>
      <c r="CR35" s="208"/>
      <c r="CS35" s="208"/>
    </row>
    <row r="36" spans="1:97" s="209" customFormat="1" ht="40.5" customHeight="1">
      <c r="A36" s="80">
        <v>92776</v>
      </c>
      <c r="B36" s="80" t="s">
        <v>16</v>
      </c>
      <c r="C36" s="81" t="s">
        <v>923</v>
      </c>
      <c r="D36" s="357" t="s">
        <v>951</v>
      </c>
      <c r="E36" s="80" t="s">
        <v>490</v>
      </c>
      <c r="F36" s="305">
        <v>59.8</v>
      </c>
      <c r="G36" s="356"/>
      <c r="H36" s="326">
        <v>10.35</v>
      </c>
      <c r="I36" s="77">
        <f t="shared" si="9"/>
        <v>12.93</v>
      </c>
      <c r="J36" s="342">
        <f t="shared" si="10"/>
        <v>773.21</v>
      </c>
      <c r="K36" s="35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355"/>
      <c r="AZ36" s="355"/>
      <c r="BA36" s="355"/>
      <c r="BB36" s="208"/>
      <c r="BC36" s="208"/>
      <c r="BD36" s="208"/>
      <c r="BE36" s="208"/>
      <c r="BF36" s="208"/>
      <c r="BG36" s="208"/>
      <c r="BH36" s="208"/>
      <c r="BI36" s="208"/>
      <c r="BJ36" s="208"/>
      <c r="BK36" s="208"/>
      <c r="BL36" s="208"/>
      <c r="BM36" s="208"/>
      <c r="BN36" s="208"/>
      <c r="BO36" s="208"/>
      <c r="BP36" s="208"/>
      <c r="BQ36" s="208"/>
      <c r="BR36" s="208"/>
      <c r="BS36" s="208"/>
      <c r="BT36" s="208"/>
      <c r="BU36" s="208"/>
      <c r="BV36" s="208"/>
      <c r="BW36" s="208"/>
      <c r="BX36" s="208"/>
      <c r="BY36" s="208"/>
      <c r="BZ36" s="208"/>
      <c r="CA36" s="208"/>
      <c r="CB36" s="208"/>
      <c r="CC36" s="208"/>
      <c r="CD36" s="208"/>
      <c r="CE36" s="208"/>
      <c r="CF36" s="208"/>
      <c r="CG36" s="208"/>
      <c r="CH36" s="208"/>
      <c r="CI36" s="208"/>
      <c r="CJ36" s="208"/>
      <c r="CK36" s="208"/>
      <c r="CL36" s="208"/>
      <c r="CM36" s="208"/>
      <c r="CN36" s="208"/>
      <c r="CO36" s="208"/>
      <c r="CP36" s="208"/>
      <c r="CQ36" s="208"/>
      <c r="CR36" s="208"/>
      <c r="CS36" s="208"/>
    </row>
    <row r="37" spans="1:97" s="209" customFormat="1" ht="40.5" customHeight="1">
      <c r="A37" s="80">
        <v>92777</v>
      </c>
      <c r="B37" s="80" t="s">
        <v>16</v>
      </c>
      <c r="C37" s="81" t="s">
        <v>925</v>
      </c>
      <c r="D37" s="357" t="s">
        <v>924</v>
      </c>
      <c r="E37" s="80" t="s">
        <v>490</v>
      </c>
      <c r="F37" s="305">
        <v>953</v>
      </c>
      <c r="G37" s="356"/>
      <c r="H37" s="326">
        <v>9.31</v>
      </c>
      <c r="I37" s="77">
        <f t="shared" si="9"/>
        <v>11.63</v>
      </c>
      <c r="J37" s="342">
        <f t="shared" si="10"/>
        <v>11083.39</v>
      </c>
      <c r="K37" s="355"/>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c r="AV37" s="355"/>
      <c r="AW37" s="355"/>
      <c r="AX37" s="355"/>
      <c r="AY37" s="355"/>
      <c r="AZ37" s="355"/>
      <c r="BA37" s="355"/>
      <c r="BB37" s="208"/>
      <c r="BC37" s="208"/>
      <c r="BD37" s="208"/>
      <c r="BE37" s="208"/>
      <c r="BF37" s="208"/>
      <c r="BG37" s="208"/>
      <c r="BH37" s="208"/>
      <c r="BI37" s="208"/>
      <c r="BJ37" s="208"/>
      <c r="BK37" s="208"/>
      <c r="BL37" s="208"/>
      <c r="BM37" s="208"/>
      <c r="BN37" s="208"/>
      <c r="BO37" s="208"/>
      <c r="BP37" s="208"/>
      <c r="BQ37" s="208"/>
      <c r="BR37" s="208"/>
      <c r="BS37" s="208"/>
      <c r="BT37" s="208"/>
      <c r="BU37" s="208"/>
      <c r="BV37" s="208"/>
      <c r="BW37" s="208"/>
      <c r="BX37" s="208"/>
      <c r="BY37" s="208"/>
      <c r="BZ37" s="208"/>
      <c r="CA37" s="208"/>
      <c r="CB37" s="208"/>
      <c r="CC37" s="208"/>
      <c r="CD37" s="208"/>
      <c r="CE37" s="208"/>
      <c r="CF37" s="208"/>
      <c r="CG37" s="208"/>
      <c r="CH37" s="208"/>
      <c r="CI37" s="208"/>
      <c r="CJ37" s="208"/>
      <c r="CK37" s="208"/>
      <c r="CL37" s="208"/>
      <c r="CM37" s="208"/>
      <c r="CN37" s="208"/>
      <c r="CO37" s="208"/>
      <c r="CP37" s="208"/>
      <c r="CQ37" s="208"/>
      <c r="CR37" s="208"/>
      <c r="CS37" s="208"/>
    </row>
    <row r="38" spans="1:97" s="209" customFormat="1" ht="40.5" customHeight="1">
      <c r="A38" s="80">
        <v>92778</v>
      </c>
      <c r="B38" s="80" t="s">
        <v>16</v>
      </c>
      <c r="C38" s="81" t="s">
        <v>927</v>
      </c>
      <c r="D38" s="357" t="s">
        <v>926</v>
      </c>
      <c r="E38" s="80" t="s">
        <v>490</v>
      </c>
      <c r="F38" s="305">
        <v>561.29999999999995</v>
      </c>
      <c r="G38" s="356"/>
      <c r="H38" s="326">
        <v>8.1300000000000008</v>
      </c>
      <c r="I38" s="77">
        <f t="shared" si="9"/>
        <v>10.16</v>
      </c>
      <c r="J38" s="342">
        <f t="shared" si="10"/>
        <v>5702.81</v>
      </c>
      <c r="K38" s="35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c r="AV38" s="355"/>
      <c r="AW38" s="355"/>
      <c r="AX38" s="355"/>
      <c r="AY38" s="355"/>
      <c r="AZ38" s="355"/>
      <c r="BA38" s="355"/>
      <c r="BB38" s="208"/>
      <c r="BC38" s="208"/>
      <c r="BD38" s="208"/>
      <c r="BE38" s="208"/>
      <c r="BF38" s="208"/>
      <c r="BG38" s="208"/>
      <c r="BH38" s="208"/>
      <c r="BI38" s="208"/>
      <c r="BJ38" s="208"/>
      <c r="BK38" s="208"/>
      <c r="BL38" s="208"/>
      <c r="BM38" s="208"/>
      <c r="BN38" s="208"/>
      <c r="BO38" s="208"/>
      <c r="BP38" s="208"/>
      <c r="BQ38" s="208"/>
      <c r="BR38" s="208"/>
      <c r="BS38" s="208"/>
      <c r="BT38" s="208"/>
      <c r="BU38" s="208"/>
      <c r="BV38" s="208"/>
      <c r="BW38" s="208"/>
      <c r="BX38" s="208"/>
      <c r="BY38" s="208"/>
      <c r="BZ38" s="208"/>
      <c r="CA38" s="208"/>
      <c r="CB38" s="208"/>
      <c r="CC38" s="208"/>
      <c r="CD38" s="208"/>
      <c r="CE38" s="208"/>
      <c r="CF38" s="208"/>
      <c r="CG38" s="208"/>
      <c r="CH38" s="208"/>
      <c r="CI38" s="208"/>
      <c r="CJ38" s="208"/>
      <c r="CK38" s="208"/>
      <c r="CL38" s="208"/>
      <c r="CM38" s="208"/>
      <c r="CN38" s="208"/>
      <c r="CO38" s="208"/>
      <c r="CP38" s="208"/>
      <c r="CQ38" s="208"/>
      <c r="CR38" s="208"/>
      <c r="CS38" s="208"/>
    </row>
    <row r="39" spans="1:97" s="209" customFormat="1" ht="40.5" customHeight="1">
      <c r="A39" s="80">
        <v>92779</v>
      </c>
      <c r="B39" s="80" t="s">
        <v>16</v>
      </c>
      <c r="C39" s="81" t="s">
        <v>929</v>
      </c>
      <c r="D39" s="357" t="s">
        <v>935</v>
      </c>
      <c r="E39" s="80" t="s">
        <v>490</v>
      </c>
      <c r="F39" s="305">
        <v>40.700000000000003</v>
      </c>
      <c r="G39" s="356"/>
      <c r="H39" s="326">
        <v>6.72</v>
      </c>
      <c r="I39" s="77">
        <f t="shared" si="9"/>
        <v>8.4</v>
      </c>
      <c r="J39" s="342">
        <f t="shared" si="10"/>
        <v>341.88</v>
      </c>
      <c r="K39" s="355"/>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5"/>
      <c r="AW39" s="355"/>
      <c r="AX39" s="355"/>
      <c r="AY39" s="355"/>
      <c r="AZ39" s="355"/>
      <c r="BA39" s="355"/>
      <c r="BB39" s="208"/>
      <c r="BC39" s="208"/>
      <c r="BD39" s="208"/>
      <c r="BE39" s="208"/>
      <c r="BF39" s="208"/>
      <c r="BG39" s="208"/>
      <c r="BH39" s="208"/>
      <c r="BI39" s="208"/>
      <c r="BJ39" s="208"/>
      <c r="BK39" s="208"/>
      <c r="BL39" s="208"/>
      <c r="BM39" s="208"/>
      <c r="BN39" s="208"/>
      <c r="BO39" s="208"/>
      <c r="BP39" s="208"/>
      <c r="BQ39" s="208"/>
      <c r="BR39" s="208"/>
      <c r="BS39" s="208"/>
      <c r="BT39" s="208"/>
      <c r="BU39" s="208"/>
      <c r="BV39" s="208"/>
      <c r="BW39" s="208"/>
      <c r="BX39" s="208"/>
      <c r="BY39" s="208"/>
      <c r="BZ39" s="208"/>
      <c r="CA39" s="208"/>
      <c r="CB39" s="208"/>
      <c r="CC39" s="208"/>
      <c r="CD39" s="208"/>
      <c r="CE39" s="208"/>
      <c r="CF39" s="208"/>
      <c r="CG39" s="208"/>
      <c r="CH39" s="208"/>
      <c r="CI39" s="208"/>
      <c r="CJ39" s="208"/>
      <c r="CK39" s="208"/>
      <c r="CL39" s="208"/>
      <c r="CM39" s="208"/>
      <c r="CN39" s="208"/>
      <c r="CO39" s="208"/>
      <c r="CP39" s="208"/>
      <c r="CQ39" s="208"/>
      <c r="CR39" s="208"/>
      <c r="CS39" s="208"/>
    </row>
    <row r="40" spans="1:97" s="209" customFormat="1" ht="40.5" customHeight="1">
      <c r="A40" s="80">
        <v>92764</v>
      </c>
      <c r="B40" s="80" t="s">
        <v>16</v>
      </c>
      <c r="C40" s="81" t="s">
        <v>967</v>
      </c>
      <c r="D40" s="357" t="s">
        <v>965</v>
      </c>
      <c r="E40" s="80" t="s">
        <v>490</v>
      </c>
      <c r="F40" s="305">
        <v>125.4</v>
      </c>
      <c r="G40" s="356"/>
      <c r="H40" s="326">
        <v>5.76</v>
      </c>
      <c r="I40" s="77">
        <f t="shared" si="9"/>
        <v>7.2</v>
      </c>
      <c r="J40" s="342">
        <f t="shared" si="10"/>
        <v>902.88</v>
      </c>
      <c r="K40" s="355"/>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c r="AU40" s="355"/>
      <c r="AV40" s="355"/>
      <c r="AW40" s="355"/>
      <c r="AX40" s="355"/>
      <c r="AY40" s="355"/>
      <c r="AZ40" s="355"/>
      <c r="BA40" s="355"/>
      <c r="BB40" s="208"/>
      <c r="BC40" s="208"/>
      <c r="BD40" s="208"/>
      <c r="BE40" s="208"/>
      <c r="BF40" s="208"/>
      <c r="BG40" s="208"/>
      <c r="BH40" s="208"/>
      <c r="BI40" s="208"/>
      <c r="BJ40" s="208"/>
      <c r="BK40" s="208"/>
      <c r="BL40" s="208"/>
      <c r="BM40" s="208"/>
      <c r="BN40" s="208"/>
      <c r="BO40" s="208"/>
      <c r="BP40" s="208"/>
      <c r="BQ40" s="208"/>
      <c r="BR40" s="208"/>
      <c r="BS40" s="208"/>
      <c r="BT40" s="208"/>
      <c r="BU40" s="208"/>
      <c r="BV40" s="208"/>
      <c r="BW40" s="208"/>
      <c r="BX40" s="208"/>
      <c r="BY40" s="208"/>
      <c r="BZ40" s="208"/>
      <c r="CA40" s="208"/>
      <c r="CB40" s="208"/>
      <c r="CC40" s="208"/>
      <c r="CD40" s="208"/>
      <c r="CE40" s="208"/>
      <c r="CF40" s="208"/>
      <c r="CG40" s="208"/>
      <c r="CH40" s="208"/>
      <c r="CI40" s="208"/>
      <c r="CJ40" s="208"/>
      <c r="CK40" s="208"/>
      <c r="CL40" s="208"/>
      <c r="CM40" s="208"/>
      <c r="CN40" s="208"/>
      <c r="CO40" s="208"/>
      <c r="CP40" s="208"/>
      <c r="CQ40" s="208"/>
      <c r="CR40" s="208"/>
      <c r="CS40" s="208"/>
    </row>
    <row r="41" spans="1:97" s="209" customFormat="1" ht="30.75" customHeight="1">
      <c r="A41" s="80">
        <v>96535</v>
      </c>
      <c r="B41" s="80" t="s">
        <v>16</v>
      </c>
      <c r="C41" s="81" t="s">
        <v>968</v>
      </c>
      <c r="D41" s="357" t="s">
        <v>928</v>
      </c>
      <c r="E41" s="75" t="s">
        <v>497</v>
      </c>
      <c r="F41" s="305">
        <v>289.89</v>
      </c>
      <c r="G41" s="356"/>
      <c r="H41" s="326">
        <v>88.19</v>
      </c>
      <c r="I41" s="77">
        <f t="shared" si="9"/>
        <v>110.18</v>
      </c>
      <c r="J41" s="342">
        <f t="shared" si="10"/>
        <v>31940.080000000002</v>
      </c>
      <c r="K41" s="355"/>
      <c r="L41" s="355"/>
      <c r="M41" s="355"/>
      <c r="N41" s="355"/>
      <c r="O41" s="355"/>
      <c r="P41" s="355"/>
      <c r="Q41" s="355"/>
      <c r="R41" s="355"/>
      <c r="S41" s="355"/>
      <c r="T41" s="355"/>
      <c r="U41" s="355"/>
      <c r="V41" s="355"/>
      <c r="W41" s="355"/>
      <c r="X41" s="355"/>
      <c r="Y41" s="355"/>
      <c r="Z41" s="355"/>
      <c r="AA41" s="355"/>
      <c r="AB41" s="355"/>
      <c r="AC41" s="355"/>
      <c r="AD41" s="355"/>
      <c r="AE41" s="355"/>
      <c r="AF41" s="355"/>
      <c r="AG41" s="355"/>
      <c r="AH41" s="355"/>
      <c r="AI41" s="355"/>
      <c r="AJ41" s="355"/>
      <c r="AK41" s="355"/>
      <c r="AL41" s="355"/>
      <c r="AM41" s="355"/>
      <c r="AN41" s="355"/>
      <c r="AO41" s="355"/>
      <c r="AP41" s="355"/>
      <c r="AQ41" s="355"/>
      <c r="AR41" s="355"/>
      <c r="AS41" s="355"/>
      <c r="AT41" s="355"/>
      <c r="AU41" s="355"/>
      <c r="AV41" s="355"/>
      <c r="AW41" s="355"/>
      <c r="AX41" s="355"/>
      <c r="AY41" s="355"/>
      <c r="AZ41" s="355"/>
      <c r="BA41" s="355"/>
      <c r="BB41" s="208"/>
      <c r="BC41" s="208"/>
      <c r="BD41" s="208"/>
      <c r="BE41" s="208"/>
      <c r="BF41" s="208"/>
      <c r="BG41" s="208"/>
      <c r="BH41" s="208"/>
      <c r="BI41" s="208"/>
      <c r="BJ41" s="208"/>
      <c r="BK41" s="208"/>
      <c r="BL41" s="208"/>
      <c r="BM41" s="208"/>
      <c r="BN41" s="208"/>
      <c r="BO41" s="208"/>
      <c r="BP41" s="208"/>
      <c r="BQ41" s="208"/>
      <c r="BR41" s="208"/>
      <c r="BS41" s="208"/>
      <c r="BT41" s="208"/>
      <c r="BU41" s="208"/>
      <c r="BV41" s="208"/>
      <c r="BW41" s="208"/>
      <c r="BX41" s="208"/>
      <c r="BY41" s="208"/>
      <c r="BZ41" s="208"/>
      <c r="CA41" s="208"/>
      <c r="CB41" s="208"/>
      <c r="CC41" s="208"/>
      <c r="CD41" s="208"/>
      <c r="CE41" s="208"/>
      <c r="CF41" s="208"/>
      <c r="CG41" s="208"/>
      <c r="CH41" s="208"/>
      <c r="CI41" s="208"/>
      <c r="CJ41" s="208"/>
      <c r="CK41" s="208"/>
      <c r="CL41" s="208"/>
      <c r="CM41" s="208"/>
      <c r="CN41" s="208"/>
      <c r="CO41" s="208"/>
      <c r="CP41" s="208"/>
      <c r="CQ41" s="208"/>
      <c r="CR41" s="208"/>
      <c r="CS41" s="208"/>
    </row>
    <row r="42" spans="1:97" s="209" customFormat="1" ht="29.25" customHeight="1">
      <c r="A42" s="317" t="s">
        <v>821</v>
      </c>
      <c r="B42" s="317" t="s">
        <v>1350</v>
      </c>
      <c r="C42" s="81" t="s">
        <v>969</v>
      </c>
      <c r="D42" s="675" t="s">
        <v>850</v>
      </c>
      <c r="E42" s="346" t="s">
        <v>496</v>
      </c>
      <c r="F42" s="305">
        <v>53.24</v>
      </c>
      <c r="G42" s="358"/>
      <c r="H42" s="326">
        <f>Composição!$G$705</f>
        <v>504.98</v>
      </c>
      <c r="I42" s="77">
        <f t="shared" si="9"/>
        <v>630.91999999999996</v>
      </c>
      <c r="J42" s="342">
        <f t="shared" si="10"/>
        <v>33590.18</v>
      </c>
      <c r="K42" s="355"/>
      <c r="L42" s="355"/>
      <c r="M42" s="355"/>
      <c r="N42" s="355"/>
      <c r="O42" s="355"/>
      <c r="P42" s="355"/>
      <c r="Q42" s="355"/>
      <c r="R42" s="355"/>
      <c r="S42" s="355"/>
      <c r="T42" s="355"/>
      <c r="U42" s="355"/>
      <c r="V42" s="355"/>
      <c r="W42" s="355"/>
      <c r="X42" s="355"/>
      <c r="Y42" s="355"/>
      <c r="Z42" s="355"/>
      <c r="AA42" s="355"/>
      <c r="AB42" s="355"/>
      <c r="AC42" s="355"/>
      <c r="AD42" s="355"/>
      <c r="AE42" s="355"/>
      <c r="AF42" s="355"/>
      <c r="AG42" s="355"/>
      <c r="AH42" s="355"/>
      <c r="AI42" s="355"/>
      <c r="AJ42" s="355"/>
      <c r="AK42" s="355"/>
      <c r="AL42" s="355"/>
      <c r="AM42" s="355"/>
      <c r="AN42" s="355"/>
      <c r="AO42" s="355"/>
      <c r="AP42" s="355"/>
      <c r="AQ42" s="355"/>
      <c r="AR42" s="355"/>
      <c r="AS42" s="355"/>
      <c r="AT42" s="355"/>
      <c r="AU42" s="355"/>
      <c r="AV42" s="355"/>
      <c r="AW42" s="355"/>
      <c r="AX42" s="355"/>
      <c r="AY42" s="355"/>
      <c r="AZ42" s="355"/>
      <c r="BA42" s="355"/>
      <c r="BB42" s="208"/>
      <c r="BC42" s="208"/>
      <c r="BD42" s="208"/>
      <c r="BE42" s="208"/>
      <c r="BF42" s="208"/>
      <c r="BG42" s="208"/>
      <c r="BH42" s="208"/>
      <c r="BI42" s="208"/>
      <c r="BJ42" s="208"/>
      <c r="BK42" s="208"/>
      <c r="BL42" s="208"/>
      <c r="BM42" s="208"/>
      <c r="BN42" s="208"/>
      <c r="BO42" s="208"/>
      <c r="BP42" s="208"/>
      <c r="BQ42" s="208"/>
      <c r="BR42" s="208"/>
      <c r="BS42" s="208"/>
      <c r="BT42" s="208"/>
      <c r="BU42" s="208"/>
      <c r="BV42" s="208"/>
      <c r="BW42" s="208"/>
      <c r="BX42" s="208"/>
      <c r="BY42" s="208"/>
      <c r="BZ42" s="208"/>
      <c r="CA42" s="208"/>
      <c r="CB42" s="208"/>
      <c r="CC42" s="208"/>
      <c r="CD42" s="208"/>
      <c r="CE42" s="208"/>
      <c r="CF42" s="208"/>
      <c r="CG42" s="208"/>
      <c r="CH42" s="208"/>
      <c r="CI42" s="208"/>
      <c r="CJ42" s="208"/>
      <c r="CK42" s="208"/>
      <c r="CL42" s="208"/>
      <c r="CM42" s="208"/>
      <c r="CN42" s="208"/>
      <c r="CO42" s="208"/>
      <c r="CP42" s="208"/>
      <c r="CQ42" s="208"/>
      <c r="CR42" s="208"/>
      <c r="CS42" s="208"/>
    </row>
    <row r="43" spans="1:97" s="209" customFormat="1" ht="17.25" customHeight="1">
      <c r="A43" s="80"/>
      <c r="B43" s="80"/>
      <c r="C43" s="101" t="s">
        <v>94</v>
      </c>
      <c r="D43" s="359" t="s">
        <v>930</v>
      </c>
      <c r="E43" s="346"/>
      <c r="F43" s="342"/>
      <c r="G43" s="356"/>
      <c r="H43" s="82"/>
      <c r="I43" s="77"/>
      <c r="J43" s="82"/>
      <c r="K43" s="355"/>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208"/>
      <c r="BC43" s="208"/>
      <c r="BD43" s="208"/>
      <c r="BE43" s="208"/>
      <c r="BF43" s="208"/>
      <c r="BG43" s="208"/>
      <c r="BH43" s="208"/>
      <c r="BI43" s="208"/>
      <c r="BJ43" s="208"/>
      <c r="BK43" s="208"/>
      <c r="BL43" s="208"/>
      <c r="BM43" s="208"/>
      <c r="BN43" s="208"/>
      <c r="BO43" s="208"/>
      <c r="BP43" s="208"/>
      <c r="BQ43" s="208"/>
      <c r="BR43" s="208"/>
      <c r="BS43" s="208"/>
      <c r="BT43" s="208"/>
      <c r="BU43" s="208"/>
      <c r="BV43" s="208"/>
      <c r="BW43" s="208"/>
      <c r="BX43" s="208"/>
      <c r="BY43" s="208"/>
      <c r="BZ43" s="208"/>
      <c r="CA43" s="208"/>
      <c r="CB43" s="208"/>
      <c r="CC43" s="208"/>
      <c r="CD43" s="208"/>
      <c r="CE43" s="208"/>
      <c r="CF43" s="208"/>
      <c r="CG43" s="208"/>
      <c r="CH43" s="208"/>
      <c r="CI43" s="208"/>
      <c r="CJ43" s="208"/>
      <c r="CK43" s="208"/>
      <c r="CL43" s="208"/>
      <c r="CM43" s="208"/>
      <c r="CN43" s="208"/>
      <c r="CO43" s="208"/>
      <c r="CP43" s="208"/>
      <c r="CQ43" s="208"/>
      <c r="CR43" s="208"/>
      <c r="CS43" s="208"/>
    </row>
    <row r="44" spans="1:97" s="209" customFormat="1" ht="36.75" customHeight="1">
      <c r="A44" s="80">
        <v>92775</v>
      </c>
      <c r="B44" s="80" t="s">
        <v>16</v>
      </c>
      <c r="C44" s="81" t="s">
        <v>931</v>
      </c>
      <c r="D44" s="357" t="s">
        <v>922</v>
      </c>
      <c r="E44" s="80" t="s">
        <v>490</v>
      </c>
      <c r="F44" s="305">
        <v>530.20000000000005</v>
      </c>
      <c r="G44" s="356"/>
      <c r="H44" s="326">
        <f>H35</f>
        <v>11.52</v>
      </c>
      <c r="I44" s="77">
        <f t="shared" si="9"/>
        <v>14.39</v>
      </c>
      <c r="J44" s="342">
        <f>F44*I44</f>
        <v>7629.58</v>
      </c>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208"/>
      <c r="BC44" s="208"/>
      <c r="BD44" s="208"/>
      <c r="BE44" s="208"/>
      <c r="BF44" s="208"/>
      <c r="BG44" s="208"/>
      <c r="BH44" s="208"/>
      <c r="BI44" s="208"/>
      <c r="BJ44" s="208"/>
      <c r="BK44" s="208"/>
      <c r="BL44" s="208"/>
      <c r="BM44" s="208"/>
      <c r="BN44" s="208"/>
      <c r="BO44" s="208"/>
      <c r="BP44" s="208"/>
      <c r="BQ44" s="208"/>
      <c r="BR44" s="208"/>
      <c r="BS44" s="208"/>
      <c r="BT44" s="208"/>
      <c r="BU44" s="208"/>
      <c r="BV44" s="208"/>
      <c r="BW44" s="208"/>
      <c r="BX44" s="208"/>
      <c r="BY44" s="208"/>
      <c r="BZ44" s="208"/>
      <c r="CA44" s="208"/>
      <c r="CB44" s="208"/>
      <c r="CC44" s="208"/>
      <c r="CD44" s="208"/>
      <c r="CE44" s="208"/>
      <c r="CF44" s="208"/>
      <c r="CG44" s="208"/>
      <c r="CH44" s="208"/>
      <c r="CI44" s="208"/>
      <c r="CJ44" s="208"/>
      <c r="CK44" s="208"/>
      <c r="CL44" s="208"/>
      <c r="CM44" s="208"/>
      <c r="CN44" s="208"/>
      <c r="CO44" s="208"/>
      <c r="CP44" s="208"/>
      <c r="CQ44" s="208"/>
      <c r="CR44" s="208"/>
      <c r="CS44" s="208"/>
    </row>
    <row r="45" spans="1:97" s="209" customFormat="1" ht="36.75" customHeight="1">
      <c r="A45" s="80">
        <v>92777</v>
      </c>
      <c r="B45" s="80" t="s">
        <v>16</v>
      </c>
      <c r="C45" s="81" t="s">
        <v>932</v>
      </c>
      <c r="D45" s="357" t="s">
        <v>924</v>
      </c>
      <c r="E45" s="80" t="s">
        <v>490</v>
      </c>
      <c r="F45" s="305">
        <v>900.5</v>
      </c>
      <c r="G45" s="356"/>
      <c r="H45" s="326">
        <v>9.31</v>
      </c>
      <c r="I45" s="77">
        <f t="shared" si="9"/>
        <v>11.63</v>
      </c>
      <c r="J45" s="342">
        <f t="shared" ref="J45:J53" si="11">F45*I45</f>
        <v>10472.82</v>
      </c>
      <c r="K45" s="355"/>
      <c r="L45" s="355"/>
      <c r="M45" s="355"/>
      <c r="N45" s="355"/>
      <c r="O45" s="355"/>
      <c r="P45" s="355"/>
      <c r="Q45" s="355"/>
      <c r="R45" s="355"/>
      <c r="S45" s="355"/>
      <c r="T45" s="355"/>
      <c r="U45" s="355"/>
      <c r="V45" s="355"/>
      <c r="W45" s="355"/>
      <c r="X45" s="355"/>
      <c r="Y45" s="355"/>
      <c r="Z45" s="355"/>
      <c r="AA45" s="355"/>
      <c r="AB45" s="355"/>
      <c r="AC45" s="355"/>
      <c r="AD45" s="355"/>
      <c r="AE45" s="355"/>
      <c r="AF45" s="355"/>
      <c r="AG45" s="355"/>
      <c r="AH45" s="355"/>
      <c r="AI45" s="355"/>
      <c r="AJ45" s="355"/>
      <c r="AK45" s="355"/>
      <c r="AL45" s="355"/>
      <c r="AM45" s="355"/>
      <c r="AN45" s="355"/>
      <c r="AO45" s="355"/>
      <c r="AP45" s="355"/>
      <c r="AQ45" s="355"/>
      <c r="AR45" s="355"/>
      <c r="AS45" s="355"/>
      <c r="AT45" s="355"/>
      <c r="AU45" s="355"/>
      <c r="AV45" s="355"/>
      <c r="AW45" s="355"/>
      <c r="AX45" s="355"/>
      <c r="AY45" s="355"/>
      <c r="AZ45" s="355"/>
      <c r="BA45" s="355"/>
      <c r="BB45" s="208"/>
      <c r="BC45" s="208"/>
      <c r="BD45" s="208"/>
      <c r="BE45" s="208"/>
      <c r="BF45" s="208"/>
      <c r="BG45" s="208"/>
      <c r="BH45" s="208"/>
      <c r="BI45" s="208"/>
      <c r="BJ45" s="208"/>
      <c r="BK45" s="208"/>
      <c r="BL45" s="208"/>
      <c r="BM45" s="208"/>
      <c r="BN45" s="208"/>
      <c r="BO45" s="208"/>
      <c r="BP45" s="208"/>
      <c r="BQ45" s="208"/>
      <c r="BR45" s="208"/>
      <c r="BS45" s="208"/>
      <c r="BT45" s="208"/>
      <c r="BU45" s="208"/>
      <c r="BV45" s="208"/>
      <c r="BW45" s="208"/>
      <c r="BX45" s="208"/>
      <c r="BY45" s="208"/>
      <c r="BZ45" s="208"/>
      <c r="CA45" s="208"/>
      <c r="CB45" s="208"/>
      <c r="CC45" s="208"/>
      <c r="CD45" s="208"/>
      <c r="CE45" s="208"/>
      <c r="CF45" s="208"/>
      <c r="CG45" s="208"/>
      <c r="CH45" s="208"/>
      <c r="CI45" s="208"/>
      <c r="CJ45" s="208"/>
      <c r="CK45" s="208"/>
      <c r="CL45" s="208"/>
      <c r="CM45" s="208"/>
      <c r="CN45" s="208"/>
      <c r="CO45" s="208"/>
      <c r="CP45" s="208"/>
      <c r="CQ45" s="208"/>
      <c r="CR45" s="208"/>
      <c r="CS45" s="208"/>
    </row>
    <row r="46" spans="1:97" s="209" customFormat="1" ht="36.75" customHeight="1">
      <c r="A46" s="80">
        <v>92778</v>
      </c>
      <c r="B46" s="80" t="s">
        <v>16</v>
      </c>
      <c r="C46" s="81" t="s">
        <v>933</v>
      </c>
      <c r="D46" s="357" t="s">
        <v>926</v>
      </c>
      <c r="E46" s="80" t="s">
        <v>490</v>
      </c>
      <c r="F46" s="305">
        <v>495.8</v>
      </c>
      <c r="G46" s="356"/>
      <c r="H46" s="326">
        <f>H38</f>
        <v>8.1300000000000008</v>
      </c>
      <c r="I46" s="77">
        <f t="shared" si="9"/>
        <v>10.16</v>
      </c>
      <c r="J46" s="342">
        <f t="shared" si="11"/>
        <v>5037.33</v>
      </c>
      <c r="K46" s="355"/>
      <c r="L46" s="355"/>
      <c r="M46" s="355"/>
      <c r="N46" s="355"/>
      <c r="O46" s="355"/>
      <c r="P46" s="355"/>
      <c r="Q46" s="355"/>
      <c r="R46" s="355"/>
      <c r="S46" s="355"/>
      <c r="T46" s="355"/>
      <c r="U46" s="355"/>
      <c r="V46" s="355"/>
      <c r="W46" s="355"/>
      <c r="X46" s="355"/>
      <c r="Y46" s="355"/>
      <c r="Z46" s="355"/>
      <c r="AA46" s="355"/>
      <c r="AB46" s="355"/>
      <c r="AC46" s="355"/>
      <c r="AD46" s="355"/>
      <c r="AE46" s="355"/>
      <c r="AF46" s="355"/>
      <c r="AG46" s="355"/>
      <c r="AH46" s="355"/>
      <c r="AI46" s="355"/>
      <c r="AJ46" s="355"/>
      <c r="AK46" s="355"/>
      <c r="AL46" s="355"/>
      <c r="AM46" s="355"/>
      <c r="AN46" s="355"/>
      <c r="AO46" s="355"/>
      <c r="AP46" s="355"/>
      <c r="AQ46" s="355"/>
      <c r="AR46" s="355"/>
      <c r="AS46" s="355"/>
      <c r="AT46" s="355"/>
      <c r="AU46" s="355"/>
      <c r="AV46" s="355"/>
      <c r="AW46" s="355"/>
      <c r="AX46" s="355"/>
      <c r="AY46" s="355"/>
      <c r="AZ46" s="355"/>
      <c r="BA46" s="355"/>
      <c r="BB46" s="208"/>
      <c r="BC46" s="208"/>
      <c r="BD46" s="208"/>
      <c r="BE46" s="208"/>
      <c r="BF46" s="208"/>
      <c r="BG46" s="208"/>
      <c r="BH46" s="208"/>
      <c r="BI46" s="208"/>
      <c r="BJ46" s="208"/>
      <c r="BK46" s="208"/>
      <c r="BL46" s="208"/>
      <c r="BM46" s="208"/>
      <c r="BN46" s="208"/>
      <c r="BO46" s="208"/>
      <c r="BP46" s="208"/>
      <c r="BQ46" s="208"/>
      <c r="BR46" s="208"/>
      <c r="BS46" s="208"/>
      <c r="BT46" s="208"/>
      <c r="BU46" s="208"/>
      <c r="BV46" s="208"/>
      <c r="BW46" s="208"/>
      <c r="BX46" s="208"/>
      <c r="BY46" s="208"/>
      <c r="BZ46" s="208"/>
      <c r="CA46" s="208"/>
      <c r="CB46" s="208"/>
      <c r="CC46" s="208"/>
      <c r="CD46" s="208"/>
      <c r="CE46" s="208"/>
      <c r="CF46" s="208"/>
      <c r="CG46" s="208"/>
      <c r="CH46" s="208"/>
      <c r="CI46" s="208"/>
      <c r="CJ46" s="208"/>
      <c r="CK46" s="208"/>
      <c r="CL46" s="208"/>
      <c r="CM46" s="208"/>
      <c r="CN46" s="208"/>
      <c r="CO46" s="208"/>
      <c r="CP46" s="208"/>
      <c r="CQ46" s="208"/>
      <c r="CR46" s="208"/>
      <c r="CS46" s="208"/>
    </row>
    <row r="47" spans="1:97" s="209" customFormat="1" ht="36.75" customHeight="1">
      <c r="A47" s="80">
        <v>92779</v>
      </c>
      <c r="B47" s="80" t="s">
        <v>16</v>
      </c>
      <c r="C47" s="81" t="s">
        <v>934</v>
      </c>
      <c r="D47" s="357" t="s">
        <v>935</v>
      </c>
      <c r="E47" s="80" t="s">
        <v>490</v>
      </c>
      <c r="F47" s="305">
        <v>74.5</v>
      </c>
      <c r="G47" s="356"/>
      <c r="H47" s="326">
        <v>6.72</v>
      </c>
      <c r="I47" s="77">
        <f t="shared" si="9"/>
        <v>8.4</v>
      </c>
      <c r="J47" s="342">
        <f t="shared" si="11"/>
        <v>625.79999999999995</v>
      </c>
      <c r="K47" s="355"/>
      <c r="L47" s="355"/>
      <c r="M47" s="355"/>
      <c r="N47" s="355"/>
      <c r="O47" s="355"/>
      <c r="P47" s="355"/>
      <c r="Q47" s="355"/>
      <c r="R47" s="355"/>
      <c r="S47" s="355"/>
      <c r="T47" s="355"/>
      <c r="U47" s="355"/>
      <c r="V47" s="355"/>
      <c r="W47" s="355"/>
      <c r="X47" s="355"/>
      <c r="Y47" s="355"/>
      <c r="Z47" s="355"/>
      <c r="AA47" s="355"/>
      <c r="AB47" s="355"/>
      <c r="AC47" s="355"/>
      <c r="AD47" s="355"/>
      <c r="AE47" s="355"/>
      <c r="AF47" s="355"/>
      <c r="AG47" s="355"/>
      <c r="AH47" s="355"/>
      <c r="AI47" s="355"/>
      <c r="AJ47" s="355"/>
      <c r="AK47" s="355"/>
      <c r="AL47" s="355"/>
      <c r="AM47" s="355"/>
      <c r="AN47" s="355"/>
      <c r="AO47" s="355"/>
      <c r="AP47" s="355"/>
      <c r="AQ47" s="355"/>
      <c r="AR47" s="355"/>
      <c r="AS47" s="355"/>
      <c r="AT47" s="355"/>
      <c r="AU47" s="355"/>
      <c r="AV47" s="355"/>
      <c r="AW47" s="355"/>
      <c r="AX47" s="355"/>
      <c r="AY47" s="355"/>
      <c r="AZ47" s="355"/>
      <c r="BA47" s="355"/>
      <c r="BB47" s="208"/>
      <c r="BC47" s="208"/>
      <c r="BD47" s="208"/>
      <c r="BE47" s="208"/>
      <c r="BF47" s="208"/>
      <c r="BG47" s="208"/>
      <c r="BH47" s="208"/>
      <c r="BI47" s="208"/>
      <c r="BJ47" s="208"/>
      <c r="BK47" s="208"/>
      <c r="BL47" s="208"/>
      <c r="BM47" s="208"/>
      <c r="BN47" s="208"/>
      <c r="BO47" s="208"/>
      <c r="BP47" s="208"/>
      <c r="BQ47" s="208"/>
      <c r="BR47" s="208"/>
      <c r="BS47" s="208"/>
      <c r="BT47" s="208"/>
      <c r="BU47" s="208"/>
      <c r="BV47" s="208"/>
      <c r="BW47" s="208"/>
      <c r="BX47" s="208"/>
      <c r="BY47" s="208"/>
      <c r="BZ47" s="208"/>
      <c r="CA47" s="208"/>
      <c r="CB47" s="208"/>
      <c r="CC47" s="208"/>
      <c r="CD47" s="208"/>
      <c r="CE47" s="208"/>
      <c r="CF47" s="208"/>
      <c r="CG47" s="208"/>
      <c r="CH47" s="208"/>
      <c r="CI47" s="208"/>
      <c r="CJ47" s="208"/>
      <c r="CK47" s="208"/>
      <c r="CL47" s="208"/>
      <c r="CM47" s="208"/>
      <c r="CN47" s="208"/>
      <c r="CO47" s="208"/>
      <c r="CP47" s="208"/>
      <c r="CQ47" s="208"/>
      <c r="CR47" s="208"/>
      <c r="CS47" s="208"/>
    </row>
    <row r="48" spans="1:97" s="209" customFormat="1" ht="29.25" customHeight="1">
      <c r="A48" s="80">
        <v>96536</v>
      </c>
      <c r="B48" s="80" t="s">
        <v>16</v>
      </c>
      <c r="C48" s="81" t="s">
        <v>936</v>
      </c>
      <c r="D48" s="357" t="s">
        <v>937</v>
      </c>
      <c r="E48" s="75" t="s">
        <v>497</v>
      </c>
      <c r="F48" s="305">
        <v>603.86</v>
      </c>
      <c r="G48" s="356"/>
      <c r="H48" s="326">
        <v>41.83</v>
      </c>
      <c r="I48" s="77">
        <f t="shared" si="9"/>
        <v>52.26</v>
      </c>
      <c r="J48" s="342">
        <f t="shared" si="11"/>
        <v>31557.72</v>
      </c>
      <c r="K48" s="355"/>
      <c r="L48" s="355"/>
      <c r="M48" s="355"/>
      <c r="N48" s="355"/>
      <c r="O48" s="355"/>
      <c r="P48" s="355"/>
      <c r="Q48" s="355"/>
      <c r="R48" s="355"/>
      <c r="S48" s="355"/>
      <c r="T48" s="355"/>
      <c r="U48" s="355"/>
      <c r="V48" s="355"/>
      <c r="W48" s="355"/>
      <c r="X48" s="355"/>
      <c r="Y48" s="355"/>
      <c r="Z48" s="355"/>
      <c r="AA48" s="355"/>
      <c r="AB48" s="355"/>
      <c r="AC48" s="355"/>
      <c r="AD48" s="355"/>
      <c r="AE48" s="355"/>
      <c r="AF48" s="355"/>
      <c r="AG48" s="355"/>
      <c r="AH48" s="355"/>
      <c r="AI48" s="355"/>
      <c r="AJ48" s="355"/>
      <c r="AK48" s="355"/>
      <c r="AL48" s="355"/>
      <c r="AM48" s="355"/>
      <c r="AN48" s="355"/>
      <c r="AO48" s="355"/>
      <c r="AP48" s="355"/>
      <c r="AQ48" s="355"/>
      <c r="AR48" s="355"/>
      <c r="AS48" s="355"/>
      <c r="AT48" s="355"/>
      <c r="AU48" s="355"/>
      <c r="AV48" s="355"/>
      <c r="AW48" s="355"/>
      <c r="AX48" s="355"/>
      <c r="AY48" s="355"/>
      <c r="AZ48" s="355"/>
      <c r="BA48" s="355"/>
      <c r="BB48" s="208"/>
      <c r="BC48" s="208"/>
      <c r="BD48" s="208"/>
      <c r="BE48" s="208"/>
      <c r="BF48" s="208"/>
      <c r="BG48" s="208"/>
      <c r="BH48" s="208"/>
      <c r="BI48" s="208"/>
      <c r="BJ48" s="208"/>
      <c r="BK48" s="208"/>
      <c r="BL48" s="208"/>
      <c r="BM48" s="208"/>
      <c r="BN48" s="208"/>
      <c r="BO48" s="208"/>
      <c r="BP48" s="208"/>
      <c r="BQ48" s="208"/>
      <c r="BR48" s="208"/>
      <c r="BS48" s="208"/>
      <c r="BT48" s="208"/>
      <c r="BU48" s="208"/>
      <c r="BV48" s="208"/>
      <c r="BW48" s="208"/>
      <c r="BX48" s="208"/>
      <c r="BY48" s="208"/>
      <c r="BZ48" s="208"/>
      <c r="CA48" s="208"/>
      <c r="CB48" s="208"/>
      <c r="CC48" s="208"/>
      <c r="CD48" s="208"/>
      <c r="CE48" s="208"/>
      <c r="CF48" s="208"/>
      <c r="CG48" s="208"/>
      <c r="CH48" s="208"/>
      <c r="CI48" s="208"/>
      <c r="CJ48" s="208"/>
      <c r="CK48" s="208"/>
      <c r="CL48" s="208"/>
      <c r="CM48" s="208"/>
      <c r="CN48" s="208"/>
      <c r="CO48" s="208"/>
      <c r="CP48" s="208"/>
      <c r="CQ48" s="208"/>
      <c r="CR48" s="208"/>
      <c r="CS48" s="208"/>
    </row>
    <row r="49" spans="1:97" s="209" customFormat="1" ht="50.25" customHeight="1">
      <c r="A49" s="317" t="s">
        <v>1147</v>
      </c>
      <c r="B49" s="317" t="s">
        <v>1350</v>
      </c>
      <c r="C49" s="81" t="s">
        <v>938</v>
      </c>
      <c r="D49" s="675" t="s">
        <v>939</v>
      </c>
      <c r="E49" s="346" t="s">
        <v>496</v>
      </c>
      <c r="F49" s="305">
        <v>37.200000000000003</v>
      </c>
      <c r="G49" s="358"/>
      <c r="H49" s="326">
        <f>Composição!$G$725</f>
        <v>485.31</v>
      </c>
      <c r="I49" s="77">
        <f t="shared" si="9"/>
        <v>606.35</v>
      </c>
      <c r="J49" s="342">
        <f t="shared" si="11"/>
        <v>22556.22</v>
      </c>
      <c r="K49" s="355"/>
      <c r="L49" s="355"/>
      <c r="M49" s="355"/>
      <c r="N49" s="355"/>
      <c r="O49" s="355"/>
      <c r="P49" s="355"/>
      <c r="Q49" s="355"/>
      <c r="R49" s="355"/>
      <c r="S49" s="355"/>
      <c r="T49" s="355"/>
      <c r="U49" s="355"/>
      <c r="V49" s="355"/>
      <c r="W49" s="355"/>
      <c r="X49" s="355"/>
      <c r="Y49" s="355"/>
      <c r="Z49" s="355"/>
      <c r="AA49" s="355"/>
      <c r="AB49" s="355"/>
      <c r="AC49" s="355"/>
      <c r="AD49" s="355"/>
      <c r="AE49" s="355"/>
      <c r="AF49" s="355"/>
      <c r="AG49" s="355"/>
      <c r="AH49" s="355"/>
      <c r="AI49" s="355"/>
      <c r="AJ49" s="355"/>
      <c r="AK49" s="355"/>
      <c r="AL49" s="355"/>
      <c r="AM49" s="355"/>
      <c r="AN49" s="355"/>
      <c r="AO49" s="355"/>
      <c r="AP49" s="355"/>
      <c r="AQ49" s="355"/>
      <c r="AR49" s="355"/>
      <c r="AS49" s="355"/>
      <c r="AT49" s="355"/>
      <c r="AU49" s="355"/>
      <c r="AV49" s="355"/>
      <c r="AW49" s="355"/>
      <c r="AX49" s="355"/>
      <c r="AY49" s="355"/>
      <c r="AZ49" s="355"/>
      <c r="BA49" s="355"/>
      <c r="BB49" s="208"/>
      <c r="BC49" s="208"/>
      <c r="BD49" s="208"/>
      <c r="BE49" s="208"/>
      <c r="BF49" s="208"/>
      <c r="BG49" s="208"/>
      <c r="BH49" s="208"/>
      <c r="BI49" s="208"/>
      <c r="BJ49" s="208"/>
      <c r="BK49" s="208"/>
      <c r="BL49" s="208"/>
      <c r="BM49" s="208"/>
      <c r="BN49" s="208"/>
      <c r="BO49" s="208"/>
      <c r="BP49" s="208"/>
      <c r="BQ49" s="208"/>
      <c r="BR49" s="208"/>
      <c r="BS49" s="208"/>
      <c r="BT49" s="208"/>
      <c r="BU49" s="208"/>
      <c r="BV49" s="208"/>
      <c r="BW49" s="208"/>
      <c r="BX49" s="208"/>
      <c r="BY49" s="208"/>
      <c r="BZ49" s="208"/>
      <c r="CA49" s="208"/>
      <c r="CB49" s="208"/>
      <c r="CC49" s="208"/>
      <c r="CD49" s="208"/>
      <c r="CE49" s="208"/>
      <c r="CF49" s="208"/>
      <c r="CG49" s="208"/>
      <c r="CH49" s="208"/>
      <c r="CI49" s="208"/>
      <c r="CJ49" s="208"/>
      <c r="CK49" s="208"/>
      <c r="CL49" s="208"/>
      <c r="CM49" s="208"/>
      <c r="CN49" s="208"/>
      <c r="CO49" s="208"/>
      <c r="CP49" s="208"/>
      <c r="CQ49" s="208"/>
      <c r="CR49" s="208"/>
      <c r="CS49" s="208"/>
    </row>
    <row r="50" spans="1:97" s="209" customFormat="1">
      <c r="A50" s="80"/>
      <c r="B50" s="80"/>
      <c r="C50" s="101" t="s">
        <v>1405</v>
      </c>
      <c r="D50" s="359" t="s">
        <v>2692</v>
      </c>
      <c r="E50" s="346"/>
      <c r="F50" s="342"/>
      <c r="G50" s="356"/>
      <c r="H50" s="82"/>
      <c r="I50" s="77"/>
      <c r="J50" s="342"/>
      <c r="K50" s="355"/>
      <c r="L50" s="355"/>
      <c r="M50" s="355"/>
      <c r="N50" s="355"/>
      <c r="O50" s="355"/>
      <c r="P50" s="355"/>
      <c r="Q50" s="355"/>
      <c r="R50" s="355"/>
      <c r="S50" s="355"/>
      <c r="T50" s="355"/>
      <c r="U50" s="355"/>
      <c r="V50" s="355"/>
      <c r="W50" s="355"/>
      <c r="X50" s="355"/>
      <c r="Y50" s="355"/>
      <c r="Z50" s="355"/>
      <c r="AA50" s="355"/>
      <c r="AB50" s="355"/>
      <c r="AC50" s="355"/>
      <c r="AD50" s="355"/>
      <c r="AE50" s="355"/>
      <c r="AF50" s="355"/>
      <c r="AG50" s="355"/>
      <c r="AH50" s="355"/>
      <c r="AI50" s="355"/>
      <c r="AJ50" s="355"/>
      <c r="AK50" s="355"/>
      <c r="AL50" s="355"/>
      <c r="AM50" s="355"/>
      <c r="AN50" s="355"/>
      <c r="AO50" s="355"/>
      <c r="AP50" s="355"/>
      <c r="AQ50" s="355"/>
      <c r="AR50" s="355"/>
      <c r="AS50" s="355"/>
      <c r="AT50" s="355"/>
      <c r="AU50" s="355"/>
      <c r="AV50" s="355"/>
      <c r="AW50" s="355"/>
      <c r="AX50" s="355"/>
      <c r="AY50" s="355"/>
      <c r="AZ50" s="355"/>
      <c r="BA50" s="355"/>
      <c r="BB50" s="208"/>
      <c r="BC50" s="208"/>
      <c r="BD50" s="208"/>
      <c r="BE50" s="208"/>
      <c r="BF50" s="208"/>
      <c r="BG50" s="208"/>
      <c r="BH50" s="208"/>
      <c r="BI50" s="208"/>
      <c r="BJ50" s="208"/>
      <c r="BK50" s="208"/>
      <c r="BL50" s="208"/>
      <c r="BM50" s="208"/>
      <c r="BN50" s="208"/>
      <c r="BO50" s="208"/>
      <c r="BP50" s="208"/>
      <c r="BQ50" s="208"/>
      <c r="BR50" s="208"/>
      <c r="BS50" s="208"/>
      <c r="BT50" s="208"/>
      <c r="BU50" s="208"/>
      <c r="BV50" s="208"/>
      <c r="BW50" s="208"/>
      <c r="BX50" s="208"/>
      <c r="BY50" s="208"/>
      <c r="BZ50" s="208"/>
      <c r="CA50" s="208"/>
      <c r="CB50" s="208"/>
      <c r="CC50" s="208"/>
      <c r="CD50" s="208"/>
      <c r="CE50" s="208"/>
      <c r="CF50" s="208"/>
      <c r="CG50" s="208"/>
      <c r="CH50" s="208"/>
      <c r="CI50" s="208"/>
      <c r="CJ50" s="208"/>
      <c r="CK50" s="208"/>
      <c r="CL50" s="208"/>
      <c r="CM50" s="208"/>
      <c r="CN50" s="208"/>
      <c r="CO50" s="208"/>
      <c r="CP50" s="208"/>
      <c r="CQ50" s="208"/>
      <c r="CR50" s="208"/>
      <c r="CS50" s="208"/>
    </row>
    <row r="51" spans="1:97" s="209" customFormat="1" ht="36.75" customHeight="1">
      <c r="A51" s="80">
        <v>92775</v>
      </c>
      <c r="B51" s="80" t="s">
        <v>16</v>
      </c>
      <c r="C51" s="81" t="s">
        <v>931</v>
      </c>
      <c r="D51" s="357" t="s">
        <v>922</v>
      </c>
      <c r="E51" s="80" t="s">
        <v>490</v>
      </c>
      <c r="F51" s="305">
        <v>302.5</v>
      </c>
      <c r="G51" s="356"/>
      <c r="H51" s="326">
        <v>11.52</v>
      </c>
      <c r="I51" s="77">
        <f t="shared" ref="I51:I52" si="12">(H51*(1+$J$4))</f>
        <v>14.39</v>
      </c>
      <c r="J51" s="342">
        <f>F51*I51</f>
        <v>4352.9799999999996</v>
      </c>
      <c r="K51" s="355"/>
      <c r="L51" s="355"/>
      <c r="M51" s="355"/>
      <c r="N51" s="355"/>
      <c r="O51" s="355"/>
      <c r="P51" s="355"/>
      <c r="Q51" s="355"/>
      <c r="R51" s="355"/>
      <c r="S51" s="355"/>
      <c r="T51" s="355"/>
      <c r="U51" s="355"/>
      <c r="V51" s="355"/>
      <c r="W51" s="355"/>
      <c r="X51" s="355"/>
      <c r="Y51" s="355"/>
      <c r="Z51" s="355"/>
      <c r="AA51" s="355"/>
      <c r="AB51" s="355"/>
      <c r="AC51" s="355"/>
      <c r="AD51" s="355"/>
      <c r="AE51" s="355"/>
      <c r="AF51" s="355"/>
      <c r="AG51" s="355"/>
      <c r="AH51" s="355"/>
      <c r="AI51" s="355"/>
      <c r="AJ51" s="355"/>
      <c r="AK51" s="355"/>
      <c r="AL51" s="355"/>
      <c r="AM51" s="355"/>
      <c r="AN51" s="355"/>
      <c r="AO51" s="355"/>
      <c r="AP51" s="355"/>
      <c r="AQ51" s="355"/>
      <c r="AR51" s="355"/>
      <c r="AS51" s="355"/>
      <c r="AT51" s="355"/>
      <c r="AU51" s="355"/>
      <c r="AV51" s="355"/>
      <c r="AW51" s="355"/>
      <c r="AX51" s="355"/>
      <c r="AY51" s="355"/>
      <c r="AZ51" s="355"/>
      <c r="BA51" s="355"/>
      <c r="BB51" s="208"/>
      <c r="BC51" s="208"/>
      <c r="BD51" s="208"/>
      <c r="BE51" s="208"/>
      <c r="BF51" s="208"/>
      <c r="BG51" s="208"/>
      <c r="BH51" s="208"/>
      <c r="BI51" s="208"/>
      <c r="BJ51" s="208"/>
      <c r="BK51" s="208"/>
      <c r="BL51" s="208"/>
      <c r="BM51" s="208"/>
      <c r="BN51" s="208"/>
      <c r="BO51" s="208"/>
      <c r="BP51" s="208"/>
      <c r="BQ51" s="208"/>
      <c r="BR51" s="208"/>
      <c r="BS51" s="208"/>
      <c r="BT51" s="208"/>
      <c r="BU51" s="208"/>
      <c r="BV51" s="208"/>
      <c r="BW51" s="208"/>
      <c r="BX51" s="208"/>
      <c r="BY51" s="208"/>
      <c r="BZ51" s="208"/>
      <c r="CA51" s="208"/>
      <c r="CB51" s="208"/>
      <c r="CC51" s="208"/>
      <c r="CD51" s="208"/>
      <c r="CE51" s="208"/>
      <c r="CF51" s="208"/>
      <c r="CG51" s="208"/>
      <c r="CH51" s="208"/>
      <c r="CI51" s="208"/>
      <c r="CJ51" s="208"/>
      <c r="CK51" s="208"/>
      <c r="CL51" s="208"/>
      <c r="CM51" s="208"/>
      <c r="CN51" s="208"/>
      <c r="CO51" s="208"/>
      <c r="CP51" s="208"/>
      <c r="CQ51" s="208"/>
      <c r="CR51" s="208"/>
      <c r="CS51" s="208"/>
    </row>
    <row r="52" spans="1:97" s="209" customFormat="1" ht="36.75" customHeight="1">
      <c r="A52" s="80">
        <v>92777</v>
      </c>
      <c r="B52" s="80" t="s">
        <v>16</v>
      </c>
      <c r="C52" s="81" t="s">
        <v>932</v>
      </c>
      <c r="D52" s="357" t="s">
        <v>924</v>
      </c>
      <c r="E52" s="80" t="s">
        <v>490</v>
      </c>
      <c r="F52" s="305">
        <v>629.20000000000005</v>
      </c>
      <c r="G52" s="356"/>
      <c r="H52" s="326">
        <v>9.31</v>
      </c>
      <c r="I52" s="77">
        <f t="shared" si="12"/>
        <v>11.63</v>
      </c>
      <c r="J52" s="342">
        <f t="shared" ref="J52" si="13">F52*I52</f>
        <v>7317.6</v>
      </c>
      <c r="K52" s="355"/>
      <c r="L52" s="355"/>
      <c r="M52" s="355"/>
      <c r="N52" s="355"/>
      <c r="O52" s="355"/>
      <c r="P52" s="355"/>
      <c r="Q52" s="355"/>
      <c r="R52" s="355"/>
      <c r="S52" s="355"/>
      <c r="T52" s="355"/>
      <c r="U52" s="355"/>
      <c r="V52" s="355"/>
      <c r="W52" s="355"/>
      <c r="X52" s="355"/>
      <c r="Y52" s="355"/>
      <c r="Z52" s="355"/>
      <c r="AA52" s="355"/>
      <c r="AB52" s="355"/>
      <c r="AC52" s="355"/>
      <c r="AD52" s="355"/>
      <c r="AE52" s="355"/>
      <c r="AF52" s="355"/>
      <c r="AG52" s="355"/>
      <c r="AH52" s="355"/>
      <c r="AI52" s="355"/>
      <c r="AJ52" s="355"/>
      <c r="AK52" s="355"/>
      <c r="AL52" s="355"/>
      <c r="AM52" s="355"/>
      <c r="AN52" s="355"/>
      <c r="AO52" s="355"/>
      <c r="AP52" s="355"/>
      <c r="AQ52" s="355"/>
      <c r="AR52" s="355"/>
      <c r="AS52" s="355"/>
      <c r="AT52" s="355"/>
      <c r="AU52" s="355"/>
      <c r="AV52" s="355"/>
      <c r="AW52" s="355"/>
      <c r="AX52" s="355"/>
      <c r="AY52" s="355"/>
      <c r="AZ52" s="355"/>
      <c r="BA52" s="355"/>
      <c r="BB52" s="208"/>
      <c r="BC52" s="208"/>
      <c r="BD52" s="208"/>
      <c r="BE52" s="208"/>
      <c r="BF52" s="208"/>
      <c r="BG52" s="208"/>
      <c r="BH52" s="208"/>
      <c r="BI52" s="208"/>
      <c r="BJ52" s="208"/>
      <c r="BK52" s="208"/>
      <c r="BL52" s="208"/>
      <c r="BM52" s="208"/>
      <c r="BN52" s="208"/>
      <c r="BO52" s="208"/>
      <c r="BP52" s="208"/>
      <c r="BQ52" s="208"/>
      <c r="BR52" s="208"/>
      <c r="BS52" s="208"/>
      <c r="BT52" s="208"/>
      <c r="BU52" s="208"/>
      <c r="BV52" s="208"/>
      <c r="BW52" s="208"/>
      <c r="BX52" s="208"/>
      <c r="BY52" s="208"/>
      <c r="BZ52" s="208"/>
      <c r="CA52" s="208"/>
      <c r="CB52" s="208"/>
      <c r="CC52" s="208"/>
      <c r="CD52" s="208"/>
      <c r="CE52" s="208"/>
      <c r="CF52" s="208"/>
      <c r="CG52" s="208"/>
      <c r="CH52" s="208"/>
      <c r="CI52" s="208"/>
      <c r="CJ52" s="208"/>
      <c r="CK52" s="208"/>
      <c r="CL52" s="208"/>
      <c r="CM52" s="208"/>
      <c r="CN52" s="208"/>
      <c r="CO52" s="208"/>
      <c r="CP52" s="208"/>
      <c r="CQ52" s="208"/>
      <c r="CR52" s="208"/>
      <c r="CS52" s="208"/>
    </row>
    <row r="53" spans="1:97" s="209" customFormat="1" ht="40.5" customHeight="1">
      <c r="A53" s="80">
        <v>98229</v>
      </c>
      <c r="B53" s="80" t="s">
        <v>16</v>
      </c>
      <c r="C53" s="81" t="s">
        <v>1407</v>
      </c>
      <c r="D53" s="357" t="s">
        <v>1406</v>
      </c>
      <c r="E53" s="80" t="s">
        <v>492</v>
      </c>
      <c r="F53" s="305">
        <v>363</v>
      </c>
      <c r="G53" s="356"/>
      <c r="H53" s="326">
        <v>62.58</v>
      </c>
      <c r="I53" s="77">
        <f t="shared" si="9"/>
        <v>78.19</v>
      </c>
      <c r="J53" s="342">
        <f t="shared" si="11"/>
        <v>28382.97</v>
      </c>
      <c r="K53" s="355"/>
      <c r="L53" s="355"/>
      <c r="M53" s="355"/>
      <c r="N53" s="355"/>
      <c r="O53" s="355"/>
      <c r="P53" s="355"/>
      <c r="Q53" s="355"/>
      <c r="R53" s="355"/>
      <c r="S53" s="355"/>
      <c r="T53" s="355"/>
      <c r="U53" s="355"/>
      <c r="V53" s="355"/>
      <c r="W53" s="355"/>
      <c r="X53" s="355"/>
      <c r="Y53" s="355"/>
      <c r="Z53" s="355"/>
      <c r="AA53" s="355"/>
      <c r="AB53" s="355"/>
      <c r="AC53" s="355"/>
      <c r="AD53" s="355"/>
      <c r="AE53" s="355"/>
      <c r="AF53" s="355"/>
      <c r="AG53" s="355"/>
      <c r="AH53" s="355"/>
      <c r="AI53" s="355"/>
      <c r="AJ53" s="355"/>
      <c r="AK53" s="355"/>
      <c r="AL53" s="355"/>
      <c r="AM53" s="355"/>
      <c r="AN53" s="355"/>
      <c r="AO53" s="355"/>
      <c r="AP53" s="355"/>
      <c r="AQ53" s="355"/>
      <c r="AR53" s="355"/>
      <c r="AS53" s="355"/>
      <c r="AT53" s="355"/>
      <c r="AU53" s="355"/>
      <c r="AV53" s="355"/>
      <c r="AW53" s="355"/>
      <c r="AX53" s="355"/>
      <c r="AY53" s="355"/>
      <c r="AZ53" s="355"/>
      <c r="BA53" s="355"/>
      <c r="BB53" s="208"/>
      <c r="BC53" s="208"/>
      <c r="BD53" s="208"/>
      <c r="BE53" s="208"/>
      <c r="BF53" s="208"/>
      <c r="BG53" s="208"/>
      <c r="BH53" s="208"/>
      <c r="BI53" s="208"/>
      <c r="BJ53" s="208"/>
      <c r="BK53" s="208"/>
      <c r="BL53" s="208"/>
      <c r="BM53" s="208"/>
      <c r="BN53" s="208"/>
      <c r="BO53" s="208"/>
      <c r="BP53" s="208"/>
      <c r="BQ53" s="208"/>
      <c r="BR53" s="208"/>
      <c r="BS53" s="208"/>
      <c r="BT53" s="208"/>
      <c r="BU53" s="208"/>
      <c r="BV53" s="208"/>
      <c r="BW53" s="208"/>
      <c r="BX53" s="208"/>
      <c r="BY53" s="208"/>
      <c r="BZ53" s="208"/>
      <c r="CA53" s="208"/>
      <c r="CB53" s="208"/>
      <c r="CC53" s="208"/>
      <c r="CD53" s="208"/>
      <c r="CE53" s="208"/>
      <c r="CF53" s="208"/>
      <c r="CG53" s="208"/>
      <c r="CH53" s="208"/>
      <c r="CI53" s="208"/>
      <c r="CJ53" s="208"/>
      <c r="CK53" s="208"/>
      <c r="CL53" s="208"/>
      <c r="CM53" s="208"/>
      <c r="CN53" s="208"/>
      <c r="CO53" s="208"/>
      <c r="CP53" s="208"/>
      <c r="CQ53" s="208"/>
      <c r="CR53" s="208"/>
      <c r="CS53" s="208"/>
    </row>
    <row r="54" spans="1:97" s="209" customFormat="1">
      <c r="A54" s="239"/>
      <c r="B54" s="75"/>
      <c r="C54" s="76"/>
      <c r="D54" s="91"/>
      <c r="E54" s="88"/>
      <c r="F54" s="243"/>
      <c r="G54" s="89"/>
      <c r="H54" s="702" t="s">
        <v>22</v>
      </c>
      <c r="I54" s="703"/>
      <c r="J54" s="207">
        <f>SUM(J34:J53)</f>
        <v>205179.99</v>
      </c>
      <c r="K54" s="355"/>
      <c r="L54" s="355"/>
      <c r="M54" s="355"/>
      <c r="N54" s="355"/>
      <c r="O54" s="355"/>
      <c r="P54" s="355"/>
      <c r="Q54" s="355"/>
      <c r="R54" s="355"/>
      <c r="S54" s="355"/>
      <c r="T54" s="355"/>
      <c r="U54" s="355"/>
      <c r="V54" s="355"/>
      <c r="W54" s="355"/>
      <c r="X54" s="355"/>
      <c r="Y54" s="355"/>
      <c r="Z54" s="355"/>
      <c r="AA54" s="355"/>
      <c r="AB54" s="355"/>
      <c r="AC54" s="355"/>
      <c r="AD54" s="355"/>
      <c r="AE54" s="355"/>
      <c r="AF54" s="355"/>
      <c r="AG54" s="355"/>
      <c r="AH54" s="355"/>
      <c r="AI54" s="355"/>
      <c r="AJ54" s="355"/>
      <c r="AK54" s="355"/>
      <c r="AL54" s="355"/>
      <c r="AM54" s="355"/>
      <c r="AN54" s="355"/>
      <c r="AO54" s="355"/>
      <c r="AP54" s="355"/>
      <c r="AQ54" s="355"/>
      <c r="AR54" s="355"/>
      <c r="AS54" s="355"/>
      <c r="AT54" s="355"/>
      <c r="AU54" s="355"/>
      <c r="AV54" s="355"/>
      <c r="AW54" s="355"/>
      <c r="AX54" s="355"/>
      <c r="AY54" s="355"/>
      <c r="AZ54" s="355"/>
      <c r="BA54" s="355"/>
      <c r="BB54" s="208"/>
      <c r="BC54" s="208"/>
      <c r="BD54" s="208"/>
      <c r="BE54" s="208"/>
      <c r="BF54" s="208"/>
      <c r="BG54" s="208"/>
      <c r="BH54" s="208"/>
      <c r="BI54" s="208"/>
      <c r="BJ54" s="208"/>
      <c r="BK54" s="208"/>
      <c r="BL54" s="208"/>
      <c r="BM54" s="208"/>
      <c r="BN54" s="208"/>
      <c r="BO54" s="208"/>
      <c r="BP54" s="208"/>
      <c r="BQ54" s="208"/>
      <c r="BR54" s="208"/>
      <c r="BS54" s="208"/>
      <c r="BT54" s="208"/>
      <c r="BU54" s="208"/>
      <c r="BV54" s="208"/>
      <c r="BW54" s="208"/>
      <c r="BX54" s="208"/>
      <c r="BY54" s="208"/>
      <c r="BZ54" s="208"/>
      <c r="CA54" s="208"/>
      <c r="CB54" s="208"/>
      <c r="CC54" s="208"/>
      <c r="CD54" s="208"/>
      <c r="CE54" s="208"/>
      <c r="CF54" s="208"/>
      <c r="CG54" s="208"/>
      <c r="CH54" s="208"/>
      <c r="CI54" s="208"/>
      <c r="CJ54" s="208"/>
      <c r="CK54" s="208"/>
      <c r="CL54" s="208"/>
      <c r="CM54" s="208"/>
      <c r="CN54" s="208"/>
      <c r="CO54" s="208"/>
      <c r="CP54" s="208"/>
      <c r="CQ54" s="208"/>
      <c r="CR54" s="208"/>
      <c r="CS54" s="208"/>
    </row>
    <row r="55" spans="1:97" s="209" customFormat="1">
      <c r="A55" s="85"/>
      <c r="B55" s="85"/>
      <c r="C55" s="72" t="s">
        <v>95</v>
      </c>
      <c r="D55" s="73" t="s">
        <v>940</v>
      </c>
      <c r="E55" s="85"/>
      <c r="F55" s="86"/>
      <c r="G55" s="86"/>
      <c r="H55" s="86"/>
      <c r="I55" s="87"/>
      <c r="J55" s="86"/>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355"/>
      <c r="AM55" s="355"/>
      <c r="AN55" s="355"/>
      <c r="AO55" s="355"/>
      <c r="AP55" s="355"/>
      <c r="AQ55" s="355"/>
      <c r="AR55" s="355"/>
      <c r="AS55" s="355"/>
      <c r="AT55" s="355"/>
      <c r="AU55" s="355"/>
      <c r="AV55" s="355"/>
      <c r="AW55" s="355"/>
      <c r="AX55" s="355"/>
      <c r="AY55" s="355"/>
      <c r="AZ55" s="355"/>
      <c r="BA55" s="355"/>
      <c r="BB55" s="208"/>
      <c r="BC55" s="208"/>
      <c r="BD55" s="208"/>
      <c r="BE55" s="208"/>
      <c r="BF55" s="208"/>
      <c r="BG55" s="208"/>
      <c r="BH55" s="208"/>
      <c r="BI55" s="208"/>
      <c r="BJ55" s="208"/>
      <c r="BK55" s="208"/>
      <c r="BL55" s="208"/>
      <c r="BM55" s="208"/>
      <c r="BN55" s="208"/>
      <c r="BO55" s="208"/>
      <c r="BP55" s="208"/>
      <c r="BQ55" s="208"/>
      <c r="BR55" s="208"/>
      <c r="BS55" s="208"/>
      <c r="BT55" s="208"/>
      <c r="BU55" s="208"/>
      <c r="BV55" s="208"/>
      <c r="BW55" s="208"/>
      <c r="BX55" s="208"/>
      <c r="BY55" s="208"/>
      <c r="BZ55" s="208"/>
      <c r="CA55" s="208"/>
      <c r="CB55" s="208"/>
      <c r="CC55" s="208"/>
      <c r="CD55" s="208"/>
      <c r="CE55" s="208"/>
      <c r="CF55" s="208"/>
      <c r="CG55" s="208"/>
      <c r="CH55" s="208"/>
      <c r="CI55" s="208"/>
      <c r="CJ55" s="208"/>
      <c r="CK55" s="208"/>
      <c r="CL55" s="208"/>
      <c r="CM55" s="208"/>
      <c r="CN55" s="208"/>
      <c r="CO55" s="208"/>
      <c r="CP55" s="208"/>
      <c r="CQ55" s="208"/>
      <c r="CR55" s="208"/>
      <c r="CS55" s="208"/>
    </row>
    <row r="56" spans="1:97" s="209" customFormat="1">
      <c r="A56" s="80"/>
      <c r="B56" s="80"/>
      <c r="C56" s="101" t="s">
        <v>96</v>
      </c>
      <c r="D56" s="102" t="s">
        <v>941</v>
      </c>
      <c r="E56" s="80"/>
      <c r="F56" s="342"/>
      <c r="G56" s="356"/>
      <c r="H56" s="82"/>
      <c r="I56" s="77"/>
      <c r="J56" s="82"/>
      <c r="K56" s="355"/>
      <c r="L56" s="355"/>
      <c r="M56" s="355"/>
      <c r="N56" s="355"/>
      <c r="O56" s="355"/>
      <c r="P56" s="355"/>
      <c r="Q56" s="355"/>
      <c r="R56" s="355"/>
      <c r="S56" s="355"/>
      <c r="T56" s="355"/>
      <c r="U56" s="355"/>
      <c r="V56" s="355"/>
      <c r="W56" s="355"/>
      <c r="X56" s="355"/>
      <c r="Y56" s="355"/>
      <c r="Z56" s="355"/>
      <c r="AA56" s="355"/>
      <c r="AB56" s="355"/>
      <c r="AC56" s="355"/>
      <c r="AD56" s="355"/>
      <c r="AE56" s="355"/>
      <c r="AF56" s="355"/>
      <c r="AG56" s="355"/>
      <c r="AH56" s="355"/>
      <c r="AI56" s="355"/>
      <c r="AJ56" s="355"/>
      <c r="AK56" s="355"/>
      <c r="AL56" s="355"/>
      <c r="AM56" s="355"/>
      <c r="AN56" s="355"/>
      <c r="AO56" s="355"/>
      <c r="AP56" s="355"/>
      <c r="AQ56" s="355"/>
      <c r="AR56" s="355"/>
      <c r="AS56" s="355"/>
      <c r="AT56" s="355"/>
      <c r="AU56" s="355"/>
      <c r="AV56" s="355"/>
      <c r="AW56" s="355"/>
      <c r="AX56" s="355"/>
      <c r="AY56" s="355"/>
      <c r="AZ56" s="355"/>
      <c r="BA56" s="355"/>
      <c r="BB56" s="208"/>
      <c r="BC56" s="208"/>
      <c r="BD56" s="208"/>
      <c r="BE56" s="208"/>
      <c r="BF56" s="208"/>
      <c r="BG56" s="208"/>
      <c r="BH56" s="208"/>
      <c r="BI56" s="208"/>
      <c r="BJ56" s="208"/>
      <c r="BK56" s="208"/>
      <c r="BL56" s="208"/>
      <c r="BM56" s="208"/>
      <c r="BN56" s="208"/>
      <c r="BO56" s="208"/>
      <c r="BP56" s="208"/>
      <c r="BQ56" s="208"/>
      <c r="BR56" s="208"/>
      <c r="BS56" s="208"/>
      <c r="BT56" s="208"/>
      <c r="BU56" s="208"/>
      <c r="BV56" s="208"/>
      <c r="BW56" s="208"/>
      <c r="BX56" s="208"/>
      <c r="BY56" s="208"/>
      <c r="BZ56" s="208"/>
      <c r="CA56" s="208"/>
      <c r="CB56" s="208"/>
      <c r="CC56" s="208"/>
      <c r="CD56" s="208"/>
      <c r="CE56" s="208"/>
      <c r="CF56" s="208"/>
      <c r="CG56" s="208"/>
      <c r="CH56" s="208"/>
      <c r="CI56" s="208"/>
      <c r="CJ56" s="208"/>
      <c r="CK56" s="208"/>
      <c r="CL56" s="208"/>
      <c r="CM56" s="208"/>
      <c r="CN56" s="208"/>
      <c r="CO56" s="208"/>
      <c r="CP56" s="208"/>
      <c r="CQ56" s="208"/>
      <c r="CR56" s="208"/>
      <c r="CS56" s="208"/>
    </row>
    <row r="57" spans="1:97" s="209" customFormat="1" ht="42.75" customHeight="1">
      <c r="A57" s="80">
        <v>92775</v>
      </c>
      <c r="B57" s="80" t="s">
        <v>16</v>
      </c>
      <c r="C57" s="81" t="s">
        <v>942</v>
      </c>
      <c r="D57" s="357" t="s">
        <v>922</v>
      </c>
      <c r="E57" s="80" t="s">
        <v>490</v>
      </c>
      <c r="F57" s="305">
        <v>843</v>
      </c>
      <c r="G57" s="356"/>
      <c r="H57" s="326">
        <f>H35</f>
        <v>11.52</v>
      </c>
      <c r="I57" s="77">
        <f t="shared" ref="I57:I79" si="14">(H57*(1+$J$4))</f>
        <v>14.39</v>
      </c>
      <c r="J57" s="342">
        <f>F57*I57</f>
        <v>12130.77</v>
      </c>
      <c r="K57" s="355"/>
      <c r="L57" s="355"/>
      <c r="M57" s="355"/>
      <c r="N57" s="355"/>
      <c r="O57" s="355"/>
      <c r="P57" s="355"/>
      <c r="Q57" s="355"/>
      <c r="R57" s="355"/>
      <c r="S57" s="355"/>
      <c r="T57" s="355"/>
      <c r="U57" s="355"/>
      <c r="V57" s="355"/>
      <c r="W57" s="355"/>
      <c r="X57" s="355"/>
      <c r="Y57" s="355"/>
      <c r="Z57" s="355"/>
      <c r="AA57" s="355"/>
      <c r="AB57" s="355"/>
      <c r="AC57" s="355"/>
      <c r="AD57" s="355"/>
      <c r="AE57" s="355"/>
      <c r="AF57" s="355"/>
      <c r="AG57" s="355"/>
      <c r="AH57" s="355"/>
      <c r="AI57" s="355"/>
      <c r="AJ57" s="355"/>
      <c r="AK57" s="355"/>
      <c r="AL57" s="355"/>
      <c r="AM57" s="355"/>
      <c r="AN57" s="355"/>
      <c r="AO57" s="355"/>
      <c r="AP57" s="355"/>
      <c r="AQ57" s="355"/>
      <c r="AR57" s="355"/>
      <c r="AS57" s="355"/>
      <c r="AT57" s="355"/>
      <c r="AU57" s="355"/>
      <c r="AV57" s="355"/>
      <c r="AW57" s="355"/>
      <c r="AX57" s="355"/>
      <c r="AY57" s="355"/>
      <c r="AZ57" s="355"/>
      <c r="BA57" s="355"/>
      <c r="BB57" s="208"/>
      <c r="BC57" s="208"/>
      <c r="BD57" s="208"/>
      <c r="BE57" s="208"/>
      <c r="BF57" s="208"/>
      <c r="BG57" s="208"/>
      <c r="BH57" s="208"/>
      <c r="BI57" s="208"/>
      <c r="BJ57" s="208"/>
      <c r="BK57" s="208"/>
      <c r="BL57" s="208"/>
      <c r="BM57" s="208"/>
      <c r="BN57" s="208"/>
      <c r="BO57" s="208"/>
      <c r="BP57" s="208"/>
      <c r="BQ57" s="208"/>
      <c r="BR57" s="208"/>
      <c r="BS57" s="208"/>
      <c r="BT57" s="208"/>
      <c r="BU57" s="208"/>
      <c r="BV57" s="208"/>
      <c r="BW57" s="208"/>
      <c r="BX57" s="208"/>
      <c r="BY57" s="208"/>
      <c r="BZ57" s="208"/>
      <c r="CA57" s="208"/>
      <c r="CB57" s="208"/>
      <c r="CC57" s="208"/>
      <c r="CD57" s="208"/>
      <c r="CE57" s="208"/>
      <c r="CF57" s="208"/>
      <c r="CG57" s="208"/>
      <c r="CH57" s="208"/>
      <c r="CI57" s="208"/>
      <c r="CJ57" s="208"/>
      <c r="CK57" s="208"/>
      <c r="CL57" s="208"/>
      <c r="CM57" s="208"/>
      <c r="CN57" s="208"/>
      <c r="CO57" s="208"/>
      <c r="CP57" s="208"/>
      <c r="CQ57" s="208"/>
      <c r="CR57" s="208"/>
      <c r="CS57" s="208"/>
    </row>
    <row r="58" spans="1:97" s="209" customFormat="1" ht="42.75" customHeight="1">
      <c r="A58" s="80">
        <v>92778</v>
      </c>
      <c r="B58" s="80" t="s">
        <v>16</v>
      </c>
      <c r="C58" s="81" t="s">
        <v>943</v>
      </c>
      <c r="D58" s="357" t="s">
        <v>926</v>
      </c>
      <c r="E58" s="80" t="s">
        <v>490</v>
      </c>
      <c r="F58" s="305">
        <v>1543.9</v>
      </c>
      <c r="G58" s="356"/>
      <c r="H58" s="326">
        <f>H38</f>
        <v>8.1300000000000008</v>
      </c>
      <c r="I58" s="77">
        <f t="shared" si="14"/>
        <v>10.16</v>
      </c>
      <c r="J58" s="342">
        <f>F58*I58</f>
        <v>15686.02</v>
      </c>
      <c r="K58" s="355"/>
      <c r="L58" s="355"/>
      <c r="M58" s="355"/>
      <c r="N58" s="355"/>
      <c r="O58" s="355"/>
      <c r="P58" s="355"/>
      <c r="Q58" s="355"/>
      <c r="R58" s="355"/>
      <c r="S58" s="355"/>
      <c r="T58" s="355"/>
      <c r="U58" s="355"/>
      <c r="V58" s="355"/>
      <c r="W58" s="355"/>
      <c r="X58" s="355"/>
      <c r="Y58" s="355"/>
      <c r="Z58" s="355"/>
      <c r="AA58" s="355"/>
      <c r="AB58" s="355"/>
      <c r="AC58" s="355"/>
      <c r="AD58" s="355"/>
      <c r="AE58" s="355"/>
      <c r="AF58" s="355"/>
      <c r="AG58" s="355"/>
      <c r="AH58" s="355"/>
      <c r="AI58" s="355"/>
      <c r="AJ58" s="355"/>
      <c r="AK58" s="355"/>
      <c r="AL58" s="355"/>
      <c r="AM58" s="355"/>
      <c r="AN58" s="355"/>
      <c r="AO58" s="355"/>
      <c r="AP58" s="355"/>
      <c r="AQ58" s="355"/>
      <c r="AR58" s="355"/>
      <c r="AS58" s="355"/>
      <c r="AT58" s="355"/>
      <c r="AU58" s="355"/>
      <c r="AV58" s="355"/>
      <c r="AW58" s="355"/>
      <c r="AX58" s="355"/>
      <c r="AY58" s="355"/>
      <c r="AZ58" s="355"/>
      <c r="BA58" s="355"/>
      <c r="BB58" s="208"/>
      <c r="BC58" s="208"/>
      <c r="BD58" s="208"/>
      <c r="BE58" s="208"/>
      <c r="BF58" s="208"/>
      <c r="BG58" s="208"/>
      <c r="BH58" s="208"/>
      <c r="BI58" s="208"/>
      <c r="BJ58" s="208"/>
      <c r="BK58" s="208"/>
      <c r="BL58" s="208"/>
      <c r="BM58" s="208"/>
      <c r="BN58" s="208"/>
      <c r="BO58" s="208"/>
      <c r="BP58" s="208"/>
      <c r="BQ58" s="208"/>
      <c r="BR58" s="208"/>
      <c r="BS58" s="208"/>
      <c r="BT58" s="208"/>
      <c r="BU58" s="208"/>
      <c r="BV58" s="208"/>
      <c r="BW58" s="208"/>
      <c r="BX58" s="208"/>
      <c r="BY58" s="208"/>
      <c r="BZ58" s="208"/>
      <c r="CA58" s="208"/>
      <c r="CB58" s="208"/>
      <c r="CC58" s="208"/>
      <c r="CD58" s="208"/>
      <c r="CE58" s="208"/>
      <c r="CF58" s="208"/>
      <c r="CG58" s="208"/>
      <c r="CH58" s="208"/>
      <c r="CI58" s="208"/>
      <c r="CJ58" s="208"/>
      <c r="CK58" s="208"/>
      <c r="CL58" s="208"/>
      <c r="CM58" s="208"/>
      <c r="CN58" s="208"/>
      <c r="CO58" s="208"/>
      <c r="CP58" s="208"/>
      <c r="CQ58" s="208"/>
      <c r="CR58" s="208"/>
      <c r="CS58" s="208"/>
    </row>
    <row r="59" spans="1:97" s="209" customFormat="1" ht="42.75" customHeight="1">
      <c r="A59" s="80">
        <v>92779</v>
      </c>
      <c r="B59" s="80" t="s">
        <v>16</v>
      </c>
      <c r="C59" s="81" t="s">
        <v>944</v>
      </c>
      <c r="D59" s="357" t="s">
        <v>935</v>
      </c>
      <c r="E59" s="80" t="s">
        <v>490</v>
      </c>
      <c r="F59" s="305">
        <v>121.4</v>
      </c>
      <c r="G59" s="356"/>
      <c r="H59" s="326">
        <v>6.72</v>
      </c>
      <c r="I59" s="77">
        <f t="shared" si="14"/>
        <v>8.4</v>
      </c>
      <c r="J59" s="342">
        <f>F59*I59</f>
        <v>1019.76</v>
      </c>
      <c r="K59" s="355"/>
      <c r="L59" s="355"/>
      <c r="M59" s="355"/>
      <c r="N59" s="355"/>
      <c r="O59" s="355"/>
      <c r="P59" s="355"/>
      <c r="Q59" s="355"/>
      <c r="R59" s="355"/>
      <c r="S59" s="355"/>
      <c r="T59" s="355"/>
      <c r="U59" s="355"/>
      <c r="V59" s="355"/>
      <c r="W59" s="355"/>
      <c r="X59" s="355"/>
      <c r="Y59" s="355"/>
      <c r="Z59" s="355"/>
      <c r="AA59" s="355"/>
      <c r="AB59" s="355"/>
      <c r="AC59" s="355"/>
      <c r="AD59" s="355"/>
      <c r="AE59" s="355"/>
      <c r="AF59" s="355"/>
      <c r="AG59" s="355"/>
      <c r="AH59" s="355"/>
      <c r="AI59" s="355"/>
      <c r="AJ59" s="355"/>
      <c r="AK59" s="355"/>
      <c r="AL59" s="355"/>
      <c r="AM59" s="355"/>
      <c r="AN59" s="355"/>
      <c r="AO59" s="355"/>
      <c r="AP59" s="355"/>
      <c r="AQ59" s="355"/>
      <c r="AR59" s="355"/>
      <c r="AS59" s="355"/>
      <c r="AT59" s="355"/>
      <c r="AU59" s="355"/>
      <c r="AV59" s="355"/>
      <c r="AW59" s="355"/>
      <c r="AX59" s="355"/>
      <c r="AY59" s="355"/>
      <c r="AZ59" s="355"/>
      <c r="BA59" s="355"/>
      <c r="BB59" s="208"/>
      <c r="BC59" s="208"/>
      <c r="BD59" s="208"/>
      <c r="BE59" s="208"/>
      <c r="BF59" s="208"/>
      <c r="BG59" s="208"/>
      <c r="BH59" s="208"/>
      <c r="BI59" s="208"/>
      <c r="BJ59" s="208"/>
      <c r="BK59" s="208"/>
      <c r="BL59" s="208"/>
      <c r="BM59" s="208"/>
      <c r="BN59" s="208"/>
      <c r="BO59" s="208"/>
      <c r="BP59" s="208"/>
      <c r="BQ59" s="208"/>
      <c r="BR59" s="208"/>
      <c r="BS59" s="208"/>
      <c r="BT59" s="208"/>
      <c r="BU59" s="208"/>
      <c r="BV59" s="208"/>
      <c r="BW59" s="208"/>
      <c r="BX59" s="208"/>
      <c r="BY59" s="208"/>
      <c r="BZ59" s="208"/>
      <c r="CA59" s="208"/>
      <c r="CB59" s="208"/>
      <c r="CC59" s="208"/>
      <c r="CD59" s="208"/>
      <c r="CE59" s="208"/>
      <c r="CF59" s="208"/>
      <c r="CG59" s="208"/>
      <c r="CH59" s="208"/>
      <c r="CI59" s="208"/>
      <c r="CJ59" s="208"/>
      <c r="CK59" s="208"/>
      <c r="CL59" s="208"/>
      <c r="CM59" s="208"/>
      <c r="CN59" s="208"/>
      <c r="CO59" s="208"/>
      <c r="CP59" s="208"/>
      <c r="CQ59" s="208"/>
      <c r="CR59" s="208"/>
      <c r="CS59" s="208"/>
    </row>
    <row r="60" spans="1:97" s="209" customFormat="1" ht="42.75" customHeight="1">
      <c r="A60" s="80">
        <v>92764</v>
      </c>
      <c r="B60" s="80" t="s">
        <v>16</v>
      </c>
      <c r="C60" s="81" t="s">
        <v>946</v>
      </c>
      <c r="D60" s="357" t="s">
        <v>965</v>
      </c>
      <c r="E60" s="80" t="s">
        <v>490</v>
      </c>
      <c r="F60" s="305">
        <v>446.8</v>
      </c>
      <c r="G60" s="356"/>
      <c r="H60" s="326">
        <v>5.76</v>
      </c>
      <c r="I60" s="77">
        <f t="shared" si="14"/>
        <v>7.2</v>
      </c>
      <c r="J60" s="342">
        <f t="shared" ref="J60" si="15">F60*I60</f>
        <v>3216.96</v>
      </c>
      <c r="K60" s="355"/>
      <c r="L60" s="355"/>
      <c r="M60" s="355"/>
      <c r="N60" s="355"/>
      <c r="O60" s="355"/>
      <c r="P60" s="355"/>
      <c r="Q60" s="355"/>
      <c r="R60" s="355"/>
      <c r="S60" s="355"/>
      <c r="T60" s="355"/>
      <c r="U60" s="355"/>
      <c r="V60" s="355"/>
      <c r="W60" s="355"/>
      <c r="X60" s="355"/>
      <c r="Y60" s="355"/>
      <c r="Z60" s="355"/>
      <c r="AA60" s="355"/>
      <c r="AB60" s="355"/>
      <c r="AC60" s="355"/>
      <c r="AD60" s="355"/>
      <c r="AE60" s="355"/>
      <c r="AF60" s="355"/>
      <c r="AG60" s="355"/>
      <c r="AH60" s="355"/>
      <c r="AI60" s="355"/>
      <c r="AJ60" s="355"/>
      <c r="AK60" s="355"/>
      <c r="AL60" s="355"/>
      <c r="AM60" s="355"/>
      <c r="AN60" s="355"/>
      <c r="AO60" s="355"/>
      <c r="AP60" s="355"/>
      <c r="AQ60" s="355"/>
      <c r="AR60" s="355"/>
      <c r="AS60" s="355"/>
      <c r="AT60" s="355"/>
      <c r="AU60" s="355"/>
      <c r="AV60" s="355"/>
      <c r="AW60" s="355"/>
      <c r="AX60" s="355"/>
      <c r="AY60" s="355"/>
      <c r="AZ60" s="355"/>
      <c r="BA60" s="355"/>
      <c r="BB60" s="208"/>
      <c r="BC60" s="208"/>
      <c r="BD60" s="208"/>
      <c r="BE60" s="208"/>
      <c r="BF60" s="208"/>
      <c r="BG60" s="208"/>
      <c r="BH60" s="208"/>
      <c r="BI60" s="208"/>
      <c r="BJ60" s="208"/>
      <c r="BK60" s="208"/>
      <c r="BL60" s="208"/>
      <c r="BM60" s="208"/>
      <c r="BN60" s="208"/>
      <c r="BO60" s="208"/>
      <c r="BP60" s="208"/>
      <c r="BQ60" s="208"/>
      <c r="BR60" s="208"/>
      <c r="BS60" s="208"/>
      <c r="BT60" s="208"/>
      <c r="BU60" s="208"/>
      <c r="BV60" s="208"/>
      <c r="BW60" s="208"/>
      <c r="BX60" s="208"/>
      <c r="BY60" s="208"/>
      <c r="BZ60" s="208"/>
      <c r="CA60" s="208"/>
      <c r="CB60" s="208"/>
      <c r="CC60" s="208"/>
      <c r="CD60" s="208"/>
      <c r="CE60" s="208"/>
      <c r="CF60" s="208"/>
      <c r="CG60" s="208"/>
      <c r="CH60" s="208"/>
      <c r="CI60" s="208"/>
      <c r="CJ60" s="208"/>
      <c r="CK60" s="208"/>
      <c r="CL60" s="208"/>
      <c r="CM60" s="208"/>
      <c r="CN60" s="208"/>
      <c r="CO60" s="208"/>
      <c r="CP60" s="208"/>
      <c r="CQ60" s="208"/>
      <c r="CR60" s="208"/>
      <c r="CS60" s="208"/>
    </row>
    <row r="61" spans="1:97" s="209" customFormat="1" ht="42.75" customHeight="1">
      <c r="A61" s="346">
        <v>92413</v>
      </c>
      <c r="B61" s="80" t="s">
        <v>16</v>
      </c>
      <c r="C61" s="81" t="s">
        <v>970</v>
      </c>
      <c r="D61" s="357" t="s">
        <v>945</v>
      </c>
      <c r="E61" s="75" t="s">
        <v>497</v>
      </c>
      <c r="F61" s="305">
        <v>481.1</v>
      </c>
      <c r="G61" s="356"/>
      <c r="H61" s="326">
        <v>60.38</v>
      </c>
      <c r="I61" s="77">
        <f t="shared" si="14"/>
        <v>75.44</v>
      </c>
      <c r="J61" s="342">
        <f>F61*I61</f>
        <v>36294.18</v>
      </c>
      <c r="K61" s="355"/>
      <c r="L61" s="355"/>
      <c r="M61" s="355"/>
      <c r="N61" s="355"/>
      <c r="O61" s="355"/>
      <c r="P61" s="355"/>
      <c r="Q61" s="355"/>
      <c r="R61" s="355"/>
      <c r="S61" s="355"/>
      <c r="T61" s="355"/>
      <c r="U61" s="355"/>
      <c r="V61" s="355"/>
      <c r="W61" s="355"/>
      <c r="X61" s="355"/>
      <c r="Y61" s="355"/>
      <c r="Z61" s="355"/>
      <c r="AA61" s="355"/>
      <c r="AB61" s="355"/>
      <c r="AC61" s="355"/>
      <c r="AD61" s="355"/>
      <c r="AE61" s="355"/>
      <c r="AF61" s="355"/>
      <c r="AG61" s="355"/>
      <c r="AH61" s="355"/>
      <c r="AI61" s="355"/>
      <c r="AJ61" s="355"/>
      <c r="AK61" s="355"/>
      <c r="AL61" s="355"/>
      <c r="AM61" s="355"/>
      <c r="AN61" s="355"/>
      <c r="AO61" s="355"/>
      <c r="AP61" s="355"/>
      <c r="AQ61" s="355"/>
      <c r="AR61" s="355"/>
      <c r="AS61" s="355"/>
      <c r="AT61" s="355"/>
      <c r="AU61" s="355"/>
      <c r="AV61" s="355"/>
      <c r="AW61" s="355"/>
      <c r="AX61" s="355"/>
      <c r="AY61" s="355"/>
      <c r="AZ61" s="355"/>
      <c r="BA61" s="355"/>
      <c r="BB61" s="208"/>
      <c r="BC61" s="208"/>
      <c r="BD61" s="208"/>
      <c r="BE61" s="208"/>
      <c r="BF61" s="208"/>
      <c r="BG61" s="208"/>
      <c r="BH61" s="208"/>
      <c r="BI61" s="208"/>
      <c r="BJ61" s="208"/>
      <c r="BK61" s="208"/>
      <c r="BL61" s="208"/>
      <c r="BM61" s="208"/>
      <c r="BN61" s="208"/>
      <c r="BO61" s="208"/>
      <c r="BP61" s="208"/>
      <c r="BQ61" s="208"/>
      <c r="BR61" s="208"/>
      <c r="BS61" s="208"/>
      <c r="BT61" s="208"/>
      <c r="BU61" s="208"/>
      <c r="BV61" s="208"/>
      <c r="BW61" s="208"/>
      <c r="BX61" s="208"/>
      <c r="BY61" s="208"/>
      <c r="BZ61" s="208"/>
      <c r="CA61" s="208"/>
      <c r="CB61" s="208"/>
      <c r="CC61" s="208"/>
      <c r="CD61" s="208"/>
      <c r="CE61" s="208"/>
      <c r="CF61" s="208"/>
      <c r="CG61" s="208"/>
      <c r="CH61" s="208"/>
      <c r="CI61" s="208"/>
      <c r="CJ61" s="208"/>
      <c r="CK61" s="208"/>
      <c r="CL61" s="208"/>
      <c r="CM61" s="208"/>
      <c r="CN61" s="208"/>
      <c r="CO61" s="208"/>
      <c r="CP61" s="208"/>
      <c r="CQ61" s="208"/>
      <c r="CR61" s="208"/>
      <c r="CS61" s="208"/>
    </row>
    <row r="62" spans="1:97" s="209" customFormat="1" ht="42.75" customHeight="1">
      <c r="A62" s="346">
        <v>92720</v>
      </c>
      <c r="B62" s="80" t="s">
        <v>16</v>
      </c>
      <c r="C62" s="81" t="s">
        <v>971</v>
      </c>
      <c r="D62" s="357" t="s">
        <v>947</v>
      </c>
      <c r="E62" s="346" t="s">
        <v>496</v>
      </c>
      <c r="F62" s="305">
        <v>26</v>
      </c>
      <c r="G62" s="356"/>
      <c r="H62" s="326">
        <v>489.82</v>
      </c>
      <c r="I62" s="77">
        <f t="shared" si="14"/>
        <v>611.98</v>
      </c>
      <c r="J62" s="342">
        <f>F62*I62</f>
        <v>15911.48</v>
      </c>
      <c r="K62" s="355"/>
      <c r="L62" s="355"/>
      <c r="M62" s="355"/>
      <c r="N62" s="355"/>
      <c r="O62" s="355"/>
      <c r="P62" s="355"/>
      <c r="Q62" s="355"/>
      <c r="R62" s="355"/>
      <c r="S62" s="355"/>
      <c r="T62" s="355"/>
      <c r="U62" s="355"/>
      <c r="V62" s="355"/>
      <c r="W62" s="355"/>
      <c r="X62" s="355"/>
      <c r="Y62" s="355"/>
      <c r="Z62" s="355"/>
      <c r="AA62" s="355"/>
      <c r="AB62" s="355"/>
      <c r="AC62" s="355"/>
      <c r="AD62" s="355"/>
      <c r="AE62" s="355"/>
      <c r="AF62" s="355"/>
      <c r="AG62" s="355"/>
      <c r="AH62" s="355"/>
      <c r="AI62" s="355"/>
      <c r="AJ62" s="355"/>
      <c r="AK62" s="355"/>
      <c r="AL62" s="355"/>
      <c r="AM62" s="355"/>
      <c r="AN62" s="355"/>
      <c r="AO62" s="355"/>
      <c r="AP62" s="355"/>
      <c r="AQ62" s="355"/>
      <c r="AR62" s="355"/>
      <c r="AS62" s="355"/>
      <c r="AT62" s="355"/>
      <c r="AU62" s="355"/>
      <c r="AV62" s="355"/>
      <c r="AW62" s="355"/>
      <c r="AX62" s="355"/>
      <c r="AY62" s="355"/>
      <c r="AZ62" s="355"/>
      <c r="BA62" s="355"/>
      <c r="BB62" s="208"/>
      <c r="BC62" s="208"/>
      <c r="BD62" s="208"/>
      <c r="BE62" s="208"/>
      <c r="BF62" s="208"/>
      <c r="BG62" s="208"/>
      <c r="BH62" s="208"/>
      <c r="BI62" s="208"/>
      <c r="BJ62" s="208"/>
      <c r="BK62" s="208"/>
      <c r="BL62" s="208"/>
      <c r="BM62" s="208"/>
      <c r="BN62" s="208"/>
      <c r="BO62" s="208"/>
      <c r="BP62" s="208"/>
      <c r="BQ62" s="208"/>
      <c r="BR62" s="208"/>
      <c r="BS62" s="208"/>
      <c r="BT62" s="208"/>
      <c r="BU62" s="208"/>
      <c r="BV62" s="208"/>
      <c r="BW62" s="208"/>
      <c r="BX62" s="208"/>
      <c r="BY62" s="208"/>
      <c r="BZ62" s="208"/>
      <c r="CA62" s="208"/>
      <c r="CB62" s="208"/>
      <c r="CC62" s="208"/>
      <c r="CD62" s="208"/>
      <c r="CE62" s="208"/>
      <c r="CF62" s="208"/>
      <c r="CG62" s="208"/>
      <c r="CH62" s="208"/>
      <c r="CI62" s="208"/>
      <c r="CJ62" s="208"/>
      <c r="CK62" s="208"/>
      <c r="CL62" s="208"/>
      <c r="CM62" s="208"/>
      <c r="CN62" s="208"/>
      <c r="CO62" s="208"/>
      <c r="CP62" s="208"/>
      <c r="CQ62" s="208"/>
      <c r="CR62" s="208"/>
      <c r="CS62" s="208"/>
    </row>
    <row r="63" spans="1:97" s="209" customFormat="1">
      <c r="A63" s="80"/>
      <c r="B63" s="80"/>
      <c r="C63" s="101" t="s">
        <v>97</v>
      </c>
      <c r="D63" s="359" t="s">
        <v>948</v>
      </c>
      <c r="E63" s="80"/>
      <c r="F63" s="342"/>
      <c r="G63" s="356"/>
      <c r="H63" s="82"/>
      <c r="I63" s="77"/>
      <c r="J63" s="82"/>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355"/>
      <c r="AK63" s="355"/>
      <c r="AL63" s="355"/>
      <c r="AM63" s="355"/>
      <c r="AN63" s="355"/>
      <c r="AO63" s="355"/>
      <c r="AP63" s="355"/>
      <c r="AQ63" s="355"/>
      <c r="AR63" s="355"/>
      <c r="AS63" s="355"/>
      <c r="AT63" s="355"/>
      <c r="AU63" s="355"/>
      <c r="AV63" s="355"/>
      <c r="AW63" s="355"/>
      <c r="AX63" s="355"/>
      <c r="AY63" s="355"/>
      <c r="AZ63" s="355"/>
      <c r="BA63" s="355"/>
      <c r="BB63" s="208"/>
      <c r="BC63" s="208"/>
      <c r="BD63" s="208"/>
      <c r="BE63" s="208"/>
      <c r="BF63" s="208"/>
      <c r="BG63" s="208"/>
      <c r="BH63" s="208"/>
      <c r="BI63" s="208"/>
      <c r="BJ63" s="208"/>
      <c r="BK63" s="208"/>
      <c r="BL63" s="208"/>
      <c r="BM63" s="208"/>
      <c r="BN63" s="208"/>
      <c r="BO63" s="208"/>
      <c r="BP63" s="208"/>
      <c r="BQ63" s="208"/>
      <c r="BR63" s="208"/>
      <c r="BS63" s="208"/>
      <c r="BT63" s="208"/>
      <c r="BU63" s="208"/>
      <c r="BV63" s="208"/>
      <c r="BW63" s="208"/>
      <c r="BX63" s="208"/>
      <c r="BY63" s="208"/>
      <c r="BZ63" s="208"/>
      <c r="CA63" s="208"/>
      <c r="CB63" s="208"/>
      <c r="CC63" s="208"/>
      <c r="CD63" s="208"/>
      <c r="CE63" s="208"/>
      <c r="CF63" s="208"/>
      <c r="CG63" s="208"/>
      <c r="CH63" s="208"/>
      <c r="CI63" s="208"/>
      <c r="CJ63" s="208"/>
      <c r="CK63" s="208"/>
      <c r="CL63" s="208"/>
      <c r="CM63" s="208"/>
      <c r="CN63" s="208"/>
      <c r="CO63" s="208"/>
      <c r="CP63" s="208"/>
      <c r="CQ63" s="208"/>
      <c r="CR63" s="208"/>
      <c r="CS63" s="208"/>
    </row>
    <row r="64" spans="1:97" s="209" customFormat="1" ht="37.5" customHeight="1">
      <c r="A64" s="80">
        <v>92775</v>
      </c>
      <c r="B64" s="80" t="s">
        <v>16</v>
      </c>
      <c r="C64" s="81" t="s">
        <v>949</v>
      </c>
      <c r="D64" s="357" t="s">
        <v>922</v>
      </c>
      <c r="E64" s="80" t="s">
        <v>490</v>
      </c>
      <c r="F64" s="305">
        <v>1451.88</v>
      </c>
      <c r="G64" s="356"/>
      <c r="H64" s="326">
        <f>H35</f>
        <v>11.52</v>
      </c>
      <c r="I64" s="77">
        <f t="shared" si="14"/>
        <v>14.39</v>
      </c>
      <c r="J64" s="342">
        <f t="shared" ref="J64:J72" si="16">F64*I64</f>
        <v>20892.55</v>
      </c>
      <c r="K64" s="355"/>
      <c r="L64" s="355"/>
      <c r="M64" s="355"/>
      <c r="N64" s="355"/>
      <c r="O64" s="355"/>
      <c r="P64" s="355"/>
      <c r="Q64" s="355"/>
      <c r="R64" s="355"/>
      <c r="S64" s="355"/>
      <c r="T64" s="355"/>
      <c r="U64" s="355"/>
      <c r="V64" s="355"/>
      <c r="W64" s="355"/>
      <c r="X64" s="355"/>
      <c r="Y64" s="355"/>
      <c r="Z64" s="355"/>
      <c r="AA64" s="355"/>
      <c r="AB64" s="355"/>
      <c r="AC64" s="355"/>
      <c r="AD64" s="355"/>
      <c r="AE64" s="355"/>
      <c r="AF64" s="355"/>
      <c r="AG64" s="355"/>
      <c r="AH64" s="355"/>
      <c r="AI64" s="355"/>
      <c r="AJ64" s="355"/>
      <c r="AK64" s="355"/>
      <c r="AL64" s="355"/>
      <c r="AM64" s="355"/>
      <c r="AN64" s="355"/>
      <c r="AO64" s="355"/>
      <c r="AP64" s="355"/>
      <c r="AQ64" s="355"/>
      <c r="AR64" s="355"/>
      <c r="AS64" s="355"/>
      <c r="AT64" s="355"/>
      <c r="AU64" s="355"/>
      <c r="AV64" s="355"/>
      <c r="AW64" s="355"/>
      <c r="AX64" s="355"/>
      <c r="AY64" s="355"/>
      <c r="AZ64" s="355"/>
      <c r="BA64" s="355"/>
      <c r="BB64" s="208"/>
      <c r="BC64" s="208"/>
      <c r="BD64" s="208"/>
      <c r="BE64" s="208"/>
      <c r="BF64" s="208"/>
      <c r="BG64" s="208"/>
      <c r="BH64" s="208"/>
      <c r="BI64" s="208"/>
      <c r="BJ64" s="208"/>
      <c r="BK64" s="208"/>
      <c r="BL64" s="208"/>
      <c r="BM64" s="208"/>
      <c r="BN64" s="208"/>
      <c r="BO64" s="208"/>
      <c r="BP64" s="208"/>
      <c r="BQ64" s="208"/>
      <c r="BR64" s="208"/>
      <c r="BS64" s="208"/>
      <c r="BT64" s="208"/>
      <c r="BU64" s="208"/>
      <c r="BV64" s="208"/>
      <c r="BW64" s="208"/>
      <c r="BX64" s="208"/>
      <c r="BY64" s="208"/>
      <c r="BZ64" s="208"/>
      <c r="CA64" s="208"/>
      <c r="CB64" s="208"/>
      <c r="CC64" s="208"/>
      <c r="CD64" s="208"/>
      <c r="CE64" s="208"/>
      <c r="CF64" s="208"/>
      <c r="CG64" s="208"/>
      <c r="CH64" s="208"/>
      <c r="CI64" s="208"/>
      <c r="CJ64" s="208"/>
      <c r="CK64" s="208"/>
      <c r="CL64" s="208"/>
      <c r="CM64" s="208"/>
      <c r="CN64" s="208"/>
      <c r="CO64" s="208"/>
      <c r="CP64" s="208"/>
      <c r="CQ64" s="208"/>
      <c r="CR64" s="208"/>
      <c r="CS64" s="208"/>
    </row>
    <row r="65" spans="1:97" s="209" customFormat="1" ht="37.5" customHeight="1">
      <c r="A65" s="80">
        <v>92776</v>
      </c>
      <c r="B65" s="80" t="s">
        <v>16</v>
      </c>
      <c r="C65" s="81" t="s">
        <v>950</v>
      </c>
      <c r="D65" s="357" t="s">
        <v>951</v>
      </c>
      <c r="E65" s="80" t="s">
        <v>490</v>
      </c>
      <c r="F65" s="305">
        <v>290.5</v>
      </c>
      <c r="G65" s="356"/>
      <c r="H65" s="326">
        <v>10.35</v>
      </c>
      <c r="I65" s="77">
        <f t="shared" si="14"/>
        <v>12.93</v>
      </c>
      <c r="J65" s="342">
        <f t="shared" si="16"/>
        <v>3756.17</v>
      </c>
      <c r="K65" s="355"/>
      <c r="L65" s="355"/>
      <c r="M65" s="355"/>
      <c r="N65" s="355"/>
      <c r="O65" s="355"/>
      <c r="P65" s="355"/>
      <c r="Q65" s="355"/>
      <c r="R65" s="355"/>
      <c r="S65" s="355"/>
      <c r="T65" s="355"/>
      <c r="U65" s="355"/>
      <c r="V65" s="355"/>
      <c r="W65" s="355"/>
      <c r="X65" s="355"/>
      <c r="Y65" s="355"/>
      <c r="Z65" s="355"/>
      <c r="AA65" s="355"/>
      <c r="AB65" s="355"/>
      <c r="AC65" s="355"/>
      <c r="AD65" s="355"/>
      <c r="AE65" s="355"/>
      <c r="AF65" s="355"/>
      <c r="AG65" s="355"/>
      <c r="AH65" s="355"/>
      <c r="AI65" s="355"/>
      <c r="AJ65" s="355"/>
      <c r="AK65" s="355"/>
      <c r="AL65" s="355"/>
      <c r="AM65" s="355"/>
      <c r="AN65" s="355"/>
      <c r="AO65" s="355"/>
      <c r="AP65" s="355"/>
      <c r="AQ65" s="355"/>
      <c r="AR65" s="355"/>
      <c r="AS65" s="355"/>
      <c r="AT65" s="355"/>
      <c r="AU65" s="355"/>
      <c r="AV65" s="355"/>
      <c r="AW65" s="355"/>
      <c r="AX65" s="355"/>
      <c r="AY65" s="355"/>
      <c r="AZ65" s="355"/>
      <c r="BA65" s="355"/>
      <c r="BB65" s="208"/>
      <c r="BC65" s="208"/>
      <c r="BD65" s="208"/>
      <c r="BE65" s="208"/>
      <c r="BF65" s="208"/>
      <c r="BG65" s="208"/>
      <c r="BH65" s="208"/>
      <c r="BI65" s="208"/>
      <c r="BJ65" s="208"/>
      <c r="BK65" s="208"/>
      <c r="BL65" s="208"/>
      <c r="BM65" s="208"/>
      <c r="BN65" s="208"/>
      <c r="BO65" s="208"/>
      <c r="BP65" s="208"/>
      <c r="BQ65" s="208"/>
      <c r="BR65" s="208"/>
      <c r="BS65" s="208"/>
      <c r="BT65" s="208"/>
      <c r="BU65" s="208"/>
      <c r="BV65" s="208"/>
      <c r="BW65" s="208"/>
      <c r="BX65" s="208"/>
      <c r="BY65" s="208"/>
      <c r="BZ65" s="208"/>
      <c r="CA65" s="208"/>
      <c r="CB65" s="208"/>
      <c r="CC65" s="208"/>
      <c r="CD65" s="208"/>
      <c r="CE65" s="208"/>
      <c r="CF65" s="208"/>
      <c r="CG65" s="208"/>
      <c r="CH65" s="208"/>
      <c r="CI65" s="208"/>
      <c r="CJ65" s="208"/>
      <c r="CK65" s="208"/>
      <c r="CL65" s="208"/>
      <c r="CM65" s="208"/>
      <c r="CN65" s="208"/>
      <c r="CO65" s="208"/>
      <c r="CP65" s="208"/>
      <c r="CQ65" s="208"/>
      <c r="CR65" s="208"/>
      <c r="CS65" s="208"/>
    </row>
    <row r="66" spans="1:97" s="209" customFormat="1" ht="37.5" customHeight="1">
      <c r="A66" s="80">
        <v>92777</v>
      </c>
      <c r="B66" s="80" t="s">
        <v>16</v>
      </c>
      <c r="C66" s="81" t="s">
        <v>952</v>
      </c>
      <c r="D66" s="357" t="s">
        <v>924</v>
      </c>
      <c r="E66" s="80" t="s">
        <v>490</v>
      </c>
      <c r="F66" s="305">
        <v>1307.5999999999999</v>
      </c>
      <c r="G66" s="356"/>
      <c r="H66" s="326">
        <v>9.31</v>
      </c>
      <c r="I66" s="77">
        <f t="shared" si="14"/>
        <v>11.63</v>
      </c>
      <c r="J66" s="342">
        <f t="shared" si="16"/>
        <v>15207.39</v>
      </c>
      <c r="K66" s="355"/>
      <c r="L66" s="355"/>
      <c r="M66" s="355"/>
      <c r="N66" s="355"/>
      <c r="O66" s="355"/>
      <c r="P66" s="355"/>
      <c r="Q66" s="355"/>
      <c r="R66" s="355"/>
      <c r="S66" s="355"/>
      <c r="T66" s="355"/>
      <c r="U66" s="355"/>
      <c r="V66" s="355"/>
      <c r="W66" s="355"/>
      <c r="X66" s="355"/>
      <c r="Y66" s="355"/>
      <c r="Z66" s="355"/>
      <c r="AA66" s="355"/>
      <c r="AB66" s="355"/>
      <c r="AC66" s="355"/>
      <c r="AD66" s="355"/>
      <c r="AE66" s="355"/>
      <c r="AF66" s="355"/>
      <c r="AG66" s="355"/>
      <c r="AH66" s="355"/>
      <c r="AI66" s="355"/>
      <c r="AJ66" s="355"/>
      <c r="AK66" s="355"/>
      <c r="AL66" s="355"/>
      <c r="AM66" s="355"/>
      <c r="AN66" s="355"/>
      <c r="AO66" s="355"/>
      <c r="AP66" s="355"/>
      <c r="AQ66" s="355"/>
      <c r="AR66" s="355"/>
      <c r="AS66" s="355"/>
      <c r="AT66" s="355"/>
      <c r="AU66" s="355"/>
      <c r="AV66" s="355"/>
      <c r="AW66" s="355"/>
      <c r="AX66" s="355"/>
      <c r="AY66" s="355"/>
      <c r="AZ66" s="355"/>
      <c r="BA66" s="355"/>
      <c r="BB66" s="208"/>
      <c r="BC66" s="208"/>
      <c r="BD66" s="208"/>
      <c r="BE66" s="208"/>
      <c r="BF66" s="208"/>
      <c r="BG66" s="208"/>
      <c r="BH66" s="208"/>
      <c r="BI66" s="208"/>
      <c r="BJ66" s="208"/>
      <c r="BK66" s="208"/>
      <c r="BL66" s="208"/>
      <c r="BM66" s="208"/>
      <c r="BN66" s="208"/>
      <c r="BO66" s="208"/>
      <c r="BP66" s="208"/>
      <c r="BQ66" s="208"/>
      <c r="BR66" s="208"/>
      <c r="BS66" s="208"/>
      <c r="BT66" s="208"/>
      <c r="BU66" s="208"/>
      <c r="BV66" s="208"/>
      <c r="BW66" s="208"/>
      <c r="BX66" s="208"/>
      <c r="BY66" s="208"/>
      <c r="BZ66" s="208"/>
      <c r="CA66" s="208"/>
      <c r="CB66" s="208"/>
      <c r="CC66" s="208"/>
      <c r="CD66" s="208"/>
      <c r="CE66" s="208"/>
      <c r="CF66" s="208"/>
      <c r="CG66" s="208"/>
      <c r="CH66" s="208"/>
      <c r="CI66" s="208"/>
      <c r="CJ66" s="208"/>
      <c r="CK66" s="208"/>
      <c r="CL66" s="208"/>
      <c r="CM66" s="208"/>
      <c r="CN66" s="208"/>
      <c r="CO66" s="208"/>
      <c r="CP66" s="208"/>
      <c r="CQ66" s="208"/>
      <c r="CR66" s="208"/>
      <c r="CS66" s="208"/>
    </row>
    <row r="67" spans="1:97" s="209" customFormat="1" ht="37.5" customHeight="1">
      <c r="A67" s="80">
        <v>92778</v>
      </c>
      <c r="B67" s="80" t="s">
        <v>16</v>
      </c>
      <c r="C67" s="81" t="s">
        <v>953</v>
      </c>
      <c r="D67" s="357" t="s">
        <v>926</v>
      </c>
      <c r="E67" s="80" t="s">
        <v>490</v>
      </c>
      <c r="F67" s="305">
        <v>362.4</v>
      </c>
      <c r="G67" s="356"/>
      <c r="H67" s="326">
        <f>H38</f>
        <v>8.1300000000000008</v>
      </c>
      <c r="I67" s="77">
        <f t="shared" si="14"/>
        <v>10.16</v>
      </c>
      <c r="J67" s="342">
        <f t="shared" si="16"/>
        <v>3681.98</v>
      </c>
      <c r="K67" s="355"/>
      <c r="L67" s="355"/>
      <c r="M67" s="355"/>
      <c r="N67" s="355"/>
      <c r="O67" s="355"/>
      <c r="P67" s="355"/>
      <c r="Q67" s="355"/>
      <c r="R67" s="355"/>
      <c r="S67" s="355"/>
      <c r="T67" s="355"/>
      <c r="U67" s="355"/>
      <c r="V67" s="355"/>
      <c r="W67" s="355"/>
      <c r="X67" s="355"/>
      <c r="Y67" s="355"/>
      <c r="Z67" s="355"/>
      <c r="AA67" s="355"/>
      <c r="AB67" s="355"/>
      <c r="AC67" s="355"/>
      <c r="AD67" s="355"/>
      <c r="AE67" s="355"/>
      <c r="AF67" s="355"/>
      <c r="AG67" s="355"/>
      <c r="AH67" s="355"/>
      <c r="AI67" s="355"/>
      <c r="AJ67" s="355"/>
      <c r="AK67" s="355"/>
      <c r="AL67" s="355"/>
      <c r="AM67" s="355"/>
      <c r="AN67" s="355"/>
      <c r="AO67" s="355"/>
      <c r="AP67" s="355"/>
      <c r="AQ67" s="355"/>
      <c r="AR67" s="355"/>
      <c r="AS67" s="355"/>
      <c r="AT67" s="355"/>
      <c r="AU67" s="355"/>
      <c r="AV67" s="355"/>
      <c r="AW67" s="355"/>
      <c r="AX67" s="355"/>
      <c r="AY67" s="355"/>
      <c r="AZ67" s="355"/>
      <c r="BA67" s="355"/>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208"/>
      <c r="CC67" s="208"/>
      <c r="CD67" s="208"/>
      <c r="CE67" s="208"/>
      <c r="CF67" s="208"/>
      <c r="CG67" s="208"/>
      <c r="CH67" s="208"/>
      <c r="CI67" s="208"/>
      <c r="CJ67" s="208"/>
      <c r="CK67" s="208"/>
      <c r="CL67" s="208"/>
      <c r="CM67" s="208"/>
      <c r="CN67" s="208"/>
      <c r="CO67" s="208"/>
      <c r="CP67" s="208"/>
      <c r="CQ67" s="208"/>
      <c r="CR67" s="208"/>
      <c r="CS67" s="208"/>
    </row>
    <row r="68" spans="1:97" s="209" customFormat="1" ht="37.5" customHeight="1">
      <c r="A68" s="80">
        <v>92779</v>
      </c>
      <c r="B68" s="80" t="s">
        <v>16</v>
      </c>
      <c r="C68" s="81" t="s">
        <v>954</v>
      </c>
      <c r="D68" s="357" t="s">
        <v>935</v>
      </c>
      <c r="E68" s="80" t="s">
        <v>490</v>
      </c>
      <c r="F68" s="305">
        <v>528.20000000000005</v>
      </c>
      <c r="G68" s="356"/>
      <c r="H68" s="326">
        <v>6.72</v>
      </c>
      <c r="I68" s="77">
        <f t="shared" si="14"/>
        <v>8.4</v>
      </c>
      <c r="J68" s="342">
        <f t="shared" si="16"/>
        <v>4436.88</v>
      </c>
      <c r="K68" s="355"/>
      <c r="L68" s="355"/>
      <c r="M68" s="355"/>
      <c r="N68" s="355"/>
      <c r="O68" s="355"/>
      <c r="P68" s="355"/>
      <c r="Q68" s="355"/>
      <c r="R68" s="355"/>
      <c r="S68" s="355"/>
      <c r="T68" s="355"/>
      <c r="U68" s="355"/>
      <c r="V68" s="355"/>
      <c r="W68" s="355"/>
      <c r="X68" s="355"/>
      <c r="Y68" s="355"/>
      <c r="Z68" s="355"/>
      <c r="AA68" s="355"/>
      <c r="AB68" s="355"/>
      <c r="AC68" s="355"/>
      <c r="AD68" s="355"/>
      <c r="AE68" s="355"/>
      <c r="AF68" s="355"/>
      <c r="AG68" s="355"/>
      <c r="AH68" s="355"/>
      <c r="AI68" s="355"/>
      <c r="AJ68" s="355"/>
      <c r="AK68" s="355"/>
      <c r="AL68" s="355"/>
      <c r="AM68" s="355"/>
      <c r="AN68" s="355"/>
      <c r="AO68" s="355"/>
      <c r="AP68" s="355"/>
      <c r="AQ68" s="355"/>
      <c r="AR68" s="355"/>
      <c r="AS68" s="355"/>
      <c r="AT68" s="355"/>
      <c r="AU68" s="355"/>
      <c r="AV68" s="355"/>
      <c r="AW68" s="355"/>
      <c r="AX68" s="355"/>
      <c r="AY68" s="355"/>
      <c r="AZ68" s="355"/>
      <c r="BA68" s="355"/>
      <c r="BB68" s="208"/>
      <c r="BC68" s="208"/>
      <c r="BD68" s="208"/>
      <c r="BE68" s="208"/>
      <c r="BF68" s="208"/>
      <c r="BG68" s="208"/>
      <c r="BH68" s="208"/>
      <c r="BI68" s="208"/>
      <c r="BJ68" s="208"/>
      <c r="BK68" s="208"/>
      <c r="BL68" s="208"/>
      <c r="BM68" s="208"/>
      <c r="BN68" s="208"/>
      <c r="BO68" s="208"/>
      <c r="BP68" s="208"/>
      <c r="BQ68" s="208"/>
      <c r="BR68" s="208"/>
      <c r="BS68" s="208"/>
      <c r="BT68" s="208"/>
      <c r="BU68" s="208"/>
      <c r="BV68" s="208"/>
      <c r="BW68" s="208"/>
      <c r="BX68" s="208"/>
      <c r="BY68" s="208"/>
      <c r="BZ68" s="208"/>
      <c r="CA68" s="208"/>
      <c r="CB68" s="208"/>
      <c r="CC68" s="208"/>
      <c r="CD68" s="208"/>
      <c r="CE68" s="208"/>
      <c r="CF68" s="208"/>
      <c r="CG68" s="208"/>
      <c r="CH68" s="208"/>
      <c r="CI68" s="208"/>
      <c r="CJ68" s="208"/>
      <c r="CK68" s="208"/>
      <c r="CL68" s="208"/>
      <c r="CM68" s="208"/>
      <c r="CN68" s="208"/>
      <c r="CO68" s="208"/>
      <c r="CP68" s="208"/>
      <c r="CQ68" s="208"/>
      <c r="CR68" s="208"/>
      <c r="CS68" s="208"/>
    </row>
    <row r="69" spans="1:97" s="209" customFormat="1" ht="37.5" customHeight="1">
      <c r="A69" s="80">
        <v>92764</v>
      </c>
      <c r="B69" s="80" t="s">
        <v>16</v>
      </c>
      <c r="C69" s="81" t="s">
        <v>955</v>
      </c>
      <c r="D69" s="357" t="s">
        <v>965</v>
      </c>
      <c r="E69" s="80" t="s">
        <v>490</v>
      </c>
      <c r="F69" s="305">
        <v>210.51</v>
      </c>
      <c r="G69" s="356"/>
      <c r="H69" s="326">
        <v>5.76</v>
      </c>
      <c r="I69" s="77">
        <f t="shared" si="14"/>
        <v>7.2</v>
      </c>
      <c r="J69" s="342">
        <f t="shared" ref="J69:J70" si="17">F69*I69</f>
        <v>1515.67</v>
      </c>
      <c r="K69" s="355"/>
      <c r="L69" s="355"/>
      <c r="M69" s="355"/>
      <c r="N69" s="355"/>
      <c r="O69" s="355"/>
      <c r="P69" s="355"/>
      <c r="Q69" s="355"/>
      <c r="R69" s="355"/>
      <c r="S69" s="355"/>
      <c r="T69" s="355"/>
      <c r="U69" s="355"/>
      <c r="V69" s="355"/>
      <c r="W69" s="355"/>
      <c r="X69" s="355"/>
      <c r="Y69" s="355"/>
      <c r="Z69" s="355"/>
      <c r="AA69" s="355"/>
      <c r="AB69" s="355"/>
      <c r="AC69" s="355"/>
      <c r="AD69" s="355"/>
      <c r="AE69" s="355"/>
      <c r="AF69" s="355"/>
      <c r="AG69" s="355"/>
      <c r="AH69" s="355"/>
      <c r="AI69" s="355"/>
      <c r="AJ69" s="355"/>
      <c r="AK69" s="355"/>
      <c r="AL69" s="355"/>
      <c r="AM69" s="355"/>
      <c r="AN69" s="355"/>
      <c r="AO69" s="355"/>
      <c r="AP69" s="355"/>
      <c r="AQ69" s="355"/>
      <c r="AR69" s="355"/>
      <c r="AS69" s="355"/>
      <c r="AT69" s="355"/>
      <c r="AU69" s="355"/>
      <c r="AV69" s="355"/>
      <c r="AW69" s="355"/>
      <c r="AX69" s="355"/>
      <c r="AY69" s="355"/>
      <c r="AZ69" s="355"/>
      <c r="BA69" s="355"/>
      <c r="BB69" s="208"/>
      <c r="BC69" s="208"/>
      <c r="BD69" s="208"/>
      <c r="BE69" s="208"/>
      <c r="BF69" s="208"/>
      <c r="BG69" s="208"/>
      <c r="BH69" s="208"/>
      <c r="BI69" s="208"/>
      <c r="BJ69" s="208"/>
      <c r="BK69" s="208"/>
      <c r="BL69" s="208"/>
      <c r="BM69" s="208"/>
      <c r="BN69" s="208"/>
      <c r="BO69" s="208"/>
      <c r="BP69" s="208"/>
      <c r="BQ69" s="208"/>
      <c r="BR69" s="208"/>
      <c r="BS69" s="208"/>
      <c r="BT69" s="208"/>
      <c r="BU69" s="208"/>
      <c r="BV69" s="208"/>
      <c r="BW69" s="208"/>
      <c r="BX69" s="208"/>
      <c r="BY69" s="208"/>
      <c r="BZ69" s="208"/>
      <c r="CA69" s="208"/>
      <c r="CB69" s="208"/>
      <c r="CC69" s="208"/>
      <c r="CD69" s="208"/>
      <c r="CE69" s="208"/>
      <c r="CF69" s="208"/>
      <c r="CG69" s="208"/>
      <c r="CH69" s="208"/>
      <c r="CI69" s="208"/>
      <c r="CJ69" s="208"/>
      <c r="CK69" s="208"/>
      <c r="CL69" s="208"/>
      <c r="CM69" s="208"/>
      <c r="CN69" s="208"/>
      <c r="CO69" s="208"/>
      <c r="CP69" s="208"/>
      <c r="CQ69" s="208"/>
      <c r="CR69" s="208"/>
      <c r="CS69" s="208"/>
    </row>
    <row r="70" spans="1:97" s="209" customFormat="1" ht="37.5" customHeight="1">
      <c r="A70" s="80">
        <v>92765</v>
      </c>
      <c r="B70" s="80" t="s">
        <v>16</v>
      </c>
      <c r="C70" s="81" t="s">
        <v>956</v>
      </c>
      <c r="D70" s="357" t="s">
        <v>966</v>
      </c>
      <c r="E70" s="80" t="s">
        <v>490</v>
      </c>
      <c r="F70" s="305">
        <v>137.5</v>
      </c>
      <c r="G70" s="356"/>
      <c r="H70" s="326">
        <v>6.43</v>
      </c>
      <c r="I70" s="77">
        <f t="shared" si="14"/>
        <v>8.0299999999999994</v>
      </c>
      <c r="J70" s="342">
        <f t="shared" si="17"/>
        <v>1104.1300000000001</v>
      </c>
      <c r="K70" s="355"/>
      <c r="L70" s="355"/>
      <c r="M70" s="355"/>
      <c r="N70" s="355"/>
      <c r="O70" s="355"/>
      <c r="P70" s="355"/>
      <c r="Q70" s="355"/>
      <c r="R70" s="355"/>
      <c r="S70" s="355"/>
      <c r="T70" s="355"/>
      <c r="U70" s="355"/>
      <c r="V70" s="355"/>
      <c r="W70" s="355"/>
      <c r="X70" s="355"/>
      <c r="Y70" s="355"/>
      <c r="Z70" s="355"/>
      <c r="AA70" s="355"/>
      <c r="AB70" s="355"/>
      <c r="AC70" s="355"/>
      <c r="AD70" s="355"/>
      <c r="AE70" s="355"/>
      <c r="AF70" s="355"/>
      <c r="AG70" s="355"/>
      <c r="AH70" s="355"/>
      <c r="AI70" s="355"/>
      <c r="AJ70" s="355"/>
      <c r="AK70" s="355"/>
      <c r="AL70" s="355"/>
      <c r="AM70" s="355"/>
      <c r="AN70" s="355"/>
      <c r="AO70" s="355"/>
      <c r="AP70" s="355"/>
      <c r="AQ70" s="355"/>
      <c r="AR70" s="355"/>
      <c r="AS70" s="355"/>
      <c r="AT70" s="355"/>
      <c r="AU70" s="355"/>
      <c r="AV70" s="355"/>
      <c r="AW70" s="355"/>
      <c r="AX70" s="355"/>
      <c r="AY70" s="355"/>
      <c r="AZ70" s="355"/>
      <c r="BA70" s="355"/>
      <c r="BB70" s="208"/>
      <c r="BC70" s="208"/>
      <c r="BD70" s="208"/>
      <c r="BE70" s="208"/>
      <c r="BF70" s="208"/>
      <c r="BG70" s="208"/>
      <c r="BH70" s="208"/>
      <c r="BI70" s="208"/>
      <c r="BJ70" s="208"/>
      <c r="BK70" s="208"/>
      <c r="BL70" s="208"/>
      <c r="BM70" s="208"/>
      <c r="BN70" s="208"/>
      <c r="BO70" s="208"/>
      <c r="BP70" s="208"/>
      <c r="BQ70" s="208"/>
      <c r="BR70" s="208"/>
      <c r="BS70" s="208"/>
      <c r="BT70" s="208"/>
      <c r="BU70" s="208"/>
      <c r="BV70" s="208"/>
      <c r="BW70" s="208"/>
      <c r="BX70" s="208"/>
      <c r="BY70" s="208"/>
      <c r="BZ70" s="208"/>
      <c r="CA70" s="208"/>
      <c r="CB70" s="208"/>
      <c r="CC70" s="208"/>
      <c r="CD70" s="208"/>
      <c r="CE70" s="208"/>
      <c r="CF70" s="208"/>
      <c r="CG70" s="208"/>
      <c r="CH70" s="208"/>
      <c r="CI70" s="208"/>
      <c r="CJ70" s="208"/>
      <c r="CK70" s="208"/>
      <c r="CL70" s="208"/>
      <c r="CM70" s="208"/>
      <c r="CN70" s="208"/>
      <c r="CO70" s="208"/>
      <c r="CP70" s="208"/>
      <c r="CQ70" s="208"/>
      <c r="CR70" s="208"/>
      <c r="CS70" s="208"/>
    </row>
    <row r="71" spans="1:97" s="209" customFormat="1" ht="43.5" customHeight="1">
      <c r="A71" s="317">
        <v>92413</v>
      </c>
      <c r="B71" s="80" t="s">
        <v>16</v>
      </c>
      <c r="C71" s="81" t="s">
        <v>972</v>
      </c>
      <c r="D71" s="357" t="s">
        <v>945</v>
      </c>
      <c r="E71" s="75" t="s">
        <v>497</v>
      </c>
      <c r="F71" s="305">
        <v>894.2</v>
      </c>
      <c r="G71" s="356"/>
      <c r="H71" s="326">
        <v>60.38</v>
      </c>
      <c r="I71" s="77">
        <f t="shared" si="14"/>
        <v>75.44</v>
      </c>
      <c r="J71" s="342">
        <f t="shared" si="16"/>
        <v>67458.45</v>
      </c>
      <c r="K71" s="355"/>
      <c r="L71" s="355"/>
      <c r="M71" s="355"/>
      <c r="N71" s="355"/>
      <c r="O71" s="355"/>
      <c r="P71" s="355"/>
      <c r="Q71" s="355"/>
      <c r="R71" s="355"/>
      <c r="S71" s="355"/>
      <c r="T71" s="355"/>
      <c r="U71" s="355"/>
      <c r="V71" s="355"/>
      <c r="W71" s="355"/>
      <c r="X71" s="355"/>
      <c r="Y71" s="355"/>
      <c r="Z71" s="355"/>
      <c r="AA71" s="355"/>
      <c r="AB71" s="355"/>
      <c r="AC71" s="355"/>
      <c r="AD71" s="355"/>
      <c r="AE71" s="355"/>
      <c r="AF71" s="355"/>
      <c r="AG71" s="355"/>
      <c r="AH71" s="355"/>
      <c r="AI71" s="355"/>
      <c r="AJ71" s="355"/>
      <c r="AK71" s="355"/>
      <c r="AL71" s="355"/>
      <c r="AM71" s="355"/>
      <c r="AN71" s="355"/>
      <c r="AO71" s="355"/>
      <c r="AP71" s="355"/>
      <c r="AQ71" s="355"/>
      <c r="AR71" s="355"/>
      <c r="AS71" s="355"/>
      <c r="AT71" s="355"/>
      <c r="AU71" s="355"/>
      <c r="AV71" s="355"/>
      <c r="AW71" s="355"/>
      <c r="AX71" s="355"/>
      <c r="AY71" s="355"/>
      <c r="AZ71" s="355"/>
      <c r="BA71" s="355"/>
      <c r="BB71" s="208"/>
      <c r="BC71" s="208"/>
      <c r="BD71" s="208"/>
      <c r="BE71" s="208"/>
      <c r="BF71" s="208"/>
      <c r="BG71" s="208"/>
      <c r="BH71" s="208"/>
      <c r="BI71" s="208"/>
      <c r="BJ71" s="208"/>
      <c r="BK71" s="208"/>
      <c r="BL71" s="208"/>
      <c r="BM71" s="208"/>
      <c r="BN71" s="208"/>
      <c r="BO71" s="208"/>
      <c r="BP71" s="208"/>
      <c r="BQ71" s="208"/>
      <c r="BR71" s="208"/>
      <c r="BS71" s="208"/>
      <c r="BT71" s="208"/>
      <c r="BU71" s="208"/>
      <c r="BV71" s="208"/>
      <c r="BW71" s="208"/>
      <c r="BX71" s="208"/>
      <c r="BY71" s="208"/>
      <c r="BZ71" s="208"/>
      <c r="CA71" s="208"/>
      <c r="CB71" s="208"/>
      <c r="CC71" s="208"/>
      <c r="CD71" s="208"/>
      <c r="CE71" s="208"/>
      <c r="CF71" s="208"/>
      <c r="CG71" s="208"/>
      <c r="CH71" s="208"/>
      <c r="CI71" s="208"/>
      <c r="CJ71" s="208"/>
      <c r="CK71" s="208"/>
      <c r="CL71" s="208"/>
      <c r="CM71" s="208"/>
      <c r="CN71" s="208"/>
      <c r="CO71" s="208"/>
      <c r="CP71" s="208"/>
      <c r="CQ71" s="208"/>
      <c r="CR71" s="208"/>
      <c r="CS71" s="208"/>
    </row>
    <row r="72" spans="1:97" s="209" customFormat="1" ht="51" customHeight="1">
      <c r="A72" s="317" t="s">
        <v>1009</v>
      </c>
      <c r="B72" s="317" t="s">
        <v>1350</v>
      </c>
      <c r="C72" s="81" t="s">
        <v>973</v>
      </c>
      <c r="D72" s="675" t="s">
        <v>939</v>
      </c>
      <c r="E72" s="346" t="s">
        <v>496</v>
      </c>
      <c r="F72" s="305">
        <v>58.7</v>
      </c>
      <c r="G72" s="356"/>
      <c r="H72" s="326">
        <f>Composição!$G$725</f>
        <v>485.31</v>
      </c>
      <c r="I72" s="77">
        <f t="shared" si="14"/>
        <v>606.35</v>
      </c>
      <c r="J72" s="342">
        <f t="shared" si="16"/>
        <v>35592.75</v>
      </c>
      <c r="K72" s="355"/>
      <c r="L72" s="355"/>
      <c r="M72" s="355"/>
      <c r="N72" s="355"/>
      <c r="O72" s="355"/>
      <c r="P72" s="355"/>
      <c r="Q72" s="355"/>
      <c r="R72" s="355"/>
      <c r="S72" s="355"/>
      <c r="T72" s="355"/>
      <c r="U72" s="355"/>
      <c r="V72" s="355"/>
      <c r="W72" s="355"/>
      <c r="X72" s="355"/>
      <c r="Y72" s="355"/>
      <c r="Z72" s="355"/>
      <c r="AA72" s="355"/>
      <c r="AB72" s="355"/>
      <c r="AC72" s="355"/>
      <c r="AD72" s="355"/>
      <c r="AE72" s="355"/>
      <c r="AF72" s="355"/>
      <c r="AG72" s="355"/>
      <c r="AH72" s="355"/>
      <c r="AI72" s="355"/>
      <c r="AJ72" s="355"/>
      <c r="AK72" s="355"/>
      <c r="AL72" s="355"/>
      <c r="AM72" s="355"/>
      <c r="AN72" s="355"/>
      <c r="AO72" s="355"/>
      <c r="AP72" s="355"/>
      <c r="AQ72" s="355"/>
      <c r="AR72" s="355"/>
      <c r="AS72" s="355"/>
      <c r="AT72" s="355"/>
      <c r="AU72" s="355"/>
      <c r="AV72" s="355"/>
      <c r="AW72" s="355"/>
      <c r="AX72" s="355"/>
      <c r="AY72" s="355"/>
      <c r="AZ72" s="355"/>
      <c r="BA72" s="355"/>
      <c r="BB72" s="208"/>
      <c r="BC72" s="208"/>
      <c r="BD72" s="208"/>
      <c r="BE72" s="208"/>
      <c r="BF72" s="208"/>
      <c r="BG72" s="208"/>
      <c r="BH72" s="208"/>
      <c r="BI72" s="208"/>
      <c r="BJ72" s="208"/>
      <c r="BK72" s="208"/>
      <c r="BL72" s="208"/>
      <c r="BM72" s="208"/>
      <c r="BN72" s="208"/>
      <c r="BO72" s="208"/>
      <c r="BP72" s="208"/>
      <c r="BQ72" s="208"/>
      <c r="BR72" s="208"/>
      <c r="BS72" s="208"/>
      <c r="BT72" s="208"/>
      <c r="BU72" s="208"/>
      <c r="BV72" s="208"/>
      <c r="BW72" s="208"/>
      <c r="BX72" s="208"/>
      <c r="BY72" s="208"/>
      <c r="BZ72" s="208"/>
      <c r="CA72" s="208"/>
      <c r="CB72" s="208"/>
      <c r="CC72" s="208"/>
      <c r="CD72" s="208"/>
      <c r="CE72" s="208"/>
      <c r="CF72" s="208"/>
      <c r="CG72" s="208"/>
      <c r="CH72" s="208"/>
      <c r="CI72" s="208"/>
      <c r="CJ72" s="208"/>
      <c r="CK72" s="208"/>
      <c r="CL72" s="208"/>
      <c r="CM72" s="208"/>
      <c r="CN72" s="208"/>
      <c r="CO72" s="208"/>
      <c r="CP72" s="208"/>
      <c r="CQ72" s="208"/>
      <c r="CR72" s="208"/>
      <c r="CS72" s="208"/>
    </row>
    <row r="73" spans="1:97" s="209" customFormat="1">
      <c r="A73" s="317"/>
      <c r="B73" s="80"/>
      <c r="C73" s="101" t="s">
        <v>98</v>
      </c>
      <c r="D73" s="359" t="s">
        <v>957</v>
      </c>
      <c r="E73" s="80"/>
      <c r="F73" s="342"/>
      <c r="G73" s="356"/>
      <c r="H73" s="82"/>
      <c r="I73" s="77"/>
      <c r="J73" s="82"/>
      <c r="K73" s="355"/>
      <c r="L73" s="355"/>
      <c r="M73" s="355"/>
      <c r="N73" s="355"/>
      <c r="O73" s="355"/>
      <c r="P73" s="355"/>
      <c r="Q73" s="355"/>
      <c r="R73" s="355"/>
      <c r="S73" s="355"/>
      <c r="T73" s="355"/>
      <c r="U73" s="355"/>
      <c r="V73" s="355"/>
      <c r="W73" s="355"/>
      <c r="X73" s="355"/>
      <c r="Y73" s="355"/>
      <c r="Z73" s="355"/>
      <c r="AA73" s="355"/>
      <c r="AB73" s="355"/>
      <c r="AC73" s="355"/>
      <c r="AD73" s="355"/>
      <c r="AE73" s="355"/>
      <c r="AF73" s="355"/>
      <c r="AG73" s="355"/>
      <c r="AH73" s="355"/>
      <c r="AI73" s="355"/>
      <c r="AJ73" s="355"/>
      <c r="AK73" s="355"/>
      <c r="AL73" s="355"/>
      <c r="AM73" s="355"/>
      <c r="AN73" s="355"/>
      <c r="AO73" s="355"/>
      <c r="AP73" s="355"/>
      <c r="AQ73" s="355"/>
      <c r="AR73" s="355"/>
      <c r="AS73" s="355"/>
      <c r="AT73" s="355"/>
      <c r="AU73" s="355"/>
      <c r="AV73" s="355"/>
      <c r="AW73" s="355"/>
      <c r="AX73" s="355"/>
      <c r="AY73" s="355"/>
      <c r="AZ73" s="355"/>
      <c r="BA73" s="355"/>
      <c r="BB73" s="208"/>
      <c r="BC73" s="208"/>
      <c r="BD73" s="208"/>
      <c r="BE73" s="208"/>
      <c r="BF73" s="208"/>
      <c r="BG73" s="208"/>
      <c r="BH73" s="208"/>
      <c r="BI73" s="208"/>
      <c r="BJ73" s="208"/>
      <c r="BK73" s="208"/>
      <c r="BL73" s="208"/>
      <c r="BM73" s="208"/>
      <c r="BN73" s="208"/>
      <c r="BO73" s="208"/>
      <c r="BP73" s="208"/>
      <c r="BQ73" s="208"/>
      <c r="BR73" s="208"/>
      <c r="BS73" s="208"/>
      <c r="BT73" s="208"/>
      <c r="BU73" s="208"/>
      <c r="BV73" s="208"/>
      <c r="BW73" s="208"/>
      <c r="BX73" s="208"/>
      <c r="BY73" s="208"/>
      <c r="BZ73" s="208"/>
      <c r="CA73" s="208"/>
      <c r="CB73" s="208"/>
      <c r="CC73" s="208"/>
      <c r="CD73" s="208"/>
      <c r="CE73" s="208"/>
      <c r="CF73" s="208"/>
      <c r="CG73" s="208"/>
      <c r="CH73" s="208"/>
      <c r="CI73" s="208"/>
      <c r="CJ73" s="208"/>
      <c r="CK73" s="208"/>
      <c r="CL73" s="208"/>
      <c r="CM73" s="208"/>
      <c r="CN73" s="208"/>
      <c r="CO73" s="208"/>
      <c r="CP73" s="208"/>
      <c r="CQ73" s="208"/>
      <c r="CR73" s="208"/>
      <c r="CS73" s="208"/>
    </row>
    <row r="74" spans="1:97" s="209" customFormat="1" ht="29.25" customHeight="1">
      <c r="A74" s="317" t="s">
        <v>820</v>
      </c>
      <c r="B74" s="317" t="s">
        <v>1350</v>
      </c>
      <c r="C74" s="76" t="s">
        <v>958</v>
      </c>
      <c r="D74" s="313" t="s">
        <v>959</v>
      </c>
      <c r="E74" s="75" t="s">
        <v>497</v>
      </c>
      <c r="F74" s="305">
        <v>687.76</v>
      </c>
      <c r="G74" s="356"/>
      <c r="H74" s="326">
        <f>Composição!$G$746</f>
        <v>99.14</v>
      </c>
      <c r="I74" s="77">
        <f t="shared" si="14"/>
        <v>123.87</v>
      </c>
      <c r="J74" s="342">
        <f t="shared" ref="J74:J79" si="18">F74*I74</f>
        <v>85192.83</v>
      </c>
      <c r="K74" s="355"/>
      <c r="L74" s="355"/>
      <c r="M74" s="355"/>
      <c r="N74" s="355"/>
      <c r="O74" s="355"/>
      <c r="P74" s="355"/>
      <c r="Q74" s="355"/>
      <c r="R74" s="355"/>
      <c r="S74" s="355"/>
      <c r="T74" s="355"/>
      <c r="U74" s="355"/>
      <c r="V74" s="355"/>
      <c r="W74" s="355"/>
      <c r="X74" s="355"/>
      <c r="Y74" s="355"/>
      <c r="Z74" s="355"/>
      <c r="AA74" s="355"/>
      <c r="AB74" s="355"/>
      <c r="AC74" s="355"/>
      <c r="AD74" s="355"/>
      <c r="AE74" s="355"/>
      <c r="AF74" s="355"/>
      <c r="AG74" s="355"/>
      <c r="AH74" s="355"/>
      <c r="AI74" s="355"/>
      <c r="AJ74" s="355"/>
      <c r="AK74" s="355"/>
      <c r="AL74" s="355"/>
      <c r="AM74" s="355"/>
      <c r="AN74" s="355"/>
      <c r="AO74" s="355"/>
      <c r="AP74" s="355"/>
      <c r="AQ74" s="355"/>
      <c r="AR74" s="355"/>
      <c r="AS74" s="355"/>
      <c r="AT74" s="355"/>
      <c r="AU74" s="355"/>
      <c r="AV74" s="355"/>
      <c r="AW74" s="355"/>
      <c r="AX74" s="355"/>
      <c r="AY74" s="355"/>
      <c r="AZ74" s="355"/>
      <c r="BA74" s="355"/>
      <c r="BB74" s="208"/>
      <c r="BC74" s="208"/>
      <c r="BD74" s="208"/>
      <c r="BE74" s="208"/>
      <c r="BF74" s="208"/>
      <c r="BG74" s="208"/>
      <c r="BH74" s="208"/>
      <c r="BI74" s="208"/>
      <c r="BJ74" s="208"/>
      <c r="BK74" s="208"/>
      <c r="BL74" s="208"/>
      <c r="BM74" s="208"/>
      <c r="BN74" s="208"/>
      <c r="BO74" s="208"/>
      <c r="BP74" s="208"/>
      <c r="BQ74" s="208"/>
      <c r="BR74" s="208"/>
      <c r="BS74" s="208"/>
      <c r="BT74" s="208"/>
      <c r="BU74" s="208"/>
      <c r="BV74" s="208"/>
      <c r="BW74" s="208"/>
      <c r="BX74" s="208"/>
      <c r="BY74" s="208"/>
      <c r="BZ74" s="208"/>
      <c r="CA74" s="208"/>
      <c r="CB74" s="208"/>
      <c r="CC74" s="208"/>
      <c r="CD74" s="208"/>
      <c r="CE74" s="208"/>
      <c r="CF74" s="208"/>
      <c r="CG74" s="208"/>
      <c r="CH74" s="208"/>
      <c r="CI74" s="208"/>
      <c r="CJ74" s="208"/>
      <c r="CK74" s="208"/>
      <c r="CL74" s="208"/>
      <c r="CM74" s="208"/>
      <c r="CN74" s="208"/>
      <c r="CO74" s="208"/>
      <c r="CP74" s="208"/>
      <c r="CQ74" s="208"/>
      <c r="CR74" s="208"/>
      <c r="CS74" s="208"/>
    </row>
    <row r="75" spans="1:97" s="209" customFormat="1" ht="29.25" customHeight="1">
      <c r="A75" s="317" t="s">
        <v>2691</v>
      </c>
      <c r="B75" s="317" t="s">
        <v>1350</v>
      </c>
      <c r="C75" s="76" t="s">
        <v>960</v>
      </c>
      <c r="D75" s="313" t="s">
        <v>2686</v>
      </c>
      <c r="E75" s="75" t="s">
        <v>497</v>
      </c>
      <c r="F75" s="305">
        <v>687.76</v>
      </c>
      <c r="G75" s="356"/>
      <c r="H75" s="326">
        <f>Composição!$G$1599</f>
        <v>11.51</v>
      </c>
      <c r="I75" s="77">
        <f t="shared" ref="I75" si="19">(H75*(1+$J$4))</f>
        <v>14.38</v>
      </c>
      <c r="J75" s="342">
        <f t="shared" si="18"/>
        <v>9889.99</v>
      </c>
      <c r="K75" s="355"/>
      <c r="L75" s="355"/>
      <c r="M75" s="355"/>
      <c r="N75" s="355"/>
      <c r="O75" s="355"/>
      <c r="P75" s="355"/>
      <c r="Q75" s="355"/>
      <c r="R75" s="355"/>
      <c r="S75" s="355"/>
      <c r="T75" s="355"/>
      <c r="U75" s="355"/>
      <c r="V75" s="355"/>
      <c r="W75" s="355"/>
      <c r="X75" s="355"/>
      <c r="Y75" s="355"/>
      <c r="Z75" s="355"/>
      <c r="AA75" s="355"/>
      <c r="AB75" s="355"/>
      <c r="AC75" s="355"/>
      <c r="AD75" s="355"/>
      <c r="AE75" s="355"/>
      <c r="AF75" s="355"/>
      <c r="AG75" s="355"/>
      <c r="AH75" s="355"/>
      <c r="AI75" s="355"/>
      <c r="AJ75" s="355"/>
      <c r="AK75" s="355"/>
      <c r="AL75" s="355"/>
      <c r="AM75" s="355"/>
      <c r="AN75" s="355"/>
      <c r="AO75" s="355"/>
      <c r="AP75" s="355"/>
      <c r="AQ75" s="355"/>
      <c r="AR75" s="355"/>
      <c r="AS75" s="355"/>
      <c r="AT75" s="355"/>
      <c r="AU75" s="355"/>
      <c r="AV75" s="355"/>
      <c r="AW75" s="355"/>
      <c r="AX75" s="355"/>
      <c r="AY75" s="355"/>
      <c r="AZ75" s="355"/>
      <c r="BA75" s="355"/>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08"/>
      <c r="CC75" s="208"/>
      <c r="CD75" s="208"/>
      <c r="CE75" s="208"/>
      <c r="CF75" s="208"/>
      <c r="CG75" s="208"/>
      <c r="CH75" s="208"/>
      <c r="CI75" s="208"/>
      <c r="CJ75" s="208"/>
      <c r="CK75" s="208"/>
      <c r="CL75" s="208"/>
      <c r="CM75" s="208"/>
      <c r="CN75" s="208"/>
      <c r="CO75" s="208"/>
      <c r="CP75" s="208"/>
      <c r="CQ75" s="208"/>
      <c r="CR75" s="208"/>
      <c r="CS75" s="208"/>
    </row>
    <row r="76" spans="1:97" s="209" customFormat="1" ht="36">
      <c r="A76" s="80">
        <v>92775</v>
      </c>
      <c r="B76" s="80" t="s">
        <v>16</v>
      </c>
      <c r="C76" s="76" t="s">
        <v>961</v>
      </c>
      <c r="D76" s="357" t="s">
        <v>922</v>
      </c>
      <c r="E76" s="80" t="s">
        <v>490</v>
      </c>
      <c r="F76" s="305">
        <v>17.899999999999999</v>
      </c>
      <c r="G76" s="356"/>
      <c r="H76" s="326">
        <v>11.52</v>
      </c>
      <c r="I76" s="77">
        <f t="shared" si="14"/>
        <v>14.39</v>
      </c>
      <c r="J76" s="342">
        <f t="shared" si="18"/>
        <v>257.58</v>
      </c>
      <c r="K76" s="355"/>
      <c r="L76" s="355"/>
      <c r="M76" s="355"/>
      <c r="N76" s="355"/>
      <c r="O76" s="355"/>
      <c r="P76" s="355"/>
      <c r="Q76" s="355"/>
      <c r="R76" s="355"/>
      <c r="S76" s="355"/>
      <c r="T76" s="355"/>
      <c r="U76" s="355"/>
      <c r="V76" s="355"/>
      <c r="W76" s="355"/>
      <c r="X76" s="355"/>
      <c r="Y76" s="355"/>
      <c r="Z76" s="355"/>
      <c r="AA76" s="355"/>
      <c r="AB76" s="355"/>
      <c r="AC76" s="355"/>
      <c r="AD76" s="355"/>
      <c r="AE76" s="355"/>
      <c r="AF76" s="355"/>
      <c r="AG76" s="355"/>
      <c r="AH76" s="355"/>
      <c r="AI76" s="355"/>
      <c r="AJ76" s="355"/>
      <c r="AK76" s="355"/>
      <c r="AL76" s="355"/>
      <c r="AM76" s="355"/>
      <c r="AN76" s="355"/>
      <c r="AO76" s="355"/>
      <c r="AP76" s="355"/>
      <c r="AQ76" s="355"/>
      <c r="AR76" s="355"/>
      <c r="AS76" s="355"/>
      <c r="AT76" s="355"/>
      <c r="AU76" s="355"/>
      <c r="AV76" s="355"/>
      <c r="AW76" s="355"/>
      <c r="AX76" s="355"/>
      <c r="AY76" s="355"/>
      <c r="AZ76" s="355"/>
      <c r="BA76" s="355"/>
      <c r="BB76" s="208"/>
      <c r="BC76" s="208"/>
      <c r="BD76" s="208"/>
      <c r="BE76" s="208"/>
      <c r="BF76" s="208"/>
      <c r="BG76" s="208"/>
      <c r="BH76" s="208"/>
      <c r="BI76" s="208"/>
      <c r="BJ76" s="208"/>
      <c r="BK76" s="208"/>
      <c r="BL76" s="208"/>
      <c r="BM76" s="208"/>
      <c r="BN76" s="208"/>
      <c r="BO76" s="208"/>
      <c r="BP76" s="208"/>
      <c r="BQ76" s="208"/>
      <c r="BR76" s="208"/>
      <c r="BS76" s="208"/>
      <c r="BT76" s="208"/>
      <c r="BU76" s="208"/>
      <c r="BV76" s="208"/>
      <c r="BW76" s="208"/>
      <c r="BX76" s="208"/>
      <c r="BY76" s="208"/>
      <c r="BZ76" s="208"/>
      <c r="CA76" s="208"/>
      <c r="CB76" s="208"/>
      <c r="CC76" s="208"/>
      <c r="CD76" s="208"/>
      <c r="CE76" s="208"/>
      <c r="CF76" s="208"/>
      <c r="CG76" s="208"/>
      <c r="CH76" s="208"/>
      <c r="CI76" s="208"/>
      <c r="CJ76" s="208"/>
      <c r="CK76" s="208"/>
      <c r="CL76" s="208"/>
      <c r="CM76" s="208"/>
      <c r="CN76" s="208"/>
      <c r="CO76" s="208"/>
      <c r="CP76" s="208"/>
      <c r="CQ76" s="208"/>
      <c r="CR76" s="208"/>
      <c r="CS76" s="208"/>
    </row>
    <row r="77" spans="1:97" s="209" customFormat="1" ht="36">
      <c r="A77" s="80">
        <v>92769</v>
      </c>
      <c r="B77" s="80" t="s">
        <v>16</v>
      </c>
      <c r="C77" s="76" t="s">
        <v>974</v>
      </c>
      <c r="D77" s="357" t="s">
        <v>964</v>
      </c>
      <c r="E77" s="80" t="s">
        <v>490</v>
      </c>
      <c r="F77" s="305">
        <v>131.9</v>
      </c>
      <c r="G77" s="356"/>
      <c r="H77" s="326">
        <v>8.06</v>
      </c>
      <c r="I77" s="77">
        <f t="shared" si="14"/>
        <v>10.07</v>
      </c>
      <c r="J77" s="342">
        <f t="shared" si="18"/>
        <v>1328.23</v>
      </c>
      <c r="K77" s="355"/>
      <c r="L77" s="355"/>
      <c r="M77" s="355"/>
      <c r="N77" s="355"/>
      <c r="O77" s="355"/>
      <c r="P77" s="355"/>
      <c r="Q77" s="355"/>
      <c r="R77" s="355"/>
      <c r="S77" s="355"/>
      <c r="T77" s="355"/>
      <c r="U77" s="355"/>
      <c r="V77" s="355"/>
      <c r="W77" s="355"/>
      <c r="X77" s="355"/>
      <c r="Y77" s="355"/>
      <c r="Z77" s="355"/>
      <c r="AA77" s="355"/>
      <c r="AB77" s="355"/>
      <c r="AC77" s="355"/>
      <c r="AD77" s="355"/>
      <c r="AE77" s="355"/>
      <c r="AF77" s="355"/>
      <c r="AG77" s="355"/>
      <c r="AH77" s="355"/>
      <c r="AI77" s="355"/>
      <c r="AJ77" s="355"/>
      <c r="AK77" s="355"/>
      <c r="AL77" s="355"/>
      <c r="AM77" s="355"/>
      <c r="AN77" s="355"/>
      <c r="AO77" s="355"/>
      <c r="AP77" s="355"/>
      <c r="AQ77" s="355"/>
      <c r="AR77" s="355"/>
      <c r="AS77" s="355"/>
      <c r="AT77" s="355"/>
      <c r="AU77" s="355"/>
      <c r="AV77" s="355"/>
      <c r="AW77" s="355"/>
      <c r="AX77" s="355"/>
      <c r="AY77" s="355"/>
      <c r="AZ77" s="355"/>
      <c r="BA77" s="355"/>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row>
    <row r="78" spans="1:97" s="209" customFormat="1" ht="36">
      <c r="A78" s="80">
        <v>92770</v>
      </c>
      <c r="B78" s="80" t="s">
        <v>16</v>
      </c>
      <c r="C78" s="76" t="s">
        <v>975</v>
      </c>
      <c r="D78" s="357" t="s">
        <v>962</v>
      </c>
      <c r="E78" s="80" t="s">
        <v>490</v>
      </c>
      <c r="F78" s="305">
        <v>114.1</v>
      </c>
      <c r="G78" s="356"/>
      <c r="H78" s="326">
        <v>7.59</v>
      </c>
      <c r="I78" s="77">
        <f t="shared" si="14"/>
        <v>9.48</v>
      </c>
      <c r="J78" s="342">
        <f t="shared" si="18"/>
        <v>1081.67</v>
      </c>
      <c r="K78" s="355"/>
      <c r="L78" s="355"/>
      <c r="M78" s="355"/>
      <c r="N78" s="355"/>
      <c r="O78" s="355"/>
      <c r="P78" s="355"/>
      <c r="Q78" s="355"/>
      <c r="R78" s="355"/>
      <c r="S78" s="355"/>
      <c r="T78" s="355"/>
      <c r="U78" s="355"/>
      <c r="V78" s="355"/>
      <c r="W78" s="355"/>
      <c r="X78" s="355"/>
      <c r="Y78" s="355"/>
      <c r="Z78" s="355"/>
      <c r="AA78" s="355"/>
      <c r="AB78" s="355"/>
      <c r="AC78" s="355"/>
      <c r="AD78" s="355"/>
      <c r="AE78" s="355"/>
      <c r="AF78" s="355"/>
      <c r="AG78" s="355"/>
      <c r="AH78" s="355"/>
      <c r="AI78" s="355"/>
      <c r="AJ78" s="355"/>
      <c r="AK78" s="355"/>
      <c r="AL78" s="355"/>
      <c r="AM78" s="355"/>
      <c r="AN78" s="355"/>
      <c r="AO78" s="355"/>
      <c r="AP78" s="355"/>
      <c r="AQ78" s="355"/>
      <c r="AR78" s="355"/>
      <c r="AS78" s="355"/>
      <c r="AT78" s="355"/>
      <c r="AU78" s="355"/>
      <c r="AV78" s="355"/>
      <c r="AW78" s="355"/>
      <c r="AX78" s="355"/>
      <c r="AY78" s="355"/>
      <c r="AZ78" s="355"/>
      <c r="BA78" s="355"/>
      <c r="BB78" s="208"/>
      <c r="BC78" s="208"/>
      <c r="BD78" s="208"/>
      <c r="BE78" s="208"/>
      <c r="BF78" s="208"/>
      <c r="BG78" s="208"/>
      <c r="BH78" s="208"/>
      <c r="BI78" s="208"/>
      <c r="BJ78" s="208"/>
      <c r="BK78" s="208"/>
      <c r="BL78" s="208"/>
      <c r="BM78" s="208"/>
      <c r="BN78" s="208"/>
      <c r="BO78" s="208"/>
      <c r="BP78" s="208"/>
      <c r="BQ78" s="208"/>
      <c r="BR78" s="208"/>
      <c r="BS78" s="208"/>
      <c r="BT78" s="208"/>
      <c r="BU78" s="208"/>
      <c r="BV78" s="208"/>
      <c r="BW78" s="208"/>
      <c r="BX78" s="208"/>
      <c r="BY78" s="208"/>
      <c r="BZ78" s="208"/>
      <c r="CA78" s="208"/>
      <c r="CB78" s="208"/>
      <c r="CC78" s="208"/>
      <c r="CD78" s="208"/>
      <c r="CE78" s="208"/>
      <c r="CF78" s="208"/>
      <c r="CG78" s="208"/>
      <c r="CH78" s="208"/>
      <c r="CI78" s="208"/>
      <c r="CJ78" s="208"/>
      <c r="CK78" s="208"/>
      <c r="CL78" s="208"/>
      <c r="CM78" s="208"/>
      <c r="CN78" s="208"/>
      <c r="CO78" s="208"/>
      <c r="CP78" s="208"/>
      <c r="CQ78" s="208"/>
      <c r="CR78" s="208"/>
      <c r="CS78" s="208"/>
    </row>
    <row r="79" spans="1:97" s="209" customFormat="1" ht="36">
      <c r="A79" s="80">
        <v>92787</v>
      </c>
      <c r="B79" s="80" t="s">
        <v>16</v>
      </c>
      <c r="C79" s="76" t="s">
        <v>2685</v>
      </c>
      <c r="D79" s="357" t="s">
        <v>963</v>
      </c>
      <c r="E79" s="80" t="s">
        <v>490</v>
      </c>
      <c r="F79" s="305">
        <v>20</v>
      </c>
      <c r="G79" s="356"/>
      <c r="H79" s="326">
        <v>7.37</v>
      </c>
      <c r="I79" s="77">
        <f t="shared" si="14"/>
        <v>9.2100000000000009</v>
      </c>
      <c r="J79" s="342">
        <f t="shared" si="18"/>
        <v>184.2</v>
      </c>
      <c r="K79" s="355"/>
      <c r="L79" s="355"/>
      <c r="M79" s="355"/>
      <c r="N79" s="355"/>
      <c r="O79" s="355"/>
      <c r="P79" s="355"/>
      <c r="Q79" s="355"/>
      <c r="R79" s="355"/>
      <c r="S79" s="355"/>
      <c r="T79" s="355"/>
      <c r="U79" s="355"/>
      <c r="V79" s="355"/>
      <c r="W79" s="355"/>
      <c r="X79" s="355"/>
      <c r="Y79" s="355"/>
      <c r="Z79" s="355"/>
      <c r="AA79" s="355"/>
      <c r="AB79" s="355"/>
      <c r="AC79" s="355"/>
      <c r="AD79" s="355"/>
      <c r="AE79" s="355"/>
      <c r="AF79" s="355"/>
      <c r="AG79" s="355"/>
      <c r="AH79" s="355"/>
      <c r="AI79" s="355"/>
      <c r="AJ79" s="355"/>
      <c r="AK79" s="355"/>
      <c r="AL79" s="355"/>
      <c r="AM79" s="355"/>
      <c r="AN79" s="355"/>
      <c r="AO79" s="355"/>
      <c r="AP79" s="355"/>
      <c r="AQ79" s="355"/>
      <c r="AR79" s="355"/>
      <c r="AS79" s="355"/>
      <c r="AT79" s="355"/>
      <c r="AU79" s="355"/>
      <c r="AV79" s="355"/>
      <c r="AW79" s="355"/>
      <c r="AX79" s="355"/>
      <c r="AY79" s="355"/>
      <c r="AZ79" s="355"/>
      <c r="BA79" s="355"/>
      <c r="BB79" s="208"/>
      <c r="BC79" s="208"/>
      <c r="BD79" s="208"/>
      <c r="BE79" s="208"/>
      <c r="BF79" s="208"/>
      <c r="BG79" s="208"/>
      <c r="BH79" s="208"/>
      <c r="BI79" s="208"/>
      <c r="BJ79" s="208"/>
      <c r="BK79" s="208"/>
      <c r="BL79" s="208"/>
      <c r="BM79" s="208"/>
      <c r="BN79" s="208"/>
      <c r="BO79" s="208"/>
      <c r="BP79" s="208"/>
      <c r="BQ79" s="208"/>
      <c r="BR79" s="208"/>
      <c r="BS79" s="208"/>
      <c r="BT79" s="208"/>
      <c r="BU79" s="208"/>
      <c r="BV79" s="208"/>
      <c r="BW79" s="208"/>
      <c r="BX79" s="208"/>
      <c r="BY79" s="208"/>
      <c r="BZ79" s="208"/>
      <c r="CA79" s="208"/>
      <c r="CB79" s="208"/>
      <c r="CC79" s="208"/>
      <c r="CD79" s="208"/>
      <c r="CE79" s="208"/>
      <c r="CF79" s="208"/>
      <c r="CG79" s="208"/>
      <c r="CH79" s="208"/>
      <c r="CI79" s="208"/>
      <c r="CJ79" s="208"/>
      <c r="CK79" s="208"/>
      <c r="CL79" s="208"/>
      <c r="CM79" s="208"/>
      <c r="CN79" s="208"/>
      <c r="CO79" s="208"/>
      <c r="CP79" s="208"/>
      <c r="CQ79" s="208"/>
      <c r="CR79" s="208"/>
      <c r="CS79" s="208"/>
    </row>
    <row r="80" spans="1:97" s="209" customFormat="1">
      <c r="A80" s="88"/>
      <c r="B80" s="88"/>
      <c r="C80" s="94"/>
      <c r="D80" s="91"/>
      <c r="E80" s="88"/>
      <c r="F80" s="89"/>
      <c r="G80" s="89"/>
      <c r="H80" s="702" t="s">
        <v>22</v>
      </c>
      <c r="I80" s="703"/>
      <c r="J80" s="207">
        <f>SUM(J56:J79)</f>
        <v>335839.64</v>
      </c>
      <c r="K80" s="355"/>
      <c r="L80" s="355"/>
      <c r="M80" s="355"/>
      <c r="N80" s="355"/>
      <c r="O80" s="355"/>
      <c r="P80" s="355"/>
      <c r="Q80" s="355"/>
      <c r="R80" s="355"/>
      <c r="S80" s="355"/>
      <c r="T80" s="355"/>
      <c r="U80" s="355"/>
      <c r="V80" s="355"/>
      <c r="W80" s="355"/>
      <c r="X80" s="355"/>
      <c r="Y80" s="355"/>
      <c r="Z80" s="355"/>
      <c r="AA80" s="355"/>
      <c r="AB80" s="355"/>
      <c r="AC80" s="355"/>
      <c r="AD80" s="355"/>
      <c r="AE80" s="355"/>
      <c r="AF80" s="355"/>
      <c r="AG80" s="355"/>
      <c r="AH80" s="355"/>
      <c r="AI80" s="355"/>
      <c r="AJ80" s="355"/>
      <c r="AK80" s="355"/>
      <c r="AL80" s="355"/>
      <c r="AM80" s="355"/>
      <c r="AN80" s="355"/>
      <c r="AO80" s="355"/>
      <c r="AP80" s="355"/>
      <c r="AQ80" s="355"/>
      <c r="AR80" s="355"/>
      <c r="AS80" s="355"/>
      <c r="AT80" s="355"/>
      <c r="AU80" s="355"/>
      <c r="AV80" s="355"/>
      <c r="AW80" s="355"/>
      <c r="AX80" s="355"/>
      <c r="AY80" s="355"/>
      <c r="AZ80" s="355"/>
      <c r="BA80" s="355"/>
      <c r="BB80" s="208"/>
      <c r="BC80" s="208"/>
      <c r="BD80" s="208"/>
      <c r="BE80" s="208"/>
      <c r="BF80" s="208"/>
      <c r="BG80" s="208"/>
      <c r="BH80" s="208"/>
      <c r="BI80" s="208"/>
      <c r="BJ80" s="208"/>
      <c r="BK80" s="208"/>
      <c r="BL80" s="208"/>
      <c r="BM80" s="208"/>
      <c r="BN80" s="208"/>
      <c r="BO80" s="208"/>
      <c r="BP80" s="208"/>
      <c r="BQ80" s="208"/>
      <c r="BR80" s="208"/>
      <c r="BS80" s="208"/>
      <c r="BT80" s="208"/>
      <c r="BU80" s="208"/>
      <c r="BV80" s="208"/>
      <c r="BW80" s="208"/>
      <c r="BX80" s="208"/>
      <c r="BY80" s="208"/>
      <c r="BZ80" s="208"/>
      <c r="CA80" s="208"/>
      <c r="CB80" s="208"/>
      <c r="CC80" s="208"/>
      <c r="CD80" s="208"/>
      <c r="CE80" s="208"/>
      <c r="CF80" s="208"/>
      <c r="CG80" s="208"/>
      <c r="CH80" s="208"/>
      <c r="CI80" s="208"/>
      <c r="CJ80" s="208"/>
      <c r="CK80" s="208"/>
      <c r="CL80" s="208"/>
      <c r="CM80" s="208"/>
      <c r="CN80" s="208"/>
      <c r="CO80" s="208"/>
      <c r="CP80" s="208"/>
      <c r="CQ80" s="208"/>
      <c r="CR80" s="208"/>
      <c r="CS80" s="208"/>
    </row>
    <row r="81" spans="1:10" ht="21.6" customHeight="1">
      <c r="A81" s="85"/>
      <c r="B81" s="85"/>
      <c r="C81" s="72" t="s">
        <v>99</v>
      </c>
      <c r="D81" s="73" t="s">
        <v>26</v>
      </c>
      <c r="E81" s="85"/>
      <c r="F81" s="86"/>
      <c r="G81" s="86"/>
      <c r="H81" s="86"/>
      <c r="I81" s="87"/>
      <c r="J81" s="86"/>
    </row>
    <row r="82" spans="1:10" ht="37.5" customHeight="1">
      <c r="A82" s="312" t="s">
        <v>1078</v>
      </c>
      <c r="B82" s="312" t="s">
        <v>1350</v>
      </c>
      <c r="C82" s="76" t="s">
        <v>100</v>
      </c>
      <c r="D82" s="675" t="s">
        <v>2457</v>
      </c>
      <c r="E82" s="75" t="s">
        <v>497</v>
      </c>
      <c r="F82" s="667">
        <v>551</v>
      </c>
      <c r="G82" s="265"/>
      <c r="H82" s="326">
        <f>Composição!$G$144</f>
        <v>10.23</v>
      </c>
      <c r="I82" s="77">
        <f t="shared" ref="I82" si="20">(H82*(1+$J$4))</f>
        <v>12.78</v>
      </c>
      <c r="J82" s="326">
        <f>F82*I82</f>
        <v>7041.78</v>
      </c>
    </row>
    <row r="83" spans="1:10" ht="21.6" customHeight="1">
      <c r="A83" s="88"/>
      <c r="B83" s="88"/>
      <c r="C83" s="94"/>
      <c r="D83" s="91"/>
      <c r="E83" s="88"/>
      <c r="F83" s="89"/>
      <c r="G83" s="89"/>
      <c r="H83" s="702" t="s">
        <v>22</v>
      </c>
      <c r="I83" s="703"/>
      <c r="J83" s="207">
        <f>SUM(J82:J82)</f>
        <v>7041.78</v>
      </c>
    </row>
    <row r="84" spans="1:10" ht="18.75" customHeight="1">
      <c r="A84" s="85"/>
      <c r="B84" s="85"/>
      <c r="C84" s="72" t="s">
        <v>101</v>
      </c>
      <c r="D84" s="73" t="s">
        <v>1545</v>
      </c>
      <c r="E84" s="85"/>
      <c r="F84" s="86"/>
      <c r="G84" s="86"/>
      <c r="H84" s="86"/>
      <c r="I84" s="87"/>
      <c r="J84" s="86"/>
    </row>
    <row r="85" spans="1:10" ht="39" customHeight="1">
      <c r="A85" s="312" t="s">
        <v>1039</v>
      </c>
      <c r="B85" s="317" t="s">
        <v>1350</v>
      </c>
      <c r="C85" s="76" t="s">
        <v>102</v>
      </c>
      <c r="D85" s="675" t="s">
        <v>1370</v>
      </c>
      <c r="E85" s="75" t="s">
        <v>497</v>
      </c>
      <c r="F85" s="667">
        <v>2084.88</v>
      </c>
      <c r="G85" s="265"/>
      <c r="H85" s="326">
        <f>Composição!$G$51</f>
        <v>50.27</v>
      </c>
      <c r="I85" s="77">
        <f t="shared" ref="I85:I87" si="21">(H85*(1+$J$4))</f>
        <v>62.81</v>
      </c>
      <c r="J85" s="326">
        <f>F85*I85</f>
        <v>130951.31</v>
      </c>
    </row>
    <row r="86" spans="1:10" ht="39.75" customHeight="1">
      <c r="A86" s="312" t="s">
        <v>484</v>
      </c>
      <c r="B86" s="317" t="s">
        <v>1350</v>
      </c>
      <c r="C86" s="76" t="s">
        <v>103</v>
      </c>
      <c r="D86" s="78" t="s">
        <v>1016</v>
      </c>
      <c r="E86" s="75" t="s">
        <v>496</v>
      </c>
      <c r="F86" s="667">
        <v>6.38</v>
      </c>
      <c r="G86" s="265"/>
      <c r="H86" s="326">
        <f>Composição!$G$97</f>
        <v>1474.24</v>
      </c>
      <c r="I86" s="77">
        <f t="shared" si="21"/>
        <v>1841.92</v>
      </c>
      <c r="J86" s="326">
        <f>F86*I86</f>
        <v>11751.45</v>
      </c>
    </row>
    <row r="87" spans="1:10" ht="51" customHeight="1">
      <c r="A87" s="312" t="s">
        <v>484</v>
      </c>
      <c r="B87" s="317" t="s">
        <v>1350</v>
      </c>
      <c r="C87" s="76" t="s">
        <v>104</v>
      </c>
      <c r="D87" s="78" t="s">
        <v>1040</v>
      </c>
      <c r="E87" s="75" t="s">
        <v>496</v>
      </c>
      <c r="F87" s="667">
        <v>1.55</v>
      </c>
      <c r="G87" s="265"/>
      <c r="H87" s="326">
        <f>H86</f>
        <v>1474.24</v>
      </c>
      <c r="I87" s="77">
        <f t="shared" si="21"/>
        <v>1841.92</v>
      </c>
      <c r="J87" s="326">
        <f>F87*I87</f>
        <v>2854.98</v>
      </c>
    </row>
    <row r="88" spans="1:10" ht="21.6" customHeight="1">
      <c r="A88" s="88"/>
      <c r="B88" s="88"/>
      <c r="C88" s="94"/>
      <c r="D88" s="91"/>
      <c r="E88" s="88"/>
      <c r="F88" s="89"/>
      <c r="G88" s="89"/>
      <c r="H88" s="702" t="s">
        <v>22</v>
      </c>
      <c r="I88" s="703"/>
      <c r="J88" s="207">
        <f>SUM(J85:J87)</f>
        <v>145557.74</v>
      </c>
    </row>
    <row r="89" spans="1:10" ht="21.6" customHeight="1">
      <c r="A89" s="85"/>
      <c r="B89" s="85"/>
      <c r="C89" s="72" t="s">
        <v>105</v>
      </c>
      <c r="D89" s="73" t="s">
        <v>29</v>
      </c>
      <c r="E89" s="85"/>
      <c r="F89" s="86"/>
      <c r="G89" s="86"/>
      <c r="H89" s="86"/>
      <c r="I89" s="87"/>
      <c r="J89" s="86"/>
    </row>
    <row r="90" spans="1:10" s="334" customFormat="1" ht="17.25" customHeight="1">
      <c r="A90" s="677"/>
      <c r="B90" s="677"/>
      <c r="C90" s="92" t="s">
        <v>106</v>
      </c>
      <c r="D90" s="350" t="s">
        <v>38</v>
      </c>
      <c r="E90" s="677"/>
      <c r="F90" s="351"/>
      <c r="G90" s="351"/>
      <c r="H90" s="351"/>
      <c r="I90" s="77"/>
      <c r="J90" s="351"/>
    </row>
    <row r="91" spans="1:10" ht="41.25" customHeight="1">
      <c r="A91" s="75">
        <v>87879</v>
      </c>
      <c r="B91" s="75" t="s">
        <v>16</v>
      </c>
      <c r="C91" s="81" t="s">
        <v>1546</v>
      </c>
      <c r="D91" s="674" t="s">
        <v>890</v>
      </c>
      <c r="E91" s="75" t="s">
        <v>497</v>
      </c>
      <c r="F91" s="667">
        <v>2084.88</v>
      </c>
      <c r="G91" s="265"/>
      <c r="H91" s="326">
        <v>2.7</v>
      </c>
      <c r="I91" s="77">
        <f t="shared" ref="I91:I106" si="22">(H91*(1+$J$4))</f>
        <v>3.37</v>
      </c>
      <c r="J91" s="82">
        <f t="shared" ref="J91:J96" si="23">F91*I91</f>
        <v>7026.05</v>
      </c>
    </row>
    <row r="92" spans="1:10" ht="63.75" customHeight="1">
      <c r="A92" s="75">
        <v>87535</v>
      </c>
      <c r="B92" s="75" t="s">
        <v>16</v>
      </c>
      <c r="C92" s="81" t="s">
        <v>1547</v>
      </c>
      <c r="D92" s="674" t="s">
        <v>891</v>
      </c>
      <c r="E92" s="75" t="s">
        <v>497</v>
      </c>
      <c r="F92" s="667">
        <f>F91</f>
        <v>2084.88</v>
      </c>
      <c r="G92" s="265"/>
      <c r="H92" s="326">
        <v>19.899999999999999</v>
      </c>
      <c r="I92" s="77">
        <f t="shared" si="22"/>
        <v>24.86</v>
      </c>
      <c r="J92" s="82">
        <f t="shared" si="23"/>
        <v>51830.12</v>
      </c>
    </row>
    <row r="93" spans="1:10" ht="18.75" customHeight="1">
      <c r="A93" s="317" t="s">
        <v>1195</v>
      </c>
      <c r="B93" s="317" t="s">
        <v>1350</v>
      </c>
      <c r="C93" s="81" t="s">
        <v>1548</v>
      </c>
      <c r="D93" s="357" t="str">
        <f>Composição!$A$953</f>
        <v>AZULEIJO 20x40CM, COM ARGAMASSA COLANTE E JUNTAS A PRUMO</v>
      </c>
      <c r="E93" s="80" t="s">
        <v>497</v>
      </c>
      <c r="F93" s="667">
        <v>594</v>
      </c>
      <c r="G93" s="265"/>
      <c r="H93" s="82">
        <f>Composição!$G$967</f>
        <v>46.6</v>
      </c>
      <c r="I93" s="77">
        <f t="shared" si="22"/>
        <v>58.22</v>
      </c>
      <c r="J93" s="82">
        <f t="shared" si="23"/>
        <v>34582.68</v>
      </c>
    </row>
    <row r="94" spans="1:10" ht="42.75" customHeight="1">
      <c r="A94" s="312">
        <v>87243</v>
      </c>
      <c r="B94" s="312" t="s">
        <v>16</v>
      </c>
      <c r="C94" s="81" t="s">
        <v>1549</v>
      </c>
      <c r="D94" s="675" t="s">
        <v>2667</v>
      </c>
      <c r="E94" s="80" t="s">
        <v>497</v>
      </c>
      <c r="F94" s="667">
        <v>103.2</v>
      </c>
      <c r="G94" s="265"/>
      <c r="H94" s="314">
        <f>Composição!$G$1584</f>
        <v>111.23</v>
      </c>
      <c r="I94" s="77">
        <f>(H94*(1+[9]Orçamento!$J$4))</f>
        <v>138.97</v>
      </c>
      <c r="J94" s="82">
        <f t="shared" si="23"/>
        <v>14341.7</v>
      </c>
    </row>
    <row r="95" spans="1:10" ht="49.5" customHeight="1">
      <c r="A95" s="312" t="s">
        <v>1143</v>
      </c>
      <c r="B95" s="317" t="s">
        <v>1350</v>
      </c>
      <c r="C95" s="81" t="s">
        <v>1550</v>
      </c>
      <c r="D95" s="79" t="str">
        <f>Composição!A645</f>
        <v>SER.CG: REVESTIMENTO COM ARGAMASSA DE CIMENTO E BARITA(GROSSA E FINA ),TRACO 1:1:1, PARA PAREDES DE SALAS RADIOLOGICAS (APARELHOSDE 125 A 150KV),COM ESPESSURA DE 2,5CM,EXCLUSIVE CHAPISCO (M2)</v>
      </c>
      <c r="E95" s="80" t="s">
        <v>497</v>
      </c>
      <c r="F95" s="667">
        <v>86.65</v>
      </c>
      <c r="G95" s="265"/>
      <c r="H95" s="82">
        <f>Composição!$G$658</f>
        <v>705.91</v>
      </c>
      <c r="I95" s="77">
        <f t="shared" si="22"/>
        <v>881.96</v>
      </c>
      <c r="J95" s="82">
        <f t="shared" si="23"/>
        <v>76421.83</v>
      </c>
    </row>
    <row r="96" spans="1:10" ht="26.25" customHeight="1">
      <c r="A96" s="312" t="s">
        <v>1075</v>
      </c>
      <c r="B96" s="317" t="s">
        <v>1350</v>
      </c>
      <c r="C96" s="81" t="s">
        <v>2668</v>
      </c>
      <c r="D96" s="79" t="s">
        <v>830</v>
      </c>
      <c r="E96" s="80" t="s">
        <v>492</v>
      </c>
      <c r="F96" s="667">
        <v>96</v>
      </c>
      <c r="G96" s="265"/>
      <c r="H96" s="82">
        <f>Composição!$G$122</f>
        <v>38.53</v>
      </c>
      <c r="I96" s="77">
        <f t="shared" si="22"/>
        <v>48.14</v>
      </c>
      <c r="J96" s="82">
        <f t="shared" si="23"/>
        <v>4621.4399999999996</v>
      </c>
    </row>
    <row r="97" spans="1:10" ht="14.25" customHeight="1">
      <c r="A97" s="75"/>
      <c r="B97" s="75"/>
      <c r="C97" s="92" t="s">
        <v>1064</v>
      </c>
      <c r="D97" s="93" t="s">
        <v>40</v>
      </c>
      <c r="E97" s="75"/>
      <c r="F97" s="326"/>
      <c r="G97" s="326"/>
      <c r="H97" s="326"/>
      <c r="I97" s="77"/>
      <c r="J97" s="326"/>
    </row>
    <row r="98" spans="1:10" ht="39.75" customHeight="1">
      <c r="A98" s="75">
        <v>87879</v>
      </c>
      <c r="B98" s="75" t="s">
        <v>16</v>
      </c>
      <c r="C98" s="76" t="s">
        <v>1551</v>
      </c>
      <c r="D98" s="674" t="s">
        <v>890</v>
      </c>
      <c r="E98" s="75" t="s">
        <v>497</v>
      </c>
      <c r="F98" s="667">
        <f>$F$91</f>
        <v>2084.88</v>
      </c>
      <c r="G98" s="265"/>
      <c r="H98" s="326">
        <f>$H$91</f>
        <v>2.7</v>
      </c>
      <c r="I98" s="77">
        <f>(H98*(1+$J$4))</f>
        <v>3.37</v>
      </c>
      <c r="J98" s="82">
        <f>F98*I98</f>
        <v>7026.05</v>
      </c>
    </row>
    <row r="99" spans="1:10" ht="63.75" customHeight="1">
      <c r="A99" s="75">
        <v>87535</v>
      </c>
      <c r="B99" s="75" t="s">
        <v>16</v>
      </c>
      <c r="C99" s="76" t="s">
        <v>1552</v>
      </c>
      <c r="D99" s="674" t="s">
        <v>891</v>
      </c>
      <c r="E99" s="75" t="s">
        <v>497</v>
      </c>
      <c r="F99" s="667">
        <f>$F$98</f>
        <v>2084.88</v>
      </c>
      <c r="G99" s="265"/>
      <c r="H99" s="326">
        <f>$H$92</f>
        <v>19.899999999999999</v>
      </c>
      <c r="I99" s="77">
        <f t="shared" si="22"/>
        <v>24.86</v>
      </c>
      <c r="J99" s="82">
        <f>F99*I99</f>
        <v>51830.12</v>
      </c>
    </row>
    <row r="100" spans="1:10" ht="42" customHeight="1">
      <c r="A100" s="312">
        <v>87243</v>
      </c>
      <c r="B100" s="312" t="s">
        <v>16</v>
      </c>
      <c r="C100" s="76" t="s">
        <v>1553</v>
      </c>
      <c r="D100" s="675" t="s">
        <v>1241</v>
      </c>
      <c r="E100" s="80" t="s">
        <v>497</v>
      </c>
      <c r="F100" s="667">
        <v>78.239999999999995</v>
      </c>
      <c r="G100" s="265"/>
      <c r="H100" s="326">
        <v>187.45</v>
      </c>
      <c r="I100" s="77">
        <f t="shared" si="22"/>
        <v>234.2</v>
      </c>
      <c r="J100" s="82">
        <f>F100*I100</f>
        <v>18323.810000000001</v>
      </c>
    </row>
    <row r="101" spans="1:10" ht="27.75" customHeight="1">
      <c r="A101" s="75" t="s">
        <v>1942</v>
      </c>
      <c r="B101" s="75" t="s">
        <v>1941</v>
      </c>
      <c r="C101" s="81" t="s">
        <v>106</v>
      </c>
      <c r="D101" s="522" t="s">
        <v>1940</v>
      </c>
      <c r="E101" s="75" t="s">
        <v>486</v>
      </c>
      <c r="F101" s="667">
        <v>1</v>
      </c>
      <c r="G101" s="265"/>
      <c r="H101" s="314">
        <v>3991</v>
      </c>
      <c r="I101" s="77">
        <f>(H101*(1+$J$4))</f>
        <v>4986.3599999999997</v>
      </c>
      <c r="J101" s="82">
        <f>F101*I101</f>
        <v>4986.3599999999997</v>
      </c>
    </row>
    <row r="102" spans="1:10" ht="15" customHeight="1">
      <c r="A102" s="75"/>
      <c r="B102" s="75"/>
      <c r="C102" s="92" t="s">
        <v>1065</v>
      </c>
      <c r="D102" s="93" t="s">
        <v>528</v>
      </c>
      <c r="E102" s="75"/>
      <c r="F102" s="326"/>
      <c r="G102" s="326"/>
      <c r="H102" s="326"/>
      <c r="I102" s="77"/>
      <c r="J102" s="326"/>
    </row>
    <row r="103" spans="1:10" ht="39.75" customHeight="1">
      <c r="A103" s="312">
        <v>87882</v>
      </c>
      <c r="B103" s="312" t="s">
        <v>16</v>
      </c>
      <c r="C103" s="322" t="s">
        <v>1554</v>
      </c>
      <c r="D103" s="675" t="s">
        <v>1243</v>
      </c>
      <c r="E103" s="75" t="s">
        <v>497</v>
      </c>
      <c r="F103" s="667">
        <v>772.95</v>
      </c>
      <c r="G103" s="265"/>
      <c r="H103" s="326">
        <v>4.5199999999999996</v>
      </c>
      <c r="I103" s="77">
        <f t="shared" si="22"/>
        <v>5.65</v>
      </c>
      <c r="J103" s="82">
        <f>F103*I103</f>
        <v>4367.17</v>
      </c>
    </row>
    <row r="104" spans="1:10" ht="61.5" customHeight="1">
      <c r="A104" s="75">
        <v>87535</v>
      </c>
      <c r="B104" s="75" t="s">
        <v>16</v>
      </c>
      <c r="C104" s="322" t="s">
        <v>1555</v>
      </c>
      <c r="D104" s="674" t="s">
        <v>891</v>
      </c>
      <c r="E104" s="75" t="s">
        <v>497</v>
      </c>
      <c r="F104" s="667">
        <f>F103</f>
        <v>772.95</v>
      </c>
      <c r="G104" s="265"/>
      <c r="H104" s="326">
        <f>H99</f>
        <v>19.899999999999999</v>
      </c>
      <c r="I104" s="77">
        <f t="shared" si="22"/>
        <v>24.86</v>
      </c>
      <c r="J104" s="82">
        <f>F104*I104</f>
        <v>19215.54</v>
      </c>
    </row>
    <row r="105" spans="1:10" ht="26.25" customHeight="1">
      <c r="A105" s="312" t="s">
        <v>1094</v>
      </c>
      <c r="B105" s="317" t="s">
        <v>1350</v>
      </c>
      <c r="C105" s="322" t="s">
        <v>1556</v>
      </c>
      <c r="D105" s="675" t="s">
        <v>1089</v>
      </c>
      <c r="E105" s="75" t="s">
        <v>497</v>
      </c>
      <c r="F105" s="667">
        <f>F103</f>
        <v>772.95</v>
      </c>
      <c r="G105" s="265"/>
      <c r="H105" s="326">
        <f>Composição!$G$202</f>
        <v>13.24</v>
      </c>
      <c r="I105" s="77">
        <f t="shared" si="22"/>
        <v>16.54</v>
      </c>
      <c r="J105" s="82">
        <f>F105*I105</f>
        <v>12784.59</v>
      </c>
    </row>
    <row r="106" spans="1:10" ht="37.5" customHeight="1">
      <c r="A106" s="312">
        <v>96113</v>
      </c>
      <c r="B106" s="75" t="s">
        <v>16</v>
      </c>
      <c r="C106" s="322" t="s">
        <v>1583</v>
      </c>
      <c r="D106" s="674" t="s">
        <v>2693</v>
      </c>
      <c r="E106" s="75" t="s">
        <v>497</v>
      </c>
      <c r="F106" s="667">
        <v>306.01</v>
      </c>
      <c r="G106" s="265"/>
      <c r="H106" s="326">
        <v>32.44</v>
      </c>
      <c r="I106" s="77">
        <f t="shared" si="22"/>
        <v>40.53</v>
      </c>
      <c r="J106" s="82">
        <f t="shared" ref="J106" si="24">F106*I106</f>
        <v>12402.59</v>
      </c>
    </row>
    <row r="107" spans="1:10" ht="21.6" customHeight="1">
      <c r="A107" s="88"/>
      <c r="B107" s="88"/>
      <c r="C107" s="94"/>
      <c r="D107" s="91"/>
      <c r="E107" s="88"/>
      <c r="F107" s="89"/>
      <c r="G107" s="89"/>
      <c r="H107" s="702" t="s">
        <v>22</v>
      </c>
      <c r="I107" s="703"/>
      <c r="J107" s="207">
        <f>SUM(J90:J106)</f>
        <v>319760.05</v>
      </c>
    </row>
    <row r="108" spans="1:10" ht="21.6" customHeight="1">
      <c r="A108" s="85"/>
      <c r="B108" s="85"/>
      <c r="C108" s="72" t="s">
        <v>107</v>
      </c>
      <c r="D108" s="73" t="s">
        <v>27</v>
      </c>
      <c r="E108" s="85"/>
      <c r="F108" s="86"/>
      <c r="G108" s="86"/>
      <c r="H108" s="86"/>
      <c r="I108" s="87"/>
      <c r="J108" s="86"/>
    </row>
    <row r="109" spans="1:10" ht="48">
      <c r="A109" s="312" t="s">
        <v>1052</v>
      </c>
      <c r="B109" s="317" t="s">
        <v>1350</v>
      </c>
      <c r="C109" s="81" t="s">
        <v>108</v>
      </c>
      <c r="D109" s="90" t="s">
        <v>988</v>
      </c>
      <c r="E109" s="80" t="s">
        <v>497</v>
      </c>
      <c r="F109" s="305">
        <v>703.1</v>
      </c>
      <c r="G109" s="265"/>
      <c r="H109" s="82">
        <f>Composição!$G$776</f>
        <v>29.25</v>
      </c>
      <c r="I109" s="77">
        <f t="shared" ref="I109:I117" si="25">(H109*(1+$J$4))</f>
        <v>36.54</v>
      </c>
      <c r="J109" s="82">
        <f t="shared" ref="J109" si="26">F109*I109</f>
        <v>25691.27</v>
      </c>
    </row>
    <row r="110" spans="1:10" ht="37.5" customHeight="1">
      <c r="A110" s="312">
        <v>94228</v>
      </c>
      <c r="B110" s="75" t="s">
        <v>16</v>
      </c>
      <c r="C110" s="81" t="s">
        <v>109</v>
      </c>
      <c r="D110" s="675" t="s">
        <v>887</v>
      </c>
      <c r="E110" s="75" t="s">
        <v>492</v>
      </c>
      <c r="F110" s="667">
        <v>198.9</v>
      </c>
      <c r="G110" s="265"/>
      <c r="H110" s="326">
        <v>57.24</v>
      </c>
      <c r="I110" s="77">
        <f t="shared" si="25"/>
        <v>71.52</v>
      </c>
      <c r="J110" s="82">
        <f t="shared" ref="J110:J117" si="27">F110*I110</f>
        <v>14225.33</v>
      </c>
    </row>
    <row r="111" spans="1:10" ht="28.5" customHeight="1">
      <c r="A111" s="312" t="s">
        <v>1088</v>
      </c>
      <c r="B111" s="317" t="s">
        <v>1350</v>
      </c>
      <c r="C111" s="81" t="s">
        <v>701</v>
      </c>
      <c r="D111" s="675" t="s">
        <v>2456</v>
      </c>
      <c r="E111" s="75" t="s">
        <v>497</v>
      </c>
      <c r="F111" s="667">
        <v>88.2</v>
      </c>
      <c r="G111" s="265"/>
      <c r="H111" s="314">
        <f>Composição!$G$167</f>
        <v>129.62</v>
      </c>
      <c r="I111" s="77">
        <f t="shared" ref="I111" si="28">(H111*(1+$J$4))</f>
        <v>161.94999999999999</v>
      </c>
      <c r="J111" s="82">
        <f t="shared" ref="J111" si="29">F111*I111</f>
        <v>14283.99</v>
      </c>
    </row>
    <row r="112" spans="1:10" ht="30" customHeight="1">
      <c r="A112" s="312">
        <v>94231</v>
      </c>
      <c r="B112" s="75" t="s">
        <v>16</v>
      </c>
      <c r="C112" s="81" t="s">
        <v>1557</v>
      </c>
      <c r="D112" s="675" t="s">
        <v>888</v>
      </c>
      <c r="E112" s="75" t="s">
        <v>492</v>
      </c>
      <c r="F112" s="667">
        <f>242.6*2</f>
        <v>485.2</v>
      </c>
      <c r="G112" s="265"/>
      <c r="H112" s="326">
        <v>34.5</v>
      </c>
      <c r="I112" s="77">
        <f t="shared" si="25"/>
        <v>43.1</v>
      </c>
      <c r="J112" s="82">
        <f t="shared" si="27"/>
        <v>20912.12</v>
      </c>
    </row>
    <row r="113" spans="1:10" ht="39" customHeight="1">
      <c r="A113" s="312" t="s">
        <v>1006</v>
      </c>
      <c r="B113" s="317" t="s">
        <v>1350</v>
      </c>
      <c r="C113" s="81" t="s">
        <v>1558</v>
      </c>
      <c r="D113" s="674" t="s">
        <v>1044</v>
      </c>
      <c r="E113" s="80" t="s">
        <v>497</v>
      </c>
      <c r="F113" s="667">
        <f>F109</f>
        <v>703.1</v>
      </c>
      <c r="G113" s="265"/>
      <c r="H113" s="326">
        <f>Composição!$G$846</f>
        <v>30.62</v>
      </c>
      <c r="I113" s="77">
        <f t="shared" si="25"/>
        <v>38.26</v>
      </c>
      <c r="J113" s="82">
        <f t="shared" si="27"/>
        <v>26900.61</v>
      </c>
    </row>
    <row r="114" spans="1:10" ht="38.25" customHeight="1">
      <c r="A114" s="312" t="s">
        <v>1139</v>
      </c>
      <c r="B114" s="317" t="s">
        <v>1350</v>
      </c>
      <c r="C114" s="81" t="s">
        <v>1559</v>
      </c>
      <c r="D114" s="674" t="s">
        <v>1018</v>
      </c>
      <c r="E114" s="80" t="s">
        <v>497</v>
      </c>
      <c r="F114" s="667">
        <v>309.68</v>
      </c>
      <c r="G114" s="265"/>
      <c r="H114" s="326">
        <f>Composição!$G$599</f>
        <v>104.07</v>
      </c>
      <c r="I114" s="77">
        <f t="shared" si="25"/>
        <v>130.03</v>
      </c>
      <c r="J114" s="82">
        <f t="shared" si="27"/>
        <v>40267.69</v>
      </c>
    </row>
    <row r="115" spans="1:10" ht="28.5" customHeight="1">
      <c r="A115" s="312" t="s">
        <v>1134</v>
      </c>
      <c r="B115" s="317" t="s">
        <v>1350</v>
      </c>
      <c r="C115" s="81" t="s">
        <v>1560</v>
      </c>
      <c r="D115" s="674" t="s">
        <v>1054</v>
      </c>
      <c r="E115" s="80" t="s">
        <v>497</v>
      </c>
      <c r="F115" s="667">
        <f>F114</f>
        <v>309.68</v>
      </c>
      <c r="G115" s="265"/>
      <c r="H115" s="326">
        <f>Composição!$G$483</f>
        <v>86.56</v>
      </c>
      <c r="I115" s="77">
        <f t="shared" si="25"/>
        <v>108.15</v>
      </c>
      <c r="J115" s="82">
        <f t="shared" si="27"/>
        <v>33491.89</v>
      </c>
    </row>
    <row r="116" spans="1:10" ht="31.5" customHeight="1">
      <c r="A116" s="312" t="s">
        <v>1195</v>
      </c>
      <c r="B116" s="317" t="s">
        <v>1350</v>
      </c>
      <c r="C116" s="81" t="s">
        <v>1561</v>
      </c>
      <c r="D116" s="675" t="str">
        <f>Composição!$A$1329</f>
        <v xml:space="preserve">FORNECIMENTO DE ESTRUTURA METÁLICA PARA COBERTURA, COM UTILIZAÇÃO DE PERFIS EM AÇO ASTM A36 </v>
      </c>
      <c r="E116" s="80" t="s">
        <v>490</v>
      </c>
      <c r="F116" s="667">
        <v>3004.13</v>
      </c>
      <c r="G116" s="265"/>
      <c r="H116" s="326">
        <f>Composição!$G$1348</f>
        <v>8.2200000000000006</v>
      </c>
      <c r="I116" s="77">
        <f t="shared" si="25"/>
        <v>10.27</v>
      </c>
      <c r="J116" s="82">
        <f t="shared" si="27"/>
        <v>30852.42</v>
      </c>
    </row>
    <row r="117" spans="1:10" ht="16.5" customHeight="1">
      <c r="A117" s="312" t="s">
        <v>1141</v>
      </c>
      <c r="B117" s="317" t="s">
        <v>1350</v>
      </c>
      <c r="C117" s="81" t="s">
        <v>1561</v>
      </c>
      <c r="D117" s="674" t="s">
        <v>1020</v>
      </c>
      <c r="E117" s="80" t="s">
        <v>497</v>
      </c>
      <c r="F117" s="667">
        <v>8.74</v>
      </c>
      <c r="G117" s="265"/>
      <c r="H117" s="326">
        <f>Composição!$G$642</f>
        <v>425.05</v>
      </c>
      <c r="I117" s="77">
        <f t="shared" si="25"/>
        <v>531.05999999999995</v>
      </c>
      <c r="J117" s="82">
        <f t="shared" si="27"/>
        <v>4641.46</v>
      </c>
    </row>
    <row r="118" spans="1:10" ht="21.6" customHeight="1">
      <c r="A118" s="88"/>
      <c r="B118" s="88"/>
      <c r="C118" s="94"/>
      <c r="D118" s="91"/>
      <c r="E118" s="88"/>
      <c r="F118" s="89"/>
      <c r="G118" s="89"/>
      <c r="H118" s="702" t="s">
        <v>22</v>
      </c>
      <c r="I118" s="703"/>
      <c r="J118" s="207">
        <f>SUM(J109:J117)</f>
        <v>211266.78</v>
      </c>
    </row>
    <row r="119" spans="1:10" ht="21.6" customHeight="1">
      <c r="A119" s="85"/>
      <c r="B119" s="85"/>
      <c r="C119" s="72" t="s">
        <v>110</v>
      </c>
      <c r="D119" s="73" t="s">
        <v>28</v>
      </c>
      <c r="E119" s="85"/>
      <c r="F119" s="86"/>
      <c r="G119" s="86"/>
      <c r="H119" s="86"/>
      <c r="I119" s="87"/>
      <c r="J119" s="86"/>
    </row>
    <row r="120" spans="1:10" s="213" customFormat="1" ht="21.6" customHeight="1">
      <c r="A120" s="95"/>
      <c r="B120" s="95"/>
      <c r="C120" s="96" t="s">
        <v>111</v>
      </c>
      <c r="D120" s="97" t="s">
        <v>285</v>
      </c>
      <c r="E120" s="95"/>
      <c r="F120" s="98"/>
      <c r="G120" s="98"/>
      <c r="H120" s="98"/>
      <c r="I120" s="99"/>
      <c r="J120" s="98"/>
    </row>
    <row r="121" spans="1:10" ht="54" customHeight="1">
      <c r="A121" s="312" t="s">
        <v>1138</v>
      </c>
      <c r="B121" s="317" t="s">
        <v>1350</v>
      </c>
      <c r="C121" s="81" t="s">
        <v>39</v>
      </c>
      <c r="D121" s="357" t="s">
        <v>1201</v>
      </c>
      <c r="E121" s="80" t="s">
        <v>497</v>
      </c>
      <c r="F121" s="305">
        <v>4.2</v>
      </c>
      <c r="G121" s="265"/>
      <c r="H121" s="82">
        <f>Composição!$G$384</f>
        <v>2454.5700000000002</v>
      </c>
      <c r="I121" s="77">
        <f t="shared" ref="I121:I147" si="30">(H121*(1+$J$4))</f>
        <v>3066.74</v>
      </c>
      <c r="J121" s="82">
        <f>F121*I121</f>
        <v>12880.31</v>
      </c>
    </row>
    <row r="122" spans="1:10" customFormat="1" ht="63.75" customHeight="1">
      <c r="A122" s="312" t="s">
        <v>1229</v>
      </c>
      <c r="B122" s="75" t="s">
        <v>485</v>
      </c>
      <c r="C122" s="81" t="s">
        <v>1066</v>
      </c>
      <c r="D122" s="394" t="s">
        <v>1231</v>
      </c>
      <c r="E122" s="80" t="s">
        <v>486</v>
      </c>
      <c r="F122" s="667">
        <v>2</v>
      </c>
      <c r="G122" s="265"/>
      <c r="H122" s="326">
        <v>2536.75</v>
      </c>
      <c r="I122" s="77">
        <f t="shared" si="30"/>
        <v>3169.42</v>
      </c>
      <c r="J122" s="326">
        <f t="shared" ref="J122" si="31">F122*I122</f>
        <v>6338.84</v>
      </c>
    </row>
    <row r="123" spans="1:10" customFormat="1" ht="64.5" customHeight="1">
      <c r="A123" s="312" t="s">
        <v>1230</v>
      </c>
      <c r="B123" s="75" t="s">
        <v>485</v>
      </c>
      <c r="C123" s="81" t="s">
        <v>1067</v>
      </c>
      <c r="D123" s="357" t="s">
        <v>1232</v>
      </c>
      <c r="E123" s="80" t="s">
        <v>486</v>
      </c>
      <c r="F123" s="667">
        <v>1</v>
      </c>
      <c r="G123" s="265"/>
      <c r="H123" s="326">
        <v>3973.3</v>
      </c>
      <c r="I123" s="77">
        <f t="shared" si="30"/>
        <v>4964.24</v>
      </c>
      <c r="J123" s="326">
        <f t="shared" ref="J123" si="32">F123*I123</f>
        <v>4964.24</v>
      </c>
    </row>
    <row r="124" spans="1:10" ht="45.75" customHeight="1">
      <c r="A124" s="312" t="s">
        <v>1046</v>
      </c>
      <c r="B124" s="317" t="s">
        <v>1350</v>
      </c>
      <c r="C124" s="81" t="s">
        <v>829</v>
      </c>
      <c r="D124" s="357" t="s">
        <v>1198</v>
      </c>
      <c r="E124" s="80" t="s">
        <v>486</v>
      </c>
      <c r="F124" s="305">
        <v>3</v>
      </c>
      <c r="G124" s="265"/>
      <c r="H124" s="82">
        <f>Composição!$G$567</f>
        <v>2927.76</v>
      </c>
      <c r="I124" s="77">
        <f t="shared" si="30"/>
        <v>3657.94</v>
      </c>
      <c r="J124" s="82">
        <f t="shared" ref="J124:J130" si="33">F124*I124</f>
        <v>10973.82</v>
      </c>
    </row>
    <row r="125" spans="1:10" ht="37.5" customHeight="1">
      <c r="A125" s="317">
        <v>90793</v>
      </c>
      <c r="B125" s="75" t="s">
        <v>16</v>
      </c>
      <c r="C125" s="81" t="s">
        <v>831</v>
      </c>
      <c r="D125" s="357" t="s">
        <v>1200</v>
      </c>
      <c r="E125" s="80" t="s">
        <v>486</v>
      </c>
      <c r="F125" s="305">
        <v>42</v>
      </c>
      <c r="G125" s="265"/>
      <c r="H125" s="82">
        <v>672.61</v>
      </c>
      <c r="I125" s="77">
        <f t="shared" si="30"/>
        <v>840.36</v>
      </c>
      <c r="J125" s="82">
        <f t="shared" si="33"/>
        <v>35295.120000000003</v>
      </c>
    </row>
    <row r="126" spans="1:10" ht="39" customHeight="1">
      <c r="A126" s="317">
        <v>91338</v>
      </c>
      <c r="B126" s="75" t="s">
        <v>16</v>
      </c>
      <c r="C126" s="81" t="s">
        <v>1562</v>
      </c>
      <c r="D126" s="357" t="s">
        <v>1199</v>
      </c>
      <c r="E126" s="80" t="s">
        <v>497</v>
      </c>
      <c r="F126" s="305">
        <v>7.98</v>
      </c>
      <c r="G126" s="265"/>
      <c r="H126" s="82">
        <v>701.05</v>
      </c>
      <c r="I126" s="77">
        <f t="shared" si="30"/>
        <v>875.89</v>
      </c>
      <c r="J126" s="82">
        <f t="shared" si="33"/>
        <v>6989.6</v>
      </c>
    </row>
    <row r="127" spans="1:10" ht="51.75" customHeight="1">
      <c r="A127" s="317" t="s">
        <v>1095</v>
      </c>
      <c r="B127" s="317" t="s">
        <v>1350</v>
      </c>
      <c r="C127" s="81" t="s">
        <v>1563</v>
      </c>
      <c r="D127" s="357" t="s">
        <v>1196</v>
      </c>
      <c r="E127" s="80" t="s">
        <v>486</v>
      </c>
      <c r="F127" s="305">
        <v>1</v>
      </c>
      <c r="G127" s="265"/>
      <c r="H127" s="82">
        <f>Composição!$G$326</f>
        <v>2406.27</v>
      </c>
      <c r="I127" s="77">
        <f t="shared" si="30"/>
        <v>3006.39</v>
      </c>
      <c r="J127" s="82">
        <f t="shared" si="33"/>
        <v>3006.39</v>
      </c>
    </row>
    <row r="128" spans="1:10" ht="24" customHeight="1">
      <c r="A128" s="312" t="s">
        <v>531</v>
      </c>
      <c r="B128" s="317" t="s">
        <v>1350</v>
      </c>
      <c r="C128" s="81" t="s">
        <v>1564</v>
      </c>
      <c r="D128" s="357" t="s">
        <v>1197</v>
      </c>
      <c r="E128" s="80" t="s">
        <v>486</v>
      </c>
      <c r="F128" s="305">
        <v>12</v>
      </c>
      <c r="G128" s="265"/>
      <c r="H128" s="82">
        <f>Composição!$G$288</f>
        <v>343.2</v>
      </c>
      <c r="I128" s="77">
        <f t="shared" si="30"/>
        <v>428.79</v>
      </c>
      <c r="J128" s="82">
        <f t="shared" si="33"/>
        <v>5145.4799999999996</v>
      </c>
    </row>
    <row r="129" spans="1:10" ht="27" customHeight="1">
      <c r="A129" s="312">
        <v>100701</v>
      </c>
      <c r="B129" s="75" t="s">
        <v>485</v>
      </c>
      <c r="C129" s="81" t="s">
        <v>1565</v>
      </c>
      <c r="D129" s="357" t="s">
        <v>1202</v>
      </c>
      <c r="E129" s="80" t="s">
        <v>497</v>
      </c>
      <c r="F129" s="305">
        <v>8.4</v>
      </c>
      <c r="G129" s="265"/>
      <c r="H129" s="82">
        <v>453.85</v>
      </c>
      <c r="I129" s="77">
        <f t="shared" si="30"/>
        <v>567.04</v>
      </c>
      <c r="J129" s="82">
        <f t="shared" ref="J129" si="34">F129*I129</f>
        <v>4763.1400000000003</v>
      </c>
    </row>
    <row r="130" spans="1:10" ht="56.25" customHeight="1">
      <c r="A130" s="312" t="s">
        <v>1046</v>
      </c>
      <c r="B130" s="317" t="s">
        <v>1350</v>
      </c>
      <c r="C130" s="81" t="s">
        <v>1566</v>
      </c>
      <c r="D130" s="357" t="s">
        <v>1203</v>
      </c>
      <c r="E130" s="80" t="s">
        <v>486</v>
      </c>
      <c r="F130" s="305">
        <v>2</v>
      </c>
      <c r="G130" s="265"/>
      <c r="H130" s="82">
        <f>Composição!$G$567</f>
        <v>2927.76</v>
      </c>
      <c r="I130" s="77">
        <f t="shared" si="30"/>
        <v>3657.94</v>
      </c>
      <c r="J130" s="82">
        <f t="shared" si="33"/>
        <v>7315.88</v>
      </c>
    </row>
    <row r="131" spans="1:10" ht="52.5" customHeight="1">
      <c r="A131" s="312" t="s">
        <v>1207</v>
      </c>
      <c r="B131" s="317" t="s">
        <v>1350</v>
      </c>
      <c r="C131" s="81" t="s">
        <v>1567</v>
      </c>
      <c r="D131" s="357" t="str">
        <f>Composição!$A$970</f>
        <v>PORTA DE CORRER 4 FOLHAS, DUAS FIXAS E DUAS DE CORRER - 3,00 x 2,10M , PARA VIDRO TEMPERADO 10MM FUMÊ EM ALUMINIO ANODIZADO, INCLUINDO COMPONENTES PARA INSTALAÇÃO E FECHADURA - FORNECIMENTO E INSTALAÇÃO.</v>
      </c>
      <c r="E131" s="80" t="s">
        <v>486</v>
      </c>
      <c r="F131" s="305">
        <v>1</v>
      </c>
      <c r="G131" s="265"/>
      <c r="H131" s="82">
        <f>Composição!$G$988</f>
        <v>3609.03</v>
      </c>
      <c r="I131" s="77">
        <f t="shared" si="30"/>
        <v>4509.12</v>
      </c>
      <c r="J131" s="82">
        <f>F131*I131</f>
        <v>4509.12</v>
      </c>
    </row>
    <row r="132" spans="1:10" customFormat="1" ht="30" customHeight="1">
      <c r="A132" s="312" t="s">
        <v>1636</v>
      </c>
      <c r="B132" s="317" t="s">
        <v>1350</v>
      </c>
      <c r="C132" s="81" t="s">
        <v>1568</v>
      </c>
      <c r="D132" s="313" t="str">
        <f>Composição!$A$919</f>
        <v xml:space="preserve"> FECHADURA BICO DE PAPAGAIO PARA PORTA DE CORRER INTERNA, CHAVE BIPARTIDA, ACABAMENTO PADRAO MEDIO</v>
      </c>
      <c r="E132" s="80" t="s">
        <v>486</v>
      </c>
      <c r="F132" s="667">
        <v>12</v>
      </c>
      <c r="G132" s="265"/>
      <c r="H132" s="326">
        <f>Composição!$G$950</f>
        <v>74.069999999999993</v>
      </c>
      <c r="I132" s="77">
        <f t="shared" ref="I132:I134" si="35">(H132*(1+$J$5))</f>
        <v>83.54</v>
      </c>
      <c r="J132" s="326">
        <f t="shared" ref="J132" si="36">F132*I132</f>
        <v>1002.48</v>
      </c>
    </row>
    <row r="133" spans="1:10" customFormat="1" ht="43.5" customHeight="1">
      <c r="A133" s="312" t="s">
        <v>1169</v>
      </c>
      <c r="B133" s="317" t="s">
        <v>1350</v>
      </c>
      <c r="C133" s="81" t="s">
        <v>1569</v>
      </c>
      <c r="D133" s="377" t="str">
        <f>Composição!$A$884</f>
        <v xml:space="preserve"> FECHADURA DE EMBUTIR COMPLETA, PARA PORTAS INTERNAS 2 FOLHAS, PADRAO DE ACABAMENTO POPULAR E FECHO DE EMBUTIR TIPO UNHA COM ALAVANCA DE LATAO CROMADO 22CM</v>
      </c>
      <c r="E133" s="80" t="s">
        <v>486</v>
      </c>
      <c r="F133" s="667">
        <v>40</v>
      </c>
      <c r="G133" s="265"/>
      <c r="H133" s="326">
        <f>Composição!$G$916</f>
        <v>143.41999999999999</v>
      </c>
      <c r="I133" s="77">
        <f t="shared" si="35"/>
        <v>161.75</v>
      </c>
      <c r="J133" s="326">
        <f t="shared" ref="J133" si="37">F133*I133</f>
        <v>6470</v>
      </c>
    </row>
    <row r="134" spans="1:10">
      <c r="A134" s="529" t="s">
        <v>1238</v>
      </c>
      <c r="B134" s="75" t="s">
        <v>485</v>
      </c>
      <c r="C134" s="81" t="s">
        <v>1570</v>
      </c>
      <c r="D134" s="680" t="s">
        <v>1233</v>
      </c>
      <c r="E134" s="80" t="s">
        <v>486</v>
      </c>
      <c r="F134" s="305">
        <f>F128+F130+F131+F127+F124+1</f>
        <v>20</v>
      </c>
      <c r="G134" s="265"/>
      <c r="H134" s="82">
        <v>128.99</v>
      </c>
      <c r="I134" s="77">
        <f t="shared" si="35"/>
        <v>145.47</v>
      </c>
      <c r="J134" s="82">
        <f>F134*I134</f>
        <v>2909.4</v>
      </c>
    </row>
    <row r="135" spans="1:10" s="214" customFormat="1" ht="15">
      <c r="A135" s="100"/>
      <c r="B135" s="100"/>
      <c r="C135" s="101" t="s">
        <v>112</v>
      </c>
      <c r="D135" s="102" t="s">
        <v>286</v>
      </c>
      <c r="E135" s="100"/>
      <c r="F135" s="103"/>
      <c r="G135" s="103"/>
      <c r="H135" s="103"/>
      <c r="I135" s="77"/>
      <c r="J135" s="103"/>
    </row>
    <row r="136" spans="1:10" ht="51" customHeight="1">
      <c r="A136" s="312" t="s">
        <v>1063</v>
      </c>
      <c r="B136" s="317" t="s">
        <v>1350</v>
      </c>
      <c r="C136" s="81" t="s">
        <v>41</v>
      </c>
      <c r="D136" s="674" t="s">
        <v>1239</v>
      </c>
      <c r="E136" s="80" t="s">
        <v>486</v>
      </c>
      <c r="F136" s="667">
        <v>15</v>
      </c>
      <c r="G136" s="265"/>
      <c r="H136" s="326">
        <f>Composição!$G$504</f>
        <v>1017.19</v>
      </c>
      <c r="I136" s="77">
        <f t="shared" si="30"/>
        <v>1270.8800000000001</v>
      </c>
      <c r="J136" s="82">
        <f>F136*I136</f>
        <v>19063.2</v>
      </c>
    </row>
    <row r="137" spans="1:10" ht="51" customHeight="1">
      <c r="A137" s="312" t="s">
        <v>1045</v>
      </c>
      <c r="B137" s="317" t="s">
        <v>1350</v>
      </c>
      <c r="C137" s="81" t="s">
        <v>1068</v>
      </c>
      <c r="D137" s="674" t="s">
        <v>1240</v>
      </c>
      <c r="E137" s="80" t="s">
        <v>486</v>
      </c>
      <c r="F137" s="667">
        <v>3</v>
      </c>
      <c r="G137" s="265"/>
      <c r="H137" s="326">
        <f>Composição!$G$405</f>
        <v>1187.47</v>
      </c>
      <c r="I137" s="77">
        <f t="shared" si="30"/>
        <v>1483.63</v>
      </c>
      <c r="J137" s="82">
        <f t="shared" ref="J137:J143" si="38">F137*I137</f>
        <v>4450.8900000000003</v>
      </c>
    </row>
    <row r="138" spans="1:10" ht="51.75" customHeight="1">
      <c r="A138" s="312" t="s">
        <v>1051</v>
      </c>
      <c r="B138" s="317" t="s">
        <v>1350</v>
      </c>
      <c r="C138" s="81" t="s">
        <v>825</v>
      </c>
      <c r="D138" s="674" t="s">
        <v>1266</v>
      </c>
      <c r="E138" s="80" t="s">
        <v>486</v>
      </c>
      <c r="F138" s="667">
        <v>13</v>
      </c>
      <c r="G138" s="265"/>
      <c r="H138" s="326">
        <f>Composição!$G$535</f>
        <v>546.69000000000005</v>
      </c>
      <c r="I138" s="77">
        <f t="shared" si="30"/>
        <v>683.03</v>
      </c>
      <c r="J138" s="82">
        <f t="shared" si="38"/>
        <v>8879.39</v>
      </c>
    </row>
    <row r="139" spans="1:10" ht="40.5" customHeight="1">
      <c r="A139" s="312" t="s">
        <v>1261</v>
      </c>
      <c r="B139" s="317" t="s">
        <v>1350</v>
      </c>
      <c r="C139" s="81" t="s">
        <v>1571</v>
      </c>
      <c r="D139" s="674" t="s">
        <v>1263</v>
      </c>
      <c r="E139" s="80" t="s">
        <v>486</v>
      </c>
      <c r="F139" s="667">
        <v>6</v>
      </c>
      <c r="G139" s="265"/>
      <c r="H139" s="326">
        <f>Composição!G1030</f>
        <v>38.979999999999997</v>
      </c>
      <c r="I139" s="77">
        <f t="shared" si="30"/>
        <v>48.7</v>
      </c>
      <c r="J139" s="82">
        <f t="shared" ref="J139" si="39">F139*I139</f>
        <v>292.2</v>
      </c>
    </row>
    <row r="140" spans="1:10" ht="49.5" customHeight="1">
      <c r="A140" s="312" t="s">
        <v>1050</v>
      </c>
      <c r="B140" s="317" t="s">
        <v>1350</v>
      </c>
      <c r="C140" s="81" t="s">
        <v>1572</v>
      </c>
      <c r="D140" s="674" t="s">
        <v>1265</v>
      </c>
      <c r="E140" s="80" t="s">
        <v>486</v>
      </c>
      <c r="F140" s="667">
        <v>8</v>
      </c>
      <c r="G140" s="265"/>
      <c r="H140" s="326">
        <f>Composição!$G$551</f>
        <v>756.42</v>
      </c>
      <c r="I140" s="77">
        <f t="shared" si="30"/>
        <v>945.07</v>
      </c>
      <c r="J140" s="82">
        <f t="shared" si="38"/>
        <v>7560.56</v>
      </c>
    </row>
    <row r="141" spans="1:10" ht="51" customHeight="1">
      <c r="A141" s="312" t="s">
        <v>1270</v>
      </c>
      <c r="B141" s="317" t="s">
        <v>1350</v>
      </c>
      <c r="C141" s="81" t="s">
        <v>1573</v>
      </c>
      <c r="D141" s="674" t="s">
        <v>1271</v>
      </c>
      <c r="E141" s="80" t="s">
        <v>486</v>
      </c>
      <c r="F141" s="667">
        <v>4</v>
      </c>
      <c r="G141" s="265"/>
      <c r="H141" s="326">
        <f>Composição!$G$1046</f>
        <v>1134.6300000000001</v>
      </c>
      <c r="I141" s="77">
        <f t="shared" si="30"/>
        <v>1417.61</v>
      </c>
      <c r="J141" s="82">
        <f t="shared" ref="J141" si="40">F141*I141</f>
        <v>5670.44</v>
      </c>
    </row>
    <row r="142" spans="1:10" ht="29.25" customHeight="1">
      <c r="A142" s="312" t="s">
        <v>1048</v>
      </c>
      <c r="B142" s="317" t="s">
        <v>1350</v>
      </c>
      <c r="C142" s="81" t="s">
        <v>1574</v>
      </c>
      <c r="D142" s="674" t="s">
        <v>703</v>
      </c>
      <c r="E142" s="80" t="s">
        <v>497</v>
      </c>
      <c r="F142" s="667">
        <v>2</v>
      </c>
      <c r="G142" s="265"/>
      <c r="H142" s="326">
        <f>Composição!$G$519</f>
        <v>457.37</v>
      </c>
      <c r="I142" s="77">
        <f t="shared" si="30"/>
        <v>571.44000000000005</v>
      </c>
      <c r="J142" s="82">
        <f t="shared" si="38"/>
        <v>1142.8800000000001</v>
      </c>
    </row>
    <row r="143" spans="1:10" ht="30.75" customHeight="1">
      <c r="A143" s="312" t="str">
        <f>A142</f>
        <v>PS - 021</v>
      </c>
      <c r="B143" s="317" t="s">
        <v>1350</v>
      </c>
      <c r="C143" s="81" t="s">
        <v>1575</v>
      </c>
      <c r="D143" s="681" t="s">
        <v>1242</v>
      </c>
      <c r="E143" s="80" t="s">
        <v>497</v>
      </c>
      <c r="F143" s="667">
        <v>1.24</v>
      </c>
      <c r="G143" s="265"/>
      <c r="H143" s="326">
        <f>$H$142</f>
        <v>457.37</v>
      </c>
      <c r="I143" s="77">
        <f t="shared" si="30"/>
        <v>571.44000000000005</v>
      </c>
      <c r="J143" s="82">
        <f t="shared" si="38"/>
        <v>708.59</v>
      </c>
    </row>
    <row r="144" spans="1:10">
      <c r="A144" s="75"/>
      <c r="B144" s="75"/>
      <c r="C144" s="101" t="s">
        <v>529</v>
      </c>
      <c r="D144" s="102" t="s">
        <v>702</v>
      </c>
      <c r="E144" s="100"/>
      <c r="F144" s="103"/>
      <c r="G144" s="103"/>
      <c r="H144" s="103"/>
      <c r="I144" s="77">
        <f t="shared" si="30"/>
        <v>0</v>
      </c>
      <c r="J144" s="103"/>
    </row>
    <row r="145" spans="1:97" ht="27" customHeight="1">
      <c r="A145" s="312" t="s">
        <v>1047</v>
      </c>
      <c r="B145" s="317" t="s">
        <v>1350</v>
      </c>
      <c r="C145" s="81" t="s">
        <v>530</v>
      </c>
      <c r="D145" s="674" t="str">
        <f>Composição!$A$570</f>
        <v>PELE DE VIDRO, PARA VIDRO LAMINADO 8MM EM ALUMINIO ANODIZADO - FORNECIMENTO E INSTALAÇÃO.</v>
      </c>
      <c r="E145" s="80" t="s">
        <v>497</v>
      </c>
      <c r="F145" s="667">
        <v>171</v>
      </c>
      <c r="G145" s="265"/>
      <c r="H145" s="326">
        <f>Composição!$G$584</f>
        <v>703.41</v>
      </c>
      <c r="I145" s="77">
        <f t="shared" si="30"/>
        <v>878.84</v>
      </c>
      <c r="J145" s="82">
        <f>F145*I145</f>
        <v>150281.64000000001</v>
      </c>
    </row>
    <row r="146" spans="1:97">
      <c r="A146" s="75"/>
      <c r="B146" s="75"/>
      <c r="C146" s="101" t="s">
        <v>1827</v>
      </c>
      <c r="D146" s="102" t="s">
        <v>1828</v>
      </c>
      <c r="E146" s="100"/>
      <c r="F146" s="103"/>
      <c r="G146" s="103"/>
      <c r="H146" s="103"/>
      <c r="I146" s="77"/>
      <c r="J146" s="103"/>
    </row>
    <row r="147" spans="1:97" ht="40.5" customHeight="1">
      <c r="A147" s="312">
        <v>84088</v>
      </c>
      <c r="B147" s="75" t="s">
        <v>16</v>
      </c>
      <c r="C147" s="81" t="s">
        <v>1831</v>
      </c>
      <c r="D147" s="674" t="s">
        <v>1829</v>
      </c>
      <c r="E147" s="80" t="s">
        <v>492</v>
      </c>
      <c r="F147" s="667">
        <v>76.099999999999994</v>
      </c>
      <c r="G147" s="265"/>
      <c r="H147" s="326">
        <v>90.42</v>
      </c>
      <c r="I147" s="77">
        <f t="shared" si="30"/>
        <v>112.97</v>
      </c>
      <c r="J147" s="82">
        <f>F147*I147</f>
        <v>8597.02</v>
      </c>
    </row>
    <row r="148" spans="1:97" ht="14.25" customHeight="1">
      <c r="A148" s="88"/>
      <c r="B148" s="88"/>
      <c r="C148" s="94"/>
      <c r="D148" s="91"/>
      <c r="E148" s="88"/>
      <c r="F148" s="89"/>
      <c r="G148" s="89"/>
      <c r="H148" s="702" t="s">
        <v>22</v>
      </c>
      <c r="I148" s="703"/>
      <c r="J148" s="207">
        <f>SUM(J121:J147)</f>
        <v>319210.63</v>
      </c>
    </row>
    <row r="149" spans="1:97" ht="21.6" customHeight="1">
      <c r="A149" s="85"/>
      <c r="B149" s="85"/>
      <c r="C149" s="72" t="s">
        <v>113</v>
      </c>
      <c r="D149" s="73" t="s">
        <v>1893</v>
      </c>
      <c r="E149" s="85"/>
      <c r="F149" s="86"/>
      <c r="G149" s="86"/>
      <c r="H149" s="86"/>
      <c r="I149" s="87"/>
      <c r="J149" s="86"/>
    </row>
    <row r="150" spans="1:97" s="476" customFormat="1">
      <c r="A150" s="100"/>
      <c r="B150" s="100"/>
      <c r="C150" s="101" t="s">
        <v>114</v>
      </c>
      <c r="D150" s="102" t="s">
        <v>1576</v>
      </c>
      <c r="E150" s="100"/>
      <c r="F150" s="474"/>
      <c r="G150" s="103"/>
      <c r="H150" s="103"/>
      <c r="I150" s="104"/>
      <c r="J150" s="103"/>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c r="AH150" s="334"/>
      <c r="AI150" s="334"/>
      <c r="AJ150" s="334"/>
      <c r="AK150" s="334"/>
      <c r="AL150" s="334"/>
      <c r="AM150" s="334"/>
      <c r="AN150" s="334"/>
      <c r="AO150" s="334"/>
      <c r="AP150" s="334"/>
      <c r="AQ150" s="334"/>
      <c r="AR150" s="334"/>
      <c r="AS150" s="334"/>
      <c r="AT150" s="334"/>
      <c r="AU150" s="334"/>
      <c r="AV150" s="334"/>
      <c r="AW150" s="334"/>
      <c r="AX150" s="334"/>
      <c r="AY150" s="334"/>
      <c r="AZ150" s="334"/>
      <c r="BA150" s="334"/>
      <c r="BB150" s="475"/>
      <c r="BC150" s="475"/>
      <c r="BD150" s="475"/>
      <c r="BE150" s="475"/>
      <c r="BF150" s="475"/>
      <c r="BG150" s="475"/>
      <c r="BH150" s="475"/>
      <c r="BI150" s="475"/>
      <c r="BJ150" s="475"/>
      <c r="BK150" s="475"/>
      <c r="BL150" s="475"/>
      <c r="BM150" s="475"/>
      <c r="BN150" s="475"/>
      <c r="BO150" s="475"/>
      <c r="BP150" s="475"/>
      <c r="BQ150" s="475"/>
      <c r="BR150" s="475"/>
      <c r="BS150" s="475"/>
      <c r="BT150" s="475"/>
      <c r="BU150" s="475"/>
      <c r="BV150" s="475"/>
      <c r="BW150" s="475"/>
      <c r="BX150" s="475"/>
      <c r="BY150" s="475"/>
      <c r="BZ150" s="475"/>
      <c r="CA150" s="475"/>
      <c r="CB150" s="475"/>
      <c r="CC150" s="475"/>
      <c r="CD150" s="475"/>
      <c r="CE150" s="475"/>
      <c r="CF150" s="475"/>
      <c r="CG150" s="475"/>
      <c r="CH150" s="475"/>
      <c r="CI150" s="475"/>
      <c r="CJ150" s="475"/>
      <c r="CK150" s="475"/>
      <c r="CL150" s="475"/>
      <c r="CM150" s="475"/>
      <c r="CN150" s="475"/>
      <c r="CO150" s="475"/>
      <c r="CP150" s="475"/>
      <c r="CQ150" s="475"/>
      <c r="CR150" s="475"/>
      <c r="CS150" s="475"/>
    </row>
    <row r="151" spans="1:97" ht="27.75" customHeight="1">
      <c r="A151" s="317" t="s">
        <v>1136</v>
      </c>
      <c r="B151" s="317" t="s">
        <v>1350</v>
      </c>
      <c r="C151" s="81" t="s">
        <v>1577</v>
      </c>
      <c r="D151" s="79" t="str">
        <f>Composição!$A$329</f>
        <v xml:space="preserve"> LASTRO DE CONCRETO, E=5CM, PREPARO MECÂNICO, INCLUSOS LANÇAMENTO E ADENSAMENTO</v>
      </c>
      <c r="E151" s="80" t="s">
        <v>497</v>
      </c>
      <c r="F151" s="305">
        <v>1038.44</v>
      </c>
      <c r="G151" s="265"/>
      <c r="H151" s="82">
        <f>Composição!$G$363</f>
        <v>31.56</v>
      </c>
      <c r="I151" s="77">
        <f t="shared" ref="I151:I158" si="41">(H151*(1+$J$4))</f>
        <v>39.43</v>
      </c>
      <c r="J151" s="82">
        <f>F151*I151</f>
        <v>40945.69</v>
      </c>
    </row>
    <row r="152" spans="1:97" ht="49.5" customHeight="1">
      <c r="A152" s="312" t="s">
        <v>1124</v>
      </c>
      <c r="B152" s="317" t="s">
        <v>1350</v>
      </c>
      <c r="C152" s="81" t="s">
        <v>1578</v>
      </c>
      <c r="D152" s="674" t="str">
        <f>Composição!$A$5</f>
        <v xml:space="preserve"> CONTRAPISO EM ARGAMASSA TRAÇO 1:4 (CIMENTO E AREIA), PREPARO MECÂNICO COM BETONEIRA 400 L, APLICADO EM ÁREAS SECAS SOBRE LAJE, ADERIDO, ESPESSURA 2CM, ACABAMENTO REFORÇADO. AF_06/201</v>
      </c>
      <c r="E152" s="75" t="s">
        <v>497</v>
      </c>
      <c r="F152" s="667">
        <f>F151</f>
        <v>1038.44</v>
      </c>
      <c r="G152" s="265"/>
      <c r="H152" s="326">
        <f>Composição!$G$35</f>
        <v>26.72</v>
      </c>
      <c r="I152" s="77">
        <f t="shared" si="41"/>
        <v>33.380000000000003</v>
      </c>
      <c r="J152" s="82">
        <f>F152*I152</f>
        <v>34663.129999999997</v>
      </c>
    </row>
    <row r="153" spans="1:97" s="209" customFormat="1">
      <c r="A153" s="100"/>
      <c r="B153" s="100"/>
      <c r="C153" s="101" t="s">
        <v>115</v>
      </c>
      <c r="D153" s="102" t="s">
        <v>1579</v>
      </c>
      <c r="E153" s="100"/>
      <c r="F153" s="474"/>
      <c r="G153" s="103"/>
      <c r="H153" s="103"/>
      <c r="I153" s="77"/>
      <c r="J153" s="103"/>
      <c r="K153" s="355"/>
      <c r="L153" s="355"/>
      <c r="M153" s="355"/>
      <c r="N153" s="355"/>
      <c r="O153" s="355"/>
      <c r="P153" s="355"/>
      <c r="Q153" s="355"/>
      <c r="R153" s="355"/>
      <c r="S153" s="355"/>
      <c r="T153" s="355"/>
      <c r="U153" s="355"/>
      <c r="V153" s="355"/>
      <c r="W153" s="355"/>
      <c r="X153" s="355"/>
      <c r="Y153" s="355"/>
      <c r="Z153" s="355"/>
      <c r="AA153" s="355"/>
      <c r="AB153" s="355"/>
      <c r="AC153" s="355"/>
      <c r="AD153" s="355"/>
      <c r="AE153" s="355"/>
      <c r="AF153" s="355"/>
      <c r="AG153" s="355"/>
      <c r="AH153" s="355"/>
      <c r="AI153" s="355"/>
      <c r="AJ153" s="355"/>
      <c r="AK153" s="355"/>
      <c r="AL153" s="355"/>
      <c r="AM153" s="355"/>
      <c r="AN153" s="355"/>
      <c r="AO153" s="355"/>
      <c r="AP153" s="355"/>
      <c r="AQ153" s="355"/>
      <c r="AR153" s="355"/>
      <c r="AS153" s="355"/>
      <c r="AT153" s="355"/>
      <c r="AU153" s="355"/>
      <c r="AV153" s="355"/>
      <c r="AW153" s="355"/>
      <c r="AX153" s="355"/>
      <c r="AY153" s="355"/>
      <c r="AZ153" s="355"/>
      <c r="BA153" s="355"/>
      <c r="BB153" s="208"/>
      <c r="BC153" s="208"/>
      <c r="BD153" s="208"/>
      <c r="BE153" s="208"/>
      <c r="BF153" s="208"/>
      <c r="BG153" s="208"/>
      <c r="BH153" s="208"/>
      <c r="BI153" s="208"/>
      <c r="BJ153" s="208"/>
      <c r="BK153" s="208"/>
      <c r="BL153" s="208"/>
      <c r="BM153" s="208"/>
      <c r="BN153" s="208"/>
      <c r="BO153" s="208"/>
      <c r="BP153" s="208"/>
      <c r="BQ153" s="208"/>
      <c r="BR153" s="208"/>
      <c r="BS153" s="208"/>
      <c r="BT153" s="208"/>
      <c r="BU153" s="208"/>
      <c r="BV153" s="208"/>
      <c r="BW153" s="208"/>
      <c r="BX153" s="208"/>
      <c r="BY153" s="208"/>
      <c r="BZ153" s="208"/>
      <c r="CA153" s="208"/>
      <c r="CB153" s="208"/>
      <c r="CC153" s="208"/>
      <c r="CD153" s="208"/>
      <c r="CE153" s="208"/>
      <c r="CF153" s="208"/>
      <c r="CG153" s="208"/>
      <c r="CH153" s="208"/>
      <c r="CI153" s="208"/>
      <c r="CJ153" s="208"/>
      <c r="CK153" s="208"/>
      <c r="CL153" s="208"/>
      <c r="CM153" s="208"/>
      <c r="CN153" s="208"/>
      <c r="CO153" s="208"/>
      <c r="CP153" s="208"/>
      <c r="CQ153" s="208"/>
      <c r="CR153" s="208"/>
      <c r="CS153" s="208"/>
    </row>
    <row r="154" spans="1:97" ht="28.5" customHeight="1">
      <c r="A154" s="75">
        <v>98673</v>
      </c>
      <c r="B154" s="75" t="s">
        <v>16</v>
      </c>
      <c r="C154" s="81" t="s">
        <v>1580</v>
      </c>
      <c r="D154" s="313" t="s">
        <v>1832</v>
      </c>
      <c r="E154" s="75" t="s">
        <v>497</v>
      </c>
      <c r="F154" s="667">
        <v>549.5</v>
      </c>
      <c r="G154" s="265"/>
      <c r="H154" s="326">
        <v>154.18</v>
      </c>
      <c r="I154" s="77">
        <f t="shared" si="41"/>
        <v>192.63</v>
      </c>
      <c r="J154" s="82">
        <f>F154*I154</f>
        <v>105850.19</v>
      </c>
    </row>
    <row r="155" spans="1:97" ht="41.25" customHeight="1">
      <c r="A155" s="75">
        <v>87263</v>
      </c>
      <c r="B155" s="75" t="s">
        <v>16</v>
      </c>
      <c r="C155" s="81" t="s">
        <v>1836</v>
      </c>
      <c r="D155" s="313" t="s">
        <v>1833</v>
      </c>
      <c r="E155" s="75" t="s">
        <v>497</v>
      </c>
      <c r="F155" s="667">
        <v>453.8</v>
      </c>
      <c r="G155" s="265"/>
      <c r="H155" s="326">
        <v>84.93</v>
      </c>
      <c r="I155" s="77">
        <f t="shared" si="41"/>
        <v>106.11</v>
      </c>
      <c r="J155" s="82">
        <f>F155*I155</f>
        <v>48152.72</v>
      </c>
    </row>
    <row r="156" spans="1:97" s="476" customFormat="1">
      <c r="A156" s="100"/>
      <c r="B156" s="100"/>
      <c r="C156" s="101" t="s">
        <v>116</v>
      </c>
      <c r="D156" s="359" t="s">
        <v>1581</v>
      </c>
      <c r="E156" s="100"/>
      <c r="F156" s="474"/>
      <c r="G156" s="103"/>
      <c r="H156" s="103"/>
      <c r="I156" s="77"/>
      <c r="J156" s="103"/>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c r="AH156" s="334"/>
      <c r="AI156" s="334"/>
      <c r="AJ156" s="334"/>
      <c r="AK156" s="334"/>
      <c r="AL156" s="334"/>
      <c r="AM156" s="334"/>
      <c r="AN156" s="334"/>
      <c r="AO156" s="334"/>
      <c r="AP156" s="334"/>
      <c r="AQ156" s="334"/>
      <c r="AR156" s="334"/>
      <c r="AS156" s="334"/>
      <c r="AT156" s="334"/>
      <c r="AU156" s="334"/>
      <c r="AV156" s="334"/>
      <c r="AW156" s="334"/>
      <c r="AX156" s="334"/>
      <c r="AY156" s="334"/>
      <c r="AZ156" s="334"/>
      <c r="BA156" s="334"/>
      <c r="BB156" s="475"/>
      <c r="BC156" s="475"/>
      <c r="BD156" s="475"/>
      <c r="BE156" s="475"/>
      <c r="BF156" s="475"/>
      <c r="BG156" s="475"/>
      <c r="BH156" s="475"/>
      <c r="BI156" s="475"/>
      <c r="BJ156" s="475"/>
      <c r="BK156" s="475"/>
      <c r="BL156" s="475"/>
      <c r="BM156" s="475"/>
      <c r="BN156" s="475"/>
      <c r="BO156" s="475"/>
      <c r="BP156" s="475"/>
      <c r="BQ156" s="475"/>
      <c r="BR156" s="475"/>
      <c r="BS156" s="475"/>
      <c r="BT156" s="475"/>
      <c r="BU156" s="475"/>
      <c r="BV156" s="475"/>
      <c r="BW156" s="475"/>
      <c r="BX156" s="475"/>
      <c r="BY156" s="475"/>
      <c r="BZ156" s="475"/>
      <c r="CA156" s="475"/>
      <c r="CB156" s="475"/>
      <c r="CC156" s="475"/>
      <c r="CD156" s="475"/>
      <c r="CE156" s="475"/>
      <c r="CF156" s="475"/>
      <c r="CG156" s="475"/>
      <c r="CH156" s="475"/>
      <c r="CI156" s="475"/>
      <c r="CJ156" s="475"/>
      <c r="CK156" s="475"/>
      <c r="CL156" s="475"/>
      <c r="CM156" s="475"/>
      <c r="CN156" s="475"/>
      <c r="CO156" s="475"/>
      <c r="CP156" s="475"/>
      <c r="CQ156" s="475"/>
      <c r="CR156" s="475"/>
      <c r="CS156" s="475"/>
    </row>
    <row r="157" spans="1:97" ht="17.25" customHeight="1">
      <c r="A157" s="312" t="s">
        <v>527</v>
      </c>
      <c r="B157" s="75" t="s">
        <v>16</v>
      </c>
      <c r="C157" s="81" t="s">
        <v>1582</v>
      </c>
      <c r="D157" s="674" t="s">
        <v>915</v>
      </c>
      <c r="E157" s="75" t="s">
        <v>492</v>
      </c>
      <c r="F157" s="667">
        <v>719.33</v>
      </c>
      <c r="G157" s="265"/>
      <c r="H157" s="326">
        <v>22.22</v>
      </c>
      <c r="I157" s="77">
        <f t="shared" si="41"/>
        <v>27.76</v>
      </c>
      <c r="J157" s="82">
        <f>F157*I157</f>
        <v>19968.599999999999</v>
      </c>
    </row>
    <row r="158" spans="1:97" ht="27" customHeight="1">
      <c r="A158" s="312">
        <v>98695</v>
      </c>
      <c r="B158" s="75" t="s">
        <v>16</v>
      </c>
      <c r="C158" s="81" t="s">
        <v>1834</v>
      </c>
      <c r="D158" s="675" t="s">
        <v>1835</v>
      </c>
      <c r="E158" s="75" t="s">
        <v>492</v>
      </c>
      <c r="F158" s="667">
        <v>25.1</v>
      </c>
      <c r="G158" s="265"/>
      <c r="H158" s="326">
        <v>69.73</v>
      </c>
      <c r="I158" s="77">
        <f t="shared" si="41"/>
        <v>87.12</v>
      </c>
      <c r="J158" s="82">
        <f>F158*I158</f>
        <v>2186.71</v>
      </c>
    </row>
    <row r="159" spans="1:97" ht="15.75" customHeight="1">
      <c r="A159" s="88"/>
      <c r="B159" s="88"/>
      <c r="C159" s="94"/>
      <c r="D159" s="91"/>
      <c r="E159" s="88"/>
      <c r="F159" s="89"/>
      <c r="G159" s="89"/>
      <c r="H159" s="702" t="s">
        <v>22</v>
      </c>
      <c r="I159" s="703"/>
      <c r="J159" s="207">
        <f>SUM(J150:J158)</f>
        <v>251767.04000000001</v>
      </c>
    </row>
    <row r="160" spans="1:97" ht="21.6" customHeight="1">
      <c r="A160" s="85"/>
      <c r="B160" s="85"/>
      <c r="C160" s="72" t="s">
        <v>1588</v>
      </c>
      <c r="D160" s="73" t="s">
        <v>30</v>
      </c>
      <c r="E160" s="85"/>
      <c r="F160" s="86"/>
      <c r="G160" s="86"/>
      <c r="H160" s="86"/>
      <c r="I160" s="87"/>
      <c r="J160" s="86"/>
    </row>
    <row r="161" spans="1:10">
      <c r="A161" s="75"/>
      <c r="B161" s="75"/>
      <c r="C161" s="92" t="s">
        <v>1589</v>
      </c>
      <c r="D161" s="93" t="s">
        <v>528</v>
      </c>
      <c r="E161" s="75"/>
      <c r="F161" s="326"/>
      <c r="G161" s="265"/>
      <c r="H161" s="326"/>
      <c r="I161" s="83"/>
      <c r="J161" s="82"/>
    </row>
    <row r="162" spans="1:10" ht="27" customHeight="1">
      <c r="A162" s="312">
        <v>88496</v>
      </c>
      <c r="B162" s="75" t="s">
        <v>16</v>
      </c>
      <c r="C162" s="76" t="s">
        <v>1590</v>
      </c>
      <c r="D162" s="674" t="s">
        <v>913</v>
      </c>
      <c r="E162" s="75" t="s">
        <v>497</v>
      </c>
      <c r="F162" s="667">
        <f>F104</f>
        <v>772.95</v>
      </c>
      <c r="G162" s="265"/>
      <c r="H162" s="326">
        <v>19.690000000000001</v>
      </c>
      <c r="I162" s="77">
        <f t="shared" ref="I162:I172" si="42">(H162*(1+$J$4))</f>
        <v>24.6</v>
      </c>
      <c r="J162" s="82">
        <f>F162*I162</f>
        <v>19014.57</v>
      </c>
    </row>
    <row r="163" spans="1:10" ht="27" customHeight="1">
      <c r="A163" s="312">
        <v>88488</v>
      </c>
      <c r="B163" s="75" t="s">
        <v>16</v>
      </c>
      <c r="C163" s="76" t="s">
        <v>1591</v>
      </c>
      <c r="D163" s="674" t="s">
        <v>2694</v>
      </c>
      <c r="E163" s="75" t="s">
        <v>497</v>
      </c>
      <c r="F163" s="667">
        <f>$F$162</f>
        <v>772.95</v>
      </c>
      <c r="G163" s="265"/>
      <c r="H163" s="326">
        <v>12.65</v>
      </c>
      <c r="I163" s="77">
        <f t="shared" si="42"/>
        <v>15.8</v>
      </c>
      <c r="J163" s="82">
        <f>F163*I163</f>
        <v>12212.61</v>
      </c>
    </row>
    <row r="164" spans="1:10">
      <c r="A164" s="75"/>
      <c r="B164" s="75"/>
      <c r="C164" s="92" t="s">
        <v>1592</v>
      </c>
      <c r="D164" s="93" t="s">
        <v>38</v>
      </c>
      <c r="E164" s="75"/>
      <c r="F164" s="326"/>
      <c r="G164" s="265"/>
      <c r="H164" s="326"/>
      <c r="I164" s="77"/>
      <c r="J164" s="82"/>
    </row>
    <row r="165" spans="1:10" ht="30" customHeight="1">
      <c r="A165" s="312">
        <v>88497</v>
      </c>
      <c r="B165" s="75" t="s">
        <v>16</v>
      </c>
      <c r="C165" s="76" t="s">
        <v>1593</v>
      </c>
      <c r="D165" s="674" t="s">
        <v>914</v>
      </c>
      <c r="E165" s="75" t="s">
        <v>497</v>
      </c>
      <c r="F165" s="667">
        <v>1577.88</v>
      </c>
      <c r="G165" s="265"/>
      <c r="H165" s="326">
        <v>10.99</v>
      </c>
      <c r="I165" s="77">
        <f t="shared" si="42"/>
        <v>13.73</v>
      </c>
      <c r="J165" s="82">
        <f>F165*I165</f>
        <v>21664.29</v>
      </c>
    </row>
    <row r="166" spans="1:10" ht="33" customHeight="1">
      <c r="A166" s="312">
        <v>88489</v>
      </c>
      <c r="B166" s="75" t="s">
        <v>16</v>
      </c>
      <c r="C166" s="76" t="s">
        <v>1594</v>
      </c>
      <c r="D166" s="674" t="s">
        <v>2143</v>
      </c>
      <c r="E166" s="75" t="s">
        <v>497</v>
      </c>
      <c r="F166" s="667">
        <f>F165</f>
        <v>1577.88</v>
      </c>
      <c r="G166" s="265"/>
      <c r="H166" s="326">
        <v>11.3</v>
      </c>
      <c r="I166" s="77">
        <f t="shared" si="42"/>
        <v>14.12</v>
      </c>
      <c r="J166" s="82">
        <f>F166*I166</f>
        <v>22279.67</v>
      </c>
    </row>
    <row r="167" spans="1:10" ht="16.5" customHeight="1">
      <c r="A167" s="75"/>
      <c r="B167" s="75"/>
      <c r="C167" s="92" t="s">
        <v>1595</v>
      </c>
      <c r="D167" s="93" t="s">
        <v>40</v>
      </c>
      <c r="E167" s="75"/>
      <c r="F167" s="326"/>
      <c r="G167" s="265"/>
      <c r="H167" s="326"/>
      <c r="I167" s="77"/>
      <c r="J167" s="82"/>
    </row>
    <row r="168" spans="1:10" ht="28.5" customHeight="1">
      <c r="A168" s="317">
        <v>88423</v>
      </c>
      <c r="B168" s="75" t="s">
        <v>43</v>
      </c>
      <c r="C168" s="76" t="s">
        <v>1596</v>
      </c>
      <c r="D168" s="90" t="s">
        <v>911</v>
      </c>
      <c r="E168" s="75" t="s">
        <v>497</v>
      </c>
      <c r="F168" s="305">
        <f>F98</f>
        <v>2084.88</v>
      </c>
      <c r="G168" s="265"/>
      <c r="H168" s="82">
        <v>16.21</v>
      </c>
      <c r="I168" s="77">
        <f t="shared" si="42"/>
        <v>20.25</v>
      </c>
      <c r="J168" s="82">
        <f>F168*I168</f>
        <v>42218.82</v>
      </c>
    </row>
    <row r="169" spans="1:10" ht="39" customHeight="1">
      <c r="A169" s="312">
        <v>88411</v>
      </c>
      <c r="B169" s="75" t="s">
        <v>16</v>
      </c>
      <c r="C169" s="76" t="s">
        <v>1597</v>
      </c>
      <c r="D169" s="674" t="s">
        <v>912</v>
      </c>
      <c r="E169" s="75" t="s">
        <v>497</v>
      </c>
      <c r="F169" s="667">
        <f>F168</f>
        <v>2084.88</v>
      </c>
      <c r="G169" s="265"/>
      <c r="H169" s="326">
        <v>1.71</v>
      </c>
      <c r="I169" s="77">
        <f t="shared" si="42"/>
        <v>2.14</v>
      </c>
      <c r="J169" s="82">
        <f>F169*I169</f>
        <v>4461.6400000000003</v>
      </c>
    </row>
    <row r="170" spans="1:10">
      <c r="A170" s="75"/>
      <c r="B170" s="75"/>
      <c r="C170" s="92" t="s">
        <v>1598</v>
      </c>
      <c r="D170" s="93" t="s">
        <v>819</v>
      </c>
      <c r="E170" s="75"/>
      <c r="F170" s="326"/>
      <c r="G170" s="265"/>
      <c r="H170" s="326"/>
      <c r="I170" s="77"/>
      <c r="J170" s="82"/>
    </row>
    <row r="171" spans="1:10" ht="27.75" customHeight="1">
      <c r="A171" s="317" t="s">
        <v>822</v>
      </c>
      <c r="B171" s="75" t="s">
        <v>43</v>
      </c>
      <c r="C171" s="76" t="s">
        <v>1599</v>
      </c>
      <c r="D171" s="90" t="s">
        <v>823</v>
      </c>
      <c r="E171" s="75" t="s">
        <v>497</v>
      </c>
      <c r="F171" s="305">
        <f>F125*(0.9*2.1*2)</f>
        <v>158.76</v>
      </c>
      <c r="G171" s="265"/>
      <c r="H171" s="82">
        <v>20.84</v>
      </c>
      <c r="I171" s="77">
        <f t="shared" si="42"/>
        <v>26.04</v>
      </c>
      <c r="J171" s="82">
        <f>F171*I171</f>
        <v>4134.1099999999997</v>
      </c>
    </row>
    <row r="172" spans="1:10" ht="27" customHeight="1">
      <c r="A172" s="317" t="s">
        <v>1049</v>
      </c>
      <c r="B172" s="317" t="s">
        <v>1350</v>
      </c>
      <c r="C172" s="76" t="s">
        <v>1600</v>
      </c>
      <c r="D172" s="370" t="s">
        <v>824</v>
      </c>
      <c r="E172" s="75" t="s">
        <v>497</v>
      </c>
      <c r="F172" s="305">
        <v>130.83000000000001</v>
      </c>
      <c r="G172" s="265"/>
      <c r="H172" s="82">
        <f>Composição!$G$442</f>
        <v>33.21</v>
      </c>
      <c r="I172" s="77">
        <f t="shared" si="42"/>
        <v>41.49</v>
      </c>
      <c r="J172" s="82">
        <f>F172*I172</f>
        <v>5428.14</v>
      </c>
    </row>
    <row r="173" spans="1:10" ht="21.6" customHeight="1">
      <c r="A173" s="88"/>
      <c r="B173" s="88"/>
      <c r="C173" s="94"/>
      <c r="D173" s="674"/>
      <c r="E173" s="88"/>
      <c r="F173" s="89"/>
      <c r="G173" s="89"/>
      <c r="H173" s="702" t="s">
        <v>22</v>
      </c>
      <c r="I173" s="703"/>
      <c r="J173" s="207">
        <f>SUM(J162:J172)</f>
        <v>131413.85</v>
      </c>
    </row>
    <row r="174" spans="1:10" ht="21.6" customHeight="1">
      <c r="A174" s="85"/>
      <c r="B174" s="85"/>
      <c r="C174" s="72" t="s">
        <v>1584</v>
      </c>
      <c r="D174" s="73" t="s">
        <v>845</v>
      </c>
      <c r="E174" s="85"/>
      <c r="F174" s="86"/>
      <c r="G174" s="86"/>
      <c r="H174" s="86"/>
      <c r="I174" s="87"/>
      <c r="J174" s="86"/>
    </row>
    <row r="175" spans="1:10" ht="15.75" customHeight="1">
      <c r="A175" s="75"/>
      <c r="B175" s="75"/>
      <c r="C175" s="92" t="s">
        <v>1585</v>
      </c>
      <c r="D175" s="102" t="s">
        <v>839</v>
      </c>
      <c r="E175" s="75"/>
      <c r="F175" s="326"/>
      <c r="G175" s="326"/>
      <c r="H175" s="326"/>
      <c r="I175" s="77"/>
      <c r="J175" s="326"/>
    </row>
    <row r="176" spans="1:10" s="480" customFormat="1" ht="17.25" customHeight="1">
      <c r="A176" s="317" t="s">
        <v>1659</v>
      </c>
      <c r="B176" s="317" t="s">
        <v>485</v>
      </c>
      <c r="C176" s="378" t="s">
        <v>1894</v>
      </c>
      <c r="D176" s="357" t="s">
        <v>1431</v>
      </c>
      <c r="E176" s="317" t="s">
        <v>486</v>
      </c>
      <c r="F176" s="305">
        <v>1</v>
      </c>
      <c r="G176" s="319"/>
      <c r="H176" s="318">
        <v>187.5</v>
      </c>
      <c r="I176" s="77">
        <f>(H176*(1+$J$4))</f>
        <v>234.26</v>
      </c>
      <c r="J176" s="318">
        <f t="shared" ref="J176:J185" si="43">F176*I176</f>
        <v>234.26</v>
      </c>
    </row>
    <row r="177" spans="1:97" s="467" customFormat="1" ht="33.75" customHeight="1">
      <c r="A177" s="80">
        <v>102</v>
      </c>
      <c r="B177" s="80" t="s">
        <v>16</v>
      </c>
      <c r="C177" s="378" t="s">
        <v>1895</v>
      </c>
      <c r="D177" s="465" t="s">
        <v>1432</v>
      </c>
      <c r="E177" s="80" t="s">
        <v>486</v>
      </c>
      <c r="F177" s="305">
        <v>2</v>
      </c>
      <c r="G177" s="356"/>
      <c r="H177" s="82">
        <v>20.43</v>
      </c>
      <c r="I177" s="77">
        <f>(H177*(1+$J$5))</f>
        <v>23.04</v>
      </c>
      <c r="J177" s="342">
        <f t="shared" si="43"/>
        <v>46.08</v>
      </c>
      <c r="K177" s="466"/>
      <c r="L177" s="466"/>
      <c r="M177" s="466"/>
      <c r="N177" s="466"/>
      <c r="O177" s="466"/>
      <c r="P177" s="466"/>
      <c r="Q177" s="466"/>
      <c r="R177" s="466"/>
      <c r="S177" s="466"/>
      <c r="T177" s="466"/>
      <c r="U177" s="466"/>
      <c r="V177" s="466"/>
      <c r="W177" s="466"/>
      <c r="X177" s="466"/>
      <c r="Y177" s="466"/>
      <c r="Z177" s="466"/>
      <c r="AA177" s="466"/>
      <c r="AB177" s="466"/>
      <c r="AC177" s="466"/>
      <c r="AD177" s="466"/>
      <c r="AE177" s="466"/>
      <c r="AF177" s="466"/>
      <c r="AG177" s="466"/>
      <c r="AH177" s="466"/>
      <c r="AI177" s="466"/>
      <c r="AJ177" s="466"/>
      <c r="AK177" s="466"/>
      <c r="AL177" s="466"/>
      <c r="AM177" s="466"/>
      <c r="AN177" s="466"/>
      <c r="AO177" s="466"/>
      <c r="AP177" s="466"/>
      <c r="AQ177" s="466"/>
      <c r="AR177" s="466"/>
      <c r="AS177" s="466"/>
      <c r="AT177" s="466"/>
      <c r="AU177" s="466"/>
      <c r="AV177" s="466"/>
      <c r="AW177" s="466"/>
      <c r="AX177" s="466"/>
      <c r="AY177" s="466"/>
      <c r="AZ177" s="466"/>
      <c r="BA177" s="466"/>
      <c r="BB177" s="217"/>
      <c r="BC177" s="217"/>
      <c r="BD177" s="217"/>
      <c r="BE177" s="217"/>
      <c r="BF177" s="217"/>
      <c r="BG177" s="217"/>
      <c r="BH177" s="217"/>
      <c r="BI177" s="217"/>
      <c r="BJ177" s="217"/>
      <c r="BK177" s="217"/>
      <c r="BL177" s="217"/>
      <c r="BM177" s="217"/>
      <c r="BN177" s="217"/>
      <c r="BO177" s="217"/>
      <c r="BP177" s="217"/>
      <c r="BQ177" s="217"/>
      <c r="BR177" s="217"/>
      <c r="BS177" s="217"/>
      <c r="BT177" s="217"/>
      <c r="BU177" s="217"/>
      <c r="BV177" s="217"/>
      <c r="BW177" s="217"/>
      <c r="BX177" s="217"/>
      <c r="BY177" s="217"/>
      <c r="BZ177" s="217"/>
      <c r="CA177" s="217"/>
      <c r="CB177" s="217"/>
      <c r="CC177" s="217"/>
      <c r="CD177" s="217"/>
      <c r="CE177" s="217"/>
      <c r="CF177" s="217"/>
      <c r="CG177" s="217"/>
      <c r="CH177" s="217"/>
      <c r="CI177" s="217"/>
      <c r="CJ177" s="217"/>
      <c r="CK177" s="217"/>
      <c r="CL177" s="217"/>
      <c r="CM177" s="217"/>
      <c r="CN177" s="217"/>
      <c r="CO177" s="217"/>
      <c r="CP177" s="217"/>
      <c r="CQ177" s="217"/>
      <c r="CR177" s="217"/>
      <c r="CS177" s="217"/>
    </row>
    <row r="178" spans="1:97" s="467" customFormat="1" ht="46.5" customHeight="1">
      <c r="A178" s="80">
        <v>94490</v>
      </c>
      <c r="B178" s="80" t="s">
        <v>16</v>
      </c>
      <c r="C178" s="378" t="s">
        <v>1896</v>
      </c>
      <c r="D178" s="465" t="s">
        <v>1433</v>
      </c>
      <c r="E178" s="80" t="s">
        <v>486</v>
      </c>
      <c r="F178" s="305">
        <v>1</v>
      </c>
      <c r="G178" s="356"/>
      <c r="H178" s="82">
        <v>22.8</v>
      </c>
      <c r="I178" s="77">
        <f t="shared" ref="I178:I185" si="44">(H178*(1+$J$4))</f>
        <v>28.49</v>
      </c>
      <c r="J178" s="342">
        <f t="shared" si="43"/>
        <v>28.49</v>
      </c>
      <c r="K178" s="466"/>
      <c r="L178" s="466"/>
      <c r="M178" s="466"/>
      <c r="N178" s="466"/>
      <c r="O178" s="466"/>
      <c r="P178" s="466"/>
      <c r="Q178" s="466"/>
      <c r="R178" s="466"/>
      <c r="S178" s="466"/>
      <c r="T178" s="466"/>
      <c r="U178" s="466"/>
      <c r="V178" s="466"/>
      <c r="W178" s="466"/>
      <c r="X178" s="466"/>
      <c r="Y178" s="466"/>
      <c r="Z178" s="466"/>
      <c r="AA178" s="466"/>
      <c r="AB178" s="466"/>
      <c r="AC178" s="466"/>
      <c r="AD178" s="466"/>
      <c r="AE178" s="466"/>
      <c r="AF178" s="466"/>
      <c r="AG178" s="466"/>
      <c r="AH178" s="466"/>
      <c r="AI178" s="466"/>
      <c r="AJ178" s="466"/>
      <c r="AK178" s="466"/>
      <c r="AL178" s="466"/>
      <c r="AM178" s="466"/>
      <c r="AN178" s="466"/>
      <c r="AO178" s="466"/>
      <c r="AP178" s="466"/>
      <c r="AQ178" s="466"/>
      <c r="AR178" s="466"/>
      <c r="AS178" s="466"/>
      <c r="AT178" s="466"/>
      <c r="AU178" s="466"/>
      <c r="AV178" s="466"/>
      <c r="AW178" s="466"/>
      <c r="AX178" s="466"/>
      <c r="AY178" s="466"/>
      <c r="AZ178" s="466"/>
      <c r="BA178" s="466"/>
      <c r="BB178" s="217"/>
      <c r="BC178" s="217"/>
      <c r="BD178" s="217"/>
      <c r="BE178" s="217"/>
      <c r="BF178" s="217"/>
      <c r="BG178" s="217"/>
      <c r="BH178" s="217"/>
      <c r="BI178" s="217"/>
      <c r="BJ178" s="217"/>
      <c r="BK178" s="217"/>
      <c r="BL178" s="217"/>
      <c r="BM178" s="217"/>
      <c r="BN178" s="217"/>
      <c r="BO178" s="217"/>
      <c r="BP178" s="217"/>
      <c r="BQ178" s="217"/>
      <c r="BR178" s="217"/>
      <c r="BS178" s="217"/>
      <c r="BT178" s="217"/>
      <c r="BU178" s="217"/>
      <c r="BV178" s="217"/>
      <c r="BW178" s="217"/>
      <c r="BX178" s="217"/>
      <c r="BY178" s="217"/>
      <c r="BZ178" s="217"/>
      <c r="CA178" s="217"/>
      <c r="CB178" s="217"/>
      <c r="CC178" s="217"/>
      <c r="CD178" s="217"/>
      <c r="CE178" s="217"/>
      <c r="CF178" s="217"/>
      <c r="CG178" s="217"/>
      <c r="CH178" s="217"/>
      <c r="CI178" s="217"/>
      <c r="CJ178" s="217"/>
      <c r="CK178" s="217"/>
      <c r="CL178" s="217"/>
      <c r="CM178" s="217"/>
      <c r="CN178" s="217"/>
      <c r="CO178" s="217"/>
      <c r="CP178" s="217"/>
      <c r="CQ178" s="217"/>
      <c r="CR178" s="217"/>
      <c r="CS178" s="217"/>
    </row>
    <row r="179" spans="1:97" s="467" customFormat="1" ht="48">
      <c r="A179" s="80">
        <v>94658</v>
      </c>
      <c r="B179" s="80" t="s">
        <v>16</v>
      </c>
      <c r="C179" s="378" t="s">
        <v>1897</v>
      </c>
      <c r="D179" s="465" t="s">
        <v>1434</v>
      </c>
      <c r="E179" s="80" t="s">
        <v>486</v>
      </c>
      <c r="F179" s="305">
        <v>3</v>
      </c>
      <c r="G179" s="356"/>
      <c r="H179" s="82">
        <v>5.53</v>
      </c>
      <c r="I179" s="77">
        <f t="shared" si="44"/>
        <v>6.91</v>
      </c>
      <c r="J179" s="342">
        <f t="shared" si="43"/>
        <v>20.73</v>
      </c>
      <c r="K179" s="466"/>
      <c r="L179" s="466"/>
      <c r="M179" s="466"/>
      <c r="N179" s="466"/>
      <c r="O179" s="466"/>
      <c r="P179" s="466"/>
      <c r="Q179" s="466"/>
      <c r="R179" s="466"/>
      <c r="S179" s="466"/>
      <c r="T179" s="466"/>
      <c r="U179" s="466"/>
      <c r="V179" s="466"/>
      <c r="W179" s="466"/>
      <c r="X179" s="466"/>
      <c r="Y179" s="466"/>
      <c r="Z179" s="466"/>
      <c r="AA179" s="466"/>
      <c r="AB179" s="466"/>
      <c r="AC179" s="466"/>
      <c r="AD179" s="466"/>
      <c r="AE179" s="466"/>
      <c r="AF179" s="466"/>
      <c r="AG179" s="466"/>
      <c r="AH179" s="466"/>
      <c r="AI179" s="466"/>
      <c r="AJ179" s="466"/>
      <c r="AK179" s="466"/>
      <c r="AL179" s="466"/>
      <c r="AM179" s="466"/>
      <c r="AN179" s="466"/>
      <c r="AO179" s="466"/>
      <c r="AP179" s="466"/>
      <c r="AQ179" s="466"/>
      <c r="AR179" s="466"/>
      <c r="AS179" s="466"/>
      <c r="AT179" s="466"/>
      <c r="AU179" s="466"/>
      <c r="AV179" s="466"/>
      <c r="AW179" s="466"/>
      <c r="AX179" s="466"/>
      <c r="AY179" s="466"/>
      <c r="AZ179" s="466"/>
      <c r="BA179" s="466"/>
      <c r="BB179" s="217"/>
      <c r="BC179" s="217"/>
      <c r="BD179" s="217"/>
      <c r="BE179" s="217"/>
      <c r="BF179" s="217"/>
      <c r="BG179" s="217"/>
      <c r="BH179" s="217"/>
      <c r="BI179" s="217"/>
      <c r="BJ179" s="217"/>
      <c r="BK179" s="217"/>
      <c r="BL179" s="217"/>
      <c r="BM179" s="217"/>
      <c r="BN179" s="217"/>
      <c r="BO179" s="217"/>
      <c r="BP179" s="217"/>
      <c r="BQ179" s="217"/>
      <c r="BR179" s="217"/>
      <c r="BS179" s="217"/>
      <c r="BT179" s="217"/>
      <c r="BU179" s="217"/>
      <c r="BV179" s="217"/>
      <c r="BW179" s="217"/>
      <c r="BX179" s="217"/>
      <c r="BY179" s="217"/>
      <c r="BZ179" s="217"/>
      <c r="CA179" s="217"/>
      <c r="CB179" s="217"/>
      <c r="CC179" s="217"/>
      <c r="CD179" s="217"/>
      <c r="CE179" s="217"/>
      <c r="CF179" s="217"/>
      <c r="CG179" s="217"/>
      <c r="CH179" s="217"/>
      <c r="CI179" s="217"/>
      <c r="CJ179" s="217"/>
      <c r="CK179" s="217"/>
      <c r="CL179" s="217"/>
      <c r="CM179" s="217"/>
      <c r="CN179" s="217"/>
      <c r="CO179" s="217"/>
      <c r="CP179" s="217"/>
      <c r="CQ179" s="217"/>
      <c r="CR179" s="217"/>
      <c r="CS179" s="217"/>
    </row>
    <row r="180" spans="1:97" s="467" customFormat="1" ht="36">
      <c r="A180" s="80">
        <v>89987</v>
      </c>
      <c r="B180" s="80" t="s">
        <v>16</v>
      </c>
      <c r="C180" s="378" t="s">
        <v>1898</v>
      </c>
      <c r="D180" s="465" t="s">
        <v>1435</v>
      </c>
      <c r="E180" s="80" t="s">
        <v>486</v>
      </c>
      <c r="F180" s="305">
        <v>23</v>
      </c>
      <c r="G180" s="356"/>
      <c r="H180" s="82">
        <v>63.12</v>
      </c>
      <c r="I180" s="77">
        <f t="shared" si="44"/>
        <v>78.86</v>
      </c>
      <c r="J180" s="342">
        <f t="shared" si="43"/>
        <v>1813.78</v>
      </c>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c r="AM180" s="466"/>
      <c r="AN180" s="466"/>
      <c r="AO180" s="466"/>
      <c r="AP180" s="466"/>
      <c r="AQ180" s="466"/>
      <c r="AR180" s="466"/>
      <c r="AS180" s="466"/>
      <c r="AT180" s="466"/>
      <c r="AU180" s="466"/>
      <c r="AV180" s="466"/>
      <c r="AW180" s="466"/>
      <c r="AX180" s="466"/>
      <c r="AY180" s="466"/>
      <c r="AZ180" s="466"/>
      <c r="BA180" s="466"/>
      <c r="BB180" s="217"/>
      <c r="BC180" s="217"/>
      <c r="BD180" s="217"/>
      <c r="BE180" s="217"/>
      <c r="BF180" s="217"/>
      <c r="BG180" s="217"/>
      <c r="BH180" s="217"/>
      <c r="BI180" s="217"/>
      <c r="BJ180" s="217"/>
      <c r="BK180" s="217"/>
      <c r="BL180" s="217"/>
      <c r="BM180" s="217"/>
      <c r="BN180" s="217"/>
      <c r="BO180" s="217"/>
      <c r="BP180" s="217"/>
      <c r="BQ180" s="217"/>
      <c r="BR180" s="217"/>
      <c r="BS180" s="217"/>
      <c r="BT180" s="217"/>
      <c r="BU180" s="217"/>
      <c r="BV180" s="217"/>
      <c r="BW180" s="217"/>
      <c r="BX180" s="217"/>
      <c r="BY180" s="217"/>
      <c r="BZ180" s="217"/>
      <c r="CA180" s="217"/>
      <c r="CB180" s="217"/>
      <c r="CC180" s="217"/>
      <c r="CD180" s="217"/>
      <c r="CE180" s="217"/>
      <c r="CF180" s="217"/>
      <c r="CG180" s="217"/>
      <c r="CH180" s="217"/>
      <c r="CI180" s="217"/>
      <c r="CJ180" s="217"/>
      <c r="CK180" s="217"/>
      <c r="CL180" s="217"/>
      <c r="CM180" s="217"/>
      <c r="CN180" s="217"/>
      <c r="CO180" s="217"/>
      <c r="CP180" s="217"/>
      <c r="CQ180" s="217"/>
      <c r="CR180" s="217"/>
      <c r="CS180" s="217"/>
    </row>
    <row r="181" spans="1:97" s="467" customFormat="1" ht="51" customHeight="1">
      <c r="A181" s="80">
        <v>94794</v>
      </c>
      <c r="B181" s="80" t="s">
        <v>16</v>
      </c>
      <c r="C181" s="378" t="s">
        <v>1899</v>
      </c>
      <c r="D181" s="465" t="s">
        <v>1436</v>
      </c>
      <c r="E181" s="80" t="s">
        <v>486</v>
      </c>
      <c r="F181" s="305">
        <v>19</v>
      </c>
      <c r="G181" s="356"/>
      <c r="H181" s="82">
        <v>122.1</v>
      </c>
      <c r="I181" s="77">
        <f t="shared" si="44"/>
        <v>152.55000000000001</v>
      </c>
      <c r="J181" s="342">
        <f t="shared" si="43"/>
        <v>2898.45</v>
      </c>
      <c r="K181" s="466"/>
      <c r="L181" s="466"/>
      <c r="M181" s="466"/>
      <c r="N181" s="466"/>
      <c r="O181" s="466"/>
      <c r="P181" s="466"/>
      <c r="Q181" s="466"/>
      <c r="R181" s="466"/>
      <c r="S181" s="466"/>
      <c r="T181" s="466"/>
      <c r="U181" s="466"/>
      <c r="V181" s="466"/>
      <c r="W181" s="466"/>
      <c r="X181" s="466"/>
      <c r="Y181" s="466"/>
      <c r="Z181" s="466"/>
      <c r="AA181" s="466"/>
      <c r="AB181" s="466"/>
      <c r="AC181" s="466"/>
      <c r="AD181" s="466"/>
      <c r="AE181" s="466"/>
      <c r="AF181" s="466"/>
      <c r="AG181" s="466"/>
      <c r="AH181" s="466"/>
      <c r="AI181" s="466"/>
      <c r="AJ181" s="466"/>
      <c r="AK181" s="466"/>
      <c r="AL181" s="466"/>
      <c r="AM181" s="466"/>
      <c r="AN181" s="466"/>
      <c r="AO181" s="466"/>
      <c r="AP181" s="466"/>
      <c r="AQ181" s="466"/>
      <c r="AR181" s="466"/>
      <c r="AS181" s="466"/>
      <c r="AT181" s="466"/>
      <c r="AU181" s="466"/>
      <c r="AV181" s="466"/>
      <c r="AW181" s="466"/>
      <c r="AX181" s="466"/>
      <c r="AY181" s="466"/>
      <c r="AZ181" s="466"/>
      <c r="BA181" s="466"/>
      <c r="BB181" s="217"/>
      <c r="BC181" s="217"/>
      <c r="BD181" s="217"/>
      <c r="BE181" s="217"/>
      <c r="BF181" s="217"/>
      <c r="BG181" s="217"/>
      <c r="BH181" s="217"/>
      <c r="BI181" s="217"/>
      <c r="BJ181" s="217"/>
      <c r="BK181" s="217"/>
      <c r="BL181" s="217"/>
      <c r="BM181" s="217"/>
      <c r="BN181" s="217"/>
      <c r="BO181" s="217"/>
      <c r="BP181" s="217"/>
      <c r="BQ181" s="217"/>
      <c r="BR181" s="217"/>
      <c r="BS181" s="217"/>
      <c r="BT181" s="217"/>
      <c r="BU181" s="217"/>
      <c r="BV181" s="217"/>
      <c r="BW181" s="217"/>
      <c r="BX181" s="217"/>
      <c r="BY181" s="217"/>
      <c r="BZ181" s="217"/>
      <c r="CA181" s="217"/>
      <c r="CB181" s="217"/>
      <c r="CC181" s="217"/>
      <c r="CD181" s="217"/>
      <c r="CE181" s="217"/>
      <c r="CF181" s="217"/>
      <c r="CG181" s="217"/>
      <c r="CH181" s="217"/>
      <c r="CI181" s="217"/>
      <c r="CJ181" s="217"/>
      <c r="CK181" s="217"/>
      <c r="CL181" s="217"/>
      <c r="CM181" s="217"/>
      <c r="CN181" s="217"/>
      <c r="CO181" s="217"/>
      <c r="CP181" s="217"/>
      <c r="CQ181" s="217"/>
      <c r="CR181" s="217"/>
      <c r="CS181" s="217"/>
    </row>
    <row r="182" spans="1:97" s="467" customFormat="1" ht="30.75" customHeight="1">
      <c r="A182" s="80">
        <v>99635</v>
      </c>
      <c r="B182" s="80" t="s">
        <v>16</v>
      </c>
      <c r="C182" s="378" t="s">
        <v>1900</v>
      </c>
      <c r="D182" s="465" t="s">
        <v>1437</v>
      </c>
      <c r="E182" s="80" t="s">
        <v>486</v>
      </c>
      <c r="F182" s="305">
        <v>23</v>
      </c>
      <c r="G182" s="356"/>
      <c r="H182" s="82">
        <v>188.97</v>
      </c>
      <c r="I182" s="77">
        <f t="shared" si="44"/>
        <v>236.1</v>
      </c>
      <c r="J182" s="342">
        <f t="shared" si="43"/>
        <v>5430.3</v>
      </c>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c r="AM182" s="466"/>
      <c r="AN182" s="466"/>
      <c r="AO182" s="466"/>
      <c r="AP182" s="466"/>
      <c r="AQ182" s="466"/>
      <c r="AR182" s="466"/>
      <c r="AS182" s="466"/>
      <c r="AT182" s="466"/>
      <c r="AU182" s="466"/>
      <c r="AV182" s="466"/>
      <c r="AW182" s="466"/>
      <c r="AX182" s="466"/>
      <c r="AY182" s="466"/>
      <c r="AZ182" s="466"/>
      <c r="BA182" s="466"/>
      <c r="BB182" s="217"/>
      <c r="BC182" s="217"/>
      <c r="BD182" s="217"/>
      <c r="BE182" s="217"/>
      <c r="BF182" s="217"/>
      <c r="BG182" s="217"/>
      <c r="BH182" s="217"/>
      <c r="BI182" s="217"/>
      <c r="BJ182" s="217"/>
      <c r="BK182" s="217"/>
      <c r="BL182" s="217"/>
      <c r="BM182" s="217"/>
      <c r="BN182" s="217"/>
      <c r="BO182" s="217"/>
      <c r="BP182" s="217"/>
      <c r="BQ182" s="217"/>
      <c r="BR182" s="217"/>
      <c r="BS182" s="217"/>
      <c r="BT182" s="217"/>
      <c r="BU182" s="217"/>
      <c r="BV182" s="217"/>
      <c r="BW182" s="217"/>
      <c r="BX182" s="217"/>
      <c r="BY182" s="217"/>
      <c r="BZ182" s="217"/>
      <c r="CA182" s="217"/>
      <c r="CB182" s="217"/>
      <c r="CC182" s="217"/>
      <c r="CD182" s="217"/>
      <c r="CE182" s="217"/>
      <c r="CF182" s="217"/>
      <c r="CG182" s="217"/>
      <c r="CH182" s="217"/>
      <c r="CI182" s="217"/>
      <c r="CJ182" s="217"/>
      <c r="CK182" s="217"/>
      <c r="CL182" s="217"/>
      <c r="CM182" s="217"/>
      <c r="CN182" s="217"/>
      <c r="CO182" s="217"/>
      <c r="CP182" s="217"/>
      <c r="CQ182" s="217"/>
      <c r="CR182" s="217"/>
      <c r="CS182" s="217"/>
    </row>
    <row r="183" spans="1:97" s="467" customFormat="1" ht="42.75" customHeight="1">
      <c r="A183" s="346">
        <v>89985</v>
      </c>
      <c r="B183" s="346" t="s">
        <v>16</v>
      </c>
      <c r="C183" s="378" t="s">
        <v>1901</v>
      </c>
      <c r="D183" s="465" t="s">
        <v>1438</v>
      </c>
      <c r="E183" s="80" t="s">
        <v>486</v>
      </c>
      <c r="F183" s="305">
        <v>2</v>
      </c>
      <c r="G183" s="356"/>
      <c r="H183" s="82">
        <v>60.03</v>
      </c>
      <c r="I183" s="77">
        <f t="shared" si="44"/>
        <v>75</v>
      </c>
      <c r="J183" s="342">
        <f t="shared" si="43"/>
        <v>150</v>
      </c>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6"/>
      <c r="AN183" s="466"/>
      <c r="AO183" s="466"/>
      <c r="AP183" s="466"/>
      <c r="AQ183" s="466"/>
      <c r="AR183" s="466"/>
      <c r="AS183" s="466"/>
      <c r="AT183" s="466"/>
      <c r="AU183" s="466"/>
      <c r="AV183" s="466"/>
      <c r="AW183" s="466"/>
      <c r="AX183" s="466"/>
      <c r="AY183" s="466"/>
      <c r="AZ183" s="466"/>
      <c r="BA183" s="466"/>
      <c r="BB183" s="217"/>
      <c r="BC183" s="217"/>
      <c r="BD183" s="217"/>
      <c r="BE183" s="217"/>
      <c r="BF183" s="217"/>
      <c r="BG183" s="217"/>
      <c r="BH183" s="217"/>
      <c r="BI183" s="217"/>
      <c r="BJ183" s="217"/>
      <c r="BK183" s="217"/>
      <c r="BL183" s="217"/>
      <c r="BM183" s="217"/>
      <c r="BN183" s="217"/>
      <c r="BO183" s="217"/>
      <c r="BP183" s="217"/>
      <c r="BQ183" s="217"/>
      <c r="BR183" s="217"/>
      <c r="BS183" s="217"/>
      <c r="BT183" s="217"/>
      <c r="BU183" s="217"/>
      <c r="BV183" s="217"/>
      <c r="BW183" s="217"/>
      <c r="BX183" s="217"/>
      <c r="BY183" s="217"/>
      <c r="BZ183" s="217"/>
      <c r="CA183" s="217"/>
      <c r="CB183" s="217"/>
      <c r="CC183" s="217"/>
      <c r="CD183" s="217"/>
      <c r="CE183" s="217"/>
      <c r="CF183" s="217"/>
      <c r="CG183" s="217"/>
      <c r="CH183" s="217"/>
      <c r="CI183" s="217"/>
      <c r="CJ183" s="217"/>
      <c r="CK183" s="217"/>
      <c r="CL183" s="217"/>
      <c r="CM183" s="217"/>
      <c r="CN183" s="217"/>
      <c r="CO183" s="217"/>
      <c r="CP183" s="217"/>
      <c r="CQ183" s="217"/>
      <c r="CR183" s="217"/>
      <c r="CS183" s="217"/>
    </row>
    <row r="184" spans="1:97" s="467" customFormat="1" ht="39.75" customHeight="1">
      <c r="A184" s="80">
        <v>89383</v>
      </c>
      <c r="B184" s="80" t="s">
        <v>16</v>
      </c>
      <c r="C184" s="378" t="s">
        <v>1902</v>
      </c>
      <c r="D184" s="465" t="s">
        <v>1439</v>
      </c>
      <c r="E184" s="80" t="s">
        <v>486</v>
      </c>
      <c r="F184" s="305">
        <v>48</v>
      </c>
      <c r="G184" s="356"/>
      <c r="H184" s="82">
        <v>4.96</v>
      </c>
      <c r="I184" s="77">
        <f t="shared" si="44"/>
        <v>6.2</v>
      </c>
      <c r="J184" s="342">
        <f t="shared" si="43"/>
        <v>297.60000000000002</v>
      </c>
      <c r="K184" s="466"/>
      <c r="L184" s="466"/>
      <c r="M184" s="466"/>
      <c r="N184" s="466"/>
      <c r="O184" s="466"/>
      <c r="P184" s="466"/>
      <c r="Q184" s="466"/>
      <c r="R184" s="466"/>
      <c r="S184" s="466"/>
      <c r="T184" s="466"/>
      <c r="U184" s="466"/>
      <c r="V184" s="466"/>
      <c r="W184" s="466"/>
      <c r="X184" s="466"/>
      <c r="Y184" s="466"/>
      <c r="Z184" s="466"/>
      <c r="AA184" s="466"/>
      <c r="AB184" s="466"/>
      <c r="AC184" s="466"/>
      <c r="AD184" s="466"/>
      <c r="AE184" s="466"/>
      <c r="AF184" s="466"/>
      <c r="AG184" s="466"/>
      <c r="AH184" s="466"/>
      <c r="AI184" s="466"/>
      <c r="AJ184" s="466"/>
      <c r="AK184" s="466"/>
      <c r="AL184" s="466"/>
      <c r="AM184" s="466"/>
      <c r="AN184" s="466"/>
      <c r="AO184" s="466"/>
      <c r="AP184" s="466"/>
      <c r="AQ184" s="466"/>
      <c r="AR184" s="466"/>
      <c r="AS184" s="466"/>
      <c r="AT184" s="466"/>
      <c r="AU184" s="466"/>
      <c r="AV184" s="466"/>
      <c r="AW184" s="466"/>
      <c r="AX184" s="466"/>
      <c r="AY184" s="466"/>
      <c r="AZ184" s="466"/>
      <c r="BA184" s="466"/>
      <c r="BB184" s="217"/>
      <c r="BC184" s="217"/>
      <c r="BD184" s="217"/>
      <c r="BE184" s="217"/>
      <c r="BF184" s="217"/>
      <c r="BG184" s="217"/>
      <c r="BH184" s="217"/>
      <c r="BI184" s="217"/>
      <c r="BJ184" s="217"/>
      <c r="BK184" s="217"/>
      <c r="BL184" s="217"/>
      <c r="BM184" s="217"/>
      <c r="BN184" s="217"/>
      <c r="BO184" s="217"/>
      <c r="BP184" s="217"/>
      <c r="BQ184" s="217"/>
      <c r="BR184" s="217"/>
      <c r="BS184" s="217"/>
      <c r="BT184" s="217"/>
      <c r="BU184" s="217"/>
      <c r="BV184" s="217"/>
      <c r="BW184" s="217"/>
      <c r="BX184" s="217"/>
      <c r="BY184" s="217"/>
      <c r="BZ184" s="217"/>
      <c r="CA184" s="217"/>
      <c r="CB184" s="217"/>
      <c r="CC184" s="217"/>
      <c r="CD184" s="217"/>
      <c r="CE184" s="217"/>
      <c r="CF184" s="217"/>
      <c r="CG184" s="217"/>
      <c r="CH184" s="217"/>
      <c r="CI184" s="217"/>
      <c r="CJ184" s="217"/>
      <c r="CK184" s="217"/>
      <c r="CL184" s="217"/>
      <c r="CM184" s="217"/>
      <c r="CN184" s="217"/>
      <c r="CO184" s="217"/>
      <c r="CP184" s="217"/>
      <c r="CQ184" s="217"/>
      <c r="CR184" s="217"/>
      <c r="CS184" s="217"/>
    </row>
    <row r="185" spans="1:97" s="467" customFormat="1" ht="39.75" customHeight="1">
      <c r="A185" s="80">
        <v>89596</v>
      </c>
      <c r="B185" s="80" t="s">
        <v>16</v>
      </c>
      <c r="C185" s="378" t="s">
        <v>1903</v>
      </c>
      <c r="D185" s="465" t="s">
        <v>1440</v>
      </c>
      <c r="E185" s="80" t="s">
        <v>486</v>
      </c>
      <c r="F185" s="305">
        <v>61</v>
      </c>
      <c r="G185" s="356"/>
      <c r="H185" s="82">
        <v>8.41</v>
      </c>
      <c r="I185" s="77">
        <f t="shared" si="44"/>
        <v>10.51</v>
      </c>
      <c r="J185" s="342">
        <f t="shared" si="43"/>
        <v>641.11</v>
      </c>
      <c r="K185" s="466"/>
      <c r="L185" s="466"/>
      <c r="M185" s="466"/>
      <c r="N185" s="466"/>
      <c r="O185" s="466"/>
      <c r="P185" s="466"/>
      <c r="Q185" s="466"/>
      <c r="R185" s="466"/>
      <c r="S185" s="466"/>
      <c r="T185" s="466"/>
      <c r="U185" s="466"/>
      <c r="V185" s="466"/>
      <c r="W185" s="466"/>
      <c r="X185" s="466"/>
      <c r="Y185" s="466"/>
      <c r="Z185" s="466"/>
      <c r="AA185" s="466"/>
      <c r="AB185" s="466"/>
      <c r="AC185" s="466"/>
      <c r="AD185" s="466"/>
      <c r="AE185" s="466"/>
      <c r="AF185" s="466"/>
      <c r="AG185" s="466"/>
      <c r="AH185" s="466"/>
      <c r="AI185" s="466"/>
      <c r="AJ185" s="466"/>
      <c r="AK185" s="466"/>
      <c r="AL185" s="466"/>
      <c r="AM185" s="466"/>
      <c r="AN185" s="466"/>
      <c r="AO185" s="466"/>
      <c r="AP185" s="466"/>
      <c r="AQ185" s="466"/>
      <c r="AR185" s="466"/>
      <c r="AS185" s="466"/>
      <c r="AT185" s="466"/>
      <c r="AU185" s="466"/>
      <c r="AV185" s="466"/>
      <c r="AW185" s="466"/>
      <c r="AX185" s="466"/>
      <c r="AY185" s="466"/>
      <c r="AZ185" s="466"/>
      <c r="BA185" s="466"/>
      <c r="BB185" s="217"/>
      <c r="BC185" s="217"/>
      <c r="BD185" s="217"/>
      <c r="BE185" s="217"/>
      <c r="BF185" s="217"/>
      <c r="BG185" s="217"/>
      <c r="BH185" s="217"/>
      <c r="BI185" s="217"/>
      <c r="BJ185" s="217"/>
      <c r="BK185" s="217"/>
      <c r="BL185" s="217"/>
      <c r="BM185" s="217"/>
      <c r="BN185" s="217"/>
      <c r="BO185" s="217"/>
      <c r="BP185" s="217"/>
      <c r="BQ185" s="217"/>
      <c r="BR185" s="217"/>
      <c r="BS185" s="217"/>
      <c r="BT185" s="217"/>
      <c r="BU185" s="217"/>
      <c r="BV185" s="217"/>
      <c r="BW185" s="217"/>
      <c r="BX185" s="217"/>
      <c r="BY185" s="217"/>
      <c r="BZ185" s="217"/>
      <c r="CA185" s="217"/>
      <c r="CB185" s="217"/>
      <c r="CC185" s="217"/>
      <c r="CD185" s="217"/>
      <c r="CE185" s="217"/>
      <c r="CF185" s="217"/>
      <c r="CG185" s="217"/>
      <c r="CH185" s="217"/>
      <c r="CI185" s="217"/>
      <c r="CJ185" s="217"/>
      <c r="CK185" s="217"/>
      <c r="CL185" s="217"/>
      <c r="CM185" s="217"/>
      <c r="CN185" s="217"/>
      <c r="CO185" s="217"/>
      <c r="CP185" s="217"/>
      <c r="CQ185" s="217"/>
      <c r="CR185" s="217"/>
      <c r="CS185" s="217"/>
    </row>
    <row r="186" spans="1:97">
      <c r="A186" s="75"/>
      <c r="B186" s="75"/>
      <c r="C186" s="92" t="s">
        <v>1586</v>
      </c>
      <c r="D186" s="102" t="s">
        <v>840</v>
      </c>
      <c r="E186" s="75"/>
      <c r="F186" s="326"/>
      <c r="G186" s="326"/>
      <c r="H186" s="326"/>
      <c r="I186" s="77"/>
      <c r="J186" s="326"/>
    </row>
    <row r="187" spans="1:97" ht="41.25" customHeight="1">
      <c r="A187" s="75">
        <v>86903</v>
      </c>
      <c r="B187" s="75" t="s">
        <v>16</v>
      </c>
      <c r="C187" s="76" t="s">
        <v>1904</v>
      </c>
      <c r="D187" s="313" t="s">
        <v>511</v>
      </c>
      <c r="E187" s="75" t="s">
        <v>486</v>
      </c>
      <c r="F187" s="667">
        <v>1</v>
      </c>
      <c r="G187" s="265"/>
      <c r="H187" s="326">
        <v>265.85000000000002</v>
      </c>
      <c r="I187" s="77">
        <f t="shared" ref="I187:I205" si="45">(H187*(1+$J$4))</f>
        <v>332.15</v>
      </c>
      <c r="J187" s="326">
        <f t="shared" ref="J187:J193" si="46">F187*I187</f>
        <v>332.15</v>
      </c>
    </row>
    <row r="188" spans="1:97" ht="36">
      <c r="A188" s="75">
        <v>86935</v>
      </c>
      <c r="B188" s="75" t="s">
        <v>16</v>
      </c>
      <c r="C188" s="76" t="s">
        <v>1905</v>
      </c>
      <c r="D188" s="313" t="s">
        <v>513</v>
      </c>
      <c r="E188" s="75" t="s">
        <v>486</v>
      </c>
      <c r="F188" s="667">
        <v>21</v>
      </c>
      <c r="G188" s="265"/>
      <c r="H188" s="326">
        <v>215.64</v>
      </c>
      <c r="I188" s="77">
        <f t="shared" si="45"/>
        <v>269.42</v>
      </c>
      <c r="J188" s="326">
        <f t="shared" si="46"/>
        <v>5657.82</v>
      </c>
    </row>
    <row r="189" spans="1:97" ht="30" customHeight="1">
      <c r="A189" s="312" t="s">
        <v>532</v>
      </c>
      <c r="B189" s="317" t="s">
        <v>1350</v>
      </c>
      <c r="C189" s="76" t="s">
        <v>1906</v>
      </c>
      <c r="D189" s="313" t="s">
        <v>515</v>
      </c>
      <c r="E189" s="75" t="s">
        <v>486</v>
      </c>
      <c r="F189" s="667">
        <v>14</v>
      </c>
      <c r="G189" s="265"/>
      <c r="H189" s="326">
        <f>Composição!$G$225</f>
        <v>1333.23</v>
      </c>
      <c r="I189" s="77">
        <f t="shared" si="45"/>
        <v>1665.74</v>
      </c>
      <c r="J189" s="326">
        <f t="shared" si="46"/>
        <v>23320.36</v>
      </c>
    </row>
    <row r="190" spans="1:97" ht="30.75" customHeight="1">
      <c r="A190" s="75">
        <v>86888</v>
      </c>
      <c r="B190" s="75" t="s">
        <v>16</v>
      </c>
      <c r="C190" s="76" t="s">
        <v>1907</v>
      </c>
      <c r="D190" s="313" t="s">
        <v>509</v>
      </c>
      <c r="E190" s="75" t="s">
        <v>486</v>
      </c>
      <c r="F190" s="667">
        <v>9</v>
      </c>
      <c r="G190" s="265"/>
      <c r="H190" s="326">
        <v>339.5</v>
      </c>
      <c r="I190" s="77">
        <f t="shared" si="45"/>
        <v>424.17</v>
      </c>
      <c r="J190" s="326">
        <f t="shared" si="46"/>
        <v>3817.53</v>
      </c>
    </row>
    <row r="191" spans="1:97">
      <c r="A191" s="75">
        <v>377</v>
      </c>
      <c r="B191" s="75" t="s">
        <v>16</v>
      </c>
      <c r="C191" s="76" t="s">
        <v>1908</v>
      </c>
      <c r="D191" s="313" t="s">
        <v>910</v>
      </c>
      <c r="E191" s="75" t="s">
        <v>486</v>
      </c>
      <c r="F191" s="667">
        <v>9</v>
      </c>
      <c r="G191" s="265"/>
      <c r="H191" s="326">
        <v>26.3</v>
      </c>
      <c r="I191" s="77">
        <f>(H191*(1+$J$5))</f>
        <v>29.66</v>
      </c>
      <c r="J191" s="326">
        <f t="shared" si="46"/>
        <v>266.94</v>
      </c>
    </row>
    <row r="192" spans="1:97" ht="28.5" customHeight="1">
      <c r="A192" s="75">
        <v>86901</v>
      </c>
      <c r="B192" s="75" t="s">
        <v>16</v>
      </c>
      <c r="C192" s="76" t="s">
        <v>1909</v>
      </c>
      <c r="D192" s="313" t="s">
        <v>510</v>
      </c>
      <c r="E192" s="75" t="s">
        <v>486</v>
      </c>
      <c r="F192" s="667">
        <v>23</v>
      </c>
      <c r="G192" s="265"/>
      <c r="H192" s="326">
        <v>104.72</v>
      </c>
      <c r="I192" s="77">
        <f t="shared" si="45"/>
        <v>130.84</v>
      </c>
      <c r="J192" s="326">
        <f t="shared" si="46"/>
        <v>3009.32</v>
      </c>
    </row>
    <row r="193" spans="1:16370" ht="33.75" customHeight="1">
      <c r="A193" s="75">
        <v>86876</v>
      </c>
      <c r="B193" s="75" t="s">
        <v>16</v>
      </c>
      <c r="C193" s="76" t="s">
        <v>1910</v>
      </c>
      <c r="D193" s="313" t="s">
        <v>507</v>
      </c>
      <c r="E193" s="75" t="s">
        <v>486</v>
      </c>
      <c r="F193" s="667">
        <v>2</v>
      </c>
      <c r="G193" s="265"/>
      <c r="H193" s="326">
        <v>190.64</v>
      </c>
      <c r="I193" s="77">
        <f t="shared" si="45"/>
        <v>238.19</v>
      </c>
      <c r="J193" s="326">
        <f t="shared" si="46"/>
        <v>476.38</v>
      </c>
    </row>
    <row r="194" spans="1:16370" ht="21.6" customHeight="1">
      <c r="A194" s="75"/>
      <c r="B194" s="75"/>
      <c r="C194" s="92" t="s">
        <v>1587</v>
      </c>
      <c r="D194" s="102" t="s">
        <v>841</v>
      </c>
      <c r="E194" s="75"/>
      <c r="F194" s="326"/>
      <c r="G194" s="326"/>
      <c r="H194" s="326"/>
      <c r="I194" s="77"/>
      <c r="J194" s="326"/>
    </row>
    <row r="195" spans="1:16370" ht="27.75" customHeight="1">
      <c r="A195" s="312">
        <v>86915</v>
      </c>
      <c r="B195" s="312" t="s">
        <v>485</v>
      </c>
      <c r="C195" s="76" t="s">
        <v>1911</v>
      </c>
      <c r="D195" s="313" t="s">
        <v>1447</v>
      </c>
      <c r="E195" s="75" t="s">
        <v>486</v>
      </c>
      <c r="F195" s="667">
        <v>23</v>
      </c>
      <c r="G195" s="265"/>
      <c r="H195" s="326">
        <v>83.92</v>
      </c>
      <c r="I195" s="77">
        <f t="shared" si="45"/>
        <v>104.85</v>
      </c>
      <c r="J195" s="326">
        <f t="shared" ref="J195" si="47">F195*I195</f>
        <v>2411.5500000000002</v>
      </c>
    </row>
    <row r="196" spans="1:16370" ht="30" customHeight="1">
      <c r="A196" s="312">
        <v>86909</v>
      </c>
      <c r="B196" s="312" t="s">
        <v>485</v>
      </c>
      <c r="C196" s="76" t="s">
        <v>1912</v>
      </c>
      <c r="D196" s="313" t="s">
        <v>1446</v>
      </c>
      <c r="E196" s="75" t="s">
        <v>486</v>
      </c>
      <c r="F196" s="667">
        <v>23</v>
      </c>
      <c r="G196" s="265"/>
      <c r="H196" s="326">
        <v>99.55</v>
      </c>
      <c r="I196" s="77">
        <f t="shared" si="45"/>
        <v>124.38</v>
      </c>
      <c r="J196" s="326">
        <f t="shared" ref="J196" si="48">F196*I196</f>
        <v>2860.74</v>
      </c>
    </row>
    <row r="197" spans="1:16370" ht="24">
      <c r="A197" s="75">
        <v>86914</v>
      </c>
      <c r="B197" s="75" t="s">
        <v>16</v>
      </c>
      <c r="C197" s="76" t="s">
        <v>1913</v>
      </c>
      <c r="D197" s="313" t="s">
        <v>512</v>
      </c>
      <c r="E197" s="75" t="s">
        <v>486</v>
      </c>
      <c r="F197" s="667">
        <v>2</v>
      </c>
      <c r="G197" s="265"/>
      <c r="H197" s="326">
        <v>38.18</v>
      </c>
      <c r="I197" s="77">
        <f t="shared" si="45"/>
        <v>47.7</v>
      </c>
      <c r="J197" s="326">
        <f t="shared" ref="J197:J202" si="49">F197*I197</f>
        <v>95.4</v>
      </c>
    </row>
    <row r="198" spans="1:16370" ht="24">
      <c r="A198" s="75">
        <v>100860</v>
      </c>
      <c r="B198" s="75" t="s">
        <v>16</v>
      </c>
      <c r="C198" s="76" t="s">
        <v>1914</v>
      </c>
      <c r="D198" s="313" t="s">
        <v>514</v>
      </c>
      <c r="E198" s="75" t="s">
        <v>486</v>
      </c>
      <c r="F198" s="667">
        <v>2</v>
      </c>
      <c r="G198" s="265"/>
      <c r="H198" s="326">
        <v>75.05</v>
      </c>
      <c r="I198" s="77">
        <f t="shared" si="45"/>
        <v>93.77</v>
      </c>
      <c r="J198" s="326">
        <f t="shared" si="49"/>
        <v>187.54</v>
      </c>
    </row>
    <row r="199" spans="1:16370">
      <c r="A199" s="312">
        <v>21101</v>
      </c>
      <c r="B199" s="312" t="s">
        <v>16</v>
      </c>
      <c r="C199" s="76" t="s">
        <v>1915</v>
      </c>
      <c r="D199" s="313" t="s">
        <v>1444</v>
      </c>
      <c r="E199" s="75" t="s">
        <v>486</v>
      </c>
      <c r="F199" s="667">
        <v>42</v>
      </c>
      <c r="G199" s="265"/>
      <c r="H199" s="326">
        <v>18.8</v>
      </c>
      <c r="I199" s="77">
        <f t="shared" ref="I199:I202" si="50">(H199*(1+$J$5))</f>
        <v>21.2</v>
      </c>
      <c r="J199" s="326">
        <f t="shared" si="49"/>
        <v>890.4</v>
      </c>
    </row>
    <row r="200" spans="1:16370" ht="24.75" customHeight="1">
      <c r="A200" s="312">
        <v>37401</v>
      </c>
      <c r="B200" s="312" t="s">
        <v>16</v>
      </c>
      <c r="C200" s="76" t="s">
        <v>1916</v>
      </c>
      <c r="D200" s="675" t="s">
        <v>1445</v>
      </c>
      <c r="E200" s="75" t="s">
        <v>486</v>
      </c>
      <c r="F200" s="667">
        <v>40</v>
      </c>
      <c r="G200" s="265"/>
      <c r="H200" s="326">
        <v>42.21</v>
      </c>
      <c r="I200" s="77">
        <f t="shared" si="50"/>
        <v>47.6</v>
      </c>
      <c r="J200" s="326">
        <f t="shared" si="49"/>
        <v>1904</v>
      </c>
    </row>
    <row r="201" spans="1:16370" ht="22.5" customHeight="1">
      <c r="A201" s="312">
        <v>11758</v>
      </c>
      <c r="B201" s="312" t="s">
        <v>16</v>
      </c>
      <c r="C201" s="76" t="s">
        <v>1917</v>
      </c>
      <c r="D201" s="675" t="s">
        <v>1443</v>
      </c>
      <c r="E201" s="75" t="s">
        <v>486</v>
      </c>
      <c r="F201" s="667">
        <v>42</v>
      </c>
      <c r="G201" s="265"/>
      <c r="H201" s="326">
        <v>40.549999999999997</v>
      </c>
      <c r="I201" s="77">
        <f t="shared" si="50"/>
        <v>45.73</v>
      </c>
      <c r="J201" s="326">
        <f t="shared" si="49"/>
        <v>1920.66</v>
      </c>
    </row>
    <row r="202" spans="1:16370" ht="22.5" customHeight="1">
      <c r="A202" s="312">
        <v>37400</v>
      </c>
      <c r="B202" s="75" t="s">
        <v>16</v>
      </c>
      <c r="C202" s="76" t="s">
        <v>1918</v>
      </c>
      <c r="D202" s="676" t="s">
        <v>1441</v>
      </c>
      <c r="E202" s="75" t="s">
        <v>486</v>
      </c>
      <c r="F202" s="667">
        <v>22</v>
      </c>
      <c r="G202" s="265"/>
      <c r="H202" s="326">
        <v>42.21</v>
      </c>
      <c r="I202" s="77">
        <f t="shared" si="50"/>
        <v>47.6</v>
      </c>
      <c r="J202" s="326">
        <f t="shared" si="49"/>
        <v>1047.2</v>
      </c>
    </row>
    <row r="203" spans="1:16370">
      <c r="A203" s="75"/>
      <c r="B203" s="75"/>
      <c r="C203" s="92" t="s">
        <v>1601</v>
      </c>
      <c r="D203" s="102" t="s">
        <v>842</v>
      </c>
      <c r="E203" s="75"/>
      <c r="F203" s="326"/>
      <c r="G203" s="326"/>
      <c r="H203" s="326"/>
      <c r="I203" s="77"/>
      <c r="J203" s="326"/>
    </row>
    <row r="204" spans="1:16370" ht="40.5" customHeight="1">
      <c r="A204" s="312" t="s">
        <v>533</v>
      </c>
      <c r="B204" s="317" t="s">
        <v>1350</v>
      </c>
      <c r="C204" s="76" t="s">
        <v>1919</v>
      </c>
      <c r="D204" s="313" t="s">
        <v>523</v>
      </c>
      <c r="E204" s="75" t="s">
        <v>492</v>
      </c>
      <c r="F204" s="667">
        <v>44</v>
      </c>
      <c r="G204" s="265"/>
      <c r="H204" s="326">
        <f>Composição!$G$265</f>
        <v>830.18</v>
      </c>
      <c r="I204" s="77">
        <f t="shared" si="45"/>
        <v>1037.23</v>
      </c>
      <c r="J204" s="326">
        <f>F204*I204</f>
        <v>45638.12</v>
      </c>
    </row>
    <row r="205" spans="1:16370" ht="42.75" customHeight="1">
      <c r="A205" s="75">
        <v>79627</v>
      </c>
      <c r="B205" s="75" t="s">
        <v>16</v>
      </c>
      <c r="C205" s="76" t="s">
        <v>1920</v>
      </c>
      <c r="D205" s="313" t="s">
        <v>843</v>
      </c>
      <c r="E205" s="75" t="s">
        <v>497</v>
      </c>
      <c r="F205" s="667">
        <v>25.96</v>
      </c>
      <c r="G205" s="265"/>
      <c r="H205" s="326">
        <v>591.07000000000005</v>
      </c>
      <c r="I205" s="77">
        <f t="shared" si="45"/>
        <v>738.48</v>
      </c>
      <c r="J205" s="326">
        <f>F205*I205</f>
        <v>19170.939999999999</v>
      </c>
    </row>
    <row r="206" spans="1:16370" ht="21" customHeight="1">
      <c r="A206" s="88"/>
      <c r="B206" s="88"/>
      <c r="C206" s="94"/>
      <c r="D206" s="91"/>
      <c r="E206" s="88"/>
      <c r="F206" s="89"/>
      <c r="G206" s="89"/>
      <c r="H206" s="702" t="s">
        <v>22</v>
      </c>
      <c r="I206" s="703"/>
      <c r="J206" s="207">
        <f>SUM(J176:J205)</f>
        <v>124567.85</v>
      </c>
    </row>
    <row r="207" spans="1:16370" ht="21.6" customHeight="1">
      <c r="A207" s="85"/>
      <c r="B207" s="85"/>
      <c r="C207" s="72" t="s">
        <v>117</v>
      </c>
      <c r="D207" s="73" t="s">
        <v>32</v>
      </c>
      <c r="E207" s="85"/>
      <c r="F207" s="86"/>
      <c r="G207" s="86"/>
      <c r="H207" s="86"/>
      <c r="I207" s="87"/>
      <c r="J207" s="86"/>
    </row>
    <row r="208" spans="1:16370" s="209" customFormat="1" ht="21.6" customHeight="1">
      <c r="A208" s="75"/>
      <c r="B208" s="75"/>
      <c r="C208" s="92" t="s">
        <v>1921</v>
      </c>
      <c r="D208" s="102" t="s">
        <v>287</v>
      </c>
      <c r="E208" s="75"/>
      <c r="F208" s="326"/>
      <c r="G208" s="326"/>
      <c r="H208" s="326"/>
      <c r="I208" s="77"/>
      <c r="J208" s="326"/>
      <c r="K208" s="418"/>
      <c r="L208" s="223"/>
      <c r="M208" s="223"/>
      <c r="N208" s="333"/>
      <c r="O208" s="333"/>
      <c r="P208" s="223"/>
      <c r="Q208" s="418"/>
      <c r="R208" s="418"/>
      <c r="S208" s="331"/>
      <c r="T208" s="332"/>
      <c r="U208" s="418"/>
      <c r="V208" s="223"/>
      <c r="W208" s="223"/>
      <c r="X208" s="333"/>
      <c r="Y208" s="333"/>
      <c r="Z208" s="223"/>
      <c r="AA208" s="418"/>
      <c r="AB208" s="418"/>
      <c r="AC208" s="331"/>
      <c r="AD208" s="332"/>
      <c r="AE208" s="418"/>
      <c r="AF208" s="223"/>
      <c r="AG208" s="223"/>
      <c r="AH208" s="333"/>
      <c r="AI208" s="333"/>
      <c r="AJ208" s="223"/>
      <c r="AK208" s="418"/>
      <c r="AL208" s="418"/>
      <c r="AM208" s="331"/>
      <c r="AN208" s="332"/>
      <c r="AO208" s="418"/>
      <c r="AP208" s="223"/>
      <c r="AQ208" s="223"/>
      <c r="AR208" s="333"/>
      <c r="AS208" s="333"/>
      <c r="AT208" s="223"/>
      <c r="AU208" s="418"/>
      <c r="AV208" s="418"/>
      <c r="AW208" s="331"/>
      <c r="AX208" s="332"/>
      <c r="AY208" s="418"/>
      <c r="AZ208" s="223"/>
      <c r="BA208" s="223"/>
      <c r="BB208" s="333"/>
      <c r="BC208" s="333"/>
      <c r="BD208" s="223"/>
      <c r="BE208" s="418"/>
      <c r="BF208" s="418"/>
      <c r="BG208" s="331"/>
      <c r="BH208" s="332"/>
      <c r="BI208" s="418"/>
      <c r="BJ208" s="223"/>
      <c r="BK208" s="223"/>
      <c r="BL208" s="333"/>
      <c r="BM208" s="333"/>
      <c r="BN208" s="223"/>
      <c r="BO208" s="418"/>
      <c r="BP208" s="418"/>
      <c r="BQ208" s="331"/>
      <c r="BR208" s="332"/>
      <c r="BS208" s="418"/>
      <c r="BT208" s="223"/>
      <c r="BU208" s="223"/>
      <c r="BV208" s="333"/>
      <c r="BW208" s="333"/>
      <c r="BX208" s="223"/>
      <c r="BY208" s="418"/>
      <c r="BZ208" s="418"/>
      <c r="CA208" s="331"/>
      <c r="CB208" s="332"/>
      <c r="CC208" s="418"/>
      <c r="CD208" s="223"/>
      <c r="CE208" s="223"/>
      <c r="CF208" s="333"/>
      <c r="CG208" s="333"/>
      <c r="CH208" s="223"/>
      <c r="CI208" s="418"/>
      <c r="CJ208" s="418"/>
      <c r="CK208" s="331"/>
      <c r="CL208" s="332"/>
      <c r="CM208" s="418"/>
      <c r="CN208" s="223"/>
      <c r="CO208" s="223"/>
      <c r="CP208" s="333"/>
      <c r="CQ208" s="333"/>
      <c r="CR208" s="223"/>
      <c r="CS208" s="418"/>
      <c r="CT208" s="418"/>
      <c r="CU208" s="331"/>
      <c r="CV208" s="332"/>
      <c r="CW208" s="418"/>
      <c r="CX208" s="223"/>
      <c r="CY208" s="223"/>
      <c r="CZ208" s="333"/>
      <c r="DA208" s="333"/>
      <c r="DB208" s="223"/>
      <c r="DC208" s="418"/>
      <c r="DD208" s="418"/>
      <c r="DE208" s="331"/>
      <c r="DF208" s="332"/>
      <c r="DG208" s="418"/>
      <c r="DH208" s="223"/>
      <c r="DI208" s="223"/>
      <c r="DJ208" s="333"/>
      <c r="DK208" s="333"/>
      <c r="DL208" s="223"/>
      <c r="DM208" s="418"/>
      <c r="DN208" s="418"/>
      <c r="DO208" s="331"/>
      <c r="DP208" s="332"/>
      <c r="DQ208" s="418"/>
      <c r="DR208" s="223"/>
      <c r="DS208" s="223"/>
      <c r="DT208" s="333"/>
      <c r="DU208" s="333"/>
      <c r="DV208" s="223"/>
      <c r="DW208" s="418"/>
      <c r="DX208" s="418"/>
      <c r="DY208" s="331"/>
      <c r="DZ208" s="332"/>
      <c r="EA208" s="418"/>
      <c r="EB208" s="223"/>
      <c r="EC208" s="223"/>
      <c r="ED208" s="333"/>
      <c r="EE208" s="333"/>
      <c r="EF208" s="223"/>
      <c r="EG208" s="418"/>
      <c r="EH208" s="418"/>
      <c r="EI208" s="331"/>
      <c r="EJ208" s="332"/>
      <c r="EK208" s="418"/>
      <c r="EL208" s="223"/>
      <c r="EM208" s="223"/>
      <c r="EN208" s="333"/>
      <c r="EO208" s="333"/>
      <c r="EP208" s="223"/>
      <c r="EQ208" s="418"/>
      <c r="ER208" s="418"/>
      <c r="ES208" s="331"/>
      <c r="ET208" s="332"/>
      <c r="EU208" s="418"/>
      <c r="EV208" s="223"/>
      <c r="EW208" s="223"/>
      <c r="EX208" s="333"/>
      <c r="EY208" s="333"/>
      <c r="EZ208" s="223"/>
      <c r="FA208" s="418"/>
      <c r="FB208" s="418"/>
      <c r="FC208" s="331"/>
      <c r="FD208" s="332"/>
      <c r="FE208" s="418"/>
      <c r="FF208" s="223"/>
      <c r="FG208" s="223"/>
      <c r="FH208" s="333"/>
      <c r="FI208" s="333"/>
      <c r="FJ208" s="223"/>
      <c r="FK208" s="418"/>
      <c r="FL208" s="418"/>
      <c r="FM208" s="331"/>
      <c r="FN208" s="332"/>
      <c r="FO208" s="418"/>
      <c r="FP208" s="223"/>
      <c r="FQ208" s="223"/>
      <c r="FR208" s="333"/>
      <c r="FS208" s="333"/>
      <c r="FT208" s="223"/>
      <c r="FU208" s="418"/>
      <c r="FV208" s="418"/>
      <c r="FW208" s="331"/>
      <c r="FX208" s="332"/>
      <c r="FY208" s="418"/>
      <c r="FZ208" s="223"/>
      <c r="GA208" s="223"/>
      <c r="GB208" s="333"/>
      <c r="GC208" s="333"/>
      <c r="GD208" s="223"/>
      <c r="GE208" s="418"/>
      <c r="GF208" s="418"/>
      <c r="GG208" s="331"/>
      <c r="GH208" s="332"/>
      <c r="GI208" s="418"/>
      <c r="GJ208" s="223"/>
      <c r="GK208" s="223"/>
      <c r="GL208" s="333"/>
      <c r="GM208" s="333"/>
      <c r="GN208" s="223"/>
      <c r="GO208" s="418"/>
      <c r="GP208" s="418"/>
      <c r="GQ208" s="331"/>
      <c r="GR208" s="332"/>
      <c r="GS208" s="418"/>
      <c r="GT208" s="223"/>
      <c r="GU208" s="223"/>
      <c r="GV208" s="333"/>
      <c r="GW208" s="333"/>
      <c r="GX208" s="223"/>
      <c r="GY208" s="418"/>
      <c r="GZ208" s="418"/>
      <c r="HA208" s="331"/>
      <c r="HB208" s="332"/>
      <c r="HC208" s="418"/>
      <c r="HD208" s="223"/>
      <c r="HE208" s="223"/>
      <c r="HF208" s="333"/>
      <c r="HG208" s="333"/>
      <c r="HH208" s="223"/>
      <c r="HI208" s="418"/>
      <c r="HJ208" s="418"/>
      <c r="HK208" s="331"/>
      <c r="HL208" s="332"/>
      <c r="HM208" s="418"/>
      <c r="HN208" s="223"/>
      <c r="HO208" s="223"/>
      <c r="HP208" s="333"/>
      <c r="HQ208" s="333"/>
      <c r="HR208" s="223"/>
      <c r="HS208" s="418"/>
      <c r="HT208" s="418"/>
      <c r="HU208" s="331"/>
      <c r="HV208" s="332"/>
      <c r="HW208" s="418"/>
      <c r="HX208" s="223"/>
      <c r="HY208" s="223"/>
      <c r="HZ208" s="333"/>
      <c r="IA208" s="333"/>
      <c r="IB208" s="223"/>
      <c r="IC208" s="418"/>
      <c r="ID208" s="418"/>
      <c r="IE208" s="331"/>
      <c r="IF208" s="332"/>
      <c r="IG208" s="418"/>
      <c r="IH208" s="223"/>
      <c r="II208" s="223"/>
      <c r="IJ208" s="333"/>
      <c r="IK208" s="333"/>
      <c r="IL208" s="223"/>
      <c r="IM208" s="418"/>
      <c r="IN208" s="418"/>
      <c r="IO208" s="331"/>
      <c r="IP208" s="332"/>
      <c r="IQ208" s="418"/>
      <c r="IR208" s="223"/>
      <c r="IS208" s="223"/>
      <c r="IT208" s="333"/>
      <c r="IU208" s="333"/>
      <c r="IV208" s="223"/>
      <c r="IW208" s="418"/>
      <c r="IX208" s="418"/>
      <c r="IY208" s="331"/>
      <c r="IZ208" s="332"/>
      <c r="JA208" s="418"/>
      <c r="JB208" s="223"/>
      <c r="JC208" s="223"/>
      <c r="JD208" s="333"/>
      <c r="JE208" s="333"/>
      <c r="JF208" s="223"/>
      <c r="JG208" s="418"/>
      <c r="JH208" s="418"/>
      <c r="JI208" s="331"/>
      <c r="JJ208" s="332"/>
      <c r="JK208" s="418"/>
      <c r="JL208" s="223"/>
      <c r="JM208" s="223"/>
      <c r="JN208" s="333"/>
      <c r="JO208" s="333"/>
      <c r="JP208" s="223"/>
      <c r="JQ208" s="418"/>
      <c r="JR208" s="418"/>
      <c r="JS208" s="331"/>
      <c r="JT208" s="332"/>
      <c r="JU208" s="418"/>
      <c r="JV208" s="223"/>
      <c r="JW208" s="223"/>
      <c r="JX208" s="333"/>
      <c r="JY208" s="333"/>
      <c r="JZ208" s="223"/>
      <c r="KA208" s="418"/>
      <c r="KB208" s="418"/>
      <c r="KC208" s="331"/>
      <c r="KD208" s="332"/>
      <c r="KE208" s="418"/>
      <c r="KF208" s="223"/>
      <c r="KG208" s="223"/>
      <c r="KH208" s="333"/>
      <c r="KI208" s="333"/>
      <c r="KJ208" s="223"/>
      <c r="KK208" s="418"/>
      <c r="KL208" s="418"/>
      <c r="KM208" s="331"/>
      <c r="KN208" s="332"/>
      <c r="KO208" s="418"/>
      <c r="KP208" s="223"/>
      <c r="KQ208" s="223"/>
      <c r="KR208" s="333"/>
      <c r="KS208" s="333"/>
      <c r="KT208" s="223"/>
      <c r="KU208" s="418"/>
      <c r="KV208" s="418"/>
      <c r="KW208" s="331"/>
      <c r="KX208" s="332"/>
      <c r="KY208" s="418"/>
      <c r="KZ208" s="223"/>
      <c r="LA208" s="223"/>
      <c r="LB208" s="333"/>
      <c r="LC208" s="333"/>
      <c r="LD208" s="223"/>
      <c r="LE208" s="418"/>
      <c r="LF208" s="418"/>
      <c r="LG208" s="331"/>
      <c r="LH208" s="332"/>
      <c r="LI208" s="418"/>
      <c r="LJ208" s="223"/>
      <c r="LK208" s="223"/>
      <c r="LL208" s="333"/>
      <c r="LM208" s="333"/>
      <c r="LN208" s="223"/>
      <c r="LO208" s="418"/>
      <c r="LP208" s="418"/>
      <c r="LQ208" s="331"/>
      <c r="LR208" s="332"/>
      <c r="LS208" s="418"/>
      <c r="LT208" s="223"/>
      <c r="LU208" s="223"/>
      <c r="LV208" s="333"/>
      <c r="LW208" s="333"/>
      <c r="LX208" s="223"/>
      <c r="LY208" s="418"/>
      <c r="LZ208" s="418"/>
      <c r="MA208" s="331"/>
      <c r="MB208" s="332"/>
      <c r="MC208" s="418"/>
      <c r="MD208" s="223"/>
      <c r="ME208" s="223"/>
      <c r="MF208" s="333"/>
      <c r="MG208" s="333"/>
      <c r="MH208" s="223"/>
      <c r="MI208" s="418"/>
      <c r="MJ208" s="418"/>
      <c r="MK208" s="331"/>
      <c r="ML208" s="332"/>
      <c r="MM208" s="418"/>
      <c r="MN208" s="223"/>
      <c r="MO208" s="223"/>
      <c r="MP208" s="333"/>
      <c r="MQ208" s="333"/>
      <c r="MR208" s="223"/>
      <c r="MS208" s="418"/>
      <c r="MT208" s="418"/>
      <c r="MU208" s="331"/>
      <c r="MV208" s="332"/>
      <c r="MW208" s="418"/>
      <c r="MX208" s="223"/>
      <c r="MY208" s="223"/>
      <c r="MZ208" s="333"/>
      <c r="NA208" s="333"/>
      <c r="NB208" s="223"/>
      <c r="NC208" s="418"/>
      <c r="ND208" s="418"/>
      <c r="NE208" s="331"/>
      <c r="NF208" s="332"/>
      <c r="NG208" s="418"/>
      <c r="NH208" s="223"/>
      <c r="NI208" s="223"/>
      <c r="NJ208" s="333"/>
      <c r="NK208" s="333"/>
      <c r="NL208" s="223"/>
      <c r="NM208" s="418"/>
      <c r="NN208" s="418"/>
      <c r="NO208" s="331"/>
      <c r="NP208" s="332"/>
      <c r="NQ208" s="418"/>
      <c r="NR208" s="223"/>
      <c r="NS208" s="223"/>
      <c r="NT208" s="333"/>
      <c r="NU208" s="333"/>
      <c r="NV208" s="223"/>
      <c r="NW208" s="418"/>
      <c r="NX208" s="418"/>
      <c r="NY208" s="331"/>
      <c r="NZ208" s="332"/>
      <c r="OA208" s="418"/>
      <c r="OB208" s="223"/>
      <c r="OC208" s="223"/>
      <c r="OD208" s="333"/>
      <c r="OE208" s="333"/>
      <c r="OF208" s="223"/>
      <c r="OG208" s="418"/>
      <c r="OH208" s="418"/>
      <c r="OI208" s="331"/>
      <c r="OJ208" s="332"/>
      <c r="OK208" s="418"/>
      <c r="OL208" s="223"/>
      <c r="OM208" s="223"/>
      <c r="ON208" s="333"/>
      <c r="OO208" s="333"/>
      <c r="OP208" s="223"/>
      <c r="OQ208" s="418"/>
      <c r="OR208" s="418"/>
      <c r="OS208" s="331"/>
      <c r="OT208" s="332"/>
      <c r="OU208" s="418"/>
      <c r="OV208" s="223"/>
      <c r="OW208" s="223"/>
      <c r="OX208" s="333"/>
      <c r="OY208" s="333"/>
      <c r="OZ208" s="223"/>
      <c r="PA208" s="418"/>
      <c r="PB208" s="418"/>
      <c r="PC208" s="331"/>
      <c r="PD208" s="332"/>
      <c r="PE208" s="418"/>
      <c r="PF208" s="223"/>
      <c r="PG208" s="223"/>
      <c r="PH208" s="333"/>
      <c r="PI208" s="333"/>
      <c r="PJ208" s="223"/>
      <c r="PK208" s="418"/>
      <c r="PL208" s="418"/>
      <c r="PM208" s="331"/>
      <c r="PN208" s="332"/>
      <c r="PO208" s="418"/>
      <c r="PP208" s="223"/>
      <c r="PQ208" s="223"/>
      <c r="PR208" s="333"/>
      <c r="PS208" s="333"/>
      <c r="PT208" s="223"/>
      <c r="PU208" s="418"/>
      <c r="PV208" s="418"/>
      <c r="PW208" s="331"/>
      <c r="PX208" s="332"/>
      <c r="PY208" s="418"/>
      <c r="PZ208" s="223"/>
      <c r="QA208" s="223"/>
      <c r="QB208" s="333"/>
      <c r="QC208" s="333"/>
      <c r="QD208" s="223"/>
      <c r="QE208" s="418"/>
      <c r="QF208" s="418"/>
      <c r="QG208" s="331"/>
      <c r="QH208" s="332"/>
      <c r="QI208" s="418"/>
      <c r="QJ208" s="223"/>
      <c r="QK208" s="223"/>
      <c r="QL208" s="333"/>
      <c r="QM208" s="333"/>
      <c r="QN208" s="223"/>
      <c r="QO208" s="418"/>
      <c r="QP208" s="418"/>
      <c r="QQ208" s="331"/>
      <c r="QR208" s="332"/>
      <c r="QS208" s="418"/>
      <c r="QT208" s="223"/>
      <c r="QU208" s="223"/>
      <c r="QV208" s="333"/>
      <c r="QW208" s="333"/>
      <c r="QX208" s="223"/>
      <c r="QY208" s="418"/>
      <c r="QZ208" s="418"/>
      <c r="RA208" s="331"/>
      <c r="RB208" s="332"/>
      <c r="RC208" s="418"/>
      <c r="RD208" s="223"/>
      <c r="RE208" s="223"/>
      <c r="RF208" s="333"/>
      <c r="RG208" s="333"/>
      <c r="RH208" s="223"/>
      <c r="RI208" s="418"/>
      <c r="RJ208" s="418"/>
      <c r="RK208" s="331"/>
      <c r="RL208" s="332"/>
      <c r="RM208" s="418"/>
      <c r="RN208" s="223"/>
      <c r="RO208" s="223"/>
      <c r="RP208" s="333"/>
      <c r="RQ208" s="333"/>
      <c r="RR208" s="223"/>
      <c r="RS208" s="418"/>
      <c r="RT208" s="418"/>
      <c r="RU208" s="331"/>
      <c r="RV208" s="332"/>
      <c r="RW208" s="418"/>
      <c r="RX208" s="223"/>
      <c r="RY208" s="223"/>
      <c r="RZ208" s="333"/>
      <c r="SA208" s="333"/>
      <c r="SB208" s="223"/>
      <c r="SC208" s="418"/>
      <c r="SD208" s="418"/>
      <c r="SE208" s="331"/>
      <c r="SF208" s="332"/>
      <c r="SG208" s="418"/>
      <c r="SH208" s="223"/>
      <c r="SI208" s="223"/>
      <c r="SJ208" s="333"/>
      <c r="SK208" s="333"/>
      <c r="SL208" s="223"/>
      <c r="SM208" s="418"/>
      <c r="SN208" s="418"/>
      <c r="SO208" s="331"/>
      <c r="SP208" s="332"/>
      <c r="SQ208" s="418"/>
      <c r="SR208" s="223"/>
      <c r="SS208" s="223"/>
      <c r="ST208" s="333"/>
      <c r="SU208" s="333"/>
      <c r="SV208" s="223"/>
      <c r="SW208" s="418"/>
      <c r="SX208" s="418"/>
      <c r="SY208" s="331"/>
      <c r="SZ208" s="332"/>
      <c r="TA208" s="418"/>
      <c r="TB208" s="223"/>
      <c r="TC208" s="223"/>
      <c r="TD208" s="333"/>
      <c r="TE208" s="333"/>
      <c r="TF208" s="223"/>
      <c r="TG208" s="418"/>
      <c r="TH208" s="418"/>
      <c r="TI208" s="331"/>
      <c r="TJ208" s="332"/>
      <c r="TK208" s="418"/>
      <c r="TL208" s="223"/>
      <c r="TM208" s="223"/>
      <c r="TN208" s="333"/>
      <c r="TO208" s="333"/>
      <c r="TP208" s="223"/>
      <c r="TQ208" s="418"/>
      <c r="TR208" s="418"/>
      <c r="TS208" s="331"/>
      <c r="TT208" s="332"/>
      <c r="TU208" s="418"/>
      <c r="TV208" s="223"/>
      <c r="TW208" s="223"/>
      <c r="TX208" s="333"/>
      <c r="TY208" s="333"/>
      <c r="TZ208" s="223"/>
      <c r="UA208" s="418"/>
      <c r="UB208" s="418"/>
      <c r="UC208" s="331"/>
      <c r="UD208" s="332"/>
      <c r="UE208" s="418"/>
      <c r="UF208" s="223"/>
      <c r="UG208" s="223"/>
      <c r="UH208" s="333"/>
      <c r="UI208" s="333"/>
      <c r="UJ208" s="223"/>
      <c r="UK208" s="418"/>
      <c r="UL208" s="418"/>
      <c r="UM208" s="331"/>
      <c r="UN208" s="332"/>
      <c r="UO208" s="418"/>
      <c r="UP208" s="223"/>
      <c r="UQ208" s="223"/>
      <c r="UR208" s="333"/>
      <c r="US208" s="333"/>
      <c r="UT208" s="223"/>
      <c r="UU208" s="418"/>
      <c r="UV208" s="418"/>
      <c r="UW208" s="331"/>
      <c r="UX208" s="332"/>
      <c r="UY208" s="418"/>
      <c r="UZ208" s="223"/>
      <c r="VA208" s="223"/>
      <c r="VB208" s="333"/>
      <c r="VC208" s="333"/>
      <c r="VD208" s="223"/>
      <c r="VE208" s="418"/>
      <c r="VF208" s="418"/>
      <c r="VG208" s="331"/>
      <c r="VH208" s="332"/>
      <c r="VI208" s="418"/>
      <c r="VJ208" s="223"/>
      <c r="VK208" s="223"/>
      <c r="VL208" s="333"/>
      <c r="VM208" s="333"/>
      <c r="VN208" s="223"/>
      <c r="VO208" s="418"/>
      <c r="VP208" s="418"/>
      <c r="VQ208" s="331"/>
      <c r="VR208" s="332"/>
      <c r="VS208" s="418"/>
      <c r="VT208" s="223"/>
      <c r="VU208" s="223"/>
      <c r="VV208" s="333"/>
      <c r="VW208" s="333"/>
      <c r="VX208" s="223"/>
      <c r="VY208" s="418"/>
      <c r="VZ208" s="418"/>
      <c r="WA208" s="331"/>
      <c r="WB208" s="332"/>
      <c r="WC208" s="418"/>
      <c r="WD208" s="223"/>
      <c r="WE208" s="223"/>
      <c r="WF208" s="333"/>
      <c r="WG208" s="333"/>
      <c r="WH208" s="223"/>
      <c r="WI208" s="418"/>
      <c r="WJ208" s="418"/>
      <c r="WK208" s="331"/>
      <c r="WL208" s="332"/>
      <c r="WM208" s="418"/>
      <c r="WN208" s="223"/>
      <c r="WO208" s="223"/>
      <c r="WP208" s="333"/>
      <c r="WQ208" s="333"/>
      <c r="WR208" s="223"/>
      <c r="WS208" s="418"/>
      <c r="WT208" s="418"/>
      <c r="WU208" s="331"/>
      <c r="WV208" s="332"/>
      <c r="WW208" s="418"/>
      <c r="WX208" s="223"/>
      <c r="WY208" s="223"/>
      <c r="WZ208" s="333"/>
      <c r="XA208" s="333"/>
      <c r="XB208" s="223"/>
      <c r="XC208" s="418"/>
      <c r="XD208" s="418"/>
      <c r="XE208" s="331"/>
      <c r="XF208" s="332"/>
      <c r="XG208" s="418"/>
      <c r="XH208" s="223"/>
      <c r="XI208" s="223"/>
      <c r="XJ208" s="333"/>
      <c r="XK208" s="333"/>
      <c r="XL208" s="223"/>
      <c r="XM208" s="418"/>
      <c r="XN208" s="418"/>
      <c r="XO208" s="331"/>
      <c r="XP208" s="332"/>
      <c r="XQ208" s="418"/>
      <c r="XR208" s="223"/>
      <c r="XS208" s="223"/>
      <c r="XT208" s="333"/>
      <c r="XU208" s="333"/>
      <c r="XV208" s="223"/>
      <c r="XW208" s="418"/>
      <c r="XX208" s="418"/>
      <c r="XY208" s="331"/>
      <c r="XZ208" s="332"/>
      <c r="YA208" s="418"/>
      <c r="YB208" s="223"/>
      <c r="YC208" s="223"/>
      <c r="YD208" s="333"/>
      <c r="YE208" s="333"/>
      <c r="YF208" s="223"/>
      <c r="YG208" s="418"/>
      <c r="YH208" s="418"/>
      <c r="YI208" s="331"/>
      <c r="YJ208" s="332"/>
      <c r="YK208" s="418"/>
      <c r="YL208" s="223"/>
      <c r="YM208" s="223"/>
      <c r="YN208" s="333"/>
      <c r="YO208" s="333"/>
      <c r="YP208" s="223"/>
      <c r="YQ208" s="418"/>
      <c r="YR208" s="418"/>
      <c r="YS208" s="331"/>
      <c r="YT208" s="332"/>
      <c r="YU208" s="418"/>
      <c r="YV208" s="223"/>
      <c r="YW208" s="223"/>
      <c r="YX208" s="333"/>
      <c r="YY208" s="333"/>
      <c r="YZ208" s="223"/>
      <c r="ZA208" s="418"/>
      <c r="ZB208" s="418"/>
      <c r="ZC208" s="331"/>
      <c r="ZD208" s="332"/>
      <c r="ZE208" s="418"/>
      <c r="ZF208" s="223"/>
      <c r="ZG208" s="223"/>
      <c r="ZH208" s="333"/>
      <c r="ZI208" s="333"/>
      <c r="ZJ208" s="223"/>
      <c r="ZK208" s="418"/>
      <c r="ZL208" s="418"/>
      <c r="ZM208" s="331"/>
      <c r="ZN208" s="332"/>
      <c r="ZO208" s="418"/>
      <c r="ZP208" s="223"/>
      <c r="ZQ208" s="223"/>
      <c r="ZR208" s="333"/>
      <c r="ZS208" s="333"/>
      <c r="ZT208" s="223"/>
      <c r="ZU208" s="418"/>
      <c r="ZV208" s="418"/>
      <c r="ZW208" s="331"/>
      <c r="ZX208" s="332"/>
      <c r="ZY208" s="418"/>
      <c r="ZZ208" s="223"/>
      <c r="AAA208" s="223"/>
      <c r="AAB208" s="333"/>
      <c r="AAC208" s="333"/>
      <c r="AAD208" s="223"/>
      <c r="AAE208" s="418"/>
      <c r="AAF208" s="418"/>
      <c r="AAG208" s="331"/>
      <c r="AAH208" s="332"/>
      <c r="AAI208" s="418"/>
      <c r="AAJ208" s="223"/>
      <c r="AAK208" s="223"/>
      <c r="AAL208" s="333"/>
      <c r="AAM208" s="333"/>
      <c r="AAN208" s="223"/>
      <c r="AAO208" s="418"/>
      <c r="AAP208" s="418"/>
      <c r="AAQ208" s="331"/>
      <c r="AAR208" s="332"/>
      <c r="AAS208" s="418"/>
      <c r="AAT208" s="223"/>
      <c r="AAU208" s="223"/>
      <c r="AAV208" s="333"/>
      <c r="AAW208" s="333"/>
      <c r="AAX208" s="223"/>
      <c r="AAY208" s="418"/>
      <c r="AAZ208" s="418"/>
      <c r="ABA208" s="331"/>
      <c r="ABB208" s="332"/>
      <c r="ABC208" s="418"/>
      <c r="ABD208" s="223"/>
      <c r="ABE208" s="223"/>
      <c r="ABF208" s="333"/>
      <c r="ABG208" s="333"/>
      <c r="ABH208" s="223"/>
      <c r="ABI208" s="418"/>
      <c r="ABJ208" s="418"/>
      <c r="ABK208" s="331"/>
      <c r="ABL208" s="332"/>
      <c r="ABM208" s="418"/>
      <c r="ABN208" s="223"/>
      <c r="ABO208" s="223"/>
      <c r="ABP208" s="333"/>
      <c r="ABQ208" s="333"/>
      <c r="ABR208" s="223"/>
      <c r="ABS208" s="418"/>
      <c r="ABT208" s="418"/>
      <c r="ABU208" s="331"/>
      <c r="ABV208" s="332"/>
      <c r="ABW208" s="418"/>
      <c r="ABX208" s="223"/>
      <c r="ABY208" s="223"/>
      <c r="ABZ208" s="333"/>
      <c r="ACA208" s="333"/>
      <c r="ACB208" s="223"/>
      <c r="ACC208" s="418"/>
      <c r="ACD208" s="418"/>
      <c r="ACE208" s="331"/>
      <c r="ACF208" s="332"/>
      <c r="ACG208" s="418"/>
      <c r="ACH208" s="223"/>
      <c r="ACI208" s="223"/>
      <c r="ACJ208" s="333"/>
      <c r="ACK208" s="333"/>
      <c r="ACL208" s="223"/>
      <c r="ACM208" s="418"/>
      <c r="ACN208" s="418"/>
      <c r="ACO208" s="331"/>
      <c r="ACP208" s="332"/>
      <c r="ACQ208" s="418"/>
      <c r="ACR208" s="223"/>
      <c r="ACS208" s="223"/>
      <c r="ACT208" s="333"/>
      <c r="ACU208" s="333"/>
      <c r="ACV208" s="223"/>
      <c r="ACW208" s="418"/>
      <c r="ACX208" s="418"/>
      <c r="ACY208" s="331"/>
      <c r="ACZ208" s="332"/>
      <c r="ADA208" s="418"/>
      <c r="ADB208" s="223"/>
      <c r="ADC208" s="223"/>
      <c r="ADD208" s="333"/>
      <c r="ADE208" s="333"/>
      <c r="ADF208" s="223"/>
      <c r="ADG208" s="418"/>
      <c r="ADH208" s="418"/>
      <c r="ADI208" s="331"/>
      <c r="ADJ208" s="332"/>
      <c r="ADK208" s="418"/>
      <c r="ADL208" s="223"/>
      <c r="ADM208" s="223"/>
      <c r="ADN208" s="333"/>
      <c r="ADO208" s="333"/>
      <c r="ADP208" s="223"/>
      <c r="ADQ208" s="418"/>
      <c r="ADR208" s="418"/>
      <c r="ADS208" s="331"/>
      <c r="ADT208" s="332"/>
      <c r="ADU208" s="418"/>
      <c r="ADV208" s="223"/>
      <c r="ADW208" s="223"/>
      <c r="ADX208" s="333"/>
      <c r="ADY208" s="333"/>
      <c r="ADZ208" s="223"/>
      <c r="AEA208" s="418"/>
      <c r="AEB208" s="418"/>
      <c r="AEC208" s="331"/>
      <c r="AED208" s="332"/>
      <c r="AEE208" s="418"/>
      <c r="AEF208" s="223"/>
      <c r="AEG208" s="223"/>
      <c r="AEH208" s="333"/>
      <c r="AEI208" s="333"/>
      <c r="AEJ208" s="223"/>
      <c r="AEK208" s="418"/>
      <c r="AEL208" s="418"/>
      <c r="AEM208" s="331"/>
      <c r="AEN208" s="332"/>
      <c r="AEO208" s="418"/>
      <c r="AEP208" s="223"/>
      <c r="AEQ208" s="223"/>
      <c r="AER208" s="333"/>
      <c r="AES208" s="333"/>
      <c r="AET208" s="223"/>
      <c r="AEU208" s="418"/>
      <c r="AEV208" s="418"/>
      <c r="AEW208" s="331"/>
      <c r="AEX208" s="332"/>
      <c r="AEY208" s="418"/>
      <c r="AEZ208" s="223"/>
      <c r="AFA208" s="223"/>
      <c r="AFB208" s="333"/>
      <c r="AFC208" s="333"/>
      <c r="AFD208" s="223"/>
      <c r="AFE208" s="418"/>
      <c r="AFF208" s="418"/>
      <c r="AFG208" s="331"/>
      <c r="AFH208" s="332"/>
      <c r="AFI208" s="418"/>
      <c r="AFJ208" s="223"/>
      <c r="AFK208" s="223"/>
      <c r="AFL208" s="333"/>
      <c r="AFM208" s="333"/>
      <c r="AFN208" s="223"/>
      <c r="AFO208" s="418"/>
      <c r="AFP208" s="418"/>
      <c r="AFQ208" s="331"/>
      <c r="AFR208" s="332"/>
      <c r="AFS208" s="418"/>
      <c r="AFT208" s="223"/>
      <c r="AFU208" s="223"/>
      <c r="AFV208" s="333"/>
      <c r="AFW208" s="333"/>
      <c r="AFX208" s="223"/>
      <c r="AFY208" s="418"/>
      <c r="AFZ208" s="418"/>
      <c r="AGA208" s="331"/>
      <c r="AGB208" s="332"/>
      <c r="AGC208" s="418"/>
      <c r="AGD208" s="223"/>
      <c r="AGE208" s="223"/>
      <c r="AGF208" s="333"/>
      <c r="AGG208" s="333"/>
      <c r="AGH208" s="223"/>
      <c r="AGI208" s="418"/>
      <c r="AGJ208" s="418"/>
      <c r="AGK208" s="331"/>
      <c r="AGL208" s="332"/>
      <c r="AGM208" s="418"/>
      <c r="AGN208" s="223"/>
      <c r="AGO208" s="223"/>
      <c r="AGP208" s="333"/>
      <c r="AGQ208" s="333"/>
      <c r="AGR208" s="223"/>
      <c r="AGS208" s="418"/>
      <c r="AGT208" s="418"/>
      <c r="AGU208" s="331"/>
      <c r="AGV208" s="332"/>
      <c r="AGW208" s="418"/>
      <c r="AGX208" s="223"/>
      <c r="AGY208" s="223"/>
      <c r="AGZ208" s="333"/>
      <c r="AHA208" s="333"/>
      <c r="AHB208" s="223"/>
      <c r="AHC208" s="418"/>
      <c r="AHD208" s="418"/>
      <c r="AHE208" s="331"/>
      <c r="AHF208" s="332"/>
      <c r="AHG208" s="418"/>
      <c r="AHH208" s="223"/>
      <c r="AHI208" s="223"/>
      <c r="AHJ208" s="333"/>
      <c r="AHK208" s="333"/>
      <c r="AHL208" s="223"/>
      <c r="AHM208" s="418"/>
      <c r="AHN208" s="418"/>
      <c r="AHO208" s="331"/>
      <c r="AHP208" s="332"/>
      <c r="AHQ208" s="418"/>
      <c r="AHR208" s="223"/>
      <c r="AHS208" s="223"/>
      <c r="AHT208" s="333"/>
      <c r="AHU208" s="333"/>
      <c r="AHV208" s="223"/>
      <c r="AHW208" s="418"/>
      <c r="AHX208" s="418"/>
      <c r="AHY208" s="331"/>
      <c r="AHZ208" s="332"/>
      <c r="AIA208" s="418"/>
      <c r="AIB208" s="223"/>
      <c r="AIC208" s="223"/>
      <c r="AID208" s="333"/>
      <c r="AIE208" s="333"/>
      <c r="AIF208" s="223"/>
      <c r="AIG208" s="418"/>
      <c r="AIH208" s="418"/>
      <c r="AII208" s="331"/>
      <c r="AIJ208" s="332"/>
      <c r="AIK208" s="418"/>
      <c r="AIL208" s="223"/>
      <c r="AIM208" s="223"/>
      <c r="AIN208" s="333"/>
      <c r="AIO208" s="333"/>
      <c r="AIP208" s="223"/>
      <c r="AIQ208" s="418"/>
      <c r="AIR208" s="418"/>
      <c r="AIS208" s="331"/>
      <c r="AIT208" s="332"/>
      <c r="AIU208" s="418"/>
      <c r="AIV208" s="223"/>
      <c r="AIW208" s="223"/>
      <c r="AIX208" s="333"/>
      <c r="AIY208" s="333"/>
      <c r="AIZ208" s="223"/>
      <c r="AJA208" s="418"/>
      <c r="AJB208" s="418"/>
      <c r="AJC208" s="331"/>
      <c r="AJD208" s="332"/>
      <c r="AJE208" s="418"/>
      <c r="AJF208" s="223"/>
      <c r="AJG208" s="223"/>
      <c r="AJH208" s="333"/>
      <c r="AJI208" s="333"/>
      <c r="AJJ208" s="223"/>
      <c r="AJK208" s="418"/>
      <c r="AJL208" s="418"/>
      <c r="AJM208" s="331"/>
      <c r="AJN208" s="332"/>
      <c r="AJO208" s="418"/>
      <c r="AJP208" s="223"/>
      <c r="AJQ208" s="223"/>
      <c r="AJR208" s="333"/>
      <c r="AJS208" s="333"/>
      <c r="AJT208" s="223"/>
      <c r="AJU208" s="418"/>
      <c r="AJV208" s="418"/>
      <c r="AJW208" s="331"/>
      <c r="AJX208" s="332"/>
      <c r="AJY208" s="418"/>
      <c r="AJZ208" s="223"/>
      <c r="AKA208" s="223"/>
      <c r="AKB208" s="333"/>
      <c r="AKC208" s="333"/>
      <c r="AKD208" s="223"/>
      <c r="AKE208" s="418"/>
      <c r="AKF208" s="418"/>
      <c r="AKG208" s="331"/>
      <c r="AKH208" s="332"/>
      <c r="AKI208" s="418"/>
      <c r="AKJ208" s="223"/>
      <c r="AKK208" s="223"/>
      <c r="AKL208" s="333"/>
      <c r="AKM208" s="333"/>
      <c r="AKN208" s="223"/>
      <c r="AKO208" s="418"/>
      <c r="AKP208" s="418"/>
      <c r="AKQ208" s="331"/>
      <c r="AKR208" s="332"/>
      <c r="AKS208" s="418"/>
      <c r="AKT208" s="223"/>
      <c r="AKU208" s="223"/>
      <c r="AKV208" s="333"/>
      <c r="AKW208" s="333"/>
      <c r="AKX208" s="223"/>
      <c r="AKY208" s="418"/>
      <c r="AKZ208" s="418"/>
      <c r="ALA208" s="331"/>
      <c r="ALB208" s="332"/>
      <c r="ALC208" s="418"/>
      <c r="ALD208" s="223"/>
      <c r="ALE208" s="223"/>
      <c r="ALF208" s="333"/>
      <c r="ALG208" s="333"/>
      <c r="ALH208" s="223"/>
      <c r="ALI208" s="418"/>
      <c r="ALJ208" s="418"/>
      <c r="ALK208" s="331"/>
      <c r="ALL208" s="332"/>
      <c r="ALM208" s="418"/>
      <c r="ALN208" s="223"/>
      <c r="ALO208" s="223"/>
      <c r="ALP208" s="333"/>
      <c r="ALQ208" s="333"/>
      <c r="ALR208" s="223"/>
      <c r="ALS208" s="418"/>
      <c r="ALT208" s="418"/>
      <c r="ALU208" s="331"/>
      <c r="ALV208" s="332"/>
      <c r="ALW208" s="418"/>
      <c r="ALX208" s="223"/>
      <c r="ALY208" s="223"/>
      <c r="ALZ208" s="333"/>
      <c r="AMA208" s="333"/>
      <c r="AMB208" s="223"/>
      <c r="AMC208" s="418"/>
      <c r="AMD208" s="418"/>
      <c r="AME208" s="331"/>
      <c r="AMF208" s="332"/>
      <c r="AMG208" s="418"/>
      <c r="AMH208" s="223"/>
      <c r="AMI208" s="223"/>
      <c r="AMJ208" s="333"/>
      <c r="AMK208" s="333"/>
      <c r="AML208" s="223"/>
      <c r="AMM208" s="418"/>
      <c r="AMN208" s="418"/>
      <c r="AMO208" s="331"/>
      <c r="AMP208" s="332"/>
      <c r="AMQ208" s="418"/>
      <c r="AMR208" s="223"/>
      <c r="AMS208" s="223"/>
      <c r="AMT208" s="333"/>
      <c r="AMU208" s="333"/>
      <c r="AMV208" s="223"/>
      <c r="AMW208" s="418"/>
      <c r="AMX208" s="418"/>
      <c r="AMY208" s="331"/>
      <c r="AMZ208" s="332"/>
      <c r="ANA208" s="418"/>
      <c r="ANB208" s="223"/>
      <c r="ANC208" s="223"/>
      <c r="AND208" s="333"/>
      <c r="ANE208" s="333"/>
      <c r="ANF208" s="223"/>
      <c r="ANG208" s="418"/>
      <c r="ANH208" s="418"/>
      <c r="ANI208" s="331"/>
      <c r="ANJ208" s="332"/>
      <c r="ANK208" s="418"/>
      <c r="ANL208" s="223"/>
      <c r="ANM208" s="223"/>
      <c r="ANN208" s="333"/>
      <c r="ANO208" s="333"/>
      <c r="ANP208" s="223"/>
      <c r="ANQ208" s="418"/>
      <c r="ANR208" s="418"/>
      <c r="ANS208" s="331"/>
      <c r="ANT208" s="332"/>
      <c r="ANU208" s="418"/>
      <c r="ANV208" s="223"/>
      <c r="ANW208" s="223"/>
      <c r="ANX208" s="333"/>
      <c r="ANY208" s="333"/>
      <c r="ANZ208" s="223"/>
      <c r="AOA208" s="418"/>
      <c r="AOB208" s="418"/>
      <c r="AOC208" s="331"/>
      <c r="AOD208" s="332"/>
      <c r="AOE208" s="418"/>
      <c r="AOF208" s="223"/>
      <c r="AOG208" s="223"/>
      <c r="AOH208" s="333"/>
      <c r="AOI208" s="333"/>
      <c r="AOJ208" s="223"/>
      <c r="AOK208" s="418"/>
      <c r="AOL208" s="418"/>
      <c r="AOM208" s="331"/>
      <c r="AON208" s="332"/>
      <c r="AOO208" s="418"/>
      <c r="AOP208" s="223"/>
      <c r="AOQ208" s="223"/>
      <c r="AOR208" s="333"/>
      <c r="AOS208" s="333"/>
      <c r="AOT208" s="223"/>
      <c r="AOU208" s="418"/>
      <c r="AOV208" s="418"/>
      <c r="AOW208" s="331"/>
      <c r="AOX208" s="332"/>
      <c r="AOY208" s="418"/>
      <c r="AOZ208" s="223"/>
      <c r="APA208" s="223"/>
      <c r="APB208" s="333"/>
      <c r="APC208" s="333"/>
      <c r="APD208" s="223"/>
      <c r="APE208" s="418"/>
      <c r="APF208" s="418"/>
      <c r="APG208" s="331"/>
      <c r="APH208" s="332"/>
      <c r="API208" s="418"/>
      <c r="APJ208" s="223"/>
      <c r="APK208" s="223"/>
      <c r="APL208" s="333"/>
      <c r="APM208" s="333"/>
      <c r="APN208" s="223"/>
      <c r="APO208" s="418"/>
      <c r="APP208" s="418"/>
      <c r="APQ208" s="331"/>
      <c r="APR208" s="332"/>
      <c r="APS208" s="418"/>
      <c r="APT208" s="223"/>
      <c r="APU208" s="223"/>
      <c r="APV208" s="333"/>
      <c r="APW208" s="333"/>
      <c r="APX208" s="223"/>
      <c r="APY208" s="418"/>
      <c r="APZ208" s="418"/>
      <c r="AQA208" s="331"/>
      <c r="AQB208" s="332"/>
      <c r="AQC208" s="418"/>
      <c r="AQD208" s="223"/>
      <c r="AQE208" s="223"/>
      <c r="AQF208" s="333"/>
      <c r="AQG208" s="333"/>
      <c r="AQH208" s="223"/>
      <c r="AQI208" s="418"/>
      <c r="AQJ208" s="418"/>
      <c r="AQK208" s="331"/>
      <c r="AQL208" s="332"/>
      <c r="AQM208" s="418"/>
      <c r="AQN208" s="223"/>
      <c r="AQO208" s="223"/>
      <c r="AQP208" s="333"/>
      <c r="AQQ208" s="333"/>
      <c r="AQR208" s="223"/>
      <c r="AQS208" s="418"/>
      <c r="AQT208" s="418"/>
      <c r="AQU208" s="331"/>
      <c r="AQV208" s="332"/>
      <c r="AQW208" s="418"/>
      <c r="AQX208" s="223"/>
      <c r="AQY208" s="223"/>
      <c r="AQZ208" s="333"/>
      <c r="ARA208" s="333"/>
      <c r="ARB208" s="223"/>
      <c r="ARC208" s="418"/>
      <c r="ARD208" s="418"/>
      <c r="ARE208" s="331"/>
      <c r="ARF208" s="332"/>
      <c r="ARG208" s="418"/>
      <c r="ARH208" s="223"/>
      <c r="ARI208" s="223"/>
      <c r="ARJ208" s="333"/>
      <c r="ARK208" s="333"/>
      <c r="ARL208" s="223"/>
      <c r="ARM208" s="418"/>
      <c r="ARN208" s="418"/>
      <c r="ARO208" s="331"/>
      <c r="ARP208" s="332"/>
      <c r="ARQ208" s="418"/>
      <c r="ARR208" s="223"/>
      <c r="ARS208" s="223"/>
      <c r="ART208" s="333"/>
      <c r="ARU208" s="333"/>
      <c r="ARV208" s="223"/>
      <c r="ARW208" s="418"/>
      <c r="ARX208" s="418"/>
      <c r="ARY208" s="331"/>
      <c r="ARZ208" s="332"/>
      <c r="ASA208" s="418"/>
      <c r="ASB208" s="223"/>
      <c r="ASC208" s="223"/>
      <c r="ASD208" s="333"/>
      <c r="ASE208" s="333"/>
      <c r="ASF208" s="223"/>
      <c r="ASG208" s="418"/>
      <c r="ASH208" s="418"/>
      <c r="ASI208" s="331"/>
      <c r="ASJ208" s="332"/>
      <c r="ASK208" s="418"/>
      <c r="ASL208" s="223"/>
      <c r="ASM208" s="223"/>
      <c r="ASN208" s="333"/>
      <c r="ASO208" s="333"/>
      <c r="ASP208" s="223"/>
      <c r="ASQ208" s="418"/>
      <c r="ASR208" s="418"/>
      <c r="ASS208" s="331"/>
      <c r="AST208" s="332"/>
      <c r="ASU208" s="418"/>
      <c r="ASV208" s="223"/>
      <c r="ASW208" s="223"/>
      <c r="ASX208" s="333"/>
      <c r="ASY208" s="333"/>
      <c r="ASZ208" s="223"/>
      <c r="ATA208" s="418"/>
      <c r="ATB208" s="418"/>
      <c r="ATC208" s="331"/>
      <c r="ATD208" s="332"/>
      <c r="ATE208" s="418"/>
      <c r="ATF208" s="223"/>
      <c r="ATG208" s="223"/>
      <c r="ATH208" s="333"/>
      <c r="ATI208" s="333"/>
      <c r="ATJ208" s="223"/>
      <c r="ATK208" s="418"/>
      <c r="ATL208" s="418"/>
      <c r="ATM208" s="331"/>
      <c r="ATN208" s="332"/>
      <c r="ATO208" s="418"/>
      <c r="ATP208" s="223"/>
      <c r="ATQ208" s="223"/>
      <c r="ATR208" s="333"/>
      <c r="ATS208" s="333"/>
      <c r="ATT208" s="223"/>
      <c r="ATU208" s="418"/>
      <c r="ATV208" s="418"/>
      <c r="ATW208" s="331"/>
      <c r="ATX208" s="332"/>
      <c r="ATY208" s="418"/>
      <c r="ATZ208" s="223"/>
      <c r="AUA208" s="223"/>
      <c r="AUB208" s="333"/>
      <c r="AUC208" s="333"/>
      <c r="AUD208" s="223"/>
      <c r="AUE208" s="418"/>
      <c r="AUF208" s="418"/>
      <c r="AUG208" s="331"/>
      <c r="AUH208" s="332"/>
      <c r="AUI208" s="418"/>
      <c r="AUJ208" s="223"/>
      <c r="AUK208" s="223"/>
      <c r="AUL208" s="333"/>
      <c r="AUM208" s="333"/>
      <c r="AUN208" s="223"/>
      <c r="AUO208" s="418"/>
      <c r="AUP208" s="418"/>
      <c r="AUQ208" s="331"/>
      <c r="AUR208" s="332"/>
      <c r="AUS208" s="418"/>
      <c r="AUT208" s="223"/>
      <c r="AUU208" s="223"/>
      <c r="AUV208" s="333"/>
      <c r="AUW208" s="333"/>
      <c r="AUX208" s="223"/>
      <c r="AUY208" s="418"/>
      <c r="AUZ208" s="418"/>
      <c r="AVA208" s="331"/>
      <c r="AVB208" s="332"/>
      <c r="AVC208" s="418"/>
      <c r="AVD208" s="223"/>
      <c r="AVE208" s="223"/>
      <c r="AVF208" s="333"/>
      <c r="AVG208" s="333"/>
      <c r="AVH208" s="223"/>
      <c r="AVI208" s="418"/>
      <c r="AVJ208" s="418"/>
      <c r="AVK208" s="331"/>
      <c r="AVL208" s="332"/>
      <c r="AVM208" s="418"/>
      <c r="AVN208" s="223"/>
      <c r="AVO208" s="223"/>
      <c r="AVP208" s="333"/>
      <c r="AVQ208" s="333"/>
      <c r="AVR208" s="223"/>
      <c r="AVS208" s="418"/>
      <c r="AVT208" s="418"/>
      <c r="AVU208" s="331"/>
      <c r="AVV208" s="332"/>
      <c r="AVW208" s="418"/>
      <c r="AVX208" s="223"/>
      <c r="AVY208" s="223"/>
      <c r="AVZ208" s="333"/>
      <c r="AWA208" s="333"/>
      <c r="AWB208" s="223"/>
      <c r="AWC208" s="418"/>
      <c r="AWD208" s="418"/>
      <c r="AWE208" s="331"/>
      <c r="AWF208" s="332"/>
      <c r="AWG208" s="418"/>
      <c r="AWH208" s="223"/>
      <c r="AWI208" s="223"/>
      <c r="AWJ208" s="333"/>
      <c r="AWK208" s="333"/>
      <c r="AWL208" s="223"/>
      <c r="AWM208" s="418"/>
      <c r="AWN208" s="418"/>
      <c r="AWO208" s="331"/>
      <c r="AWP208" s="332"/>
      <c r="AWQ208" s="418"/>
      <c r="AWR208" s="223"/>
      <c r="AWS208" s="223"/>
      <c r="AWT208" s="333"/>
      <c r="AWU208" s="333"/>
      <c r="AWV208" s="223"/>
      <c r="AWW208" s="418"/>
      <c r="AWX208" s="418"/>
      <c r="AWY208" s="331"/>
      <c r="AWZ208" s="332"/>
      <c r="AXA208" s="418"/>
      <c r="AXB208" s="223"/>
      <c r="AXC208" s="223"/>
      <c r="AXD208" s="333"/>
      <c r="AXE208" s="333"/>
      <c r="AXF208" s="223"/>
      <c r="AXG208" s="418"/>
      <c r="AXH208" s="418"/>
      <c r="AXI208" s="331"/>
      <c r="AXJ208" s="332"/>
      <c r="AXK208" s="418"/>
      <c r="AXL208" s="223"/>
      <c r="AXM208" s="223"/>
      <c r="AXN208" s="333"/>
      <c r="AXO208" s="333"/>
      <c r="AXP208" s="223"/>
      <c r="AXQ208" s="418"/>
      <c r="AXR208" s="418"/>
      <c r="AXS208" s="331"/>
      <c r="AXT208" s="332"/>
      <c r="AXU208" s="418"/>
      <c r="AXV208" s="223"/>
      <c r="AXW208" s="223"/>
      <c r="AXX208" s="333"/>
      <c r="AXY208" s="333"/>
      <c r="AXZ208" s="223"/>
      <c r="AYA208" s="418"/>
      <c r="AYB208" s="418"/>
      <c r="AYC208" s="331"/>
      <c r="AYD208" s="332"/>
      <c r="AYE208" s="418"/>
      <c r="AYF208" s="223"/>
      <c r="AYG208" s="223"/>
      <c r="AYH208" s="333"/>
      <c r="AYI208" s="333"/>
      <c r="AYJ208" s="223"/>
      <c r="AYK208" s="418"/>
      <c r="AYL208" s="418"/>
      <c r="AYM208" s="331"/>
      <c r="AYN208" s="332"/>
      <c r="AYO208" s="418"/>
      <c r="AYP208" s="223"/>
      <c r="AYQ208" s="223"/>
      <c r="AYR208" s="333"/>
      <c r="AYS208" s="333"/>
      <c r="AYT208" s="223"/>
      <c r="AYU208" s="418"/>
      <c r="AYV208" s="418"/>
      <c r="AYW208" s="331"/>
      <c r="AYX208" s="332"/>
      <c r="AYY208" s="418"/>
      <c r="AYZ208" s="223"/>
      <c r="AZA208" s="223"/>
      <c r="AZB208" s="333"/>
      <c r="AZC208" s="333"/>
      <c r="AZD208" s="223"/>
      <c r="AZE208" s="418"/>
      <c r="AZF208" s="418"/>
      <c r="AZG208" s="331"/>
      <c r="AZH208" s="332"/>
      <c r="AZI208" s="418"/>
      <c r="AZJ208" s="223"/>
      <c r="AZK208" s="223"/>
      <c r="AZL208" s="333"/>
      <c r="AZM208" s="333"/>
      <c r="AZN208" s="223"/>
      <c r="AZO208" s="418"/>
      <c r="AZP208" s="418"/>
      <c r="AZQ208" s="331"/>
      <c r="AZR208" s="332"/>
      <c r="AZS208" s="418"/>
      <c r="AZT208" s="223"/>
      <c r="AZU208" s="223"/>
      <c r="AZV208" s="333"/>
      <c r="AZW208" s="333"/>
      <c r="AZX208" s="223"/>
      <c r="AZY208" s="418"/>
      <c r="AZZ208" s="418"/>
      <c r="BAA208" s="331"/>
      <c r="BAB208" s="332"/>
      <c r="BAC208" s="418"/>
      <c r="BAD208" s="223"/>
      <c r="BAE208" s="223"/>
      <c r="BAF208" s="333"/>
      <c r="BAG208" s="333"/>
      <c r="BAH208" s="223"/>
      <c r="BAI208" s="418"/>
      <c r="BAJ208" s="418"/>
      <c r="BAK208" s="331"/>
      <c r="BAL208" s="332"/>
      <c r="BAM208" s="418"/>
      <c r="BAN208" s="223"/>
      <c r="BAO208" s="223"/>
      <c r="BAP208" s="333"/>
      <c r="BAQ208" s="333"/>
      <c r="BAR208" s="223"/>
      <c r="BAS208" s="418"/>
      <c r="BAT208" s="418"/>
      <c r="BAU208" s="331"/>
      <c r="BAV208" s="332"/>
      <c r="BAW208" s="418"/>
      <c r="BAX208" s="223"/>
      <c r="BAY208" s="223"/>
      <c r="BAZ208" s="333"/>
      <c r="BBA208" s="333"/>
      <c r="BBB208" s="223"/>
      <c r="BBC208" s="418"/>
      <c r="BBD208" s="418"/>
      <c r="BBE208" s="331"/>
      <c r="BBF208" s="332"/>
      <c r="BBG208" s="418"/>
      <c r="BBH208" s="223"/>
      <c r="BBI208" s="223"/>
      <c r="BBJ208" s="333"/>
      <c r="BBK208" s="333"/>
      <c r="BBL208" s="223"/>
      <c r="BBM208" s="418"/>
      <c r="BBN208" s="418"/>
      <c r="BBO208" s="331"/>
      <c r="BBP208" s="332"/>
      <c r="BBQ208" s="418"/>
      <c r="BBR208" s="223"/>
      <c r="BBS208" s="223"/>
      <c r="BBT208" s="333"/>
      <c r="BBU208" s="333"/>
      <c r="BBV208" s="223"/>
      <c r="BBW208" s="418"/>
      <c r="BBX208" s="418"/>
      <c r="BBY208" s="331"/>
      <c r="BBZ208" s="332"/>
      <c r="BCA208" s="418"/>
      <c r="BCB208" s="223"/>
      <c r="BCC208" s="223"/>
      <c r="BCD208" s="333"/>
      <c r="BCE208" s="333"/>
      <c r="BCF208" s="223"/>
      <c r="BCG208" s="418"/>
      <c r="BCH208" s="418"/>
      <c r="BCI208" s="331"/>
      <c r="BCJ208" s="332"/>
      <c r="BCK208" s="418"/>
      <c r="BCL208" s="223"/>
      <c r="BCM208" s="223"/>
      <c r="BCN208" s="333"/>
      <c r="BCO208" s="333"/>
      <c r="BCP208" s="223"/>
      <c r="BCQ208" s="418"/>
      <c r="BCR208" s="418"/>
      <c r="BCS208" s="331"/>
      <c r="BCT208" s="332"/>
      <c r="BCU208" s="418"/>
      <c r="BCV208" s="223"/>
      <c r="BCW208" s="223"/>
      <c r="BCX208" s="333"/>
      <c r="BCY208" s="333"/>
      <c r="BCZ208" s="223"/>
      <c r="BDA208" s="418"/>
      <c r="BDB208" s="418"/>
      <c r="BDC208" s="331"/>
      <c r="BDD208" s="332"/>
      <c r="BDE208" s="418"/>
      <c r="BDF208" s="223"/>
      <c r="BDG208" s="223"/>
      <c r="BDH208" s="333"/>
      <c r="BDI208" s="333"/>
      <c r="BDJ208" s="223"/>
      <c r="BDK208" s="418"/>
      <c r="BDL208" s="418"/>
      <c r="BDM208" s="331"/>
      <c r="BDN208" s="332"/>
      <c r="BDO208" s="418"/>
      <c r="BDP208" s="223"/>
      <c r="BDQ208" s="223"/>
      <c r="BDR208" s="333"/>
      <c r="BDS208" s="333"/>
      <c r="BDT208" s="223"/>
      <c r="BDU208" s="418"/>
      <c r="BDV208" s="418"/>
      <c r="BDW208" s="331"/>
      <c r="BDX208" s="332"/>
      <c r="BDY208" s="418"/>
      <c r="BDZ208" s="223"/>
      <c r="BEA208" s="223"/>
      <c r="BEB208" s="333"/>
      <c r="BEC208" s="333"/>
      <c r="BED208" s="223"/>
      <c r="BEE208" s="418"/>
      <c r="BEF208" s="418"/>
      <c r="BEG208" s="331"/>
      <c r="BEH208" s="332"/>
      <c r="BEI208" s="418"/>
      <c r="BEJ208" s="223"/>
      <c r="BEK208" s="223"/>
      <c r="BEL208" s="333"/>
      <c r="BEM208" s="333"/>
      <c r="BEN208" s="223"/>
      <c r="BEO208" s="418"/>
      <c r="BEP208" s="418"/>
      <c r="BEQ208" s="331"/>
      <c r="BER208" s="332"/>
      <c r="BES208" s="418"/>
      <c r="BET208" s="223"/>
      <c r="BEU208" s="223"/>
      <c r="BEV208" s="333"/>
      <c r="BEW208" s="333"/>
      <c r="BEX208" s="223"/>
      <c r="BEY208" s="418"/>
      <c r="BEZ208" s="418"/>
      <c r="BFA208" s="331"/>
      <c r="BFB208" s="332"/>
      <c r="BFC208" s="418"/>
      <c r="BFD208" s="223"/>
      <c r="BFE208" s="223"/>
      <c r="BFF208" s="333"/>
      <c r="BFG208" s="333"/>
      <c r="BFH208" s="223"/>
      <c r="BFI208" s="418"/>
      <c r="BFJ208" s="418"/>
      <c r="BFK208" s="331"/>
      <c r="BFL208" s="332"/>
      <c r="BFM208" s="418"/>
      <c r="BFN208" s="223"/>
      <c r="BFO208" s="223"/>
      <c r="BFP208" s="333"/>
      <c r="BFQ208" s="333"/>
      <c r="BFR208" s="223"/>
      <c r="BFS208" s="418"/>
      <c r="BFT208" s="418"/>
      <c r="BFU208" s="331"/>
      <c r="BFV208" s="332"/>
      <c r="BFW208" s="418"/>
      <c r="BFX208" s="223"/>
      <c r="BFY208" s="223"/>
      <c r="BFZ208" s="333"/>
      <c r="BGA208" s="333"/>
      <c r="BGB208" s="223"/>
      <c r="BGC208" s="418"/>
      <c r="BGD208" s="418"/>
      <c r="BGE208" s="331"/>
      <c r="BGF208" s="332"/>
      <c r="BGG208" s="418"/>
      <c r="BGH208" s="223"/>
      <c r="BGI208" s="223"/>
      <c r="BGJ208" s="333"/>
      <c r="BGK208" s="333"/>
      <c r="BGL208" s="223"/>
      <c r="BGM208" s="418"/>
      <c r="BGN208" s="418"/>
      <c r="BGO208" s="331"/>
      <c r="BGP208" s="332"/>
      <c r="BGQ208" s="418"/>
      <c r="BGR208" s="223"/>
      <c r="BGS208" s="223"/>
      <c r="BGT208" s="333"/>
      <c r="BGU208" s="333"/>
      <c r="BGV208" s="223"/>
      <c r="BGW208" s="418"/>
      <c r="BGX208" s="418"/>
      <c r="BGY208" s="331"/>
      <c r="BGZ208" s="332"/>
      <c r="BHA208" s="418"/>
      <c r="BHB208" s="223"/>
      <c r="BHC208" s="223"/>
      <c r="BHD208" s="333"/>
      <c r="BHE208" s="333"/>
      <c r="BHF208" s="223"/>
      <c r="BHG208" s="418"/>
      <c r="BHH208" s="418"/>
      <c r="BHI208" s="331"/>
      <c r="BHJ208" s="332"/>
      <c r="BHK208" s="418"/>
      <c r="BHL208" s="223"/>
      <c r="BHM208" s="223"/>
      <c r="BHN208" s="333"/>
      <c r="BHO208" s="333"/>
      <c r="BHP208" s="223"/>
      <c r="BHQ208" s="418"/>
      <c r="BHR208" s="418"/>
      <c r="BHS208" s="331"/>
      <c r="BHT208" s="332"/>
      <c r="BHU208" s="418"/>
      <c r="BHV208" s="223"/>
      <c r="BHW208" s="223"/>
      <c r="BHX208" s="333"/>
      <c r="BHY208" s="333"/>
      <c r="BHZ208" s="223"/>
      <c r="BIA208" s="418"/>
      <c r="BIB208" s="418"/>
      <c r="BIC208" s="331"/>
      <c r="BID208" s="332"/>
      <c r="BIE208" s="418"/>
      <c r="BIF208" s="223"/>
      <c r="BIG208" s="223"/>
      <c r="BIH208" s="333"/>
      <c r="BII208" s="333"/>
      <c r="BIJ208" s="223"/>
      <c r="BIK208" s="418"/>
      <c r="BIL208" s="418"/>
      <c r="BIM208" s="331"/>
      <c r="BIN208" s="332"/>
      <c r="BIO208" s="418"/>
      <c r="BIP208" s="223"/>
      <c r="BIQ208" s="223"/>
      <c r="BIR208" s="333"/>
      <c r="BIS208" s="333"/>
      <c r="BIT208" s="223"/>
      <c r="BIU208" s="418"/>
      <c r="BIV208" s="418"/>
      <c r="BIW208" s="331"/>
      <c r="BIX208" s="332"/>
      <c r="BIY208" s="418"/>
      <c r="BIZ208" s="223"/>
      <c r="BJA208" s="223"/>
      <c r="BJB208" s="333"/>
      <c r="BJC208" s="333"/>
      <c r="BJD208" s="223"/>
      <c r="BJE208" s="418"/>
      <c r="BJF208" s="418"/>
      <c r="BJG208" s="331"/>
      <c r="BJH208" s="332"/>
      <c r="BJI208" s="418"/>
      <c r="BJJ208" s="223"/>
      <c r="BJK208" s="223"/>
      <c r="BJL208" s="333"/>
      <c r="BJM208" s="333"/>
      <c r="BJN208" s="223"/>
      <c r="BJO208" s="418"/>
      <c r="BJP208" s="418"/>
      <c r="BJQ208" s="331"/>
      <c r="BJR208" s="332"/>
      <c r="BJS208" s="418"/>
      <c r="BJT208" s="223"/>
      <c r="BJU208" s="223"/>
      <c r="BJV208" s="333"/>
      <c r="BJW208" s="333"/>
      <c r="BJX208" s="223"/>
      <c r="BJY208" s="418"/>
      <c r="BJZ208" s="418"/>
      <c r="BKA208" s="331"/>
      <c r="BKB208" s="332"/>
      <c r="BKC208" s="418"/>
      <c r="BKD208" s="223"/>
      <c r="BKE208" s="223"/>
      <c r="BKF208" s="333"/>
      <c r="BKG208" s="333"/>
      <c r="BKH208" s="223"/>
      <c r="BKI208" s="418"/>
      <c r="BKJ208" s="418"/>
      <c r="BKK208" s="331"/>
      <c r="BKL208" s="332"/>
      <c r="BKM208" s="418"/>
      <c r="BKN208" s="223"/>
      <c r="BKO208" s="223"/>
      <c r="BKP208" s="333"/>
      <c r="BKQ208" s="333"/>
      <c r="BKR208" s="223"/>
      <c r="BKS208" s="418"/>
      <c r="BKT208" s="418"/>
      <c r="BKU208" s="331"/>
      <c r="BKV208" s="332"/>
      <c r="BKW208" s="418"/>
      <c r="BKX208" s="223"/>
      <c r="BKY208" s="223"/>
      <c r="BKZ208" s="333"/>
      <c r="BLA208" s="333"/>
      <c r="BLB208" s="223"/>
      <c r="BLC208" s="418"/>
      <c r="BLD208" s="418"/>
      <c r="BLE208" s="331"/>
      <c r="BLF208" s="332"/>
      <c r="BLG208" s="418"/>
      <c r="BLH208" s="223"/>
      <c r="BLI208" s="223"/>
      <c r="BLJ208" s="333"/>
      <c r="BLK208" s="333"/>
      <c r="BLL208" s="223"/>
      <c r="BLM208" s="418"/>
      <c r="BLN208" s="418"/>
      <c r="BLO208" s="331"/>
      <c r="BLP208" s="332"/>
      <c r="BLQ208" s="418"/>
      <c r="BLR208" s="223"/>
      <c r="BLS208" s="223"/>
      <c r="BLT208" s="333"/>
      <c r="BLU208" s="333"/>
      <c r="BLV208" s="223"/>
      <c r="BLW208" s="418"/>
      <c r="BLX208" s="418"/>
      <c r="BLY208" s="331"/>
      <c r="BLZ208" s="332"/>
      <c r="BMA208" s="418"/>
      <c r="BMB208" s="223"/>
      <c r="BMC208" s="223"/>
      <c r="BMD208" s="333"/>
      <c r="BME208" s="333"/>
      <c r="BMF208" s="223"/>
      <c r="BMG208" s="418"/>
      <c r="BMH208" s="418"/>
      <c r="BMI208" s="331"/>
      <c r="BMJ208" s="332"/>
      <c r="BMK208" s="418"/>
      <c r="BML208" s="223"/>
      <c r="BMM208" s="223"/>
      <c r="BMN208" s="333"/>
      <c r="BMO208" s="333"/>
      <c r="BMP208" s="223"/>
      <c r="BMQ208" s="418"/>
      <c r="BMR208" s="418"/>
      <c r="BMS208" s="331"/>
      <c r="BMT208" s="332"/>
      <c r="BMU208" s="418"/>
      <c r="BMV208" s="223"/>
      <c r="BMW208" s="223"/>
      <c r="BMX208" s="333"/>
      <c r="BMY208" s="333"/>
      <c r="BMZ208" s="223"/>
      <c r="BNA208" s="418"/>
      <c r="BNB208" s="418"/>
      <c r="BNC208" s="331"/>
      <c r="BND208" s="332"/>
      <c r="BNE208" s="418"/>
      <c r="BNF208" s="223"/>
      <c r="BNG208" s="223"/>
      <c r="BNH208" s="333"/>
      <c r="BNI208" s="333"/>
      <c r="BNJ208" s="223"/>
      <c r="BNK208" s="418"/>
      <c r="BNL208" s="418"/>
      <c r="BNM208" s="331"/>
      <c r="BNN208" s="332"/>
      <c r="BNO208" s="418"/>
      <c r="BNP208" s="223"/>
      <c r="BNQ208" s="223"/>
      <c r="BNR208" s="333"/>
      <c r="BNS208" s="333"/>
      <c r="BNT208" s="223"/>
      <c r="BNU208" s="418"/>
      <c r="BNV208" s="418"/>
      <c r="BNW208" s="331"/>
      <c r="BNX208" s="332"/>
      <c r="BNY208" s="418"/>
      <c r="BNZ208" s="223"/>
      <c r="BOA208" s="223"/>
      <c r="BOB208" s="333"/>
      <c r="BOC208" s="333"/>
      <c r="BOD208" s="223"/>
      <c r="BOE208" s="418"/>
      <c r="BOF208" s="418"/>
      <c r="BOG208" s="331"/>
      <c r="BOH208" s="332"/>
      <c r="BOI208" s="418"/>
      <c r="BOJ208" s="223"/>
      <c r="BOK208" s="223"/>
      <c r="BOL208" s="333"/>
      <c r="BOM208" s="333"/>
      <c r="BON208" s="223"/>
      <c r="BOO208" s="418"/>
      <c r="BOP208" s="418"/>
      <c r="BOQ208" s="331"/>
      <c r="BOR208" s="332"/>
      <c r="BOS208" s="418"/>
      <c r="BOT208" s="223"/>
      <c r="BOU208" s="223"/>
      <c r="BOV208" s="333"/>
      <c r="BOW208" s="333"/>
      <c r="BOX208" s="223"/>
      <c r="BOY208" s="418"/>
      <c r="BOZ208" s="418"/>
      <c r="BPA208" s="331"/>
      <c r="BPB208" s="332"/>
      <c r="BPC208" s="418"/>
      <c r="BPD208" s="223"/>
      <c r="BPE208" s="223"/>
      <c r="BPF208" s="333"/>
      <c r="BPG208" s="333"/>
      <c r="BPH208" s="223"/>
      <c r="BPI208" s="418"/>
      <c r="BPJ208" s="418"/>
      <c r="BPK208" s="331"/>
      <c r="BPL208" s="332"/>
      <c r="BPM208" s="418"/>
      <c r="BPN208" s="223"/>
      <c r="BPO208" s="223"/>
      <c r="BPP208" s="333"/>
      <c r="BPQ208" s="333"/>
      <c r="BPR208" s="223"/>
      <c r="BPS208" s="418"/>
      <c r="BPT208" s="418"/>
      <c r="BPU208" s="331"/>
      <c r="BPV208" s="332"/>
      <c r="BPW208" s="418"/>
      <c r="BPX208" s="223"/>
      <c r="BPY208" s="223"/>
      <c r="BPZ208" s="333"/>
      <c r="BQA208" s="333"/>
      <c r="BQB208" s="223"/>
      <c r="BQC208" s="418"/>
      <c r="BQD208" s="418"/>
      <c r="BQE208" s="331"/>
      <c r="BQF208" s="332"/>
      <c r="BQG208" s="418"/>
      <c r="BQH208" s="223"/>
      <c r="BQI208" s="223"/>
      <c r="BQJ208" s="333"/>
      <c r="BQK208" s="333"/>
      <c r="BQL208" s="223"/>
      <c r="BQM208" s="418"/>
      <c r="BQN208" s="418"/>
      <c r="BQO208" s="331"/>
      <c r="BQP208" s="332"/>
      <c r="BQQ208" s="418"/>
      <c r="BQR208" s="223"/>
      <c r="BQS208" s="223"/>
      <c r="BQT208" s="333"/>
      <c r="BQU208" s="333"/>
      <c r="BQV208" s="223"/>
      <c r="BQW208" s="418"/>
      <c r="BQX208" s="418"/>
      <c r="BQY208" s="331"/>
      <c r="BQZ208" s="332"/>
      <c r="BRA208" s="418"/>
      <c r="BRB208" s="223"/>
      <c r="BRC208" s="223"/>
      <c r="BRD208" s="333"/>
      <c r="BRE208" s="333"/>
      <c r="BRF208" s="223"/>
      <c r="BRG208" s="418"/>
      <c r="BRH208" s="418"/>
      <c r="BRI208" s="331"/>
      <c r="BRJ208" s="332"/>
      <c r="BRK208" s="418"/>
      <c r="BRL208" s="223"/>
      <c r="BRM208" s="223"/>
      <c r="BRN208" s="333"/>
      <c r="BRO208" s="333"/>
      <c r="BRP208" s="223"/>
      <c r="BRQ208" s="418"/>
      <c r="BRR208" s="418"/>
      <c r="BRS208" s="331"/>
      <c r="BRT208" s="332"/>
      <c r="BRU208" s="418"/>
      <c r="BRV208" s="223"/>
      <c r="BRW208" s="223"/>
      <c r="BRX208" s="333"/>
      <c r="BRY208" s="333"/>
      <c r="BRZ208" s="223"/>
      <c r="BSA208" s="418"/>
      <c r="BSB208" s="418"/>
      <c r="BSC208" s="331"/>
      <c r="BSD208" s="332"/>
      <c r="BSE208" s="418"/>
      <c r="BSF208" s="223"/>
      <c r="BSG208" s="223"/>
      <c r="BSH208" s="333"/>
      <c r="BSI208" s="333"/>
      <c r="BSJ208" s="223"/>
      <c r="BSK208" s="418"/>
      <c r="BSL208" s="418"/>
      <c r="BSM208" s="331"/>
      <c r="BSN208" s="332"/>
      <c r="BSO208" s="418"/>
      <c r="BSP208" s="223"/>
      <c r="BSQ208" s="223"/>
      <c r="BSR208" s="333"/>
      <c r="BSS208" s="333"/>
      <c r="BST208" s="223"/>
      <c r="BSU208" s="418"/>
      <c r="BSV208" s="418"/>
      <c r="BSW208" s="331"/>
      <c r="BSX208" s="332"/>
      <c r="BSY208" s="418"/>
      <c r="BSZ208" s="223"/>
      <c r="BTA208" s="223"/>
      <c r="BTB208" s="333"/>
      <c r="BTC208" s="333"/>
      <c r="BTD208" s="223"/>
      <c r="BTE208" s="418"/>
      <c r="BTF208" s="418"/>
      <c r="BTG208" s="331"/>
      <c r="BTH208" s="332"/>
      <c r="BTI208" s="418"/>
      <c r="BTJ208" s="223"/>
      <c r="BTK208" s="223"/>
      <c r="BTL208" s="333"/>
      <c r="BTM208" s="333"/>
      <c r="BTN208" s="223"/>
      <c r="BTO208" s="418"/>
      <c r="BTP208" s="418"/>
      <c r="BTQ208" s="331"/>
      <c r="BTR208" s="332"/>
      <c r="BTS208" s="418"/>
      <c r="BTT208" s="223"/>
      <c r="BTU208" s="223"/>
      <c r="BTV208" s="333"/>
      <c r="BTW208" s="333"/>
      <c r="BTX208" s="223"/>
      <c r="BTY208" s="418"/>
      <c r="BTZ208" s="418"/>
      <c r="BUA208" s="331"/>
      <c r="BUB208" s="332"/>
      <c r="BUC208" s="418"/>
      <c r="BUD208" s="223"/>
      <c r="BUE208" s="223"/>
      <c r="BUF208" s="333"/>
      <c r="BUG208" s="333"/>
      <c r="BUH208" s="223"/>
      <c r="BUI208" s="418"/>
      <c r="BUJ208" s="418"/>
      <c r="BUK208" s="331"/>
      <c r="BUL208" s="332"/>
      <c r="BUM208" s="418"/>
      <c r="BUN208" s="223"/>
      <c r="BUO208" s="223"/>
      <c r="BUP208" s="333"/>
      <c r="BUQ208" s="333"/>
      <c r="BUR208" s="223"/>
      <c r="BUS208" s="418"/>
      <c r="BUT208" s="418"/>
      <c r="BUU208" s="331"/>
      <c r="BUV208" s="332"/>
      <c r="BUW208" s="418"/>
      <c r="BUX208" s="223"/>
      <c r="BUY208" s="223"/>
      <c r="BUZ208" s="333"/>
      <c r="BVA208" s="333"/>
      <c r="BVB208" s="223"/>
      <c r="BVC208" s="418"/>
      <c r="BVD208" s="418"/>
      <c r="BVE208" s="331"/>
      <c r="BVF208" s="332"/>
      <c r="BVG208" s="418"/>
      <c r="BVH208" s="223"/>
      <c r="BVI208" s="223"/>
      <c r="BVJ208" s="333"/>
      <c r="BVK208" s="333"/>
      <c r="BVL208" s="223"/>
      <c r="BVM208" s="418"/>
      <c r="BVN208" s="418"/>
      <c r="BVO208" s="331"/>
      <c r="BVP208" s="332"/>
      <c r="BVQ208" s="418"/>
      <c r="BVR208" s="223"/>
      <c r="BVS208" s="223"/>
      <c r="BVT208" s="333"/>
      <c r="BVU208" s="333"/>
      <c r="BVV208" s="223"/>
      <c r="BVW208" s="418"/>
      <c r="BVX208" s="418"/>
      <c r="BVY208" s="331"/>
      <c r="BVZ208" s="332"/>
      <c r="BWA208" s="418"/>
      <c r="BWB208" s="223"/>
      <c r="BWC208" s="223"/>
      <c r="BWD208" s="333"/>
      <c r="BWE208" s="333"/>
      <c r="BWF208" s="223"/>
      <c r="BWG208" s="418"/>
      <c r="BWH208" s="418"/>
      <c r="BWI208" s="331"/>
      <c r="BWJ208" s="332"/>
      <c r="BWK208" s="418"/>
      <c r="BWL208" s="223"/>
      <c r="BWM208" s="223"/>
      <c r="BWN208" s="333"/>
      <c r="BWO208" s="333"/>
      <c r="BWP208" s="223"/>
      <c r="BWQ208" s="418"/>
      <c r="BWR208" s="418"/>
      <c r="BWS208" s="331"/>
      <c r="BWT208" s="332"/>
      <c r="BWU208" s="418"/>
      <c r="BWV208" s="223"/>
      <c r="BWW208" s="223"/>
      <c r="BWX208" s="333"/>
      <c r="BWY208" s="333"/>
      <c r="BWZ208" s="223"/>
      <c r="BXA208" s="418"/>
      <c r="BXB208" s="418"/>
      <c r="BXC208" s="331"/>
      <c r="BXD208" s="332"/>
      <c r="BXE208" s="418"/>
      <c r="BXF208" s="223"/>
      <c r="BXG208" s="223"/>
      <c r="BXH208" s="333"/>
      <c r="BXI208" s="333"/>
      <c r="BXJ208" s="223"/>
      <c r="BXK208" s="418"/>
      <c r="BXL208" s="418"/>
      <c r="BXM208" s="331"/>
      <c r="BXN208" s="332"/>
      <c r="BXO208" s="418"/>
      <c r="BXP208" s="223"/>
      <c r="BXQ208" s="223"/>
      <c r="BXR208" s="333"/>
      <c r="BXS208" s="333"/>
      <c r="BXT208" s="223"/>
      <c r="BXU208" s="418"/>
      <c r="BXV208" s="418"/>
      <c r="BXW208" s="331"/>
      <c r="BXX208" s="332"/>
      <c r="BXY208" s="418"/>
      <c r="BXZ208" s="223"/>
      <c r="BYA208" s="223"/>
      <c r="BYB208" s="333"/>
      <c r="BYC208" s="333"/>
      <c r="BYD208" s="223"/>
      <c r="BYE208" s="418"/>
      <c r="BYF208" s="418"/>
      <c r="BYG208" s="331"/>
      <c r="BYH208" s="332"/>
      <c r="BYI208" s="418"/>
      <c r="BYJ208" s="223"/>
      <c r="BYK208" s="223"/>
      <c r="BYL208" s="333"/>
      <c r="BYM208" s="333"/>
      <c r="BYN208" s="223"/>
      <c r="BYO208" s="418"/>
      <c r="BYP208" s="418"/>
      <c r="BYQ208" s="331"/>
      <c r="BYR208" s="332"/>
      <c r="BYS208" s="418"/>
      <c r="BYT208" s="223"/>
      <c r="BYU208" s="223"/>
      <c r="BYV208" s="333"/>
      <c r="BYW208" s="333"/>
      <c r="BYX208" s="223"/>
      <c r="BYY208" s="418"/>
      <c r="BYZ208" s="418"/>
      <c r="BZA208" s="331"/>
      <c r="BZB208" s="332"/>
      <c r="BZC208" s="418"/>
      <c r="BZD208" s="223"/>
      <c r="BZE208" s="223"/>
      <c r="BZF208" s="333"/>
      <c r="BZG208" s="333"/>
      <c r="BZH208" s="223"/>
      <c r="BZI208" s="418"/>
      <c r="BZJ208" s="418"/>
      <c r="BZK208" s="331"/>
      <c r="BZL208" s="332"/>
      <c r="BZM208" s="418"/>
      <c r="BZN208" s="223"/>
      <c r="BZO208" s="223"/>
      <c r="BZP208" s="333"/>
      <c r="BZQ208" s="333"/>
      <c r="BZR208" s="223"/>
      <c r="BZS208" s="418"/>
      <c r="BZT208" s="418"/>
      <c r="BZU208" s="331"/>
      <c r="BZV208" s="332"/>
      <c r="BZW208" s="418"/>
      <c r="BZX208" s="223"/>
      <c r="BZY208" s="223"/>
      <c r="BZZ208" s="333"/>
      <c r="CAA208" s="333"/>
      <c r="CAB208" s="223"/>
      <c r="CAC208" s="418"/>
      <c r="CAD208" s="418"/>
      <c r="CAE208" s="331"/>
      <c r="CAF208" s="332"/>
      <c r="CAG208" s="418"/>
      <c r="CAH208" s="223"/>
      <c r="CAI208" s="223"/>
      <c r="CAJ208" s="333"/>
      <c r="CAK208" s="333"/>
      <c r="CAL208" s="223"/>
      <c r="CAM208" s="418"/>
      <c r="CAN208" s="418"/>
      <c r="CAO208" s="331"/>
      <c r="CAP208" s="332"/>
      <c r="CAQ208" s="418"/>
      <c r="CAR208" s="223"/>
      <c r="CAS208" s="223"/>
      <c r="CAT208" s="333"/>
      <c r="CAU208" s="333"/>
      <c r="CAV208" s="223"/>
      <c r="CAW208" s="418"/>
      <c r="CAX208" s="418"/>
      <c r="CAY208" s="331"/>
      <c r="CAZ208" s="332"/>
      <c r="CBA208" s="418"/>
      <c r="CBB208" s="223"/>
      <c r="CBC208" s="223"/>
      <c r="CBD208" s="333"/>
      <c r="CBE208" s="333"/>
      <c r="CBF208" s="223"/>
      <c r="CBG208" s="418"/>
      <c r="CBH208" s="418"/>
      <c r="CBI208" s="331"/>
      <c r="CBJ208" s="332"/>
      <c r="CBK208" s="418"/>
      <c r="CBL208" s="223"/>
      <c r="CBM208" s="223"/>
      <c r="CBN208" s="333"/>
      <c r="CBO208" s="333"/>
      <c r="CBP208" s="223"/>
      <c r="CBQ208" s="418"/>
      <c r="CBR208" s="418"/>
      <c r="CBS208" s="331"/>
      <c r="CBT208" s="332"/>
      <c r="CBU208" s="418"/>
      <c r="CBV208" s="223"/>
      <c r="CBW208" s="223"/>
      <c r="CBX208" s="333"/>
      <c r="CBY208" s="333"/>
      <c r="CBZ208" s="223"/>
      <c r="CCA208" s="418"/>
      <c r="CCB208" s="418"/>
      <c r="CCC208" s="331"/>
      <c r="CCD208" s="332"/>
      <c r="CCE208" s="418"/>
      <c r="CCF208" s="223"/>
      <c r="CCG208" s="223"/>
      <c r="CCH208" s="333"/>
      <c r="CCI208" s="333"/>
      <c r="CCJ208" s="223"/>
      <c r="CCK208" s="418"/>
      <c r="CCL208" s="418"/>
      <c r="CCM208" s="331"/>
      <c r="CCN208" s="332"/>
      <c r="CCO208" s="418"/>
      <c r="CCP208" s="223"/>
      <c r="CCQ208" s="223"/>
      <c r="CCR208" s="333"/>
      <c r="CCS208" s="333"/>
      <c r="CCT208" s="223"/>
      <c r="CCU208" s="418"/>
      <c r="CCV208" s="418"/>
      <c r="CCW208" s="331"/>
      <c r="CCX208" s="332"/>
      <c r="CCY208" s="418"/>
      <c r="CCZ208" s="223"/>
      <c r="CDA208" s="223"/>
      <c r="CDB208" s="333"/>
      <c r="CDC208" s="333"/>
      <c r="CDD208" s="223"/>
      <c r="CDE208" s="418"/>
      <c r="CDF208" s="418"/>
      <c r="CDG208" s="331"/>
      <c r="CDH208" s="332"/>
      <c r="CDI208" s="418"/>
      <c r="CDJ208" s="223"/>
      <c r="CDK208" s="223"/>
      <c r="CDL208" s="333"/>
      <c r="CDM208" s="333"/>
      <c r="CDN208" s="223"/>
      <c r="CDO208" s="418"/>
      <c r="CDP208" s="418"/>
      <c r="CDQ208" s="331"/>
      <c r="CDR208" s="332"/>
      <c r="CDS208" s="418"/>
      <c r="CDT208" s="223"/>
      <c r="CDU208" s="223"/>
      <c r="CDV208" s="333"/>
      <c r="CDW208" s="333"/>
      <c r="CDX208" s="223"/>
      <c r="CDY208" s="418"/>
      <c r="CDZ208" s="418"/>
      <c r="CEA208" s="331"/>
      <c r="CEB208" s="332"/>
      <c r="CEC208" s="418"/>
      <c r="CED208" s="223"/>
      <c r="CEE208" s="223"/>
      <c r="CEF208" s="333"/>
      <c r="CEG208" s="333"/>
      <c r="CEH208" s="223"/>
      <c r="CEI208" s="418"/>
      <c r="CEJ208" s="418"/>
      <c r="CEK208" s="331"/>
      <c r="CEL208" s="332"/>
      <c r="CEM208" s="418"/>
      <c r="CEN208" s="223"/>
      <c r="CEO208" s="223"/>
      <c r="CEP208" s="333"/>
      <c r="CEQ208" s="333"/>
      <c r="CER208" s="223"/>
      <c r="CES208" s="418"/>
      <c r="CET208" s="418"/>
      <c r="CEU208" s="331"/>
      <c r="CEV208" s="332"/>
      <c r="CEW208" s="418"/>
      <c r="CEX208" s="223"/>
      <c r="CEY208" s="223"/>
      <c r="CEZ208" s="333"/>
      <c r="CFA208" s="333"/>
      <c r="CFB208" s="223"/>
      <c r="CFC208" s="418"/>
      <c r="CFD208" s="418"/>
      <c r="CFE208" s="331"/>
      <c r="CFF208" s="332"/>
      <c r="CFG208" s="418"/>
      <c r="CFH208" s="223"/>
      <c r="CFI208" s="223"/>
      <c r="CFJ208" s="333"/>
      <c r="CFK208" s="333"/>
      <c r="CFL208" s="223"/>
      <c r="CFM208" s="418"/>
      <c r="CFN208" s="418"/>
      <c r="CFO208" s="331"/>
      <c r="CFP208" s="332"/>
      <c r="CFQ208" s="418"/>
      <c r="CFR208" s="223"/>
      <c r="CFS208" s="223"/>
      <c r="CFT208" s="333"/>
      <c r="CFU208" s="333"/>
      <c r="CFV208" s="223"/>
      <c r="CFW208" s="418"/>
      <c r="CFX208" s="418"/>
      <c r="CFY208" s="331"/>
      <c r="CFZ208" s="332"/>
      <c r="CGA208" s="418"/>
      <c r="CGB208" s="223"/>
      <c r="CGC208" s="223"/>
      <c r="CGD208" s="333"/>
      <c r="CGE208" s="333"/>
      <c r="CGF208" s="223"/>
      <c r="CGG208" s="418"/>
      <c r="CGH208" s="418"/>
      <c r="CGI208" s="331"/>
      <c r="CGJ208" s="332"/>
      <c r="CGK208" s="418"/>
      <c r="CGL208" s="223"/>
      <c r="CGM208" s="223"/>
      <c r="CGN208" s="333"/>
      <c r="CGO208" s="333"/>
      <c r="CGP208" s="223"/>
      <c r="CGQ208" s="418"/>
      <c r="CGR208" s="418"/>
      <c r="CGS208" s="331"/>
      <c r="CGT208" s="332"/>
      <c r="CGU208" s="418"/>
      <c r="CGV208" s="223"/>
      <c r="CGW208" s="223"/>
      <c r="CGX208" s="333"/>
      <c r="CGY208" s="333"/>
      <c r="CGZ208" s="223"/>
      <c r="CHA208" s="418"/>
      <c r="CHB208" s="418"/>
      <c r="CHC208" s="331"/>
      <c r="CHD208" s="332"/>
      <c r="CHE208" s="418"/>
      <c r="CHF208" s="223"/>
      <c r="CHG208" s="223"/>
      <c r="CHH208" s="333"/>
      <c r="CHI208" s="333"/>
      <c r="CHJ208" s="223"/>
      <c r="CHK208" s="418"/>
      <c r="CHL208" s="418"/>
      <c r="CHM208" s="331"/>
      <c r="CHN208" s="332"/>
      <c r="CHO208" s="418"/>
      <c r="CHP208" s="223"/>
      <c r="CHQ208" s="223"/>
      <c r="CHR208" s="333"/>
      <c r="CHS208" s="333"/>
      <c r="CHT208" s="223"/>
      <c r="CHU208" s="418"/>
      <c r="CHV208" s="418"/>
      <c r="CHW208" s="331"/>
      <c r="CHX208" s="332"/>
      <c r="CHY208" s="418"/>
      <c r="CHZ208" s="223"/>
      <c r="CIA208" s="223"/>
      <c r="CIB208" s="333"/>
      <c r="CIC208" s="333"/>
      <c r="CID208" s="223"/>
      <c r="CIE208" s="418"/>
      <c r="CIF208" s="418"/>
      <c r="CIG208" s="331"/>
      <c r="CIH208" s="332"/>
      <c r="CII208" s="418"/>
      <c r="CIJ208" s="223"/>
      <c r="CIK208" s="223"/>
      <c r="CIL208" s="333"/>
      <c r="CIM208" s="333"/>
      <c r="CIN208" s="223"/>
      <c r="CIO208" s="418"/>
      <c r="CIP208" s="418"/>
      <c r="CIQ208" s="331"/>
      <c r="CIR208" s="332"/>
      <c r="CIS208" s="418"/>
      <c r="CIT208" s="223"/>
      <c r="CIU208" s="223"/>
      <c r="CIV208" s="333"/>
      <c r="CIW208" s="333"/>
      <c r="CIX208" s="223"/>
      <c r="CIY208" s="418"/>
      <c r="CIZ208" s="418"/>
      <c r="CJA208" s="331"/>
      <c r="CJB208" s="332"/>
      <c r="CJC208" s="418"/>
      <c r="CJD208" s="223"/>
      <c r="CJE208" s="223"/>
      <c r="CJF208" s="333"/>
      <c r="CJG208" s="333"/>
      <c r="CJH208" s="223"/>
      <c r="CJI208" s="418"/>
      <c r="CJJ208" s="418"/>
      <c r="CJK208" s="331"/>
      <c r="CJL208" s="332"/>
      <c r="CJM208" s="418"/>
      <c r="CJN208" s="223"/>
      <c r="CJO208" s="223"/>
      <c r="CJP208" s="333"/>
      <c r="CJQ208" s="333"/>
      <c r="CJR208" s="223"/>
      <c r="CJS208" s="418"/>
      <c r="CJT208" s="418"/>
      <c r="CJU208" s="331"/>
      <c r="CJV208" s="332"/>
      <c r="CJW208" s="418"/>
      <c r="CJX208" s="223"/>
      <c r="CJY208" s="223"/>
      <c r="CJZ208" s="333"/>
      <c r="CKA208" s="333"/>
      <c r="CKB208" s="223"/>
      <c r="CKC208" s="418"/>
      <c r="CKD208" s="418"/>
      <c r="CKE208" s="331"/>
      <c r="CKF208" s="332"/>
      <c r="CKG208" s="418"/>
      <c r="CKH208" s="223"/>
      <c r="CKI208" s="223"/>
      <c r="CKJ208" s="333"/>
      <c r="CKK208" s="333"/>
      <c r="CKL208" s="223"/>
      <c r="CKM208" s="418"/>
      <c r="CKN208" s="418"/>
      <c r="CKO208" s="331"/>
      <c r="CKP208" s="332"/>
      <c r="CKQ208" s="418"/>
      <c r="CKR208" s="223"/>
      <c r="CKS208" s="223"/>
      <c r="CKT208" s="333"/>
      <c r="CKU208" s="333"/>
      <c r="CKV208" s="223"/>
      <c r="CKW208" s="418"/>
      <c r="CKX208" s="418"/>
      <c r="CKY208" s="331"/>
      <c r="CKZ208" s="332"/>
      <c r="CLA208" s="418"/>
      <c r="CLB208" s="223"/>
      <c r="CLC208" s="223"/>
      <c r="CLD208" s="333"/>
      <c r="CLE208" s="333"/>
      <c r="CLF208" s="223"/>
      <c r="CLG208" s="418"/>
      <c r="CLH208" s="418"/>
      <c r="CLI208" s="331"/>
      <c r="CLJ208" s="332"/>
      <c r="CLK208" s="418"/>
      <c r="CLL208" s="223"/>
      <c r="CLM208" s="223"/>
      <c r="CLN208" s="333"/>
      <c r="CLO208" s="333"/>
      <c r="CLP208" s="223"/>
      <c r="CLQ208" s="418"/>
      <c r="CLR208" s="418"/>
      <c r="CLS208" s="331"/>
      <c r="CLT208" s="332"/>
      <c r="CLU208" s="418"/>
      <c r="CLV208" s="223"/>
      <c r="CLW208" s="223"/>
      <c r="CLX208" s="333"/>
      <c r="CLY208" s="333"/>
      <c r="CLZ208" s="223"/>
      <c r="CMA208" s="418"/>
      <c r="CMB208" s="418"/>
      <c r="CMC208" s="331"/>
      <c r="CMD208" s="332"/>
      <c r="CME208" s="418"/>
      <c r="CMF208" s="223"/>
      <c r="CMG208" s="223"/>
      <c r="CMH208" s="333"/>
      <c r="CMI208" s="333"/>
      <c r="CMJ208" s="223"/>
      <c r="CMK208" s="418"/>
      <c r="CML208" s="418"/>
      <c r="CMM208" s="331"/>
      <c r="CMN208" s="332"/>
      <c r="CMO208" s="418"/>
      <c r="CMP208" s="223"/>
      <c r="CMQ208" s="223"/>
      <c r="CMR208" s="333"/>
      <c r="CMS208" s="333"/>
      <c r="CMT208" s="223"/>
      <c r="CMU208" s="418"/>
      <c r="CMV208" s="418"/>
      <c r="CMW208" s="331"/>
      <c r="CMX208" s="332"/>
      <c r="CMY208" s="418"/>
      <c r="CMZ208" s="223"/>
      <c r="CNA208" s="223"/>
      <c r="CNB208" s="333"/>
      <c r="CNC208" s="333"/>
      <c r="CND208" s="223"/>
      <c r="CNE208" s="418"/>
      <c r="CNF208" s="418"/>
      <c r="CNG208" s="331"/>
      <c r="CNH208" s="332"/>
      <c r="CNI208" s="418"/>
      <c r="CNJ208" s="223"/>
      <c r="CNK208" s="223"/>
      <c r="CNL208" s="333"/>
      <c r="CNM208" s="333"/>
      <c r="CNN208" s="223"/>
      <c r="CNO208" s="418"/>
      <c r="CNP208" s="418"/>
      <c r="CNQ208" s="331"/>
      <c r="CNR208" s="332"/>
      <c r="CNS208" s="418"/>
      <c r="CNT208" s="223"/>
      <c r="CNU208" s="223"/>
      <c r="CNV208" s="333"/>
      <c r="CNW208" s="333"/>
      <c r="CNX208" s="223"/>
      <c r="CNY208" s="418"/>
      <c r="CNZ208" s="418"/>
      <c r="COA208" s="331"/>
      <c r="COB208" s="332"/>
      <c r="COC208" s="418"/>
      <c r="COD208" s="223"/>
      <c r="COE208" s="223"/>
      <c r="COF208" s="333"/>
      <c r="COG208" s="333"/>
      <c r="COH208" s="223"/>
      <c r="COI208" s="418"/>
      <c r="COJ208" s="418"/>
      <c r="COK208" s="331"/>
      <c r="COL208" s="332"/>
      <c r="COM208" s="418"/>
      <c r="CON208" s="223"/>
      <c r="COO208" s="223"/>
      <c r="COP208" s="333"/>
      <c r="COQ208" s="333"/>
      <c r="COR208" s="223"/>
      <c r="COS208" s="418"/>
      <c r="COT208" s="418"/>
      <c r="COU208" s="331"/>
      <c r="COV208" s="332"/>
      <c r="COW208" s="418"/>
      <c r="COX208" s="223"/>
      <c r="COY208" s="223"/>
      <c r="COZ208" s="333"/>
      <c r="CPA208" s="333"/>
      <c r="CPB208" s="223"/>
      <c r="CPC208" s="418"/>
      <c r="CPD208" s="418"/>
      <c r="CPE208" s="331"/>
      <c r="CPF208" s="332"/>
      <c r="CPG208" s="418"/>
      <c r="CPH208" s="223"/>
      <c r="CPI208" s="223"/>
      <c r="CPJ208" s="333"/>
      <c r="CPK208" s="333"/>
      <c r="CPL208" s="223"/>
      <c r="CPM208" s="418"/>
      <c r="CPN208" s="418"/>
      <c r="CPO208" s="331"/>
      <c r="CPP208" s="332"/>
      <c r="CPQ208" s="418"/>
      <c r="CPR208" s="223"/>
      <c r="CPS208" s="223"/>
      <c r="CPT208" s="333"/>
      <c r="CPU208" s="333"/>
      <c r="CPV208" s="223"/>
      <c r="CPW208" s="418"/>
      <c r="CPX208" s="418"/>
      <c r="CPY208" s="331"/>
      <c r="CPZ208" s="332"/>
      <c r="CQA208" s="418"/>
      <c r="CQB208" s="223"/>
      <c r="CQC208" s="223"/>
      <c r="CQD208" s="333"/>
      <c r="CQE208" s="333"/>
      <c r="CQF208" s="223"/>
      <c r="CQG208" s="418"/>
      <c r="CQH208" s="418"/>
      <c r="CQI208" s="331"/>
      <c r="CQJ208" s="332"/>
      <c r="CQK208" s="418"/>
      <c r="CQL208" s="223"/>
      <c r="CQM208" s="223"/>
      <c r="CQN208" s="333"/>
      <c r="CQO208" s="333"/>
      <c r="CQP208" s="223"/>
      <c r="CQQ208" s="418"/>
      <c r="CQR208" s="418"/>
      <c r="CQS208" s="331"/>
      <c r="CQT208" s="332"/>
      <c r="CQU208" s="418"/>
      <c r="CQV208" s="223"/>
      <c r="CQW208" s="223"/>
      <c r="CQX208" s="333"/>
      <c r="CQY208" s="333"/>
      <c r="CQZ208" s="223"/>
      <c r="CRA208" s="418"/>
      <c r="CRB208" s="418"/>
      <c r="CRC208" s="331"/>
      <c r="CRD208" s="332"/>
      <c r="CRE208" s="418"/>
      <c r="CRF208" s="223"/>
      <c r="CRG208" s="223"/>
      <c r="CRH208" s="333"/>
      <c r="CRI208" s="333"/>
      <c r="CRJ208" s="223"/>
      <c r="CRK208" s="418"/>
      <c r="CRL208" s="418"/>
      <c r="CRM208" s="331"/>
      <c r="CRN208" s="332"/>
      <c r="CRO208" s="418"/>
      <c r="CRP208" s="223"/>
      <c r="CRQ208" s="223"/>
      <c r="CRR208" s="333"/>
      <c r="CRS208" s="333"/>
      <c r="CRT208" s="223"/>
      <c r="CRU208" s="418"/>
      <c r="CRV208" s="418"/>
      <c r="CRW208" s="331"/>
      <c r="CRX208" s="332"/>
      <c r="CRY208" s="418"/>
      <c r="CRZ208" s="223"/>
      <c r="CSA208" s="223"/>
      <c r="CSB208" s="333"/>
      <c r="CSC208" s="333"/>
      <c r="CSD208" s="223"/>
      <c r="CSE208" s="418"/>
      <c r="CSF208" s="418"/>
      <c r="CSG208" s="331"/>
      <c r="CSH208" s="332"/>
      <c r="CSI208" s="418"/>
      <c r="CSJ208" s="223"/>
      <c r="CSK208" s="223"/>
      <c r="CSL208" s="333"/>
      <c r="CSM208" s="333"/>
      <c r="CSN208" s="223"/>
      <c r="CSO208" s="418"/>
      <c r="CSP208" s="418"/>
      <c r="CSQ208" s="331"/>
      <c r="CSR208" s="332"/>
      <c r="CSS208" s="418"/>
      <c r="CST208" s="223"/>
      <c r="CSU208" s="223"/>
      <c r="CSV208" s="333"/>
      <c r="CSW208" s="333"/>
      <c r="CSX208" s="223"/>
      <c r="CSY208" s="418"/>
      <c r="CSZ208" s="418"/>
      <c r="CTA208" s="331"/>
      <c r="CTB208" s="332"/>
      <c r="CTC208" s="418"/>
      <c r="CTD208" s="223"/>
      <c r="CTE208" s="223"/>
      <c r="CTF208" s="333"/>
      <c r="CTG208" s="333"/>
      <c r="CTH208" s="223"/>
      <c r="CTI208" s="418"/>
      <c r="CTJ208" s="418"/>
      <c r="CTK208" s="331"/>
      <c r="CTL208" s="332"/>
      <c r="CTM208" s="418"/>
      <c r="CTN208" s="223"/>
      <c r="CTO208" s="223"/>
      <c r="CTP208" s="333"/>
      <c r="CTQ208" s="333"/>
      <c r="CTR208" s="223"/>
      <c r="CTS208" s="418"/>
      <c r="CTT208" s="418"/>
      <c r="CTU208" s="331"/>
      <c r="CTV208" s="332"/>
      <c r="CTW208" s="418"/>
      <c r="CTX208" s="223"/>
      <c r="CTY208" s="223"/>
      <c r="CTZ208" s="333"/>
      <c r="CUA208" s="333"/>
      <c r="CUB208" s="223"/>
      <c r="CUC208" s="418"/>
      <c r="CUD208" s="418"/>
      <c r="CUE208" s="331"/>
      <c r="CUF208" s="332"/>
      <c r="CUG208" s="418"/>
      <c r="CUH208" s="223"/>
      <c r="CUI208" s="223"/>
      <c r="CUJ208" s="333"/>
      <c r="CUK208" s="333"/>
      <c r="CUL208" s="223"/>
      <c r="CUM208" s="418"/>
      <c r="CUN208" s="418"/>
      <c r="CUO208" s="331"/>
      <c r="CUP208" s="332"/>
      <c r="CUQ208" s="418"/>
      <c r="CUR208" s="223"/>
      <c r="CUS208" s="223"/>
      <c r="CUT208" s="333"/>
      <c r="CUU208" s="333"/>
      <c r="CUV208" s="223"/>
      <c r="CUW208" s="418"/>
      <c r="CUX208" s="418"/>
      <c r="CUY208" s="331"/>
      <c r="CUZ208" s="332"/>
      <c r="CVA208" s="418"/>
      <c r="CVB208" s="223"/>
      <c r="CVC208" s="223"/>
      <c r="CVD208" s="333"/>
      <c r="CVE208" s="333"/>
      <c r="CVF208" s="223"/>
      <c r="CVG208" s="418"/>
      <c r="CVH208" s="418"/>
      <c r="CVI208" s="331"/>
      <c r="CVJ208" s="332"/>
      <c r="CVK208" s="418"/>
      <c r="CVL208" s="223"/>
      <c r="CVM208" s="223"/>
      <c r="CVN208" s="333"/>
      <c r="CVO208" s="333"/>
      <c r="CVP208" s="223"/>
      <c r="CVQ208" s="418"/>
      <c r="CVR208" s="418"/>
      <c r="CVS208" s="331"/>
      <c r="CVT208" s="332"/>
      <c r="CVU208" s="418"/>
      <c r="CVV208" s="223"/>
      <c r="CVW208" s="223"/>
      <c r="CVX208" s="333"/>
      <c r="CVY208" s="333"/>
      <c r="CVZ208" s="223"/>
      <c r="CWA208" s="418"/>
      <c r="CWB208" s="418"/>
      <c r="CWC208" s="331"/>
      <c r="CWD208" s="332"/>
      <c r="CWE208" s="418"/>
      <c r="CWF208" s="223"/>
      <c r="CWG208" s="223"/>
      <c r="CWH208" s="333"/>
      <c r="CWI208" s="333"/>
      <c r="CWJ208" s="223"/>
      <c r="CWK208" s="418"/>
      <c r="CWL208" s="418"/>
      <c r="CWM208" s="331"/>
      <c r="CWN208" s="332"/>
      <c r="CWO208" s="418"/>
      <c r="CWP208" s="223"/>
      <c r="CWQ208" s="223"/>
      <c r="CWR208" s="333"/>
      <c r="CWS208" s="333"/>
      <c r="CWT208" s="223"/>
      <c r="CWU208" s="418"/>
      <c r="CWV208" s="418"/>
      <c r="CWW208" s="331"/>
      <c r="CWX208" s="332"/>
      <c r="CWY208" s="418"/>
      <c r="CWZ208" s="223"/>
      <c r="CXA208" s="223"/>
      <c r="CXB208" s="333"/>
      <c r="CXC208" s="333"/>
      <c r="CXD208" s="223"/>
      <c r="CXE208" s="418"/>
      <c r="CXF208" s="418"/>
      <c r="CXG208" s="331"/>
      <c r="CXH208" s="332"/>
      <c r="CXI208" s="418"/>
      <c r="CXJ208" s="223"/>
      <c r="CXK208" s="223"/>
      <c r="CXL208" s="333"/>
      <c r="CXM208" s="333"/>
      <c r="CXN208" s="223"/>
      <c r="CXO208" s="418"/>
      <c r="CXP208" s="418"/>
      <c r="CXQ208" s="331"/>
      <c r="CXR208" s="332"/>
      <c r="CXS208" s="418"/>
      <c r="CXT208" s="223"/>
      <c r="CXU208" s="223"/>
      <c r="CXV208" s="333"/>
      <c r="CXW208" s="333"/>
      <c r="CXX208" s="223"/>
      <c r="CXY208" s="418"/>
      <c r="CXZ208" s="418"/>
      <c r="CYA208" s="331"/>
      <c r="CYB208" s="332"/>
      <c r="CYC208" s="418"/>
      <c r="CYD208" s="223"/>
      <c r="CYE208" s="223"/>
      <c r="CYF208" s="333"/>
      <c r="CYG208" s="333"/>
      <c r="CYH208" s="223"/>
      <c r="CYI208" s="418"/>
      <c r="CYJ208" s="418"/>
      <c r="CYK208" s="331"/>
      <c r="CYL208" s="332"/>
      <c r="CYM208" s="418"/>
      <c r="CYN208" s="223"/>
      <c r="CYO208" s="223"/>
      <c r="CYP208" s="333"/>
      <c r="CYQ208" s="333"/>
      <c r="CYR208" s="223"/>
      <c r="CYS208" s="418"/>
      <c r="CYT208" s="418"/>
      <c r="CYU208" s="331"/>
      <c r="CYV208" s="332"/>
      <c r="CYW208" s="418"/>
      <c r="CYX208" s="223"/>
      <c r="CYY208" s="223"/>
      <c r="CYZ208" s="333"/>
      <c r="CZA208" s="333"/>
      <c r="CZB208" s="223"/>
      <c r="CZC208" s="418"/>
      <c r="CZD208" s="418"/>
      <c r="CZE208" s="331"/>
      <c r="CZF208" s="332"/>
      <c r="CZG208" s="418"/>
      <c r="CZH208" s="223"/>
      <c r="CZI208" s="223"/>
      <c r="CZJ208" s="333"/>
      <c r="CZK208" s="333"/>
      <c r="CZL208" s="223"/>
      <c r="CZM208" s="418"/>
      <c r="CZN208" s="418"/>
      <c r="CZO208" s="331"/>
      <c r="CZP208" s="332"/>
      <c r="CZQ208" s="418"/>
      <c r="CZR208" s="223"/>
      <c r="CZS208" s="223"/>
      <c r="CZT208" s="333"/>
      <c r="CZU208" s="333"/>
      <c r="CZV208" s="223"/>
      <c r="CZW208" s="418"/>
      <c r="CZX208" s="418"/>
      <c r="CZY208" s="331"/>
      <c r="CZZ208" s="332"/>
      <c r="DAA208" s="418"/>
      <c r="DAB208" s="223"/>
      <c r="DAC208" s="223"/>
      <c r="DAD208" s="333"/>
      <c r="DAE208" s="333"/>
      <c r="DAF208" s="223"/>
      <c r="DAG208" s="418"/>
      <c r="DAH208" s="418"/>
      <c r="DAI208" s="331"/>
      <c r="DAJ208" s="332"/>
      <c r="DAK208" s="418"/>
      <c r="DAL208" s="223"/>
      <c r="DAM208" s="223"/>
      <c r="DAN208" s="333"/>
      <c r="DAO208" s="333"/>
      <c r="DAP208" s="223"/>
      <c r="DAQ208" s="418"/>
      <c r="DAR208" s="418"/>
      <c r="DAS208" s="331"/>
      <c r="DAT208" s="332"/>
      <c r="DAU208" s="418"/>
      <c r="DAV208" s="223"/>
      <c r="DAW208" s="223"/>
      <c r="DAX208" s="333"/>
      <c r="DAY208" s="333"/>
      <c r="DAZ208" s="223"/>
      <c r="DBA208" s="418"/>
      <c r="DBB208" s="418"/>
      <c r="DBC208" s="331"/>
      <c r="DBD208" s="332"/>
      <c r="DBE208" s="418"/>
      <c r="DBF208" s="223"/>
      <c r="DBG208" s="223"/>
      <c r="DBH208" s="333"/>
      <c r="DBI208" s="333"/>
      <c r="DBJ208" s="223"/>
      <c r="DBK208" s="418"/>
      <c r="DBL208" s="418"/>
      <c r="DBM208" s="331"/>
      <c r="DBN208" s="332"/>
      <c r="DBO208" s="418"/>
      <c r="DBP208" s="223"/>
      <c r="DBQ208" s="223"/>
      <c r="DBR208" s="333"/>
      <c r="DBS208" s="333"/>
      <c r="DBT208" s="223"/>
      <c r="DBU208" s="418"/>
      <c r="DBV208" s="418"/>
      <c r="DBW208" s="331"/>
      <c r="DBX208" s="332"/>
      <c r="DBY208" s="418"/>
      <c r="DBZ208" s="223"/>
      <c r="DCA208" s="223"/>
      <c r="DCB208" s="333"/>
      <c r="DCC208" s="333"/>
      <c r="DCD208" s="223"/>
      <c r="DCE208" s="418"/>
      <c r="DCF208" s="418"/>
      <c r="DCG208" s="331"/>
      <c r="DCH208" s="332"/>
      <c r="DCI208" s="418"/>
      <c r="DCJ208" s="223"/>
      <c r="DCK208" s="223"/>
      <c r="DCL208" s="333"/>
      <c r="DCM208" s="333"/>
      <c r="DCN208" s="223"/>
      <c r="DCO208" s="418"/>
      <c r="DCP208" s="418"/>
      <c r="DCQ208" s="331"/>
      <c r="DCR208" s="332"/>
      <c r="DCS208" s="418"/>
      <c r="DCT208" s="223"/>
      <c r="DCU208" s="223"/>
      <c r="DCV208" s="333"/>
      <c r="DCW208" s="333"/>
      <c r="DCX208" s="223"/>
      <c r="DCY208" s="418"/>
      <c r="DCZ208" s="418"/>
      <c r="DDA208" s="331"/>
      <c r="DDB208" s="332"/>
      <c r="DDC208" s="418"/>
      <c r="DDD208" s="223"/>
      <c r="DDE208" s="223"/>
      <c r="DDF208" s="333"/>
      <c r="DDG208" s="333"/>
      <c r="DDH208" s="223"/>
      <c r="DDI208" s="418"/>
      <c r="DDJ208" s="418"/>
      <c r="DDK208" s="331"/>
      <c r="DDL208" s="332"/>
      <c r="DDM208" s="418"/>
      <c r="DDN208" s="223"/>
      <c r="DDO208" s="223"/>
      <c r="DDP208" s="333"/>
      <c r="DDQ208" s="333"/>
      <c r="DDR208" s="223"/>
      <c r="DDS208" s="418"/>
      <c r="DDT208" s="418"/>
      <c r="DDU208" s="331"/>
      <c r="DDV208" s="332"/>
      <c r="DDW208" s="418"/>
      <c r="DDX208" s="223"/>
      <c r="DDY208" s="223"/>
      <c r="DDZ208" s="333"/>
      <c r="DEA208" s="333"/>
      <c r="DEB208" s="223"/>
      <c r="DEC208" s="418"/>
      <c r="DED208" s="418"/>
      <c r="DEE208" s="331"/>
      <c r="DEF208" s="332"/>
      <c r="DEG208" s="418"/>
      <c r="DEH208" s="223"/>
      <c r="DEI208" s="223"/>
      <c r="DEJ208" s="333"/>
      <c r="DEK208" s="333"/>
      <c r="DEL208" s="223"/>
      <c r="DEM208" s="418"/>
      <c r="DEN208" s="418"/>
      <c r="DEO208" s="331"/>
      <c r="DEP208" s="332"/>
      <c r="DEQ208" s="418"/>
      <c r="DER208" s="223"/>
      <c r="DES208" s="223"/>
      <c r="DET208" s="333"/>
      <c r="DEU208" s="333"/>
      <c r="DEV208" s="223"/>
      <c r="DEW208" s="418"/>
      <c r="DEX208" s="418"/>
      <c r="DEY208" s="331"/>
      <c r="DEZ208" s="332"/>
      <c r="DFA208" s="418"/>
      <c r="DFB208" s="223"/>
      <c r="DFC208" s="223"/>
      <c r="DFD208" s="333"/>
      <c r="DFE208" s="333"/>
      <c r="DFF208" s="223"/>
      <c r="DFG208" s="418"/>
      <c r="DFH208" s="418"/>
      <c r="DFI208" s="331"/>
      <c r="DFJ208" s="332"/>
      <c r="DFK208" s="418"/>
      <c r="DFL208" s="223"/>
      <c r="DFM208" s="223"/>
      <c r="DFN208" s="333"/>
      <c r="DFO208" s="333"/>
      <c r="DFP208" s="223"/>
      <c r="DFQ208" s="418"/>
      <c r="DFR208" s="418"/>
      <c r="DFS208" s="331"/>
      <c r="DFT208" s="332"/>
      <c r="DFU208" s="418"/>
      <c r="DFV208" s="223"/>
      <c r="DFW208" s="223"/>
      <c r="DFX208" s="333"/>
      <c r="DFY208" s="333"/>
      <c r="DFZ208" s="223"/>
      <c r="DGA208" s="418"/>
      <c r="DGB208" s="418"/>
      <c r="DGC208" s="331"/>
      <c r="DGD208" s="332"/>
      <c r="DGE208" s="418"/>
      <c r="DGF208" s="223"/>
      <c r="DGG208" s="223"/>
      <c r="DGH208" s="333"/>
      <c r="DGI208" s="333"/>
      <c r="DGJ208" s="223"/>
      <c r="DGK208" s="418"/>
      <c r="DGL208" s="418"/>
      <c r="DGM208" s="331"/>
      <c r="DGN208" s="332"/>
      <c r="DGO208" s="418"/>
      <c r="DGP208" s="223"/>
      <c r="DGQ208" s="223"/>
      <c r="DGR208" s="333"/>
      <c r="DGS208" s="333"/>
      <c r="DGT208" s="223"/>
      <c r="DGU208" s="418"/>
      <c r="DGV208" s="418"/>
      <c r="DGW208" s="331"/>
      <c r="DGX208" s="332"/>
      <c r="DGY208" s="418"/>
      <c r="DGZ208" s="223"/>
      <c r="DHA208" s="223"/>
      <c r="DHB208" s="333"/>
      <c r="DHC208" s="333"/>
      <c r="DHD208" s="223"/>
      <c r="DHE208" s="418"/>
      <c r="DHF208" s="418"/>
      <c r="DHG208" s="331"/>
      <c r="DHH208" s="332"/>
      <c r="DHI208" s="418"/>
      <c r="DHJ208" s="223"/>
      <c r="DHK208" s="223"/>
      <c r="DHL208" s="333"/>
      <c r="DHM208" s="333"/>
      <c r="DHN208" s="223"/>
      <c r="DHO208" s="418"/>
      <c r="DHP208" s="418"/>
      <c r="DHQ208" s="331"/>
      <c r="DHR208" s="332"/>
      <c r="DHS208" s="418"/>
      <c r="DHT208" s="223"/>
      <c r="DHU208" s="223"/>
      <c r="DHV208" s="333"/>
      <c r="DHW208" s="333"/>
      <c r="DHX208" s="223"/>
      <c r="DHY208" s="418"/>
      <c r="DHZ208" s="418"/>
      <c r="DIA208" s="331"/>
      <c r="DIB208" s="332"/>
      <c r="DIC208" s="418"/>
      <c r="DID208" s="223"/>
      <c r="DIE208" s="223"/>
      <c r="DIF208" s="333"/>
      <c r="DIG208" s="333"/>
      <c r="DIH208" s="223"/>
      <c r="DII208" s="418"/>
      <c r="DIJ208" s="418"/>
      <c r="DIK208" s="331"/>
      <c r="DIL208" s="332"/>
      <c r="DIM208" s="418"/>
      <c r="DIN208" s="223"/>
      <c r="DIO208" s="223"/>
      <c r="DIP208" s="333"/>
      <c r="DIQ208" s="333"/>
      <c r="DIR208" s="223"/>
      <c r="DIS208" s="418"/>
      <c r="DIT208" s="418"/>
      <c r="DIU208" s="331"/>
      <c r="DIV208" s="332"/>
      <c r="DIW208" s="418"/>
      <c r="DIX208" s="223"/>
      <c r="DIY208" s="223"/>
      <c r="DIZ208" s="333"/>
      <c r="DJA208" s="333"/>
      <c r="DJB208" s="223"/>
      <c r="DJC208" s="418"/>
      <c r="DJD208" s="418"/>
      <c r="DJE208" s="331"/>
      <c r="DJF208" s="332"/>
      <c r="DJG208" s="418"/>
      <c r="DJH208" s="223"/>
      <c r="DJI208" s="223"/>
      <c r="DJJ208" s="333"/>
      <c r="DJK208" s="333"/>
      <c r="DJL208" s="223"/>
      <c r="DJM208" s="418"/>
      <c r="DJN208" s="418"/>
      <c r="DJO208" s="331"/>
      <c r="DJP208" s="332"/>
      <c r="DJQ208" s="418"/>
      <c r="DJR208" s="223"/>
      <c r="DJS208" s="223"/>
      <c r="DJT208" s="333"/>
      <c r="DJU208" s="333"/>
      <c r="DJV208" s="223"/>
      <c r="DJW208" s="418"/>
      <c r="DJX208" s="418"/>
      <c r="DJY208" s="331"/>
      <c r="DJZ208" s="332"/>
      <c r="DKA208" s="418"/>
      <c r="DKB208" s="223"/>
      <c r="DKC208" s="223"/>
      <c r="DKD208" s="333"/>
      <c r="DKE208" s="333"/>
      <c r="DKF208" s="223"/>
      <c r="DKG208" s="418"/>
      <c r="DKH208" s="418"/>
      <c r="DKI208" s="331"/>
      <c r="DKJ208" s="332"/>
      <c r="DKK208" s="418"/>
      <c r="DKL208" s="223"/>
      <c r="DKM208" s="223"/>
      <c r="DKN208" s="333"/>
      <c r="DKO208" s="333"/>
      <c r="DKP208" s="223"/>
      <c r="DKQ208" s="418"/>
      <c r="DKR208" s="418"/>
      <c r="DKS208" s="331"/>
      <c r="DKT208" s="332"/>
      <c r="DKU208" s="418"/>
      <c r="DKV208" s="223"/>
      <c r="DKW208" s="223"/>
      <c r="DKX208" s="333"/>
      <c r="DKY208" s="333"/>
      <c r="DKZ208" s="223"/>
      <c r="DLA208" s="418"/>
      <c r="DLB208" s="418"/>
      <c r="DLC208" s="331"/>
      <c r="DLD208" s="332"/>
      <c r="DLE208" s="418"/>
      <c r="DLF208" s="223"/>
      <c r="DLG208" s="223"/>
      <c r="DLH208" s="333"/>
      <c r="DLI208" s="333"/>
      <c r="DLJ208" s="223"/>
      <c r="DLK208" s="418"/>
      <c r="DLL208" s="418"/>
      <c r="DLM208" s="331"/>
      <c r="DLN208" s="332"/>
      <c r="DLO208" s="418"/>
      <c r="DLP208" s="223"/>
      <c r="DLQ208" s="223"/>
      <c r="DLR208" s="333"/>
      <c r="DLS208" s="333"/>
      <c r="DLT208" s="223"/>
      <c r="DLU208" s="418"/>
      <c r="DLV208" s="418"/>
      <c r="DLW208" s="331"/>
      <c r="DLX208" s="332"/>
      <c r="DLY208" s="418"/>
      <c r="DLZ208" s="223"/>
      <c r="DMA208" s="223"/>
      <c r="DMB208" s="333"/>
      <c r="DMC208" s="333"/>
      <c r="DMD208" s="223"/>
      <c r="DME208" s="418"/>
      <c r="DMF208" s="418"/>
      <c r="DMG208" s="331"/>
      <c r="DMH208" s="332"/>
      <c r="DMI208" s="418"/>
      <c r="DMJ208" s="223"/>
      <c r="DMK208" s="223"/>
      <c r="DML208" s="333"/>
      <c r="DMM208" s="333"/>
      <c r="DMN208" s="223"/>
      <c r="DMO208" s="418"/>
      <c r="DMP208" s="418"/>
      <c r="DMQ208" s="331"/>
      <c r="DMR208" s="332"/>
      <c r="DMS208" s="418"/>
      <c r="DMT208" s="223"/>
      <c r="DMU208" s="223"/>
      <c r="DMV208" s="333"/>
      <c r="DMW208" s="333"/>
      <c r="DMX208" s="223"/>
      <c r="DMY208" s="418"/>
      <c r="DMZ208" s="418"/>
      <c r="DNA208" s="331"/>
      <c r="DNB208" s="332"/>
      <c r="DNC208" s="418"/>
      <c r="DND208" s="223"/>
      <c r="DNE208" s="223"/>
      <c r="DNF208" s="333"/>
      <c r="DNG208" s="333"/>
      <c r="DNH208" s="223"/>
      <c r="DNI208" s="418"/>
      <c r="DNJ208" s="418"/>
      <c r="DNK208" s="331"/>
      <c r="DNL208" s="332"/>
      <c r="DNM208" s="418"/>
      <c r="DNN208" s="223"/>
      <c r="DNO208" s="223"/>
      <c r="DNP208" s="333"/>
      <c r="DNQ208" s="333"/>
      <c r="DNR208" s="223"/>
      <c r="DNS208" s="418"/>
      <c r="DNT208" s="418"/>
      <c r="DNU208" s="331"/>
      <c r="DNV208" s="332"/>
      <c r="DNW208" s="418"/>
      <c r="DNX208" s="223"/>
      <c r="DNY208" s="223"/>
      <c r="DNZ208" s="333"/>
      <c r="DOA208" s="333"/>
      <c r="DOB208" s="223"/>
      <c r="DOC208" s="418"/>
      <c r="DOD208" s="418"/>
      <c r="DOE208" s="331"/>
      <c r="DOF208" s="332"/>
      <c r="DOG208" s="418"/>
      <c r="DOH208" s="223"/>
      <c r="DOI208" s="223"/>
      <c r="DOJ208" s="333"/>
      <c r="DOK208" s="333"/>
      <c r="DOL208" s="223"/>
      <c r="DOM208" s="418"/>
      <c r="DON208" s="418"/>
      <c r="DOO208" s="331"/>
      <c r="DOP208" s="332"/>
      <c r="DOQ208" s="418"/>
      <c r="DOR208" s="223"/>
      <c r="DOS208" s="223"/>
      <c r="DOT208" s="333"/>
      <c r="DOU208" s="333"/>
      <c r="DOV208" s="223"/>
      <c r="DOW208" s="418"/>
      <c r="DOX208" s="418"/>
      <c r="DOY208" s="331"/>
      <c r="DOZ208" s="332"/>
      <c r="DPA208" s="418"/>
      <c r="DPB208" s="223"/>
      <c r="DPC208" s="223"/>
      <c r="DPD208" s="333"/>
      <c r="DPE208" s="333"/>
      <c r="DPF208" s="223"/>
      <c r="DPG208" s="418"/>
      <c r="DPH208" s="418"/>
      <c r="DPI208" s="331"/>
      <c r="DPJ208" s="332"/>
      <c r="DPK208" s="418"/>
      <c r="DPL208" s="223"/>
      <c r="DPM208" s="223"/>
      <c r="DPN208" s="333"/>
      <c r="DPO208" s="333"/>
      <c r="DPP208" s="223"/>
      <c r="DPQ208" s="418"/>
      <c r="DPR208" s="418"/>
      <c r="DPS208" s="331"/>
      <c r="DPT208" s="332"/>
      <c r="DPU208" s="418"/>
      <c r="DPV208" s="223"/>
      <c r="DPW208" s="223"/>
      <c r="DPX208" s="333"/>
      <c r="DPY208" s="333"/>
      <c r="DPZ208" s="223"/>
      <c r="DQA208" s="418"/>
      <c r="DQB208" s="418"/>
      <c r="DQC208" s="331"/>
      <c r="DQD208" s="332"/>
      <c r="DQE208" s="418"/>
      <c r="DQF208" s="223"/>
      <c r="DQG208" s="223"/>
      <c r="DQH208" s="333"/>
      <c r="DQI208" s="333"/>
      <c r="DQJ208" s="223"/>
      <c r="DQK208" s="418"/>
      <c r="DQL208" s="418"/>
      <c r="DQM208" s="331"/>
      <c r="DQN208" s="332"/>
      <c r="DQO208" s="418"/>
      <c r="DQP208" s="223"/>
      <c r="DQQ208" s="223"/>
      <c r="DQR208" s="333"/>
      <c r="DQS208" s="333"/>
      <c r="DQT208" s="223"/>
      <c r="DQU208" s="418"/>
      <c r="DQV208" s="418"/>
      <c r="DQW208" s="331"/>
      <c r="DQX208" s="332"/>
      <c r="DQY208" s="418"/>
      <c r="DQZ208" s="223"/>
      <c r="DRA208" s="223"/>
      <c r="DRB208" s="333"/>
      <c r="DRC208" s="333"/>
      <c r="DRD208" s="223"/>
      <c r="DRE208" s="418"/>
      <c r="DRF208" s="418"/>
      <c r="DRG208" s="331"/>
      <c r="DRH208" s="332"/>
      <c r="DRI208" s="418"/>
      <c r="DRJ208" s="223"/>
      <c r="DRK208" s="223"/>
      <c r="DRL208" s="333"/>
      <c r="DRM208" s="333"/>
      <c r="DRN208" s="223"/>
      <c r="DRO208" s="418"/>
      <c r="DRP208" s="418"/>
      <c r="DRQ208" s="331"/>
      <c r="DRR208" s="332"/>
      <c r="DRS208" s="418"/>
      <c r="DRT208" s="223"/>
      <c r="DRU208" s="223"/>
      <c r="DRV208" s="333"/>
      <c r="DRW208" s="333"/>
      <c r="DRX208" s="223"/>
      <c r="DRY208" s="418"/>
      <c r="DRZ208" s="418"/>
      <c r="DSA208" s="331"/>
      <c r="DSB208" s="332"/>
      <c r="DSC208" s="418"/>
      <c r="DSD208" s="223"/>
      <c r="DSE208" s="223"/>
      <c r="DSF208" s="333"/>
      <c r="DSG208" s="333"/>
      <c r="DSH208" s="223"/>
      <c r="DSI208" s="418"/>
      <c r="DSJ208" s="418"/>
      <c r="DSK208" s="331"/>
      <c r="DSL208" s="332"/>
      <c r="DSM208" s="418"/>
      <c r="DSN208" s="223"/>
      <c r="DSO208" s="223"/>
      <c r="DSP208" s="333"/>
      <c r="DSQ208" s="333"/>
      <c r="DSR208" s="223"/>
      <c r="DSS208" s="418"/>
      <c r="DST208" s="418"/>
      <c r="DSU208" s="331"/>
      <c r="DSV208" s="332"/>
      <c r="DSW208" s="418"/>
      <c r="DSX208" s="223"/>
      <c r="DSY208" s="223"/>
      <c r="DSZ208" s="333"/>
      <c r="DTA208" s="333"/>
      <c r="DTB208" s="223"/>
      <c r="DTC208" s="418"/>
      <c r="DTD208" s="418"/>
      <c r="DTE208" s="331"/>
      <c r="DTF208" s="332"/>
      <c r="DTG208" s="418"/>
      <c r="DTH208" s="223"/>
      <c r="DTI208" s="223"/>
      <c r="DTJ208" s="333"/>
      <c r="DTK208" s="333"/>
      <c r="DTL208" s="223"/>
      <c r="DTM208" s="418"/>
      <c r="DTN208" s="418"/>
      <c r="DTO208" s="331"/>
      <c r="DTP208" s="332"/>
      <c r="DTQ208" s="418"/>
      <c r="DTR208" s="223"/>
      <c r="DTS208" s="223"/>
      <c r="DTT208" s="333"/>
      <c r="DTU208" s="333"/>
      <c r="DTV208" s="223"/>
      <c r="DTW208" s="418"/>
      <c r="DTX208" s="418"/>
      <c r="DTY208" s="331"/>
      <c r="DTZ208" s="332"/>
      <c r="DUA208" s="418"/>
      <c r="DUB208" s="223"/>
      <c r="DUC208" s="223"/>
      <c r="DUD208" s="333"/>
      <c r="DUE208" s="333"/>
      <c r="DUF208" s="223"/>
      <c r="DUG208" s="418"/>
      <c r="DUH208" s="418"/>
      <c r="DUI208" s="331"/>
      <c r="DUJ208" s="332"/>
      <c r="DUK208" s="418"/>
      <c r="DUL208" s="223"/>
      <c r="DUM208" s="223"/>
      <c r="DUN208" s="333"/>
      <c r="DUO208" s="333"/>
      <c r="DUP208" s="223"/>
      <c r="DUQ208" s="418"/>
      <c r="DUR208" s="418"/>
      <c r="DUS208" s="331"/>
      <c r="DUT208" s="332"/>
      <c r="DUU208" s="418"/>
      <c r="DUV208" s="223"/>
      <c r="DUW208" s="223"/>
      <c r="DUX208" s="333"/>
      <c r="DUY208" s="333"/>
      <c r="DUZ208" s="223"/>
      <c r="DVA208" s="418"/>
      <c r="DVB208" s="418"/>
      <c r="DVC208" s="331"/>
      <c r="DVD208" s="332"/>
      <c r="DVE208" s="418"/>
      <c r="DVF208" s="223"/>
      <c r="DVG208" s="223"/>
      <c r="DVH208" s="333"/>
      <c r="DVI208" s="333"/>
      <c r="DVJ208" s="223"/>
      <c r="DVK208" s="418"/>
      <c r="DVL208" s="418"/>
      <c r="DVM208" s="331"/>
      <c r="DVN208" s="332"/>
      <c r="DVO208" s="418"/>
      <c r="DVP208" s="223"/>
      <c r="DVQ208" s="223"/>
      <c r="DVR208" s="333"/>
      <c r="DVS208" s="333"/>
      <c r="DVT208" s="223"/>
      <c r="DVU208" s="418"/>
      <c r="DVV208" s="418"/>
      <c r="DVW208" s="331"/>
      <c r="DVX208" s="332"/>
      <c r="DVY208" s="418"/>
      <c r="DVZ208" s="223"/>
      <c r="DWA208" s="223"/>
      <c r="DWB208" s="333"/>
      <c r="DWC208" s="333"/>
      <c r="DWD208" s="223"/>
      <c r="DWE208" s="418"/>
      <c r="DWF208" s="418"/>
      <c r="DWG208" s="331"/>
      <c r="DWH208" s="332"/>
      <c r="DWI208" s="418"/>
      <c r="DWJ208" s="223"/>
      <c r="DWK208" s="223"/>
      <c r="DWL208" s="333"/>
      <c r="DWM208" s="333"/>
      <c r="DWN208" s="223"/>
      <c r="DWO208" s="418"/>
      <c r="DWP208" s="418"/>
      <c r="DWQ208" s="331"/>
      <c r="DWR208" s="332"/>
      <c r="DWS208" s="418"/>
      <c r="DWT208" s="223"/>
      <c r="DWU208" s="223"/>
      <c r="DWV208" s="333"/>
      <c r="DWW208" s="333"/>
      <c r="DWX208" s="223"/>
      <c r="DWY208" s="418"/>
      <c r="DWZ208" s="418"/>
      <c r="DXA208" s="331"/>
      <c r="DXB208" s="332"/>
      <c r="DXC208" s="418"/>
      <c r="DXD208" s="223"/>
      <c r="DXE208" s="223"/>
      <c r="DXF208" s="333"/>
      <c r="DXG208" s="333"/>
      <c r="DXH208" s="223"/>
      <c r="DXI208" s="418"/>
      <c r="DXJ208" s="418"/>
      <c r="DXK208" s="331"/>
      <c r="DXL208" s="332"/>
      <c r="DXM208" s="418"/>
      <c r="DXN208" s="223"/>
      <c r="DXO208" s="223"/>
      <c r="DXP208" s="333"/>
      <c r="DXQ208" s="333"/>
      <c r="DXR208" s="223"/>
      <c r="DXS208" s="418"/>
      <c r="DXT208" s="418"/>
      <c r="DXU208" s="331"/>
      <c r="DXV208" s="332"/>
      <c r="DXW208" s="418"/>
      <c r="DXX208" s="223"/>
      <c r="DXY208" s="223"/>
      <c r="DXZ208" s="333"/>
      <c r="DYA208" s="333"/>
      <c r="DYB208" s="223"/>
      <c r="DYC208" s="418"/>
      <c r="DYD208" s="418"/>
      <c r="DYE208" s="331"/>
      <c r="DYF208" s="332"/>
      <c r="DYG208" s="418"/>
      <c r="DYH208" s="223"/>
      <c r="DYI208" s="223"/>
      <c r="DYJ208" s="333"/>
      <c r="DYK208" s="333"/>
      <c r="DYL208" s="223"/>
      <c r="DYM208" s="418"/>
      <c r="DYN208" s="418"/>
      <c r="DYO208" s="331"/>
      <c r="DYP208" s="332"/>
      <c r="DYQ208" s="418"/>
      <c r="DYR208" s="223"/>
      <c r="DYS208" s="223"/>
      <c r="DYT208" s="333"/>
      <c r="DYU208" s="333"/>
      <c r="DYV208" s="223"/>
      <c r="DYW208" s="418"/>
      <c r="DYX208" s="418"/>
      <c r="DYY208" s="331"/>
      <c r="DYZ208" s="332"/>
      <c r="DZA208" s="418"/>
      <c r="DZB208" s="223"/>
      <c r="DZC208" s="223"/>
      <c r="DZD208" s="333"/>
      <c r="DZE208" s="333"/>
      <c r="DZF208" s="223"/>
      <c r="DZG208" s="418"/>
      <c r="DZH208" s="418"/>
      <c r="DZI208" s="331"/>
      <c r="DZJ208" s="332"/>
      <c r="DZK208" s="418"/>
      <c r="DZL208" s="223"/>
      <c r="DZM208" s="223"/>
      <c r="DZN208" s="333"/>
      <c r="DZO208" s="333"/>
      <c r="DZP208" s="223"/>
      <c r="DZQ208" s="418"/>
      <c r="DZR208" s="418"/>
      <c r="DZS208" s="331"/>
      <c r="DZT208" s="332"/>
      <c r="DZU208" s="418"/>
      <c r="DZV208" s="223"/>
      <c r="DZW208" s="223"/>
      <c r="DZX208" s="333"/>
      <c r="DZY208" s="333"/>
      <c r="DZZ208" s="223"/>
      <c r="EAA208" s="418"/>
      <c r="EAB208" s="418"/>
      <c r="EAC208" s="331"/>
      <c r="EAD208" s="332"/>
      <c r="EAE208" s="418"/>
      <c r="EAF208" s="223"/>
      <c r="EAG208" s="223"/>
      <c r="EAH208" s="333"/>
      <c r="EAI208" s="333"/>
      <c r="EAJ208" s="223"/>
      <c r="EAK208" s="418"/>
      <c r="EAL208" s="418"/>
      <c r="EAM208" s="331"/>
      <c r="EAN208" s="332"/>
      <c r="EAO208" s="418"/>
      <c r="EAP208" s="223"/>
      <c r="EAQ208" s="223"/>
      <c r="EAR208" s="333"/>
      <c r="EAS208" s="333"/>
      <c r="EAT208" s="223"/>
      <c r="EAU208" s="418"/>
      <c r="EAV208" s="418"/>
      <c r="EAW208" s="331"/>
      <c r="EAX208" s="332"/>
      <c r="EAY208" s="418"/>
      <c r="EAZ208" s="223"/>
      <c r="EBA208" s="223"/>
      <c r="EBB208" s="333"/>
      <c r="EBC208" s="333"/>
      <c r="EBD208" s="223"/>
      <c r="EBE208" s="418"/>
      <c r="EBF208" s="418"/>
      <c r="EBG208" s="331"/>
      <c r="EBH208" s="332"/>
      <c r="EBI208" s="418"/>
      <c r="EBJ208" s="223"/>
      <c r="EBK208" s="223"/>
      <c r="EBL208" s="333"/>
      <c r="EBM208" s="333"/>
      <c r="EBN208" s="223"/>
      <c r="EBO208" s="418"/>
      <c r="EBP208" s="418"/>
      <c r="EBQ208" s="331"/>
      <c r="EBR208" s="332"/>
      <c r="EBS208" s="418"/>
      <c r="EBT208" s="223"/>
      <c r="EBU208" s="223"/>
      <c r="EBV208" s="333"/>
      <c r="EBW208" s="333"/>
      <c r="EBX208" s="223"/>
      <c r="EBY208" s="418"/>
      <c r="EBZ208" s="418"/>
      <c r="ECA208" s="331"/>
      <c r="ECB208" s="332"/>
      <c r="ECC208" s="418"/>
      <c r="ECD208" s="223"/>
      <c r="ECE208" s="223"/>
      <c r="ECF208" s="333"/>
      <c r="ECG208" s="333"/>
      <c r="ECH208" s="223"/>
      <c r="ECI208" s="418"/>
      <c r="ECJ208" s="418"/>
      <c r="ECK208" s="331"/>
      <c r="ECL208" s="332"/>
      <c r="ECM208" s="418"/>
      <c r="ECN208" s="223"/>
      <c r="ECO208" s="223"/>
      <c r="ECP208" s="333"/>
      <c r="ECQ208" s="333"/>
      <c r="ECR208" s="223"/>
      <c r="ECS208" s="418"/>
      <c r="ECT208" s="418"/>
      <c r="ECU208" s="331"/>
      <c r="ECV208" s="332"/>
      <c r="ECW208" s="418"/>
      <c r="ECX208" s="223"/>
      <c r="ECY208" s="223"/>
      <c r="ECZ208" s="333"/>
      <c r="EDA208" s="333"/>
      <c r="EDB208" s="223"/>
      <c r="EDC208" s="418"/>
      <c r="EDD208" s="418"/>
      <c r="EDE208" s="331"/>
      <c r="EDF208" s="332"/>
      <c r="EDG208" s="418"/>
      <c r="EDH208" s="223"/>
      <c r="EDI208" s="223"/>
      <c r="EDJ208" s="333"/>
      <c r="EDK208" s="333"/>
      <c r="EDL208" s="223"/>
      <c r="EDM208" s="418"/>
      <c r="EDN208" s="418"/>
      <c r="EDO208" s="331"/>
      <c r="EDP208" s="332"/>
      <c r="EDQ208" s="418"/>
      <c r="EDR208" s="223"/>
      <c r="EDS208" s="223"/>
      <c r="EDT208" s="333"/>
      <c r="EDU208" s="333"/>
      <c r="EDV208" s="223"/>
      <c r="EDW208" s="418"/>
      <c r="EDX208" s="418"/>
      <c r="EDY208" s="331"/>
      <c r="EDZ208" s="332"/>
      <c r="EEA208" s="418"/>
      <c r="EEB208" s="223"/>
      <c r="EEC208" s="223"/>
      <c r="EED208" s="333"/>
      <c r="EEE208" s="333"/>
      <c r="EEF208" s="223"/>
      <c r="EEG208" s="418"/>
      <c r="EEH208" s="418"/>
      <c r="EEI208" s="331"/>
      <c r="EEJ208" s="332"/>
      <c r="EEK208" s="418"/>
      <c r="EEL208" s="223"/>
      <c r="EEM208" s="223"/>
      <c r="EEN208" s="333"/>
      <c r="EEO208" s="333"/>
      <c r="EEP208" s="223"/>
      <c r="EEQ208" s="418"/>
      <c r="EER208" s="418"/>
      <c r="EES208" s="331"/>
      <c r="EET208" s="332"/>
      <c r="EEU208" s="418"/>
      <c r="EEV208" s="223"/>
      <c r="EEW208" s="223"/>
      <c r="EEX208" s="333"/>
      <c r="EEY208" s="333"/>
      <c r="EEZ208" s="223"/>
      <c r="EFA208" s="418"/>
      <c r="EFB208" s="418"/>
      <c r="EFC208" s="331"/>
      <c r="EFD208" s="332"/>
      <c r="EFE208" s="418"/>
      <c r="EFF208" s="223"/>
      <c r="EFG208" s="223"/>
      <c r="EFH208" s="333"/>
      <c r="EFI208" s="333"/>
      <c r="EFJ208" s="223"/>
      <c r="EFK208" s="418"/>
      <c r="EFL208" s="418"/>
      <c r="EFM208" s="331"/>
      <c r="EFN208" s="332"/>
      <c r="EFO208" s="418"/>
      <c r="EFP208" s="223"/>
      <c r="EFQ208" s="223"/>
      <c r="EFR208" s="333"/>
      <c r="EFS208" s="333"/>
      <c r="EFT208" s="223"/>
      <c r="EFU208" s="418"/>
      <c r="EFV208" s="418"/>
      <c r="EFW208" s="331"/>
      <c r="EFX208" s="332"/>
      <c r="EFY208" s="418"/>
      <c r="EFZ208" s="223"/>
      <c r="EGA208" s="223"/>
      <c r="EGB208" s="333"/>
      <c r="EGC208" s="333"/>
      <c r="EGD208" s="223"/>
      <c r="EGE208" s="418"/>
      <c r="EGF208" s="418"/>
      <c r="EGG208" s="331"/>
      <c r="EGH208" s="332"/>
      <c r="EGI208" s="418"/>
      <c r="EGJ208" s="223"/>
      <c r="EGK208" s="223"/>
      <c r="EGL208" s="333"/>
      <c r="EGM208" s="333"/>
      <c r="EGN208" s="223"/>
      <c r="EGO208" s="418"/>
      <c r="EGP208" s="418"/>
      <c r="EGQ208" s="331"/>
      <c r="EGR208" s="332"/>
      <c r="EGS208" s="418"/>
      <c r="EGT208" s="223"/>
      <c r="EGU208" s="223"/>
      <c r="EGV208" s="333"/>
      <c r="EGW208" s="333"/>
      <c r="EGX208" s="223"/>
      <c r="EGY208" s="418"/>
      <c r="EGZ208" s="418"/>
      <c r="EHA208" s="331"/>
      <c r="EHB208" s="332"/>
      <c r="EHC208" s="418"/>
      <c r="EHD208" s="223"/>
      <c r="EHE208" s="223"/>
      <c r="EHF208" s="333"/>
      <c r="EHG208" s="333"/>
      <c r="EHH208" s="223"/>
      <c r="EHI208" s="418"/>
      <c r="EHJ208" s="418"/>
      <c r="EHK208" s="331"/>
      <c r="EHL208" s="332"/>
      <c r="EHM208" s="418"/>
      <c r="EHN208" s="223"/>
      <c r="EHO208" s="223"/>
      <c r="EHP208" s="333"/>
      <c r="EHQ208" s="333"/>
      <c r="EHR208" s="223"/>
      <c r="EHS208" s="418"/>
      <c r="EHT208" s="418"/>
      <c r="EHU208" s="331"/>
      <c r="EHV208" s="332"/>
      <c r="EHW208" s="418"/>
      <c r="EHX208" s="223"/>
      <c r="EHY208" s="223"/>
      <c r="EHZ208" s="333"/>
      <c r="EIA208" s="333"/>
      <c r="EIB208" s="223"/>
      <c r="EIC208" s="418"/>
      <c r="EID208" s="418"/>
      <c r="EIE208" s="331"/>
      <c r="EIF208" s="332"/>
      <c r="EIG208" s="418"/>
      <c r="EIH208" s="223"/>
      <c r="EII208" s="223"/>
      <c r="EIJ208" s="333"/>
      <c r="EIK208" s="333"/>
      <c r="EIL208" s="223"/>
      <c r="EIM208" s="418"/>
      <c r="EIN208" s="418"/>
      <c r="EIO208" s="331"/>
      <c r="EIP208" s="332"/>
      <c r="EIQ208" s="418"/>
      <c r="EIR208" s="223"/>
      <c r="EIS208" s="223"/>
      <c r="EIT208" s="333"/>
      <c r="EIU208" s="333"/>
      <c r="EIV208" s="223"/>
      <c r="EIW208" s="418"/>
      <c r="EIX208" s="418"/>
      <c r="EIY208" s="331"/>
      <c r="EIZ208" s="332"/>
      <c r="EJA208" s="418"/>
      <c r="EJB208" s="223"/>
      <c r="EJC208" s="223"/>
      <c r="EJD208" s="333"/>
      <c r="EJE208" s="333"/>
      <c r="EJF208" s="223"/>
      <c r="EJG208" s="418"/>
      <c r="EJH208" s="418"/>
      <c r="EJI208" s="331"/>
      <c r="EJJ208" s="332"/>
      <c r="EJK208" s="418"/>
      <c r="EJL208" s="223"/>
      <c r="EJM208" s="223"/>
      <c r="EJN208" s="333"/>
      <c r="EJO208" s="333"/>
      <c r="EJP208" s="223"/>
      <c r="EJQ208" s="418"/>
      <c r="EJR208" s="418"/>
      <c r="EJS208" s="331"/>
      <c r="EJT208" s="332"/>
      <c r="EJU208" s="418"/>
      <c r="EJV208" s="223"/>
      <c r="EJW208" s="223"/>
      <c r="EJX208" s="333"/>
      <c r="EJY208" s="333"/>
      <c r="EJZ208" s="223"/>
      <c r="EKA208" s="418"/>
      <c r="EKB208" s="418"/>
      <c r="EKC208" s="331"/>
      <c r="EKD208" s="332"/>
      <c r="EKE208" s="418"/>
      <c r="EKF208" s="223"/>
      <c r="EKG208" s="223"/>
      <c r="EKH208" s="333"/>
      <c r="EKI208" s="333"/>
      <c r="EKJ208" s="223"/>
      <c r="EKK208" s="418"/>
      <c r="EKL208" s="418"/>
      <c r="EKM208" s="331"/>
      <c r="EKN208" s="332"/>
      <c r="EKO208" s="418"/>
      <c r="EKP208" s="223"/>
      <c r="EKQ208" s="223"/>
      <c r="EKR208" s="333"/>
      <c r="EKS208" s="333"/>
      <c r="EKT208" s="223"/>
      <c r="EKU208" s="418"/>
      <c r="EKV208" s="418"/>
      <c r="EKW208" s="331"/>
      <c r="EKX208" s="332"/>
      <c r="EKY208" s="418"/>
      <c r="EKZ208" s="223"/>
      <c r="ELA208" s="223"/>
      <c r="ELB208" s="333"/>
      <c r="ELC208" s="333"/>
      <c r="ELD208" s="223"/>
      <c r="ELE208" s="418"/>
      <c r="ELF208" s="418"/>
      <c r="ELG208" s="331"/>
      <c r="ELH208" s="332"/>
      <c r="ELI208" s="418"/>
      <c r="ELJ208" s="223"/>
      <c r="ELK208" s="223"/>
      <c r="ELL208" s="333"/>
      <c r="ELM208" s="333"/>
      <c r="ELN208" s="223"/>
      <c r="ELO208" s="418"/>
      <c r="ELP208" s="418"/>
      <c r="ELQ208" s="331"/>
      <c r="ELR208" s="332"/>
      <c r="ELS208" s="418"/>
      <c r="ELT208" s="223"/>
      <c r="ELU208" s="223"/>
      <c r="ELV208" s="333"/>
      <c r="ELW208" s="333"/>
      <c r="ELX208" s="223"/>
      <c r="ELY208" s="418"/>
      <c r="ELZ208" s="418"/>
      <c r="EMA208" s="331"/>
      <c r="EMB208" s="332"/>
      <c r="EMC208" s="418"/>
      <c r="EMD208" s="223"/>
      <c r="EME208" s="223"/>
      <c r="EMF208" s="333"/>
      <c r="EMG208" s="333"/>
      <c r="EMH208" s="223"/>
      <c r="EMI208" s="418"/>
      <c r="EMJ208" s="418"/>
      <c r="EMK208" s="331"/>
      <c r="EML208" s="332"/>
      <c r="EMM208" s="418"/>
      <c r="EMN208" s="223"/>
      <c r="EMO208" s="223"/>
      <c r="EMP208" s="333"/>
      <c r="EMQ208" s="333"/>
      <c r="EMR208" s="223"/>
      <c r="EMS208" s="418"/>
      <c r="EMT208" s="418"/>
      <c r="EMU208" s="331"/>
      <c r="EMV208" s="332"/>
      <c r="EMW208" s="418"/>
      <c r="EMX208" s="223"/>
      <c r="EMY208" s="223"/>
      <c r="EMZ208" s="333"/>
      <c r="ENA208" s="333"/>
      <c r="ENB208" s="223"/>
      <c r="ENC208" s="418"/>
      <c r="END208" s="418"/>
      <c r="ENE208" s="331"/>
      <c r="ENF208" s="332"/>
      <c r="ENG208" s="418"/>
      <c r="ENH208" s="223"/>
      <c r="ENI208" s="223"/>
      <c r="ENJ208" s="333"/>
      <c r="ENK208" s="333"/>
      <c r="ENL208" s="223"/>
      <c r="ENM208" s="418"/>
      <c r="ENN208" s="418"/>
      <c r="ENO208" s="331"/>
      <c r="ENP208" s="332"/>
      <c r="ENQ208" s="418"/>
      <c r="ENR208" s="223"/>
      <c r="ENS208" s="223"/>
      <c r="ENT208" s="333"/>
      <c r="ENU208" s="333"/>
      <c r="ENV208" s="223"/>
      <c r="ENW208" s="418"/>
      <c r="ENX208" s="418"/>
      <c r="ENY208" s="331"/>
      <c r="ENZ208" s="332"/>
      <c r="EOA208" s="418"/>
      <c r="EOB208" s="223"/>
      <c r="EOC208" s="223"/>
      <c r="EOD208" s="333"/>
      <c r="EOE208" s="333"/>
      <c r="EOF208" s="223"/>
      <c r="EOG208" s="418"/>
      <c r="EOH208" s="418"/>
      <c r="EOI208" s="331"/>
      <c r="EOJ208" s="332"/>
      <c r="EOK208" s="418"/>
      <c r="EOL208" s="223"/>
      <c r="EOM208" s="223"/>
      <c r="EON208" s="333"/>
      <c r="EOO208" s="333"/>
      <c r="EOP208" s="223"/>
      <c r="EOQ208" s="418"/>
      <c r="EOR208" s="418"/>
      <c r="EOS208" s="331"/>
      <c r="EOT208" s="332"/>
      <c r="EOU208" s="418"/>
      <c r="EOV208" s="223"/>
      <c r="EOW208" s="223"/>
      <c r="EOX208" s="333"/>
      <c r="EOY208" s="333"/>
      <c r="EOZ208" s="223"/>
      <c r="EPA208" s="418"/>
      <c r="EPB208" s="418"/>
      <c r="EPC208" s="331"/>
      <c r="EPD208" s="332"/>
      <c r="EPE208" s="418"/>
      <c r="EPF208" s="223"/>
      <c r="EPG208" s="223"/>
      <c r="EPH208" s="333"/>
      <c r="EPI208" s="333"/>
      <c r="EPJ208" s="223"/>
      <c r="EPK208" s="418"/>
      <c r="EPL208" s="418"/>
      <c r="EPM208" s="331"/>
      <c r="EPN208" s="332"/>
      <c r="EPO208" s="418"/>
      <c r="EPP208" s="223"/>
      <c r="EPQ208" s="223"/>
      <c r="EPR208" s="333"/>
      <c r="EPS208" s="333"/>
      <c r="EPT208" s="223"/>
      <c r="EPU208" s="418"/>
      <c r="EPV208" s="418"/>
      <c r="EPW208" s="331"/>
      <c r="EPX208" s="332"/>
      <c r="EPY208" s="418"/>
      <c r="EPZ208" s="223"/>
      <c r="EQA208" s="223"/>
      <c r="EQB208" s="333"/>
      <c r="EQC208" s="333"/>
      <c r="EQD208" s="223"/>
      <c r="EQE208" s="418"/>
      <c r="EQF208" s="418"/>
      <c r="EQG208" s="331"/>
      <c r="EQH208" s="332"/>
      <c r="EQI208" s="418"/>
      <c r="EQJ208" s="223"/>
      <c r="EQK208" s="223"/>
      <c r="EQL208" s="333"/>
      <c r="EQM208" s="333"/>
      <c r="EQN208" s="223"/>
      <c r="EQO208" s="418"/>
      <c r="EQP208" s="418"/>
      <c r="EQQ208" s="331"/>
      <c r="EQR208" s="332"/>
      <c r="EQS208" s="418"/>
      <c r="EQT208" s="223"/>
      <c r="EQU208" s="223"/>
      <c r="EQV208" s="333"/>
      <c r="EQW208" s="333"/>
      <c r="EQX208" s="223"/>
      <c r="EQY208" s="418"/>
      <c r="EQZ208" s="418"/>
      <c r="ERA208" s="331"/>
      <c r="ERB208" s="332"/>
      <c r="ERC208" s="418"/>
      <c r="ERD208" s="223"/>
      <c r="ERE208" s="223"/>
      <c r="ERF208" s="333"/>
      <c r="ERG208" s="333"/>
      <c r="ERH208" s="223"/>
      <c r="ERI208" s="418"/>
      <c r="ERJ208" s="418"/>
      <c r="ERK208" s="331"/>
      <c r="ERL208" s="332"/>
      <c r="ERM208" s="418"/>
      <c r="ERN208" s="223"/>
      <c r="ERO208" s="223"/>
      <c r="ERP208" s="333"/>
      <c r="ERQ208" s="333"/>
      <c r="ERR208" s="223"/>
      <c r="ERS208" s="418"/>
      <c r="ERT208" s="418"/>
      <c r="ERU208" s="331"/>
      <c r="ERV208" s="332"/>
      <c r="ERW208" s="418"/>
      <c r="ERX208" s="223"/>
      <c r="ERY208" s="223"/>
      <c r="ERZ208" s="333"/>
      <c r="ESA208" s="333"/>
      <c r="ESB208" s="223"/>
      <c r="ESC208" s="418"/>
      <c r="ESD208" s="418"/>
      <c r="ESE208" s="331"/>
      <c r="ESF208" s="332"/>
      <c r="ESG208" s="418"/>
      <c r="ESH208" s="223"/>
      <c r="ESI208" s="223"/>
      <c r="ESJ208" s="333"/>
      <c r="ESK208" s="333"/>
      <c r="ESL208" s="223"/>
      <c r="ESM208" s="418"/>
      <c r="ESN208" s="418"/>
      <c r="ESO208" s="331"/>
      <c r="ESP208" s="332"/>
      <c r="ESQ208" s="418"/>
      <c r="ESR208" s="223"/>
      <c r="ESS208" s="223"/>
      <c r="EST208" s="333"/>
      <c r="ESU208" s="333"/>
      <c r="ESV208" s="223"/>
      <c r="ESW208" s="418"/>
      <c r="ESX208" s="418"/>
      <c r="ESY208" s="331"/>
      <c r="ESZ208" s="332"/>
      <c r="ETA208" s="418"/>
      <c r="ETB208" s="223"/>
      <c r="ETC208" s="223"/>
      <c r="ETD208" s="333"/>
      <c r="ETE208" s="333"/>
      <c r="ETF208" s="223"/>
      <c r="ETG208" s="418"/>
      <c r="ETH208" s="418"/>
      <c r="ETI208" s="331"/>
      <c r="ETJ208" s="332"/>
      <c r="ETK208" s="418"/>
      <c r="ETL208" s="223"/>
      <c r="ETM208" s="223"/>
      <c r="ETN208" s="333"/>
      <c r="ETO208" s="333"/>
      <c r="ETP208" s="223"/>
      <c r="ETQ208" s="418"/>
      <c r="ETR208" s="418"/>
      <c r="ETS208" s="331"/>
      <c r="ETT208" s="332"/>
      <c r="ETU208" s="418"/>
      <c r="ETV208" s="223"/>
      <c r="ETW208" s="223"/>
      <c r="ETX208" s="333"/>
      <c r="ETY208" s="333"/>
      <c r="ETZ208" s="223"/>
      <c r="EUA208" s="418"/>
      <c r="EUB208" s="418"/>
      <c r="EUC208" s="331"/>
      <c r="EUD208" s="332"/>
      <c r="EUE208" s="418"/>
      <c r="EUF208" s="223"/>
      <c r="EUG208" s="223"/>
      <c r="EUH208" s="333"/>
      <c r="EUI208" s="333"/>
      <c r="EUJ208" s="223"/>
      <c r="EUK208" s="418"/>
      <c r="EUL208" s="418"/>
      <c r="EUM208" s="331"/>
      <c r="EUN208" s="332"/>
      <c r="EUO208" s="418"/>
      <c r="EUP208" s="223"/>
      <c r="EUQ208" s="223"/>
      <c r="EUR208" s="333"/>
      <c r="EUS208" s="333"/>
      <c r="EUT208" s="223"/>
      <c r="EUU208" s="418"/>
      <c r="EUV208" s="418"/>
      <c r="EUW208" s="331"/>
      <c r="EUX208" s="332"/>
      <c r="EUY208" s="418"/>
      <c r="EUZ208" s="223"/>
      <c r="EVA208" s="223"/>
      <c r="EVB208" s="333"/>
      <c r="EVC208" s="333"/>
      <c r="EVD208" s="223"/>
      <c r="EVE208" s="418"/>
      <c r="EVF208" s="418"/>
      <c r="EVG208" s="331"/>
      <c r="EVH208" s="332"/>
      <c r="EVI208" s="418"/>
      <c r="EVJ208" s="223"/>
      <c r="EVK208" s="223"/>
      <c r="EVL208" s="333"/>
      <c r="EVM208" s="333"/>
      <c r="EVN208" s="223"/>
      <c r="EVO208" s="418"/>
      <c r="EVP208" s="418"/>
      <c r="EVQ208" s="331"/>
      <c r="EVR208" s="332"/>
      <c r="EVS208" s="418"/>
      <c r="EVT208" s="223"/>
      <c r="EVU208" s="223"/>
      <c r="EVV208" s="333"/>
      <c r="EVW208" s="333"/>
      <c r="EVX208" s="223"/>
      <c r="EVY208" s="418"/>
      <c r="EVZ208" s="418"/>
      <c r="EWA208" s="331"/>
      <c r="EWB208" s="332"/>
      <c r="EWC208" s="418"/>
      <c r="EWD208" s="223"/>
      <c r="EWE208" s="223"/>
      <c r="EWF208" s="333"/>
      <c r="EWG208" s="333"/>
      <c r="EWH208" s="223"/>
      <c r="EWI208" s="418"/>
      <c r="EWJ208" s="418"/>
      <c r="EWK208" s="331"/>
      <c r="EWL208" s="332"/>
      <c r="EWM208" s="418"/>
      <c r="EWN208" s="223"/>
      <c r="EWO208" s="223"/>
      <c r="EWP208" s="333"/>
      <c r="EWQ208" s="333"/>
      <c r="EWR208" s="223"/>
      <c r="EWS208" s="418"/>
      <c r="EWT208" s="418"/>
      <c r="EWU208" s="331"/>
      <c r="EWV208" s="332"/>
      <c r="EWW208" s="418"/>
      <c r="EWX208" s="223"/>
      <c r="EWY208" s="223"/>
      <c r="EWZ208" s="333"/>
      <c r="EXA208" s="333"/>
      <c r="EXB208" s="223"/>
      <c r="EXC208" s="418"/>
      <c r="EXD208" s="418"/>
      <c r="EXE208" s="331"/>
      <c r="EXF208" s="332"/>
      <c r="EXG208" s="418"/>
      <c r="EXH208" s="223"/>
      <c r="EXI208" s="223"/>
      <c r="EXJ208" s="333"/>
      <c r="EXK208" s="333"/>
      <c r="EXL208" s="223"/>
      <c r="EXM208" s="418"/>
      <c r="EXN208" s="418"/>
      <c r="EXO208" s="331"/>
      <c r="EXP208" s="332"/>
      <c r="EXQ208" s="418"/>
      <c r="EXR208" s="223"/>
      <c r="EXS208" s="223"/>
      <c r="EXT208" s="333"/>
      <c r="EXU208" s="333"/>
      <c r="EXV208" s="223"/>
      <c r="EXW208" s="418"/>
      <c r="EXX208" s="418"/>
      <c r="EXY208" s="331"/>
      <c r="EXZ208" s="332"/>
      <c r="EYA208" s="418"/>
      <c r="EYB208" s="223"/>
      <c r="EYC208" s="223"/>
      <c r="EYD208" s="333"/>
      <c r="EYE208" s="333"/>
      <c r="EYF208" s="223"/>
      <c r="EYG208" s="418"/>
      <c r="EYH208" s="418"/>
      <c r="EYI208" s="331"/>
      <c r="EYJ208" s="332"/>
      <c r="EYK208" s="418"/>
      <c r="EYL208" s="223"/>
      <c r="EYM208" s="223"/>
      <c r="EYN208" s="333"/>
      <c r="EYO208" s="333"/>
      <c r="EYP208" s="223"/>
      <c r="EYQ208" s="418"/>
      <c r="EYR208" s="418"/>
      <c r="EYS208" s="331"/>
      <c r="EYT208" s="332"/>
      <c r="EYU208" s="418"/>
      <c r="EYV208" s="223"/>
      <c r="EYW208" s="223"/>
      <c r="EYX208" s="333"/>
      <c r="EYY208" s="333"/>
      <c r="EYZ208" s="223"/>
      <c r="EZA208" s="418"/>
      <c r="EZB208" s="418"/>
      <c r="EZC208" s="331"/>
      <c r="EZD208" s="332"/>
      <c r="EZE208" s="418"/>
      <c r="EZF208" s="223"/>
      <c r="EZG208" s="223"/>
      <c r="EZH208" s="333"/>
      <c r="EZI208" s="333"/>
      <c r="EZJ208" s="223"/>
      <c r="EZK208" s="418"/>
      <c r="EZL208" s="418"/>
      <c r="EZM208" s="331"/>
      <c r="EZN208" s="332"/>
      <c r="EZO208" s="418"/>
      <c r="EZP208" s="223"/>
      <c r="EZQ208" s="223"/>
      <c r="EZR208" s="333"/>
      <c r="EZS208" s="333"/>
      <c r="EZT208" s="223"/>
      <c r="EZU208" s="418"/>
      <c r="EZV208" s="418"/>
      <c r="EZW208" s="331"/>
      <c r="EZX208" s="332"/>
      <c r="EZY208" s="418"/>
      <c r="EZZ208" s="223"/>
      <c r="FAA208" s="223"/>
      <c r="FAB208" s="333"/>
      <c r="FAC208" s="333"/>
      <c r="FAD208" s="223"/>
      <c r="FAE208" s="418"/>
      <c r="FAF208" s="418"/>
      <c r="FAG208" s="331"/>
      <c r="FAH208" s="332"/>
      <c r="FAI208" s="418"/>
      <c r="FAJ208" s="223"/>
      <c r="FAK208" s="223"/>
      <c r="FAL208" s="333"/>
      <c r="FAM208" s="333"/>
      <c r="FAN208" s="223"/>
      <c r="FAO208" s="418"/>
      <c r="FAP208" s="418"/>
      <c r="FAQ208" s="331"/>
      <c r="FAR208" s="332"/>
      <c r="FAS208" s="418"/>
      <c r="FAT208" s="223"/>
      <c r="FAU208" s="223"/>
      <c r="FAV208" s="333"/>
      <c r="FAW208" s="333"/>
      <c r="FAX208" s="223"/>
      <c r="FAY208" s="418"/>
      <c r="FAZ208" s="418"/>
      <c r="FBA208" s="331"/>
      <c r="FBB208" s="332"/>
      <c r="FBC208" s="418"/>
      <c r="FBD208" s="223"/>
      <c r="FBE208" s="223"/>
      <c r="FBF208" s="333"/>
      <c r="FBG208" s="333"/>
      <c r="FBH208" s="223"/>
      <c r="FBI208" s="418"/>
      <c r="FBJ208" s="418"/>
      <c r="FBK208" s="331"/>
      <c r="FBL208" s="332"/>
      <c r="FBM208" s="418"/>
      <c r="FBN208" s="223"/>
      <c r="FBO208" s="223"/>
      <c r="FBP208" s="333"/>
      <c r="FBQ208" s="333"/>
      <c r="FBR208" s="223"/>
      <c r="FBS208" s="418"/>
      <c r="FBT208" s="418"/>
      <c r="FBU208" s="331"/>
      <c r="FBV208" s="332"/>
      <c r="FBW208" s="418"/>
      <c r="FBX208" s="223"/>
      <c r="FBY208" s="223"/>
      <c r="FBZ208" s="333"/>
      <c r="FCA208" s="333"/>
      <c r="FCB208" s="223"/>
      <c r="FCC208" s="418"/>
      <c r="FCD208" s="418"/>
      <c r="FCE208" s="331"/>
      <c r="FCF208" s="332"/>
      <c r="FCG208" s="418"/>
      <c r="FCH208" s="223"/>
      <c r="FCI208" s="223"/>
      <c r="FCJ208" s="333"/>
      <c r="FCK208" s="333"/>
      <c r="FCL208" s="223"/>
      <c r="FCM208" s="418"/>
      <c r="FCN208" s="418"/>
      <c r="FCO208" s="331"/>
      <c r="FCP208" s="332"/>
      <c r="FCQ208" s="418"/>
      <c r="FCR208" s="223"/>
      <c r="FCS208" s="223"/>
      <c r="FCT208" s="333"/>
      <c r="FCU208" s="333"/>
      <c r="FCV208" s="223"/>
      <c r="FCW208" s="418"/>
      <c r="FCX208" s="418"/>
      <c r="FCY208" s="331"/>
      <c r="FCZ208" s="332"/>
      <c r="FDA208" s="418"/>
      <c r="FDB208" s="223"/>
      <c r="FDC208" s="223"/>
      <c r="FDD208" s="333"/>
      <c r="FDE208" s="333"/>
      <c r="FDF208" s="223"/>
      <c r="FDG208" s="418"/>
      <c r="FDH208" s="418"/>
      <c r="FDI208" s="331"/>
      <c r="FDJ208" s="332"/>
      <c r="FDK208" s="418"/>
      <c r="FDL208" s="223"/>
      <c r="FDM208" s="223"/>
      <c r="FDN208" s="333"/>
      <c r="FDO208" s="333"/>
      <c r="FDP208" s="223"/>
      <c r="FDQ208" s="418"/>
      <c r="FDR208" s="418"/>
      <c r="FDS208" s="331"/>
      <c r="FDT208" s="332"/>
      <c r="FDU208" s="418"/>
      <c r="FDV208" s="223"/>
      <c r="FDW208" s="223"/>
      <c r="FDX208" s="333"/>
      <c r="FDY208" s="333"/>
      <c r="FDZ208" s="223"/>
      <c r="FEA208" s="418"/>
      <c r="FEB208" s="418"/>
      <c r="FEC208" s="331"/>
      <c r="FED208" s="332"/>
      <c r="FEE208" s="418"/>
      <c r="FEF208" s="223"/>
      <c r="FEG208" s="223"/>
      <c r="FEH208" s="333"/>
      <c r="FEI208" s="333"/>
      <c r="FEJ208" s="223"/>
      <c r="FEK208" s="418"/>
      <c r="FEL208" s="418"/>
      <c r="FEM208" s="331"/>
      <c r="FEN208" s="332"/>
      <c r="FEO208" s="418"/>
      <c r="FEP208" s="223"/>
      <c r="FEQ208" s="223"/>
      <c r="FER208" s="333"/>
      <c r="FES208" s="333"/>
      <c r="FET208" s="223"/>
      <c r="FEU208" s="418"/>
      <c r="FEV208" s="418"/>
      <c r="FEW208" s="331"/>
      <c r="FEX208" s="332"/>
      <c r="FEY208" s="418"/>
      <c r="FEZ208" s="223"/>
      <c r="FFA208" s="223"/>
      <c r="FFB208" s="333"/>
      <c r="FFC208" s="333"/>
      <c r="FFD208" s="223"/>
      <c r="FFE208" s="418"/>
      <c r="FFF208" s="418"/>
      <c r="FFG208" s="331"/>
      <c r="FFH208" s="332"/>
      <c r="FFI208" s="418"/>
      <c r="FFJ208" s="223"/>
      <c r="FFK208" s="223"/>
      <c r="FFL208" s="333"/>
      <c r="FFM208" s="333"/>
      <c r="FFN208" s="223"/>
      <c r="FFO208" s="418"/>
      <c r="FFP208" s="418"/>
      <c r="FFQ208" s="331"/>
      <c r="FFR208" s="332"/>
      <c r="FFS208" s="418"/>
      <c r="FFT208" s="223"/>
      <c r="FFU208" s="223"/>
      <c r="FFV208" s="333"/>
      <c r="FFW208" s="333"/>
      <c r="FFX208" s="223"/>
      <c r="FFY208" s="418"/>
      <c r="FFZ208" s="418"/>
      <c r="FGA208" s="331"/>
      <c r="FGB208" s="332"/>
      <c r="FGC208" s="418"/>
      <c r="FGD208" s="223"/>
      <c r="FGE208" s="223"/>
      <c r="FGF208" s="333"/>
      <c r="FGG208" s="333"/>
      <c r="FGH208" s="223"/>
      <c r="FGI208" s="418"/>
      <c r="FGJ208" s="418"/>
      <c r="FGK208" s="331"/>
      <c r="FGL208" s="332"/>
      <c r="FGM208" s="418"/>
      <c r="FGN208" s="223"/>
      <c r="FGO208" s="223"/>
      <c r="FGP208" s="333"/>
      <c r="FGQ208" s="333"/>
      <c r="FGR208" s="223"/>
      <c r="FGS208" s="418"/>
      <c r="FGT208" s="418"/>
      <c r="FGU208" s="331"/>
      <c r="FGV208" s="332"/>
      <c r="FGW208" s="418"/>
      <c r="FGX208" s="223"/>
      <c r="FGY208" s="223"/>
      <c r="FGZ208" s="333"/>
      <c r="FHA208" s="333"/>
      <c r="FHB208" s="223"/>
      <c r="FHC208" s="418"/>
      <c r="FHD208" s="418"/>
      <c r="FHE208" s="331"/>
      <c r="FHF208" s="332"/>
      <c r="FHG208" s="418"/>
      <c r="FHH208" s="223"/>
      <c r="FHI208" s="223"/>
      <c r="FHJ208" s="333"/>
      <c r="FHK208" s="333"/>
      <c r="FHL208" s="223"/>
      <c r="FHM208" s="418"/>
      <c r="FHN208" s="418"/>
      <c r="FHO208" s="331"/>
      <c r="FHP208" s="332"/>
      <c r="FHQ208" s="418"/>
      <c r="FHR208" s="223"/>
      <c r="FHS208" s="223"/>
      <c r="FHT208" s="333"/>
      <c r="FHU208" s="333"/>
      <c r="FHV208" s="223"/>
      <c r="FHW208" s="418"/>
      <c r="FHX208" s="418"/>
      <c r="FHY208" s="331"/>
      <c r="FHZ208" s="332"/>
      <c r="FIA208" s="418"/>
      <c r="FIB208" s="223"/>
      <c r="FIC208" s="223"/>
      <c r="FID208" s="333"/>
      <c r="FIE208" s="333"/>
      <c r="FIF208" s="223"/>
      <c r="FIG208" s="418"/>
      <c r="FIH208" s="418"/>
      <c r="FII208" s="331"/>
      <c r="FIJ208" s="332"/>
      <c r="FIK208" s="418"/>
      <c r="FIL208" s="223"/>
      <c r="FIM208" s="223"/>
      <c r="FIN208" s="333"/>
      <c r="FIO208" s="333"/>
      <c r="FIP208" s="223"/>
      <c r="FIQ208" s="418"/>
      <c r="FIR208" s="418"/>
      <c r="FIS208" s="331"/>
      <c r="FIT208" s="332"/>
      <c r="FIU208" s="418"/>
      <c r="FIV208" s="223"/>
      <c r="FIW208" s="223"/>
      <c r="FIX208" s="333"/>
      <c r="FIY208" s="333"/>
      <c r="FIZ208" s="223"/>
      <c r="FJA208" s="418"/>
      <c r="FJB208" s="418"/>
      <c r="FJC208" s="331"/>
      <c r="FJD208" s="332"/>
      <c r="FJE208" s="418"/>
      <c r="FJF208" s="223"/>
      <c r="FJG208" s="223"/>
      <c r="FJH208" s="333"/>
      <c r="FJI208" s="333"/>
      <c r="FJJ208" s="223"/>
      <c r="FJK208" s="418"/>
      <c r="FJL208" s="418"/>
      <c r="FJM208" s="331"/>
      <c r="FJN208" s="332"/>
      <c r="FJO208" s="418"/>
      <c r="FJP208" s="223"/>
      <c r="FJQ208" s="223"/>
      <c r="FJR208" s="333"/>
      <c r="FJS208" s="333"/>
      <c r="FJT208" s="223"/>
      <c r="FJU208" s="418"/>
      <c r="FJV208" s="418"/>
      <c r="FJW208" s="331"/>
      <c r="FJX208" s="332"/>
      <c r="FJY208" s="418"/>
      <c r="FJZ208" s="223"/>
      <c r="FKA208" s="223"/>
      <c r="FKB208" s="333"/>
      <c r="FKC208" s="333"/>
      <c r="FKD208" s="223"/>
      <c r="FKE208" s="418"/>
      <c r="FKF208" s="418"/>
      <c r="FKG208" s="331"/>
      <c r="FKH208" s="332"/>
      <c r="FKI208" s="418"/>
      <c r="FKJ208" s="223"/>
      <c r="FKK208" s="223"/>
      <c r="FKL208" s="333"/>
      <c r="FKM208" s="333"/>
      <c r="FKN208" s="223"/>
      <c r="FKO208" s="418"/>
      <c r="FKP208" s="418"/>
      <c r="FKQ208" s="331"/>
      <c r="FKR208" s="332"/>
      <c r="FKS208" s="418"/>
      <c r="FKT208" s="223"/>
      <c r="FKU208" s="223"/>
      <c r="FKV208" s="333"/>
      <c r="FKW208" s="333"/>
      <c r="FKX208" s="223"/>
      <c r="FKY208" s="418"/>
      <c r="FKZ208" s="418"/>
      <c r="FLA208" s="331"/>
      <c r="FLB208" s="332"/>
      <c r="FLC208" s="418"/>
      <c r="FLD208" s="223"/>
      <c r="FLE208" s="223"/>
      <c r="FLF208" s="333"/>
      <c r="FLG208" s="333"/>
      <c r="FLH208" s="223"/>
      <c r="FLI208" s="418"/>
      <c r="FLJ208" s="418"/>
      <c r="FLK208" s="331"/>
      <c r="FLL208" s="332"/>
      <c r="FLM208" s="418"/>
      <c r="FLN208" s="223"/>
      <c r="FLO208" s="223"/>
      <c r="FLP208" s="333"/>
      <c r="FLQ208" s="333"/>
      <c r="FLR208" s="223"/>
      <c r="FLS208" s="418"/>
      <c r="FLT208" s="418"/>
      <c r="FLU208" s="331"/>
      <c r="FLV208" s="332"/>
      <c r="FLW208" s="418"/>
      <c r="FLX208" s="223"/>
      <c r="FLY208" s="223"/>
      <c r="FLZ208" s="333"/>
      <c r="FMA208" s="333"/>
      <c r="FMB208" s="223"/>
      <c r="FMC208" s="418"/>
      <c r="FMD208" s="418"/>
      <c r="FME208" s="331"/>
      <c r="FMF208" s="332"/>
      <c r="FMG208" s="418"/>
      <c r="FMH208" s="223"/>
      <c r="FMI208" s="223"/>
      <c r="FMJ208" s="333"/>
      <c r="FMK208" s="333"/>
      <c r="FML208" s="223"/>
      <c r="FMM208" s="418"/>
      <c r="FMN208" s="418"/>
      <c r="FMO208" s="331"/>
      <c r="FMP208" s="332"/>
      <c r="FMQ208" s="418"/>
      <c r="FMR208" s="223"/>
      <c r="FMS208" s="223"/>
      <c r="FMT208" s="333"/>
      <c r="FMU208" s="333"/>
      <c r="FMV208" s="223"/>
      <c r="FMW208" s="418"/>
      <c r="FMX208" s="418"/>
      <c r="FMY208" s="331"/>
      <c r="FMZ208" s="332"/>
      <c r="FNA208" s="418"/>
      <c r="FNB208" s="223"/>
      <c r="FNC208" s="223"/>
      <c r="FND208" s="333"/>
      <c r="FNE208" s="333"/>
      <c r="FNF208" s="223"/>
      <c r="FNG208" s="418"/>
      <c r="FNH208" s="418"/>
      <c r="FNI208" s="331"/>
      <c r="FNJ208" s="332"/>
      <c r="FNK208" s="418"/>
      <c r="FNL208" s="223"/>
      <c r="FNM208" s="223"/>
      <c r="FNN208" s="333"/>
      <c r="FNO208" s="333"/>
      <c r="FNP208" s="223"/>
      <c r="FNQ208" s="418"/>
      <c r="FNR208" s="418"/>
      <c r="FNS208" s="331"/>
      <c r="FNT208" s="332"/>
      <c r="FNU208" s="418"/>
      <c r="FNV208" s="223"/>
      <c r="FNW208" s="223"/>
      <c r="FNX208" s="333"/>
      <c r="FNY208" s="333"/>
      <c r="FNZ208" s="223"/>
      <c r="FOA208" s="418"/>
      <c r="FOB208" s="418"/>
      <c r="FOC208" s="331"/>
      <c r="FOD208" s="332"/>
      <c r="FOE208" s="418"/>
      <c r="FOF208" s="223"/>
      <c r="FOG208" s="223"/>
      <c r="FOH208" s="333"/>
      <c r="FOI208" s="333"/>
      <c r="FOJ208" s="223"/>
      <c r="FOK208" s="418"/>
      <c r="FOL208" s="418"/>
      <c r="FOM208" s="331"/>
      <c r="FON208" s="332"/>
      <c r="FOO208" s="418"/>
      <c r="FOP208" s="223"/>
      <c r="FOQ208" s="223"/>
      <c r="FOR208" s="333"/>
      <c r="FOS208" s="333"/>
      <c r="FOT208" s="223"/>
      <c r="FOU208" s="418"/>
      <c r="FOV208" s="418"/>
      <c r="FOW208" s="331"/>
      <c r="FOX208" s="332"/>
      <c r="FOY208" s="418"/>
      <c r="FOZ208" s="223"/>
      <c r="FPA208" s="223"/>
      <c r="FPB208" s="333"/>
      <c r="FPC208" s="333"/>
      <c r="FPD208" s="223"/>
      <c r="FPE208" s="418"/>
      <c r="FPF208" s="418"/>
      <c r="FPG208" s="331"/>
      <c r="FPH208" s="332"/>
      <c r="FPI208" s="418"/>
      <c r="FPJ208" s="223"/>
      <c r="FPK208" s="223"/>
      <c r="FPL208" s="333"/>
      <c r="FPM208" s="333"/>
      <c r="FPN208" s="223"/>
      <c r="FPO208" s="418"/>
      <c r="FPP208" s="418"/>
      <c r="FPQ208" s="331"/>
      <c r="FPR208" s="332"/>
      <c r="FPS208" s="418"/>
      <c r="FPT208" s="223"/>
      <c r="FPU208" s="223"/>
      <c r="FPV208" s="333"/>
      <c r="FPW208" s="333"/>
      <c r="FPX208" s="223"/>
      <c r="FPY208" s="418"/>
      <c r="FPZ208" s="418"/>
      <c r="FQA208" s="331"/>
      <c r="FQB208" s="332"/>
      <c r="FQC208" s="418"/>
      <c r="FQD208" s="223"/>
      <c r="FQE208" s="223"/>
      <c r="FQF208" s="333"/>
      <c r="FQG208" s="333"/>
      <c r="FQH208" s="223"/>
      <c r="FQI208" s="418"/>
      <c r="FQJ208" s="418"/>
      <c r="FQK208" s="331"/>
      <c r="FQL208" s="332"/>
      <c r="FQM208" s="418"/>
      <c r="FQN208" s="223"/>
      <c r="FQO208" s="223"/>
      <c r="FQP208" s="333"/>
      <c r="FQQ208" s="333"/>
      <c r="FQR208" s="223"/>
      <c r="FQS208" s="418"/>
      <c r="FQT208" s="418"/>
      <c r="FQU208" s="331"/>
      <c r="FQV208" s="332"/>
      <c r="FQW208" s="418"/>
      <c r="FQX208" s="223"/>
      <c r="FQY208" s="223"/>
      <c r="FQZ208" s="333"/>
      <c r="FRA208" s="333"/>
      <c r="FRB208" s="223"/>
      <c r="FRC208" s="418"/>
      <c r="FRD208" s="418"/>
      <c r="FRE208" s="331"/>
      <c r="FRF208" s="332"/>
      <c r="FRG208" s="418"/>
      <c r="FRH208" s="223"/>
      <c r="FRI208" s="223"/>
      <c r="FRJ208" s="333"/>
      <c r="FRK208" s="333"/>
      <c r="FRL208" s="223"/>
      <c r="FRM208" s="418"/>
      <c r="FRN208" s="418"/>
      <c r="FRO208" s="331"/>
      <c r="FRP208" s="332"/>
      <c r="FRQ208" s="418"/>
      <c r="FRR208" s="223"/>
      <c r="FRS208" s="223"/>
      <c r="FRT208" s="333"/>
      <c r="FRU208" s="333"/>
      <c r="FRV208" s="223"/>
      <c r="FRW208" s="418"/>
      <c r="FRX208" s="418"/>
      <c r="FRY208" s="331"/>
      <c r="FRZ208" s="332"/>
      <c r="FSA208" s="418"/>
      <c r="FSB208" s="223"/>
      <c r="FSC208" s="223"/>
      <c r="FSD208" s="333"/>
      <c r="FSE208" s="333"/>
      <c r="FSF208" s="223"/>
      <c r="FSG208" s="418"/>
      <c r="FSH208" s="418"/>
      <c r="FSI208" s="331"/>
      <c r="FSJ208" s="332"/>
      <c r="FSK208" s="418"/>
      <c r="FSL208" s="223"/>
      <c r="FSM208" s="223"/>
      <c r="FSN208" s="333"/>
      <c r="FSO208" s="333"/>
      <c r="FSP208" s="223"/>
      <c r="FSQ208" s="418"/>
      <c r="FSR208" s="418"/>
      <c r="FSS208" s="331"/>
      <c r="FST208" s="332"/>
      <c r="FSU208" s="418"/>
      <c r="FSV208" s="223"/>
      <c r="FSW208" s="223"/>
      <c r="FSX208" s="333"/>
      <c r="FSY208" s="333"/>
      <c r="FSZ208" s="223"/>
      <c r="FTA208" s="418"/>
      <c r="FTB208" s="418"/>
      <c r="FTC208" s="331"/>
      <c r="FTD208" s="332"/>
      <c r="FTE208" s="418"/>
      <c r="FTF208" s="223"/>
      <c r="FTG208" s="223"/>
      <c r="FTH208" s="333"/>
      <c r="FTI208" s="333"/>
      <c r="FTJ208" s="223"/>
      <c r="FTK208" s="418"/>
      <c r="FTL208" s="418"/>
      <c r="FTM208" s="331"/>
      <c r="FTN208" s="332"/>
      <c r="FTO208" s="418"/>
      <c r="FTP208" s="223"/>
      <c r="FTQ208" s="223"/>
      <c r="FTR208" s="333"/>
      <c r="FTS208" s="333"/>
      <c r="FTT208" s="223"/>
      <c r="FTU208" s="418"/>
      <c r="FTV208" s="418"/>
      <c r="FTW208" s="331"/>
      <c r="FTX208" s="332"/>
      <c r="FTY208" s="418"/>
      <c r="FTZ208" s="223"/>
      <c r="FUA208" s="223"/>
      <c r="FUB208" s="333"/>
      <c r="FUC208" s="333"/>
      <c r="FUD208" s="223"/>
      <c r="FUE208" s="418"/>
      <c r="FUF208" s="418"/>
      <c r="FUG208" s="331"/>
      <c r="FUH208" s="332"/>
      <c r="FUI208" s="418"/>
      <c r="FUJ208" s="223"/>
      <c r="FUK208" s="223"/>
      <c r="FUL208" s="333"/>
      <c r="FUM208" s="333"/>
      <c r="FUN208" s="223"/>
      <c r="FUO208" s="418"/>
      <c r="FUP208" s="418"/>
      <c r="FUQ208" s="331"/>
      <c r="FUR208" s="332"/>
      <c r="FUS208" s="418"/>
      <c r="FUT208" s="223"/>
      <c r="FUU208" s="223"/>
      <c r="FUV208" s="333"/>
      <c r="FUW208" s="333"/>
      <c r="FUX208" s="223"/>
      <c r="FUY208" s="418"/>
      <c r="FUZ208" s="418"/>
      <c r="FVA208" s="331"/>
      <c r="FVB208" s="332"/>
      <c r="FVC208" s="418"/>
      <c r="FVD208" s="223"/>
      <c r="FVE208" s="223"/>
      <c r="FVF208" s="333"/>
      <c r="FVG208" s="333"/>
      <c r="FVH208" s="223"/>
      <c r="FVI208" s="418"/>
      <c r="FVJ208" s="418"/>
      <c r="FVK208" s="331"/>
      <c r="FVL208" s="332"/>
      <c r="FVM208" s="418"/>
      <c r="FVN208" s="223"/>
      <c r="FVO208" s="223"/>
      <c r="FVP208" s="333"/>
      <c r="FVQ208" s="333"/>
      <c r="FVR208" s="223"/>
      <c r="FVS208" s="418"/>
      <c r="FVT208" s="418"/>
      <c r="FVU208" s="331"/>
      <c r="FVV208" s="332"/>
      <c r="FVW208" s="418"/>
      <c r="FVX208" s="223"/>
      <c r="FVY208" s="223"/>
      <c r="FVZ208" s="333"/>
      <c r="FWA208" s="333"/>
      <c r="FWB208" s="223"/>
      <c r="FWC208" s="418"/>
      <c r="FWD208" s="418"/>
      <c r="FWE208" s="331"/>
      <c r="FWF208" s="332"/>
      <c r="FWG208" s="418"/>
      <c r="FWH208" s="223"/>
      <c r="FWI208" s="223"/>
      <c r="FWJ208" s="333"/>
      <c r="FWK208" s="333"/>
      <c r="FWL208" s="223"/>
      <c r="FWM208" s="418"/>
      <c r="FWN208" s="418"/>
      <c r="FWO208" s="331"/>
      <c r="FWP208" s="332"/>
      <c r="FWQ208" s="418"/>
      <c r="FWR208" s="223"/>
      <c r="FWS208" s="223"/>
      <c r="FWT208" s="333"/>
      <c r="FWU208" s="333"/>
      <c r="FWV208" s="223"/>
      <c r="FWW208" s="418"/>
      <c r="FWX208" s="418"/>
      <c r="FWY208" s="331"/>
      <c r="FWZ208" s="332"/>
      <c r="FXA208" s="418"/>
      <c r="FXB208" s="223"/>
      <c r="FXC208" s="223"/>
      <c r="FXD208" s="333"/>
      <c r="FXE208" s="333"/>
      <c r="FXF208" s="223"/>
      <c r="FXG208" s="418"/>
      <c r="FXH208" s="418"/>
      <c r="FXI208" s="331"/>
      <c r="FXJ208" s="332"/>
      <c r="FXK208" s="418"/>
      <c r="FXL208" s="223"/>
      <c r="FXM208" s="223"/>
      <c r="FXN208" s="333"/>
      <c r="FXO208" s="333"/>
      <c r="FXP208" s="223"/>
      <c r="FXQ208" s="418"/>
      <c r="FXR208" s="418"/>
      <c r="FXS208" s="331"/>
      <c r="FXT208" s="332"/>
      <c r="FXU208" s="418"/>
      <c r="FXV208" s="223"/>
      <c r="FXW208" s="223"/>
      <c r="FXX208" s="333"/>
      <c r="FXY208" s="333"/>
      <c r="FXZ208" s="223"/>
      <c r="FYA208" s="418"/>
      <c r="FYB208" s="418"/>
      <c r="FYC208" s="331"/>
      <c r="FYD208" s="332"/>
      <c r="FYE208" s="418"/>
      <c r="FYF208" s="223"/>
      <c r="FYG208" s="223"/>
      <c r="FYH208" s="333"/>
      <c r="FYI208" s="333"/>
      <c r="FYJ208" s="223"/>
      <c r="FYK208" s="418"/>
      <c r="FYL208" s="418"/>
      <c r="FYM208" s="331"/>
      <c r="FYN208" s="332"/>
      <c r="FYO208" s="418"/>
      <c r="FYP208" s="223"/>
      <c r="FYQ208" s="223"/>
      <c r="FYR208" s="333"/>
      <c r="FYS208" s="333"/>
      <c r="FYT208" s="223"/>
      <c r="FYU208" s="418"/>
      <c r="FYV208" s="418"/>
      <c r="FYW208" s="331"/>
      <c r="FYX208" s="332"/>
      <c r="FYY208" s="418"/>
      <c r="FYZ208" s="223"/>
      <c r="FZA208" s="223"/>
      <c r="FZB208" s="333"/>
      <c r="FZC208" s="333"/>
      <c r="FZD208" s="223"/>
      <c r="FZE208" s="418"/>
      <c r="FZF208" s="418"/>
      <c r="FZG208" s="331"/>
      <c r="FZH208" s="332"/>
      <c r="FZI208" s="418"/>
      <c r="FZJ208" s="223"/>
      <c r="FZK208" s="223"/>
      <c r="FZL208" s="333"/>
      <c r="FZM208" s="333"/>
      <c r="FZN208" s="223"/>
      <c r="FZO208" s="418"/>
      <c r="FZP208" s="418"/>
      <c r="FZQ208" s="331"/>
      <c r="FZR208" s="332"/>
      <c r="FZS208" s="418"/>
      <c r="FZT208" s="223"/>
      <c r="FZU208" s="223"/>
      <c r="FZV208" s="333"/>
      <c r="FZW208" s="333"/>
      <c r="FZX208" s="223"/>
      <c r="FZY208" s="418"/>
      <c r="FZZ208" s="418"/>
      <c r="GAA208" s="331"/>
      <c r="GAB208" s="332"/>
      <c r="GAC208" s="418"/>
      <c r="GAD208" s="223"/>
      <c r="GAE208" s="223"/>
      <c r="GAF208" s="333"/>
      <c r="GAG208" s="333"/>
      <c r="GAH208" s="223"/>
      <c r="GAI208" s="418"/>
      <c r="GAJ208" s="418"/>
      <c r="GAK208" s="331"/>
      <c r="GAL208" s="332"/>
      <c r="GAM208" s="418"/>
      <c r="GAN208" s="223"/>
      <c r="GAO208" s="223"/>
      <c r="GAP208" s="333"/>
      <c r="GAQ208" s="333"/>
      <c r="GAR208" s="223"/>
      <c r="GAS208" s="418"/>
      <c r="GAT208" s="418"/>
      <c r="GAU208" s="331"/>
      <c r="GAV208" s="332"/>
      <c r="GAW208" s="418"/>
      <c r="GAX208" s="223"/>
      <c r="GAY208" s="223"/>
      <c r="GAZ208" s="333"/>
      <c r="GBA208" s="333"/>
      <c r="GBB208" s="223"/>
      <c r="GBC208" s="418"/>
      <c r="GBD208" s="418"/>
      <c r="GBE208" s="331"/>
      <c r="GBF208" s="332"/>
      <c r="GBG208" s="418"/>
      <c r="GBH208" s="223"/>
      <c r="GBI208" s="223"/>
      <c r="GBJ208" s="333"/>
      <c r="GBK208" s="333"/>
      <c r="GBL208" s="223"/>
      <c r="GBM208" s="418"/>
      <c r="GBN208" s="418"/>
      <c r="GBO208" s="331"/>
      <c r="GBP208" s="332"/>
      <c r="GBQ208" s="418"/>
      <c r="GBR208" s="223"/>
      <c r="GBS208" s="223"/>
      <c r="GBT208" s="333"/>
      <c r="GBU208" s="333"/>
      <c r="GBV208" s="223"/>
      <c r="GBW208" s="418"/>
      <c r="GBX208" s="418"/>
      <c r="GBY208" s="331"/>
      <c r="GBZ208" s="332"/>
      <c r="GCA208" s="418"/>
      <c r="GCB208" s="223"/>
      <c r="GCC208" s="223"/>
      <c r="GCD208" s="333"/>
      <c r="GCE208" s="333"/>
      <c r="GCF208" s="223"/>
      <c r="GCG208" s="418"/>
      <c r="GCH208" s="418"/>
      <c r="GCI208" s="331"/>
      <c r="GCJ208" s="332"/>
      <c r="GCK208" s="418"/>
      <c r="GCL208" s="223"/>
      <c r="GCM208" s="223"/>
      <c r="GCN208" s="333"/>
      <c r="GCO208" s="333"/>
      <c r="GCP208" s="223"/>
      <c r="GCQ208" s="418"/>
      <c r="GCR208" s="418"/>
      <c r="GCS208" s="331"/>
      <c r="GCT208" s="332"/>
      <c r="GCU208" s="418"/>
      <c r="GCV208" s="223"/>
      <c r="GCW208" s="223"/>
      <c r="GCX208" s="333"/>
      <c r="GCY208" s="333"/>
      <c r="GCZ208" s="223"/>
      <c r="GDA208" s="418"/>
      <c r="GDB208" s="418"/>
      <c r="GDC208" s="331"/>
      <c r="GDD208" s="332"/>
      <c r="GDE208" s="418"/>
      <c r="GDF208" s="223"/>
      <c r="GDG208" s="223"/>
      <c r="GDH208" s="333"/>
      <c r="GDI208" s="333"/>
      <c r="GDJ208" s="223"/>
      <c r="GDK208" s="418"/>
      <c r="GDL208" s="418"/>
      <c r="GDM208" s="331"/>
      <c r="GDN208" s="332"/>
      <c r="GDO208" s="418"/>
      <c r="GDP208" s="223"/>
      <c r="GDQ208" s="223"/>
      <c r="GDR208" s="333"/>
      <c r="GDS208" s="333"/>
      <c r="GDT208" s="223"/>
      <c r="GDU208" s="418"/>
      <c r="GDV208" s="418"/>
      <c r="GDW208" s="331"/>
      <c r="GDX208" s="332"/>
      <c r="GDY208" s="418"/>
      <c r="GDZ208" s="223"/>
      <c r="GEA208" s="223"/>
      <c r="GEB208" s="333"/>
      <c r="GEC208" s="333"/>
      <c r="GED208" s="223"/>
      <c r="GEE208" s="418"/>
      <c r="GEF208" s="418"/>
      <c r="GEG208" s="331"/>
      <c r="GEH208" s="332"/>
      <c r="GEI208" s="418"/>
      <c r="GEJ208" s="223"/>
      <c r="GEK208" s="223"/>
      <c r="GEL208" s="333"/>
      <c r="GEM208" s="333"/>
      <c r="GEN208" s="223"/>
      <c r="GEO208" s="418"/>
      <c r="GEP208" s="418"/>
      <c r="GEQ208" s="331"/>
      <c r="GER208" s="332"/>
      <c r="GES208" s="418"/>
      <c r="GET208" s="223"/>
      <c r="GEU208" s="223"/>
      <c r="GEV208" s="333"/>
      <c r="GEW208" s="333"/>
      <c r="GEX208" s="223"/>
      <c r="GEY208" s="418"/>
      <c r="GEZ208" s="418"/>
      <c r="GFA208" s="331"/>
      <c r="GFB208" s="332"/>
      <c r="GFC208" s="418"/>
      <c r="GFD208" s="223"/>
      <c r="GFE208" s="223"/>
      <c r="GFF208" s="333"/>
      <c r="GFG208" s="333"/>
      <c r="GFH208" s="223"/>
      <c r="GFI208" s="418"/>
      <c r="GFJ208" s="418"/>
      <c r="GFK208" s="331"/>
      <c r="GFL208" s="332"/>
      <c r="GFM208" s="418"/>
      <c r="GFN208" s="223"/>
      <c r="GFO208" s="223"/>
      <c r="GFP208" s="333"/>
      <c r="GFQ208" s="333"/>
      <c r="GFR208" s="223"/>
      <c r="GFS208" s="418"/>
      <c r="GFT208" s="418"/>
      <c r="GFU208" s="331"/>
      <c r="GFV208" s="332"/>
      <c r="GFW208" s="418"/>
      <c r="GFX208" s="223"/>
      <c r="GFY208" s="223"/>
      <c r="GFZ208" s="333"/>
      <c r="GGA208" s="333"/>
      <c r="GGB208" s="223"/>
      <c r="GGC208" s="418"/>
      <c r="GGD208" s="418"/>
      <c r="GGE208" s="331"/>
      <c r="GGF208" s="332"/>
      <c r="GGG208" s="418"/>
      <c r="GGH208" s="223"/>
      <c r="GGI208" s="223"/>
      <c r="GGJ208" s="333"/>
      <c r="GGK208" s="333"/>
      <c r="GGL208" s="223"/>
      <c r="GGM208" s="418"/>
      <c r="GGN208" s="418"/>
      <c r="GGO208" s="331"/>
      <c r="GGP208" s="332"/>
      <c r="GGQ208" s="418"/>
      <c r="GGR208" s="223"/>
      <c r="GGS208" s="223"/>
      <c r="GGT208" s="333"/>
      <c r="GGU208" s="333"/>
      <c r="GGV208" s="223"/>
      <c r="GGW208" s="418"/>
      <c r="GGX208" s="418"/>
      <c r="GGY208" s="331"/>
      <c r="GGZ208" s="332"/>
      <c r="GHA208" s="418"/>
      <c r="GHB208" s="223"/>
      <c r="GHC208" s="223"/>
      <c r="GHD208" s="333"/>
      <c r="GHE208" s="333"/>
      <c r="GHF208" s="223"/>
      <c r="GHG208" s="418"/>
      <c r="GHH208" s="418"/>
      <c r="GHI208" s="331"/>
      <c r="GHJ208" s="332"/>
      <c r="GHK208" s="418"/>
      <c r="GHL208" s="223"/>
      <c r="GHM208" s="223"/>
      <c r="GHN208" s="333"/>
      <c r="GHO208" s="333"/>
      <c r="GHP208" s="223"/>
      <c r="GHQ208" s="418"/>
      <c r="GHR208" s="418"/>
      <c r="GHS208" s="331"/>
      <c r="GHT208" s="332"/>
      <c r="GHU208" s="418"/>
      <c r="GHV208" s="223"/>
      <c r="GHW208" s="223"/>
      <c r="GHX208" s="333"/>
      <c r="GHY208" s="333"/>
      <c r="GHZ208" s="223"/>
      <c r="GIA208" s="418"/>
      <c r="GIB208" s="418"/>
      <c r="GIC208" s="331"/>
      <c r="GID208" s="332"/>
      <c r="GIE208" s="418"/>
      <c r="GIF208" s="223"/>
      <c r="GIG208" s="223"/>
      <c r="GIH208" s="333"/>
      <c r="GII208" s="333"/>
      <c r="GIJ208" s="223"/>
      <c r="GIK208" s="418"/>
      <c r="GIL208" s="418"/>
      <c r="GIM208" s="331"/>
      <c r="GIN208" s="332"/>
      <c r="GIO208" s="418"/>
      <c r="GIP208" s="223"/>
      <c r="GIQ208" s="223"/>
      <c r="GIR208" s="333"/>
      <c r="GIS208" s="333"/>
      <c r="GIT208" s="223"/>
      <c r="GIU208" s="418"/>
      <c r="GIV208" s="418"/>
      <c r="GIW208" s="331"/>
      <c r="GIX208" s="332"/>
      <c r="GIY208" s="418"/>
      <c r="GIZ208" s="223"/>
      <c r="GJA208" s="223"/>
      <c r="GJB208" s="333"/>
      <c r="GJC208" s="333"/>
      <c r="GJD208" s="223"/>
      <c r="GJE208" s="418"/>
      <c r="GJF208" s="418"/>
      <c r="GJG208" s="331"/>
      <c r="GJH208" s="332"/>
      <c r="GJI208" s="418"/>
      <c r="GJJ208" s="223"/>
      <c r="GJK208" s="223"/>
      <c r="GJL208" s="333"/>
      <c r="GJM208" s="333"/>
      <c r="GJN208" s="223"/>
      <c r="GJO208" s="418"/>
      <c r="GJP208" s="418"/>
      <c r="GJQ208" s="331"/>
      <c r="GJR208" s="332"/>
      <c r="GJS208" s="418"/>
      <c r="GJT208" s="223"/>
      <c r="GJU208" s="223"/>
      <c r="GJV208" s="333"/>
      <c r="GJW208" s="333"/>
      <c r="GJX208" s="223"/>
      <c r="GJY208" s="418"/>
      <c r="GJZ208" s="418"/>
      <c r="GKA208" s="331"/>
      <c r="GKB208" s="332"/>
      <c r="GKC208" s="418"/>
      <c r="GKD208" s="223"/>
      <c r="GKE208" s="223"/>
      <c r="GKF208" s="333"/>
      <c r="GKG208" s="333"/>
      <c r="GKH208" s="223"/>
      <c r="GKI208" s="418"/>
      <c r="GKJ208" s="418"/>
      <c r="GKK208" s="331"/>
      <c r="GKL208" s="332"/>
      <c r="GKM208" s="418"/>
      <c r="GKN208" s="223"/>
      <c r="GKO208" s="223"/>
      <c r="GKP208" s="333"/>
      <c r="GKQ208" s="333"/>
      <c r="GKR208" s="223"/>
      <c r="GKS208" s="418"/>
      <c r="GKT208" s="418"/>
      <c r="GKU208" s="331"/>
      <c r="GKV208" s="332"/>
      <c r="GKW208" s="418"/>
      <c r="GKX208" s="223"/>
      <c r="GKY208" s="223"/>
      <c r="GKZ208" s="333"/>
      <c r="GLA208" s="333"/>
      <c r="GLB208" s="223"/>
      <c r="GLC208" s="418"/>
      <c r="GLD208" s="418"/>
      <c r="GLE208" s="331"/>
      <c r="GLF208" s="332"/>
      <c r="GLG208" s="418"/>
      <c r="GLH208" s="223"/>
      <c r="GLI208" s="223"/>
      <c r="GLJ208" s="333"/>
      <c r="GLK208" s="333"/>
      <c r="GLL208" s="223"/>
      <c r="GLM208" s="418"/>
      <c r="GLN208" s="418"/>
      <c r="GLO208" s="331"/>
      <c r="GLP208" s="332"/>
      <c r="GLQ208" s="418"/>
      <c r="GLR208" s="223"/>
      <c r="GLS208" s="223"/>
      <c r="GLT208" s="333"/>
      <c r="GLU208" s="333"/>
      <c r="GLV208" s="223"/>
      <c r="GLW208" s="418"/>
      <c r="GLX208" s="418"/>
      <c r="GLY208" s="331"/>
      <c r="GLZ208" s="332"/>
      <c r="GMA208" s="418"/>
      <c r="GMB208" s="223"/>
      <c r="GMC208" s="223"/>
      <c r="GMD208" s="333"/>
      <c r="GME208" s="333"/>
      <c r="GMF208" s="223"/>
      <c r="GMG208" s="418"/>
      <c r="GMH208" s="418"/>
      <c r="GMI208" s="331"/>
      <c r="GMJ208" s="332"/>
      <c r="GMK208" s="418"/>
      <c r="GML208" s="223"/>
      <c r="GMM208" s="223"/>
      <c r="GMN208" s="333"/>
      <c r="GMO208" s="333"/>
      <c r="GMP208" s="223"/>
      <c r="GMQ208" s="418"/>
      <c r="GMR208" s="418"/>
      <c r="GMS208" s="331"/>
      <c r="GMT208" s="332"/>
      <c r="GMU208" s="418"/>
      <c r="GMV208" s="223"/>
      <c r="GMW208" s="223"/>
      <c r="GMX208" s="333"/>
      <c r="GMY208" s="333"/>
      <c r="GMZ208" s="223"/>
      <c r="GNA208" s="418"/>
      <c r="GNB208" s="418"/>
      <c r="GNC208" s="331"/>
      <c r="GND208" s="332"/>
      <c r="GNE208" s="418"/>
      <c r="GNF208" s="223"/>
      <c r="GNG208" s="223"/>
      <c r="GNH208" s="333"/>
      <c r="GNI208" s="333"/>
      <c r="GNJ208" s="223"/>
      <c r="GNK208" s="418"/>
      <c r="GNL208" s="418"/>
      <c r="GNM208" s="331"/>
      <c r="GNN208" s="332"/>
      <c r="GNO208" s="418"/>
      <c r="GNP208" s="223"/>
      <c r="GNQ208" s="223"/>
      <c r="GNR208" s="333"/>
      <c r="GNS208" s="333"/>
      <c r="GNT208" s="223"/>
      <c r="GNU208" s="418"/>
      <c r="GNV208" s="418"/>
      <c r="GNW208" s="331"/>
      <c r="GNX208" s="332"/>
      <c r="GNY208" s="418"/>
      <c r="GNZ208" s="223"/>
      <c r="GOA208" s="223"/>
      <c r="GOB208" s="333"/>
      <c r="GOC208" s="333"/>
      <c r="GOD208" s="223"/>
      <c r="GOE208" s="418"/>
      <c r="GOF208" s="418"/>
      <c r="GOG208" s="331"/>
      <c r="GOH208" s="332"/>
      <c r="GOI208" s="418"/>
      <c r="GOJ208" s="223"/>
      <c r="GOK208" s="223"/>
      <c r="GOL208" s="333"/>
      <c r="GOM208" s="333"/>
      <c r="GON208" s="223"/>
      <c r="GOO208" s="418"/>
      <c r="GOP208" s="418"/>
      <c r="GOQ208" s="331"/>
      <c r="GOR208" s="332"/>
      <c r="GOS208" s="418"/>
      <c r="GOT208" s="223"/>
      <c r="GOU208" s="223"/>
      <c r="GOV208" s="333"/>
      <c r="GOW208" s="333"/>
      <c r="GOX208" s="223"/>
      <c r="GOY208" s="418"/>
      <c r="GOZ208" s="418"/>
      <c r="GPA208" s="331"/>
      <c r="GPB208" s="332"/>
      <c r="GPC208" s="418"/>
      <c r="GPD208" s="223"/>
      <c r="GPE208" s="223"/>
      <c r="GPF208" s="333"/>
      <c r="GPG208" s="333"/>
      <c r="GPH208" s="223"/>
      <c r="GPI208" s="418"/>
      <c r="GPJ208" s="418"/>
      <c r="GPK208" s="331"/>
      <c r="GPL208" s="332"/>
      <c r="GPM208" s="418"/>
      <c r="GPN208" s="223"/>
      <c r="GPO208" s="223"/>
      <c r="GPP208" s="333"/>
      <c r="GPQ208" s="333"/>
      <c r="GPR208" s="223"/>
      <c r="GPS208" s="418"/>
      <c r="GPT208" s="418"/>
      <c r="GPU208" s="331"/>
      <c r="GPV208" s="332"/>
      <c r="GPW208" s="418"/>
      <c r="GPX208" s="223"/>
      <c r="GPY208" s="223"/>
      <c r="GPZ208" s="333"/>
      <c r="GQA208" s="333"/>
      <c r="GQB208" s="223"/>
      <c r="GQC208" s="418"/>
      <c r="GQD208" s="418"/>
      <c r="GQE208" s="331"/>
      <c r="GQF208" s="332"/>
      <c r="GQG208" s="418"/>
      <c r="GQH208" s="223"/>
      <c r="GQI208" s="223"/>
      <c r="GQJ208" s="333"/>
      <c r="GQK208" s="333"/>
      <c r="GQL208" s="223"/>
      <c r="GQM208" s="418"/>
      <c r="GQN208" s="418"/>
      <c r="GQO208" s="331"/>
      <c r="GQP208" s="332"/>
      <c r="GQQ208" s="418"/>
      <c r="GQR208" s="223"/>
      <c r="GQS208" s="223"/>
      <c r="GQT208" s="333"/>
      <c r="GQU208" s="333"/>
      <c r="GQV208" s="223"/>
      <c r="GQW208" s="418"/>
      <c r="GQX208" s="418"/>
      <c r="GQY208" s="331"/>
      <c r="GQZ208" s="332"/>
      <c r="GRA208" s="418"/>
      <c r="GRB208" s="223"/>
      <c r="GRC208" s="223"/>
      <c r="GRD208" s="333"/>
      <c r="GRE208" s="333"/>
      <c r="GRF208" s="223"/>
      <c r="GRG208" s="418"/>
      <c r="GRH208" s="418"/>
      <c r="GRI208" s="331"/>
      <c r="GRJ208" s="332"/>
      <c r="GRK208" s="418"/>
      <c r="GRL208" s="223"/>
      <c r="GRM208" s="223"/>
      <c r="GRN208" s="333"/>
      <c r="GRO208" s="333"/>
      <c r="GRP208" s="223"/>
      <c r="GRQ208" s="418"/>
      <c r="GRR208" s="418"/>
      <c r="GRS208" s="331"/>
      <c r="GRT208" s="332"/>
      <c r="GRU208" s="418"/>
      <c r="GRV208" s="223"/>
      <c r="GRW208" s="223"/>
      <c r="GRX208" s="333"/>
      <c r="GRY208" s="333"/>
      <c r="GRZ208" s="223"/>
      <c r="GSA208" s="418"/>
      <c r="GSB208" s="418"/>
      <c r="GSC208" s="331"/>
      <c r="GSD208" s="332"/>
      <c r="GSE208" s="418"/>
      <c r="GSF208" s="223"/>
      <c r="GSG208" s="223"/>
      <c r="GSH208" s="333"/>
      <c r="GSI208" s="333"/>
      <c r="GSJ208" s="223"/>
      <c r="GSK208" s="418"/>
      <c r="GSL208" s="418"/>
      <c r="GSM208" s="331"/>
      <c r="GSN208" s="332"/>
      <c r="GSO208" s="418"/>
      <c r="GSP208" s="223"/>
      <c r="GSQ208" s="223"/>
      <c r="GSR208" s="333"/>
      <c r="GSS208" s="333"/>
      <c r="GST208" s="223"/>
      <c r="GSU208" s="418"/>
      <c r="GSV208" s="418"/>
      <c r="GSW208" s="331"/>
      <c r="GSX208" s="332"/>
      <c r="GSY208" s="418"/>
      <c r="GSZ208" s="223"/>
      <c r="GTA208" s="223"/>
      <c r="GTB208" s="333"/>
      <c r="GTC208" s="333"/>
      <c r="GTD208" s="223"/>
      <c r="GTE208" s="418"/>
      <c r="GTF208" s="418"/>
      <c r="GTG208" s="331"/>
      <c r="GTH208" s="332"/>
      <c r="GTI208" s="418"/>
      <c r="GTJ208" s="223"/>
      <c r="GTK208" s="223"/>
      <c r="GTL208" s="333"/>
      <c r="GTM208" s="333"/>
      <c r="GTN208" s="223"/>
      <c r="GTO208" s="418"/>
      <c r="GTP208" s="418"/>
      <c r="GTQ208" s="331"/>
      <c r="GTR208" s="332"/>
      <c r="GTS208" s="418"/>
      <c r="GTT208" s="223"/>
      <c r="GTU208" s="223"/>
      <c r="GTV208" s="333"/>
      <c r="GTW208" s="333"/>
      <c r="GTX208" s="223"/>
      <c r="GTY208" s="418"/>
      <c r="GTZ208" s="418"/>
      <c r="GUA208" s="331"/>
      <c r="GUB208" s="332"/>
      <c r="GUC208" s="418"/>
      <c r="GUD208" s="223"/>
      <c r="GUE208" s="223"/>
      <c r="GUF208" s="333"/>
      <c r="GUG208" s="333"/>
      <c r="GUH208" s="223"/>
      <c r="GUI208" s="418"/>
      <c r="GUJ208" s="418"/>
      <c r="GUK208" s="331"/>
      <c r="GUL208" s="332"/>
      <c r="GUM208" s="418"/>
      <c r="GUN208" s="223"/>
      <c r="GUO208" s="223"/>
      <c r="GUP208" s="333"/>
      <c r="GUQ208" s="333"/>
      <c r="GUR208" s="223"/>
      <c r="GUS208" s="418"/>
      <c r="GUT208" s="418"/>
      <c r="GUU208" s="331"/>
      <c r="GUV208" s="332"/>
      <c r="GUW208" s="418"/>
      <c r="GUX208" s="223"/>
      <c r="GUY208" s="223"/>
      <c r="GUZ208" s="333"/>
      <c r="GVA208" s="333"/>
      <c r="GVB208" s="223"/>
      <c r="GVC208" s="418"/>
      <c r="GVD208" s="418"/>
      <c r="GVE208" s="331"/>
      <c r="GVF208" s="332"/>
      <c r="GVG208" s="418"/>
      <c r="GVH208" s="223"/>
      <c r="GVI208" s="223"/>
      <c r="GVJ208" s="333"/>
      <c r="GVK208" s="333"/>
      <c r="GVL208" s="223"/>
      <c r="GVM208" s="418"/>
      <c r="GVN208" s="418"/>
      <c r="GVO208" s="331"/>
      <c r="GVP208" s="332"/>
      <c r="GVQ208" s="418"/>
      <c r="GVR208" s="223"/>
      <c r="GVS208" s="223"/>
      <c r="GVT208" s="333"/>
      <c r="GVU208" s="333"/>
      <c r="GVV208" s="223"/>
      <c r="GVW208" s="418"/>
      <c r="GVX208" s="418"/>
      <c r="GVY208" s="331"/>
      <c r="GVZ208" s="332"/>
      <c r="GWA208" s="418"/>
      <c r="GWB208" s="223"/>
      <c r="GWC208" s="223"/>
      <c r="GWD208" s="333"/>
      <c r="GWE208" s="333"/>
      <c r="GWF208" s="223"/>
      <c r="GWG208" s="418"/>
      <c r="GWH208" s="418"/>
      <c r="GWI208" s="331"/>
      <c r="GWJ208" s="332"/>
      <c r="GWK208" s="418"/>
      <c r="GWL208" s="223"/>
      <c r="GWM208" s="223"/>
      <c r="GWN208" s="333"/>
      <c r="GWO208" s="333"/>
      <c r="GWP208" s="223"/>
      <c r="GWQ208" s="418"/>
      <c r="GWR208" s="418"/>
      <c r="GWS208" s="331"/>
      <c r="GWT208" s="332"/>
      <c r="GWU208" s="418"/>
      <c r="GWV208" s="223"/>
      <c r="GWW208" s="223"/>
      <c r="GWX208" s="333"/>
      <c r="GWY208" s="333"/>
      <c r="GWZ208" s="223"/>
      <c r="GXA208" s="418"/>
      <c r="GXB208" s="418"/>
      <c r="GXC208" s="331"/>
      <c r="GXD208" s="332"/>
      <c r="GXE208" s="418"/>
      <c r="GXF208" s="223"/>
      <c r="GXG208" s="223"/>
      <c r="GXH208" s="333"/>
      <c r="GXI208" s="333"/>
      <c r="GXJ208" s="223"/>
      <c r="GXK208" s="418"/>
      <c r="GXL208" s="418"/>
      <c r="GXM208" s="331"/>
      <c r="GXN208" s="332"/>
      <c r="GXO208" s="418"/>
      <c r="GXP208" s="223"/>
      <c r="GXQ208" s="223"/>
      <c r="GXR208" s="333"/>
      <c r="GXS208" s="333"/>
      <c r="GXT208" s="223"/>
      <c r="GXU208" s="418"/>
      <c r="GXV208" s="418"/>
      <c r="GXW208" s="331"/>
      <c r="GXX208" s="332"/>
      <c r="GXY208" s="418"/>
      <c r="GXZ208" s="223"/>
      <c r="GYA208" s="223"/>
      <c r="GYB208" s="333"/>
      <c r="GYC208" s="333"/>
      <c r="GYD208" s="223"/>
      <c r="GYE208" s="418"/>
      <c r="GYF208" s="418"/>
      <c r="GYG208" s="331"/>
      <c r="GYH208" s="332"/>
      <c r="GYI208" s="418"/>
      <c r="GYJ208" s="223"/>
      <c r="GYK208" s="223"/>
      <c r="GYL208" s="333"/>
      <c r="GYM208" s="333"/>
      <c r="GYN208" s="223"/>
      <c r="GYO208" s="418"/>
      <c r="GYP208" s="418"/>
      <c r="GYQ208" s="331"/>
      <c r="GYR208" s="332"/>
      <c r="GYS208" s="418"/>
      <c r="GYT208" s="223"/>
      <c r="GYU208" s="223"/>
      <c r="GYV208" s="333"/>
      <c r="GYW208" s="333"/>
      <c r="GYX208" s="223"/>
      <c r="GYY208" s="418"/>
      <c r="GYZ208" s="418"/>
      <c r="GZA208" s="331"/>
      <c r="GZB208" s="332"/>
      <c r="GZC208" s="418"/>
      <c r="GZD208" s="223"/>
      <c r="GZE208" s="223"/>
      <c r="GZF208" s="333"/>
      <c r="GZG208" s="333"/>
      <c r="GZH208" s="223"/>
      <c r="GZI208" s="418"/>
      <c r="GZJ208" s="418"/>
      <c r="GZK208" s="331"/>
      <c r="GZL208" s="332"/>
      <c r="GZM208" s="418"/>
      <c r="GZN208" s="223"/>
      <c r="GZO208" s="223"/>
      <c r="GZP208" s="333"/>
      <c r="GZQ208" s="333"/>
      <c r="GZR208" s="223"/>
      <c r="GZS208" s="418"/>
      <c r="GZT208" s="418"/>
      <c r="GZU208" s="331"/>
      <c r="GZV208" s="332"/>
      <c r="GZW208" s="418"/>
      <c r="GZX208" s="223"/>
      <c r="GZY208" s="223"/>
      <c r="GZZ208" s="333"/>
      <c r="HAA208" s="333"/>
      <c r="HAB208" s="223"/>
      <c r="HAC208" s="418"/>
      <c r="HAD208" s="418"/>
      <c r="HAE208" s="331"/>
      <c r="HAF208" s="332"/>
      <c r="HAG208" s="418"/>
      <c r="HAH208" s="223"/>
      <c r="HAI208" s="223"/>
      <c r="HAJ208" s="333"/>
      <c r="HAK208" s="333"/>
      <c r="HAL208" s="223"/>
      <c r="HAM208" s="418"/>
      <c r="HAN208" s="418"/>
      <c r="HAO208" s="331"/>
      <c r="HAP208" s="332"/>
      <c r="HAQ208" s="418"/>
      <c r="HAR208" s="223"/>
      <c r="HAS208" s="223"/>
      <c r="HAT208" s="333"/>
      <c r="HAU208" s="333"/>
      <c r="HAV208" s="223"/>
      <c r="HAW208" s="418"/>
      <c r="HAX208" s="418"/>
      <c r="HAY208" s="331"/>
      <c r="HAZ208" s="332"/>
      <c r="HBA208" s="418"/>
      <c r="HBB208" s="223"/>
      <c r="HBC208" s="223"/>
      <c r="HBD208" s="333"/>
      <c r="HBE208" s="333"/>
      <c r="HBF208" s="223"/>
      <c r="HBG208" s="418"/>
      <c r="HBH208" s="418"/>
      <c r="HBI208" s="331"/>
      <c r="HBJ208" s="332"/>
      <c r="HBK208" s="418"/>
      <c r="HBL208" s="223"/>
      <c r="HBM208" s="223"/>
      <c r="HBN208" s="333"/>
      <c r="HBO208" s="333"/>
      <c r="HBP208" s="223"/>
      <c r="HBQ208" s="418"/>
      <c r="HBR208" s="418"/>
      <c r="HBS208" s="331"/>
      <c r="HBT208" s="332"/>
      <c r="HBU208" s="418"/>
      <c r="HBV208" s="223"/>
      <c r="HBW208" s="223"/>
      <c r="HBX208" s="333"/>
      <c r="HBY208" s="333"/>
      <c r="HBZ208" s="223"/>
      <c r="HCA208" s="418"/>
      <c r="HCB208" s="418"/>
      <c r="HCC208" s="331"/>
      <c r="HCD208" s="332"/>
      <c r="HCE208" s="418"/>
      <c r="HCF208" s="223"/>
      <c r="HCG208" s="223"/>
      <c r="HCH208" s="333"/>
      <c r="HCI208" s="333"/>
      <c r="HCJ208" s="223"/>
      <c r="HCK208" s="418"/>
      <c r="HCL208" s="418"/>
      <c r="HCM208" s="331"/>
      <c r="HCN208" s="332"/>
      <c r="HCO208" s="418"/>
      <c r="HCP208" s="223"/>
      <c r="HCQ208" s="223"/>
      <c r="HCR208" s="333"/>
      <c r="HCS208" s="333"/>
      <c r="HCT208" s="223"/>
      <c r="HCU208" s="418"/>
      <c r="HCV208" s="418"/>
      <c r="HCW208" s="331"/>
      <c r="HCX208" s="332"/>
      <c r="HCY208" s="418"/>
      <c r="HCZ208" s="223"/>
      <c r="HDA208" s="223"/>
      <c r="HDB208" s="333"/>
      <c r="HDC208" s="333"/>
      <c r="HDD208" s="223"/>
      <c r="HDE208" s="418"/>
      <c r="HDF208" s="418"/>
      <c r="HDG208" s="331"/>
      <c r="HDH208" s="332"/>
      <c r="HDI208" s="418"/>
      <c r="HDJ208" s="223"/>
      <c r="HDK208" s="223"/>
      <c r="HDL208" s="333"/>
      <c r="HDM208" s="333"/>
      <c r="HDN208" s="223"/>
      <c r="HDO208" s="418"/>
      <c r="HDP208" s="418"/>
      <c r="HDQ208" s="331"/>
      <c r="HDR208" s="332"/>
      <c r="HDS208" s="418"/>
      <c r="HDT208" s="223"/>
      <c r="HDU208" s="223"/>
      <c r="HDV208" s="333"/>
      <c r="HDW208" s="333"/>
      <c r="HDX208" s="223"/>
      <c r="HDY208" s="418"/>
      <c r="HDZ208" s="418"/>
      <c r="HEA208" s="331"/>
      <c r="HEB208" s="332"/>
      <c r="HEC208" s="418"/>
      <c r="HED208" s="223"/>
      <c r="HEE208" s="223"/>
      <c r="HEF208" s="333"/>
      <c r="HEG208" s="333"/>
      <c r="HEH208" s="223"/>
      <c r="HEI208" s="418"/>
      <c r="HEJ208" s="418"/>
      <c r="HEK208" s="331"/>
      <c r="HEL208" s="332"/>
      <c r="HEM208" s="418"/>
      <c r="HEN208" s="223"/>
      <c r="HEO208" s="223"/>
      <c r="HEP208" s="333"/>
      <c r="HEQ208" s="333"/>
      <c r="HER208" s="223"/>
      <c r="HES208" s="418"/>
      <c r="HET208" s="418"/>
      <c r="HEU208" s="331"/>
      <c r="HEV208" s="332"/>
      <c r="HEW208" s="418"/>
      <c r="HEX208" s="223"/>
      <c r="HEY208" s="223"/>
      <c r="HEZ208" s="333"/>
      <c r="HFA208" s="333"/>
      <c r="HFB208" s="223"/>
      <c r="HFC208" s="418"/>
      <c r="HFD208" s="418"/>
      <c r="HFE208" s="331"/>
      <c r="HFF208" s="332"/>
      <c r="HFG208" s="418"/>
      <c r="HFH208" s="223"/>
      <c r="HFI208" s="223"/>
      <c r="HFJ208" s="333"/>
      <c r="HFK208" s="333"/>
      <c r="HFL208" s="223"/>
      <c r="HFM208" s="418"/>
      <c r="HFN208" s="418"/>
      <c r="HFO208" s="331"/>
      <c r="HFP208" s="332"/>
      <c r="HFQ208" s="418"/>
      <c r="HFR208" s="223"/>
      <c r="HFS208" s="223"/>
      <c r="HFT208" s="333"/>
      <c r="HFU208" s="333"/>
      <c r="HFV208" s="223"/>
      <c r="HFW208" s="418"/>
      <c r="HFX208" s="418"/>
      <c r="HFY208" s="331"/>
      <c r="HFZ208" s="332"/>
      <c r="HGA208" s="418"/>
      <c r="HGB208" s="223"/>
      <c r="HGC208" s="223"/>
      <c r="HGD208" s="333"/>
      <c r="HGE208" s="333"/>
      <c r="HGF208" s="223"/>
      <c r="HGG208" s="418"/>
      <c r="HGH208" s="418"/>
      <c r="HGI208" s="331"/>
      <c r="HGJ208" s="332"/>
      <c r="HGK208" s="418"/>
      <c r="HGL208" s="223"/>
      <c r="HGM208" s="223"/>
      <c r="HGN208" s="333"/>
      <c r="HGO208" s="333"/>
      <c r="HGP208" s="223"/>
      <c r="HGQ208" s="418"/>
      <c r="HGR208" s="418"/>
      <c r="HGS208" s="331"/>
      <c r="HGT208" s="332"/>
      <c r="HGU208" s="418"/>
      <c r="HGV208" s="223"/>
      <c r="HGW208" s="223"/>
      <c r="HGX208" s="333"/>
      <c r="HGY208" s="333"/>
      <c r="HGZ208" s="223"/>
      <c r="HHA208" s="418"/>
      <c r="HHB208" s="418"/>
      <c r="HHC208" s="331"/>
      <c r="HHD208" s="332"/>
      <c r="HHE208" s="418"/>
      <c r="HHF208" s="223"/>
      <c r="HHG208" s="223"/>
      <c r="HHH208" s="333"/>
      <c r="HHI208" s="333"/>
      <c r="HHJ208" s="223"/>
      <c r="HHK208" s="418"/>
      <c r="HHL208" s="418"/>
      <c r="HHM208" s="331"/>
      <c r="HHN208" s="332"/>
      <c r="HHO208" s="418"/>
      <c r="HHP208" s="223"/>
      <c r="HHQ208" s="223"/>
      <c r="HHR208" s="333"/>
      <c r="HHS208" s="333"/>
      <c r="HHT208" s="223"/>
      <c r="HHU208" s="418"/>
      <c r="HHV208" s="418"/>
      <c r="HHW208" s="331"/>
      <c r="HHX208" s="332"/>
      <c r="HHY208" s="418"/>
      <c r="HHZ208" s="223"/>
      <c r="HIA208" s="223"/>
      <c r="HIB208" s="333"/>
      <c r="HIC208" s="333"/>
      <c r="HID208" s="223"/>
      <c r="HIE208" s="418"/>
      <c r="HIF208" s="418"/>
      <c r="HIG208" s="331"/>
      <c r="HIH208" s="332"/>
      <c r="HII208" s="418"/>
      <c r="HIJ208" s="223"/>
      <c r="HIK208" s="223"/>
      <c r="HIL208" s="333"/>
      <c r="HIM208" s="333"/>
      <c r="HIN208" s="223"/>
      <c r="HIO208" s="418"/>
      <c r="HIP208" s="418"/>
      <c r="HIQ208" s="331"/>
      <c r="HIR208" s="332"/>
      <c r="HIS208" s="418"/>
      <c r="HIT208" s="223"/>
      <c r="HIU208" s="223"/>
      <c r="HIV208" s="333"/>
      <c r="HIW208" s="333"/>
      <c r="HIX208" s="223"/>
      <c r="HIY208" s="418"/>
      <c r="HIZ208" s="418"/>
      <c r="HJA208" s="331"/>
      <c r="HJB208" s="332"/>
      <c r="HJC208" s="418"/>
      <c r="HJD208" s="223"/>
      <c r="HJE208" s="223"/>
      <c r="HJF208" s="333"/>
      <c r="HJG208" s="333"/>
      <c r="HJH208" s="223"/>
      <c r="HJI208" s="418"/>
      <c r="HJJ208" s="418"/>
      <c r="HJK208" s="331"/>
      <c r="HJL208" s="332"/>
      <c r="HJM208" s="418"/>
      <c r="HJN208" s="223"/>
      <c r="HJO208" s="223"/>
      <c r="HJP208" s="333"/>
      <c r="HJQ208" s="333"/>
      <c r="HJR208" s="223"/>
      <c r="HJS208" s="418"/>
      <c r="HJT208" s="418"/>
      <c r="HJU208" s="331"/>
      <c r="HJV208" s="332"/>
      <c r="HJW208" s="418"/>
      <c r="HJX208" s="223"/>
      <c r="HJY208" s="223"/>
      <c r="HJZ208" s="333"/>
      <c r="HKA208" s="333"/>
      <c r="HKB208" s="223"/>
      <c r="HKC208" s="418"/>
      <c r="HKD208" s="418"/>
      <c r="HKE208" s="331"/>
      <c r="HKF208" s="332"/>
      <c r="HKG208" s="418"/>
      <c r="HKH208" s="223"/>
      <c r="HKI208" s="223"/>
      <c r="HKJ208" s="333"/>
      <c r="HKK208" s="333"/>
      <c r="HKL208" s="223"/>
      <c r="HKM208" s="418"/>
      <c r="HKN208" s="418"/>
      <c r="HKO208" s="331"/>
      <c r="HKP208" s="332"/>
      <c r="HKQ208" s="418"/>
      <c r="HKR208" s="223"/>
      <c r="HKS208" s="223"/>
      <c r="HKT208" s="333"/>
      <c r="HKU208" s="333"/>
      <c r="HKV208" s="223"/>
      <c r="HKW208" s="418"/>
      <c r="HKX208" s="418"/>
      <c r="HKY208" s="331"/>
      <c r="HKZ208" s="332"/>
      <c r="HLA208" s="418"/>
      <c r="HLB208" s="223"/>
      <c r="HLC208" s="223"/>
      <c r="HLD208" s="333"/>
      <c r="HLE208" s="333"/>
      <c r="HLF208" s="223"/>
      <c r="HLG208" s="418"/>
      <c r="HLH208" s="418"/>
      <c r="HLI208" s="331"/>
      <c r="HLJ208" s="332"/>
      <c r="HLK208" s="418"/>
      <c r="HLL208" s="223"/>
      <c r="HLM208" s="223"/>
      <c r="HLN208" s="333"/>
      <c r="HLO208" s="333"/>
      <c r="HLP208" s="223"/>
      <c r="HLQ208" s="418"/>
      <c r="HLR208" s="418"/>
      <c r="HLS208" s="331"/>
      <c r="HLT208" s="332"/>
      <c r="HLU208" s="418"/>
      <c r="HLV208" s="223"/>
      <c r="HLW208" s="223"/>
      <c r="HLX208" s="333"/>
      <c r="HLY208" s="333"/>
      <c r="HLZ208" s="223"/>
      <c r="HMA208" s="418"/>
      <c r="HMB208" s="418"/>
      <c r="HMC208" s="331"/>
      <c r="HMD208" s="332"/>
      <c r="HME208" s="418"/>
      <c r="HMF208" s="223"/>
      <c r="HMG208" s="223"/>
      <c r="HMH208" s="333"/>
      <c r="HMI208" s="333"/>
      <c r="HMJ208" s="223"/>
      <c r="HMK208" s="418"/>
      <c r="HML208" s="418"/>
      <c r="HMM208" s="331"/>
      <c r="HMN208" s="332"/>
      <c r="HMO208" s="418"/>
      <c r="HMP208" s="223"/>
      <c r="HMQ208" s="223"/>
      <c r="HMR208" s="333"/>
      <c r="HMS208" s="333"/>
      <c r="HMT208" s="223"/>
      <c r="HMU208" s="418"/>
      <c r="HMV208" s="418"/>
      <c r="HMW208" s="331"/>
      <c r="HMX208" s="332"/>
      <c r="HMY208" s="418"/>
      <c r="HMZ208" s="223"/>
      <c r="HNA208" s="223"/>
      <c r="HNB208" s="333"/>
      <c r="HNC208" s="333"/>
      <c r="HND208" s="223"/>
      <c r="HNE208" s="418"/>
      <c r="HNF208" s="418"/>
      <c r="HNG208" s="331"/>
      <c r="HNH208" s="332"/>
      <c r="HNI208" s="418"/>
      <c r="HNJ208" s="223"/>
      <c r="HNK208" s="223"/>
      <c r="HNL208" s="333"/>
      <c r="HNM208" s="333"/>
      <c r="HNN208" s="223"/>
      <c r="HNO208" s="418"/>
      <c r="HNP208" s="418"/>
      <c r="HNQ208" s="331"/>
      <c r="HNR208" s="332"/>
      <c r="HNS208" s="418"/>
      <c r="HNT208" s="223"/>
      <c r="HNU208" s="223"/>
      <c r="HNV208" s="333"/>
      <c r="HNW208" s="333"/>
      <c r="HNX208" s="223"/>
      <c r="HNY208" s="418"/>
      <c r="HNZ208" s="418"/>
      <c r="HOA208" s="331"/>
      <c r="HOB208" s="332"/>
      <c r="HOC208" s="418"/>
      <c r="HOD208" s="223"/>
      <c r="HOE208" s="223"/>
      <c r="HOF208" s="333"/>
      <c r="HOG208" s="333"/>
      <c r="HOH208" s="223"/>
      <c r="HOI208" s="418"/>
      <c r="HOJ208" s="418"/>
      <c r="HOK208" s="331"/>
      <c r="HOL208" s="332"/>
      <c r="HOM208" s="418"/>
      <c r="HON208" s="223"/>
      <c r="HOO208" s="223"/>
      <c r="HOP208" s="333"/>
      <c r="HOQ208" s="333"/>
      <c r="HOR208" s="223"/>
      <c r="HOS208" s="418"/>
      <c r="HOT208" s="418"/>
      <c r="HOU208" s="331"/>
      <c r="HOV208" s="332"/>
      <c r="HOW208" s="418"/>
      <c r="HOX208" s="223"/>
      <c r="HOY208" s="223"/>
      <c r="HOZ208" s="333"/>
      <c r="HPA208" s="333"/>
      <c r="HPB208" s="223"/>
      <c r="HPC208" s="418"/>
      <c r="HPD208" s="418"/>
      <c r="HPE208" s="331"/>
      <c r="HPF208" s="332"/>
      <c r="HPG208" s="418"/>
      <c r="HPH208" s="223"/>
      <c r="HPI208" s="223"/>
      <c r="HPJ208" s="333"/>
      <c r="HPK208" s="333"/>
      <c r="HPL208" s="223"/>
      <c r="HPM208" s="418"/>
      <c r="HPN208" s="418"/>
      <c r="HPO208" s="331"/>
      <c r="HPP208" s="332"/>
      <c r="HPQ208" s="418"/>
      <c r="HPR208" s="223"/>
      <c r="HPS208" s="223"/>
      <c r="HPT208" s="333"/>
      <c r="HPU208" s="333"/>
      <c r="HPV208" s="223"/>
      <c r="HPW208" s="418"/>
      <c r="HPX208" s="418"/>
      <c r="HPY208" s="331"/>
      <c r="HPZ208" s="332"/>
      <c r="HQA208" s="418"/>
      <c r="HQB208" s="223"/>
      <c r="HQC208" s="223"/>
      <c r="HQD208" s="333"/>
      <c r="HQE208" s="333"/>
      <c r="HQF208" s="223"/>
      <c r="HQG208" s="418"/>
      <c r="HQH208" s="418"/>
      <c r="HQI208" s="331"/>
      <c r="HQJ208" s="332"/>
      <c r="HQK208" s="418"/>
      <c r="HQL208" s="223"/>
      <c r="HQM208" s="223"/>
      <c r="HQN208" s="333"/>
      <c r="HQO208" s="333"/>
      <c r="HQP208" s="223"/>
      <c r="HQQ208" s="418"/>
      <c r="HQR208" s="418"/>
      <c r="HQS208" s="331"/>
      <c r="HQT208" s="332"/>
      <c r="HQU208" s="418"/>
      <c r="HQV208" s="223"/>
      <c r="HQW208" s="223"/>
      <c r="HQX208" s="333"/>
      <c r="HQY208" s="333"/>
      <c r="HQZ208" s="223"/>
      <c r="HRA208" s="418"/>
      <c r="HRB208" s="418"/>
      <c r="HRC208" s="331"/>
      <c r="HRD208" s="332"/>
      <c r="HRE208" s="418"/>
      <c r="HRF208" s="223"/>
      <c r="HRG208" s="223"/>
      <c r="HRH208" s="333"/>
      <c r="HRI208" s="333"/>
      <c r="HRJ208" s="223"/>
      <c r="HRK208" s="418"/>
      <c r="HRL208" s="418"/>
      <c r="HRM208" s="331"/>
      <c r="HRN208" s="332"/>
      <c r="HRO208" s="418"/>
      <c r="HRP208" s="223"/>
      <c r="HRQ208" s="223"/>
      <c r="HRR208" s="333"/>
      <c r="HRS208" s="333"/>
      <c r="HRT208" s="223"/>
      <c r="HRU208" s="418"/>
      <c r="HRV208" s="418"/>
      <c r="HRW208" s="331"/>
      <c r="HRX208" s="332"/>
      <c r="HRY208" s="418"/>
      <c r="HRZ208" s="223"/>
      <c r="HSA208" s="223"/>
      <c r="HSB208" s="333"/>
      <c r="HSC208" s="333"/>
      <c r="HSD208" s="223"/>
      <c r="HSE208" s="418"/>
      <c r="HSF208" s="418"/>
      <c r="HSG208" s="331"/>
      <c r="HSH208" s="332"/>
      <c r="HSI208" s="418"/>
      <c r="HSJ208" s="223"/>
      <c r="HSK208" s="223"/>
      <c r="HSL208" s="333"/>
      <c r="HSM208" s="333"/>
      <c r="HSN208" s="223"/>
      <c r="HSO208" s="418"/>
      <c r="HSP208" s="418"/>
      <c r="HSQ208" s="331"/>
      <c r="HSR208" s="332"/>
      <c r="HSS208" s="418"/>
      <c r="HST208" s="223"/>
      <c r="HSU208" s="223"/>
      <c r="HSV208" s="333"/>
      <c r="HSW208" s="333"/>
      <c r="HSX208" s="223"/>
      <c r="HSY208" s="418"/>
      <c r="HSZ208" s="418"/>
      <c r="HTA208" s="331"/>
      <c r="HTB208" s="332"/>
      <c r="HTC208" s="418"/>
      <c r="HTD208" s="223"/>
      <c r="HTE208" s="223"/>
      <c r="HTF208" s="333"/>
      <c r="HTG208" s="333"/>
      <c r="HTH208" s="223"/>
      <c r="HTI208" s="418"/>
      <c r="HTJ208" s="418"/>
      <c r="HTK208" s="331"/>
      <c r="HTL208" s="332"/>
      <c r="HTM208" s="418"/>
      <c r="HTN208" s="223"/>
      <c r="HTO208" s="223"/>
      <c r="HTP208" s="333"/>
      <c r="HTQ208" s="333"/>
      <c r="HTR208" s="223"/>
      <c r="HTS208" s="418"/>
      <c r="HTT208" s="418"/>
      <c r="HTU208" s="331"/>
      <c r="HTV208" s="332"/>
      <c r="HTW208" s="418"/>
      <c r="HTX208" s="223"/>
      <c r="HTY208" s="223"/>
      <c r="HTZ208" s="333"/>
      <c r="HUA208" s="333"/>
      <c r="HUB208" s="223"/>
      <c r="HUC208" s="418"/>
      <c r="HUD208" s="418"/>
      <c r="HUE208" s="331"/>
      <c r="HUF208" s="332"/>
      <c r="HUG208" s="418"/>
      <c r="HUH208" s="223"/>
      <c r="HUI208" s="223"/>
      <c r="HUJ208" s="333"/>
      <c r="HUK208" s="333"/>
      <c r="HUL208" s="223"/>
      <c r="HUM208" s="418"/>
      <c r="HUN208" s="418"/>
      <c r="HUO208" s="331"/>
      <c r="HUP208" s="332"/>
      <c r="HUQ208" s="418"/>
      <c r="HUR208" s="223"/>
      <c r="HUS208" s="223"/>
      <c r="HUT208" s="333"/>
      <c r="HUU208" s="333"/>
      <c r="HUV208" s="223"/>
      <c r="HUW208" s="418"/>
      <c r="HUX208" s="418"/>
      <c r="HUY208" s="331"/>
      <c r="HUZ208" s="332"/>
      <c r="HVA208" s="418"/>
      <c r="HVB208" s="223"/>
      <c r="HVC208" s="223"/>
      <c r="HVD208" s="333"/>
      <c r="HVE208" s="333"/>
      <c r="HVF208" s="223"/>
      <c r="HVG208" s="418"/>
      <c r="HVH208" s="418"/>
      <c r="HVI208" s="331"/>
      <c r="HVJ208" s="332"/>
      <c r="HVK208" s="418"/>
      <c r="HVL208" s="223"/>
      <c r="HVM208" s="223"/>
      <c r="HVN208" s="333"/>
      <c r="HVO208" s="333"/>
      <c r="HVP208" s="223"/>
      <c r="HVQ208" s="418"/>
      <c r="HVR208" s="418"/>
      <c r="HVS208" s="331"/>
      <c r="HVT208" s="332"/>
      <c r="HVU208" s="418"/>
      <c r="HVV208" s="223"/>
      <c r="HVW208" s="223"/>
      <c r="HVX208" s="333"/>
      <c r="HVY208" s="333"/>
      <c r="HVZ208" s="223"/>
      <c r="HWA208" s="418"/>
      <c r="HWB208" s="418"/>
      <c r="HWC208" s="331"/>
      <c r="HWD208" s="332"/>
      <c r="HWE208" s="418"/>
      <c r="HWF208" s="223"/>
      <c r="HWG208" s="223"/>
      <c r="HWH208" s="333"/>
      <c r="HWI208" s="333"/>
      <c r="HWJ208" s="223"/>
      <c r="HWK208" s="418"/>
      <c r="HWL208" s="418"/>
      <c r="HWM208" s="331"/>
      <c r="HWN208" s="332"/>
      <c r="HWO208" s="418"/>
      <c r="HWP208" s="223"/>
      <c r="HWQ208" s="223"/>
      <c r="HWR208" s="333"/>
      <c r="HWS208" s="333"/>
      <c r="HWT208" s="223"/>
      <c r="HWU208" s="418"/>
      <c r="HWV208" s="418"/>
      <c r="HWW208" s="331"/>
      <c r="HWX208" s="332"/>
      <c r="HWY208" s="418"/>
      <c r="HWZ208" s="223"/>
      <c r="HXA208" s="223"/>
      <c r="HXB208" s="333"/>
      <c r="HXC208" s="333"/>
      <c r="HXD208" s="223"/>
      <c r="HXE208" s="418"/>
      <c r="HXF208" s="418"/>
      <c r="HXG208" s="331"/>
      <c r="HXH208" s="332"/>
      <c r="HXI208" s="418"/>
      <c r="HXJ208" s="223"/>
      <c r="HXK208" s="223"/>
      <c r="HXL208" s="333"/>
      <c r="HXM208" s="333"/>
      <c r="HXN208" s="223"/>
      <c r="HXO208" s="418"/>
      <c r="HXP208" s="418"/>
      <c r="HXQ208" s="331"/>
      <c r="HXR208" s="332"/>
      <c r="HXS208" s="418"/>
      <c r="HXT208" s="223"/>
      <c r="HXU208" s="223"/>
      <c r="HXV208" s="333"/>
      <c r="HXW208" s="333"/>
      <c r="HXX208" s="223"/>
      <c r="HXY208" s="418"/>
      <c r="HXZ208" s="418"/>
      <c r="HYA208" s="331"/>
      <c r="HYB208" s="332"/>
      <c r="HYC208" s="418"/>
      <c r="HYD208" s="223"/>
      <c r="HYE208" s="223"/>
      <c r="HYF208" s="333"/>
      <c r="HYG208" s="333"/>
      <c r="HYH208" s="223"/>
      <c r="HYI208" s="418"/>
      <c r="HYJ208" s="418"/>
      <c r="HYK208" s="331"/>
      <c r="HYL208" s="332"/>
      <c r="HYM208" s="418"/>
      <c r="HYN208" s="223"/>
      <c r="HYO208" s="223"/>
      <c r="HYP208" s="333"/>
      <c r="HYQ208" s="333"/>
      <c r="HYR208" s="223"/>
      <c r="HYS208" s="418"/>
      <c r="HYT208" s="418"/>
      <c r="HYU208" s="331"/>
      <c r="HYV208" s="332"/>
      <c r="HYW208" s="418"/>
      <c r="HYX208" s="223"/>
      <c r="HYY208" s="223"/>
      <c r="HYZ208" s="333"/>
      <c r="HZA208" s="333"/>
      <c r="HZB208" s="223"/>
      <c r="HZC208" s="418"/>
      <c r="HZD208" s="418"/>
      <c r="HZE208" s="331"/>
      <c r="HZF208" s="332"/>
      <c r="HZG208" s="418"/>
      <c r="HZH208" s="223"/>
      <c r="HZI208" s="223"/>
      <c r="HZJ208" s="333"/>
      <c r="HZK208" s="333"/>
      <c r="HZL208" s="223"/>
      <c r="HZM208" s="418"/>
      <c r="HZN208" s="418"/>
      <c r="HZO208" s="331"/>
      <c r="HZP208" s="332"/>
      <c r="HZQ208" s="418"/>
      <c r="HZR208" s="223"/>
      <c r="HZS208" s="223"/>
      <c r="HZT208" s="333"/>
      <c r="HZU208" s="333"/>
      <c r="HZV208" s="223"/>
      <c r="HZW208" s="418"/>
      <c r="HZX208" s="418"/>
      <c r="HZY208" s="331"/>
      <c r="HZZ208" s="332"/>
      <c r="IAA208" s="418"/>
      <c r="IAB208" s="223"/>
      <c r="IAC208" s="223"/>
      <c r="IAD208" s="333"/>
      <c r="IAE208" s="333"/>
      <c r="IAF208" s="223"/>
      <c r="IAG208" s="418"/>
      <c r="IAH208" s="418"/>
      <c r="IAI208" s="331"/>
      <c r="IAJ208" s="332"/>
      <c r="IAK208" s="418"/>
      <c r="IAL208" s="223"/>
      <c r="IAM208" s="223"/>
      <c r="IAN208" s="333"/>
      <c r="IAO208" s="333"/>
      <c r="IAP208" s="223"/>
      <c r="IAQ208" s="418"/>
      <c r="IAR208" s="418"/>
      <c r="IAS208" s="331"/>
      <c r="IAT208" s="332"/>
      <c r="IAU208" s="418"/>
      <c r="IAV208" s="223"/>
      <c r="IAW208" s="223"/>
      <c r="IAX208" s="333"/>
      <c r="IAY208" s="333"/>
      <c r="IAZ208" s="223"/>
      <c r="IBA208" s="418"/>
      <c r="IBB208" s="418"/>
      <c r="IBC208" s="331"/>
      <c r="IBD208" s="332"/>
      <c r="IBE208" s="418"/>
      <c r="IBF208" s="223"/>
      <c r="IBG208" s="223"/>
      <c r="IBH208" s="333"/>
      <c r="IBI208" s="333"/>
      <c r="IBJ208" s="223"/>
      <c r="IBK208" s="418"/>
      <c r="IBL208" s="418"/>
      <c r="IBM208" s="331"/>
      <c r="IBN208" s="332"/>
      <c r="IBO208" s="418"/>
      <c r="IBP208" s="223"/>
      <c r="IBQ208" s="223"/>
      <c r="IBR208" s="333"/>
      <c r="IBS208" s="333"/>
      <c r="IBT208" s="223"/>
      <c r="IBU208" s="418"/>
      <c r="IBV208" s="418"/>
      <c r="IBW208" s="331"/>
      <c r="IBX208" s="332"/>
      <c r="IBY208" s="418"/>
      <c r="IBZ208" s="223"/>
      <c r="ICA208" s="223"/>
      <c r="ICB208" s="333"/>
      <c r="ICC208" s="333"/>
      <c r="ICD208" s="223"/>
      <c r="ICE208" s="418"/>
      <c r="ICF208" s="418"/>
      <c r="ICG208" s="331"/>
      <c r="ICH208" s="332"/>
      <c r="ICI208" s="418"/>
      <c r="ICJ208" s="223"/>
      <c r="ICK208" s="223"/>
      <c r="ICL208" s="333"/>
      <c r="ICM208" s="333"/>
      <c r="ICN208" s="223"/>
      <c r="ICO208" s="418"/>
      <c r="ICP208" s="418"/>
      <c r="ICQ208" s="331"/>
      <c r="ICR208" s="332"/>
      <c r="ICS208" s="418"/>
      <c r="ICT208" s="223"/>
      <c r="ICU208" s="223"/>
      <c r="ICV208" s="333"/>
      <c r="ICW208" s="333"/>
      <c r="ICX208" s="223"/>
      <c r="ICY208" s="418"/>
      <c r="ICZ208" s="418"/>
      <c r="IDA208" s="331"/>
      <c r="IDB208" s="332"/>
      <c r="IDC208" s="418"/>
      <c r="IDD208" s="223"/>
      <c r="IDE208" s="223"/>
      <c r="IDF208" s="333"/>
      <c r="IDG208" s="333"/>
      <c r="IDH208" s="223"/>
      <c r="IDI208" s="418"/>
      <c r="IDJ208" s="418"/>
      <c r="IDK208" s="331"/>
      <c r="IDL208" s="332"/>
      <c r="IDM208" s="418"/>
      <c r="IDN208" s="223"/>
      <c r="IDO208" s="223"/>
      <c r="IDP208" s="333"/>
      <c r="IDQ208" s="333"/>
      <c r="IDR208" s="223"/>
      <c r="IDS208" s="418"/>
      <c r="IDT208" s="418"/>
      <c r="IDU208" s="331"/>
      <c r="IDV208" s="332"/>
      <c r="IDW208" s="418"/>
      <c r="IDX208" s="223"/>
      <c r="IDY208" s="223"/>
      <c r="IDZ208" s="333"/>
      <c r="IEA208" s="333"/>
      <c r="IEB208" s="223"/>
      <c r="IEC208" s="418"/>
      <c r="IED208" s="418"/>
      <c r="IEE208" s="331"/>
      <c r="IEF208" s="332"/>
      <c r="IEG208" s="418"/>
      <c r="IEH208" s="223"/>
      <c r="IEI208" s="223"/>
      <c r="IEJ208" s="333"/>
      <c r="IEK208" s="333"/>
      <c r="IEL208" s="223"/>
      <c r="IEM208" s="418"/>
      <c r="IEN208" s="418"/>
      <c r="IEO208" s="331"/>
      <c r="IEP208" s="332"/>
      <c r="IEQ208" s="418"/>
      <c r="IER208" s="223"/>
      <c r="IES208" s="223"/>
      <c r="IET208" s="333"/>
      <c r="IEU208" s="333"/>
      <c r="IEV208" s="223"/>
      <c r="IEW208" s="418"/>
      <c r="IEX208" s="418"/>
      <c r="IEY208" s="331"/>
      <c r="IEZ208" s="332"/>
      <c r="IFA208" s="418"/>
      <c r="IFB208" s="223"/>
      <c r="IFC208" s="223"/>
      <c r="IFD208" s="333"/>
      <c r="IFE208" s="333"/>
      <c r="IFF208" s="223"/>
      <c r="IFG208" s="418"/>
      <c r="IFH208" s="418"/>
      <c r="IFI208" s="331"/>
      <c r="IFJ208" s="332"/>
      <c r="IFK208" s="418"/>
      <c r="IFL208" s="223"/>
      <c r="IFM208" s="223"/>
      <c r="IFN208" s="333"/>
      <c r="IFO208" s="333"/>
      <c r="IFP208" s="223"/>
      <c r="IFQ208" s="418"/>
      <c r="IFR208" s="418"/>
      <c r="IFS208" s="331"/>
      <c r="IFT208" s="332"/>
      <c r="IFU208" s="418"/>
      <c r="IFV208" s="223"/>
      <c r="IFW208" s="223"/>
      <c r="IFX208" s="333"/>
      <c r="IFY208" s="333"/>
      <c r="IFZ208" s="223"/>
      <c r="IGA208" s="418"/>
      <c r="IGB208" s="418"/>
      <c r="IGC208" s="331"/>
      <c r="IGD208" s="332"/>
      <c r="IGE208" s="418"/>
      <c r="IGF208" s="223"/>
      <c r="IGG208" s="223"/>
      <c r="IGH208" s="333"/>
      <c r="IGI208" s="333"/>
      <c r="IGJ208" s="223"/>
      <c r="IGK208" s="418"/>
      <c r="IGL208" s="418"/>
      <c r="IGM208" s="331"/>
      <c r="IGN208" s="332"/>
      <c r="IGO208" s="418"/>
      <c r="IGP208" s="223"/>
      <c r="IGQ208" s="223"/>
      <c r="IGR208" s="333"/>
      <c r="IGS208" s="333"/>
      <c r="IGT208" s="223"/>
      <c r="IGU208" s="418"/>
      <c r="IGV208" s="418"/>
      <c r="IGW208" s="331"/>
      <c r="IGX208" s="332"/>
      <c r="IGY208" s="418"/>
      <c r="IGZ208" s="223"/>
      <c r="IHA208" s="223"/>
      <c r="IHB208" s="333"/>
      <c r="IHC208" s="333"/>
      <c r="IHD208" s="223"/>
      <c r="IHE208" s="418"/>
      <c r="IHF208" s="418"/>
      <c r="IHG208" s="331"/>
      <c r="IHH208" s="332"/>
      <c r="IHI208" s="418"/>
      <c r="IHJ208" s="223"/>
      <c r="IHK208" s="223"/>
      <c r="IHL208" s="333"/>
      <c r="IHM208" s="333"/>
      <c r="IHN208" s="223"/>
      <c r="IHO208" s="418"/>
      <c r="IHP208" s="418"/>
      <c r="IHQ208" s="331"/>
      <c r="IHR208" s="332"/>
      <c r="IHS208" s="418"/>
      <c r="IHT208" s="223"/>
      <c r="IHU208" s="223"/>
      <c r="IHV208" s="333"/>
      <c r="IHW208" s="333"/>
      <c r="IHX208" s="223"/>
      <c r="IHY208" s="418"/>
      <c r="IHZ208" s="418"/>
      <c r="IIA208" s="331"/>
      <c r="IIB208" s="332"/>
      <c r="IIC208" s="418"/>
      <c r="IID208" s="223"/>
      <c r="IIE208" s="223"/>
      <c r="IIF208" s="333"/>
      <c r="IIG208" s="333"/>
      <c r="IIH208" s="223"/>
      <c r="III208" s="418"/>
      <c r="IIJ208" s="418"/>
      <c r="IIK208" s="331"/>
      <c r="IIL208" s="332"/>
      <c r="IIM208" s="418"/>
      <c r="IIN208" s="223"/>
      <c r="IIO208" s="223"/>
      <c r="IIP208" s="333"/>
      <c r="IIQ208" s="333"/>
      <c r="IIR208" s="223"/>
      <c r="IIS208" s="418"/>
      <c r="IIT208" s="418"/>
      <c r="IIU208" s="331"/>
      <c r="IIV208" s="332"/>
      <c r="IIW208" s="418"/>
      <c r="IIX208" s="223"/>
      <c r="IIY208" s="223"/>
      <c r="IIZ208" s="333"/>
      <c r="IJA208" s="333"/>
      <c r="IJB208" s="223"/>
      <c r="IJC208" s="418"/>
      <c r="IJD208" s="418"/>
      <c r="IJE208" s="331"/>
      <c r="IJF208" s="332"/>
      <c r="IJG208" s="418"/>
      <c r="IJH208" s="223"/>
      <c r="IJI208" s="223"/>
      <c r="IJJ208" s="333"/>
      <c r="IJK208" s="333"/>
      <c r="IJL208" s="223"/>
      <c r="IJM208" s="418"/>
      <c r="IJN208" s="418"/>
      <c r="IJO208" s="331"/>
      <c r="IJP208" s="332"/>
      <c r="IJQ208" s="418"/>
      <c r="IJR208" s="223"/>
      <c r="IJS208" s="223"/>
      <c r="IJT208" s="333"/>
      <c r="IJU208" s="333"/>
      <c r="IJV208" s="223"/>
      <c r="IJW208" s="418"/>
      <c r="IJX208" s="418"/>
      <c r="IJY208" s="331"/>
      <c r="IJZ208" s="332"/>
      <c r="IKA208" s="418"/>
      <c r="IKB208" s="223"/>
      <c r="IKC208" s="223"/>
      <c r="IKD208" s="333"/>
      <c r="IKE208" s="333"/>
      <c r="IKF208" s="223"/>
      <c r="IKG208" s="418"/>
      <c r="IKH208" s="418"/>
      <c r="IKI208" s="331"/>
      <c r="IKJ208" s="332"/>
      <c r="IKK208" s="418"/>
      <c r="IKL208" s="223"/>
      <c r="IKM208" s="223"/>
      <c r="IKN208" s="333"/>
      <c r="IKO208" s="333"/>
      <c r="IKP208" s="223"/>
      <c r="IKQ208" s="418"/>
      <c r="IKR208" s="418"/>
      <c r="IKS208" s="331"/>
      <c r="IKT208" s="332"/>
      <c r="IKU208" s="418"/>
      <c r="IKV208" s="223"/>
      <c r="IKW208" s="223"/>
      <c r="IKX208" s="333"/>
      <c r="IKY208" s="333"/>
      <c r="IKZ208" s="223"/>
      <c r="ILA208" s="418"/>
      <c r="ILB208" s="418"/>
      <c r="ILC208" s="331"/>
      <c r="ILD208" s="332"/>
      <c r="ILE208" s="418"/>
      <c r="ILF208" s="223"/>
      <c r="ILG208" s="223"/>
      <c r="ILH208" s="333"/>
      <c r="ILI208" s="333"/>
      <c r="ILJ208" s="223"/>
      <c r="ILK208" s="418"/>
      <c r="ILL208" s="418"/>
      <c r="ILM208" s="331"/>
      <c r="ILN208" s="332"/>
      <c r="ILO208" s="418"/>
      <c r="ILP208" s="223"/>
      <c r="ILQ208" s="223"/>
      <c r="ILR208" s="333"/>
      <c r="ILS208" s="333"/>
      <c r="ILT208" s="223"/>
      <c r="ILU208" s="418"/>
      <c r="ILV208" s="418"/>
      <c r="ILW208" s="331"/>
      <c r="ILX208" s="332"/>
      <c r="ILY208" s="418"/>
      <c r="ILZ208" s="223"/>
      <c r="IMA208" s="223"/>
      <c r="IMB208" s="333"/>
      <c r="IMC208" s="333"/>
      <c r="IMD208" s="223"/>
      <c r="IME208" s="418"/>
      <c r="IMF208" s="418"/>
      <c r="IMG208" s="331"/>
      <c r="IMH208" s="332"/>
      <c r="IMI208" s="418"/>
      <c r="IMJ208" s="223"/>
      <c r="IMK208" s="223"/>
      <c r="IML208" s="333"/>
      <c r="IMM208" s="333"/>
      <c r="IMN208" s="223"/>
      <c r="IMO208" s="418"/>
      <c r="IMP208" s="418"/>
      <c r="IMQ208" s="331"/>
      <c r="IMR208" s="332"/>
      <c r="IMS208" s="418"/>
      <c r="IMT208" s="223"/>
      <c r="IMU208" s="223"/>
      <c r="IMV208" s="333"/>
      <c r="IMW208" s="333"/>
      <c r="IMX208" s="223"/>
      <c r="IMY208" s="418"/>
      <c r="IMZ208" s="418"/>
      <c r="INA208" s="331"/>
      <c r="INB208" s="332"/>
      <c r="INC208" s="418"/>
      <c r="IND208" s="223"/>
      <c r="INE208" s="223"/>
      <c r="INF208" s="333"/>
      <c r="ING208" s="333"/>
      <c r="INH208" s="223"/>
      <c r="INI208" s="418"/>
      <c r="INJ208" s="418"/>
      <c r="INK208" s="331"/>
      <c r="INL208" s="332"/>
      <c r="INM208" s="418"/>
      <c r="INN208" s="223"/>
      <c r="INO208" s="223"/>
      <c r="INP208" s="333"/>
      <c r="INQ208" s="333"/>
      <c r="INR208" s="223"/>
      <c r="INS208" s="418"/>
      <c r="INT208" s="418"/>
      <c r="INU208" s="331"/>
      <c r="INV208" s="332"/>
      <c r="INW208" s="418"/>
      <c r="INX208" s="223"/>
      <c r="INY208" s="223"/>
      <c r="INZ208" s="333"/>
      <c r="IOA208" s="333"/>
      <c r="IOB208" s="223"/>
      <c r="IOC208" s="418"/>
      <c r="IOD208" s="418"/>
      <c r="IOE208" s="331"/>
      <c r="IOF208" s="332"/>
      <c r="IOG208" s="418"/>
      <c r="IOH208" s="223"/>
      <c r="IOI208" s="223"/>
      <c r="IOJ208" s="333"/>
      <c r="IOK208" s="333"/>
      <c r="IOL208" s="223"/>
      <c r="IOM208" s="418"/>
      <c r="ION208" s="418"/>
      <c r="IOO208" s="331"/>
      <c r="IOP208" s="332"/>
      <c r="IOQ208" s="418"/>
      <c r="IOR208" s="223"/>
      <c r="IOS208" s="223"/>
      <c r="IOT208" s="333"/>
      <c r="IOU208" s="333"/>
      <c r="IOV208" s="223"/>
      <c r="IOW208" s="418"/>
      <c r="IOX208" s="418"/>
      <c r="IOY208" s="331"/>
      <c r="IOZ208" s="332"/>
      <c r="IPA208" s="418"/>
      <c r="IPB208" s="223"/>
      <c r="IPC208" s="223"/>
      <c r="IPD208" s="333"/>
      <c r="IPE208" s="333"/>
      <c r="IPF208" s="223"/>
      <c r="IPG208" s="418"/>
      <c r="IPH208" s="418"/>
      <c r="IPI208" s="331"/>
      <c r="IPJ208" s="332"/>
      <c r="IPK208" s="418"/>
      <c r="IPL208" s="223"/>
      <c r="IPM208" s="223"/>
      <c r="IPN208" s="333"/>
      <c r="IPO208" s="333"/>
      <c r="IPP208" s="223"/>
      <c r="IPQ208" s="418"/>
      <c r="IPR208" s="418"/>
      <c r="IPS208" s="331"/>
      <c r="IPT208" s="332"/>
      <c r="IPU208" s="418"/>
      <c r="IPV208" s="223"/>
      <c r="IPW208" s="223"/>
      <c r="IPX208" s="333"/>
      <c r="IPY208" s="333"/>
      <c r="IPZ208" s="223"/>
      <c r="IQA208" s="418"/>
      <c r="IQB208" s="418"/>
      <c r="IQC208" s="331"/>
      <c r="IQD208" s="332"/>
      <c r="IQE208" s="418"/>
      <c r="IQF208" s="223"/>
      <c r="IQG208" s="223"/>
      <c r="IQH208" s="333"/>
      <c r="IQI208" s="333"/>
      <c r="IQJ208" s="223"/>
      <c r="IQK208" s="418"/>
      <c r="IQL208" s="418"/>
      <c r="IQM208" s="331"/>
      <c r="IQN208" s="332"/>
      <c r="IQO208" s="418"/>
      <c r="IQP208" s="223"/>
      <c r="IQQ208" s="223"/>
      <c r="IQR208" s="333"/>
      <c r="IQS208" s="333"/>
      <c r="IQT208" s="223"/>
      <c r="IQU208" s="418"/>
      <c r="IQV208" s="418"/>
      <c r="IQW208" s="331"/>
      <c r="IQX208" s="332"/>
      <c r="IQY208" s="418"/>
      <c r="IQZ208" s="223"/>
      <c r="IRA208" s="223"/>
      <c r="IRB208" s="333"/>
      <c r="IRC208" s="333"/>
      <c r="IRD208" s="223"/>
      <c r="IRE208" s="418"/>
      <c r="IRF208" s="418"/>
      <c r="IRG208" s="331"/>
      <c r="IRH208" s="332"/>
      <c r="IRI208" s="418"/>
      <c r="IRJ208" s="223"/>
      <c r="IRK208" s="223"/>
      <c r="IRL208" s="333"/>
      <c r="IRM208" s="333"/>
      <c r="IRN208" s="223"/>
      <c r="IRO208" s="418"/>
      <c r="IRP208" s="418"/>
      <c r="IRQ208" s="331"/>
      <c r="IRR208" s="332"/>
      <c r="IRS208" s="418"/>
      <c r="IRT208" s="223"/>
      <c r="IRU208" s="223"/>
      <c r="IRV208" s="333"/>
      <c r="IRW208" s="333"/>
      <c r="IRX208" s="223"/>
      <c r="IRY208" s="418"/>
      <c r="IRZ208" s="418"/>
      <c r="ISA208" s="331"/>
      <c r="ISB208" s="332"/>
      <c r="ISC208" s="418"/>
      <c r="ISD208" s="223"/>
      <c r="ISE208" s="223"/>
      <c r="ISF208" s="333"/>
      <c r="ISG208" s="333"/>
      <c r="ISH208" s="223"/>
      <c r="ISI208" s="418"/>
      <c r="ISJ208" s="418"/>
      <c r="ISK208" s="331"/>
      <c r="ISL208" s="332"/>
      <c r="ISM208" s="418"/>
      <c r="ISN208" s="223"/>
      <c r="ISO208" s="223"/>
      <c r="ISP208" s="333"/>
      <c r="ISQ208" s="333"/>
      <c r="ISR208" s="223"/>
      <c r="ISS208" s="418"/>
      <c r="IST208" s="418"/>
      <c r="ISU208" s="331"/>
      <c r="ISV208" s="332"/>
      <c r="ISW208" s="418"/>
      <c r="ISX208" s="223"/>
      <c r="ISY208" s="223"/>
      <c r="ISZ208" s="333"/>
      <c r="ITA208" s="333"/>
      <c r="ITB208" s="223"/>
      <c r="ITC208" s="418"/>
      <c r="ITD208" s="418"/>
      <c r="ITE208" s="331"/>
      <c r="ITF208" s="332"/>
      <c r="ITG208" s="418"/>
      <c r="ITH208" s="223"/>
      <c r="ITI208" s="223"/>
      <c r="ITJ208" s="333"/>
      <c r="ITK208" s="333"/>
      <c r="ITL208" s="223"/>
      <c r="ITM208" s="418"/>
      <c r="ITN208" s="418"/>
      <c r="ITO208" s="331"/>
      <c r="ITP208" s="332"/>
      <c r="ITQ208" s="418"/>
      <c r="ITR208" s="223"/>
      <c r="ITS208" s="223"/>
      <c r="ITT208" s="333"/>
      <c r="ITU208" s="333"/>
      <c r="ITV208" s="223"/>
      <c r="ITW208" s="418"/>
      <c r="ITX208" s="418"/>
      <c r="ITY208" s="331"/>
      <c r="ITZ208" s="332"/>
      <c r="IUA208" s="418"/>
      <c r="IUB208" s="223"/>
      <c r="IUC208" s="223"/>
      <c r="IUD208" s="333"/>
      <c r="IUE208" s="333"/>
      <c r="IUF208" s="223"/>
      <c r="IUG208" s="418"/>
      <c r="IUH208" s="418"/>
      <c r="IUI208" s="331"/>
      <c r="IUJ208" s="332"/>
      <c r="IUK208" s="418"/>
      <c r="IUL208" s="223"/>
      <c r="IUM208" s="223"/>
      <c r="IUN208" s="333"/>
      <c r="IUO208" s="333"/>
      <c r="IUP208" s="223"/>
      <c r="IUQ208" s="418"/>
      <c r="IUR208" s="418"/>
      <c r="IUS208" s="331"/>
      <c r="IUT208" s="332"/>
      <c r="IUU208" s="418"/>
      <c r="IUV208" s="223"/>
      <c r="IUW208" s="223"/>
      <c r="IUX208" s="333"/>
      <c r="IUY208" s="333"/>
      <c r="IUZ208" s="223"/>
      <c r="IVA208" s="418"/>
      <c r="IVB208" s="418"/>
      <c r="IVC208" s="331"/>
      <c r="IVD208" s="332"/>
      <c r="IVE208" s="418"/>
      <c r="IVF208" s="223"/>
      <c r="IVG208" s="223"/>
      <c r="IVH208" s="333"/>
      <c r="IVI208" s="333"/>
      <c r="IVJ208" s="223"/>
      <c r="IVK208" s="418"/>
      <c r="IVL208" s="418"/>
      <c r="IVM208" s="331"/>
      <c r="IVN208" s="332"/>
      <c r="IVO208" s="418"/>
      <c r="IVP208" s="223"/>
      <c r="IVQ208" s="223"/>
      <c r="IVR208" s="333"/>
      <c r="IVS208" s="333"/>
      <c r="IVT208" s="223"/>
      <c r="IVU208" s="418"/>
      <c r="IVV208" s="418"/>
      <c r="IVW208" s="331"/>
      <c r="IVX208" s="332"/>
      <c r="IVY208" s="418"/>
      <c r="IVZ208" s="223"/>
      <c r="IWA208" s="223"/>
      <c r="IWB208" s="333"/>
      <c r="IWC208" s="333"/>
      <c r="IWD208" s="223"/>
      <c r="IWE208" s="418"/>
      <c r="IWF208" s="418"/>
      <c r="IWG208" s="331"/>
      <c r="IWH208" s="332"/>
      <c r="IWI208" s="418"/>
      <c r="IWJ208" s="223"/>
      <c r="IWK208" s="223"/>
      <c r="IWL208" s="333"/>
      <c r="IWM208" s="333"/>
      <c r="IWN208" s="223"/>
      <c r="IWO208" s="418"/>
      <c r="IWP208" s="418"/>
      <c r="IWQ208" s="331"/>
      <c r="IWR208" s="332"/>
      <c r="IWS208" s="418"/>
      <c r="IWT208" s="223"/>
      <c r="IWU208" s="223"/>
      <c r="IWV208" s="333"/>
      <c r="IWW208" s="333"/>
      <c r="IWX208" s="223"/>
      <c r="IWY208" s="418"/>
      <c r="IWZ208" s="418"/>
      <c r="IXA208" s="331"/>
      <c r="IXB208" s="332"/>
      <c r="IXC208" s="418"/>
      <c r="IXD208" s="223"/>
      <c r="IXE208" s="223"/>
      <c r="IXF208" s="333"/>
      <c r="IXG208" s="333"/>
      <c r="IXH208" s="223"/>
      <c r="IXI208" s="418"/>
      <c r="IXJ208" s="418"/>
      <c r="IXK208" s="331"/>
      <c r="IXL208" s="332"/>
      <c r="IXM208" s="418"/>
      <c r="IXN208" s="223"/>
      <c r="IXO208" s="223"/>
      <c r="IXP208" s="333"/>
      <c r="IXQ208" s="333"/>
      <c r="IXR208" s="223"/>
      <c r="IXS208" s="418"/>
      <c r="IXT208" s="418"/>
      <c r="IXU208" s="331"/>
      <c r="IXV208" s="332"/>
      <c r="IXW208" s="418"/>
      <c r="IXX208" s="223"/>
      <c r="IXY208" s="223"/>
      <c r="IXZ208" s="333"/>
      <c r="IYA208" s="333"/>
      <c r="IYB208" s="223"/>
      <c r="IYC208" s="418"/>
      <c r="IYD208" s="418"/>
      <c r="IYE208" s="331"/>
      <c r="IYF208" s="332"/>
      <c r="IYG208" s="418"/>
      <c r="IYH208" s="223"/>
      <c r="IYI208" s="223"/>
      <c r="IYJ208" s="333"/>
      <c r="IYK208" s="333"/>
      <c r="IYL208" s="223"/>
      <c r="IYM208" s="418"/>
      <c r="IYN208" s="418"/>
      <c r="IYO208" s="331"/>
      <c r="IYP208" s="332"/>
      <c r="IYQ208" s="418"/>
      <c r="IYR208" s="223"/>
      <c r="IYS208" s="223"/>
      <c r="IYT208" s="333"/>
      <c r="IYU208" s="333"/>
      <c r="IYV208" s="223"/>
      <c r="IYW208" s="418"/>
      <c r="IYX208" s="418"/>
      <c r="IYY208" s="331"/>
      <c r="IYZ208" s="332"/>
      <c r="IZA208" s="418"/>
      <c r="IZB208" s="223"/>
      <c r="IZC208" s="223"/>
      <c r="IZD208" s="333"/>
      <c r="IZE208" s="333"/>
      <c r="IZF208" s="223"/>
      <c r="IZG208" s="418"/>
      <c r="IZH208" s="418"/>
      <c r="IZI208" s="331"/>
      <c r="IZJ208" s="332"/>
      <c r="IZK208" s="418"/>
      <c r="IZL208" s="223"/>
      <c r="IZM208" s="223"/>
      <c r="IZN208" s="333"/>
      <c r="IZO208" s="333"/>
      <c r="IZP208" s="223"/>
      <c r="IZQ208" s="418"/>
      <c r="IZR208" s="418"/>
      <c r="IZS208" s="331"/>
      <c r="IZT208" s="332"/>
      <c r="IZU208" s="418"/>
      <c r="IZV208" s="223"/>
      <c r="IZW208" s="223"/>
      <c r="IZX208" s="333"/>
      <c r="IZY208" s="333"/>
      <c r="IZZ208" s="223"/>
      <c r="JAA208" s="418"/>
      <c r="JAB208" s="418"/>
      <c r="JAC208" s="331"/>
      <c r="JAD208" s="332"/>
      <c r="JAE208" s="418"/>
      <c r="JAF208" s="223"/>
      <c r="JAG208" s="223"/>
      <c r="JAH208" s="333"/>
      <c r="JAI208" s="333"/>
      <c r="JAJ208" s="223"/>
      <c r="JAK208" s="418"/>
      <c r="JAL208" s="418"/>
      <c r="JAM208" s="331"/>
      <c r="JAN208" s="332"/>
      <c r="JAO208" s="418"/>
      <c r="JAP208" s="223"/>
      <c r="JAQ208" s="223"/>
      <c r="JAR208" s="333"/>
      <c r="JAS208" s="333"/>
      <c r="JAT208" s="223"/>
      <c r="JAU208" s="418"/>
      <c r="JAV208" s="418"/>
      <c r="JAW208" s="331"/>
      <c r="JAX208" s="332"/>
      <c r="JAY208" s="418"/>
      <c r="JAZ208" s="223"/>
      <c r="JBA208" s="223"/>
      <c r="JBB208" s="333"/>
      <c r="JBC208" s="333"/>
      <c r="JBD208" s="223"/>
      <c r="JBE208" s="418"/>
      <c r="JBF208" s="418"/>
      <c r="JBG208" s="331"/>
      <c r="JBH208" s="332"/>
      <c r="JBI208" s="418"/>
      <c r="JBJ208" s="223"/>
      <c r="JBK208" s="223"/>
      <c r="JBL208" s="333"/>
      <c r="JBM208" s="333"/>
      <c r="JBN208" s="223"/>
      <c r="JBO208" s="418"/>
      <c r="JBP208" s="418"/>
      <c r="JBQ208" s="331"/>
      <c r="JBR208" s="332"/>
      <c r="JBS208" s="418"/>
      <c r="JBT208" s="223"/>
      <c r="JBU208" s="223"/>
      <c r="JBV208" s="333"/>
      <c r="JBW208" s="333"/>
      <c r="JBX208" s="223"/>
      <c r="JBY208" s="418"/>
      <c r="JBZ208" s="418"/>
      <c r="JCA208" s="331"/>
      <c r="JCB208" s="332"/>
      <c r="JCC208" s="418"/>
      <c r="JCD208" s="223"/>
      <c r="JCE208" s="223"/>
      <c r="JCF208" s="333"/>
      <c r="JCG208" s="333"/>
      <c r="JCH208" s="223"/>
      <c r="JCI208" s="418"/>
      <c r="JCJ208" s="418"/>
      <c r="JCK208" s="331"/>
      <c r="JCL208" s="332"/>
      <c r="JCM208" s="418"/>
      <c r="JCN208" s="223"/>
      <c r="JCO208" s="223"/>
      <c r="JCP208" s="333"/>
      <c r="JCQ208" s="333"/>
      <c r="JCR208" s="223"/>
      <c r="JCS208" s="418"/>
      <c r="JCT208" s="418"/>
      <c r="JCU208" s="331"/>
      <c r="JCV208" s="332"/>
      <c r="JCW208" s="418"/>
      <c r="JCX208" s="223"/>
      <c r="JCY208" s="223"/>
      <c r="JCZ208" s="333"/>
      <c r="JDA208" s="333"/>
      <c r="JDB208" s="223"/>
      <c r="JDC208" s="418"/>
      <c r="JDD208" s="418"/>
      <c r="JDE208" s="331"/>
      <c r="JDF208" s="332"/>
      <c r="JDG208" s="418"/>
      <c r="JDH208" s="223"/>
      <c r="JDI208" s="223"/>
      <c r="JDJ208" s="333"/>
      <c r="JDK208" s="333"/>
      <c r="JDL208" s="223"/>
      <c r="JDM208" s="418"/>
      <c r="JDN208" s="418"/>
      <c r="JDO208" s="331"/>
      <c r="JDP208" s="332"/>
      <c r="JDQ208" s="418"/>
      <c r="JDR208" s="223"/>
      <c r="JDS208" s="223"/>
      <c r="JDT208" s="333"/>
      <c r="JDU208" s="333"/>
      <c r="JDV208" s="223"/>
      <c r="JDW208" s="418"/>
      <c r="JDX208" s="418"/>
      <c r="JDY208" s="331"/>
      <c r="JDZ208" s="332"/>
      <c r="JEA208" s="418"/>
      <c r="JEB208" s="223"/>
      <c r="JEC208" s="223"/>
      <c r="JED208" s="333"/>
      <c r="JEE208" s="333"/>
      <c r="JEF208" s="223"/>
      <c r="JEG208" s="418"/>
      <c r="JEH208" s="418"/>
      <c r="JEI208" s="331"/>
      <c r="JEJ208" s="332"/>
      <c r="JEK208" s="418"/>
      <c r="JEL208" s="223"/>
      <c r="JEM208" s="223"/>
      <c r="JEN208" s="333"/>
      <c r="JEO208" s="333"/>
      <c r="JEP208" s="223"/>
      <c r="JEQ208" s="418"/>
      <c r="JER208" s="418"/>
      <c r="JES208" s="331"/>
      <c r="JET208" s="332"/>
      <c r="JEU208" s="418"/>
      <c r="JEV208" s="223"/>
      <c r="JEW208" s="223"/>
      <c r="JEX208" s="333"/>
      <c r="JEY208" s="333"/>
      <c r="JEZ208" s="223"/>
      <c r="JFA208" s="418"/>
      <c r="JFB208" s="418"/>
      <c r="JFC208" s="331"/>
      <c r="JFD208" s="332"/>
      <c r="JFE208" s="418"/>
      <c r="JFF208" s="223"/>
      <c r="JFG208" s="223"/>
      <c r="JFH208" s="333"/>
      <c r="JFI208" s="333"/>
      <c r="JFJ208" s="223"/>
      <c r="JFK208" s="418"/>
      <c r="JFL208" s="418"/>
      <c r="JFM208" s="331"/>
      <c r="JFN208" s="332"/>
      <c r="JFO208" s="418"/>
      <c r="JFP208" s="223"/>
      <c r="JFQ208" s="223"/>
      <c r="JFR208" s="333"/>
      <c r="JFS208" s="333"/>
      <c r="JFT208" s="223"/>
      <c r="JFU208" s="418"/>
      <c r="JFV208" s="418"/>
      <c r="JFW208" s="331"/>
      <c r="JFX208" s="332"/>
      <c r="JFY208" s="418"/>
      <c r="JFZ208" s="223"/>
      <c r="JGA208" s="223"/>
      <c r="JGB208" s="333"/>
      <c r="JGC208" s="333"/>
      <c r="JGD208" s="223"/>
      <c r="JGE208" s="418"/>
      <c r="JGF208" s="418"/>
      <c r="JGG208" s="331"/>
      <c r="JGH208" s="332"/>
      <c r="JGI208" s="418"/>
      <c r="JGJ208" s="223"/>
      <c r="JGK208" s="223"/>
      <c r="JGL208" s="333"/>
      <c r="JGM208" s="333"/>
      <c r="JGN208" s="223"/>
      <c r="JGO208" s="418"/>
      <c r="JGP208" s="418"/>
      <c r="JGQ208" s="331"/>
      <c r="JGR208" s="332"/>
      <c r="JGS208" s="418"/>
      <c r="JGT208" s="223"/>
      <c r="JGU208" s="223"/>
      <c r="JGV208" s="333"/>
      <c r="JGW208" s="333"/>
      <c r="JGX208" s="223"/>
      <c r="JGY208" s="418"/>
      <c r="JGZ208" s="418"/>
      <c r="JHA208" s="331"/>
      <c r="JHB208" s="332"/>
      <c r="JHC208" s="418"/>
      <c r="JHD208" s="223"/>
      <c r="JHE208" s="223"/>
      <c r="JHF208" s="333"/>
      <c r="JHG208" s="333"/>
      <c r="JHH208" s="223"/>
      <c r="JHI208" s="418"/>
      <c r="JHJ208" s="418"/>
      <c r="JHK208" s="331"/>
      <c r="JHL208" s="332"/>
      <c r="JHM208" s="418"/>
      <c r="JHN208" s="223"/>
      <c r="JHO208" s="223"/>
      <c r="JHP208" s="333"/>
      <c r="JHQ208" s="333"/>
      <c r="JHR208" s="223"/>
      <c r="JHS208" s="418"/>
      <c r="JHT208" s="418"/>
      <c r="JHU208" s="331"/>
      <c r="JHV208" s="332"/>
      <c r="JHW208" s="418"/>
      <c r="JHX208" s="223"/>
      <c r="JHY208" s="223"/>
      <c r="JHZ208" s="333"/>
      <c r="JIA208" s="333"/>
      <c r="JIB208" s="223"/>
      <c r="JIC208" s="418"/>
      <c r="JID208" s="418"/>
      <c r="JIE208" s="331"/>
      <c r="JIF208" s="332"/>
      <c r="JIG208" s="418"/>
      <c r="JIH208" s="223"/>
      <c r="JII208" s="223"/>
      <c r="JIJ208" s="333"/>
      <c r="JIK208" s="333"/>
      <c r="JIL208" s="223"/>
      <c r="JIM208" s="418"/>
      <c r="JIN208" s="418"/>
      <c r="JIO208" s="331"/>
      <c r="JIP208" s="332"/>
      <c r="JIQ208" s="418"/>
      <c r="JIR208" s="223"/>
      <c r="JIS208" s="223"/>
      <c r="JIT208" s="333"/>
      <c r="JIU208" s="333"/>
      <c r="JIV208" s="223"/>
      <c r="JIW208" s="418"/>
      <c r="JIX208" s="418"/>
      <c r="JIY208" s="331"/>
      <c r="JIZ208" s="332"/>
      <c r="JJA208" s="418"/>
      <c r="JJB208" s="223"/>
      <c r="JJC208" s="223"/>
      <c r="JJD208" s="333"/>
      <c r="JJE208" s="333"/>
      <c r="JJF208" s="223"/>
      <c r="JJG208" s="418"/>
      <c r="JJH208" s="418"/>
      <c r="JJI208" s="331"/>
      <c r="JJJ208" s="332"/>
      <c r="JJK208" s="418"/>
      <c r="JJL208" s="223"/>
      <c r="JJM208" s="223"/>
      <c r="JJN208" s="333"/>
      <c r="JJO208" s="333"/>
      <c r="JJP208" s="223"/>
      <c r="JJQ208" s="418"/>
      <c r="JJR208" s="418"/>
      <c r="JJS208" s="331"/>
      <c r="JJT208" s="332"/>
      <c r="JJU208" s="418"/>
      <c r="JJV208" s="223"/>
      <c r="JJW208" s="223"/>
      <c r="JJX208" s="333"/>
      <c r="JJY208" s="333"/>
      <c r="JJZ208" s="223"/>
      <c r="JKA208" s="418"/>
      <c r="JKB208" s="418"/>
      <c r="JKC208" s="331"/>
      <c r="JKD208" s="332"/>
      <c r="JKE208" s="418"/>
      <c r="JKF208" s="223"/>
      <c r="JKG208" s="223"/>
      <c r="JKH208" s="333"/>
      <c r="JKI208" s="333"/>
      <c r="JKJ208" s="223"/>
      <c r="JKK208" s="418"/>
      <c r="JKL208" s="418"/>
      <c r="JKM208" s="331"/>
      <c r="JKN208" s="332"/>
      <c r="JKO208" s="418"/>
      <c r="JKP208" s="223"/>
      <c r="JKQ208" s="223"/>
      <c r="JKR208" s="333"/>
      <c r="JKS208" s="333"/>
      <c r="JKT208" s="223"/>
      <c r="JKU208" s="418"/>
      <c r="JKV208" s="418"/>
      <c r="JKW208" s="331"/>
      <c r="JKX208" s="332"/>
      <c r="JKY208" s="418"/>
      <c r="JKZ208" s="223"/>
      <c r="JLA208" s="223"/>
      <c r="JLB208" s="333"/>
      <c r="JLC208" s="333"/>
      <c r="JLD208" s="223"/>
      <c r="JLE208" s="418"/>
      <c r="JLF208" s="418"/>
      <c r="JLG208" s="331"/>
      <c r="JLH208" s="332"/>
      <c r="JLI208" s="418"/>
      <c r="JLJ208" s="223"/>
      <c r="JLK208" s="223"/>
      <c r="JLL208" s="333"/>
      <c r="JLM208" s="333"/>
      <c r="JLN208" s="223"/>
      <c r="JLO208" s="418"/>
      <c r="JLP208" s="418"/>
      <c r="JLQ208" s="331"/>
      <c r="JLR208" s="332"/>
      <c r="JLS208" s="418"/>
      <c r="JLT208" s="223"/>
      <c r="JLU208" s="223"/>
      <c r="JLV208" s="333"/>
      <c r="JLW208" s="333"/>
      <c r="JLX208" s="223"/>
      <c r="JLY208" s="418"/>
      <c r="JLZ208" s="418"/>
      <c r="JMA208" s="331"/>
      <c r="JMB208" s="332"/>
      <c r="JMC208" s="418"/>
      <c r="JMD208" s="223"/>
      <c r="JME208" s="223"/>
      <c r="JMF208" s="333"/>
      <c r="JMG208" s="333"/>
      <c r="JMH208" s="223"/>
      <c r="JMI208" s="418"/>
      <c r="JMJ208" s="418"/>
      <c r="JMK208" s="331"/>
      <c r="JML208" s="332"/>
      <c r="JMM208" s="418"/>
      <c r="JMN208" s="223"/>
      <c r="JMO208" s="223"/>
      <c r="JMP208" s="333"/>
      <c r="JMQ208" s="333"/>
      <c r="JMR208" s="223"/>
      <c r="JMS208" s="418"/>
      <c r="JMT208" s="418"/>
      <c r="JMU208" s="331"/>
      <c r="JMV208" s="332"/>
      <c r="JMW208" s="418"/>
      <c r="JMX208" s="223"/>
      <c r="JMY208" s="223"/>
      <c r="JMZ208" s="333"/>
      <c r="JNA208" s="333"/>
      <c r="JNB208" s="223"/>
      <c r="JNC208" s="418"/>
      <c r="JND208" s="418"/>
      <c r="JNE208" s="331"/>
      <c r="JNF208" s="332"/>
      <c r="JNG208" s="418"/>
      <c r="JNH208" s="223"/>
      <c r="JNI208" s="223"/>
      <c r="JNJ208" s="333"/>
      <c r="JNK208" s="333"/>
      <c r="JNL208" s="223"/>
      <c r="JNM208" s="418"/>
      <c r="JNN208" s="418"/>
      <c r="JNO208" s="331"/>
      <c r="JNP208" s="332"/>
      <c r="JNQ208" s="418"/>
      <c r="JNR208" s="223"/>
      <c r="JNS208" s="223"/>
      <c r="JNT208" s="333"/>
      <c r="JNU208" s="333"/>
      <c r="JNV208" s="223"/>
      <c r="JNW208" s="418"/>
      <c r="JNX208" s="418"/>
      <c r="JNY208" s="331"/>
      <c r="JNZ208" s="332"/>
      <c r="JOA208" s="418"/>
      <c r="JOB208" s="223"/>
      <c r="JOC208" s="223"/>
      <c r="JOD208" s="333"/>
      <c r="JOE208" s="333"/>
      <c r="JOF208" s="223"/>
      <c r="JOG208" s="418"/>
      <c r="JOH208" s="418"/>
      <c r="JOI208" s="331"/>
      <c r="JOJ208" s="332"/>
      <c r="JOK208" s="418"/>
      <c r="JOL208" s="223"/>
      <c r="JOM208" s="223"/>
      <c r="JON208" s="333"/>
      <c r="JOO208" s="333"/>
      <c r="JOP208" s="223"/>
      <c r="JOQ208" s="418"/>
      <c r="JOR208" s="418"/>
      <c r="JOS208" s="331"/>
      <c r="JOT208" s="332"/>
      <c r="JOU208" s="418"/>
      <c r="JOV208" s="223"/>
      <c r="JOW208" s="223"/>
      <c r="JOX208" s="333"/>
      <c r="JOY208" s="333"/>
      <c r="JOZ208" s="223"/>
      <c r="JPA208" s="418"/>
      <c r="JPB208" s="418"/>
      <c r="JPC208" s="331"/>
      <c r="JPD208" s="332"/>
      <c r="JPE208" s="418"/>
      <c r="JPF208" s="223"/>
      <c r="JPG208" s="223"/>
      <c r="JPH208" s="333"/>
      <c r="JPI208" s="333"/>
      <c r="JPJ208" s="223"/>
      <c r="JPK208" s="418"/>
      <c r="JPL208" s="418"/>
      <c r="JPM208" s="331"/>
      <c r="JPN208" s="332"/>
      <c r="JPO208" s="418"/>
      <c r="JPP208" s="223"/>
      <c r="JPQ208" s="223"/>
      <c r="JPR208" s="333"/>
      <c r="JPS208" s="333"/>
      <c r="JPT208" s="223"/>
      <c r="JPU208" s="418"/>
      <c r="JPV208" s="418"/>
      <c r="JPW208" s="331"/>
      <c r="JPX208" s="332"/>
      <c r="JPY208" s="418"/>
      <c r="JPZ208" s="223"/>
      <c r="JQA208" s="223"/>
      <c r="JQB208" s="333"/>
      <c r="JQC208" s="333"/>
      <c r="JQD208" s="223"/>
      <c r="JQE208" s="418"/>
      <c r="JQF208" s="418"/>
      <c r="JQG208" s="331"/>
      <c r="JQH208" s="332"/>
      <c r="JQI208" s="418"/>
      <c r="JQJ208" s="223"/>
      <c r="JQK208" s="223"/>
      <c r="JQL208" s="333"/>
      <c r="JQM208" s="333"/>
      <c r="JQN208" s="223"/>
      <c r="JQO208" s="418"/>
      <c r="JQP208" s="418"/>
      <c r="JQQ208" s="331"/>
      <c r="JQR208" s="332"/>
      <c r="JQS208" s="418"/>
      <c r="JQT208" s="223"/>
      <c r="JQU208" s="223"/>
      <c r="JQV208" s="333"/>
      <c r="JQW208" s="333"/>
      <c r="JQX208" s="223"/>
      <c r="JQY208" s="418"/>
      <c r="JQZ208" s="418"/>
      <c r="JRA208" s="331"/>
      <c r="JRB208" s="332"/>
      <c r="JRC208" s="418"/>
      <c r="JRD208" s="223"/>
      <c r="JRE208" s="223"/>
      <c r="JRF208" s="333"/>
      <c r="JRG208" s="333"/>
      <c r="JRH208" s="223"/>
      <c r="JRI208" s="418"/>
      <c r="JRJ208" s="418"/>
      <c r="JRK208" s="331"/>
      <c r="JRL208" s="332"/>
      <c r="JRM208" s="418"/>
      <c r="JRN208" s="223"/>
      <c r="JRO208" s="223"/>
      <c r="JRP208" s="333"/>
      <c r="JRQ208" s="333"/>
      <c r="JRR208" s="223"/>
      <c r="JRS208" s="418"/>
      <c r="JRT208" s="418"/>
      <c r="JRU208" s="331"/>
      <c r="JRV208" s="332"/>
      <c r="JRW208" s="418"/>
      <c r="JRX208" s="223"/>
      <c r="JRY208" s="223"/>
      <c r="JRZ208" s="333"/>
      <c r="JSA208" s="333"/>
      <c r="JSB208" s="223"/>
      <c r="JSC208" s="418"/>
      <c r="JSD208" s="418"/>
      <c r="JSE208" s="331"/>
      <c r="JSF208" s="332"/>
      <c r="JSG208" s="418"/>
      <c r="JSH208" s="223"/>
      <c r="JSI208" s="223"/>
      <c r="JSJ208" s="333"/>
      <c r="JSK208" s="333"/>
      <c r="JSL208" s="223"/>
      <c r="JSM208" s="418"/>
      <c r="JSN208" s="418"/>
      <c r="JSO208" s="331"/>
      <c r="JSP208" s="332"/>
      <c r="JSQ208" s="418"/>
      <c r="JSR208" s="223"/>
      <c r="JSS208" s="223"/>
      <c r="JST208" s="333"/>
      <c r="JSU208" s="333"/>
      <c r="JSV208" s="223"/>
      <c r="JSW208" s="418"/>
      <c r="JSX208" s="418"/>
      <c r="JSY208" s="331"/>
      <c r="JSZ208" s="332"/>
      <c r="JTA208" s="418"/>
      <c r="JTB208" s="223"/>
      <c r="JTC208" s="223"/>
      <c r="JTD208" s="333"/>
      <c r="JTE208" s="333"/>
      <c r="JTF208" s="223"/>
      <c r="JTG208" s="418"/>
      <c r="JTH208" s="418"/>
      <c r="JTI208" s="331"/>
      <c r="JTJ208" s="332"/>
      <c r="JTK208" s="418"/>
      <c r="JTL208" s="223"/>
      <c r="JTM208" s="223"/>
      <c r="JTN208" s="333"/>
      <c r="JTO208" s="333"/>
      <c r="JTP208" s="223"/>
      <c r="JTQ208" s="418"/>
      <c r="JTR208" s="418"/>
      <c r="JTS208" s="331"/>
      <c r="JTT208" s="332"/>
      <c r="JTU208" s="418"/>
      <c r="JTV208" s="223"/>
      <c r="JTW208" s="223"/>
      <c r="JTX208" s="333"/>
      <c r="JTY208" s="333"/>
      <c r="JTZ208" s="223"/>
      <c r="JUA208" s="418"/>
      <c r="JUB208" s="418"/>
      <c r="JUC208" s="331"/>
      <c r="JUD208" s="332"/>
      <c r="JUE208" s="418"/>
      <c r="JUF208" s="223"/>
      <c r="JUG208" s="223"/>
      <c r="JUH208" s="333"/>
      <c r="JUI208" s="333"/>
      <c r="JUJ208" s="223"/>
      <c r="JUK208" s="418"/>
      <c r="JUL208" s="418"/>
      <c r="JUM208" s="331"/>
      <c r="JUN208" s="332"/>
      <c r="JUO208" s="418"/>
      <c r="JUP208" s="223"/>
      <c r="JUQ208" s="223"/>
      <c r="JUR208" s="333"/>
      <c r="JUS208" s="333"/>
      <c r="JUT208" s="223"/>
      <c r="JUU208" s="418"/>
      <c r="JUV208" s="418"/>
      <c r="JUW208" s="331"/>
      <c r="JUX208" s="332"/>
      <c r="JUY208" s="418"/>
      <c r="JUZ208" s="223"/>
      <c r="JVA208" s="223"/>
      <c r="JVB208" s="333"/>
      <c r="JVC208" s="333"/>
      <c r="JVD208" s="223"/>
      <c r="JVE208" s="418"/>
      <c r="JVF208" s="418"/>
      <c r="JVG208" s="331"/>
      <c r="JVH208" s="332"/>
      <c r="JVI208" s="418"/>
      <c r="JVJ208" s="223"/>
      <c r="JVK208" s="223"/>
      <c r="JVL208" s="333"/>
      <c r="JVM208" s="333"/>
      <c r="JVN208" s="223"/>
      <c r="JVO208" s="418"/>
      <c r="JVP208" s="418"/>
      <c r="JVQ208" s="331"/>
      <c r="JVR208" s="332"/>
      <c r="JVS208" s="418"/>
      <c r="JVT208" s="223"/>
      <c r="JVU208" s="223"/>
      <c r="JVV208" s="333"/>
      <c r="JVW208" s="333"/>
      <c r="JVX208" s="223"/>
      <c r="JVY208" s="418"/>
      <c r="JVZ208" s="418"/>
      <c r="JWA208" s="331"/>
      <c r="JWB208" s="332"/>
      <c r="JWC208" s="418"/>
      <c r="JWD208" s="223"/>
      <c r="JWE208" s="223"/>
      <c r="JWF208" s="333"/>
      <c r="JWG208" s="333"/>
      <c r="JWH208" s="223"/>
      <c r="JWI208" s="418"/>
      <c r="JWJ208" s="418"/>
      <c r="JWK208" s="331"/>
      <c r="JWL208" s="332"/>
      <c r="JWM208" s="418"/>
      <c r="JWN208" s="223"/>
      <c r="JWO208" s="223"/>
      <c r="JWP208" s="333"/>
      <c r="JWQ208" s="333"/>
      <c r="JWR208" s="223"/>
      <c r="JWS208" s="418"/>
      <c r="JWT208" s="418"/>
      <c r="JWU208" s="331"/>
      <c r="JWV208" s="332"/>
      <c r="JWW208" s="418"/>
      <c r="JWX208" s="223"/>
      <c r="JWY208" s="223"/>
      <c r="JWZ208" s="333"/>
      <c r="JXA208" s="333"/>
      <c r="JXB208" s="223"/>
      <c r="JXC208" s="418"/>
      <c r="JXD208" s="418"/>
      <c r="JXE208" s="331"/>
      <c r="JXF208" s="332"/>
      <c r="JXG208" s="418"/>
      <c r="JXH208" s="223"/>
      <c r="JXI208" s="223"/>
      <c r="JXJ208" s="333"/>
      <c r="JXK208" s="333"/>
      <c r="JXL208" s="223"/>
      <c r="JXM208" s="418"/>
      <c r="JXN208" s="418"/>
      <c r="JXO208" s="331"/>
      <c r="JXP208" s="332"/>
      <c r="JXQ208" s="418"/>
      <c r="JXR208" s="223"/>
      <c r="JXS208" s="223"/>
      <c r="JXT208" s="333"/>
      <c r="JXU208" s="333"/>
      <c r="JXV208" s="223"/>
      <c r="JXW208" s="418"/>
      <c r="JXX208" s="418"/>
      <c r="JXY208" s="331"/>
      <c r="JXZ208" s="332"/>
      <c r="JYA208" s="418"/>
      <c r="JYB208" s="223"/>
      <c r="JYC208" s="223"/>
      <c r="JYD208" s="333"/>
      <c r="JYE208" s="333"/>
      <c r="JYF208" s="223"/>
      <c r="JYG208" s="418"/>
      <c r="JYH208" s="418"/>
      <c r="JYI208" s="331"/>
      <c r="JYJ208" s="332"/>
      <c r="JYK208" s="418"/>
      <c r="JYL208" s="223"/>
      <c r="JYM208" s="223"/>
      <c r="JYN208" s="333"/>
      <c r="JYO208" s="333"/>
      <c r="JYP208" s="223"/>
      <c r="JYQ208" s="418"/>
      <c r="JYR208" s="418"/>
      <c r="JYS208" s="331"/>
      <c r="JYT208" s="332"/>
      <c r="JYU208" s="418"/>
      <c r="JYV208" s="223"/>
      <c r="JYW208" s="223"/>
      <c r="JYX208" s="333"/>
      <c r="JYY208" s="333"/>
      <c r="JYZ208" s="223"/>
      <c r="JZA208" s="418"/>
      <c r="JZB208" s="418"/>
      <c r="JZC208" s="331"/>
      <c r="JZD208" s="332"/>
      <c r="JZE208" s="418"/>
      <c r="JZF208" s="223"/>
      <c r="JZG208" s="223"/>
      <c r="JZH208" s="333"/>
      <c r="JZI208" s="333"/>
      <c r="JZJ208" s="223"/>
      <c r="JZK208" s="418"/>
      <c r="JZL208" s="418"/>
      <c r="JZM208" s="331"/>
      <c r="JZN208" s="332"/>
      <c r="JZO208" s="418"/>
      <c r="JZP208" s="223"/>
      <c r="JZQ208" s="223"/>
      <c r="JZR208" s="333"/>
      <c r="JZS208" s="333"/>
      <c r="JZT208" s="223"/>
      <c r="JZU208" s="418"/>
      <c r="JZV208" s="418"/>
      <c r="JZW208" s="331"/>
      <c r="JZX208" s="332"/>
      <c r="JZY208" s="418"/>
      <c r="JZZ208" s="223"/>
      <c r="KAA208" s="223"/>
      <c r="KAB208" s="333"/>
      <c r="KAC208" s="333"/>
      <c r="KAD208" s="223"/>
      <c r="KAE208" s="418"/>
      <c r="KAF208" s="418"/>
      <c r="KAG208" s="331"/>
      <c r="KAH208" s="332"/>
      <c r="KAI208" s="418"/>
      <c r="KAJ208" s="223"/>
      <c r="KAK208" s="223"/>
      <c r="KAL208" s="333"/>
      <c r="KAM208" s="333"/>
      <c r="KAN208" s="223"/>
      <c r="KAO208" s="418"/>
      <c r="KAP208" s="418"/>
      <c r="KAQ208" s="331"/>
      <c r="KAR208" s="332"/>
      <c r="KAS208" s="418"/>
      <c r="KAT208" s="223"/>
      <c r="KAU208" s="223"/>
      <c r="KAV208" s="333"/>
      <c r="KAW208" s="333"/>
      <c r="KAX208" s="223"/>
      <c r="KAY208" s="418"/>
      <c r="KAZ208" s="418"/>
      <c r="KBA208" s="331"/>
      <c r="KBB208" s="332"/>
      <c r="KBC208" s="418"/>
      <c r="KBD208" s="223"/>
      <c r="KBE208" s="223"/>
      <c r="KBF208" s="333"/>
      <c r="KBG208" s="333"/>
      <c r="KBH208" s="223"/>
      <c r="KBI208" s="418"/>
      <c r="KBJ208" s="418"/>
      <c r="KBK208" s="331"/>
      <c r="KBL208" s="332"/>
      <c r="KBM208" s="418"/>
      <c r="KBN208" s="223"/>
      <c r="KBO208" s="223"/>
      <c r="KBP208" s="333"/>
      <c r="KBQ208" s="333"/>
      <c r="KBR208" s="223"/>
      <c r="KBS208" s="418"/>
      <c r="KBT208" s="418"/>
      <c r="KBU208" s="331"/>
      <c r="KBV208" s="332"/>
      <c r="KBW208" s="418"/>
      <c r="KBX208" s="223"/>
      <c r="KBY208" s="223"/>
      <c r="KBZ208" s="333"/>
      <c r="KCA208" s="333"/>
      <c r="KCB208" s="223"/>
      <c r="KCC208" s="418"/>
      <c r="KCD208" s="418"/>
      <c r="KCE208" s="331"/>
      <c r="KCF208" s="332"/>
      <c r="KCG208" s="418"/>
      <c r="KCH208" s="223"/>
      <c r="KCI208" s="223"/>
      <c r="KCJ208" s="333"/>
      <c r="KCK208" s="333"/>
      <c r="KCL208" s="223"/>
      <c r="KCM208" s="418"/>
      <c r="KCN208" s="418"/>
      <c r="KCO208" s="331"/>
      <c r="KCP208" s="332"/>
      <c r="KCQ208" s="418"/>
      <c r="KCR208" s="223"/>
      <c r="KCS208" s="223"/>
      <c r="KCT208" s="333"/>
      <c r="KCU208" s="333"/>
      <c r="KCV208" s="223"/>
      <c r="KCW208" s="418"/>
      <c r="KCX208" s="418"/>
      <c r="KCY208" s="331"/>
      <c r="KCZ208" s="332"/>
      <c r="KDA208" s="418"/>
      <c r="KDB208" s="223"/>
      <c r="KDC208" s="223"/>
      <c r="KDD208" s="333"/>
      <c r="KDE208" s="333"/>
      <c r="KDF208" s="223"/>
      <c r="KDG208" s="418"/>
      <c r="KDH208" s="418"/>
      <c r="KDI208" s="331"/>
      <c r="KDJ208" s="332"/>
      <c r="KDK208" s="418"/>
      <c r="KDL208" s="223"/>
      <c r="KDM208" s="223"/>
      <c r="KDN208" s="333"/>
      <c r="KDO208" s="333"/>
      <c r="KDP208" s="223"/>
      <c r="KDQ208" s="418"/>
      <c r="KDR208" s="418"/>
      <c r="KDS208" s="331"/>
      <c r="KDT208" s="332"/>
      <c r="KDU208" s="418"/>
      <c r="KDV208" s="223"/>
      <c r="KDW208" s="223"/>
      <c r="KDX208" s="333"/>
      <c r="KDY208" s="333"/>
      <c r="KDZ208" s="223"/>
      <c r="KEA208" s="418"/>
      <c r="KEB208" s="418"/>
      <c r="KEC208" s="331"/>
      <c r="KED208" s="332"/>
      <c r="KEE208" s="418"/>
      <c r="KEF208" s="223"/>
      <c r="KEG208" s="223"/>
      <c r="KEH208" s="333"/>
      <c r="KEI208" s="333"/>
      <c r="KEJ208" s="223"/>
      <c r="KEK208" s="418"/>
      <c r="KEL208" s="418"/>
      <c r="KEM208" s="331"/>
      <c r="KEN208" s="332"/>
      <c r="KEO208" s="418"/>
      <c r="KEP208" s="223"/>
      <c r="KEQ208" s="223"/>
      <c r="KER208" s="333"/>
      <c r="KES208" s="333"/>
      <c r="KET208" s="223"/>
      <c r="KEU208" s="418"/>
      <c r="KEV208" s="418"/>
      <c r="KEW208" s="331"/>
      <c r="KEX208" s="332"/>
      <c r="KEY208" s="418"/>
      <c r="KEZ208" s="223"/>
      <c r="KFA208" s="223"/>
      <c r="KFB208" s="333"/>
      <c r="KFC208" s="333"/>
      <c r="KFD208" s="223"/>
      <c r="KFE208" s="418"/>
      <c r="KFF208" s="418"/>
      <c r="KFG208" s="331"/>
      <c r="KFH208" s="332"/>
      <c r="KFI208" s="418"/>
      <c r="KFJ208" s="223"/>
      <c r="KFK208" s="223"/>
      <c r="KFL208" s="333"/>
      <c r="KFM208" s="333"/>
      <c r="KFN208" s="223"/>
      <c r="KFO208" s="418"/>
      <c r="KFP208" s="418"/>
      <c r="KFQ208" s="331"/>
      <c r="KFR208" s="332"/>
      <c r="KFS208" s="418"/>
      <c r="KFT208" s="223"/>
      <c r="KFU208" s="223"/>
      <c r="KFV208" s="333"/>
      <c r="KFW208" s="333"/>
      <c r="KFX208" s="223"/>
      <c r="KFY208" s="418"/>
      <c r="KFZ208" s="418"/>
      <c r="KGA208" s="331"/>
      <c r="KGB208" s="332"/>
      <c r="KGC208" s="418"/>
      <c r="KGD208" s="223"/>
      <c r="KGE208" s="223"/>
      <c r="KGF208" s="333"/>
      <c r="KGG208" s="333"/>
      <c r="KGH208" s="223"/>
      <c r="KGI208" s="418"/>
      <c r="KGJ208" s="418"/>
      <c r="KGK208" s="331"/>
      <c r="KGL208" s="332"/>
      <c r="KGM208" s="418"/>
      <c r="KGN208" s="223"/>
      <c r="KGO208" s="223"/>
      <c r="KGP208" s="333"/>
      <c r="KGQ208" s="333"/>
      <c r="KGR208" s="223"/>
      <c r="KGS208" s="418"/>
      <c r="KGT208" s="418"/>
      <c r="KGU208" s="331"/>
      <c r="KGV208" s="332"/>
      <c r="KGW208" s="418"/>
      <c r="KGX208" s="223"/>
      <c r="KGY208" s="223"/>
      <c r="KGZ208" s="333"/>
      <c r="KHA208" s="333"/>
      <c r="KHB208" s="223"/>
      <c r="KHC208" s="418"/>
      <c r="KHD208" s="418"/>
      <c r="KHE208" s="331"/>
      <c r="KHF208" s="332"/>
      <c r="KHG208" s="418"/>
      <c r="KHH208" s="223"/>
      <c r="KHI208" s="223"/>
      <c r="KHJ208" s="333"/>
      <c r="KHK208" s="333"/>
      <c r="KHL208" s="223"/>
      <c r="KHM208" s="418"/>
      <c r="KHN208" s="418"/>
      <c r="KHO208" s="331"/>
      <c r="KHP208" s="332"/>
      <c r="KHQ208" s="418"/>
      <c r="KHR208" s="223"/>
      <c r="KHS208" s="223"/>
      <c r="KHT208" s="333"/>
      <c r="KHU208" s="333"/>
      <c r="KHV208" s="223"/>
      <c r="KHW208" s="418"/>
      <c r="KHX208" s="418"/>
      <c r="KHY208" s="331"/>
      <c r="KHZ208" s="332"/>
      <c r="KIA208" s="418"/>
      <c r="KIB208" s="223"/>
      <c r="KIC208" s="223"/>
      <c r="KID208" s="333"/>
      <c r="KIE208" s="333"/>
      <c r="KIF208" s="223"/>
      <c r="KIG208" s="418"/>
      <c r="KIH208" s="418"/>
      <c r="KII208" s="331"/>
      <c r="KIJ208" s="332"/>
      <c r="KIK208" s="418"/>
      <c r="KIL208" s="223"/>
      <c r="KIM208" s="223"/>
      <c r="KIN208" s="333"/>
      <c r="KIO208" s="333"/>
      <c r="KIP208" s="223"/>
      <c r="KIQ208" s="418"/>
      <c r="KIR208" s="418"/>
      <c r="KIS208" s="331"/>
      <c r="KIT208" s="332"/>
      <c r="KIU208" s="418"/>
      <c r="KIV208" s="223"/>
      <c r="KIW208" s="223"/>
      <c r="KIX208" s="333"/>
      <c r="KIY208" s="333"/>
      <c r="KIZ208" s="223"/>
      <c r="KJA208" s="418"/>
      <c r="KJB208" s="418"/>
      <c r="KJC208" s="331"/>
      <c r="KJD208" s="332"/>
      <c r="KJE208" s="418"/>
      <c r="KJF208" s="223"/>
      <c r="KJG208" s="223"/>
      <c r="KJH208" s="333"/>
      <c r="KJI208" s="333"/>
      <c r="KJJ208" s="223"/>
      <c r="KJK208" s="418"/>
      <c r="KJL208" s="418"/>
      <c r="KJM208" s="331"/>
      <c r="KJN208" s="332"/>
      <c r="KJO208" s="418"/>
      <c r="KJP208" s="223"/>
      <c r="KJQ208" s="223"/>
      <c r="KJR208" s="333"/>
      <c r="KJS208" s="333"/>
      <c r="KJT208" s="223"/>
      <c r="KJU208" s="418"/>
      <c r="KJV208" s="418"/>
      <c r="KJW208" s="331"/>
      <c r="KJX208" s="332"/>
      <c r="KJY208" s="418"/>
      <c r="KJZ208" s="223"/>
      <c r="KKA208" s="223"/>
      <c r="KKB208" s="333"/>
      <c r="KKC208" s="333"/>
      <c r="KKD208" s="223"/>
      <c r="KKE208" s="418"/>
      <c r="KKF208" s="418"/>
      <c r="KKG208" s="331"/>
      <c r="KKH208" s="332"/>
      <c r="KKI208" s="418"/>
      <c r="KKJ208" s="223"/>
      <c r="KKK208" s="223"/>
      <c r="KKL208" s="333"/>
      <c r="KKM208" s="333"/>
      <c r="KKN208" s="223"/>
      <c r="KKO208" s="418"/>
      <c r="KKP208" s="418"/>
      <c r="KKQ208" s="331"/>
      <c r="KKR208" s="332"/>
      <c r="KKS208" s="418"/>
      <c r="KKT208" s="223"/>
      <c r="KKU208" s="223"/>
      <c r="KKV208" s="333"/>
      <c r="KKW208" s="333"/>
      <c r="KKX208" s="223"/>
      <c r="KKY208" s="418"/>
      <c r="KKZ208" s="418"/>
      <c r="KLA208" s="331"/>
      <c r="KLB208" s="332"/>
      <c r="KLC208" s="418"/>
      <c r="KLD208" s="223"/>
      <c r="KLE208" s="223"/>
      <c r="KLF208" s="333"/>
      <c r="KLG208" s="333"/>
      <c r="KLH208" s="223"/>
      <c r="KLI208" s="418"/>
      <c r="KLJ208" s="418"/>
      <c r="KLK208" s="331"/>
      <c r="KLL208" s="332"/>
      <c r="KLM208" s="418"/>
      <c r="KLN208" s="223"/>
      <c r="KLO208" s="223"/>
      <c r="KLP208" s="333"/>
      <c r="KLQ208" s="333"/>
      <c r="KLR208" s="223"/>
      <c r="KLS208" s="418"/>
      <c r="KLT208" s="418"/>
      <c r="KLU208" s="331"/>
      <c r="KLV208" s="332"/>
      <c r="KLW208" s="418"/>
      <c r="KLX208" s="223"/>
      <c r="KLY208" s="223"/>
      <c r="KLZ208" s="333"/>
      <c r="KMA208" s="333"/>
      <c r="KMB208" s="223"/>
      <c r="KMC208" s="418"/>
      <c r="KMD208" s="418"/>
      <c r="KME208" s="331"/>
      <c r="KMF208" s="332"/>
      <c r="KMG208" s="418"/>
      <c r="KMH208" s="223"/>
      <c r="KMI208" s="223"/>
      <c r="KMJ208" s="333"/>
      <c r="KMK208" s="333"/>
      <c r="KML208" s="223"/>
      <c r="KMM208" s="418"/>
      <c r="KMN208" s="418"/>
      <c r="KMO208" s="331"/>
      <c r="KMP208" s="332"/>
      <c r="KMQ208" s="418"/>
      <c r="KMR208" s="223"/>
      <c r="KMS208" s="223"/>
      <c r="KMT208" s="333"/>
      <c r="KMU208" s="333"/>
      <c r="KMV208" s="223"/>
      <c r="KMW208" s="418"/>
      <c r="KMX208" s="418"/>
      <c r="KMY208" s="331"/>
      <c r="KMZ208" s="332"/>
      <c r="KNA208" s="418"/>
      <c r="KNB208" s="223"/>
      <c r="KNC208" s="223"/>
      <c r="KND208" s="333"/>
      <c r="KNE208" s="333"/>
      <c r="KNF208" s="223"/>
      <c r="KNG208" s="418"/>
      <c r="KNH208" s="418"/>
      <c r="KNI208" s="331"/>
      <c r="KNJ208" s="332"/>
      <c r="KNK208" s="418"/>
      <c r="KNL208" s="223"/>
      <c r="KNM208" s="223"/>
      <c r="KNN208" s="333"/>
      <c r="KNO208" s="333"/>
      <c r="KNP208" s="223"/>
      <c r="KNQ208" s="418"/>
      <c r="KNR208" s="418"/>
      <c r="KNS208" s="331"/>
      <c r="KNT208" s="332"/>
      <c r="KNU208" s="418"/>
      <c r="KNV208" s="223"/>
      <c r="KNW208" s="223"/>
      <c r="KNX208" s="333"/>
      <c r="KNY208" s="333"/>
      <c r="KNZ208" s="223"/>
      <c r="KOA208" s="418"/>
      <c r="KOB208" s="418"/>
      <c r="KOC208" s="331"/>
      <c r="KOD208" s="332"/>
      <c r="KOE208" s="418"/>
      <c r="KOF208" s="223"/>
      <c r="KOG208" s="223"/>
      <c r="KOH208" s="333"/>
      <c r="KOI208" s="333"/>
      <c r="KOJ208" s="223"/>
      <c r="KOK208" s="418"/>
      <c r="KOL208" s="418"/>
      <c r="KOM208" s="331"/>
      <c r="KON208" s="332"/>
      <c r="KOO208" s="418"/>
      <c r="KOP208" s="223"/>
      <c r="KOQ208" s="223"/>
      <c r="KOR208" s="333"/>
      <c r="KOS208" s="333"/>
      <c r="KOT208" s="223"/>
      <c r="KOU208" s="418"/>
      <c r="KOV208" s="418"/>
      <c r="KOW208" s="331"/>
      <c r="KOX208" s="332"/>
      <c r="KOY208" s="418"/>
      <c r="KOZ208" s="223"/>
      <c r="KPA208" s="223"/>
      <c r="KPB208" s="333"/>
      <c r="KPC208" s="333"/>
      <c r="KPD208" s="223"/>
      <c r="KPE208" s="418"/>
      <c r="KPF208" s="418"/>
      <c r="KPG208" s="331"/>
      <c r="KPH208" s="332"/>
      <c r="KPI208" s="418"/>
      <c r="KPJ208" s="223"/>
      <c r="KPK208" s="223"/>
      <c r="KPL208" s="333"/>
      <c r="KPM208" s="333"/>
      <c r="KPN208" s="223"/>
      <c r="KPO208" s="418"/>
      <c r="KPP208" s="418"/>
      <c r="KPQ208" s="331"/>
      <c r="KPR208" s="332"/>
      <c r="KPS208" s="418"/>
      <c r="KPT208" s="223"/>
      <c r="KPU208" s="223"/>
      <c r="KPV208" s="333"/>
      <c r="KPW208" s="333"/>
      <c r="KPX208" s="223"/>
      <c r="KPY208" s="418"/>
      <c r="KPZ208" s="418"/>
      <c r="KQA208" s="331"/>
      <c r="KQB208" s="332"/>
      <c r="KQC208" s="418"/>
      <c r="KQD208" s="223"/>
      <c r="KQE208" s="223"/>
      <c r="KQF208" s="333"/>
      <c r="KQG208" s="333"/>
      <c r="KQH208" s="223"/>
      <c r="KQI208" s="418"/>
      <c r="KQJ208" s="418"/>
      <c r="KQK208" s="331"/>
      <c r="KQL208" s="332"/>
      <c r="KQM208" s="418"/>
      <c r="KQN208" s="223"/>
      <c r="KQO208" s="223"/>
      <c r="KQP208" s="333"/>
      <c r="KQQ208" s="333"/>
      <c r="KQR208" s="223"/>
      <c r="KQS208" s="418"/>
      <c r="KQT208" s="418"/>
      <c r="KQU208" s="331"/>
      <c r="KQV208" s="332"/>
      <c r="KQW208" s="418"/>
      <c r="KQX208" s="223"/>
      <c r="KQY208" s="223"/>
      <c r="KQZ208" s="333"/>
      <c r="KRA208" s="333"/>
      <c r="KRB208" s="223"/>
      <c r="KRC208" s="418"/>
      <c r="KRD208" s="418"/>
      <c r="KRE208" s="331"/>
      <c r="KRF208" s="332"/>
      <c r="KRG208" s="418"/>
      <c r="KRH208" s="223"/>
      <c r="KRI208" s="223"/>
      <c r="KRJ208" s="333"/>
      <c r="KRK208" s="333"/>
      <c r="KRL208" s="223"/>
      <c r="KRM208" s="418"/>
      <c r="KRN208" s="418"/>
      <c r="KRO208" s="331"/>
      <c r="KRP208" s="332"/>
      <c r="KRQ208" s="418"/>
      <c r="KRR208" s="223"/>
      <c r="KRS208" s="223"/>
      <c r="KRT208" s="333"/>
      <c r="KRU208" s="333"/>
      <c r="KRV208" s="223"/>
      <c r="KRW208" s="418"/>
      <c r="KRX208" s="418"/>
      <c r="KRY208" s="331"/>
      <c r="KRZ208" s="332"/>
      <c r="KSA208" s="418"/>
      <c r="KSB208" s="223"/>
      <c r="KSC208" s="223"/>
      <c r="KSD208" s="333"/>
      <c r="KSE208" s="333"/>
      <c r="KSF208" s="223"/>
      <c r="KSG208" s="418"/>
      <c r="KSH208" s="418"/>
      <c r="KSI208" s="331"/>
      <c r="KSJ208" s="332"/>
      <c r="KSK208" s="418"/>
      <c r="KSL208" s="223"/>
      <c r="KSM208" s="223"/>
      <c r="KSN208" s="333"/>
      <c r="KSO208" s="333"/>
      <c r="KSP208" s="223"/>
      <c r="KSQ208" s="418"/>
      <c r="KSR208" s="418"/>
      <c r="KSS208" s="331"/>
      <c r="KST208" s="332"/>
      <c r="KSU208" s="418"/>
      <c r="KSV208" s="223"/>
      <c r="KSW208" s="223"/>
      <c r="KSX208" s="333"/>
      <c r="KSY208" s="333"/>
      <c r="KSZ208" s="223"/>
      <c r="KTA208" s="418"/>
      <c r="KTB208" s="418"/>
      <c r="KTC208" s="331"/>
      <c r="KTD208" s="332"/>
      <c r="KTE208" s="418"/>
      <c r="KTF208" s="223"/>
      <c r="KTG208" s="223"/>
      <c r="KTH208" s="333"/>
      <c r="KTI208" s="333"/>
      <c r="KTJ208" s="223"/>
      <c r="KTK208" s="418"/>
      <c r="KTL208" s="418"/>
      <c r="KTM208" s="331"/>
      <c r="KTN208" s="332"/>
      <c r="KTO208" s="418"/>
      <c r="KTP208" s="223"/>
      <c r="KTQ208" s="223"/>
      <c r="KTR208" s="333"/>
      <c r="KTS208" s="333"/>
      <c r="KTT208" s="223"/>
      <c r="KTU208" s="418"/>
      <c r="KTV208" s="418"/>
      <c r="KTW208" s="331"/>
      <c r="KTX208" s="332"/>
      <c r="KTY208" s="418"/>
      <c r="KTZ208" s="223"/>
      <c r="KUA208" s="223"/>
      <c r="KUB208" s="333"/>
      <c r="KUC208" s="333"/>
      <c r="KUD208" s="223"/>
      <c r="KUE208" s="418"/>
      <c r="KUF208" s="418"/>
      <c r="KUG208" s="331"/>
      <c r="KUH208" s="332"/>
      <c r="KUI208" s="418"/>
      <c r="KUJ208" s="223"/>
      <c r="KUK208" s="223"/>
      <c r="KUL208" s="333"/>
      <c r="KUM208" s="333"/>
      <c r="KUN208" s="223"/>
      <c r="KUO208" s="418"/>
      <c r="KUP208" s="418"/>
      <c r="KUQ208" s="331"/>
      <c r="KUR208" s="332"/>
      <c r="KUS208" s="418"/>
      <c r="KUT208" s="223"/>
      <c r="KUU208" s="223"/>
      <c r="KUV208" s="333"/>
      <c r="KUW208" s="333"/>
      <c r="KUX208" s="223"/>
      <c r="KUY208" s="418"/>
      <c r="KUZ208" s="418"/>
      <c r="KVA208" s="331"/>
      <c r="KVB208" s="332"/>
      <c r="KVC208" s="418"/>
      <c r="KVD208" s="223"/>
      <c r="KVE208" s="223"/>
      <c r="KVF208" s="333"/>
      <c r="KVG208" s="333"/>
      <c r="KVH208" s="223"/>
      <c r="KVI208" s="418"/>
      <c r="KVJ208" s="418"/>
      <c r="KVK208" s="331"/>
      <c r="KVL208" s="332"/>
      <c r="KVM208" s="418"/>
      <c r="KVN208" s="223"/>
      <c r="KVO208" s="223"/>
      <c r="KVP208" s="333"/>
      <c r="KVQ208" s="333"/>
      <c r="KVR208" s="223"/>
      <c r="KVS208" s="418"/>
      <c r="KVT208" s="418"/>
      <c r="KVU208" s="331"/>
      <c r="KVV208" s="332"/>
      <c r="KVW208" s="418"/>
      <c r="KVX208" s="223"/>
      <c r="KVY208" s="223"/>
      <c r="KVZ208" s="333"/>
      <c r="KWA208" s="333"/>
      <c r="KWB208" s="223"/>
      <c r="KWC208" s="418"/>
      <c r="KWD208" s="418"/>
      <c r="KWE208" s="331"/>
      <c r="KWF208" s="332"/>
      <c r="KWG208" s="418"/>
      <c r="KWH208" s="223"/>
      <c r="KWI208" s="223"/>
      <c r="KWJ208" s="333"/>
      <c r="KWK208" s="333"/>
      <c r="KWL208" s="223"/>
      <c r="KWM208" s="418"/>
      <c r="KWN208" s="418"/>
      <c r="KWO208" s="331"/>
      <c r="KWP208" s="332"/>
      <c r="KWQ208" s="418"/>
      <c r="KWR208" s="223"/>
      <c r="KWS208" s="223"/>
      <c r="KWT208" s="333"/>
      <c r="KWU208" s="333"/>
      <c r="KWV208" s="223"/>
      <c r="KWW208" s="418"/>
      <c r="KWX208" s="418"/>
      <c r="KWY208" s="331"/>
      <c r="KWZ208" s="332"/>
      <c r="KXA208" s="418"/>
      <c r="KXB208" s="223"/>
      <c r="KXC208" s="223"/>
      <c r="KXD208" s="333"/>
      <c r="KXE208" s="333"/>
      <c r="KXF208" s="223"/>
      <c r="KXG208" s="418"/>
      <c r="KXH208" s="418"/>
      <c r="KXI208" s="331"/>
      <c r="KXJ208" s="332"/>
      <c r="KXK208" s="418"/>
      <c r="KXL208" s="223"/>
      <c r="KXM208" s="223"/>
      <c r="KXN208" s="333"/>
      <c r="KXO208" s="333"/>
      <c r="KXP208" s="223"/>
      <c r="KXQ208" s="418"/>
      <c r="KXR208" s="418"/>
      <c r="KXS208" s="331"/>
      <c r="KXT208" s="332"/>
      <c r="KXU208" s="418"/>
      <c r="KXV208" s="223"/>
      <c r="KXW208" s="223"/>
      <c r="KXX208" s="333"/>
      <c r="KXY208" s="333"/>
      <c r="KXZ208" s="223"/>
      <c r="KYA208" s="418"/>
      <c r="KYB208" s="418"/>
      <c r="KYC208" s="331"/>
      <c r="KYD208" s="332"/>
      <c r="KYE208" s="418"/>
      <c r="KYF208" s="223"/>
      <c r="KYG208" s="223"/>
      <c r="KYH208" s="333"/>
      <c r="KYI208" s="333"/>
      <c r="KYJ208" s="223"/>
      <c r="KYK208" s="418"/>
      <c r="KYL208" s="418"/>
      <c r="KYM208" s="331"/>
      <c r="KYN208" s="332"/>
      <c r="KYO208" s="418"/>
      <c r="KYP208" s="223"/>
      <c r="KYQ208" s="223"/>
      <c r="KYR208" s="333"/>
      <c r="KYS208" s="333"/>
      <c r="KYT208" s="223"/>
      <c r="KYU208" s="418"/>
      <c r="KYV208" s="418"/>
      <c r="KYW208" s="331"/>
      <c r="KYX208" s="332"/>
      <c r="KYY208" s="418"/>
      <c r="KYZ208" s="223"/>
      <c r="KZA208" s="223"/>
      <c r="KZB208" s="333"/>
      <c r="KZC208" s="333"/>
      <c r="KZD208" s="223"/>
      <c r="KZE208" s="418"/>
      <c r="KZF208" s="418"/>
      <c r="KZG208" s="331"/>
      <c r="KZH208" s="332"/>
      <c r="KZI208" s="418"/>
      <c r="KZJ208" s="223"/>
      <c r="KZK208" s="223"/>
      <c r="KZL208" s="333"/>
      <c r="KZM208" s="333"/>
      <c r="KZN208" s="223"/>
      <c r="KZO208" s="418"/>
      <c r="KZP208" s="418"/>
      <c r="KZQ208" s="331"/>
      <c r="KZR208" s="332"/>
      <c r="KZS208" s="418"/>
      <c r="KZT208" s="223"/>
      <c r="KZU208" s="223"/>
      <c r="KZV208" s="333"/>
      <c r="KZW208" s="333"/>
      <c r="KZX208" s="223"/>
      <c r="KZY208" s="418"/>
      <c r="KZZ208" s="418"/>
      <c r="LAA208" s="331"/>
      <c r="LAB208" s="332"/>
      <c r="LAC208" s="418"/>
      <c r="LAD208" s="223"/>
      <c r="LAE208" s="223"/>
      <c r="LAF208" s="333"/>
      <c r="LAG208" s="333"/>
      <c r="LAH208" s="223"/>
      <c r="LAI208" s="418"/>
      <c r="LAJ208" s="418"/>
      <c r="LAK208" s="331"/>
      <c r="LAL208" s="332"/>
      <c r="LAM208" s="418"/>
      <c r="LAN208" s="223"/>
      <c r="LAO208" s="223"/>
      <c r="LAP208" s="333"/>
      <c r="LAQ208" s="333"/>
      <c r="LAR208" s="223"/>
      <c r="LAS208" s="418"/>
      <c r="LAT208" s="418"/>
      <c r="LAU208" s="331"/>
      <c r="LAV208" s="332"/>
      <c r="LAW208" s="418"/>
      <c r="LAX208" s="223"/>
      <c r="LAY208" s="223"/>
      <c r="LAZ208" s="333"/>
      <c r="LBA208" s="333"/>
      <c r="LBB208" s="223"/>
      <c r="LBC208" s="418"/>
      <c r="LBD208" s="418"/>
      <c r="LBE208" s="331"/>
      <c r="LBF208" s="332"/>
      <c r="LBG208" s="418"/>
      <c r="LBH208" s="223"/>
      <c r="LBI208" s="223"/>
      <c r="LBJ208" s="333"/>
      <c r="LBK208" s="333"/>
      <c r="LBL208" s="223"/>
      <c r="LBM208" s="418"/>
      <c r="LBN208" s="418"/>
      <c r="LBO208" s="331"/>
      <c r="LBP208" s="332"/>
      <c r="LBQ208" s="418"/>
      <c r="LBR208" s="223"/>
      <c r="LBS208" s="223"/>
      <c r="LBT208" s="333"/>
      <c r="LBU208" s="333"/>
      <c r="LBV208" s="223"/>
      <c r="LBW208" s="418"/>
      <c r="LBX208" s="418"/>
      <c r="LBY208" s="331"/>
      <c r="LBZ208" s="332"/>
      <c r="LCA208" s="418"/>
      <c r="LCB208" s="223"/>
      <c r="LCC208" s="223"/>
      <c r="LCD208" s="333"/>
      <c r="LCE208" s="333"/>
      <c r="LCF208" s="223"/>
      <c r="LCG208" s="418"/>
      <c r="LCH208" s="418"/>
      <c r="LCI208" s="331"/>
      <c r="LCJ208" s="332"/>
      <c r="LCK208" s="418"/>
      <c r="LCL208" s="223"/>
      <c r="LCM208" s="223"/>
      <c r="LCN208" s="333"/>
      <c r="LCO208" s="333"/>
      <c r="LCP208" s="223"/>
      <c r="LCQ208" s="418"/>
      <c r="LCR208" s="418"/>
      <c r="LCS208" s="331"/>
      <c r="LCT208" s="332"/>
      <c r="LCU208" s="418"/>
      <c r="LCV208" s="223"/>
      <c r="LCW208" s="223"/>
      <c r="LCX208" s="333"/>
      <c r="LCY208" s="333"/>
      <c r="LCZ208" s="223"/>
      <c r="LDA208" s="418"/>
      <c r="LDB208" s="418"/>
      <c r="LDC208" s="331"/>
      <c r="LDD208" s="332"/>
      <c r="LDE208" s="418"/>
      <c r="LDF208" s="223"/>
      <c r="LDG208" s="223"/>
      <c r="LDH208" s="333"/>
      <c r="LDI208" s="333"/>
      <c r="LDJ208" s="223"/>
      <c r="LDK208" s="418"/>
      <c r="LDL208" s="418"/>
      <c r="LDM208" s="331"/>
      <c r="LDN208" s="332"/>
      <c r="LDO208" s="418"/>
      <c r="LDP208" s="223"/>
      <c r="LDQ208" s="223"/>
      <c r="LDR208" s="333"/>
      <c r="LDS208" s="333"/>
      <c r="LDT208" s="223"/>
      <c r="LDU208" s="418"/>
      <c r="LDV208" s="418"/>
      <c r="LDW208" s="331"/>
      <c r="LDX208" s="332"/>
      <c r="LDY208" s="418"/>
      <c r="LDZ208" s="223"/>
      <c r="LEA208" s="223"/>
      <c r="LEB208" s="333"/>
      <c r="LEC208" s="333"/>
      <c r="LED208" s="223"/>
      <c r="LEE208" s="418"/>
      <c r="LEF208" s="418"/>
      <c r="LEG208" s="331"/>
      <c r="LEH208" s="332"/>
      <c r="LEI208" s="418"/>
      <c r="LEJ208" s="223"/>
      <c r="LEK208" s="223"/>
      <c r="LEL208" s="333"/>
      <c r="LEM208" s="333"/>
      <c r="LEN208" s="223"/>
      <c r="LEO208" s="418"/>
      <c r="LEP208" s="418"/>
      <c r="LEQ208" s="331"/>
      <c r="LER208" s="332"/>
      <c r="LES208" s="418"/>
      <c r="LET208" s="223"/>
      <c r="LEU208" s="223"/>
      <c r="LEV208" s="333"/>
      <c r="LEW208" s="333"/>
      <c r="LEX208" s="223"/>
      <c r="LEY208" s="418"/>
      <c r="LEZ208" s="418"/>
      <c r="LFA208" s="331"/>
      <c r="LFB208" s="332"/>
      <c r="LFC208" s="418"/>
      <c r="LFD208" s="223"/>
      <c r="LFE208" s="223"/>
      <c r="LFF208" s="333"/>
      <c r="LFG208" s="333"/>
      <c r="LFH208" s="223"/>
      <c r="LFI208" s="418"/>
      <c r="LFJ208" s="418"/>
      <c r="LFK208" s="331"/>
      <c r="LFL208" s="332"/>
      <c r="LFM208" s="418"/>
      <c r="LFN208" s="223"/>
      <c r="LFO208" s="223"/>
      <c r="LFP208" s="333"/>
      <c r="LFQ208" s="333"/>
      <c r="LFR208" s="223"/>
      <c r="LFS208" s="418"/>
      <c r="LFT208" s="418"/>
      <c r="LFU208" s="331"/>
      <c r="LFV208" s="332"/>
      <c r="LFW208" s="418"/>
      <c r="LFX208" s="223"/>
      <c r="LFY208" s="223"/>
      <c r="LFZ208" s="333"/>
      <c r="LGA208" s="333"/>
      <c r="LGB208" s="223"/>
      <c r="LGC208" s="418"/>
      <c r="LGD208" s="418"/>
      <c r="LGE208" s="331"/>
      <c r="LGF208" s="332"/>
      <c r="LGG208" s="418"/>
      <c r="LGH208" s="223"/>
      <c r="LGI208" s="223"/>
      <c r="LGJ208" s="333"/>
      <c r="LGK208" s="333"/>
      <c r="LGL208" s="223"/>
      <c r="LGM208" s="418"/>
      <c r="LGN208" s="418"/>
      <c r="LGO208" s="331"/>
      <c r="LGP208" s="332"/>
      <c r="LGQ208" s="418"/>
      <c r="LGR208" s="223"/>
      <c r="LGS208" s="223"/>
      <c r="LGT208" s="333"/>
      <c r="LGU208" s="333"/>
      <c r="LGV208" s="223"/>
      <c r="LGW208" s="418"/>
      <c r="LGX208" s="418"/>
      <c r="LGY208" s="331"/>
      <c r="LGZ208" s="332"/>
      <c r="LHA208" s="418"/>
      <c r="LHB208" s="223"/>
      <c r="LHC208" s="223"/>
      <c r="LHD208" s="333"/>
      <c r="LHE208" s="333"/>
      <c r="LHF208" s="223"/>
      <c r="LHG208" s="418"/>
      <c r="LHH208" s="418"/>
      <c r="LHI208" s="331"/>
      <c r="LHJ208" s="332"/>
      <c r="LHK208" s="418"/>
      <c r="LHL208" s="223"/>
      <c r="LHM208" s="223"/>
      <c r="LHN208" s="333"/>
      <c r="LHO208" s="333"/>
      <c r="LHP208" s="223"/>
      <c r="LHQ208" s="418"/>
      <c r="LHR208" s="418"/>
      <c r="LHS208" s="331"/>
      <c r="LHT208" s="332"/>
      <c r="LHU208" s="418"/>
      <c r="LHV208" s="223"/>
      <c r="LHW208" s="223"/>
      <c r="LHX208" s="333"/>
      <c r="LHY208" s="333"/>
      <c r="LHZ208" s="223"/>
      <c r="LIA208" s="418"/>
      <c r="LIB208" s="418"/>
      <c r="LIC208" s="331"/>
      <c r="LID208" s="332"/>
      <c r="LIE208" s="418"/>
      <c r="LIF208" s="223"/>
      <c r="LIG208" s="223"/>
      <c r="LIH208" s="333"/>
      <c r="LII208" s="333"/>
      <c r="LIJ208" s="223"/>
      <c r="LIK208" s="418"/>
      <c r="LIL208" s="418"/>
      <c r="LIM208" s="331"/>
      <c r="LIN208" s="332"/>
      <c r="LIO208" s="418"/>
      <c r="LIP208" s="223"/>
      <c r="LIQ208" s="223"/>
      <c r="LIR208" s="333"/>
      <c r="LIS208" s="333"/>
      <c r="LIT208" s="223"/>
      <c r="LIU208" s="418"/>
      <c r="LIV208" s="418"/>
      <c r="LIW208" s="331"/>
      <c r="LIX208" s="332"/>
      <c r="LIY208" s="418"/>
      <c r="LIZ208" s="223"/>
      <c r="LJA208" s="223"/>
      <c r="LJB208" s="333"/>
      <c r="LJC208" s="333"/>
      <c r="LJD208" s="223"/>
      <c r="LJE208" s="418"/>
      <c r="LJF208" s="418"/>
      <c r="LJG208" s="331"/>
      <c r="LJH208" s="332"/>
      <c r="LJI208" s="418"/>
      <c r="LJJ208" s="223"/>
      <c r="LJK208" s="223"/>
      <c r="LJL208" s="333"/>
      <c r="LJM208" s="333"/>
      <c r="LJN208" s="223"/>
      <c r="LJO208" s="418"/>
      <c r="LJP208" s="418"/>
      <c r="LJQ208" s="331"/>
      <c r="LJR208" s="332"/>
      <c r="LJS208" s="418"/>
      <c r="LJT208" s="223"/>
      <c r="LJU208" s="223"/>
      <c r="LJV208" s="333"/>
      <c r="LJW208" s="333"/>
      <c r="LJX208" s="223"/>
      <c r="LJY208" s="418"/>
      <c r="LJZ208" s="418"/>
      <c r="LKA208" s="331"/>
      <c r="LKB208" s="332"/>
      <c r="LKC208" s="418"/>
      <c r="LKD208" s="223"/>
      <c r="LKE208" s="223"/>
      <c r="LKF208" s="333"/>
      <c r="LKG208" s="333"/>
      <c r="LKH208" s="223"/>
      <c r="LKI208" s="418"/>
      <c r="LKJ208" s="418"/>
      <c r="LKK208" s="331"/>
      <c r="LKL208" s="332"/>
      <c r="LKM208" s="418"/>
      <c r="LKN208" s="223"/>
      <c r="LKO208" s="223"/>
      <c r="LKP208" s="333"/>
      <c r="LKQ208" s="333"/>
      <c r="LKR208" s="223"/>
      <c r="LKS208" s="418"/>
      <c r="LKT208" s="418"/>
      <c r="LKU208" s="331"/>
      <c r="LKV208" s="332"/>
      <c r="LKW208" s="418"/>
      <c r="LKX208" s="223"/>
      <c r="LKY208" s="223"/>
      <c r="LKZ208" s="333"/>
      <c r="LLA208" s="333"/>
      <c r="LLB208" s="223"/>
      <c r="LLC208" s="418"/>
      <c r="LLD208" s="418"/>
      <c r="LLE208" s="331"/>
      <c r="LLF208" s="332"/>
      <c r="LLG208" s="418"/>
      <c r="LLH208" s="223"/>
      <c r="LLI208" s="223"/>
      <c r="LLJ208" s="333"/>
      <c r="LLK208" s="333"/>
      <c r="LLL208" s="223"/>
      <c r="LLM208" s="418"/>
      <c r="LLN208" s="418"/>
      <c r="LLO208" s="331"/>
      <c r="LLP208" s="332"/>
      <c r="LLQ208" s="418"/>
      <c r="LLR208" s="223"/>
      <c r="LLS208" s="223"/>
      <c r="LLT208" s="333"/>
      <c r="LLU208" s="333"/>
      <c r="LLV208" s="223"/>
      <c r="LLW208" s="418"/>
      <c r="LLX208" s="418"/>
      <c r="LLY208" s="331"/>
      <c r="LLZ208" s="332"/>
      <c r="LMA208" s="418"/>
      <c r="LMB208" s="223"/>
      <c r="LMC208" s="223"/>
      <c r="LMD208" s="333"/>
      <c r="LME208" s="333"/>
      <c r="LMF208" s="223"/>
      <c r="LMG208" s="418"/>
      <c r="LMH208" s="418"/>
      <c r="LMI208" s="331"/>
      <c r="LMJ208" s="332"/>
      <c r="LMK208" s="418"/>
      <c r="LML208" s="223"/>
      <c r="LMM208" s="223"/>
      <c r="LMN208" s="333"/>
      <c r="LMO208" s="333"/>
      <c r="LMP208" s="223"/>
      <c r="LMQ208" s="418"/>
      <c r="LMR208" s="418"/>
      <c r="LMS208" s="331"/>
      <c r="LMT208" s="332"/>
      <c r="LMU208" s="418"/>
      <c r="LMV208" s="223"/>
      <c r="LMW208" s="223"/>
      <c r="LMX208" s="333"/>
      <c r="LMY208" s="333"/>
      <c r="LMZ208" s="223"/>
      <c r="LNA208" s="418"/>
      <c r="LNB208" s="418"/>
      <c r="LNC208" s="331"/>
      <c r="LND208" s="332"/>
      <c r="LNE208" s="418"/>
      <c r="LNF208" s="223"/>
      <c r="LNG208" s="223"/>
      <c r="LNH208" s="333"/>
      <c r="LNI208" s="333"/>
      <c r="LNJ208" s="223"/>
      <c r="LNK208" s="418"/>
      <c r="LNL208" s="418"/>
      <c r="LNM208" s="331"/>
      <c r="LNN208" s="332"/>
      <c r="LNO208" s="418"/>
      <c r="LNP208" s="223"/>
      <c r="LNQ208" s="223"/>
      <c r="LNR208" s="333"/>
      <c r="LNS208" s="333"/>
      <c r="LNT208" s="223"/>
      <c r="LNU208" s="418"/>
      <c r="LNV208" s="418"/>
      <c r="LNW208" s="331"/>
      <c r="LNX208" s="332"/>
      <c r="LNY208" s="418"/>
      <c r="LNZ208" s="223"/>
      <c r="LOA208" s="223"/>
      <c r="LOB208" s="333"/>
      <c r="LOC208" s="333"/>
      <c r="LOD208" s="223"/>
      <c r="LOE208" s="418"/>
      <c r="LOF208" s="418"/>
      <c r="LOG208" s="331"/>
      <c r="LOH208" s="332"/>
      <c r="LOI208" s="418"/>
      <c r="LOJ208" s="223"/>
      <c r="LOK208" s="223"/>
      <c r="LOL208" s="333"/>
      <c r="LOM208" s="333"/>
      <c r="LON208" s="223"/>
      <c r="LOO208" s="418"/>
      <c r="LOP208" s="418"/>
      <c r="LOQ208" s="331"/>
      <c r="LOR208" s="332"/>
      <c r="LOS208" s="418"/>
      <c r="LOT208" s="223"/>
      <c r="LOU208" s="223"/>
      <c r="LOV208" s="333"/>
      <c r="LOW208" s="333"/>
      <c r="LOX208" s="223"/>
      <c r="LOY208" s="418"/>
      <c r="LOZ208" s="418"/>
      <c r="LPA208" s="331"/>
      <c r="LPB208" s="332"/>
      <c r="LPC208" s="418"/>
      <c r="LPD208" s="223"/>
      <c r="LPE208" s="223"/>
      <c r="LPF208" s="333"/>
      <c r="LPG208" s="333"/>
      <c r="LPH208" s="223"/>
      <c r="LPI208" s="418"/>
      <c r="LPJ208" s="418"/>
      <c r="LPK208" s="331"/>
      <c r="LPL208" s="332"/>
      <c r="LPM208" s="418"/>
      <c r="LPN208" s="223"/>
      <c r="LPO208" s="223"/>
      <c r="LPP208" s="333"/>
      <c r="LPQ208" s="333"/>
      <c r="LPR208" s="223"/>
      <c r="LPS208" s="418"/>
      <c r="LPT208" s="418"/>
      <c r="LPU208" s="331"/>
      <c r="LPV208" s="332"/>
      <c r="LPW208" s="418"/>
      <c r="LPX208" s="223"/>
      <c r="LPY208" s="223"/>
      <c r="LPZ208" s="333"/>
      <c r="LQA208" s="333"/>
      <c r="LQB208" s="223"/>
      <c r="LQC208" s="418"/>
      <c r="LQD208" s="418"/>
      <c r="LQE208" s="331"/>
      <c r="LQF208" s="332"/>
      <c r="LQG208" s="418"/>
      <c r="LQH208" s="223"/>
      <c r="LQI208" s="223"/>
      <c r="LQJ208" s="333"/>
      <c r="LQK208" s="333"/>
      <c r="LQL208" s="223"/>
      <c r="LQM208" s="418"/>
      <c r="LQN208" s="418"/>
      <c r="LQO208" s="331"/>
      <c r="LQP208" s="332"/>
      <c r="LQQ208" s="418"/>
      <c r="LQR208" s="223"/>
      <c r="LQS208" s="223"/>
      <c r="LQT208" s="333"/>
      <c r="LQU208" s="333"/>
      <c r="LQV208" s="223"/>
      <c r="LQW208" s="418"/>
      <c r="LQX208" s="418"/>
      <c r="LQY208" s="331"/>
      <c r="LQZ208" s="332"/>
      <c r="LRA208" s="418"/>
      <c r="LRB208" s="223"/>
      <c r="LRC208" s="223"/>
      <c r="LRD208" s="333"/>
      <c r="LRE208" s="333"/>
      <c r="LRF208" s="223"/>
      <c r="LRG208" s="418"/>
      <c r="LRH208" s="418"/>
      <c r="LRI208" s="331"/>
      <c r="LRJ208" s="332"/>
      <c r="LRK208" s="418"/>
      <c r="LRL208" s="223"/>
      <c r="LRM208" s="223"/>
      <c r="LRN208" s="333"/>
      <c r="LRO208" s="333"/>
      <c r="LRP208" s="223"/>
      <c r="LRQ208" s="418"/>
      <c r="LRR208" s="418"/>
      <c r="LRS208" s="331"/>
      <c r="LRT208" s="332"/>
      <c r="LRU208" s="418"/>
      <c r="LRV208" s="223"/>
      <c r="LRW208" s="223"/>
      <c r="LRX208" s="333"/>
      <c r="LRY208" s="333"/>
      <c r="LRZ208" s="223"/>
      <c r="LSA208" s="418"/>
      <c r="LSB208" s="418"/>
      <c r="LSC208" s="331"/>
      <c r="LSD208" s="332"/>
      <c r="LSE208" s="418"/>
      <c r="LSF208" s="223"/>
      <c r="LSG208" s="223"/>
      <c r="LSH208" s="333"/>
      <c r="LSI208" s="333"/>
      <c r="LSJ208" s="223"/>
      <c r="LSK208" s="418"/>
      <c r="LSL208" s="418"/>
      <c r="LSM208" s="331"/>
      <c r="LSN208" s="332"/>
      <c r="LSO208" s="418"/>
      <c r="LSP208" s="223"/>
      <c r="LSQ208" s="223"/>
      <c r="LSR208" s="333"/>
      <c r="LSS208" s="333"/>
      <c r="LST208" s="223"/>
      <c r="LSU208" s="418"/>
      <c r="LSV208" s="418"/>
      <c r="LSW208" s="331"/>
      <c r="LSX208" s="332"/>
      <c r="LSY208" s="418"/>
      <c r="LSZ208" s="223"/>
      <c r="LTA208" s="223"/>
      <c r="LTB208" s="333"/>
      <c r="LTC208" s="333"/>
      <c r="LTD208" s="223"/>
      <c r="LTE208" s="418"/>
      <c r="LTF208" s="418"/>
      <c r="LTG208" s="331"/>
      <c r="LTH208" s="332"/>
      <c r="LTI208" s="418"/>
      <c r="LTJ208" s="223"/>
      <c r="LTK208" s="223"/>
      <c r="LTL208" s="333"/>
      <c r="LTM208" s="333"/>
      <c r="LTN208" s="223"/>
      <c r="LTO208" s="418"/>
      <c r="LTP208" s="418"/>
      <c r="LTQ208" s="331"/>
      <c r="LTR208" s="332"/>
      <c r="LTS208" s="418"/>
      <c r="LTT208" s="223"/>
      <c r="LTU208" s="223"/>
      <c r="LTV208" s="333"/>
      <c r="LTW208" s="333"/>
      <c r="LTX208" s="223"/>
      <c r="LTY208" s="418"/>
      <c r="LTZ208" s="418"/>
      <c r="LUA208" s="331"/>
      <c r="LUB208" s="332"/>
      <c r="LUC208" s="418"/>
      <c r="LUD208" s="223"/>
      <c r="LUE208" s="223"/>
      <c r="LUF208" s="333"/>
      <c r="LUG208" s="333"/>
      <c r="LUH208" s="223"/>
      <c r="LUI208" s="418"/>
      <c r="LUJ208" s="418"/>
      <c r="LUK208" s="331"/>
      <c r="LUL208" s="332"/>
      <c r="LUM208" s="418"/>
      <c r="LUN208" s="223"/>
      <c r="LUO208" s="223"/>
      <c r="LUP208" s="333"/>
      <c r="LUQ208" s="333"/>
      <c r="LUR208" s="223"/>
      <c r="LUS208" s="418"/>
      <c r="LUT208" s="418"/>
      <c r="LUU208" s="331"/>
      <c r="LUV208" s="332"/>
      <c r="LUW208" s="418"/>
      <c r="LUX208" s="223"/>
      <c r="LUY208" s="223"/>
      <c r="LUZ208" s="333"/>
      <c r="LVA208" s="333"/>
      <c r="LVB208" s="223"/>
      <c r="LVC208" s="418"/>
      <c r="LVD208" s="418"/>
      <c r="LVE208" s="331"/>
      <c r="LVF208" s="332"/>
      <c r="LVG208" s="418"/>
      <c r="LVH208" s="223"/>
      <c r="LVI208" s="223"/>
      <c r="LVJ208" s="333"/>
      <c r="LVK208" s="333"/>
      <c r="LVL208" s="223"/>
      <c r="LVM208" s="418"/>
      <c r="LVN208" s="418"/>
      <c r="LVO208" s="331"/>
      <c r="LVP208" s="332"/>
      <c r="LVQ208" s="418"/>
      <c r="LVR208" s="223"/>
      <c r="LVS208" s="223"/>
      <c r="LVT208" s="333"/>
      <c r="LVU208" s="333"/>
      <c r="LVV208" s="223"/>
      <c r="LVW208" s="418"/>
      <c r="LVX208" s="418"/>
      <c r="LVY208" s="331"/>
      <c r="LVZ208" s="332"/>
      <c r="LWA208" s="418"/>
      <c r="LWB208" s="223"/>
      <c r="LWC208" s="223"/>
      <c r="LWD208" s="333"/>
      <c r="LWE208" s="333"/>
      <c r="LWF208" s="223"/>
      <c r="LWG208" s="418"/>
      <c r="LWH208" s="418"/>
      <c r="LWI208" s="331"/>
      <c r="LWJ208" s="332"/>
      <c r="LWK208" s="418"/>
      <c r="LWL208" s="223"/>
      <c r="LWM208" s="223"/>
      <c r="LWN208" s="333"/>
      <c r="LWO208" s="333"/>
      <c r="LWP208" s="223"/>
      <c r="LWQ208" s="418"/>
      <c r="LWR208" s="418"/>
      <c r="LWS208" s="331"/>
      <c r="LWT208" s="332"/>
      <c r="LWU208" s="418"/>
      <c r="LWV208" s="223"/>
      <c r="LWW208" s="223"/>
      <c r="LWX208" s="333"/>
      <c r="LWY208" s="333"/>
      <c r="LWZ208" s="223"/>
      <c r="LXA208" s="418"/>
      <c r="LXB208" s="418"/>
      <c r="LXC208" s="331"/>
      <c r="LXD208" s="332"/>
      <c r="LXE208" s="418"/>
      <c r="LXF208" s="223"/>
      <c r="LXG208" s="223"/>
      <c r="LXH208" s="333"/>
      <c r="LXI208" s="333"/>
      <c r="LXJ208" s="223"/>
      <c r="LXK208" s="418"/>
      <c r="LXL208" s="418"/>
      <c r="LXM208" s="331"/>
      <c r="LXN208" s="332"/>
      <c r="LXO208" s="418"/>
      <c r="LXP208" s="223"/>
      <c r="LXQ208" s="223"/>
      <c r="LXR208" s="333"/>
      <c r="LXS208" s="333"/>
      <c r="LXT208" s="223"/>
      <c r="LXU208" s="418"/>
      <c r="LXV208" s="418"/>
      <c r="LXW208" s="331"/>
      <c r="LXX208" s="332"/>
      <c r="LXY208" s="418"/>
      <c r="LXZ208" s="223"/>
      <c r="LYA208" s="223"/>
      <c r="LYB208" s="333"/>
      <c r="LYC208" s="333"/>
      <c r="LYD208" s="223"/>
      <c r="LYE208" s="418"/>
      <c r="LYF208" s="418"/>
      <c r="LYG208" s="331"/>
      <c r="LYH208" s="332"/>
      <c r="LYI208" s="418"/>
      <c r="LYJ208" s="223"/>
      <c r="LYK208" s="223"/>
      <c r="LYL208" s="333"/>
      <c r="LYM208" s="333"/>
      <c r="LYN208" s="223"/>
      <c r="LYO208" s="418"/>
      <c r="LYP208" s="418"/>
      <c r="LYQ208" s="331"/>
      <c r="LYR208" s="332"/>
      <c r="LYS208" s="418"/>
      <c r="LYT208" s="223"/>
      <c r="LYU208" s="223"/>
      <c r="LYV208" s="333"/>
      <c r="LYW208" s="333"/>
      <c r="LYX208" s="223"/>
      <c r="LYY208" s="418"/>
      <c r="LYZ208" s="418"/>
      <c r="LZA208" s="331"/>
      <c r="LZB208" s="332"/>
      <c r="LZC208" s="418"/>
      <c r="LZD208" s="223"/>
      <c r="LZE208" s="223"/>
      <c r="LZF208" s="333"/>
      <c r="LZG208" s="333"/>
      <c r="LZH208" s="223"/>
      <c r="LZI208" s="418"/>
      <c r="LZJ208" s="418"/>
      <c r="LZK208" s="331"/>
      <c r="LZL208" s="332"/>
      <c r="LZM208" s="418"/>
      <c r="LZN208" s="223"/>
      <c r="LZO208" s="223"/>
      <c r="LZP208" s="333"/>
      <c r="LZQ208" s="333"/>
      <c r="LZR208" s="223"/>
      <c r="LZS208" s="418"/>
      <c r="LZT208" s="418"/>
      <c r="LZU208" s="331"/>
      <c r="LZV208" s="332"/>
      <c r="LZW208" s="418"/>
      <c r="LZX208" s="223"/>
      <c r="LZY208" s="223"/>
      <c r="LZZ208" s="333"/>
      <c r="MAA208" s="333"/>
      <c r="MAB208" s="223"/>
      <c r="MAC208" s="418"/>
      <c r="MAD208" s="418"/>
      <c r="MAE208" s="331"/>
      <c r="MAF208" s="332"/>
      <c r="MAG208" s="418"/>
      <c r="MAH208" s="223"/>
      <c r="MAI208" s="223"/>
      <c r="MAJ208" s="333"/>
      <c r="MAK208" s="333"/>
      <c r="MAL208" s="223"/>
      <c r="MAM208" s="418"/>
      <c r="MAN208" s="418"/>
      <c r="MAO208" s="331"/>
      <c r="MAP208" s="332"/>
      <c r="MAQ208" s="418"/>
      <c r="MAR208" s="223"/>
      <c r="MAS208" s="223"/>
      <c r="MAT208" s="333"/>
      <c r="MAU208" s="333"/>
      <c r="MAV208" s="223"/>
      <c r="MAW208" s="418"/>
      <c r="MAX208" s="418"/>
      <c r="MAY208" s="331"/>
      <c r="MAZ208" s="332"/>
      <c r="MBA208" s="418"/>
      <c r="MBB208" s="223"/>
      <c r="MBC208" s="223"/>
      <c r="MBD208" s="333"/>
      <c r="MBE208" s="333"/>
      <c r="MBF208" s="223"/>
      <c r="MBG208" s="418"/>
      <c r="MBH208" s="418"/>
      <c r="MBI208" s="331"/>
      <c r="MBJ208" s="332"/>
      <c r="MBK208" s="418"/>
      <c r="MBL208" s="223"/>
      <c r="MBM208" s="223"/>
      <c r="MBN208" s="333"/>
      <c r="MBO208" s="333"/>
      <c r="MBP208" s="223"/>
      <c r="MBQ208" s="418"/>
      <c r="MBR208" s="418"/>
      <c r="MBS208" s="331"/>
      <c r="MBT208" s="332"/>
      <c r="MBU208" s="418"/>
      <c r="MBV208" s="223"/>
      <c r="MBW208" s="223"/>
      <c r="MBX208" s="333"/>
      <c r="MBY208" s="333"/>
      <c r="MBZ208" s="223"/>
      <c r="MCA208" s="418"/>
      <c r="MCB208" s="418"/>
      <c r="MCC208" s="331"/>
      <c r="MCD208" s="332"/>
      <c r="MCE208" s="418"/>
      <c r="MCF208" s="223"/>
      <c r="MCG208" s="223"/>
      <c r="MCH208" s="333"/>
      <c r="MCI208" s="333"/>
      <c r="MCJ208" s="223"/>
      <c r="MCK208" s="418"/>
      <c r="MCL208" s="418"/>
      <c r="MCM208" s="331"/>
      <c r="MCN208" s="332"/>
      <c r="MCO208" s="418"/>
      <c r="MCP208" s="223"/>
      <c r="MCQ208" s="223"/>
      <c r="MCR208" s="333"/>
      <c r="MCS208" s="333"/>
      <c r="MCT208" s="223"/>
      <c r="MCU208" s="418"/>
      <c r="MCV208" s="418"/>
      <c r="MCW208" s="331"/>
      <c r="MCX208" s="332"/>
      <c r="MCY208" s="418"/>
      <c r="MCZ208" s="223"/>
      <c r="MDA208" s="223"/>
      <c r="MDB208" s="333"/>
      <c r="MDC208" s="333"/>
      <c r="MDD208" s="223"/>
      <c r="MDE208" s="418"/>
      <c r="MDF208" s="418"/>
      <c r="MDG208" s="331"/>
      <c r="MDH208" s="332"/>
      <c r="MDI208" s="418"/>
      <c r="MDJ208" s="223"/>
      <c r="MDK208" s="223"/>
      <c r="MDL208" s="333"/>
      <c r="MDM208" s="333"/>
      <c r="MDN208" s="223"/>
      <c r="MDO208" s="418"/>
      <c r="MDP208" s="418"/>
      <c r="MDQ208" s="331"/>
      <c r="MDR208" s="332"/>
      <c r="MDS208" s="418"/>
      <c r="MDT208" s="223"/>
      <c r="MDU208" s="223"/>
      <c r="MDV208" s="333"/>
      <c r="MDW208" s="333"/>
      <c r="MDX208" s="223"/>
      <c r="MDY208" s="418"/>
      <c r="MDZ208" s="418"/>
      <c r="MEA208" s="331"/>
      <c r="MEB208" s="332"/>
      <c r="MEC208" s="418"/>
      <c r="MED208" s="223"/>
      <c r="MEE208" s="223"/>
      <c r="MEF208" s="333"/>
      <c r="MEG208" s="333"/>
      <c r="MEH208" s="223"/>
      <c r="MEI208" s="418"/>
      <c r="MEJ208" s="418"/>
      <c r="MEK208" s="331"/>
      <c r="MEL208" s="332"/>
      <c r="MEM208" s="418"/>
      <c r="MEN208" s="223"/>
      <c r="MEO208" s="223"/>
      <c r="MEP208" s="333"/>
      <c r="MEQ208" s="333"/>
      <c r="MER208" s="223"/>
      <c r="MES208" s="418"/>
      <c r="MET208" s="418"/>
      <c r="MEU208" s="331"/>
      <c r="MEV208" s="332"/>
      <c r="MEW208" s="418"/>
      <c r="MEX208" s="223"/>
      <c r="MEY208" s="223"/>
      <c r="MEZ208" s="333"/>
      <c r="MFA208" s="333"/>
      <c r="MFB208" s="223"/>
      <c r="MFC208" s="418"/>
      <c r="MFD208" s="418"/>
      <c r="MFE208" s="331"/>
      <c r="MFF208" s="332"/>
      <c r="MFG208" s="418"/>
      <c r="MFH208" s="223"/>
      <c r="MFI208" s="223"/>
      <c r="MFJ208" s="333"/>
      <c r="MFK208" s="333"/>
      <c r="MFL208" s="223"/>
      <c r="MFM208" s="418"/>
      <c r="MFN208" s="418"/>
      <c r="MFO208" s="331"/>
      <c r="MFP208" s="332"/>
      <c r="MFQ208" s="418"/>
      <c r="MFR208" s="223"/>
      <c r="MFS208" s="223"/>
      <c r="MFT208" s="333"/>
      <c r="MFU208" s="333"/>
      <c r="MFV208" s="223"/>
      <c r="MFW208" s="418"/>
      <c r="MFX208" s="418"/>
      <c r="MFY208" s="331"/>
      <c r="MFZ208" s="332"/>
      <c r="MGA208" s="418"/>
      <c r="MGB208" s="223"/>
      <c r="MGC208" s="223"/>
      <c r="MGD208" s="333"/>
      <c r="MGE208" s="333"/>
      <c r="MGF208" s="223"/>
      <c r="MGG208" s="418"/>
      <c r="MGH208" s="418"/>
      <c r="MGI208" s="331"/>
      <c r="MGJ208" s="332"/>
      <c r="MGK208" s="418"/>
      <c r="MGL208" s="223"/>
      <c r="MGM208" s="223"/>
      <c r="MGN208" s="333"/>
      <c r="MGO208" s="333"/>
      <c r="MGP208" s="223"/>
      <c r="MGQ208" s="418"/>
      <c r="MGR208" s="418"/>
      <c r="MGS208" s="331"/>
      <c r="MGT208" s="332"/>
      <c r="MGU208" s="418"/>
      <c r="MGV208" s="223"/>
      <c r="MGW208" s="223"/>
      <c r="MGX208" s="333"/>
      <c r="MGY208" s="333"/>
      <c r="MGZ208" s="223"/>
      <c r="MHA208" s="418"/>
      <c r="MHB208" s="418"/>
      <c r="MHC208" s="331"/>
      <c r="MHD208" s="332"/>
      <c r="MHE208" s="418"/>
      <c r="MHF208" s="223"/>
      <c r="MHG208" s="223"/>
      <c r="MHH208" s="333"/>
      <c r="MHI208" s="333"/>
      <c r="MHJ208" s="223"/>
      <c r="MHK208" s="418"/>
      <c r="MHL208" s="418"/>
      <c r="MHM208" s="331"/>
      <c r="MHN208" s="332"/>
      <c r="MHO208" s="418"/>
      <c r="MHP208" s="223"/>
      <c r="MHQ208" s="223"/>
      <c r="MHR208" s="333"/>
      <c r="MHS208" s="333"/>
      <c r="MHT208" s="223"/>
      <c r="MHU208" s="418"/>
      <c r="MHV208" s="418"/>
      <c r="MHW208" s="331"/>
      <c r="MHX208" s="332"/>
      <c r="MHY208" s="418"/>
      <c r="MHZ208" s="223"/>
      <c r="MIA208" s="223"/>
      <c r="MIB208" s="333"/>
      <c r="MIC208" s="333"/>
      <c r="MID208" s="223"/>
      <c r="MIE208" s="418"/>
      <c r="MIF208" s="418"/>
      <c r="MIG208" s="331"/>
      <c r="MIH208" s="332"/>
      <c r="MII208" s="418"/>
      <c r="MIJ208" s="223"/>
      <c r="MIK208" s="223"/>
      <c r="MIL208" s="333"/>
      <c r="MIM208" s="333"/>
      <c r="MIN208" s="223"/>
      <c r="MIO208" s="418"/>
      <c r="MIP208" s="418"/>
      <c r="MIQ208" s="331"/>
      <c r="MIR208" s="332"/>
      <c r="MIS208" s="418"/>
      <c r="MIT208" s="223"/>
      <c r="MIU208" s="223"/>
      <c r="MIV208" s="333"/>
      <c r="MIW208" s="333"/>
      <c r="MIX208" s="223"/>
      <c r="MIY208" s="418"/>
      <c r="MIZ208" s="418"/>
      <c r="MJA208" s="331"/>
      <c r="MJB208" s="332"/>
      <c r="MJC208" s="418"/>
      <c r="MJD208" s="223"/>
      <c r="MJE208" s="223"/>
      <c r="MJF208" s="333"/>
      <c r="MJG208" s="333"/>
      <c r="MJH208" s="223"/>
      <c r="MJI208" s="418"/>
      <c r="MJJ208" s="418"/>
      <c r="MJK208" s="331"/>
      <c r="MJL208" s="332"/>
      <c r="MJM208" s="418"/>
      <c r="MJN208" s="223"/>
      <c r="MJO208" s="223"/>
      <c r="MJP208" s="333"/>
      <c r="MJQ208" s="333"/>
      <c r="MJR208" s="223"/>
      <c r="MJS208" s="418"/>
      <c r="MJT208" s="418"/>
      <c r="MJU208" s="331"/>
      <c r="MJV208" s="332"/>
      <c r="MJW208" s="418"/>
      <c r="MJX208" s="223"/>
      <c r="MJY208" s="223"/>
      <c r="MJZ208" s="333"/>
      <c r="MKA208" s="333"/>
      <c r="MKB208" s="223"/>
      <c r="MKC208" s="418"/>
      <c r="MKD208" s="418"/>
      <c r="MKE208" s="331"/>
      <c r="MKF208" s="332"/>
      <c r="MKG208" s="418"/>
      <c r="MKH208" s="223"/>
      <c r="MKI208" s="223"/>
      <c r="MKJ208" s="333"/>
      <c r="MKK208" s="333"/>
      <c r="MKL208" s="223"/>
      <c r="MKM208" s="418"/>
      <c r="MKN208" s="418"/>
      <c r="MKO208" s="331"/>
      <c r="MKP208" s="332"/>
      <c r="MKQ208" s="418"/>
      <c r="MKR208" s="223"/>
      <c r="MKS208" s="223"/>
      <c r="MKT208" s="333"/>
      <c r="MKU208" s="333"/>
      <c r="MKV208" s="223"/>
      <c r="MKW208" s="418"/>
      <c r="MKX208" s="418"/>
      <c r="MKY208" s="331"/>
      <c r="MKZ208" s="332"/>
      <c r="MLA208" s="418"/>
      <c r="MLB208" s="223"/>
      <c r="MLC208" s="223"/>
      <c r="MLD208" s="333"/>
      <c r="MLE208" s="333"/>
      <c r="MLF208" s="223"/>
      <c r="MLG208" s="418"/>
      <c r="MLH208" s="418"/>
      <c r="MLI208" s="331"/>
      <c r="MLJ208" s="332"/>
      <c r="MLK208" s="418"/>
      <c r="MLL208" s="223"/>
      <c r="MLM208" s="223"/>
      <c r="MLN208" s="333"/>
      <c r="MLO208" s="333"/>
      <c r="MLP208" s="223"/>
      <c r="MLQ208" s="418"/>
      <c r="MLR208" s="418"/>
      <c r="MLS208" s="331"/>
      <c r="MLT208" s="332"/>
      <c r="MLU208" s="418"/>
      <c r="MLV208" s="223"/>
      <c r="MLW208" s="223"/>
      <c r="MLX208" s="333"/>
      <c r="MLY208" s="333"/>
      <c r="MLZ208" s="223"/>
      <c r="MMA208" s="418"/>
      <c r="MMB208" s="418"/>
      <c r="MMC208" s="331"/>
      <c r="MMD208" s="332"/>
      <c r="MME208" s="418"/>
      <c r="MMF208" s="223"/>
      <c r="MMG208" s="223"/>
      <c r="MMH208" s="333"/>
      <c r="MMI208" s="333"/>
      <c r="MMJ208" s="223"/>
      <c r="MMK208" s="418"/>
      <c r="MML208" s="418"/>
      <c r="MMM208" s="331"/>
      <c r="MMN208" s="332"/>
      <c r="MMO208" s="418"/>
      <c r="MMP208" s="223"/>
      <c r="MMQ208" s="223"/>
      <c r="MMR208" s="333"/>
      <c r="MMS208" s="333"/>
      <c r="MMT208" s="223"/>
      <c r="MMU208" s="418"/>
      <c r="MMV208" s="418"/>
      <c r="MMW208" s="331"/>
      <c r="MMX208" s="332"/>
      <c r="MMY208" s="418"/>
      <c r="MMZ208" s="223"/>
      <c r="MNA208" s="223"/>
      <c r="MNB208" s="333"/>
      <c r="MNC208" s="333"/>
      <c r="MND208" s="223"/>
      <c r="MNE208" s="418"/>
      <c r="MNF208" s="418"/>
      <c r="MNG208" s="331"/>
      <c r="MNH208" s="332"/>
      <c r="MNI208" s="418"/>
      <c r="MNJ208" s="223"/>
      <c r="MNK208" s="223"/>
      <c r="MNL208" s="333"/>
      <c r="MNM208" s="333"/>
      <c r="MNN208" s="223"/>
      <c r="MNO208" s="418"/>
      <c r="MNP208" s="418"/>
      <c r="MNQ208" s="331"/>
      <c r="MNR208" s="332"/>
      <c r="MNS208" s="418"/>
      <c r="MNT208" s="223"/>
      <c r="MNU208" s="223"/>
      <c r="MNV208" s="333"/>
      <c r="MNW208" s="333"/>
      <c r="MNX208" s="223"/>
      <c r="MNY208" s="418"/>
      <c r="MNZ208" s="418"/>
      <c r="MOA208" s="331"/>
      <c r="MOB208" s="332"/>
      <c r="MOC208" s="418"/>
      <c r="MOD208" s="223"/>
      <c r="MOE208" s="223"/>
      <c r="MOF208" s="333"/>
      <c r="MOG208" s="333"/>
      <c r="MOH208" s="223"/>
      <c r="MOI208" s="418"/>
      <c r="MOJ208" s="418"/>
      <c r="MOK208" s="331"/>
      <c r="MOL208" s="332"/>
      <c r="MOM208" s="418"/>
      <c r="MON208" s="223"/>
      <c r="MOO208" s="223"/>
      <c r="MOP208" s="333"/>
      <c r="MOQ208" s="333"/>
      <c r="MOR208" s="223"/>
      <c r="MOS208" s="418"/>
      <c r="MOT208" s="418"/>
      <c r="MOU208" s="331"/>
      <c r="MOV208" s="332"/>
      <c r="MOW208" s="418"/>
      <c r="MOX208" s="223"/>
      <c r="MOY208" s="223"/>
      <c r="MOZ208" s="333"/>
      <c r="MPA208" s="333"/>
      <c r="MPB208" s="223"/>
      <c r="MPC208" s="418"/>
      <c r="MPD208" s="418"/>
      <c r="MPE208" s="331"/>
      <c r="MPF208" s="332"/>
      <c r="MPG208" s="418"/>
      <c r="MPH208" s="223"/>
      <c r="MPI208" s="223"/>
      <c r="MPJ208" s="333"/>
      <c r="MPK208" s="333"/>
      <c r="MPL208" s="223"/>
      <c r="MPM208" s="418"/>
      <c r="MPN208" s="418"/>
      <c r="MPO208" s="331"/>
      <c r="MPP208" s="332"/>
      <c r="MPQ208" s="418"/>
      <c r="MPR208" s="223"/>
      <c r="MPS208" s="223"/>
      <c r="MPT208" s="333"/>
      <c r="MPU208" s="333"/>
      <c r="MPV208" s="223"/>
      <c r="MPW208" s="418"/>
      <c r="MPX208" s="418"/>
      <c r="MPY208" s="331"/>
      <c r="MPZ208" s="332"/>
      <c r="MQA208" s="418"/>
      <c r="MQB208" s="223"/>
      <c r="MQC208" s="223"/>
      <c r="MQD208" s="333"/>
      <c r="MQE208" s="333"/>
      <c r="MQF208" s="223"/>
      <c r="MQG208" s="418"/>
      <c r="MQH208" s="418"/>
      <c r="MQI208" s="331"/>
      <c r="MQJ208" s="332"/>
      <c r="MQK208" s="418"/>
      <c r="MQL208" s="223"/>
      <c r="MQM208" s="223"/>
      <c r="MQN208" s="333"/>
      <c r="MQO208" s="333"/>
      <c r="MQP208" s="223"/>
      <c r="MQQ208" s="418"/>
      <c r="MQR208" s="418"/>
      <c r="MQS208" s="331"/>
      <c r="MQT208" s="332"/>
      <c r="MQU208" s="418"/>
      <c r="MQV208" s="223"/>
      <c r="MQW208" s="223"/>
      <c r="MQX208" s="333"/>
      <c r="MQY208" s="333"/>
      <c r="MQZ208" s="223"/>
      <c r="MRA208" s="418"/>
      <c r="MRB208" s="418"/>
      <c r="MRC208" s="331"/>
      <c r="MRD208" s="332"/>
      <c r="MRE208" s="418"/>
      <c r="MRF208" s="223"/>
      <c r="MRG208" s="223"/>
      <c r="MRH208" s="333"/>
      <c r="MRI208" s="333"/>
      <c r="MRJ208" s="223"/>
      <c r="MRK208" s="418"/>
      <c r="MRL208" s="418"/>
      <c r="MRM208" s="331"/>
      <c r="MRN208" s="332"/>
      <c r="MRO208" s="418"/>
      <c r="MRP208" s="223"/>
      <c r="MRQ208" s="223"/>
      <c r="MRR208" s="333"/>
      <c r="MRS208" s="333"/>
      <c r="MRT208" s="223"/>
      <c r="MRU208" s="418"/>
      <c r="MRV208" s="418"/>
      <c r="MRW208" s="331"/>
      <c r="MRX208" s="332"/>
      <c r="MRY208" s="418"/>
      <c r="MRZ208" s="223"/>
      <c r="MSA208" s="223"/>
      <c r="MSB208" s="333"/>
      <c r="MSC208" s="333"/>
      <c r="MSD208" s="223"/>
      <c r="MSE208" s="418"/>
      <c r="MSF208" s="418"/>
      <c r="MSG208" s="331"/>
      <c r="MSH208" s="332"/>
      <c r="MSI208" s="418"/>
      <c r="MSJ208" s="223"/>
      <c r="MSK208" s="223"/>
      <c r="MSL208" s="333"/>
      <c r="MSM208" s="333"/>
      <c r="MSN208" s="223"/>
      <c r="MSO208" s="418"/>
      <c r="MSP208" s="418"/>
      <c r="MSQ208" s="331"/>
      <c r="MSR208" s="332"/>
      <c r="MSS208" s="418"/>
      <c r="MST208" s="223"/>
      <c r="MSU208" s="223"/>
      <c r="MSV208" s="333"/>
      <c r="MSW208" s="333"/>
      <c r="MSX208" s="223"/>
      <c r="MSY208" s="418"/>
      <c r="MSZ208" s="418"/>
      <c r="MTA208" s="331"/>
      <c r="MTB208" s="332"/>
      <c r="MTC208" s="418"/>
      <c r="MTD208" s="223"/>
      <c r="MTE208" s="223"/>
      <c r="MTF208" s="333"/>
      <c r="MTG208" s="333"/>
      <c r="MTH208" s="223"/>
      <c r="MTI208" s="418"/>
      <c r="MTJ208" s="418"/>
      <c r="MTK208" s="331"/>
      <c r="MTL208" s="332"/>
      <c r="MTM208" s="418"/>
      <c r="MTN208" s="223"/>
      <c r="MTO208" s="223"/>
      <c r="MTP208" s="333"/>
      <c r="MTQ208" s="333"/>
      <c r="MTR208" s="223"/>
      <c r="MTS208" s="418"/>
      <c r="MTT208" s="418"/>
      <c r="MTU208" s="331"/>
      <c r="MTV208" s="332"/>
      <c r="MTW208" s="418"/>
      <c r="MTX208" s="223"/>
      <c r="MTY208" s="223"/>
      <c r="MTZ208" s="333"/>
      <c r="MUA208" s="333"/>
      <c r="MUB208" s="223"/>
      <c r="MUC208" s="418"/>
      <c r="MUD208" s="418"/>
      <c r="MUE208" s="331"/>
      <c r="MUF208" s="332"/>
      <c r="MUG208" s="418"/>
      <c r="MUH208" s="223"/>
      <c r="MUI208" s="223"/>
      <c r="MUJ208" s="333"/>
      <c r="MUK208" s="333"/>
      <c r="MUL208" s="223"/>
      <c r="MUM208" s="418"/>
      <c r="MUN208" s="418"/>
      <c r="MUO208" s="331"/>
      <c r="MUP208" s="332"/>
      <c r="MUQ208" s="418"/>
      <c r="MUR208" s="223"/>
      <c r="MUS208" s="223"/>
      <c r="MUT208" s="333"/>
      <c r="MUU208" s="333"/>
      <c r="MUV208" s="223"/>
      <c r="MUW208" s="418"/>
      <c r="MUX208" s="418"/>
      <c r="MUY208" s="331"/>
      <c r="MUZ208" s="332"/>
      <c r="MVA208" s="418"/>
      <c r="MVB208" s="223"/>
      <c r="MVC208" s="223"/>
      <c r="MVD208" s="333"/>
      <c r="MVE208" s="333"/>
      <c r="MVF208" s="223"/>
      <c r="MVG208" s="418"/>
      <c r="MVH208" s="418"/>
      <c r="MVI208" s="331"/>
      <c r="MVJ208" s="332"/>
      <c r="MVK208" s="418"/>
      <c r="MVL208" s="223"/>
      <c r="MVM208" s="223"/>
      <c r="MVN208" s="333"/>
      <c r="MVO208" s="333"/>
      <c r="MVP208" s="223"/>
      <c r="MVQ208" s="418"/>
      <c r="MVR208" s="418"/>
      <c r="MVS208" s="331"/>
      <c r="MVT208" s="332"/>
      <c r="MVU208" s="418"/>
      <c r="MVV208" s="223"/>
      <c r="MVW208" s="223"/>
      <c r="MVX208" s="333"/>
      <c r="MVY208" s="333"/>
      <c r="MVZ208" s="223"/>
      <c r="MWA208" s="418"/>
      <c r="MWB208" s="418"/>
      <c r="MWC208" s="331"/>
      <c r="MWD208" s="332"/>
      <c r="MWE208" s="418"/>
      <c r="MWF208" s="223"/>
      <c r="MWG208" s="223"/>
      <c r="MWH208" s="333"/>
      <c r="MWI208" s="333"/>
      <c r="MWJ208" s="223"/>
      <c r="MWK208" s="418"/>
      <c r="MWL208" s="418"/>
      <c r="MWM208" s="331"/>
      <c r="MWN208" s="332"/>
      <c r="MWO208" s="418"/>
      <c r="MWP208" s="223"/>
      <c r="MWQ208" s="223"/>
      <c r="MWR208" s="333"/>
      <c r="MWS208" s="333"/>
      <c r="MWT208" s="223"/>
      <c r="MWU208" s="418"/>
      <c r="MWV208" s="418"/>
      <c r="MWW208" s="331"/>
      <c r="MWX208" s="332"/>
      <c r="MWY208" s="418"/>
      <c r="MWZ208" s="223"/>
      <c r="MXA208" s="223"/>
      <c r="MXB208" s="333"/>
      <c r="MXC208" s="333"/>
      <c r="MXD208" s="223"/>
      <c r="MXE208" s="418"/>
      <c r="MXF208" s="418"/>
      <c r="MXG208" s="331"/>
      <c r="MXH208" s="332"/>
      <c r="MXI208" s="418"/>
      <c r="MXJ208" s="223"/>
      <c r="MXK208" s="223"/>
      <c r="MXL208" s="333"/>
      <c r="MXM208" s="333"/>
      <c r="MXN208" s="223"/>
      <c r="MXO208" s="418"/>
      <c r="MXP208" s="418"/>
      <c r="MXQ208" s="331"/>
      <c r="MXR208" s="332"/>
      <c r="MXS208" s="418"/>
      <c r="MXT208" s="223"/>
      <c r="MXU208" s="223"/>
      <c r="MXV208" s="333"/>
      <c r="MXW208" s="333"/>
      <c r="MXX208" s="223"/>
      <c r="MXY208" s="418"/>
      <c r="MXZ208" s="418"/>
      <c r="MYA208" s="331"/>
      <c r="MYB208" s="332"/>
      <c r="MYC208" s="418"/>
      <c r="MYD208" s="223"/>
      <c r="MYE208" s="223"/>
      <c r="MYF208" s="333"/>
      <c r="MYG208" s="333"/>
      <c r="MYH208" s="223"/>
      <c r="MYI208" s="418"/>
      <c r="MYJ208" s="418"/>
      <c r="MYK208" s="331"/>
      <c r="MYL208" s="332"/>
      <c r="MYM208" s="418"/>
      <c r="MYN208" s="223"/>
      <c r="MYO208" s="223"/>
      <c r="MYP208" s="333"/>
      <c r="MYQ208" s="333"/>
      <c r="MYR208" s="223"/>
      <c r="MYS208" s="418"/>
      <c r="MYT208" s="418"/>
      <c r="MYU208" s="331"/>
      <c r="MYV208" s="332"/>
      <c r="MYW208" s="418"/>
      <c r="MYX208" s="223"/>
      <c r="MYY208" s="223"/>
      <c r="MYZ208" s="333"/>
      <c r="MZA208" s="333"/>
      <c r="MZB208" s="223"/>
      <c r="MZC208" s="418"/>
      <c r="MZD208" s="418"/>
      <c r="MZE208" s="331"/>
      <c r="MZF208" s="332"/>
      <c r="MZG208" s="418"/>
      <c r="MZH208" s="223"/>
      <c r="MZI208" s="223"/>
      <c r="MZJ208" s="333"/>
      <c r="MZK208" s="333"/>
      <c r="MZL208" s="223"/>
      <c r="MZM208" s="418"/>
      <c r="MZN208" s="418"/>
      <c r="MZO208" s="331"/>
      <c r="MZP208" s="332"/>
      <c r="MZQ208" s="418"/>
      <c r="MZR208" s="223"/>
      <c r="MZS208" s="223"/>
      <c r="MZT208" s="333"/>
      <c r="MZU208" s="333"/>
      <c r="MZV208" s="223"/>
      <c r="MZW208" s="418"/>
      <c r="MZX208" s="418"/>
      <c r="MZY208" s="331"/>
      <c r="MZZ208" s="332"/>
      <c r="NAA208" s="418"/>
      <c r="NAB208" s="223"/>
      <c r="NAC208" s="223"/>
      <c r="NAD208" s="333"/>
      <c r="NAE208" s="333"/>
      <c r="NAF208" s="223"/>
      <c r="NAG208" s="418"/>
      <c r="NAH208" s="418"/>
      <c r="NAI208" s="331"/>
      <c r="NAJ208" s="332"/>
      <c r="NAK208" s="418"/>
      <c r="NAL208" s="223"/>
      <c r="NAM208" s="223"/>
      <c r="NAN208" s="333"/>
      <c r="NAO208" s="333"/>
      <c r="NAP208" s="223"/>
      <c r="NAQ208" s="418"/>
      <c r="NAR208" s="418"/>
      <c r="NAS208" s="331"/>
      <c r="NAT208" s="332"/>
      <c r="NAU208" s="418"/>
      <c r="NAV208" s="223"/>
      <c r="NAW208" s="223"/>
      <c r="NAX208" s="333"/>
      <c r="NAY208" s="333"/>
      <c r="NAZ208" s="223"/>
      <c r="NBA208" s="418"/>
      <c r="NBB208" s="418"/>
      <c r="NBC208" s="331"/>
      <c r="NBD208" s="332"/>
      <c r="NBE208" s="418"/>
      <c r="NBF208" s="223"/>
      <c r="NBG208" s="223"/>
      <c r="NBH208" s="333"/>
      <c r="NBI208" s="333"/>
      <c r="NBJ208" s="223"/>
      <c r="NBK208" s="418"/>
      <c r="NBL208" s="418"/>
      <c r="NBM208" s="331"/>
      <c r="NBN208" s="332"/>
      <c r="NBO208" s="418"/>
      <c r="NBP208" s="223"/>
      <c r="NBQ208" s="223"/>
      <c r="NBR208" s="333"/>
      <c r="NBS208" s="333"/>
      <c r="NBT208" s="223"/>
      <c r="NBU208" s="418"/>
      <c r="NBV208" s="418"/>
      <c r="NBW208" s="331"/>
      <c r="NBX208" s="332"/>
      <c r="NBY208" s="418"/>
      <c r="NBZ208" s="223"/>
      <c r="NCA208" s="223"/>
      <c r="NCB208" s="333"/>
      <c r="NCC208" s="333"/>
      <c r="NCD208" s="223"/>
      <c r="NCE208" s="418"/>
      <c r="NCF208" s="418"/>
      <c r="NCG208" s="331"/>
      <c r="NCH208" s="332"/>
      <c r="NCI208" s="418"/>
      <c r="NCJ208" s="223"/>
      <c r="NCK208" s="223"/>
      <c r="NCL208" s="333"/>
      <c r="NCM208" s="333"/>
      <c r="NCN208" s="223"/>
      <c r="NCO208" s="418"/>
      <c r="NCP208" s="418"/>
      <c r="NCQ208" s="331"/>
      <c r="NCR208" s="332"/>
      <c r="NCS208" s="418"/>
      <c r="NCT208" s="223"/>
      <c r="NCU208" s="223"/>
      <c r="NCV208" s="333"/>
      <c r="NCW208" s="333"/>
      <c r="NCX208" s="223"/>
      <c r="NCY208" s="418"/>
      <c r="NCZ208" s="418"/>
      <c r="NDA208" s="331"/>
      <c r="NDB208" s="332"/>
      <c r="NDC208" s="418"/>
      <c r="NDD208" s="223"/>
      <c r="NDE208" s="223"/>
      <c r="NDF208" s="333"/>
      <c r="NDG208" s="333"/>
      <c r="NDH208" s="223"/>
      <c r="NDI208" s="418"/>
      <c r="NDJ208" s="418"/>
      <c r="NDK208" s="331"/>
      <c r="NDL208" s="332"/>
      <c r="NDM208" s="418"/>
      <c r="NDN208" s="223"/>
      <c r="NDO208" s="223"/>
      <c r="NDP208" s="333"/>
      <c r="NDQ208" s="333"/>
      <c r="NDR208" s="223"/>
      <c r="NDS208" s="418"/>
      <c r="NDT208" s="418"/>
      <c r="NDU208" s="331"/>
      <c r="NDV208" s="332"/>
      <c r="NDW208" s="418"/>
      <c r="NDX208" s="223"/>
      <c r="NDY208" s="223"/>
      <c r="NDZ208" s="333"/>
      <c r="NEA208" s="333"/>
      <c r="NEB208" s="223"/>
      <c r="NEC208" s="418"/>
      <c r="NED208" s="418"/>
      <c r="NEE208" s="331"/>
      <c r="NEF208" s="332"/>
      <c r="NEG208" s="418"/>
      <c r="NEH208" s="223"/>
      <c r="NEI208" s="223"/>
      <c r="NEJ208" s="333"/>
      <c r="NEK208" s="333"/>
      <c r="NEL208" s="223"/>
      <c r="NEM208" s="418"/>
      <c r="NEN208" s="418"/>
      <c r="NEO208" s="331"/>
      <c r="NEP208" s="332"/>
      <c r="NEQ208" s="418"/>
      <c r="NER208" s="223"/>
      <c r="NES208" s="223"/>
      <c r="NET208" s="333"/>
      <c r="NEU208" s="333"/>
      <c r="NEV208" s="223"/>
      <c r="NEW208" s="418"/>
      <c r="NEX208" s="418"/>
      <c r="NEY208" s="331"/>
      <c r="NEZ208" s="332"/>
      <c r="NFA208" s="418"/>
      <c r="NFB208" s="223"/>
      <c r="NFC208" s="223"/>
      <c r="NFD208" s="333"/>
      <c r="NFE208" s="333"/>
      <c r="NFF208" s="223"/>
      <c r="NFG208" s="418"/>
      <c r="NFH208" s="418"/>
      <c r="NFI208" s="331"/>
      <c r="NFJ208" s="332"/>
      <c r="NFK208" s="418"/>
      <c r="NFL208" s="223"/>
      <c r="NFM208" s="223"/>
      <c r="NFN208" s="333"/>
      <c r="NFO208" s="333"/>
      <c r="NFP208" s="223"/>
      <c r="NFQ208" s="418"/>
      <c r="NFR208" s="418"/>
      <c r="NFS208" s="331"/>
      <c r="NFT208" s="332"/>
      <c r="NFU208" s="418"/>
      <c r="NFV208" s="223"/>
      <c r="NFW208" s="223"/>
      <c r="NFX208" s="333"/>
      <c r="NFY208" s="333"/>
      <c r="NFZ208" s="223"/>
      <c r="NGA208" s="418"/>
      <c r="NGB208" s="418"/>
      <c r="NGC208" s="331"/>
      <c r="NGD208" s="332"/>
      <c r="NGE208" s="418"/>
      <c r="NGF208" s="223"/>
      <c r="NGG208" s="223"/>
      <c r="NGH208" s="333"/>
      <c r="NGI208" s="333"/>
      <c r="NGJ208" s="223"/>
      <c r="NGK208" s="418"/>
      <c r="NGL208" s="418"/>
      <c r="NGM208" s="331"/>
      <c r="NGN208" s="332"/>
      <c r="NGO208" s="418"/>
      <c r="NGP208" s="223"/>
      <c r="NGQ208" s="223"/>
      <c r="NGR208" s="333"/>
      <c r="NGS208" s="333"/>
      <c r="NGT208" s="223"/>
      <c r="NGU208" s="418"/>
      <c r="NGV208" s="418"/>
      <c r="NGW208" s="331"/>
      <c r="NGX208" s="332"/>
      <c r="NGY208" s="418"/>
      <c r="NGZ208" s="223"/>
      <c r="NHA208" s="223"/>
      <c r="NHB208" s="333"/>
      <c r="NHC208" s="333"/>
      <c r="NHD208" s="223"/>
      <c r="NHE208" s="418"/>
      <c r="NHF208" s="418"/>
      <c r="NHG208" s="331"/>
      <c r="NHH208" s="332"/>
      <c r="NHI208" s="418"/>
      <c r="NHJ208" s="223"/>
      <c r="NHK208" s="223"/>
      <c r="NHL208" s="333"/>
      <c r="NHM208" s="333"/>
      <c r="NHN208" s="223"/>
      <c r="NHO208" s="418"/>
      <c r="NHP208" s="418"/>
      <c r="NHQ208" s="331"/>
      <c r="NHR208" s="332"/>
      <c r="NHS208" s="418"/>
      <c r="NHT208" s="223"/>
      <c r="NHU208" s="223"/>
      <c r="NHV208" s="333"/>
      <c r="NHW208" s="333"/>
      <c r="NHX208" s="223"/>
      <c r="NHY208" s="418"/>
      <c r="NHZ208" s="418"/>
      <c r="NIA208" s="331"/>
      <c r="NIB208" s="332"/>
      <c r="NIC208" s="418"/>
      <c r="NID208" s="223"/>
      <c r="NIE208" s="223"/>
      <c r="NIF208" s="333"/>
      <c r="NIG208" s="333"/>
      <c r="NIH208" s="223"/>
      <c r="NII208" s="418"/>
      <c r="NIJ208" s="418"/>
      <c r="NIK208" s="331"/>
      <c r="NIL208" s="332"/>
      <c r="NIM208" s="418"/>
      <c r="NIN208" s="223"/>
      <c r="NIO208" s="223"/>
      <c r="NIP208" s="333"/>
      <c r="NIQ208" s="333"/>
      <c r="NIR208" s="223"/>
      <c r="NIS208" s="418"/>
      <c r="NIT208" s="418"/>
      <c r="NIU208" s="331"/>
      <c r="NIV208" s="332"/>
      <c r="NIW208" s="418"/>
      <c r="NIX208" s="223"/>
      <c r="NIY208" s="223"/>
      <c r="NIZ208" s="333"/>
      <c r="NJA208" s="333"/>
      <c r="NJB208" s="223"/>
      <c r="NJC208" s="418"/>
      <c r="NJD208" s="418"/>
      <c r="NJE208" s="331"/>
      <c r="NJF208" s="332"/>
      <c r="NJG208" s="418"/>
      <c r="NJH208" s="223"/>
      <c r="NJI208" s="223"/>
      <c r="NJJ208" s="333"/>
      <c r="NJK208" s="333"/>
      <c r="NJL208" s="223"/>
      <c r="NJM208" s="418"/>
      <c r="NJN208" s="418"/>
      <c r="NJO208" s="331"/>
      <c r="NJP208" s="332"/>
      <c r="NJQ208" s="418"/>
      <c r="NJR208" s="223"/>
      <c r="NJS208" s="223"/>
      <c r="NJT208" s="333"/>
      <c r="NJU208" s="333"/>
      <c r="NJV208" s="223"/>
      <c r="NJW208" s="418"/>
      <c r="NJX208" s="418"/>
      <c r="NJY208" s="331"/>
      <c r="NJZ208" s="332"/>
      <c r="NKA208" s="418"/>
      <c r="NKB208" s="223"/>
      <c r="NKC208" s="223"/>
      <c r="NKD208" s="333"/>
      <c r="NKE208" s="333"/>
      <c r="NKF208" s="223"/>
      <c r="NKG208" s="418"/>
      <c r="NKH208" s="418"/>
      <c r="NKI208" s="331"/>
      <c r="NKJ208" s="332"/>
      <c r="NKK208" s="418"/>
      <c r="NKL208" s="223"/>
      <c r="NKM208" s="223"/>
      <c r="NKN208" s="333"/>
      <c r="NKO208" s="333"/>
      <c r="NKP208" s="223"/>
      <c r="NKQ208" s="418"/>
      <c r="NKR208" s="418"/>
      <c r="NKS208" s="331"/>
      <c r="NKT208" s="332"/>
      <c r="NKU208" s="418"/>
      <c r="NKV208" s="223"/>
      <c r="NKW208" s="223"/>
      <c r="NKX208" s="333"/>
      <c r="NKY208" s="333"/>
      <c r="NKZ208" s="223"/>
      <c r="NLA208" s="418"/>
      <c r="NLB208" s="418"/>
      <c r="NLC208" s="331"/>
      <c r="NLD208" s="332"/>
      <c r="NLE208" s="418"/>
      <c r="NLF208" s="223"/>
      <c r="NLG208" s="223"/>
      <c r="NLH208" s="333"/>
      <c r="NLI208" s="333"/>
      <c r="NLJ208" s="223"/>
      <c r="NLK208" s="418"/>
      <c r="NLL208" s="418"/>
      <c r="NLM208" s="331"/>
      <c r="NLN208" s="332"/>
      <c r="NLO208" s="418"/>
      <c r="NLP208" s="223"/>
      <c r="NLQ208" s="223"/>
      <c r="NLR208" s="333"/>
      <c r="NLS208" s="333"/>
      <c r="NLT208" s="223"/>
      <c r="NLU208" s="418"/>
      <c r="NLV208" s="418"/>
      <c r="NLW208" s="331"/>
      <c r="NLX208" s="332"/>
      <c r="NLY208" s="418"/>
      <c r="NLZ208" s="223"/>
      <c r="NMA208" s="223"/>
      <c r="NMB208" s="333"/>
      <c r="NMC208" s="333"/>
      <c r="NMD208" s="223"/>
      <c r="NME208" s="418"/>
      <c r="NMF208" s="418"/>
      <c r="NMG208" s="331"/>
      <c r="NMH208" s="332"/>
      <c r="NMI208" s="418"/>
      <c r="NMJ208" s="223"/>
      <c r="NMK208" s="223"/>
      <c r="NML208" s="333"/>
      <c r="NMM208" s="333"/>
      <c r="NMN208" s="223"/>
      <c r="NMO208" s="418"/>
      <c r="NMP208" s="418"/>
      <c r="NMQ208" s="331"/>
      <c r="NMR208" s="332"/>
      <c r="NMS208" s="418"/>
      <c r="NMT208" s="223"/>
      <c r="NMU208" s="223"/>
      <c r="NMV208" s="333"/>
      <c r="NMW208" s="333"/>
      <c r="NMX208" s="223"/>
      <c r="NMY208" s="418"/>
      <c r="NMZ208" s="418"/>
      <c r="NNA208" s="331"/>
      <c r="NNB208" s="332"/>
      <c r="NNC208" s="418"/>
      <c r="NND208" s="223"/>
      <c r="NNE208" s="223"/>
      <c r="NNF208" s="333"/>
      <c r="NNG208" s="333"/>
      <c r="NNH208" s="223"/>
      <c r="NNI208" s="418"/>
      <c r="NNJ208" s="418"/>
      <c r="NNK208" s="331"/>
      <c r="NNL208" s="332"/>
      <c r="NNM208" s="418"/>
      <c r="NNN208" s="223"/>
      <c r="NNO208" s="223"/>
      <c r="NNP208" s="333"/>
      <c r="NNQ208" s="333"/>
      <c r="NNR208" s="223"/>
      <c r="NNS208" s="418"/>
      <c r="NNT208" s="418"/>
      <c r="NNU208" s="331"/>
      <c r="NNV208" s="332"/>
      <c r="NNW208" s="418"/>
      <c r="NNX208" s="223"/>
      <c r="NNY208" s="223"/>
      <c r="NNZ208" s="333"/>
      <c r="NOA208" s="333"/>
      <c r="NOB208" s="223"/>
      <c r="NOC208" s="418"/>
      <c r="NOD208" s="418"/>
      <c r="NOE208" s="331"/>
      <c r="NOF208" s="332"/>
      <c r="NOG208" s="418"/>
      <c r="NOH208" s="223"/>
      <c r="NOI208" s="223"/>
      <c r="NOJ208" s="333"/>
      <c r="NOK208" s="333"/>
      <c r="NOL208" s="223"/>
      <c r="NOM208" s="418"/>
      <c r="NON208" s="418"/>
      <c r="NOO208" s="331"/>
      <c r="NOP208" s="332"/>
      <c r="NOQ208" s="418"/>
      <c r="NOR208" s="223"/>
      <c r="NOS208" s="223"/>
      <c r="NOT208" s="333"/>
      <c r="NOU208" s="333"/>
      <c r="NOV208" s="223"/>
      <c r="NOW208" s="418"/>
      <c r="NOX208" s="418"/>
      <c r="NOY208" s="331"/>
      <c r="NOZ208" s="332"/>
      <c r="NPA208" s="418"/>
      <c r="NPB208" s="223"/>
      <c r="NPC208" s="223"/>
      <c r="NPD208" s="333"/>
      <c r="NPE208" s="333"/>
      <c r="NPF208" s="223"/>
      <c r="NPG208" s="418"/>
      <c r="NPH208" s="418"/>
      <c r="NPI208" s="331"/>
      <c r="NPJ208" s="332"/>
      <c r="NPK208" s="418"/>
      <c r="NPL208" s="223"/>
      <c r="NPM208" s="223"/>
      <c r="NPN208" s="333"/>
      <c r="NPO208" s="333"/>
      <c r="NPP208" s="223"/>
      <c r="NPQ208" s="418"/>
      <c r="NPR208" s="418"/>
      <c r="NPS208" s="331"/>
      <c r="NPT208" s="332"/>
      <c r="NPU208" s="418"/>
      <c r="NPV208" s="223"/>
      <c r="NPW208" s="223"/>
      <c r="NPX208" s="333"/>
      <c r="NPY208" s="333"/>
      <c r="NPZ208" s="223"/>
      <c r="NQA208" s="418"/>
      <c r="NQB208" s="418"/>
      <c r="NQC208" s="331"/>
      <c r="NQD208" s="332"/>
      <c r="NQE208" s="418"/>
      <c r="NQF208" s="223"/>
      <c r="NQG208" s="223"/>
      <c r="NQH208" s="333"/>
      <c r="NQI208" s="333"/>
      <c r="NQJ208" s="223"/>
      <c r="NQK208" s="418"/>
      <c r="NQL208" s="418"/>
      <c r="NQM208" s="331"/>
      <c r="NQN208" s="332"/>
      <c r="NQO208" s="418"/>
      <c r="NQP208" s="223"/>
      <c r="NQQ208" s="223"/>
      <c r="NQR208" s="333"/>
      <c r="NQS208" s="333"/>
      <c r="NQT208" s="223"/>
      <c r="NQU208" s="418"/>
      <c r="NQV208" s="418"/>
      <c r="NQW208" s="331"/>
      <c r="NQX208" s="332"/>
      <c r="NQY208" s="418"/>
      <c r="NQZ208" s="223"/>
      <c r="NRA208" s="223"/>
      <c r="NRB208" s="333"/>
      <c r="NRC208" s="333"/>
      <c r="NRD208" s="223"/>
      <c r="NRE208" s="418"/>
      <c r="NRF208" s="418"/>
      <c r="NRG208" s="331"/>
      <c r="NRH208" s="332"/>
      <c r="NRI208" s="418"/>
      <c r="NRJ208" s="223"/>
      <c r="NRK208" s="223"/>
      <c r="NRL208" s="333"/>
      <c r="NRM208" s="333"/>
      <c r="NRN208" s="223"/>
      <c r="NRO208" s="418"/>
      <c r="NRP208" s="418"/>
      <c r="NRQ208" s="331"/>
      <c r="NRR208" s="332"/>
      <c r="NRS208" s="418"/>
      <c r="NRT208" s="223"/>
      <c r="NRU208" s="223"/>
      <c r="NRV208" s="333"/>
      <c r="NRW208" s="333"/>
      <c r="NRX208" s="223"/>
      <c r="NRY208" s="418"/>
      <c r="NRZ208" s="418"/>
      <c r="NSA208" s="331"/>
      <c r="NSB208" s="332"/>
      <c r="NSC208" s="418"/>
      <c r="NSD208" s="223"/>
      <c r="NSE208" s="223"/>
      <c r="NSF208" s="333"/>
      <c r="NSG208" s="333"/>
      <c r="NSH208" s="223"/>
      <c r="NSI208" s="418"/>
      <c r="NSJ208" s="418"/>
      <c r="NSK208" s="331"/>
      <c r="NSL208" s="332"/>
      <c r="NSM208" s="418"/>
      <c r="NSN208" s="223"/>
      <c r="NSO208" s="223"/>
      <c r="NSP208" s="333"/>
      <c r="NSQ208" s="333"/>
      <c r="NSR208" s="223"/>
      <c r="NSS208" s="418"/>
      <c r="NST208" s="418"/>
      <c r="NSU208" s="331"/>
      <c r="NSV208" s="332"/>
      <c r="NSW208" s="418"/>
      <c r="NSX208" s="223"/>
      <c r="NSY208" s="223"/>
      <c r="NSZ208" s="333"/>
      <c r="NTA208" s="333"/>
      <c r="NTB208" s="223"/>
      <c r="NTC208" s="418"/>
      <c r="NTD208" s="418"/>
      <c r="NTE208" s="331"/>
      <c r="NTF208" s="332"/>
      <c r="NTG208" s="418"/>
      <c r="NTH208" s="223"/>
      <c r="NTI208" s="223"/>
      <c r="NTJ208" s="333"/>
      <c r="NTK208" s="333"/>
      <c r="NTL208" s="223"/>
      <c r="NTM208" s="418"/>
      <c r="NTN208" s="418"/>
      <c r="NTO208" s="331"/>
      <c r="NTP208" s="332"/>
      <c r="NTQ208" s="418"/>
      <c r="NTR208" s="223"/>
      <c r="NTS208" s="223"/>
      <c r="NTT208" s="333"/>
      <c r="NTU208" s="333"/>
      <c r="NTV208" s="223"/>
      <c r="NTW208" s="418"/>
      <c r="NTX208" s="418"/>
      <c r="NTY208" s="331"/>
      <c r="NTZ208" s="332"/>
      <c r="NUA208" s="418"/>
      <c r="NUB208" s="223"/>
      <c r="NUC208" s="223"/>
      <c r="NUD208" s="333"/>
      <c r="NUE208" s="333"/>
      <c r="NUF208" s="223"/>
      <c r="NUG208" s="418"/>
      <c r="NUH208" s="418"/>
      <c r="NUI208" s="331"/>
      <c r="NUJ208" s="332"/>
      <c r="NUK208" s="418"/>
      <c r="NUL208" s="223"/>
      <c r="NUM208" s="223"/>
      <c r="NUN208" s="333"/>
      <c r="NUO208" s="333"/>
      <c r="NUP208" s="223"/>
      <c r="NUQ208" s="418"/>
      <c r="NUR208" s="418"/>
      <c r="NUS208" s="331"/>
      <c r="NUT208" s="332"/>
      <c r="NUU208" s="418"/>
      <c r="NUV208" s="223"/>
      <c r="NUW208" s="223"/>
      <c r="NUX208" s="333"/>
      <c r="NUY208" s="333"/>
      <c r="NUZ208" s="223"/>
      <c r="NVA208" s="418"/>
      <c r="NVB208" s="418"/>
      <c r="NVC208" s="331"/>
      <c r="NVD208" s="332"/>
      <c r="NVE208" s="418"/>
      <c r="NVF208" s="223"/>
      <c r="NVG208" s="223"/>
      <c r="NVH208" s="333"/>
      <c r="NVI208" s="333"/>
      <c r="NVJ208" s="223"/>
      <c r="NVK208" s="418"/>
      <c r="NVL208" s="418"/>
      <c r="NVM208" s="331"/>
      <c r="NVN208" s="332"/>
      <c r="NVO208" s="418"/>
      <c r="NVP208" s="223"/>
      <c r="NVQ208" s="223"/>
      <c r="NVR208" s="333"/>
      <c r="NVS208" s="333"/>
      <c r="NVT208" s="223"/>
      <c r="NVU208" s="418"/>
      <c r="NVV208" s="418"/>
      <c r="NVW208" s="331"/>
      <c r="NVX208" s="332"/>
      <c r="NVY208" s="418"/>
      <c r="NVZ208" s="223"/>
      <c r="NWA208" s="223"/>
      <c r="NWB208" s="333"/>
      <c r="NWC208" s="333"/>
      <c r="NWD208" s="223"/>
      <c r="NWE208" s="418"/>
      <c r="NWF208" s="418"/>
      <c r="NWG208" s="331"/>
      <c r="NWH208" s="332"/>
      <c r="NWI208" s="418"/>
      <c r="NWJ208" s="223"/>
      <c r="NWK208" s="223"/>
      <c r="NWL208" s="333"/>
      <c r="NWM208" s="333"/>
      <c r="NWN208" s="223"/>
      <c r="NWO208" s="418"/>
      <c r="NWP208" s="418"/>
      <c r="NWQ208" s="331"/>
      <c r="NWR208" s="332"/>
      <c r="NWS208" s="418"/>
      <c r="NWT208" s="223"/>
      <c r="NWU208" s="223"/>
      <c r="NWV208" s="333"/>
      <c r="NWW208" s="333"/>
      <c r="NWX208" s="223"/>
      <c r="NWY208" s="418"/>
      <c r="NWZ208" s="418"/>
      <c r="NXA208" s="331"/>
      <c r="NXB208" s="332"/>
      <c r="NXC208" s="418"/>
      <c r="NXD208" s="223"/>
      <c r="NXE208" s="223"/>
      <c r="NXF208" s="333"/>
      <c r="NXG208" s="333"/>
      <c r="NXH208" s="223"/>
      <c r="NXI208" s="418"/>
      <c r="NXJ208" s="418"/>
      <c r="NXK208" s="331"/>
      <c r="NXL208" s="332"/>
      <c r="NXM208" s="418"/>
      <c r="NXN208" s="223"/>
      <c r="NXO208" s="223"/>
      <c r="NXP208" s="333"/>
      <c r="NXQ208" s="333"/>
      <c r="NXR208" s="223"/>
      <c r="NXS208" s="418"/>
      <c r="NXT208" s="418"/>
      <c r="NXU208" s="331"/>
      <c r="NXV208" s="332"/>
      <c r="NXW208" s="418"/>
      <c r="NXX208" s="223"/>
      <c r="NXY208" s="223"/>
      <c r="NXZ208" s="333"/>
      <c r="NYA208" s="333"/>
      <c r="NYB208" s="223"/>
      <c r="NYC208" s="418"/>
      <c r="NYD208" s="418"/>
      <c r="NYE208" s="331"/>
      <c r="NYF208" s="332"/>
      <c r="NYG208" s="418"/>
      <c r="NYH208" s="223"/>
      <c r="NYI208" s="223"/>
      <c r="NYJ208" s="333"/>
      <c r="NYK208" s="333"/>
      <c r="NYL208" s="223"/>
      <c r="NYM208" s="418"/>
      <c r="NYN208" s="418"/>
      <c r="NYO208" s="331"/>
      <c r="NYP208" s="332"/>
      <c r="NYQ208" s="418"/>
      <c r="NYR208" s="223"/>
      <c r="NYS208" s="223"/>
      <c r="NYT208" s="333"/>
      <c r="NYU208" s="333"/>
      <c r="NYV208" s="223"/>
      <c r="NYW208" s="418"/>
      <c r="NYX208" s="418"/>
      <c r="NYY208" s="331"/>
      <c r="NYZ208" s="332"/>
      <c r="NZA208" s="418"/>
      <c r="NZB208" s="223"/>
      <c r="NZC208" s="223"/>
      <c r="NZD208" s="333"/>
      <c r="NZE208" s="333"/>
      <c r="NZF208" s="223"/>
      <c r="NZG208" s="418"/>
      <c r="NZH208" s="418"/>
      <c r="NZI208" s="331"/>
      <c r="NZJ208" s="332"/>
      <c r="NZK208" s="418"/>
      <c r="NZL208" s="223"/>
      <c r="NZM208" s="223"/>
      <c r="NZN208" s="333"/>
      <c r="NZO208" s="333"/>
      <c r="NZP208" s="223"/>
      <c r="NZQ208" s="418"/>
      <c r="NZR208" s="418"/>
      <c r="NZS208" s="331"/>
      <c r="NZT208" s="332"/>
      <c r="NZU208" s="418"/>
      <c r="NZV208" s="223"/>
      <c r="NZW208" s="223"/>
      <c r="NZX208" s="333"/>
      <c r="NZY208" s="333"/>
      <c r="NZZ208" s="223"/>
      <c r="OAA208" s="418"/>
      <c r="OAB208" s="418"/>
      <c r="OAC208" s="331"/>
      <c r="OAD208" s="332"/>
      <c r="OAE208" s="418"/>
      <c r="OAF208" s="223"/>
      <c r="OAG208" s="223"/>
      <c r="OAH208" s="333"/>
      <c r="OAI208" s="333"/>
      <c r="OAJ208" s="223"/>
      <c r="OAK208" s="418"/>
      <c r="OAL208" s="418"/>
      <c r="OAM208" s="331"/>
      <c r="OAN208" s="332"/>
      <c r="OAO208" s="418"/>
      <c r="OAP208" s="223"/>
      <c r="OAQ208" s="223"/>
      <c r="OAR208" s="333"/>
      <c r="OAS208" s="333"/>
      <c r="OAT208" s="223"/>
      <c r="OAU208" s="418"/>
      <c r="OAV208" s="418"/>
      <c r="OAW208" s="331"/>
      <c r="OAX208" s="332"/>
      <c r="OAY208" s="418"/>
      <c r="OAZ208" s="223"/>
      <c r="OBA208" s="223"/>
      <c r="OBB208" s="333"/>
      <c r="OBC208" s="333"/>
      <c r="OBD208" s="223"/>
      <c r="OBE208" s="418"/>
      <c r="OBF208" s="418"/>
      <c r="OBG208" s="331"/>
      <c r="OBH208" s="332"/>
      <c r="OBI208" s="418"/>
      <c r="OBJ208" s="223"/>
      <c r="OBK208" s="223"/>
      <c r="OBL208" s="333"/>
      <c r="OBM208" s="333"/>
      <c r="OBN208" s="223"/>
      <c r="OBO208" s="418"/>
      <c r="OBP208" s="418"/>
      <c r="OBQ208" s="331"/>
      <c r="OBR208" s="332"/>
      <c r="OBS208" s="418"/>
      <c r="OBT208" s="223"/>
      <c r="OBU208" s="223"/>
      <c r="OBV208" s="333"/>
      <c r="OBW208" s="333"/>
      <c r="OBX208" s="223"/>
      <c r="OBY208" s="418"/>
      <c r="OBZ208" s="418"/>
      <c r="OCA208" s="331"/>
      <c r="OCB208" s="332"/>
      <c r="OCC208" s="418"/>
      <c r="OCD208" s="223"/>
      <c r="OCE208" s="223"/>
      <c r="OCF208" s="333"/>
      <c r="OCG208" s="333"/>
      <c r="OCH208" s="223"/>
      <c r="OCI208" s="418"/>
      <c r="OCJ208" s="418"/>
      <c r="OCK208" s="331"/>
      <c r="OCL208" s="332"/>
      <c r="OCM208" s="418"/>
      <c r="OCN208" s="223"/>
      <c r="OCO208" s="223"/>
      <c r="OCP208" s="333"/>
      <c r="OCQ208" s="333"/>
      <c r="OCR208" s="223"/>
      <c r="OCS208" s="418"/>
      <c r="OCT208" s="418"/>
      <c r="OCU208" s="331"/>
      <c r="OCV208" s="332"/>
      <c r="OCW208" s="418"/>
      <c r="OCX208" s="223"/>
      <c r="OCY208" s="223"/>
      <c r="OCZ208" s="333"/>
      <c r="ODA208" s="333"/>
      <c r="ODB208" s="223"/>
      <c r="ODC208" s="418"/>
      <c r="ODD208" s="418"/>
      <c r="ODE208" s="331"/>
      <c r="ODF208" s="332"/>
      <c r="ODG208" s="418"/>
      <c r="ODH208" s="223"/>
      <c r="ODI208" s="223"/>
      <c r="ODJ208" s="333"/>
      <c r="ODK208" s="333"/>
      <c r="ODL208" s="223"/>
      <c r="ODM208" s="418"/>
      <c r="ODN208" s="418"/>
      <c r="ODO208" s="331"/>
      <c r="ODP208" s="332"/>
      <c r="ODQ208" s="418"/>
      <c r="ODR208" s="223"/>
      <c r="ODS208" s="223"/>
      <c r="ODT208" s="333"/>
      <c r="ODU208" s="333"/>
      <c r="ODV208" s="223"/>
      <c r="ODW208" s="418"/>
      <c r="ODX208" s="418"/>
      <c r="ODY208" s="331"/>
      <c r="ODZ208" s="332"/>
      <c r="OEA208" s="418"/>
      <c r="OEB208" s="223"/>
      <c r="OEC208" s="223"/>
      <c r="OED208" s="333"/>
      <c r="OEE208" s="333"/>
      <c r="OEF208" s="223"/>
      <c r="OEG208" s="418"/>
      <c r="OEH208" s="418"/>
      <c r="OEI208" s="331"/>
      <c r="OEJ208" s="332"/>
      <c r="OEK208" s="418"/>
      <c r="OEL208" s="223"/>
      <c r="OEM208" s="223"/>
      <c r="OEN208" s="333"/>
      <c r="OEO208" s="333"/>
      <c r="OEP208" s="223"/>
      <c r="OEQ208" s="418"/>
      <c r="OER208" s="418"/>
      <c r="OES208" s="331"/>
      <c r="OET208" s="332"/>
      <c r="OEU208" s="418"/>
      <c r="OEV208" s="223"/>
      <c r="OEW208" s="223"/>
      <c r="OEX208" s="333"/>
      <c r="OEY208" s="333"/>
      <c r="OEZ208" s="223"/>
      <c r="OFA208" s="418"/>
      <c r="OFB208" s="418"/>
      <c r="OFC208" s="331"/>
      <c r="OFD208" s="332"/>
      <c r="OFE208" s="418"/>
      <c r="OFF208" s="223"/>
      <c r="OFG208" s="223"/>
      <c r="OFH208" s="333"/>
      <c r="OFI208" s="333"/>
      <c r="OFJ208" s="223"/>
      <c r="OFK208" s="418"/>
      <c r="OFL208" s="418"/>
      <c r="OFM208" s="331"/>
      <c r="OFN208" s="332"/>
      <c r="OFO208" s="418"/>
      <c r="OFP208" s="223"/>
      <c r="OFQ208" s="223"/>
      <c r="OFR208" s="333"/>
      <c r="OFS208" s="333"/>
      <c r="OFT208" s="223"/>
      <c r="OFU208" s="418"/>
      <c r="OFV208" s="418"/>
      <c r="OFW208" s="331"/>
      <c r="OFX208" s="332"/>
      <c r="OFY208" s="418"/>
      <c r="OFZ208" s="223"/>
      <c r="OGA208" s="223"/>
      <c r="OGB208" s="333"/>
      <c r="OGC208" s="333"/>
      <c r="OGD208" s="223"/>
      <c r="OGE208" s="418"/>
      <c r="OGF208" s="418"/>
      <c r="OGG208" s="331"/>
      <c r="OGH208" s="332"/>
      <c r="OGI208" s="418"/>
      <c r="OGJ208" s="223"/>
      <c r="OGK208" s="223"/>
      <c r="OGL208" s="333"/>
      <c r="OGM208" s="333"/>
      <c r="OGN208" s="223"/>
      <c r="OGO208" s="418"/>
      <c r="OGP208" s="418"/>
      <c r="OGQ208" s="331"/>
      <c r="OGR208" s="332"/>
      <c r="OGS208" s="418"/>
      <c r="OGT208" s="223"/>
      <c r="OGU208" s="223"/>
      <c r="OGV208" s="333"/>
      <c r="OGW208" s="333"/>
      <c r="OGX208" s="223"/>
      <c r="OGY208" s="418"/>
      <c r="OGZ208" s="418"/>
      <c r="OHA208" s="331"/>
      <c r="OHB208" s="332"/>
      <c r="OHC208" s="418"/>
      <c r="OHD208" s="223"/>
      <c r="OHE208" s="223"/>
      <c r="OHF208" s="333"/>
      <c r="OHG208" s="333"/>
      <c r="OHH208" s="223"/>
      <c r="OHI208" s="418"/>
      <c r="OHJ208" s="418"/>
      <c r="OHK208" s="331"/>
      <c r="OHL208" s="332"/>
      <c r="OHM208" s="418"/>
      <c r="OHN208" s="223"/>
      <c r="OHO208" s="223"/>
      <c r="OHP208" s="333"/>
      <c r="OHQ208" s="333"/>
      <c r="OHR208" s="223"/>
      <c r="OHS208" s="418"/>
      <c r="OHT208" s="418"/>
      <c r="OHU208" s="331"/>
      <c r="OHV208" s="332"/>
      <c r="OHW208" s="418"/>
      <c r="OHX208" s="223"/>
      <c r="OHY208" s="223"/>
      <c r="OHZ208" s="333"/>
      <c r="OIA208" s="333"/>
      <c r="OIB208" s="223"/>
      <c r="OIC208" s="418"/>
      <c r="OID208" s="418"/>
      <c r="OIE208" s="331"/>
      <c r="OIF208" s="332"/>
      <c r="OIG208" s="418"/>
      <c r="OIH208" s="223"/>
      <c r="OII208" s="223"/>
      <c r="OIJ208" s="333"/>
      <c r="OIK208" s="333"/>
      <c r="OIL208" s="223"/>
      <c r="OIM208" s="418"/>
      <c r="OIN208" s="418"/>
      <c r="OIO208" s="331"/>
      <c r="OIP208" s="332"/>
      <c r="OIQ208" s="418"/>
      <c r="OIR208" s="223"/>
      <c r="OIS208" s="223"/>
      <c r="OIT208" s="333"/>
      <c r="OIU208" s="333"/>
      <c r="OIV208" s="223"/>
      <c r="OIW208" s="418"/>
      <c r="OIX208" s="418"/>
      <c r="OIY208" s="331"/>
      <c r="OIZ208" s="332"/>
      <c r="OJA208" s="418"/>
      <c r="OJB208" s="223"/>
      <c r="OJC208" s="223"/>
      <c r="OJD208" s="333"/>
      <c r="OJE208" s="333"/>
      <c r="OJF208" s="223"/>
      <c r="OJG208" s="418"/>
      <c r="OJH208" s="418"/>
      <c r="OJI208" s="331"/>
      <c r="OJJ208" s="332"/>
      <c r="OJK208" s="418"/>
      <c r="OJL208" s="223"/>
      <c r="OJM208" s="223"/>
      <c r="OJN208" s="333"/>
      <c r="OJO208" s="333"/>
      <c r="OJP208" s="223"/>
      <c r="OJQ208" s="418"/>
      <c r="OJR208" s="418"/>
      <c r="OJS208" s="331"/>
      <c r="OJT208" s="332"/>
      <c r="OJU208" s="418"/>
      <c r="OJV208" s="223"/>
      <c r="OJW208" s="223"/>
      <c r="OJX208" s="333"/>
      <c r="OJY208" s="333"/>
      <c r="OJZ208" s="223"/>
      <c r="OKA208" s="418"/>
      <c r="OKB208" s="418"/>
      <c r="OKC208" s="331"/>
      <c r="OKD208" s="332"/>
      <c r="OKE208" s="418"/>
      <c r="OKF208" s="223"/>
      <c r="OKG208" s="223"/>
      <c r="OKH208" s="333"/>
      <c r="OKI208" s="333"/>
      <c r="OKJ208" s="223"/>
      <c r="OKK208" s="418"/>
      <c r="OKL208" s="418"/>
      <c r="OKM208" s="331"/>
      <c r="OKN208" s="332"/>
      <c r="OKO208" s="418"/>
      <c r="OKP208" s="223"/>
      <c r="OKQ208" s="223"/>
      <c r="OKR208" s="333"/>
      <c r="OKS208" s="333"/>
      <c r="OKT208" s="223"/>
      <c r="OKU208" s="418"/>
      <c r="OKV208" s="418"/>
      <c r="OKW208" s="331"/>
      <c r="OKX208" s="332"/>
      <c r="OKY208" s="418"/>
      <c r="OKZ208" s="223"/>
      <c r="OLA208" s="223"/>
      <c r="OLB208" s="333"/>
      <c r="OLC208" s="333"/>
      <c r="OLD208" s="223"/>
      <c r="OLE208" s="418"/>
      <c r="OLF208" s="418"/>
      <c r="OLG208" s="331"/>
      <c r="OLH208" s="332"/>
      <c r="OLI208" s="418"/>
      <c r="OLJ208" s="223"/>
      <c r="OLK208" s="223"/>
      <c r="OLL208" s="333"/>
      <c r="OLM208" s="333"/>
      <c r="OLN208" s="223"/>
      <c r="OLO208" s="418"/>
      <c r="OLP208" s="418"/>
      <c r="OLQ208" s="331"/>
      <c r="OLR208" s="332"/>
      <c r="OLS208" s="418"/>
      <c r="OLT208" s="223"/>
      <c r="OLU208" s="223"/>
      <c r="OLV208" s="333"/>
      <c r="OLW208" s="333"/>
      <c r="OLX208" s="223"/>
      <c r="OLY208" s="418"/>
      <c r="OLZ208" s="418"/>
      <c r="OMA208" s="331"/>
      <c r="OMB208" s="332"/>
      <c r="OMC208" s="418"/>
      <c r="OMD208" s="223"/>
      <c r="OME208" s="223"/>
      <c r="OMF208" s="333"/>
      <c r="OMG208" s="333"/>
      <c r="OMH208" s="223"/>
      <c r="OMI208" s="418"/>
      <c r="OMJ208" s="418"/>
      <c r="OMK208" s="331"/>
      <c r="OML208" s="332"/>
      <c r="OMM208" s="418"/>
      <c r="OMN208" s="223"/>
      <c r="OMO208" s="223"/>
      <c r="OMP208" s="333"/>
      <c r="OMQ208" s="333"/>
      <c r="OMR208" s="223"/>
      <c r="OMS208" s="418"/>
      <c r="OMT208" s="418"/>
      <c r="OMU208" s="331"/>
      <c r="OMV208" s="332"/>
      <c r="OMW208" s="418"/>
      <c r="OMX208" s="223"/>
      <c r="OMY208" s="223"/>
      <c r="OMZ208" s="333"/>
      <c r="ONA208" s="333"/>
      <c r="ONB208" s="223"/>
      <c r="ONC208" s="418"/>
      <c r="OND208" s="418"/>
      <c r="ONE208" s="331"/>
      <c r="ONF208" s="332"/>
      <c r="ONG208" s="418"/>
      <c r="ONH208" s="223"/>
      <c r="ONI208" s="223"/>
      <c r="ONJ208" s="333"/>
      <c r="ONK208" s="333"/>
      <c r="ONL208" s="223"/>
      <c r="ONM208" s="418"/>
      <c r="ONN208" s="418"/>
      <c r="ONO208" s="331"/>
      <c r="ONP208" s="332"/>
      <c r="ONQ208" s="418"/>
      <c r="ONR208" s="223"/>
      <c r="ONS208" s="223"/>
      <c r="ONT208" s="333"/>
      <c r="ONU208" s="333"/>
      <c r="ONV208" s="223"/>
      <c r="ONW208" s="418"/>
      <c r="ONX208" s="418"/>
      <c r="ONY208" s="331"/>
      <c r="ONZ208" s="332"/>
      <c r="OOA208" s="418"/>
      <c r="OOB208" s="223"/>
      <c r="OOC208" s="223"/>
      <c r="OOD208" s="333"/>
      <c r="OOE208" s="333"/>
      <c r="OOF208" s="223"/>
      <c r="OOG208" s="418"/>
      <c r="OOH208" s="418"/>
      <c r="OOI208" s="331"/>
      <c r="OOJ208" s="332"/>
      <c r="OOK208" s="418"/>
      <c r="OOL208" s="223"/>
      <c r="OOM208" s="223"/>
      <c r="OON208" s="333"/>
      <c r="OOO208" s="333"/>
      <c r="OOP208" s="223"/>
      <c r="OOQ208" s="418"/>
      <c r="OOR208" s="418"/>
      <c r="OOS208" s="331"/>
      <c r="OOT208" s="332"/>
      <c r="OOU208" s="418"/>
      <c r="OOV208" s="223"/>
      <c r="OOW208" s="223"/>
      <c r="OOX208" s="333"/>
      <c r="OOY208" s="333"/>
      <c r="OOZ208" s="223"/>
      <c r="OPA208" s="418"/>
      <c r="OPB208" s="418"/>
      <c r="OPC208" s="331"/>
      <c r="OPD208" s="332"/>
      <c r="OPE208" s="418"/>
      <c r="OPF208" s="223"/>
      <c r="OPG208" s="223"/>
      <c r="OPH208" s="333"/>
      <c r="OPI208" s="333"/>
      <c r="OPJ208" s="223"/>
      <c r="OPK208" s="418"/>
      <c r="OPL208" s="418"/>
      <c r="OPM208" s="331"/>
      <c r="OPN208" s="332"/>
      <c r="OPO208" s="418"/>
      <c r="OPP208" s="223"/>
      <c r="OPQ208" s="223"/>
      <c r="OPR208" s="333"/>
      <c r="OPS208" s="333"/>
      <c r="OPT208" s="223"/>
      <c r="OPU208" s="418"/>
      <c r="OPV208" s="418"/>
      <c r="OPW208" s="331"/>
      <c r="OPX208" s="332"/>
      <c r="OPY208" s="418"/>
      <c r="OPZ208" s="223"/>
      <c r="OQA208" s="223"/>
      <c r="OQB208" s="333"/>
      <c r="OQC208" s="333"/>
      <c r="OQD208" s="223"/>
      <c r="OQE208" s="418"/>
      <c r="OQF208" s="418"/>
      <c r="OQG208" s="331"/>
      <c r="OQH208" s="332"/>
      <c r="OQI208" s="418"/>
      <c r="OQJ208" s="223"/>
      <c r="OQK208" s="223"/>
      <c r="OQL208" s="333"/>
      <c r="OQM208" s="333"/>
      <c r="OQN208" s="223"/>
      <c r="OQO208" s="418"/>
      <c r="OQP208" s="418"/>
      <c r="OQQ208" s="331"/>
      <c r="OQR208" s="332"/>
      <c r="OQS208" s="418"/>
      <c r="OQT208" s="223"/>
      <c r="OQU208" s="223"/>
      <c r="OQV208" s="333"/>
      <c r="OQW208" s="333"/>
      <c r="OQX208" s="223"/>
      <c r="OQY208" s="418"/>
      <c r="OQZ208" s="418"/>
      <c r="ORA208" s="331"/>
      <c r="ORB208" s="332"/>
      <c r="ORC208" s="418"/>
      <c r="ORD208" s="223"/>
      <c r="ORE208" s="223"/>
      <c r="ORF208" s="333"/>
      <c r="ORG208" s="333"/>
      <c r="ORH208" s="223"/>
      <c r="ORI208" s="418"/>
      <c r="ORJ208" s="418"/>
      <c r="ORK208" s="331"/>
      <c r="ORL208" s="332"/>
      <c r="ORM208" s="418"/>
      <c r="ORN208" s="223"/>
      <c r="ORO208" s="223"/>
      <c r="ORP208" s="333"/>
      <c r="ORQ208" s="333"/>
      <c r="ORR208" s="223"/>
      <c r="ORS208" s="418"/>
      <c r="ORT208" s="418"/>
      <c r="ORU208" s="331"/>
      <c r="ORV208" s="332"/>
      <c r="ORW208" s="418"/>
      <c r="ORX208" s="223"/>
      <c r="ORY208" s="223"/>
      <c r="ORZ208" s="333"/>
      <c r="OSA208" s="333"/>
      <c r="OSB208" s="223"/>
      <c r="OSC208" s="418"/>
      <c r="OSD208" s="418"/>
      <c r="OSE208" s="331"/>
      <c r="OSF208" s="332"/>
      <c r="OSG208" s="418"/>
      <c r="OSH208" s="223"/>
      <c r="OSI208" s="223"/>
      <c r="OSJ208" s="333"/>
      <c r="OSK208" s="333"/>
      <c r="OSL208" s="223"/>
      <c r="OSM208" s="418"/>
      <c r="OSN208" s="418"/>
      <c r="OSO208" s="331"/>
      <c r="OSP208" s="332"/>
      <c r="OSQ208" s="418"/>
      <c r="OSR208" s="223"/>
      <c r="OSS208" s="223"/>
      <c r="OST208" s="333"/>
      <c r="OSU208" s="333"/>
      <c r="OSV208" s="223"/>
      <c r="OSW208" s="418"/>
      <c r="OSX208" s="418"/>
      <c r="OSY208" s="331"/>
      <c r="OSZ208" s="332"/>
      <c r="OTA208" s="418"/>
      <c r="OTB208" s="223"/>
      <c r="OTC208" s="223"/>
      <c r="OTD208" s="333"/>
      <c r="OTE208" s="333"/>
      <c r="OTF208" s="223"/>
      <c r="OTG208" s="418"/>
      <c r="OTH208" s="418"/>
      <c r="OTI208" s="331"/>
      <c r="OTJ208" s="332"/>
      <c r="OTK208" s="418"/>
      <c r="OTL208" s="223"/>
      <c r="OTM208" s="223"/>
      <c r="OTN208" s="333"/>
      <c r="OTO208" s="333"/>
      <c r="OTP208" s="223"/>
      <c r="OTQ208" s="418"/>
      <c r="OTR208" s="418"/>
      <c r="OTS208" s="331"/>
      <c r="OTT208" s="332"/>
      <c r="OTU208" s="418"/>
      <c r="OTV208" s="223"/>
      <c r="OTW208" s="223"/>
      <c r="OTX208" s="333"/>
      <c r="OTY208" s="333"/>
      <c r="OTZ208" s="223"/>
      <c r="OUA208" s="418"/>
      <c r="OUB208" s="418"/>
      <c r="OUC208" s="331"/>
      <c r="OUD208" s="332"/>
      <c r="OUE208" s="418"/>
      <c r="OUF208" s="223"/>
      <c r="OUG208" s="223"/>
      <c r="OUH208" s="333"/>
      <c r="OUI208" s="333"/>
      <c r="OUJ208" s="223"/>
      <c r="OUK208" s="418"/>
      <c r="OUL208" s="418"/>
      <c r="OUM208" s="331"/>
      <c r="OUN208" s="332"/>
      <c r="OUO208" s="418"/>
      <c r="OUP208" s="223"/>
      <c r="OUQ208" s="223"/>
      <c r="OUR208" s="333"/>
      <c r="OUS208" s="333"/>
      <c r="OUT208" s="223"/>
      <c r="OUU208" s="418"/>
      <c r="OUV208" s="418"/>
      <c r="OUW208" s="331"/>
      <c r="OUX208" s="332"/>
      <c r="OUY208" s="418"/>
      <c r="OUZ208" s="223"/>
      <c r="OVA208" s="223"/>
      <c r="OVB208" s="333"/>
      <c r="OVC208" s="333"/>
      <c r="OVD208" s="223"/>
      <c r="OVE208" s="418"/>
      <c r="OVF208" s="418"/>
      <c r="OVG208" s="331"/>
      <c r="OVH208" s="332"/>
      <c r="OVI208" s="418"/>
      <c r="OVJ208" s="223"/>
      <c r="OVK208" s="223"/>
      <c r="OVL208" s="333"/>
      <c r="OVM208" s="333"/>
      <c r="OVN208" s="223"/>
      <c r="OVO208" s="418"/>
      <c r="OVP208" s="418"/>
      <c r="OVQ208" s="331"/>
      <c r="OVR208" s="332"/>
      <c r="OVS208" s="418"/>
      <c r="OVT208" s="223"/>
      <c r="OVU208" s="223"/>
      <c r="OVV208" s="333"/>
      <c r="OVW208" s="333"/>
      <c r="OVX208" s="223"/>
      <c r="OVY208" s="418"/>
      <c r="OVZ208" s="418"/>
      <c r="OWA208" s="331"/>
      <c r="OWB208" s="332"/>
      <c r="OWC208" s="418"/>
      <c r="OWD208" s="223"/>
      <c r="OWE208" s="223"/>
      <c r="OWF208" s="333"/>
      <c r="OWG208" s="333"/>
      <c r="OWH208" s="223"/>
      <c r="OWI208" s="418"/>
      <c r="OWJ208" s="418"/>
      <c r="OWK208" s="331"/>
      <c r="OWL208" s="332"/>
      <c r="OWM208" s="418"/>
      <c r="OWN208" s="223"/>
      <c r="OWO208" s="223"/>
      <c r="OWP208" s="333"/>
      <c r="OWQ208" s="333"/>
      <c r="OWR208" s="223"/>
      <c r="OWS208" s="418"/>
      <c r="OWT208" s="418"/>
      <c r="OWU208" s="331"/>
      <c r="OWV208" s="332"/>
      <c r="OWW208" s="418"/>
      <c r="OWX208" s="223"/>
      <c r="OWY208" s="223"/>
      <c r="OWZ208" s="333"/>
      <c r="OXA208" s="333"/>
      <c r="OXB208" s="223"/>
      <c r="OXC208" s="418"/>
      <c r="OXD208" s="418"/>
      <c r="OXE208" s="331"/>
      <c r="OXF208" s="332"/>
      <c r="OXG208" s="418"/>
      <c r="OXH208" s="223"/>
      <c r="OXI208" s="223"/>
      <c r="OXJ208" s="333"/>
      <c r="OXK208" s="333"/>
      <c r="OXL208" s="223"/>
      <c r="OXM208" s="418"/>
      <c r="OXN208" s="418"/>
      <c r="OXO208" s="331"/>
      <c r="OXP208" s="332"/>
      <c r="OXQ208" s="418"/>
      <c r="OXR208" s="223"/>
      <c r="OXS208" s="223"/>
      <c r="OXT208" s="333"/>
      <c r="OXU208" s="333"/>
      <c r="OXV208" s="223"/>
      <c r="OXW208" s="418"/>
      <c r="OXX208" s="418"/>
      <c r="OXY208" s="331"/>
      <c r="OXZ208" s="332"/>
      <c r="OYA208" s="418"/>
      <c r="OYB208" s="223"/>
      <c r="OYC208" s="223"/>
      <c r="OYD208" s="333"/>
      <c r="OYE208" s="333"/>
      <c r="OYF208" s="223"/>
      <c r="OYG208" s="418"/>
      <c r="OYH208" s="418"/>
      <c r="OYI208" s="331"/>
      <c r="OYJ208" s="332"/>
      <c r="OYK208" s="418"/>
      <c r="OYL208" s="223"/>
      <c r="OYM208" s="223"/>
      <c r="OYN208" s="333"/>
      <c r="OYO208" s="333"/>
      <c r="OYP208" s="223"/>
      <c r="OYQ208" s="418"/>
      <c r="OYR208" s="418"/>
      <c r="OYS208" s="331"/>
      <c r="OYT208" s="332"/>
      <c r="OYU208" s="418"/>
      <c r="OYV208" s="223"/>
      <c r="OYW208" s="223"/>
      <c r="OYX208" s="333"/>
      <c r="OYY208" s="333"/>
      <c r="OYZ208" s="223"/>
      <c r="OZA208" s="418"/>
      <c r="OZB208" s="418"/>
      <c r="OZC208" s="331"/>
      <c r="OZD208" s="332"/>
      <c r="OZE208" s="418"/>
      <c r="OZF208" s="223"/>
      <c r="OZG208" s="223"/>
      <c r="OZH208" s="333"/>
      <c r="OZI208" s="333"/>
      <c r="OZJ208" s="223"/>
      <c r="OZK208" s="418"/>
      <c r="OZL208" s="418"/>
      <c r="OZM208" s="331"/>
      <c r="OZN208" s="332"/>
      <c r="OZO208" s="418"/>
      <c r="OZP208" s="223"/>
      <c r="OZQ208" s="223"/>
      <c r="OZR208" s="333"/>
      <c r="OZS208" s="333"/>
      <c r="OZT208" s="223"/>
      <c r="OZU208" s="418"/>
      <c r="OZV208" s="418"/>
      <c r="OZW208" s="331"/>
      <c r="OZX208" s="332"/>
      <c r="OZY208" s="418"/>
      <c r="OZZ208" s="223"/>
      <c r="PAA208" s="223"/>
      <c r="PAB208" s="333"/>
      <c r="PAC208" s="333"/>
      <c r="PAD208" s="223"/>
      <c r="PAE208" s="418"/>
      <c r="PAF208" s="418"/>
      <c r="PAG208" s="331"/>
      <c r="PAH208" s="332"/>
      <c r="PAI208" s="418"/>
      <c r="PAJ208" s="223"/>
      <c r="PAK208" s="223"/>
      <c r="PAL208" s="333"/>
      <c r="PAM208" s="333"/>
      <c r="PAN208" s="223"/>
      <c r="PAO208" s="418"/>
      <c r="PAP208" s="418"/>
      <c r="PAQ208" s="331"/>
      <c r="PAR208" s="332"/>
      <c r="PAS208" s="418"/>
      <c r="PAT208" s="223"/>
      <c r="PAU208" s="223"/>
      <c r="PAV208" s="333"/>
      <c r="PAW208" s="333"/>
      <c r="PAX208" s="223"/>
      <c r="PAY208" s="418"/>
      <c r="PAZ208" s="418"/>
      <c r="PBA208" s="331"/>
      <c r="PBB208" s="332"/>
      <c r="PBC208" s="418"/>
      <c r="PBD208" s="223"/>
      <c r="PBE208" s="223"/>
      <c r="PBF208" s="333"/>
      <c r="PBG208" s="333"/>
      <c r="PBH208" s="223"/>
      <c r="PBI208" s="418"/>
      <c r="PBJ208" s="418"/>
      <c r="PBK208" s="331"/>
      <c r="PBL208" s="332"/>
      <c r="PBM208" s="418"/>
      <c r="PBN208" s="223"/>
      <c r="PBO208" s="223"/>
      <c r="PBP208" s="333"/>
      <c r="PBQ208" s="333"/>
      <c r="PBR208" s="223"/>
      <c r="PBS208" s="418"/>
      <c r="PBT208" s="418"/>
      <c r="PBU208" s="331"/>
      <c r="PBV208" s="332"/>
      <c r="PBW208" s="418"/>
      <c r="PBX208" s="223"/>
      <c r="PBY208" s="223"/>
      <c r="PBZ208" s="333"/>
      <c r="PCA208" s="333"/>
      <c r="PCB208" s="223"/>
      <c r="PCC208" s="418"/>
      <c r="PCD208" s="418"/>
      <c r="PCE208" s="331"/>
      <c r="PCF208" s="332"/>
      <c r="PCG208" s="418"/>
      <c r="PCH208" s="223"/>
      <c r="PCI208" s="223"/>
      <c r="PCJ208" s="333"/>
      <c r="PCK208" s="333"/>
      <c r="PCL208" s="223"/>
      <c r="PCM208" s="418"/>
      <c r="PCN208" s="418"/>
      <c r="PCO208" s="331"/>
      <c r="PCP208" s="332"/>
      <c r="PCQ208" s="418"/>
      <c r="PCR208" s="223"/>
      <c r="PCS208" s="223"/>
      <c r="PCT208" s="333"/>
      <c r="PCU208" s="333"/>
      <c r="PCV208" s="223"/>
      <c r="PCW208" s="418"/>
      <c r="PCX208" s="418"/>
      <c r="PCY208" s="331"/>
      <c r="PCZ208" s="332"/>
      <c r="PDA208" s="418"/>
      <c r="PDB208" s="223"/>
      <c r="PDC208" s="223"/>
      <c r="PDD208" s="333"/>
      <c r="PDE208" s="333"/>
      <c r="PDF208" s="223"/>
      <c r="PDG208" s="418"/>
      <c r="PDH208" s="418"/>
      <c r="PDI208" s="331"/>
      <c r="PDJ208" s="332"/>
      <c r="PDK208" s="418"/>
      <c r="PDL208" s="223"/>
      <c r="PDM208" s="223"/>
      <c r="PDN208" s="333"/>
      <c r="PDO208" s="333"/>
      <c r="PDP208" s="223"/>
      <c r="PDQ208" s="418"/>
      <c r="PDR208" s="418"/>
      <c r="PDS208" s="331"/>
      <c r="PDT208" s="332"/>
      <c r="PDU208" s="418"/>
      <c r="PDV208" s="223"/>
      <c r="PDW208" s="223"/>
      <c r="PDX208" s="333"/>
      <c r="PDY208" s="333"/>
      <c r="PDZ208" s="223"/>
      <c r="PEA208" s="418"/>
      <c r="PEB208" s="418"/>
      <c r="PEC208" s="331"/>
      <c r="PED208" s="332"/>
      <c r="PEE208" s="418"/>
      <c r="PEF208" s="223"/>
      <c r="PEG208" s="223"/>
      <c r="PEH208" s="333"/>
      <c r="PEI208" s="333"/>
      <c r="PEJ208" s="223"/>
      <c r="PEK208" s="418"/>
      <c r="PEL208" s="418"/>
      <c r="PEM208" s="331"/>
      <c r="PEN208" s="332"/>
      <c r="PEO208" s="418"/>
      <c r="PEP208" s="223"/>
      <c r="PEQ208" s="223"/>
      <c r="PER208" s="333"/>
      <c r="PES208" s="333"/>
      <c r="PET208" s="223"/>
      <c r="PEU208" s="418"/>
      <c r="PEV208" s="418"/>
      <c r="PEW208" s="331"/>
      <c r="PEX208" s="332"/>
      <c r="PEY208" s="418"/>
      <c r="PEZ208" s="223"/>
      <c r="PFA208" s="223"/>
      <c r="PFB208" s="333"/>
      <c r="PFC208" s="333"/>
      <c r="PFD208" s="223"/>
      <c r="PFE208" s="418"/>
      <c r="PFF208" s="418"/>
      <c r="PFG208" s="331"/>
      <c r="PFH208" s="332"/>
      <c r="PFI208" s="418"/>
      <c r="PFJ208" s="223"/>
      <c r="PFK208" s="223"/>
      <c r="PFL208" s="333"/>
      <c r="PFM208" s="333"/>
      <c r="PFN208" s="223"/>
      <c r="PFO208" s="418"/>
      <c r="PFP208" s="418"/>
      <c r="PFQ208" s="331"/>
      <c r="PFR208" s="332"/>
      <c r="PFS208" s="418"/>
      <c r="PFT208" s="223"/>
      <c r="PFU208" s="223"/>
      <c r="PFV208" s="333"/>
      <c r="PFW208" s="333"/>
      <c r="PFX208" s="223"/>
      <c r="PFY208" s="418"/>
      <c r="PFZ208" s="418"/>
      <c r="PGA208" s="331"/>
      <c r="PGB208" s="332"/>
      <c r="PGC208" s="418"/>
      <c r="PGD208" s="223"/>
      <c r="PGE208" s="223"/>
      <c r="PGF208" s="333"/>
      <c r="PGG208" s="333"/>
      <c r="PGH208" s="223"/>
      <c r="PGI208" s="418"/>
      <c r="PGJ208" s="418"/>
      <c r="PGK208" s="331"/>
      <c r="PGL208" s="332"/>
      <c r="PGM208" s="418"/>
      <c r="PGN208" s="223"/>
      <c r="PGO208" s="223"/>
      <c r="PGP208" s="333"/>
      <c r="PGQ208" s="333"/>
      <c r="PGR208" s="223"/>
      <c r="PGS208" s="418"/>
      <c r="PGT208" s="418"/>
      <c r="PGU208" s="331"/>
      <c r="PGV208" s="332"/>
      <c r="PGW208" s="418"/>
      <c r="PGX208" s="223"/>
      <c r="PGY208" s="223"/>
      <c r="PGZ208" s="333"/>
      <c r="PHA208" s="333"/>
      <c r="PHB208" s="223"/>
      <c r="PHC208" s="418"/>
      <c r="PHD208" s="418"/>
      <c r="PHE208" s="331"/>
      <c r="PHF208" s="332"/>
      <c r="PHG208" s="418"/>
      <c r="PHH208" s="223"/>
      <c r="PHI208" s="223"/>
      <c r="PHJ208" s="333"/>
      <c r="PHK208" s="333"/>
      <c r="PHL208" s="223"/>
      <c r="PHM208" s="418"/>
      <c r="PHN208" s="418"/>
      <c r="PHO208" s="331"/>
      <c r="PHP208" s="332"/>
      <c r="PHQ208" s="418"/>
      <c r="PHR208" s="223"/>
      <c r="PHS208" s="223"/>
      <c r="PHT208" s="333"/>
      <c r="PHU208" s="333"/>
      <c r="PHV208" s="223"/>
      <c r="PHW208" s="418"/>
      <c r="PHX208" s="418"/>
      <c r="PHY208" s="331"/>
      <c r="PHZ208" s="332"/>
      <c r="PIA208" s="418"/>
      <c r="PIB208" s="223"/>
      <c r="PIC208" s="223"/>
      <c r="PID208" s="333"/>
      <c r="PIE208" s="333"/>
      <c r="PIF208" s="223"/>
      <c r="PIG208" s="418"/>
      <c r="PIH208" s="418"/>
      <c r="PII208" s="331"/>
      <c r="PIJ208" s="332"/>
      <c r="PIK208" s="418"/>
      <c r="PIL208" s="223"/>
      <c r="PIM208" s="223"/>
      <c r="PIN208" s="333"/>
      <c r="PIO208" s="333"/>
      <c r="PIP208" s="223"/>
      <c r="PIQ208" s="418"/>
      <c r="PIR208" s="418"/>
      <c r="PIS208" s="331"/>
      <c r="PIT208" s="332"/>
      <c r="PIU208" s="418"/>
      <c r="PIV208" s="223"/>
      <c r="PIW208" s="223"/>
      <c r="PIX208" s="333"/>
      <c r="PIY208" s="333"/>
      <c r="PIZ208" s="223"/>
      <c r="PJA208" s="418"/>
      <c r="PJB208" s="418"/>
      <c r="PJC208" s="331"/>
      <c r="PJD208" s="332"/>
      <c r="PJE208" s="418"/>
      <c r="PJF208" s="223"/>
      <c r="PJG208" s="223"/>
      <c r="PJH208" s="333"/>
      <c r="PJI208" s="333"/>
      <c r="PJJ208" s="223"/>
      <c r="PJK208" s="418"/>
      <c r="PJL208" s="418"/>
      <c r="PJM208" s="331"/>
      <c r="PJN208" s="332"/>
      <c r="PJO208" s="418"/>
      <c r="PJP208" s="223"/>
      <c r="PJQ208" s="223"/>
      <c r="PJR208" s="333"/>
      <c r="PJS208" s="333"/>
      <c r="PJT208" s="223"/>
      <c r="PJU208" s="418"/>
      <c r="PJV208" s="418"/>
      <c r="PJW208" s="331"/>
      <c r="PJX208" s="332"/>
      <c r="PJY208" s="418"/>
      <c r="PJZ208" s="223"/>
      <c r="PKA208" s="223"/>
      <c r="PKB208" s="333"/>
      <c r="PKC208" s="333"/>
      <c r="PKD208" s="223"/>
      <c r="PKE208" s="418"/>
      <c r="PKF208" s="418"/>
      <c r="PKG208" s="331"/>
      <c r="PKH208" s="332"/>
      <c r="PKI208" s="418"/>
      <c r="PKJ208" s="223"/>
      <c r="PKK208" s="223"/>
      <c r="PKL208" s="333"/>
      <c r="PKM208" s="333"/>
      <c r="PKN208" s="223"/>
      <c r="PKO208" s="418"/>
      <c r="PKP208" s="418"/>
      <c r="PKQ208" s="331"/>
      <c r="PKR208" s="332"/>
      <c r="PKS208" s="418"/>
      <c r="PKT208" s="223"/>
      <c r="PKU208" s="223"/>
      <c r="PKV208" s="333"/>
      <c r="PKW208" s="333"/>
      <c r="PKX208" s="223"/>
      <c r="PKY208" s="418"/>
      <c r="PKZ208" s="418"/>
      <c r="PLA208" s="331"/>
      <c r="PLB208" s="332"/>
      <c r="PLC208" s="418"/>
      <c r="PLD208" s="223"/>
      <c r="PLE208" s="223"/>
      <c r="PLF208" s="333"/>
      <c r="PLG208" s="333"/>
      <c r="PLH208" s="223"/>
      <c r="PLI208" s="418"/>
      <c r="PLJ208" s="418"/>
      <c r="PLK208" s="331"/>
      <c r="PLL208" s="332"/>
      <c r="PLM208" s="418"/>
      <c r="PLN208" s="223"/>
      <c r="PLO208" s="223"/>
      <c r="PLP208" s="333"/>
      <c r="PLQ208" s="333"/>
      <c r="PLR208" s="223"/>
      <c r="PLS208" s="418"/>
      <c r="PLT208" s="418"/>
      <c r="PLU208" s="331"/>
      <c r="PLV208" s="332"/>
      <c r="PLW208" s="418"/>
      <c r="PLX208" s="223"/>
      <c r="PLY208" s="223"/>
      <c r="PLZ208" s="333"/>
      <c r="PMA208" s="333"/>
      <c r="PMB208" s="223"/>
      <c r="PMC208" s="418"/>
      <c r="PMD208" s="418"/>
      <c r="PME208" s="331"/>
      <c r="PMF208" s="332"/>
      <c r="PMG208" s="418"/>
      <c r="PMH208" s="223"/>
      <c r="PMI208" s="223"/>
      <c r="PMJ208" s="333"/>
      <c r="PMK208" s="333"/>
      <c r="PML208" s="223"/>
      <c r="PMM208" s="418"/>
      <c r="PMN208" s="418"/>
      <c r="PMO208" s="331"/>
      <c r="PMP208" s="332"/>
      <c r="PMQ208" s="418"/>
      <c r="PMR208" s="223"/>
      <c r="PMS208" s="223"/>
      <c r="PMT208" s="333"/>
      <c r="PMU208" s="333"/>
      <c r="PMV208" s="223"/>
      <c r="PMW208" s="418"/>
      <c r="PMX208" s="418"/>
      <c r="PMY208" s="331"/>
      <c r="PMZ208" s="332"/>
      <c r="PNA208" s="418"/>
      <c r="PNB208" s="223"/>
      <c r="PNC208" s="223"/>
      <c r="PND208" s="333"/>
      <c r="PNE208" s="333"/>
      <c r="PNF208" s="223"/>
      <c r="PNG208" s="418"/>
      <c r="PNH208" s="418"/>
      <c r="PNI208" s="331"/>
      <c r="PNJ208" s="332"/>
      <c r="PNK208" s="418"/>
      <c r="PNL208" s="223"/>
      <c r="PNM208" s="223"/>
      <c r="PNN208" s="333"/>
      <c r="PNO208" s="333"/>
      <c r="PNP208" s="223"/>
      <c r="PNQ208" s="418"/>
      <c r="PNR208" s="418"/>
      <c r="PNS208" s="331"/>
      <c r="PNT208" s="332"/>
      <c r="PNU208" s="418"/>
      <c r="PNV208" s="223"/>
      <c r="PNW208" s="223"/>
      <c r="PNX208" s="333"/>
      <c r="PNY208" s="333"/>
      <c r="PNZ208" s="223"/>
      <c r="POA208" s="418"/>
      <c r="POB208" s="418"/>
      <c r="POC208" s="331"/>
      <c r="POD208" s="332"/>
      <c r="POE208" s="418"/>
      <c r="POF208" s="223"/>
      <c r="POG208" s="223"/>
      <c r="POH208" s="333"/>
      <c r="POI208" s="333"/>
      <c r="POJ208" s="223"/>
      <c r="POK208" s="418"/>
      <c r="POL208" s="418"/>
      <c r="POM208" s="331"/>
      <c r="PON208" s="332"/>
      <c r="POO208" s="418"/>
      <c r="POP208" s="223"/>
      <c r="POQ208" s="223"/>
      <c r="POR208" s="333"/>
      <c r="POS208" s="333"/>
      <c r="POT208" s="223"/>
      <c r="POU208" s="418"/>
      <c r="POV208" s="418"/>
      <c r="POW208" s="331"/>
      <c r="POX208" s="332"/>
      <c r="POY208" s="418"/>
      <c r="POZ208" s="223"/>
      <c r="PPA208" s="223"/>
      <c r="PPB208" s="333"/>
      <c r="PPC208" s="333"/>
      <c r="PPD208" s="223"/>
      <c r="PPE208" s="418"/>
      <c r="PPF208" s="418"/>
      <c r="PPG208" s="331"/>
      <c r="PPH208" s="332"/>
      <c r="PPI208" s="418"/>
      <c r="PPJ208" s="223"/>
      <c r="PPK208" s="223"/>
      <c r="PPL208" s="333"/>
      <c r="PPM208" s="333"/>
      <c r="PPN208" s="223"/>
      <c r="PPO208" s="418"/>
      <c r="PPP208" s="418"/>
      <c r="PPQ208" s="331"/>
      <c r="PPR208" s="332"/>
      <c r="PPS208" s="418"/>
      <c r="PPT208" s="223"/>
      <c r="PPU208" s="223"/>
      <c r="PPV208" s="333"/>
      <c r="PPW208" s="333"/>
      <c r="PPX208" s="223"/>
      <c r="PPY208" s="418"/>
      <c r="PPZ208" s="418"/>
      <c r="PQA208" s="331"/>
      <c r="PQB208" s="332"/>
      <c r="PQC208" s="418"/>
      <c r="PQD208" s="223"/>
      <c r="PQE208" s="223"/>
      <c r="PQF208" s="333"/>
      <c r="PQG208" s="333"/>
      <c r="PQH208" s="223"/>
      <c r="PQI208" s="418"/>
      <c r="PQJ208" s="418"/>
      <c r="PQK208" s="331"/>
      <c r="PQL208" s="332"/>
      <c r="PQM208" s="418"/>
      <c r="PQN208" s="223"/>
      <c r="PQO208" s="223"/>
      <c r="PQP208" s="333"/>
      <c r="PQQ208" s="333"/>
      <c r="PQR208" s="223"/>
      <c r="PQS208" s="418"/>
      <c r="PQT208" s="418"/>
      <c r="PQU208" s="331"/>
      <c r="PQV208" s="332"/>
      <c r="PQW208" s="418"/>
      <c r="PQX208" s="223"/>
      <c r="PQY208" s="223"/>
      <c r="PQZ208" s="333"/>
      <c r="PRA208" s="333"/>
      <c r="PRB208" s="223"/>
      <c r="PRC208" s="418"/>
      <c r="PRD208" s="418"/>
      <c r="PRE208" s="331"/>
      <c r="PRF208" s="332"/>
      <c r="PRG208" s="418"/>
      <c r="PRH208" s="223"/>
      <c r="PRI208" s="223"/>
      <c r="PRJ208" s="333"/>
      <c r="PRK208" s="333"/>
      <c r="PRL208" s="223"/>
      <c r="PRM208" s="418"/>
      <c r="PRN208" s="418"/>
      <c r="PRO208" s="331"/>
      <c r="PRP208" s="332"/>
      <c r="PRQ208" s="418"/>
      <c r="PRR208" s="223"/>
      <c r="PRS208" s="223"/>
      <c r="PRT208" s="333"/>
      <c r="PRU208" s="333"/>
      <c r="PRV208" s="223"/>
      <c r="PRW208" s="418"/>
      <c r="PRX208" s="418"/>
      <c r="PRY208" s="331"/>
      <c r="PRZ208" s="332"/>
      <c r="PSA208" s="418"/>
      <c r="PSB208" s="223"/>
      <c r="PSC208" s="223"/>
      <c r="PSD208" s="333"/>
      <c r="PSE208" s="333"/>
      <c r="PSF208" s="223"/>
      <c r="PSG208" s="418"/>
      <c r="PSH208" s="418"/>
      <c r="PSI208" s="331"/>
      <c r="PSJ208" s="332"/>
      <c r="PSK208" s="418"/>
      <c r="PSL208" s="223"/>
      <c r="PSM208" s="223"/>
      <c r="PSN208" s="333"/>
      <c r="PSO208" s="333"/>
      <c r="PSP208" s="223"/>
      <c r="PSQ208" s="418"/>
      <c r="PSR208" s="418"/>
      <c r="PSS208" s="331"/>
      <c r="PST208" s="332"/>
      <c r="PSU208" s="418"/>
      <c r="PSV208" s="223"/>
      <c r="PSW208" s="223"/>
      <c r="PSX208" s="333"/>
      <c r="PSY208" s="333"/>
      <c r="PSZ208" s="223"/>
      <c r="PTA208" s="418"/>
      <c r="PTB208" s="418"/>
      <c r="PTC208" s="331"/>
      <c r="PTD208" s="332"/>
      <c r="PTE208" s="418"/>
      <c r="PTF208" s="223"/>
      <c r="PTG208" s="223"/>
      <c r="PTH208" s="333"/>
      <c r="PTI208" s="333"/>
      <c r="PTJ208" s="223"/>
      <c r="PTK208" s="418"/>
      <c r="PTL208" s="418"/>
      <c r="PTM208" s="331"/>
      <c r="PTN208" s="332"/>
      <c r="PTO208" s="418"/>
      <c r="PTP208" s="223"/>
      <c r="PTQ208" s="223"/>
      <c r="PTR208" s="333"/>
      <c r="PTS208" s="333"/>
      <c r="PTT208" s="223"/>
      <c r="PTU208" s="418"/>
      <c r="PTV208" s="418"/>
      <c r="PTW208" s="331"/>
      <c r="PTX208" s="332"/>
      <c r="PTY208" s="418"/>
      <c r="PTZ208" s="223"/>
      <c r="PUA208" s="223"/>
      <c r="PUB208" s="333"/>
      <c r="PUC208" s="333"/>
      <c r="PUD208" s="223"/>
      <c r="PUE208" s="418"/>
      <c r="PUF208" s="418"/>
      <c r="PUG208" s="331"/>
      <c r="PUH208" s="332"/>
      <c r="PUI208" s="418"/>
      <c r="PUJ208" s="223"/>
      <c r="PUK208" s="223"/>
      <c r="PUL208" s="333"/>
      <c r="PUM208" s="333"/>
      <c r="PUN208" s="223"/>
      <c r="PUO208" s="418"/>
      <c r="PUP208" s="418"/>
      <c r="PUQ208" s="331"/>
      <c r="PUR208" s="332"/>
      <c r="PUS208" s="418"/>
      <c r="PUT208" s="223"/>
      <c r="PUU208" s="223"/>
      <c r="PUV208" s="333"/>
      <c r="PUW208" s="333"/>
      <c r="PUX208" s="223"/>
      <c r="PUY208" s="418"/>
      <c r="PUZ208" s="418"/>
      <c r="PVA208" s="331"/>
      <c r="PVB208" s="332"/>
      <c r="PVC208" s="418"/>
      <c r="PVD208" s="223"/>
      <c r="PVE208" s="223"/>
      <c r="PVF208" s="333"/>
      <c r="PVG208" s="333"/>
      <c r="PVH208" s="223"/>
      <c r="PVI208" s="418"/>
      <c r="PVJ208" s="418"/>
      <c r="PVK208" s="331"/>
      <c r="PVL208" s="332"/>
      <c r="PVM208" s="418"/>
      <c r="PVN208" s="223"/>
      <c r="PVO208" s="223"/>
      <c r="PVP208" s="333"/>
      <c r="PVQ208" s="333"/>
      <c r="PVR208" s="223"/>
      <c r="PVS208" s="418"/>
      <c r="PVT208" s="418"/>
      <c r="PVU208" s="331"/>
      <c r="PVV208" s="332"/>
      <c r="PVW208" s="418"/>
      <c r="PVX208" s="223"/>
      <c r="PVY208" s="223"/>
      <c r="PVZ208" s="333"/>
      <c r="PWA208" s="333"/>
      <c r="PWB208" s="223"/>
      <c r="PWC208" s="418"/>
      <c r="PWD208" s="418"/>
      <c r="PWE208" s="331"/>
      <c r="PWF208" s="332"/>
      <c r="PWG208" s="418"/>
      <c r="PWH208" s="223"/>
      <c r="PWI208" s="223"/>
      <c r="PWJ208" s="333"/>
      <c r="PWK208" s="333"/>
      <c r="PWL208" s="223"/>
      <c r="PWM208" s="418"/>
      <c r="PWN208" s="418"/>
      <c r="PWO208" s="331"/>
      <c r="PWP208" s="332"/>
      <c r="PWQ208" s="418"/>
      <c r="PWR208" s="223"/>
      <c r="PWS208" s="223"/>
      <c r="PWT208" s="333"/>
      <c r="PWU208" s="333"/>
      <c r="PWV208" s="223"/>
      <c r="PWW208" s="418"/>
      <c r="PWX208" s="418"/>
      <c r="PWY208" s="331"/>
      <c r="PWZ208" s="332"/>
      <c r="PXA208" s="418"/>
      <c r="PXB208" s="223"/>
      <c r="PXC208" s="223"/>
      <c r="PXD208" s="333"/>
      <c r="PXE208" s="333"/>
      <c r="PXF208" s="223"/>
      <c r="PXG208" s="418"/>
      <c r="PXH208" s="418"/>
      <c r="PXI208" s="331"/>
      <c r="PXJ208" s="332"/>
      <c r="PXK208" s="418"/>
      <c r="PXL208" s="223"/>
      <c r="PXM208" s="223"/>
      <c r="PXN208" s="333"/>
      <c r="PXO208" s="333"/>
      <c r="PXP208" s="223"/>
      <c r="PXQ208" s="418"/>
      <c r="PXR208" s="418"/>
      <c r="PXS208" s="331"/>
      <c r="PXT208" s="332"/>
      <c r="PXU208" s="418"/>
      <c r="PXV208" s="223"/>
      <c r="PXW208" s="223"/>
      <c r="PXX208" s="333"/>
      <c r="PXY208" s="333"/>
      <c r="PXZ208" s="223"/>
      <c r="PYA208" s="418"/>
      <c r="PYB208" s="418"/>
      <c r="PYC208" s="331"/>
      <c r="PYD208" s="332"/>
      <c r="PYE208" s="418"/>
      <c r="PYF208" s="223"/>
      <c r="PYG208" s="223"/>
      <c r="PYH208" s="333"/>
      <c r="PYI208" s="333"/>
      <c r="PYJ208" s="223"/>
      <c r="PYK208" s="418"/>
      <c r="PYL208" s="418"/>
      <c r="PYM208" s="331"/>
      <c r="PYN208" s="332"/>
      <c r="PYO208" s="418"/>
      <c r="PYP208" s="223"/>
      <c r="PYQ208" s="223"/>
      <c r="PYR208" s="333"/>
      <c r="PYS208" s="333"/>
      <c r="PYT208" s="223"/>
      <c r="PYU208" s="418"/>
      <c r="PYV208" s="418"/>
      <c r="PYW208" s="331"/>
      <c r="PYX208" s="332"/>
      <c r="PYY208" s="418"/>
      <c r="PYZ208" s="223"/>
      <c r="PZA208" s="223"/>
      <c r="PZB208" s="333"/>
      <c r="PZC208" s="333"/>
      <c r="PZD208" s="223"/>
      <c r="PZE208" s="418"/>
      <c r="PZF208" s="418"/>
      <c r="PZG208" s="331"/>
      <c r="PZH208" s="332"/>
      <c r="PZI208" s="418"/>
      <c r="PZJ208" s="223"/>
      <c r="PZK208" s="223"/>
      <c r="PZL208" s="333"/>
      <c r="PZM208" s="333"/>
      <c r="PZN208" s="223"/>
      <c r="PZO208" s="418"/>
      <c r="PZP208" s="418"/>
      <c r="PZQ208" s="331"/>
      <c r="PZR208" s="332"/>
      <c r="PZS208" s="418"/>
      <c r="PZT208" s="223"/>
      <c r="PZU208" s="223"/>
      <c r="PZV208" s="333"/>
      <c r="PZW208" s="333"/>
      <c r="PZX208" s="223"/>
      <c r="PZY208" s="418"/>
      <c r="PZZ208" s="418"/>
      <c r="QAA208" s="331"/>
      <c r="QAB208" s="332"/>
      <c r="QAC208" s="418"/>
      <c r="QAD208" s="223"/>
      <c r="QAE208" s="223"/>
      <c r="QAF208" s="333"/>
      <c r="QAG208" s="333"/>
      <c r="QAH208" s="223"/>
      <c r="QAI208" s="418"/>
      <c r="QAJ208" s="418"/>
      <c r="QAK208" s="331"/>
      <c r="QAL208" s="332"/>
      <c r="QAM208" s="418"/>
      <c r="QAN208" s="223"/>
      <c r="QAO208" s="223"/>
      <c r="QAP208" s="333"/>
      <c r="QAQ208" s="333"/>
      <c r="QAR208" s="223"/>
      <c r="QAS208" s="418"/>
      <c r="QAT208" s="418"/>
      <c r="QAU208" s="331"/>
      <c r="QAV208" s="332"/>
      <c r="QAW208" s="418"/>
      <c r="QAX208" s="223"/>
      <c r="QAY208" s="223"/>
      <c r="QAZ208" s="333"/>
      <c r="QBA208" s="333"/>
      <c r="QBB208" s="223"/>
      <c r="QBC208" s="418"/>
      <c r="QBD208" s="418"/>
      <c r="QBE208" s="331"/>
      <c r="QBF208" s="332"/>
      <c r="QBG208" s="418"/>
      <c r="QBH208" s="223"/>
      <c r="QBI208" s="223"/>
      <c r="QBJ208" s="333"/>
      <c r="QBK208" s="333"/>
      <c r="QBL208" s="223"/>
      <c r="QBM208" s="418"/>
      <c r="QBN208" s="418"/>
      <c r="QBO208" s="331"/>
      <c r="QBP208" s="332"/>
      <c r="QBQ208" s="418"/>
      <c r="QBR208" s="223"/>
      <c r="QBS208" s="223"/>
      <c r="QBT208" s="333"/>
      <c r="QBU208" s="333"/>
      <c r="QBV208" s="223"/>
      <c r="QBW208" s="418"/>
      <c r="QBX208" s="418"/>
      <c r="QBY208" s="331"/>
      <c r="QBZ208" s="332"/>
      <c r="QCA208" s="418"/>
      <c r="QCB208" s="223"/>
      <c r="QCC208" s="223"/>
      <c r="QCD208" s="333"/>
      <c r="QCE208" s="333"/>
      <c r="QCF208" s="223"/>
      <c r="QCG208" s="418"/>
      <c r="QCH208" s="418"/>
      <c r="QCI208" s="331"/>
      <c r="QCJ208" s="332"/>
      <c r="QCK208" s="418"/>
      <c r="QCL208" s="223"/>
      <c r="QCM208" s="223"/>
      <c r="QCN208" s="333"/>
      <c r="QCO208" s="333"/>
      <c r="QCP208" s="223"/>
      <c r="QCQ208" s="418"/>
      <c r="QCR208" s="418"/>
      <c r="QCS208" s="331"/>
      <c r="QCT208" s="332"/>
      <c r="QCU208" s="418"/>
      <c r="QCV208" s="223"/>
      <c r="QCW208" s="223"/>
      <c r="QCX208" s="333"/>
      <c r="QCY208" s="333"/>
      <c r="QCZ208" s="223"/>
      <c r="QDA208" s="418"/>
      <c r="QDB208" s="418"/>
      <c r="QDC208" s="331"/>
      <c r="QDD208" s="332"/>
      <c r="QDE208" s="418"/>
      <c r="QDF208" s="223"/>
      <c r="QDG208" s="223"/>
      <c r="QDH208" s="333"/>
      <c r="QDI208" s="333"/>
      <c r="QDJ208" s="223"/>
      <c r="QDK208" s="418"/>
      <c r="QDL208" s="418"/>
      <c r="QDM208" s="331"/>
      <c r="QDN208" s="332"/>
      <c r="QDO208" s="418"/>
      <c r="QDP208" s="223"/>
      <c r="QDQ208" s="223"/>
      <c r="QDR208" s="333"/>
      <c r="QDS208" s="333"/>
      <c r="QDT208" s="223"/>
      <c r="QDU208" s="418"/>
      <c r="QDV208" s="418"/>
      <c r="QDW208" s="331"/>
      <c r="QDX208" s="332"/>
      <c r="QDY208" s="418"/>
      <c r="QDZ208" s="223"/>
      <c r="QEA208" s="223"/>
      <c r="QEB208" s="333"/>
      <c r="QEC208" s="333"/>
      <c r="QED208" s="223"/>
      <c r="QEE208" s="418"/>
      <c r="QEF208" s="418"/>
      <c r="QEG208" s="331"/>
      <c r="QEH208" s="332"/>
      <c r="QEI208" s="418"/>
      <c r="QEJ208" s="223"/>
      <c r="QEK208" s="223"/>
      <c r="QEL208" s="333"/>
      <c r="QEM208" s="333"/>
      <c r="QEN208" s="223"/>
      <c r="QEO208" s="418"/>
      <c r="QEP208" s="418"/>
      <c r="QEQ208" s="331"/>
      <c r="QER208" s="332"/>
      <c r="QES208" s="418"/>
      <c r="QET208" s="223"/>
      <c r="QEU208" s="223"/>
      <c r="QEV208" s="333"/>
      <c r="QEW208" s="333"/>
      <c r="QEX208" s="223"/>
      <c r="QEY208" s="418"/>
      <c r="QEZ208" s="418"/>
      <c r="QFA208" s="331"/>
      <c r="QFB208" s="332"/>
      <c r="QFC208" s="418"/>
      <c r="QFD208" s="223"/>
      <c r="QFE208" s="223"/>
      <c r="QFF208" s="333"/>
      <c r="QFG208" s="333"/>
      <c r="QFH208" s="223"/>
      <c r="QFI208" s="418"/>
      <c r="QFJ208" s="418"/>
      <c r="QFK208" s="331"/>
      <c r="QFL208" s="332"/>
      <c r="QFM208" s="418"/>
      <c r="QFN208" s="223"/>
      <c r="QFO208" s="223"/>
      <c r="QFP208" s="333"/>
      <c r="QFQ208" s="333"/>
      <c r="QFR208" s="223"/>
      <c r="QFS208" s="418"/>
      <c r="QFT208" s="418"/>
      <c r="QFU208" s="331"/>
      <c r="QFV208" s="332"/>
      <c r="QFW208" s="418"/>
      <c r="QFX208" s="223"/>
      <c r="QFY208" s="223"/>
      <c r="QFZ208" s="333"/>
      <c r="QGA208" s="333"/>
      <c r="QGB208" s="223"/>
      <c r="QGC208" s="418"/>
      <c r="QGD208" s="418"/>
      <c r="QGE208" s="331"/>
      <c r="QGF208" s="332"/>
      <c r="QGG208" s="418"/>
      <c r="QGH208" s="223"/>
      <c r="QGI208" s="223"/>
      <c r="QGJ208" s="333"/>
      <c r="QGK208" s="333"/>
      <c r="QGL208" s="223"/>
      <c r="QGM208" s="418"/>
      <c r="QGN208" s="418"/>
      <c r="QGO208" s="331"/>
      <c r="QGP208" s="332"/>
      <c r="QGQ208" s="418"/>
      <c r="QGR208" s="223"/>
      <c r="QGS208" s="223"/>
      <c r="QGT208" s="333"/>
      <c r="QGU208" s="333"/>
      <c r="QGV208" s="223"/>
      <c r="QGW208" s="418"/>
      <c r="QGX208" s="418"/>
      <c r="QGY208" s="331"/>
      <c r="QGZ208" s="332"/>
      <c r="QHA208" s="418"/>
      <c r="QHB208" s="223"/>
      <c r="QHC208" s="223"/>
      <c r="QHD208" s="333"/>
      <c r="QHE208" s="333"/>
      <c r="QHF208" s="223"/>
      <c r="QHG208" s="418"/>
      <c r="QHH208" s="418"/>
      <c r="QHI208" s="331"/>
      <c r="QHJ208" s="332"/>
      <c r="QHK208" s="418"/>
      <c r="QHL208" s="223"/>
      <c r="QHM208" s="223"/>
      <c r="QHN208" s="333"/>
      <c r="QHO208" s="333"/>
      <c r="QHP208" s="223"/>
      <c r="QHQ208" s="418"/>
      <c r="QHR208" s="418"/>
      <c r="QHS208" s="331"/>
      <c r="QHT208" s="332"/>
      <c r="QHU208" s="418"/>
      <c r="QHV208" s="223"/>
      <c r="QHW208" s="223"/>
      <c r="QHX208" s="333"/>
      <c r="QHY208" s="333"/>
      <c r="QHZ208" s="223"/>
      <c r="QIA208" s="418"/>
      <c r="QIB208" s="418"/>
      <c r="QIC208" s="331"/>
      <c r="QID208" s="332"/>
      <c r="QIE208" s="418"/>
      <c r="QIF208" s="223"/>
      <c r="QIG208" s="223"/>
      <c r="QIH208" s="333"/>
      <c r="QII208" s="333"/>
      <c r="QIJ208" s="223"/>
      <c r="QIK208" s="418"/>
      <c r="QIL208" s="418"/>
      <c r="QIM208" s="331"/>
      <c r="QIN208" s="332"/>
      <c r="QIO208" s="418"/>
      <c r="QIP208" s="223"/>
      <c r="QIQ208" s="223"/>
      <c r="QIR208" s="333"/>
      <c r="QIS208" s="333"/>
      <c r="QIT208" s="223"/>
      <c r="QIU208" s="418"/>
      <c r="QIV208" s="418"/>
      <c r="QIW208" s="331"/>
      <c r="QIX208" s="332"/>
      <c r="QIY208" s="418"/>
      <c r="QIZ208" s="223"/>
      <c r="QJA208" s="223"/>
      <c r="QJB208" s="333"/>
      <c r="QJC208" s="333"/>
      <c r="QJD208" s="223"/>
      <c r="QJE208" s="418"/>
      <c r="QJF208" s="418"/>
      <c r="QJG208" s="331"/>
      <c r="QJH208" s="332"/>
      <c r="QJI208" s="418"/>
      <c r="QJJ208" s="223"/>
      <c r="QJK208" s="223"/>
      <c r="QJL208" s="333"/>
      <c r="QJM208" s="333"/>
      <c r="QJN208" s="223"/>
      <c r="QJO208" s="418"/>
      <c r="QJP208" s="418"/>
      <c r="QJQ208" s="331"/>
      <c r="QJR208" s="332"/>
      <c r="QJS208" s="418"/>
      <c r="QJT208" s="223"/>
      <c r="QJU208" s="223"/>
      <c r="QJV208" s="333"/>
      <c r="QJW208" s="333"/>
      <c r="QJX208" s="223"/>
      <c r="QJY208" s="418"/>
      <c r="QJZ208" s="418"/>
      <c r="QKA208" s="331"/>
      <c r="QKB208" s="332"/>
      <c r="QKC208" s="418"/>
      <c r="QKD208" s="223"/>
      <c r="QKE208" s="223"/>
      <c r="QKF208" s="333"/>
      <c r="QKG208" s="333"/>
      <c r="QKH208" s="223"/>
      <c r="QKI208" s="418"/>
      <c r="QKJ208" s="418"/>
      <c r="QKK208" s="331"/>
      <c r="QKL208" s="332"/>
      <c r="QKM208" s="418"/>
      <c r="QKN208" s="223"/>
      <c r="QKO208" s="223"/>
      <c r="QKP208" s="333"/>
      <c r="QKQ208" s="333"/>
      <c r="QKR208" s="223"/>
      <c r="QKS208" s="418"/>
      <c r="QKT208" s="418"/>
      <c r="QKU208" s="331"/>
      <c r="QKV208" s="332"/>
      <c r="QKW208" s="418"/>
      <c r="QKX208" s="223"/>
      <c r="QKY208" s="223"/>
      <c r="QKZ208" s="333"/>
      <c r="QLA208" s="333"/>
      <c r="QLB208" s="223"/>
      <c r="QLC208" s="418"/>
      <c r="QLD208" s="418"/>
      <c r="QLE208" s="331"/>
      <c r="QLF208" s="332"/>
      <c r="QLG208" s="418"/>
      <c r="QLH208" s="223"/>
      <c r="QLI208" s="223"/>
      <c r="QLJ208" s="333"/>
      <c r="QLK208" s="333"/>
      <c r="QLL208" s="223"/>
      <c r="QLM208" s="418"/>
      <c r="QLN208" s="418"/>
      <c r="QLO208" s="331"/>
      <c r="QLP208" s="332"/>
      <c r="QLQ208" s="418"/>
      <c r="QLR208" s="223"/>
      <c r="QLS208" s="223"/>
      <c r="QLT208" s="333"/>
      <c r="QLU208" s="333"/>
      <c r="QLV208" s="223"/>
      <c r="QLW208" s="418"/>
      <c r="QLX208" s="418"/>
      <c r="QLY208" s="331"/>
      <c r="QLZ208" s="332"/>
      <c r="QMA208" s="418"/>
      <c r="QMB208" s="223"/>
      <c r="QMC208" s="223"/>
      <c r="QMD208" s="333"/>
      <c r="QME208" s="333"/>
      <c r="QMF208" s="223"/>
      <c r="QMG208" s="418"/>
      <c r="QMH208" s="418"/>
      <c r="QMI208" s="331"/>
      <c r="QMJ208" s="332"/>
      <c r="QMK208" s="418"/>
      <c r="QML208" s="223"/>
      <c r="QMM208" s="223"/>
      <c r="QMN208" s="333"/>
      <c r="QMO208" s="333"/>
      <c r="QMP208" s="223"/>
      <c r="QMQ208" s="418"/>
      <c r="QMR208" s="418"/>
      <c r="QMS208" s="331"/>
      <c r="QMT208" s="332"/>
      <c r="QMU208" s="418"/>
      <c r="QMV208" s="223"/>
      <c r="QMW208" s="223"/>
      <c r="QMX208" s="333"/>
      <c r="QMY208" s="333"/>
      <c r="QMZ208" s="223"/>
      <c r="QNA208" s="418"/>
      <c r="QNB208" s="418"/>
      <c r="QNC208" s="331"/>
      <c r="QND208" s="332"/>
      <c r="QNE208" s="418"/>
      <c r="QNF208" s="223"/>
      <c r="QNG208" s="223"/>
      <c r="QNH208" s="333"/>
      <c r="QNI208" s="333"/>
      <c r="QNJ208" s="223"/>
      <c r="QNK208" s="418"/>
      <c r="QNL208" s="418"/>
      <c r="QNM208" s="331"/>
      <c r="QNN208" s="332"/>
      <c r="QNO208" s="418"/>
      <c r="QNP208" s="223"/>
      <c r="QNQ208" s="223"/>
      <c r="QNR208" s="333"/>
      <c r="QNS208" s="333"/>
      <c r="QNT208" s="223"/>
      <c r="QNU208" s="418"/>
      <c r="QNV208" s="418"/>
      <c r="QNW208" s="331"/>
      <c r="QNX208" s="332"/>
      <c r="QNY208" s="418"/>
      <c r="QNZ208" s="223"/>
      <c r="QOA208" s="223"/>
      <c r="QOB208" s="333"/>
      <c r="QOC208" s="333"/>
      <c r="QOD208" s="223"/>
      <c r="QOE208" s="418"/>
      <c r="QOF208" s="418"/>
      <c r="QOG208" s="331"/>
      <c r="QOH208" s="332"/>
      <c r="QOI208" s="418"/>
      <c r="QOJ208" s="223"/>
      <c r="QOK208" s="223"/>
      <c r="QOL208" s="333"/>
      <c r="QOM208" s="333"/>
      <c r="QON208" s="223"/>
      <c r="QOO208" s="418"/>
      <c r="QOP208" s="418"/>
      <c r="QOQ208" s="331"/>
      <c r="QOR208" s="332"/>
      <c r="QOS208" s="418"/>
      <c r="QOT208" s="223"/>
      <c r="QOU208" s="223"/>
      <c r="QOV208" s="333"/>
      <c r="QOW208" s="333"/>
      <c r="QOX208" s="223"/>
      <c r="QOY208" s="418"/>
      <c r="QOZ208" s="418"/>
      <c r="QPA208" s="331"/>
      <c r="QPB208" s="332"/>
      <c r="QPC208" s="418"/>
      <c r="QPD208" s="223"/>
      <c r="QPE208" s="223"/>
      <c r="QPF208" s="333"/>
      <c r="QPG208" s="333"/>
      <c r="QPH208" s="223"/>
      <c r="QPI208" s="418"/>
      <c r="QPJ208" s="418"/>
      <c r="QPK208" s="331"/>
      <c r="QPL208" s="332"/>
      <c r="QPM208" s="418"/>
      <c r="QPN208" s="223"/>
      <c r="QPO208" s="223"/>
      <c r="QPP208" s="333"/>
      <c r="QPQ208" s="333"/>
      <c r="QPR208" s="223"/>
      <c r="QPS208" s="418"/>
      <c r="QPT208" s="418"/>
      <c r="QPU208" s="331"/>
      <c r="QPV208" s="332"/>
      <c r="QPW208" s="418"/>
      <c r="QPX208" s="223"/>
      <c r="QPY208" s="223"/>
      <c r="QPZ208" s="333"/>
      <c r="QQA208" s="333"/>
      <c r="QQB208" s="223"/>
      <c r="QQC208" s="418"/>
      <c r="QQD208" s="418"/>
      <c r="QQE208" s="331"/>
      <c r="QQF208" s="332"/>
      <c r="QQG208" s="418"/>
      <c r="QQH208" s="223"/>
      <c r="QQI208" s="223"/>
      <c r="QQJ208" s="333"/>
      <c r="QQK208" s="333"/>
      <c r="QQL208" s="223"/>
      <c r="QQM208" s="418"/>
      <c r="QQN208" s="418"/>
      <c r="QQO208" s="331"/>
      <c r="QQP208" s="332"/>
      <c r="QQQ208" s="418"/>
      <c r="QQR208" s="223"/>
      <c r="QQS208" s="223"/>
      <c r="QQT208" s="333"/>
      <c r="QQU208" s="333"/>
      <c r="QQV208" s="223"/>
      <c r="QQW208" s="418"/>
      <c r="QQX208" s="418"/>
      <c r="QQY208" s="331"/>
      <c r="QQZ208" s="332"/>
      <c r="QRA208" s="418"/>
      <c r="QRB208" s="223"/>
      <c r="QRC208" s="223"/>
      <c r="QRD208" s="333"/>
      <c r="QRE208" s="333"/>
      <c r="QRF208" s="223"/>
      <c r="QRG208" s="418"/>
      <c r="QRH208" s="418"/>
      <c r="QRI208" s="331"/>
      <c r="QRJ208" s="332"/>
      <c r="QRK208" s="418"/>
      <c r="QRL208" s="223"/>
      <c r="QRM208" s="223"/>
      <c r="QRN208" s="333"/>
      <c r="QRO208" s="333"/>
      <c r="QRP208" s="223"/>
      <c r="QRQ208" s="418"/>
      <c r="QRR208" s="418"/>
      <c r="QRS208" s="331"/>
      <c r="QRT208" s="332"/>
      <c r="QRU208" s="418"/>
      <c r="QRV208" s="223"/>
      <c r="QRW208" s="223"/>
      <c r="QRX208" s="333"/>
      <c r="QRY208" s="333"/>
      <c r="QRZ208" s="223"/>
      <c r="QSA208" s="418"/>
      <c r="QSB208" s="418"/>
      <c r="QSC208" s="331"/>
      <c r="QSD208" s="332"/>
      <c r="QSE208" s="418"/>
      <c r="QSF208" s="223"/>
      <c r="QSG208" s="223"/>
      <c r="QSH208" s="333"/>
      <c r="QSI208" s="333"/>
      <c r="QSJ208" s="223"/>
      <c r="QSK208" s="418"/>
      <c r="QSL208" s="418"/>
      <c r="QSM208" s="331"/>
      <c r="QSN208" s="332"/>
      <c r="QSO208" s="418"/>
      <c r="QSP208" s="223"/>
      <c r="QSQ208" s="223"/>
      <c r="QSR208" s="333"/>
      <c r="QSS208" s="333"/>
      <c r="QST208" s="223"/>
      <c r="QSU208" s="418"/>
      <c r="QSV208" s="418"/>
      <c r="QSW208" s="331"/>
      <c r="QSX208" s="332"/>
      <c r="QSY208" s="418"/>
      <c r="QSZ208" s="223"/>
      <c r="QTA208" s="223"/>
      <c r="QTB208" s="333"/>
      <c r="QTC208" s="333"/>
      <c r="QTD208" s="223"/>
      <c r="QTE208" s="418"/>
      <c r="QTF208" s="418"/>
      <c r="QTG208" s="331"/>
      <c r="QTH208" s="332"/>
      <c r="QTI208" s="418"/>
      <c r="QTJ208" s="223"/>
      <c r="QTK208" s="223"/>
      <c r="QTL208" s="333"/>
      <c r="QTM208" s="333"/>
      <c r="QTN208" s="223"/>
      <c r="QTO208" s="418"/>
      <c r="QTP208" s="418"/>
      <c r="QTQ208" s="331"/>
      <c r="QTR208" s="332"/>
      <c r="QTS208" s="418"/>
      <c r="QTT208" s="223"/>
      <c r="QTU208" s="223"/>
      <c r="QTV208" s="333"/>
      <c r="QTW208" s="333"/>
      <c r="QTX208" s="223"/>
      <c r="QTY208" s="418"/>
      <c r="QTZ208" s="418"/>
      <c r="QUA208" s="331"/>
      <c r="QUB208" s="332"/>
      <c r="QUC208" s="418"/>
      <c r="QUD208" s="223"/>
      <c r="QUE208" s="223"/>
      <c r="QUF208" s="333"/>
      <c r="QUG208" s="333"/>
      <c r="QUH208" s="223"/>
      <c r="QUI208" s="418"/>
      <c r="QUJ208" s="418"/>
      <c r="QUK208" s="331"/>
      <c r="QUL208" s="332"/>
      <c r="QUM208" s="418"/>
      <c r="QUN208" s="223"/>
      <c r="QUO208" s="223"/>
      <c r="QUP208" s="333"/>
      <c r="QUQ208" s="333"/>
      <c r="QUR208" s="223"/>
      <c r="QUS208" s="418"/>
      <c r="QUT208" s="418"/>
      <c r="QUU208" s="331"/>
      <c r="QUV208" s="332"/>
      <c r="QUW208" s="418"/>
      <c r="QUX208" s="223"/>
      <c r="QUY208" s="223"/>
      <c r="QUZ208" s="333"/>
      <c r="QVA208" s="333"/>
      <c r="QVB208" s="223"/>
      <c r="QVC208" s="418"/>
      <c r="QVD208" s="418"/>
      <c r="QVE208" s="331"/>
      <c r="QVF208" s="332"/>
      <c r="QVG208" s="418"/>
      <c r="QVH208" s="223"/>
      <c r="QVI208" s="223"/>
      <c r="QVJ208" s="333"/>
      <c r="QVK208" s="333"/>
      <c r="QVL208" s="223"/>
      <c r="QVM208" s="418"/>
      <c r="QVN208" s="418"/>
      <c r="QVO208" s="331"/>
      <c r="QVP208" s="332"/>
      <c r="QVQ208" s="418"/>
      <c r="QVR208" s="223"/>
      <c r="QVS208" s="223"/>
      <c r="QVT208" s="333"/>
      <c r="QVU208" s="333"/>
      <c r="QVV208" s="223"/>
      <c r="QVW208" s="418"/>
      <c r="QVX208" s="418"/>
      <c r="QVY208" s="331"/>
      <c r="QVZ208" s="332"/>
      <c r="QWA208" s="418"/>
      <c r="QWB208" s="223"/>
      <c r="QWC208" s="223"/>
      <c r="QWD208" s="333"/>
      <c r="QWE208" s="333"/>
      <c r="QWF208" s="223"/>
      <c r="QWG208" s="418"/>
      <c r="QWH208" s="418"/>
      <c r="QWI208" s="331"/>
      <c r="QWJ208" s="332"/>
      <c r="QWK208" s="418"/>
      <c r="QWL208" s="223"/>
      <c r="QWM208" s="223"/>
      <c r="QWN208" s="333"/>
      <c r="QWO208" s="333"/>
      <c r="QWP208" s="223"/>
      <c r="QWQ208" s="418"/>
      <c r="QWR208" s="418"/>
      <c r="QWS208" s="331"/>
      <c r="QWT208" s="332"/>
      <c r="QWU208" s="418"/>
      <c r="QWV208" s="223"/>
      <c r="QWW208" s="223"/>
      <c r="QWX208" s="333"/>
      <c r="QWY208" s="333"/>
      <c r="QWZ208" s="223"/>
      <c r="QXA208" s="418"/>
      <c r="QXB208" s="418"/>
      <c r="QXC208" s="331"/>
      <c r="QXD208" s="332"/>
      <c r="QXE208" s="418"/>
      <c r="QXF208" s="223"/>
      <c r="QXG208" s="223"/>
      <c r="QXH208" s="333"/>
      <c r="QXI208" s="333"/>
      <c r="QXJ208" s="223"/>
      <c r="QXK208" s="418"/>
      <c r="QXL208" s="418"/>
      <c r="QXM208" s="331"/>
      <c r="QXN208" s="332"/>
      <c r="QXO208" s="418"/>
      <c r="QXP208" s="223"/>
      <c r="QXQ208" s="223"/>
      <c r="QXR208" s="333"/>
      <c r="QXS208" s="333"/>
      <c r="QXT208" s="223"/>
      <c r="QXU208" s="418"/>
      <c r="QXV208" s="418"/>
      <c r="QXW208" s="331"/>
      <c r="QXX208" s="332"/>
      <c r="QXY208" s="418"/>
      <c r="QXZ208" s="223"/>
      <c r="QYA208" s="223"/>
      <c r="QYB208" s="333"/>
      <c r="QYC208" s="333"/>
      <c r="QYD208" s="223"/>
      <c r="QYE208" s="418"/>
      <c r="QYF208" s="418"/>
      <c r="QYG208" s="331"/>
      <c r="QYH208" s="332"/>
      <c r="QYI208" s="418"/>
      <c r="QYJ208" s="223"/>
      <c r="QYK208" s="223"/>
      <c r="QYL208" s="333"/>
      <c r="QYM208" s="333"/>
      <c r="QYN208" s="223"/>
      <c r="QYO208" s="418"/>
      <c r="QYP208" s="418"/>
      <c r="QYQ208" s="331"/>
      <c r="QYR208" s="332"/>
      <c r="QYS208" s="418"/>
      <c r="QYT208" s="223"/>
      <c r="QYU208" s="223"/>
      <c r="QYV208" s="333"/>
      <c r="QYW208" s="333"/>
      <c r="QYX208" s="223"/>
      <c r="QYY208" s="418"/>
      <c r="QYZ208" s="418"/>
      <c r="QZA208" s="331"/>
      <c r="QZB208" s="332"/>
      <c r="QZC208" s="418"/>
      <c r="QZD208" s="223"/>
      <c r="QZE208" s="223"/>
      <c r="QZF208" s="333"/>
      <c r="QZG208" s="333"/>
      <c r="QZH208" s="223"/>
      <c r="QZI208" s="418"/>
      <c r="QZJ208" s="418"/>
      <c r="QZK208" s="331"/>
      <c r="QZL208" s="332"/>
      <c r="QZM208" s="418"/>
      <c r="QZN208" s="223"/>
      <c r="QZO208" s="223"/>
      <c r="QZP208" s="333"/>
      <c r="QZQ208" s="333"/>
      <c r="QZR208" s="223"/>
      <c r="QZS208" s="418"/>
      <c r="QZT208" s="418"/>
      <c r="QZU208" s="331"/>
      <c r="QZV208" s="332"/>
      <c r="QZW208" s="418"/>
      <c r="QZX208" s="223"/>
      <c r="QZY208" s="223"/>
      <c r="QZZ208" s="333"/>
      <c r="RAA208" s="333"/>
      <c r="RAB208" s="223"/>
      <c r="RAC208" s="418"/>
      <c r="RAD208" s="418"/>
      <c r="RAE208" s="331"/>
      <c r="RAF208" s="332"/>
      <c r="RAG208" s="418"/>
      <c r="RAH208" s="223"/>
      <c r="RAI208" s="223"/>
      <c r="RAJ208" s="333"/>
      <c r="RAK208" s="333"/>
      <c r="RAL208" s="223"/>
      <c r="RAM208" s="418"/>
      <c r="RAN208" s="418"/>
      <c r="RAO208" s="331"/>
      <c r="RAP208" s="332"/>
      <c r="RAQ208" s="418"/>
      <c r="RAR208" s="223"/>
      <c r="RAS208" s="223"/>
      <c r="RAT208" s="333"/>
      <c r="RAU208" s="333"/>
      <c r="RAV208" s="223"/>
      <c r="RAW208" s="418"/>
      <c r="RAX208" s="418"/>
      <c r="RAY208" s="331"/>
      <c r="RAZ208" s="332"/>
      <c r="RBA208" s="418"/>
      <c r="RBB208" s="223"/>
      <c r="RBC208" s="223"/>
      <c r="RBD208" s="333"/>
      <c r="RBE208" s="333"/>
      <c r="RBF208" s="223"/>
      <c r="RBG208" s="418"/>
      <c r="RBH208" s="418"/>
      <c r="RBI208" s="331"/>
      <c r="RBJ208" s="332"/>
      <c r="RBK208" s="418"/>
      <c r="RBL208" s="223"/>
      <c r="RBM208" s="223"/>
      <c r="RBN208" s="333"/>
      <c r="RBO208" s="333"/>
      <c r="RBP208" s="223"/>
      <c r="RBQ208" s="418"/>
      <c r="RBR208" s="418"/>
      <c r="RBS208" s="331"/>
      <c r="RBT208" s="332"/>
      <c r="RBU208" s="418"/>
      <c r="RBV208" s="223"/>
      <c r="RBW208" s="223"/>
      <c r="RBX208" s="333"/>
      <c r="RBY208" s="333"/>
      <c r="RBZ208" s="223"/>
      <c r="RCA208" s="418"/>
      <c r="RCB208" s="418"/>
      <c r="RCC208" s="331"/>
      <c r="RCD208" s="332"/>
      <c r="RCE208" s="418"/>
      <c r="RCF208" s="223"/>
      <c r="RCG208" s="223"/>
      <c r="RCH208" s="333"/>
      <c r="RCI208" s="333"/>
      <c r="RCJ208" s="223"/>
      <c r="RCK208" s="418"/>
      <c r="RCL208" s="418"/>
      <c r="RCM208" s="331"/>
      <c r="RCN208" s="332"/>
      <c r="RCO208" s="418"/>
      <c r="RCP208" s="223"/>
      <c r="RCQ208" s="223"/>
      <c r="RCR208" s="333"/>
      <c r="RCS208" s="333"/>
      <c r="RCT208" s="223"/>
      <c r="RCU208" s="418"/>
      <c r="RCV208" s="418"/>
      <c r="RCW208" s="331"/>
      <c r="RCX208" s="332"/>
      <c r="RCY208" s="418"/>
      <c r="RCZ208" s="223"/>
      <c r="RDA208" s="223"/>
      <c r="RDB208" s="333"/>
      <c r="RDC208" s="333"/>
      <c r="RDD208" s="223"/>
      <c r="RDE208" s="418"/>
      <c r="RDF208" s="418"/>
      <c r="RDG208" s="331"/>
      <c r="RDH208" s="332"/>
      <c r="RDI208" s="418"/>
      <c r="RDJ208" s="223"/>
      <c r="RDK208" s="223"/>
      <c r="RDL208" s="333"/>
      <c r="RDM208" s="333"/>
      <c r="RDN208" s="223"/>
      <c r="RDO208" s="418"/>
      <c r="RDP208" s="418"/>
      <c r="RDQ208" s="331"/>
      <c r="RDR208" s="332"/>
      <c r="RDS208" s="418"/>
      <c r="RDT208" s="223"/>
      <c r="RDU208" s="223"/>
      <c r="RDV208" s="333"/>
      <c r="RDW208" s="333"/>
      <c r="RDX208" s="223"/>
      <c r="RDY208" s="418"/>
      <c r="RDZ208" s="418"/>
      <c r="REA208" s="331"/>
      <c r="REB208" s="332"/>
      <c r="REC208" s="418"/>
      <c r="RED208" s="223"/>
      <c r="REE208" s="223"/>
      <c r="REF208" s="333"/>
      <c r="REG208" s="333"/>
      <c r="REH208" s="223"/>
      <c r="REI208" s="418"/>
      <c r="REJ208" s="418"/>
      <c r="REK208" s="331"/>
      <c r="REL208" s="332"/>
      <c r="REM208" s="418"/>
      <c r="REN208" s="223"/>
      <c r="REO208" s="223"/>
      <c r="REP208" s="333"/>
      <c r="REQ208" s="333"/>
      <c r="RER208" s="223"/>
      <c r="RES208" s="418"/>
      <c r="RET208" s="418"/>
      <c r="REU208" s="331"/>
      <c r="REV208" s="332"/>
      <c r="REW208" s="418"/>
      <c r="REX208" s="223"/>
      <c r="REY208" s="223"/>
      <c r="REZ208" s="333"/>
      <c r="RFA208" s="333"/>
      <c r="RFB208" s="223"/>
      <c r="RFC208" s="418"/>
      <c r="RFD208" s="418"/>
      <c r="RFE208" s="331"/>
      <c r="RFF208" s="332"/>
      <c r="RFG208" s="418"/>
      <c r="RFH208" s="223"/>
      <c r="RFI208" s="223"/>
      <c r="RFJ208" s="333"/>
      <c r="RFK208" s="333"/>
      <c r="RFL208" s="223"/>
      <c r="RFM208" s="418"/>
      <c r="RFN208" s="418"/>
      <c r="RFO208" s="331"/>
      <c r="RFP208" s="332"/>
      <c r="RFQ208" s="418"/>
      <c r="RFR208" s="223"/>
      <c r="RFS208" s="223"/>
      <c r="RFT208" s="333"/>
      <c r="RFU208" s="333"/>
      <c r="RFV208" s="223"/>
      <c r="RFW208" s="418"/>
      <c r="RFX208" s="418"/>
      <c r="RFY208" s="331"/>
      <c r="RFZ208" s="332"/>
      <c r="RGA208" s="418"/>
      <c r="RGB208" s="223"/>
      <c r="RGC208" s="223"/>
      <c r="RGD208" s="333"/>
      <c r="RGE208" s="333"/>
      <c r="RGF208" s="223"/>
      <c r="RGG208" s="418"/>
      <c r="RGH208" s="418"/>
      <c r="RGI208" s="331"/>
      <c r="RGJ208" s="332"/>
      <c r="RGK208" s="418"/>
      <c r="RGL208" s="223"/>
      <c r="RGM208" s="223"/>
      <c r="RGN208" s="333"/>
      <c r="RGO208" s="333"/>
      <c r="RGP208" s="223"/>
      <c r="RGQ208" s="418"/>
      <c r="RGR208" s="418"/>
      <c r="RGS208" s="331"/>
      <c r="RGT208" s="332"/>
      <c r="RGU208" s="418"/>
      <c r="RGV208" s="223"/>
      <c r="RGW208" s="223"/>
      <c r="RGX208" s="333"/>
      <c r="RGY208" s="333"/>
      <c r="RGZ208" s="223"/>
      <c r="RHA208" s="418"/>
      <c r="RHB208" s="418"/>
      <c r="RHC208" s="331"/>
      <c r="RHD208" s="332"/>
      <c r="RHE208" s="418"/>
      <c r="RHF208" s="223"/>
      <c r="RHG208" s="223"/>
      <c r="RHH208" s="333"/>
      <c r="RHI208" s="333"/>
      <c r="RHJ208" s="223"/>
      <c r="RHK208" s="418"/>
      <c r="RHL208" s="418"/>
      <c r="RHM208" s="331"/>
      <c r="RHN208" s="332"/>
      <c r="RHO208" s="418"/>
      <c r="RHP208" s="223"/>
      <c r="RHQ208" s="223"/>
      <c r="RHR208" s="333"/>
      <c r="RHS208" s="333"/>
      <c r="RHT208" s="223"/>
      <c r="RHU208" s="418"/>
      <c r="RHV208" s="418"/>
      <c r="RHW208" s="331"/>
      <c r="RHX208" s="332"/>
      <c r="RHY208" s="418"/>
      <c r="RHZ208" s="223"/>
      <c r="RIA208" s="223"/>
      <c r="RIB208" s="333"/>
      <c r="RIC208" s="333"/>
      <c r="RID208" s="223"/>
      <c r="RIE208" s="418"/>
      <c r="RIF208" s="418"/>
      <c r="RIG208" s="331"/>
      <c r="RIH208" s="332"/>
      <c r="RII208" s="418"/>
      <c r="RIJ208" s="223"/>
      <c r="RIK208" s="223"/>
      <c r="RIL208" s="333"/>
      <c r="RIM208" s="333"/>
      <c r="RIN208" s="223"/>
      <c r="RIO208" s="418"/>
      <c r="RIP208" s="418"/>
      <c r="RIQ208" s="331"/>
      <c r="RIR208" s="332"/>
      <c r="RIS208" s="418"/>
      <c r="RIT208" s="223"/>
      <c r="RIU208" s="223"/>
      <c r="RIV208" s="333"/>
      <c r="RIW208" s="333"/>
      <c r="RIX208" s="223"/>
      <c r="RIY208" s="418"/>
      <c r="RIZ208" s="418"/>
      <c r="RJA208" s="331"/>
      <c r="RJB208" s="332"/>
      <c r="RJC208" s="418"/>
      <c r="RJD208" s="223"/>
      <c r="RJE208" s="223"/>
      <c r="RJF208" s="333"/>
      <c r="RJG208" s="333"/>
      <c r="RJH208" s="223"/>
      <c r="RJI208" s="418"/>
      <c r="RJJ208" s="418"/>
      <c r="RJK208" s="331"/>
      <c r="RJL208" s="332"/>
      <c r="RJM208" s="418"/>
      <c r="RJN208" s="223"/>
      <c r="RJO208" s="223"/>
      <c r="RJP208" s="333"/>
      <c r="RJQ208" s="333"/>
      <c r="RJR208" s="223"/>
      <c r="RJS208" s="418"/>
      <c r="RJT208" s="418"/>
      <c r="RJU208" s="331"/>
      <c r="RJV208" s="332"/>
      <c r="RJW208" s="418"/>
      <c r="RJX208" s="223"/>
      <c r="RJY208" s="223"/>
      <c r="RJZ208" s="333"/>
      <c r="RKA208" s="333"/>
      <c r="RKB208" s="223"/>
      <c r="RKC208" s="418"/>
      <c r="RKD208" s="418"/>
      <c r="RKE208" s="331"/>
      <c r="RKF208" s="332"/>
      <c r="RKG208" s="418"/>
      <c r="RKH208" s="223"/>
      <c r="RKI208" s="223"/>
      <c r="RKJ208" s="333"/>
      <c r="RKK208" s="333"/>
      <c r="RKL208" s="223"/>
      <c r="RKM208" s="418"/>
      <c r="RKN208" s="418"/>
      <c r="RKO208" s="331"/>
      <c r="RKP208" s="332"/>
      <c r="RKQ208" s="418"/>
      <c r="RKR208" s="223"/>
      <c r="RKS208" s="223"/>
      <c r="RKT208" s="333"/>
      <c r="RKU208" s="333"/>
      <c r="RKV208" s="223"/>
      <c r="RKW208" s="418"/>
      <c r="RKX208" s="418"/>
      <c r="RKY208" s="331"/>
      <c r="RKZ208" s="332"/>
      <c r="RLA208" s="418"/>
      <c r="RLB208" s="223"/>
      <c r="RLC208" s="223"/>
      <c r="RLD208" s="333"/>
      <c r="RLE208" s="333"/>
      <c r="RLF208" s="223"/>
      <c r="RLG208" s="418"/>
      <c r="RLH208" s="418"/>
      <c r="RLI208" s="331"/>
      <c r="RLJ208" s="332"/>
      <c r="RLK208" s="418"/>
      <c r="RLL208" s="223"/>
      <c r="RLM208" s="223"/>
      <c r="RLN208" s="333"/>
      <c r="RLO208" s="333"/>
      <c r="RLP208" s="223"/>
      <c r="RLQ208" s="418"/>
      <c r="RLR208" s="418"/>
      <c r="RLS208" s="331"/>
      <c r="RLT208" s="332"/>
      <c r="RLU208" s="418"/>
      <c r="RLV208" s="223"/>
      <c r="RLW208" s="223"/>
      <c r="RLX208" s="333"/>
      <c r="RLY208" s="333"/>
      <c r="RLZ208" s="223"/>
      <c r="RMA208" s="418"/>
      <c r="RMB208" s="418"/>
      <c r="RMC208" s="331"/>
      <c r="RMD208" s="332"/>
      <c r="RME208" s="418"/>
      <c r="RMF208" s="223"/>
      <c r="RMG208" s="223"/>
      <c r="RMH208" s="333"/>
      <c r="RMI208" s="333"/>
      <c r="RMJ208" s="223"/>
      <c r="RMK208" s="418"/>
      <c r="RML208" s="418"/>
      <c r="RMM208" s="331"/>
      <c r="RMN208" s="332"/>
      <c r="RMO208" s="418"/>
      <c r="RMP208" s="223"/>
      <c r="RMQ208" s="223"/>
      <c r="RMR208" s="333"/>
      <c r="RMS208" s="333"/>
      <c r="RMT208" s="223"/>
      <c r="RMU208" s="418"/>
      <c r="RMV208" s="418"/>
      <c r="RMW208" s="331"/>
      <c r="RMX208" s="332"/>
      <c r="RMY208" s="418"/>
      <c r="RMZ208" s="223"/>
      <c r="RNA208" s="223"/>
      <c r="RNB208" s="333"/>
      <c r="RNC208" s="333"/>
      <c r="RND208" s="223"/>
      <c r="RNE208" s="418"/>
      <c r="RNF208" s="418"/>
      <c r="RNG208" s="331"/>
      <c r="RNH208" s="332"/>
      <c r="RNI208" s="418"/>
      <c r="RNJ208" s="223"/>
      <c r="RNK208" s="223"/>
      <c r="RNL208" s="333"/>
      <c r="RNM208" s="333"/>
      <c r="RNN208" s="223"/>
      <c r="RNO208" s="418"/>
      <c r="RNP208" s="418"/>
      <c r="RNQ208" s="331"/>
      <c r="RNR208" s="332"/>
      <c r="RNS208" s="418"/>
      <c r="RNT208" s="223"/>
      <c r="RNU208" s="223"/>
      <c r="RNV208" s="333"/>
      <c r="RNW208" s="333"/>
      <c r="RNX208" s="223"/>
      <c r="RNY208" s="418"/>
      <c r="RNZ208" s="418"/>
      <c r="ROA208" s="331"/>
      <c r="ROB208" s="332"/>
      <c r="ROC208" s="418"/>
      <c r="ROD208" s="223"/>
      <c r="ROE208" s="223"/>
      <c r="ROF208" s="333"/>
      <c r="ROG208" s="333"/>
      <c r="ROH208" s="223"/>
      <c r="ROI208" s="418"/>
      <c r="ROJ208" s="418"/>
      <c r="ROK208" s="331"/>
      <c r="ROL208" s="332"/>
      <c r="ROM208" s="418"/>
      <c r="RON208" s="223"/>
      <c r="ROO208" s="223"/>
      <c r="ROP208" s="333"/>
      <c r="ROQ208" s="333"/>
      <c r="ROR208" s="223"/>
      <c r="ROS208" s="418"/>
      <c r="ROT208" s="418"/>
      <c r="ROU208" s="331"/>
      <c r="ROV208" s="332"/>
      <c r="ROW208" s="418"/>
      <c r="ROX208" s="223"/>
      <c r="ROY208" s="223"/>
      <c r="ROZ208" s="333"/>
      <c r="RPA208" s="333"/>
      <c r="RPB208" s="223"/>
      <c r="RPC208" s="418"/>
      <c r="RPD208" s="418"/>
      <c r="RPE208" s="331"/>
      <c r="RPF208" s="332"/>
      <c r="RPG208" s="418"/>
      <c r="RPH208" s="223"/>
      <c r="RPI208" s="223"/>
      <c r="RPJ208" s="333"/>
      <c r="RPK208" s="333"/>
      <c r="RPL208" s="223"/>
      <c r="RPM208" s="418"/>
      <c r="RPN208" s="418"/>
      <c r="RPO208" s="331"/>
      <c r="RPP208" s="332"/>
      <c r="RPQ208" s="418"/>
      <c r="RPR208" s="223"/>
      <c r="RPS208" s="223"/>
      <c r="RPT208" s="333"/>
      <c r="RPU208" s="333"/>
      <c r="RPV208" s="223"/>
      <c r="RPW208" s="418"/>
      <c r="RPX208" s="418"/>
      <c r="RPY208" s="331"/>
      <c r="RPZ208" s="332"/>
      <c r="RQA208" s="418"/>
      <c r="RQB208" s="223"/>
      <c r="RQC208" s="223"/>
      <c r="RQD208" s="333"/>
      <c r="RQE208" s="333"/>
      <c r="RQF208" s="223"/>
      <c r="RQG208" s="418"/>
      <c r="RQH208" s="418"/>
      <c r="RQI208" s="331"/>
      <c r="RQJ208" s="332"/>
      <c r="RQK208" s="418"/>
      <c r="RQL208" s="223"/>
      <c r="RQM208" s="223"/>
      <c r="RQN208" s="333"/>
      <c r="RQO208" s="333"/>
      <c r="RQP208" s="223"/>
      <c r="RQQ208" s="418"/>
      <c r="RQR208" s="418"/>
      <c r="RQS208" s="331"/>
      <c r="RQT208" s="332"/>
      <c r="RQU208" s="418"/>
      <c r="RQV208" s="223"/>
      <c r="RQW208" s="223"/>
      <c r="RQX208" s="333"/>
      <c r="RQY208" s="333"/>
      <c r="RQZ208" s="223"/>
      <c r="RRA208" s="418"/>
      <c r="RRB208" s="418"/>
      <c r="RRC208" s="331"/>
      <c r="RRD208" s="332"/>
      <c r="RRE208" s="418"/>
      <c r="RRF208" s="223"/>
      <c r="RRG208" s="223"/>
      <c r="RRH208" s="333"/>
      <c r="RRI208" s="333"/>
      <c r="RRJ208" s="223"/>
      <c r="RRK208" s="418"/>
      <c r="RRL208" s="418"/>
      <c r="RRM208" s="331"/>
      <c r="RRN208" s="332"/>
      <c r="RRO208" s="418"/>
      <c r="RRP208" s="223"/>
      <c r="RRQ208" s="223"/>
      <c r="RRR208" s="333"/>
      <c r="RRS208" s="333"/>
      <c r="RRT208" s="223"/>
      <c r="RRU208" s="418"/>
      <c r="RRV208" s="418"/>
      <c r="RRW208" s="331"/>
      <c r="RRX208" s="332"/>
      <c r="RRY208" s="418"/>
      <c r="RRZ208" s="223"/>
      <c r="RSA208" s="223"/>
      <c r="RSB208" s="333"/>
      <c r="RSC208" s="333"/>
      <c r="RSD208" s="223"/>
      <c r="RSE208" s="418"/>
      <c r="RSF208" s="418"/>
      <c r="RSG208" s="331"/>
      <c r="RSH208" s="332"/>
      <c r="RSI208" s="418"/>
      <c r="RSJ208" s="223"/>
      <c r="RSK208" s="223"/>
      <c r="RSL208" s="333"/>
      <c r="RSM208" s="333"/>
      <c r="RSN208" s="223"/>
      <c r="RSO208" s="418"/>
      <c r="RSP208" s="418"/>
      <c r="RSQ208" s="331"/>
      <c r="RSR208" s="332"/>
      <c r="RSS208" s="418"/>
      <c r="RST208" s="223"/>
      <c r="RSU208" s="223"/>
      <c r="RSV208" s="333"/>
      <c r="RSW208" s="333"/>
      <c r="RSX208" s="223"/>
      <c r="RSY208" s="418"/>
      <c r="RSZ208" s="418"/>
      <c r="RTA208" s="331"/>
      <c r="RTB208" s="332"/>
      <c r="RTC208" s="418"/>
      <c r="RTD208" s="223"/>
      <c r="RTE208" s="223"/>
      <c r="RTF208" s="333"/>
      <c r="RTG208" s="333"/>
      <c r="RTH208" s="223"/>
      <c r="RTI208" s="418"/>
      <c r="RTJ208" s="418"/>
      <c r="RTK208" s="331"/>
      <c r="RTL208" s="332"/>
      <c r="RTM208" s="418"/>
      <c r="RTN208" s="223"/>
      <c r="RTO208" s="223"/>
      <c r="RTP208" s="333"/>
      <c r="RTQ208" s="333"/>
      <c r="RTR208" s="223"/>
      <c r="RTS208" s="418"/>
      <c r="RTT208" s="418"/>
      <c r="RTU208" s="331"/>
      <c r="RTV208" s="332"/>
      <c r="RTW208" s="418"/>
      <c r="RTX208" s="223"/>
      <c r="RTY208" s="223"/>
      <c r="RTZ208" s="333"/>
      <c r="RUA208" s="333"/>
      <c r="RUB208" s="223"/>
      <c r="RUC208" s="418"/>
      <c r="RUD208" s="418"/>
      <c r="RUE208" s="331"/>
      <c r="RUF208" s="332"/>
      <c r="RUG208" s="418"/>
      <c r="RUH208" s="223"/>
      <c r="RUI208" s="223"/>
      <c r="RUJ208" s="333"/>
      <c r="RUK208" s="333"/>
      <c r="RUL208" s="223"/>
      <c r="RUM208" s="418"/>
      <c r="RUN208" s="418"/>
      <c r="RUO208" s="331"/>
      <c r="RUP208" s="332"/>
      <c r="RUQ208" s="418"/>
      <c r="RUR208" s="223"/>
      <c r="RUS208" s="223"/>
      <c r="RUT208" s="333"/>
      <c r="RUU208" s="333"/>
      <c r="RUV208" s="223"/>
      <c r="RUW208" s="418"/>
      <c r="RUX208" s="418"/>
      <c r="RUY208" s="331"/>
      <c r="RUZ208" s="332"/>
      <c r="RVA208" s="418"/>
      <c r="RVB208" s="223"/>
      <c r="RVC208" s="223"/>
      <c r="RVD208" s="333"/>
      <c r="RVE208" s="333"/>
      <c r="RVF208" s="223"/>
      <c r="RVG208" s="418"/>
      <c r="RVH208" s="418"/>
      <c r="RVI208" s="331"/>
      <c r="RVJ208" s="332"/>
      <c r="RVK208" s="418"/>
      <c r="RVL208" s="223"/>
      <c r="RVM208" s="223"/>
      <c r="RVN208" s="333"/>
      <c r="RVO208" s="333"/>
      <c r="RVP208" s="223"/>
      <c r="RVQ208" s="418"/>
      <c r="RVR208" s="418"/>
      <c r="RVS208" s="331"/>
      <c r="RVT208" s="332"/>
      <c r="RVU208" s="418"/>
      <c r="RVV208" s="223"/>
      <c r="RVW208" s="223"/>
      <c r="RVX208" s="333"/>
      <c r="RVY208" s="333"/>
      <c r="RVZ208" s="223"/>
      <c r="RWA208" s="418"/>
      <c r="RWB208" s="418"/>
      <c r="RWC208" s="331"/>
      <c r="RWD208" s="332"/>
      <c r="RWE208" s="418"/>
      <c r="RWF208" s="223"/>
      <c r="RWG208" s="223"/>
      <c r="RWH208" s="333"/>
      <c r="RWI208" s="333"/>
      <c r="RWJ208" s="223"/>
      <c r="RWK208" s="418"/>
      <c r="RWL208" s="418"/>
      <c r="RWM208" s="331"/>
      <c r="RWN208" s="332"/>
      <c r="RWO208" s="418"/>
      <c r="RWP208" s="223"/>
      <c r="RWQ208" s="223"/>
      <c r="RWR208" s="333"/>
      <c r="RWS208" s="333"/>
      <c r="RWT208" s="223"/>
      <c r="RWU208" s="418"/>
      <c r="RWV208" s="418"/>
      <c r="RWW208" s="331"/>
      <c r="RWX208" s="332"/>
      <c r="RWY208" s="418"/>
      <c r="RWZ208" s="223"/>
      <c r="RXA208" s="223"/>
      <c r="RXB208" s="333"/>
      <c r="RXC208" s="333"/>
      <c r="RXD208" s="223"/>
      <c r="RXE208" s="418"/>
      <c r="RXF208" s="418"/>
      <c r="RXG208" s="331"/>
      <c r="RXH208" s="332"/>
      <c r="RXI208" s="418"/>
      <c r="RXJ208" s="223"/>
      <c r="RXK208" s="223"/>
      <c r="RXL208" s="333"/>
      <c r="RXM208" s="333"/>
      <c r="RXN208" s="223"/>
      <c r="RXO208" s="418"/>
      <c r="RXP208" s="418"/>
      <c r="RXQ208" s="331"/>
      <c r="RXR208" s="332"/>
      <c r="RXS208" s="418"/>
      <c r="RXT208" s="223"/>
      <c r="RXU208" s="223"/>
      <c r="RXV208" s="333"/>
      <c r="RXW208" s="333"/>
      <c r="RXX208" s="223"/>
      <c r="RXY208" s="418"/>
      <c r="RXZ208" s="418"/>
      <c r="RYA208" s="331"/>
      <c r="RYB208" s="332"/>
      <c r="RYC208" s="418"/>
      <c r="RYD208" s="223"/>
      <c r="RYE208" s="223"/>
      <c r="RYF208" s="333"/>
      <c r="RYG208" s="333"/>
      <c r="RYH208" s="223"/>
      <c r="RYI208" s="418"/>
      <c r="RYJ208" s="418"/>
      <c r="RYK208" s="331"/>
      <c r="RYL208" s="332"/>
      <c r="RYM208" s="418"/>
      <c r="RYN208" s="223"/>
      <c r="RYO208" s="223"/>
      <c r="RYP208" s="333"/>
      <c r="RYQ208" s="333"/>
      <c r="RYR208" s="223"/>
      <c r="RYS208" s="418"/>
      <c r="RYT208" s="418"/>
      <c r="RYU208" s="331"/>
      <c r="RYV208" s="332"/>
      <c r="RYW208" s="418"/>
      <c r="RYX208" s="223"/>
      <c r="RYY208" s="223"/>
      <c r="RYZ208" s="333"/>
      <c r="RZA208" s="333"/>
      <c r="RZB208" s="223"/>
      <c r="RZC208" s="418"/>
      <c r="RZD208" s="418"/>
      <c r="RZE208" s="331"/>
      <c r="RZF208" s="332"/>
      <c r="RZG208" s="418"/>
      <c r="RZH208" s="223"/>
      <c r="RZI208" s="223"/>
      <c r="RZJ208" s="333"/>
      <c r="RZK208" s="333"/>
      <c r="RZL208" s="223"/>
      <c r="RZM208" s="418"/>
      <c r="RZN208" s="418"/>
      <c r="RZO208" s="331"/>
      <c r="RZP208" s="332"/>
      <c r="RZQ208" s="418"/>
      <c r="RZR208" s="223"/>
      <c r="RZS208" s="223"/>
      <c r="RZT208" s="333"/>
      <c r="RZU208" s="333"/>
      <c r="RZV208" s="223"/>
      <c r="RZW208" s="418"/>
      <c r="RZX208" s="418"/>
      <c r="RZY208" s="331"/>
      <c r="RZZ208" s="332"/>
      <c r="SAA208" s="418"/>
      <c r="SAB208" s="223"/>
      <c r="SAC208" s="223"/>
      <c r="SAD208" s="333"/>
      <c r="SAE208" s="333"/>
      <c r="SAF208" s="223"/>
      <c r="SAG208" s="418"/>
      <c r="SAH208" s="418"/>
      <c r="SAI208" s="331"/>
      <c r="SAJ208" s="332"/>
      <c r="SAK208" s="418"/>
      <c r="SAL208" s="223"/>
      <c r="SAM208" s="223"/>
      <c r="SAN208" s="333"/>
      <c r="SAO208" s="333"/>
      <c r="SAP208" s="223"/>
      <c r="SAQ208" s="418"/>
      <c r="SAR208" s="418"/>
      <c r="SAS208" s="331"/>
      <c r="SAT208" s="332"/>
      <c r="SAU208" s="418"/>
      <c r="SAV208" s="223"/>
      <c r="SAW208" s="223"/>
      <c r="SAX208" s="333"/>
      <c r="SAY208" s="333"/>
      <c r="SAZ208" s="223"/>
      <c r="SBA208" s="418"/>
      <c r="SBB208" s="418"/>
      <c r="SBC208" s="331"/>
      <c r="SBD208" s="332"/>
      <c r="SBE208" s="418"/>
      <c r="SBF208" s="223"/>
      <c r="SBG208" s="223"/>
      <c r="SBH208" s="333"/>
      <c r="SBI208" s="333"/>
      <c r="SBJ208" s="223"/>
      <c r="SBK208" s="418"/>
      <c r="SBL208" s="418"/>
      <c r="SBM208" s="331"/>
      <c r="SBN208" s="332"/>
      <c r="SBO208" s="418"/>
      <c r="SBP208" s="223"/>
      <c r="SBQ208" s="223"/>
      <c r="SBR208" s="333"/>
      <c r="SBS208" s="333"/>
      <c r="SBT208" s="223"/>
      <c r="SBU208" s="418"/>
      <c r="SBV208" s="418"/>
      <c r="SBW208" s="331"/>
      <c r="SBX208" s="332"/>
      <c r="SBY208" s="418"/>
      <c r="SBZ208" s="223"/>
      <c r="SCA208" s="223"/>
      <c r="SCB208" s="333"/>
      <c r="SCC208" s="333"/>
      <c r="SCD208" s="223"/>
      <c r="SCE208" s="418"/>
      <c r="SCF208" s="418"/>
      <c r="SCG208" s="331"/>
      <c r="SCH208" s="332"/>
      <c r="SCI208" s="418"/>
      <c r="SCJ208" s="223"/>
      <c r="SCK208" s="223"/>
      <c r="SCL208" s="333"/>
      <c r="SCM208" s="333"/>
      <c r="SCN208" s="223"/>
      <c r="SCO208" s="418"/>
      <c r="SCP208" s="418"/>
      <c r="SCQ208" s="331"/>
      <c r="SCR208" s="332"/>
      <c r="SCS208" s="418"/>
      <c r="SCT208" s="223"/>
      <c r="SCU208" s="223"/>
      <c r="SCV208" s="333"/>
      <c r="SCW208" s="333"/>
      <c r="SCX208" s="223"/>
      <c r="SCY208" s="418"/>
      <c r="SCZ208" s="418"/>
      <c r="SDA208" s="331"/>
      <c r="SDB208" s="332"/>
      <c r="SDC208" s="418"/>
      <c r="SDD208" s="223"/>
      <c r="SDE208" s="223"/>
      <c r="SDF208" s="333"/>
      <c r="SDG208" s="333"/>
      <c r="SDH208" s="223"/>
      <c r="SDI208" s="418"/>
      <c r="SDJ208" s="418"/>
      <c r="SDK208" s="331"/>
      <c r="SDL208" s="332"/>
      <c r="SDM208" s="418"/>
      <c r="SDN208" s="223"/>
      <c r="SDO208" s="223"/>
      <c r="SDP208" s="333"/>
      <c r="SDQ208" s="333"/>
      <c r="SDR208" s="223"/>
      <c r="SDS208" s="418"/>
      <c r="SDT208" s="418"/>
      <c r="SDU208" s="331"/>
      <c r="SDV208" s="332"/>
      <c r="SDW208" s="418"/>
      <c r="SDX208" s="223"/>
      <c r="SDY208" s="223"/>
      <c r="SDZ208" s="333"/>
      <c r="SEA208" s="333"/>
      <c r="SEB208" s="223"/>
      <c r="SEC208" s="418"/>
      <c r="SED208" s="418"/>
      <c r="SEE208" s="331"/>
      <c r="SEF208" s="332"/>
      <c r="SEG208" s="418"/>
      <c r="SEH208" s="223"/>
      <c r="SEI208" s="223"/>
      <c r="SEJ208" s="333"/>
      <c r="SEK208" s="333"/>
      <c r="SEL208" s="223"/>
      <c r="SEM208" s="418"/>
      <c r="SEN208" s="418"/>
      <c r="SEO208" s="331"/>
      <c r="SEP208" s="332"/>
      <c r="SEQ208" s="418"/>
      <c r="SER208" s="223"/>
      <c r="SES208" s="223"/>
      <c r="SET208" s="333"/>
      <c r="SEU208" s="333"/>
      <c r="SEV208" s="223"/>
      <c r="SEW208" s="418"/>
      <c r="SEX208" s="418"/>
      <c r="SEY208" s="331"/>
      <c r="SEZ208" s="332"/>
      <c r="SFA208" s="418"/>
      <c r="SFB208" s="223"/>
      <c r="SFC208" s="223"/>
      <c r="SFD208" s="333"/>
      <c r="SFE208" s="333"/>
      <c r="SFF208" s="223"/>
      <c r="SFG208" s="418"/>
      <c r="SFH208" s="418"/>
      <c r="SFI208" s="331"/>
      <c r="SFJ208" s="332"/>
      <c r="SFK208" s="418"/>
      <c r="SFL208" s="223"/>
      <c r="SFM208" s="223"/>
      <c r="SFN208" s="333"/>
      <c r="SFO208" s="333"/>
      <c r="SFP208" s="223"/>
      <c r="SFQ208" s="418"/>
      <c r="SFR208" s="418"/>
      <c r="SFS208" s="331"/>
      <c r="SFT208" s="332"/>
      <c r="SFU208" s="418"/>
      <c r="SFV208" s="223"/>
      <c r="SFW208" s="223"/>
      <c r="SFX208" s="333"/>
      <c r="SFY208" s="333"/>
      <c r="SFZ208" s="223"/>
      <c r="SGA208" s="418"/>
      <c r="SGB208" s="418"/>
      <c r="SGC208" s="331"/>
      <c r="SGD208" s="332"/>
      <c r="SGE208" s="418"/>
      <c r="SGF208" s="223"/>
      <c r="SGG208" s="223"/>
      <c r="SGH208" s="333"/>
      <c r="SGI208" s="333"/>
      <c r="SGJ208" s="223"/>
      <c r="SGK208" s="418"/>
      <c r="SGL208" s="418"/>
      <c r="SGM208" s="331"/>
      <c r="SGN208" s="332"/>
      <c r="SGO208" s="418"/>
      <c r="SGP208" s="223"/>
      <c r="SGQ208" s="223"/>
      <c r="SGR208" s="333"/>
      <c r="SGS208" s="333"/>
      <c r="SGT208" s="223"/>
      <c r="SGU208" s="418"/>
      <c r="SGV208" s="418"/>
      <c r="SGW208" s="331"/>
      <c r="SGX208" s="332"/>
      <c r="SGY208" s="418"/>
      <c r="SGZ208" s="223"/>
      <c r="SHA208" s="223"/>
      <c r="SHB208" s="333"/>
      <c r="SHC208" s="333"/>
      <c r="SHD208" s="223"/>
      <c r="SHE208" s="418"/>
      <c r="SHF208" s="418"/>
      <c r="SHG208" s="331"/>
      <c r="SHH208" s="332"/>
      <c r="SHI208" s="418"/>
      <c r="SHJ208" s="223"/>
      <c r="SHK208" s="223"/>
      <c r="SHL208" s="333"/>
      <c r="SHM208" s="333"/>
      <c r="SHN208" s="223"/>
      <c r="SHO208" s="418"/>
      <c r="SHP208" s="418"/>
      <c r="SHQ208" s="331"/>
      <c r="SHR208" s="332"/>
      <c r="SHS208" s="418"/>
      <c r="SHT208" s="223"/>
      <c r="SHU208" s="223"/>
      <c r="SHV208" s="333"/>
      <c r="SHW208" s="333"/>
      <c r="SHX208" s="223"/>
      <c r="SHY208" s="418"/>
      <c r="SHZ208" s="418"/>
      <c r="SIA208" s="331"/>
      <c r="SIB208" s="332"/>
      <c r="SIC208" s="418"/>
      <c r="SID208" s="223"/>
      <c r="SIE208" s="223"/>
      <c r="SIF208" s="333"/>
      <c r="SIG208" s="333"/>
      <c r="SIH208" s="223"/>
      <c r="SII208" s="418"/>
      <c r="SIJ208" s="418"/>
      <c r="SIK208" s="331"/>
      <c r="SIL208" s="332"/>
      <c r="SIM208" s="418"/>
      <c r="SIN208" s="223"/>
      <c r="SIO208" s="223"/>
      <c r="SIP208" s="333"/>
      <c r="SIQ208" s="333"/>
      <c r="SIR208" s="223"/>
      <c r="SIS208" s="418"/>
      <c r="SIT208" s="418"/>
      <c r="SIU208" s="331"/>
      <c r="SIV208" s="332"/>
      <c r="SIW208" s="418"/>
      <c r="SIX208" s="223"/>
      <c r="SIY208" s="223"/>
      <c r="SIZ208" s="333"/>
      <c r="SJA208" s="333"/>
      <c r="SJB208" s="223"/>
      <c r="SJC208" s="418"/>
      <c r="SJD208" s="418"/>
      <c r="SJE208" s="331"/>
      <c r="SJF208" s="332"/>
      <c r="SJG208" s="418"/>
      <c r="SJH208" s="223"/>
      <c r="SJI208" s="223"/>
      <c r="SJJ208" s="333"/>
      <c r="SJK208" s="333"/>
      <c r="SJL208" s="223"/>
      <c r="SJM208" s="418"/>
      <c r="SJN208" s="418"/>
      <c r="SJO208" s="331"/>
      <c r="SJP208" s="332"/>
      <c r="SJQ208" s="418"/>
      <c r="SJR208" s="223"/>
      <c r="SJS208" s="223"/>
      <c r="SJT208" s="333"/>
      <c r="SJU208" s="333"/>
      <c r="SJV208" s="223"/>
      <c r="SJW208" s="418"/>
      <c r="SJX208" s="418"/>
      <c r="SJY208" s="331"/>
      <c r="SJZ208" s="332"/>
      <c r="SKA208" s="418"/>
      <c r="SKB208" s="223"/>
      <c r="SKC208" s="223"/>
      <c r="SKD208" s="333"/>
      <c r="SKE208" s="333"/>
      <c r="SKF208" s="223"/>
      <c r="SKG208" s="418"/>
      <c r="SKH208" s="418"/>
      <c r="SKI208" s="331"/>
      <c r="SKJ208" s="332"/>
      <c r="SKK208" s="418"/>
      <c r="SKL208" s="223"/>
      <c r="SKM208" s="223"/>
      <c r="SKN208" s="333"/>
      <c r="SKO208" s="333"/>
      <c r="SKP208" s="223"/>
      <c r="SKQ208" s="418"/>
      <c r="SKR208" s="418"/>
      <c r="SKS208" s="331"/>
      <c r="SKT208" s="332"/>
      <c r="SKU208" s="418"/>
      <c r="SKV208" s="223"/>
      <c r="SKW208" s="223"/>
      <c r="SKX208" s="333"/>
      <c r="SKY208" s="333"/>
      <c r="SKZ208" s="223"/>
      <c r="SLA208" s="418"/>
      <c r="SLB208" s="418"/>
      <c r="SLC208" s="331"/>
      <c r="SLD208" s="332"/>
      <c r="SLE208" s="418"/>
      <c r="SLF208" s="223"/>
      <c r="SLG208" s="223"/>
      <c r="SLH208" s="333"/>
      <c r="SLI208" s="333"/>
      <c r="SLJ208" s="223"/>
      <c r="SLK208" s="418"/>
      <c r="SLL208" s="418"/>
      <c r="SLM208" s="331"/>
      <c r="SLN208" s="332"/>
      <c r="SLO208" s="418"/>
      <c r="SLP208" s="223"/>
      <c r="SLQ208" s="223"/>
      <c r="SLR208" s="333"/>
      <c r="SLS208" s="333"/>
      <c r="SLT208" s="223"/>
      <c r="SLU208" s="418"/>
      <c r="SLV208" s="418"/>
      <c r="SLW208" s="331"/>
      <c r="SLX208" s="332"/>
      <c r="SLY208" s="418"/>
      <c r="SLZ208" s="223"/>
      <c r="SMA208" s="223"/>
      <c r="SMB208" s="333"/>
      <c r="SMC208" s="333"/>
      <c r="SMD208" s="223"/>
      <c r="SME208" s="418"/>
      <c r="SMF208" s="418"/>
      <c r="SMG208" s="331"/>
      <c r="SMH208" s="332"/>
      <c r="SMI208" s="418"/>
      <c r="SMJ208" s="223"/>
      <c r="SMK208" s="223"/>
      <c r="SML208" s="333"/>
      <c r="SMM208" s="333"/>
      <c r="SMN208" s="223"/>
      <c r="SMO208" s="418"/>
      <c r="SMP208" s="418"/>
      <c r="SMQ208" s="331"/>
      <c r="SMR208" s="332"/>
      <c r="SMS208" s="418"/>
      <c r="SMT208" s="223"/>
      <c r="SMU208" s="223"/>
      <c r="SMV208" s="333"/>
      <c r="SMW208" s="333"/>
      <c r="SMX208" s="223"/>
      <c r="SMY208" s="418"/>
      <c r="SMZ208" s="418"/>
      <c r="SNA208" s="331"/>
      <c r="SNB208" s="332"/>
      <c r="SNC208" s="418"/>
      <c r="SND208" s="223"/>
      <c r="SNE208" s="223"/>
      <c r="SNF208" s="333"/>
      <c r="SNG208" s="333"/>
      <c r="SNH208" s="223"/>
      <c r="SNI208" s="418"/>
      <c r="SNJ208" s="418"/>
      <c r="SNK208" s="331"/>
      <c r="SNL208" s="332"/>
      <c r="SNM208" s="418"/>
      <c r="SNN208" s="223"/>
      <c r="SNO208" s="223"/>
      <c r="SNP208" s="333"/>
      <c r="SNQ208" s="333"/>
      <c r="SNR208" s="223"/>
      <c r="SNS208" s="418"/>
      <c r="SNT208" s="418"/>
      <c r="SNU208" s="331"/>
      <c r="SNV208" s="332"/>
      <c r="SNW208" s="418"/>
      <c r="SNX208" s="223"/>
      <c r="SNY208" s="223"/>
      <c r="SNZ208" s="333"/>
      <c r="SOA208" s="333"/>
      <c r="SOB208" s="223"/>
      <c r="SOC208" s="418"/>
      <c r="SOD208" s="418"/>
      <c r="SOE208" s="331"/>
      <c r="SOF208" s="332"/>
      <c r="SOG208" s="418"/>
      <c r="SOH208" s="223"/>
      <c r="SOI208" s="223"/>
      <c r="SOJ208" s="333"/>
      <c r="SOK208" s="333"/>
      <c r="SOL208" s="223"/>
      <c r="SOM208" s="418"/>
      <c r="SON208" s="418"/>
      <c r="SOO208" s="331"/>
      <c r="SOP208" s="332"/>
      <c r="SOQ208" s="418"/>
      <c r="SOR208" s="223"/>
      <c r="SOS208" s="223"/>
      <c r="SOT208" s="333"/>
      <c r="SOU208" s="333"/>
      <c r="SOV208" s="223"/>
      <c r="SOW208" s="418"/>
      <c r="SOX208" s="418"/>
      <c r="SOY208" s="331"/>
      <c r="SOZ208" s="332"/>
      <c r="SPA208" s="418"/>
      <c r="SPB208" s="223"/>
      <c r="SPC208" s="223"/>
      <c r="SPD208" s="333"/>
      <c r="SPE208" s="333"/>
      <c r="SPF208" s="223"/>
      <c r="SPG208" s="418"/>
      <c r="SPH208" s="418"/>
      <c r="SPI208" s="331"/>
      <c r="SPJ208" s="332"/>
      <c r="SPK208" s="418"/>
      <c r="SPL208" s="223"/>
      <c r="SPM208" s="223"/>
      <c r="SPN208" s="333"/>
      <c r="SPO208" s="333"/>
      <c r="SPP208" s="223"/>
      <c r="SPQ208" s="418"/>
      <c r="SPR208" s="418"/>
      <c r="SPS208" s="331"/>
      <c r="SPT208" s="332"/>
      <c r="SPU208" s="418"/>
      <c r="SPV208" s="223"/>
      <c r="SPW208" s="223"/>
      <c r="SPX208" s="333"/>
      <c r="SPY208" s="333"/>
      <c r="SPZ208" s="223"/>
      <c r="SQA208" s="418"/>
      <c r="SQB208" s="418"/>
      <c r="SQC208" s="331"/>
      <c r="SQD208" s="332"/>
      <c r="SQE208" s="418"/>
      <c r="SQF208" s="223"/>
      <c r="SQG208" s="223"/>
      <c r="SQH208" s="333"/>
      <c r="SQI208" s="333"/>
      <c r="SQJ208" s="223"/>
      <c r="SQK208" s="418"/>
      <c r="SQL208" s="418"/>
      <c r="SQM208" s="331"/>
      <c r="SQN208" s="332"/>
      <c r="SQO208" s="418"/>
      <c r="SQP208" s="223"/>
      <c r="SQQ208" s="223"/>
      <c r="SQR208" s="333"/>
      <c r="SQS208" s="333"/>
      <c r="SQT208" s="223"/>
      <c r="SQU208" s="418"/>
      <c r="SQV208" s="418"/>
      <c r="SQW208" s="331"/>
      <c r="SQX208" s="332"/>
      <c r="SQY208" s="418"/>
      <c r="SQZ208" s="223"/>
      <c r="SRA208" s="223"/>
      <c r="SRB208" s="333"/>
      <c r="SRC208" s="333"/>
      <c r="SRD208" s="223"/>
      <c r="SRE208" s="418"/>
      <c r="SRF208" s="418"/>
      <c r="SRG208" s="331"/>
      <c r="SRH208" s="332"/>
      <c r="SRI208" s="418"/>
      <c r="SRJ208" s="223"/>
      <c r="SRK208" s="223"/>
      <c r="SRL208" s="333"/>
      <c r="SRM208" s="333"/>
      <c r="SRN208" s="223"/>
      <c r="SRO208" s="418"/>
      <c r="SRP208" s="418"/>
      <c r="SRQ208" s="331"/>
      <c r="SRR208" s="332"/>
      <c r="SRS208" s="418"/>
      <c r="SRT208" s="223"/>
      <c r="SRU208" s="223"/>
      <c r="SRV208" s="333"/>
      <c r="SRW208" s="333"/>
      <c r="SRX208" s="223"/>
      <c r="SRY208" s="418"/>
      <c r="SRZ208" s="418"/>
      <c r="SSA208" s="331"/>
      <c r="SSB208" s="332"/>
      <c r="SSC208" s="418"/>
      <c r="SSD208" s="223"/>
      <c r="SSE208" s="223"/>
      <c r="SSF208" s="333"/>
      <c r="SSG208" s="333"/>
      <c r="SSH208" s="223"/>
      <c r="SSI208" s="418"/>
      <c r="SSJ208" s="418"/>
      <c r="SSK208" s="331"/>
      <c r="SSL208" s="332"/>
      <c r="SSM208" s="418"/>
      <c r="SSN208" s="223"/>
      <c r="SSO208" s="223"/>
      <c r="SSP208" s="333"/>
      <c r="SSQ208" s="333"/>
      <c r="SSR208" s="223"/>
      <c r="SSS208" s="418"/>
      <c r="SST208" s="418"/>
      <c r="SSU208" s="331"/>
      <c r="SSV208" s="332"/>
      <c r="SSW208" s="418"/>
      <c r="SSX208" s="223"/>
      <c r="SSY208" s="223"/>
      <c r="SSZ208" s="333"/>
      <c r="STA208" s="333"/>
      <c r="STB208" s="223"/>
      <c r="STC208" s="418"/>
      <c r="STD208" s="418"/>
      <c r="STE208" s="331"/>
      <c r="STF208" s="332"/>
      <c r="STG208" s="418"/>
      <c r="STH208" s="223"/>
      <c r="STI208" s="223"/>
      <c r="STJ208" s="333"/>
      <c r="STK208" s="333"/>
      <c r="STL208" s="223"/>
      <c r="STM208" s="418"/>
      <c r="STN208" s="418"/>
      <c r="STO208" s="331"/>
      <c r="STP208" s="332"/>
      <c r="STQ208" s="418"/>
      <c r="STR208" s="223"/>
      <c r="STS208" s="223"/>
      <c r="STT208" s="333"/>
      <c r="STU208" s="333"/>
      <c r="STV208" s="223"/>
      <c r="STW208" s="418"/>
      <c r="STX208" s="418"/>
      <c r="STY208" s="331"/>
      <c r="STZ208" s="332"/>
      <c r="SUA208" s="418"/>
      <c r="SUB208" s="223"/>
      <c r="SUC208" s="223"/>
      <c r="SUD208" s="333"/>
      <c r="SUE208" s="333"/>
      <c r="SUF208" s="223"/>
      <c r="SUG208" s="418"/>
      <c r="SUH208" s="418"/>
      <c r="SUI208" s="331"/>
      <c r="SUJ208" s="332"/>
      <c r="SUK208" s="418"/>
      <c r="SUL208" s="223"/>
      <c r="SUM208" s="223"/>
      <c r="SUN208" s="333"/>
      <c r="SUO208" s="333"/>
      <c r="SUP208" s="223"/>
      <c r="SUQ208" s="418"/>
      <c r="SUR208" s="418"/>
      <c r="SUS208" s="331"/>
      <c r="SUT208" s="332"/>
      <c r="SUU208" s="418"/>
      <c r="SUV208" s="223"/>
      <c r="SUW208" s="223"/>
      <c r="SUX208" s="333"/>
      <c r="SUY208" s="333"/>
      <c r="SUZ208" s="223"/>
      <c r="SVA208" s="418"/>
      <c r="SVB208" s="418"/>
      <c r="SVC208" s="331"/>
      <c r="SVD208" s="332"/>
      <c r="SVE208" s="418"/>
      <c r="SVF208" s="223"/>
      <c r="SVG208" s="223"/>
      <c r="SVH208" s="333"/>
      <c r="SVI208" s="333"/>
      <c r="SVJ208" s="223"/>
      <c r="SVK208" s="418"/>
      <c r="SVL208" s="418"/>
      <c r="SVM208" s="331"/>
      <c r="SVN208" s="332"/>
      <c r="SVO208" s="418"/>
      <c r="SVP208" s="223"/>
      <c r="SVQ208" s="223"/>
      <c r="SVR208" s="333"/>
      <c r="SVS208" s="333"/>
      <c r="SVT208" s="223"/>
      <c r="SVU208" s="418"/>
      <c r="SVV208" s="418"/>
      <c r="SVW208" s="331"/>
      <c r="SVX208" s="332"/>
      <c r="SVY208" s="418"/>
      <c r="SVZ208" s="223"/>
      <c r="SWA208" s="223"/>
      <c r="SWB208" s="333"/>
      <c r="SWC208" s="333"/>
      <c r="SWD208" s="223"/>
      <c r="SWE208" s="418"/>
      <c r="SWF208" s="418"/>
      <c r="SWG208" s="331"/>
      <c r="SWH208" s="332"/>
      <c r="SWI208" s="418"/>
      <c r="SWJ208" s="223"/>
      <c r="SWK208" s="223"/>
      <c r="SWL208" s="333"/>
      <c r="SWM208" s="333"/>
      <c r="SWN208" s="223"/>
      <c r="SWO208" s="418"/>
      <c r="SWP208" s="418"/>
      <c r="SWQ208" s="331"/>
      <c r="SWR208" s="332"/>
      <c r="SWS208" s="418"/>
      <c r="SWT208" s="223"/>
      <c r="SWU208" s="223"/>
      <c r="SWV208" s="333"/>
      <c r="SWW208" s="333"/>
      <c r="SWX208" s="223"/>
      <c r="SWY208" s="418"/>
      <c r="SWZ208" s="418"/>
      <c r="SXA208" s="331"/>
      <c r="SXB208" s="332"/>
      <c r="SXC208" s="418"/>
      <c r="SXD208" s="223"/>
      <c r="SXE208" s="223"/>
      <c r="SXF208" s="333"/>
      <c r="SXG208" s="333"/>
      <c r="SXH208" s="223"/>
      <c r="SXI208" s="418"/>
      <c r="SXJ208" s="418"/>
      <c r="SXK208" s="331"/>
      <c r="SXL208" s="332"/>
      <c r="SXM208" s="418"/>
      <c r="SXN208" s="223"/>
      <c r="SXO208" s="223"/>
      <c r="SXP208" s="333"/>
      <c r="SXQ208" s="333"/>
      <c r="SXR208" s="223"/>
      <c r="SXS208" s="418"/>
      <c r="SXT208" s="418"/>
      <c r="SXU208" s="331"/>
      <c r="SXV208" s="332"/>
      <c r="SXW208" s="418"/>
      <c r="SXX208" s="223"/>
      <c r="SXY208" s="223"/>
      <c r="SXZ208" s="333"/>
      <c r="SYA208" s="333"/>
      <c r="SYB208" s="223"/>
      <c r="SYC208" s="418"/>
      <c r="SYD208" s="418"/>
      <c r="SYE208" s="331"/>
      <c r="SYF208" s="332"/>
      <c r="SYG208" s="418"/>
      <c r="SYH208" s="223"/>
      <c r="SYI208" s="223"/>
      <c r="SYJ208" s="333"/>
      <c r="SYK208" s="333"/>
      <c r="SYL208" s="223"/>
      <c r="SYM208" s="418"/>
      <c r="SYN208" s="418"/>
      <c r="SYO208" s="331"/>
      <c r="SYP208" s="332"/>
      <c r="SYQ208" s="418"/>
      <c r="SYR208" s="223"/>
      <c r="SYS208" s="223"/>
      <c r="SYT208" s="333"/>
      <c r="SYU208" s="333"/>
      <c r="SYV208" s="223"/>
      <c r="SYW208" s="418"/>
      <c r="SYX208" s="418"/>
      <c r="SYY208" s="331"/>
      <c r="SYZ208" s="332"/>
      <c r="SZA208" s="418"/>
      <c r="SZB208" s="223"/>
      <c r="SZC208" s="223"/>
      <c r="SZD208" s="333"/>
      <c r="SZE208" s="333"/>
      <c r="SZF208" s="223"/>
      <c r="SZG208" s="418"/>
      <c r="SZH208" s="418"/>
      <c r="SZI208" s="331"/>
      <c r="SZJ208" s="332"/>
      <c r="SZK208" s="418"/>
      <c r="SZL208" s="223"/>
      <c r="SZM208" s="223"/>
      <c r="SZN208" s="333"/>
      <c r="SZO208" s="333"/>
      <c r="SZP208" s="223"/>
      <c r="SZQ208" s="418"/>
      <c r="SZR208" s="418"/>
      <c r="SZS208" s="331"/>
      <c r="SZT208" s="332"/>
      <c r="SZU208" s="418"/>
      <c r="SZV208" s="223"/>
      <c r="SZW208" s="223"/>
      <c r="SZX208" s="333"/>
      <c r="SZY208" s="333"/>
      <c r="SZZ208" s="223"/>
      <c r="TAA208" s="418"/>
      <c r="TAB208" s="418"/>
      <c r="TAC208" s="331"/>
      <c r="TAD208" s="332"/>
      <c r="TAE208" s="418"/>
      <c r="TAF208" s="223"/>
      <c r="TAG208" s="223"/>
      <c r="TAH208" s="333"/>
      <c r="TAI208" s="333"/>
      <c r="TAJ208" s="223"/>
      <c r="TAK208" s="418"/>
      <c r="TAL208" s="418"/>
      <c r="TAM208" s="331"/>
      <c r="TAN208" s="332"/>
      <c r="TAO208" s="418"/>
      <c r="TAP208" s="223"/>
      <c r="TAQ208" s="223"/>
      <c r="TAR208" s="333"/>
      <c r="TAS208" s="333"/>
      <c r="TAT208" s="223"/>
      <c r="TAU208" s="418"/>
      <c r="TAV208" s="418"/>
      <c r="TAW208" s="331"/>
      <c r="TAX208" s="332"/>
      <c r="TAY208" s="418"/>
      <c r="TAZ208" s="223"/>
      <c r="TBA208" s="223"/>
      <c r="TBB208" s="333"/>
      <c r="TBC208" s="333"/>
      <c r="TBD208" s="223"/>
      <c r="TBE208" s="418"/>
      <c r="TBF208" s="418"/>
      <c r="TBG208" s="331"/>
      <c r="TBH208" s="332"/>
      <c r="TBI208" s="418"/>
      <c r="TBJ208" s="223"/>
      <c r="TBK208" s="223"/>
      <c r="TBL208" s="333"/>
      <c r="TBM208" s="333"/>
      <c r="TBN208" s="223"/>
      <c r="TBO208" s="418"/>
      <c r="TBP208" s="418"/>
      <c r="TBQ208" s="331"/>
      <c r="TBR208" s="332"/>
      <c r="TBS208" s="418"/>
      <c r="TBT208" s="223"/>
      <c r="TBU208" s="223"/>
      <c r="TBV208" s="333"/>
      <c r="TBW208" s="333"/>
      <c r="TBX208" s="223"/>
      <c r="TBY208" s="418"/>
      <c r="TBZ208" s="418"/>
      <c r="TCA208" s="331"/>
      <c r="TCB208" s="332"/>
      <c r="TCC208" s="418"/>
      <c r="TCD208" s="223"/>
      <c r="TCE208" s="223"/>
      <c r="TCF208" s="333"/>
      <c r="TCG208" s="333"/>
      <c r="TCH208" s="223"/>
      <c r="TCI208" s="418"/>
      <c r="TCJ208" s="418"/>
      <c r="TCK208" s="331"/>
      <c r="TCL208" s="332"/>
      <c r="TCM208" s="418"/>
      <c r="TCN208" s="223"/>
      <c r="TCO208" s="223"/>
      <c r="TCP208" s="333"/>
      <c r="TCQ208" s="333"/>
      <c r="TCR208" s="223"/>
      <c r="TCS208" s="418"/>
      <c r="TCT208" s="418"/>
      <c r="TCU208" s="331"/>
      <c r="TCV208" s="332"/>
      <c r="TCW208" s="418"/>
      <c r="TCX208" s="223"/>
      <c r="TCY208" s="223"/>
      <c r="TCZ208" s="333"/>
      <c r="TDA208" s="333"/>
      <c r="TDB208" s="223"/>
      <c r="TDC208" s="418"/>
      <c r="TDD208" s="418"/>
      <c r="TDE208" s="331"/>
      <c r="TDF208" s="332"/>
      <c r="TDG208" s="418"/>
      <c r="TDH208" s="223"/>
      <c r="TDI208" s="223"/>
      <c r="TDJ208" s="333"/>
      <c r="TDK208" s="333"/>
      <c r="TDL208" s="223"/>
      <c r="TDM208" s="418"/>
      <c r="TDN208" s="418"/>
      <c r="TDO208" s="331"/>
      <c r="TDP208" s="332"/>
      <c r="TDQ208" s="418"/>
      <c r="TDR208" s="223"/>
      <c r="TDS208" s="223"/>
      <c r="TDT208" s="333"/>
      <c r="TDU208" s="333"/>
      <c r="TDV208" s="223"/>
      <c r="TDW208" s="418"/>
      <c r="TDX208" s="418"/>
      <c r="TDY208" s="331"/>
      <c r="TDZ208" s="332"/>
      <c r="TEA208" s="418"/>
      <c r="TEB208" s="223"/>
      <c r="TEC208" s="223"/>
      <c r="TED208" s="333"/>
      <c r="TEE208" s="333"/>
      <c r="TEF208" s="223"/>
      <c r="TEG208" s="418"/>
      <c r="TEH208" s="418"/>
      <c r="TEI208" s="331"/>
      <c r="TEJ208" s="332"/>
      <c r="TEK208" s="418"/>
      <c r="TEL208" s="223"/>
      <c r="TEM208" s="223"/>
      <c r="TEN208" s="333"/>
      <c r="TEO208" s="333"/>
      <c r="TEP208" s="223"/>
      <c r="TEQ208" s="418"/>
      <c r="TER208" s="418"/>
      <c r="TES208" s="331"/>
      <c r="TET208" s="332"/>
      <c r="TEU208" s="418"/>
      <c r="TEV208" s="223"/>
      <c r="TEW208" s="223"/>
      <c r="TEX208" s="333"/>
      <c r="TEY208" s="333"/>
      <c r="TEZ208" s="223"/>
      <c r="TFA208" s="418"/>
      <c r="TFB208" s="418"/>
      <c r="TFC208" s="331"/>
      <c r="TFD208" s="332"/>
      <c r="TFE208" s="418"/>
      <c r="TFF208" s="223"/>
      <c r="TFG208" s="223"/>
      <c r="TFH208" s="333"/>
      <c r="TFI208" s="333"/>
      <c r="TFJ208" s="223"/>
      <c r="TFK208" s="418"/>
      <c r="TFL208" s="418"/>
      <c r="TFM208" s="331"/>
      <c r="TFN208" s="332"/>
      <c r="TFO208" s="418"/>
      <c r="TFP208" s="223"/>
      <c r="TFQ208" s="223"/>
      <c r="TFR208" s="333"/>
      <c r="TFS208" s="333"/>
      <c r="TFT208" s="223"/>
      <c r="TFU208" s="418"/>
      <c r="TFV208" s="418"/>
      <c r="TFW208" s="331"/>
      <c r="TFX208" s="332"/>
      <c r="TFY208" s="418"/>
      <c r="TFZ208" s="223"/>
      <c r="TGA208" s="223"/>
      <c r="TGB208" s="333"/>
      <c r="TGC208" s="333"/>
      <c r="TGD208" s="223"/>
      <c r="TGE208" s="418"/>
      <c r="TGF208" s="418"/>
      <c r="TGG208" s="331"/>
      <c r="TGH208" s="332"/>
      <c r="TGI208" s="418"/>
      <c r="TGJ208" s="223"/>
      <c r="TGK208" s="223"/>
      <c r="TGL208" s="333"/>
      <c r="TGM208" s="333"/>
      <c r="TGN208" s="223"/>
      <c r="TGO208" s="418"/>
      <c r="TGP208" s="418"/>
      <c r="TGQ208" s="331"/>
      <c r="TGR208" s="332"/>
      <c r="TGS208" s="418"/>
      <c r="TGT208" s="223"/>
      <c r="TGU208" s="223"/>
      <c r="TGV208" s="333"/>
      <c r="TGW208" s="333"/>
      <c r="TGX208" s="223"/>
      <c r="TGY208" s="418"/>
      <c r="TGZ208" s="418"/>
      <c r="THA208" s="331"/>
      <c r="THB208" s="332"/>
      <c r="THC208" s="418"/>
      <c r="THD208" s="223"/>
      <c r="THE208" s="223"/>
      <c r="THF208" s="333"/>
      <c r="THG208" s="333"/>
      <c r="THH208" s="223"/>
      <c r="THI208" s="418"/>
      <c r="THJ208" s="418"/>
      <c r="THK208" s="331"/>
      <c r="THL208" s="332"/>
      <c r="THM208" s="418"/>
      <c r="THN208" s="223"/>
      <c r="THO208" s="223"/>
      <c r="THP208" s="333"/>
      <c r="THQ208" s="333"/>
      <c r="THR208" s="223"/>
      <c r="THS208" s="418"/>
      <c r="THT208" s="418"/>
      <c r="THU208" s="331"/>
      <c r="THV208" s="332"/>
      <c r="THW208" s="418"/>
      <c r="THX208" s="223"/>
      <c r="THY208" s="223"/>
      <c r="THZ208" s="333"/>
      <c r="TIA208" s="333"/>
      <c r="TIB208" s="223"/>
      <c r="TIC208" s="418"/>
      <c r="TID208" s="418"/>
      <c r="TIE208" s="331"/>
      <c r="TIF208" s="332"/>
      <c r="TIG208" s="418"/>
      <c r="TIH208" s="223"/>
      <c r="TII208" s="223"/>
      <c r="TIJ208" s="333"/>
      <c r="TIK208" s="333"/>
      <c r="TIL208" s="223"/>
      <c r="TIM208" s="418"/>
      <c r="TIN208" s="418"/>
      <c r="TIO208" s="331"/>
      <c r="TIP208" s="332"/>
      <c r="TIQ208" s="418"/>
      <c r="TIR208" s="223"/>
      <c r="TIS208" s="223"/>
      <c r="TIT208" s="333"/>
      <c r="TIU208" s="333"/>
      <c r="TIV208" s="223"/>
      <c r="TIW208" s="418"/>
      <c r="TIX208" s="418"/>
      <c r="TIY208" s="331"/>
      <c r="TIZ208" s="332"/>
      <c r="TJA208" s="418"/>
      <c r="TJB208" s="223"/>
      <c r="TJC208" s="223"/>
      <c r="TJD208" s="333"/>
      <c r="TJE208" s="333"/>
      <c r="TJF208" s="223"/>
      <c r="TJG208" s="418"/>
      <c r="TJH208" s="418"/>
      <c r="TJI208" s="331"/>
      <c r="TJJ208" s="332"/>
      <c r="TJK208" s="418"/>
      <c r="TJL208" s="223"/>
      <c r="TJM208" s="223"/>
      <c r="TJN208" s="333"/>
      <c r="TJO208" s="333"/>
      <c r="TJP208" s="223"/>
      <c r="TJQ208" s="418"/>
      <c r="TJR208" s="418"/>
      <c r="TJS208" s="331"/>
      <c r="TJT208" s="332"/>
      <c r="TJU208" s="418"/>
      <c r="TJV208" s="223"/>
      <c r="TJW208" s="223"/>
      <c r="TJX208" s="333"/>
      <c r="TJY208" s="333"/>
      <c r="TJZ208" s="223"/>
      <c r="TKA208" s="418"/>
      <c r="TKB208" s="418"/>
      <c r="TKC208" s="331"/>
      <c r="TKD208" s="332"/>
      <c r="TKE208" s="418"/>
      <c r="TKF208" s="223"/>
      <c r="TKG208" s="223"/>
      <c r="TKH208" s="333"/>
      <c r="TKI208" s="333"/>
      <c r="TKJ208" s="223"/>
      <c r="TKK208" s="418"/>
      <c r="TKL208" s="418"/>
      <c r="TKM208" s="331"/>
      <c r="TKN208" s="332"/>
      <c r="TKO208" s="418"/>
      <c r="TKP208" s="223"/>
      <c r="TKQ208" s="223"/>
      <c r="TKR208" s="333"/>
      <c r="TKS208" s="333"/>
      <c r="TKT208" s="223"/>
      <c r="TKU208" s="418"/>
      <c r="TKV208" s="418"/>
      <c r="TKW208" s="331"/>
      <c r="TKX208" s="332"/>
      <c r="TKY208" s="418"/>
      <c r="TKZ208" s="223"/>
      <c r="TLA208" s="223"/>
      <c r="TLB208" s="333"/>
      <c r="TLC208" s="333"/>
      <c r="TLD208" s="223"/>
      <c r="TLE208" s="418"/>
      <c r="TLF208" s="418"/>
      <c r="TLG208" s="331"/>
      <c r="TLH208" s="332"/>
      <c r="TLI208" s="418"/>
      <c r="TLJ208" s="223"/>
      <c r="TLK208" s="223"/>
      <c r="TLL208" s="333"/>
      <c r="TLM208" s="333"/>
      <c r="TLN208" s="223"/>
      <c r="TLO208" s="418"/>
      <c r="TLP208" s="418"/>
      <c r="TLQ208" s="331"/>
      <c r="TLR208" s="332"/>
      <c r="TLS208" s="418"/>
      <c r="TLT208" s="223"/>
      <c r="TLU208" s="223"/>
      <c r="TLV208" s="333"/>
      <c r="TLW208" s="333"/>
      <c r="TLX208" s="223"/>
      <c r="TLY208" s="418"/>
      <c r="TLZ208" s="418"/>
      <c r="TMA208" s="331"/>
      <c r="TMB208" s="332"/>
      <c r="TMC208" s="418"/>
      <c r="TMD208" s="223"/>
      <c r="TME208" s="223"/>
      <c r="TMF208" s="333"/>
      <c r="TMG208" s="333"/>
      <c r="TMH208" s="223"/>
      <c r="TMI208" s="418"/>
      <c r="TMJ208" s="418"/>
      <c r="TMK208" s="331"/>
      <c r="TML208" s="332"/>
      <c r="TMM208" s="418"/>
      <c r="TMN208" s="223"/>
      <c r="TMO208" s="223"/>
      <c r="TMP208" s="333"/>
      <c r="TMQ208" s="333"/>
      <c r="TMR208" s="223"/>
      <c r="TMS208" s="418"/>
      <c r="TMT208" s="418"/>
      <c r="TMU208" s="331"/>
      <c r="TMV208" s="332"/>
      <c r="TMW208" s="418"/>
      <c r="TMX208" s="223"/>
      <c r="TMY208" s="223"/>
      <c r="TMZ208" s="333"/>
      <c r="TNA208" s="333"/>
      <c r="TNB208" s="223"/>
      <c r="TNC208" s="418"/>
      <c r="TND208" s="418"/>
      <c r="TNE208" s="331"/>
      <c r="TNF208" s="332"/>
      <c r="TNG208" s="418"/>
      <c r="TNH208" s="223"/>
      <c r="TNI208" s="223"/>
      <c r="TNJ208" s="333"/>
      <c r="TNK208" s="333"/>
      <c r="TNL208" s="223"/>
      <c r="TNM208" s="418"/>
      <c r="TNN208" s="418"/>
      <c r="TNO208" s="331"/>
      <c r="TNP208" s="332"/>
      <c r="TNQ208" s="418"/>
      <c r="TNR208" s="223"/>
      <c r="TNS208" s="223"/>
      <c r="TNT208" s="333"/>
      <c r="TNU208" s="333"/>
      <c r="TNV208" s="223"/>
      <c r="TNW208" s="418"/>
      <c r="TNX208" s="418"/>
      <c r="TNY208" s="331"/>
      <c r="TNZ208" s="332"/>
      <c r="TOA208" s="418"/>
      <c r="TOB208" s="223"/>
      <c r="TOC208" s="223"/>
      <c r="TOD208" s="333"/>
      <c r="TOE208" s="333"/>
      <c r="TOF208" s="223"/>
      <c r="TOG208" s="418"/>
      <c r="TOH208" s="418"/>
      <c r="TOI208" s="331"/>
      <c r="TOJ208" s="332"/>
      <c r="TOK208" s="418"/>
      <c r="TOL208" s="223"/>
      <c r="TOM208" s="223"/>
      <c r="TON208" s="333"/>
      <c r="TOO208" s="333"/>
      <c r="TOP208" s="223"/>
      <c r="TOQ208" s="418"/>
      <c r="TOR208" s="418"/>
      <c r="TOS208" s="331"/>
      <c r="TOT208" s="332"/>
      <c r="TOU208" s="418"/>
      <c r="TOV208" s="223"/>
      <c r="TOW208" s="223"/>
      <c r="TOX208" s="333"/>
      <c r="TOY208" s="333"/>
      <c r="TOZ208" s="223"/>
      <c r="TPA208" s="418"/>
      <c r="TPB208" s="418"/>
      <c r="TPC208" s="331"/>
      <c r="TPD208" s="332"/>
      <c r="TPE208" s="418"/>
      <c r="TPF208" s="223"/>
      <c r="TPG208" s="223"/>
      <c r="TPH208" s="333"/>
      <c r="TPI208" s="333"/>
      <c r="TPJ208" s="223"/>
      <c r="TPK208" s="418"/>
      <c r="TPL208" s="418"/>
      <c r="TPM208" s="331"/>
      <c r="TPN208" s="332"/>
      <c r="TPO208" s="418"/>
      <c r="TPP208" s="223"/>
      <c r="TPQ208" s="223"/>
      <c r="TPR208" s="333"/>
      <c r="TPS208" s="333"/>
      <c r="TPT208" s="223"/>
      <c r="TPU208" s="418"/>
      <c r="TPV208" s="418"/>
      <c r="TPW208" s="331"/>
      <c r="TPX208" s="332"/>
      <c r="TPY208" s="418"/>
      <c r="TPZ208" s="223"/>
      <c r="TQA208" s="223"/>
      <c r="TQB208" s="333"/>
      <c r="TQC208" s="333"/>
      <c r="TQD208" s="223"/>
      <c r="TQE208" s="418"/>
      <c r="TQF208" s="418"/>
      <c r="TQG208" s="331"/>
      <c r="TQH208" s="332"/>
      <c r="TQI208" s="418"/>
      <c r="TQJ208" s="223"/>
      <c r="TQK208" s="223"/>
      <c r="TQL208" s="333"/>
      <c r="TQM208" s="333"/>
      <c r="TQN208" s="223"/>
      <c r="TQO208" s="418"/>
      <c r="TQP208" s="418"/>
      <c r="TQQ208" s="331"/>
      <c r="TQR208" s="332"/>
      <c r="TQS208" s="418"/>
      <c r="TQT208" s="223"/>
      <c r="TQU208" s="223"/>
      <c r="TQV208" s="333"/>
      <c r="TQW208" s="333"/>
      <c r="TQX208" s="223"/>
      <c r="TQY208" s="418"/>
      <c r="TQZ208" s="418"/>
      <c r="TRA208" s="331"/>
      <c r="TRB208" s="332"/>
      <c r="TRC208" s="418"/>
      <c r="TRD208" s="223"/>
      <c r="TRE208" s="223"/>
      <c r="TRF208" s="333"/>
      <c r="TRG208" s="333"/>
      <c r="TRH208" s="223"/>
      <c r="TRI208" s="418"/>
      <c r="TRJ208" s="418"/>
      <c r="TRK208" s="331"/>
      <c r="TRL208" s="332"/>
      <c r="TRM208" s="418"/>
      <c r="TRN208" s="223"/>
      <c r="TRO208" s="223"/>
      <c r="TRP208" s="333"/>
      <c r="TRQ208" s="333"/>
      <c r="TRR208" s="223"/>
      <c r="TRS208" s="418"/>
      <c r="TRT208" s="418"/>
      <c r="TRU208" s="331"/>
      <c r="TRV208" s="332"/>
      <c r="TRW208" s="418"/>
      <c r="TRX208" s="223"/>
      <c r="TRY208" s="223"/>
      <c r="TRZ208" s="333"/>
      <c r="TSA208" s="333"/>
      <c r="TSB208" s="223"/>
      <c r="TSC208" s="418"/>
      <c r="TSD208" s="418"/>
      <c r="TSE208" s="331"/>
      <c r="TSF208" s="332"/>
      <c r="TSG208" s="418"/>
      <c r="TSH208" s="223"/>
      <c r="TSI208" s="223"/>
      <c r="TSJ208" s="333"/>
      <c r="TSK208" s="333"/>
      <c r="TSL208" s="223"/>
      <c r="TSM208" s="418"/>
      <c r="TSN208" s="418"/>
      <c r="TSO208" s="331"/>
      <c r="TSP208" s="332"/>
      <c r="TSQ208" s="418"/>
      <c r="TSR208" s="223"/>
      <c r="TSS208" s="223"/>
      <c r="TST208" s="333"/>
      <c r="TSU208" s="333"/>
      <c r="TSV208" s="223"/>
      <c r="TSW208" s="418"/>
      <c r="TSX208" s="418"/>
      <c r="TSY208" s="331"/>
      <c r="TSZ208" s="332"/>
      <c r="TTA208" s="418"/>
      <c r="TTB208" s="223"/>
      <c r="TTC208" s="223"/>
      <c r="TTD208" s="333"/>
      <c r="TTE208" s="333"/>
      <c r="TTF208" s="223"/>
      <c r="TTG208" s="418"/>
      <c r="TTH208" s="418"/>
      <c r="TTI208" s="331"/>
      <c r="TTJ208" s="332"/>
      <c r="TTK208" s="418"/>
      <c r="TTL208" s="223"/>
      <c r="TTM208" s="223"/>
      <c r="TTN208" s="333"/>
      <c r="TTO208" s="333"/>
      <c r="TTP208" s="223"/>
      <c r="TTQ208" s="418"/>
      <c r="TTR208" s="418"/>
      <c r="TTS208" s="331"/>
      <c r="TTT208" s="332"/>
      <c r="TTU208" s="418"/>
      <c r="TTV208" s="223"/>
      <c r="TTW208" s="223"/>
      <c r="TTX208" s="333"/>
      <c r="TTY208" s="333"/>
      <c r="TTZ208" s="223"/>
      <c r="TUA208" s="418"/>
      <c r="TUB208" s="418"/>
      <c r="TUC208" s="331"/>
      <c r="TUD208" s="332"/>
      <c r="TUE208" s="418"/>
      <c r="TUF208" s="223"/>
      <c r="TUG208" s="223"/>
      <c r="TUH208" s="333"/>
      <c r="TUI208" s="333"/>
      <c r="TUJ208" s="223"/>
      <c r="TUK208" s="418"/>
      <c r="TUL208" s="418"/>
      <c r="TUM208" s="331"/>
      <c r="TUN208" s="332"/>
      <c r="TUO208" s="418"/>
      <c r="TUP208" s="223"/>
      <c r="TUQ208" s="223"/>
      <c r="TUR208" s="333"/>
      <c r="TUS208" s="333"/>
      <c r="TUT208" s="223"/>
      <c r="TUU208" s="418"/>
      <c r="TUV208" s="418"/>
      <c r="TUW208" s="331"/>
      <c r="TUX208" s="332"/>
      <c r="TUY208" s="418"/>
      <c r="TUZ208" s="223"/>
      <c r="TVA208" s="223"/>
      <c r="TVB208" s="333"/>
      <c r="TVC208" s="333"/>
      <c r="TVD208" s="223"/>
      <c r="TVE208" s="418"/>
      <c r="TVF208" s="418"/>
      <c r="TVG208" s="331"/>
      <c r="TVH208" s="332"/>
      <c r="TVI208" s="418"/>
      <c r="TVJ208" s="223"/>
      <c r="TVK208" s="223"/>
      <c r="TVL208" s="333"/>
      <c r="TVM208" s="333"/>
      <c r="TVN208" s="223"/>
      <c r="TVO208" s="418"/>
      <c r="TVP208" s="418"/>
      <c r="TVQ208" s="331"/>
      <c r="TVR208" s="332"/>
      <c r="TVS208" s="418"/>
      <c r="TVT208" s="223"/>
      <c r="TVU208" s="223"/>
      <c r="TVV208" s="333"/>
      <c r="TVW208" s="333"/>
      <c r="TVX208" s="223"/>
      <c r="TVY208" s="418"/>
      <c r="TVZ208" s="418"/>
      <c r="TWA208" s="331"/>
      <c r="TWB208" s="332"/>
      <c r="TWC208" s="418"/>
      <c r="TWD208" s="223"/>
      <c r="TWE208" s="223"/>
      <c r="TWF208" s="333"/>
      <c r="TWG208" s="333"/>
      <c r="TWH208" s="223"/>
      <c r="TWI208" s="418"/>
      <c r="TWJ208" s="418"/>
      <c r="TWK208" s="331"/>
      <c r="TWL208" s="332"/>
      <c r="TWM208" s="418"/>
      <c r="TWN208" s="223"/>
      <c r="TWO208" s="223"/>
      <c r="TWP208" s="333"/>
      <c r="TWQ208" s="333"/>
      <c r="TWR208" s="223"/>
      <c r="TWS208" s="418"/>
      <c r="TWT208" s="418"/>
      <c r="TWU208" s="331"/>
      <c r="TWV208" s="332"/>
      <c r="TWW208" s="418"/>
      <c r="TWX208" s="223"/>
      <c r="TWY208" s="223"/>
      <c r="TWZ208" s="333"/>
      <c r="TXA208" s="333"/>
      <c r="TXB208" s="223"/>
      <c r="TXC208" s="418"/>
      <c r="TXD208" s="418"/>
      <c r="TXE208" s="331"/>
      <c r="TXF208" s="332"/>
      <c r="TXG208" s="418"/>
      <c r="TXH208" s="223"/>
      <c r="TXI208" s="223"/>
      <c r="TXJ208" s="333"/>
      <c r="TXK208" s="333"/>
      <c r="TXL208" s="223"/>
      <c r="TXM208" s="418"/>
      <c r="TXN208" s="418"/>
      <c r="TXO208" s="331"/>
      <c r="TXP208" s="332"/>
      <c r="TXQ208" s="418"/>
      <c r="TXR208" s="223"/>
      <c r="TXS208" s="223"/>
      <c r="TXT208" s="333"/>
      <c r="TXU208" s="333"/>
      <c r="TXV208" s="223"/>
      <c r="TXW208" s="418"/>
      <c r="TXX208" s="418"/>
      <c r="TXY208" s="331"/>
      <c r="TXZ208" s="332"/>
      <c r="TYA208" s="418"/>
      <c r="TYB208" s="223"/>
      <c r="TYC208" s="223"/>
      <c r="TYD208" s="333"/>
      <c r="TYE208" s="333"/>
      <c r="TYF208" s="223"/>
      <c r="TYG208" s="418"/>
      <c r="TYH208" s="418"/>
      <c r="TYI208" s="331"/>
      <c r="TYJ208" s="332"/>
      <c r="TYK208" s="418"/>
      <c r="TYL208" s="223"/>
      <c r="TYM208" s="223"/>
      <c r="TYN208" s="333"/>
      <c r="TYO208" s="333"/>
      <c r="TYP208" s="223"/>
      <c r="TYQ208" s="418"/>
      <c r="TYR208" s="418"/>
      <c r="TYS208" s="331"/>
      <c r="TYT208" s="332"/>
      <c r="TYU208" s="418"/>
      <c r="TYV208" s="223"/>
      <c r="TYW208" s="223"/>
      <c r="TYX208" s="333"/>
      <c r="TYY208" s="333"/>
      <c r="TYZ208" s="223"/>
      <c r="TZA208" s="418"/>
      <c r="TZB208" s="418"/>
      <c r="TZC208" s="331"/>
      <c r="TZD208" s="332"/>
      <c r="TZE208" s="418"/>
      <c r="TZF208" s="223"/>
      <c r="TZG208" s="223"/>
      <c r="TZH208" s="333"/>
      <c r="TZI208" s="333"/>
      <c r="TZJ208" s="223"/>
      <c r="TZK208" s="418"/>
      <c r="TZL208" s="418"/>
      <c r="TZM208" s="331"/>
      <c r="TZN208" s="332"/>
      <c r="TZO208" s="418"/>
      <c r="TZP208" s="223"/>
      <c r="TZQ208" s="223"/>
      <c r="TZR208" s="333"/>
      <c r="TZS208" s="333"/>
      <c r="TZT208" s="223"/>
      <c r="TZU208" s="418"/>
      <c r="TZV208" s="418"/>
      <c r="TZW208" s="331"/>
      <c r="TZX208" s="332"/>
      <c r="TZY208" s="418"/>
      <c r="TZZ208" s="223"/>
      <c r="UAA208" s="223"/>
      <c r="UAB208" s="333"/>
      <c r="UAC208" s="333"/>
      <c r="UAD208" s="223"/>
      <c r="UAE208" s="418"/>
      <c r="UAF208" s="418"/>
      <c r="UAG208" s="331"/>
      <c r="UAH208" s="332"/>
      <c r="UAI208" s="418"/>
      <c r="UAJ208" s="223"/>
      <c r="UAK208" s="223"/>
      <c r="UAL208" s="333"/>
      <c r="UAM208" s="333"/>
      <c r="UAN208" s="223"/>
      <c r="UAO208" s="418"/>
      <c r="UAP208" s="418"/>
      <c r="UAQ208" s="331"/>
      <c r="UAR208" s="332"/>
      <c r="UAS208" s="418"/>
      <c r="UAT208" s="223"/>
      <c r="UAU208" s="223"/>
      <c r="UAV208" s="333"/>
      <c r="UAW208" s="333"/>
      <c r="UAX208" s="223"/>
      <c r="UAY208" s="418"/>
      <c r="UAZ208" s="418"/>
      <c r="UBA208" s="331"/>
      <c r="UBB208" s="332"/>
      <c r="UBC208" s="418"/>
      <c r="UBD208" s="223"/>
      <c r="UBE208" s="223"/>
      <c r="UBF208" s="333"/>
      <c r="UBG208" s="333"/>
      <c r="UBH208" s="223"/>
      <c r="UBI208" s="418"/>
      <c r="UBJ208" s="418"/>
      <c r="UBK208" s="331"/>
      <c r="UBL208" s="332"/>
      <c r="UBM208" s="418"/>
      <c r="UBN208" s="223"/>
      <c r="UBO208" s="223"/>
      <c r="UBP208" s="333"/>
      <c r="UBQ208" s="333"/>
      <c r="UBR208" s="223"/>
      <c r="UBS208" s="418"/>
      <c r="UBT208" s="418"/>
      <c r="UBU208" s="331"/>
      <c r="UBV208" s="332"/>
      <c r="UBW208" s="418"/>
      <c r="UBX208" s="223"/>
      <c r="UBY208" s="223"/>
      <c r="UBZ208" s="333"/>
      <c r="UCA208" s="333"/>
      <c r="UCB208" s="223"/>
      <c r="UCC208" s="418"/>
      <c r="UCD208" s="418"/>
      <c r="UCE208" s="331"/>
      <c r="UCF208" s="332"/>
      <c r="UCG208" s="418"/>
      <c r="UCH208" s="223"/>
      <c r="UCI208" s="223"/>
      <c r="UCJ208" s="333"/>
      <c r="UCK208" s="333"/>
      <c r="UCL208" s="223"/>
      <c r="UCM208" s="418"/>
      <c r="UCN208" s="418"/>
      <c r="UCO208" s="331"/>
      <c r="UCP208" s="332"/>
      <c r="UCQ208" s="418"/>
      <c r="UCR208" s="223"/>
      <c r="UCS208" s="223"/>
      <c r="UCT208" s="333"/>
      <c r="UCU208" s="333"/>
      <c r="UCV208" s="223"/>
      <c r="UCW208" s="418"/>
      <c r="UCX208" s="418"/>
      <c r="UCY208" s="331"/>
      <c r="UCZ208" s="332"/>
      <c r="UDA208" s="418"/>
      <c r="UDB208" s="223"/>
      <c r="UDC208" s="223"/>
      <c r="UDD208" s="333"/>
      <c r="UDE208" s="333"/>
      <c r="UDF208" s="223"/>
      <c r="UDG208" s="418"/>
      <c r="UDH208" s="418"/>
      <c r="UDI208" s="331"/>
      <c r="UDJ208" s="332"/>
      <c r="UDK208" s="418"/>
      <c r="UDL208" s="223"/>
      <c r="UDM208" s="223"/>
      <c r="UDN208" s="333"/>
      <c r="UDO208" s="333"/>
      <c r="UDP208" s="223"/>
      <c r="UDQ208" s="418"/>
      <c r="UDR208" s="418"/>
      <c r="UDS208" s="331"/>
      <c r="UDT208" s="332"/>
      <c r="UDU208" s="418"/>
      <c r="UDV208" s="223"/>
      <c r="UDW208" s="223"/>
      <c r="UDX208" s="333"/>
      <c r="UDY208" s="333"/>
      <c r="UDZ208" s="223"/>
      <c r="UEA208" s="418"/>
      <c r="UEB208" s="418"/>
      <c r="UEC208" s="331"/>
      <c r="UED208" s="332"/>
      <c r="UEE208" s="418"/>
      <c r="UEF208" s="223"/>
      <c r="UEG208" s="223"/>
      <c r="UEH208" s="333"/>
      <c r="UEI208" s="333"/>
      <c r="UEJ208" s="223"/>
      <c r="UEK208" s="418"/>
      <c r="UEL208" s="418"/>
      <c r="UEM208" s="331"/>
      <c r="UEN208" s="332"/>
      <c r="UEO208" s="418"/>
      <c r="UEP208" s="223"/>
      <c r="UEQ208" s="223"/>
      <c r="UER208" s="333"/>
      <c r="UES208" s="333"/>
      <c r="UET208" s="223"/>
      <c r="UEU208" s="418"/>
      <c r="UEV208" s="418"/>
      <c r="UEW208" s="331"/>
      <c r="UEX208" s="332"/>
      <c r="UEY208" s="418"/>
      <c r="UEZ208" s="223"/>
      <c r="UFA208" s="223"/>
      <c r="UFB208" s="333"/>
      <c r="UFC208" s="333"/>
      <c r="UFD208" s="223"/>
      <c r="UFE208" s="418"/>
      <c r="UFF208" s="418"/>
      <c r="UFG208" s="331"/>
      <c r="UFH208" s="332"/>
      <c r="UFI208" s="418"/>
      <c r="UFJ208" s="223"/>
      <c r="UFK208" s="223"/>
      <c r="UFL208" s="333"/>
      <c r="UFM208" s="333"/>
      <c r="UFN208" s="223"/>
      <c r="UFO208" s="418"/>
      <c r="UFP208" s="418"/>
      <c r="UFQ208" s="331"/>
      <c r="UFR208" s="332"/>
      <c r="UFS208" s="418"/>
      <c r="UFT208" s="223"/>
      <c r="UFU208" s="223"/>
      <c r="UFV208" s="333"/>
      <c r="UFW208" s="333"/>
      <c r="UFX208" s="223"/>
      <c r="UFY208" s="418"/>
      <c r="UFZ208" s="418"/>
      <c r="UGA208" s="331"/>
      <c r="UGB208" s="332"/>
      <c r="UGC208" s="418"/>
      <c r="UGD208" s="223"/>
      <c r="UGE208" s="223"/>
      <c r="UGF208" s="333"/>
      <c r="UGG208" s="333"/>
      <c r="UGH208" s="223"/>
      <c r="UGI208" s="418"/>
      <c r="UGJ208" s="418"/>
      <c r="UGK208" s="331"/>
      <c r="UGL208" s="332"/>
      <c r="UGM208" s="418"/>
      <c r="UGN208" s="223"/>
      <c r="UGO208" s="223"/>
      <c r="UGP208" s="333"/>
      <c r="UGQ208" s="333"/>
      <c r="UGR208" s="223"/>
      <c r="UGS208" s="418"/>
      <c r="UGT208" s="418"/>
      <c r="UGU208" s="331"/>
      <c r="UGV208" s="332"/>
      <c r="UGW208" s="418"/>
      <c r="UGX208" s="223"/>
      <c r="UGY208" s="223"/>
      <c r="UGZ208" s="333"/>
      <c r="UHA208" s="333"/>
      <c r="UHB208" s="223"/>
      <c r="UHC208" s="418"/>
      <c r="UHD208" s="418"/>
      <c r="UHE208" s="331"/>
      <c r="UHF208" s="332"/>
      <c r="UHG208" s="418"/>
      <c r="UHH208" s="223"/>
      <c r="UHI208" s="223"/>
      <c r="UHJ208" s="333"/>
      <c r="UHK208" s="333"/>
      <c r="UHL208" s="223"/>
      <c r="UHM208" s="418"/>
      <c r="UHN208" s="418"/>
      <c r="UHO208" s="331"/>
      <c r="UHP208" s="332"/>
      <c r="UHQ208" s="418"/>
      <c r="UHR208" s="223"/>
      <c r="UHS208" s="223"/>
      <c r="UHT208" s="333"/>
      <c r="UHU208" s="333"/>
      <c r="UHV208" s="223"/>
      <c r="UHW208" s="418"/>
      <c r="UHX208" s="418"/>
      <c r="UHY208" s="331"/>
      <c r="UHZ208" s="332"/>
      <c r="UIA208" s="418"/>
      <c r="UIB208" s="223"/>
      <c r="UIC208" s="223"/>
      <c r="UID208" s="333"/>
      <c r="UIE208" s="333"/>
      <c r="UIF208" s="223"/>
      <c r="UIG208" s="418"/>
      <c r="UIH208" s="418"/>
      <c r="UII208" s="331"/>
      <c r="UIJ208" s="332"/>
      <c r="UIK208" s="418"/>
      <c r="UIL208" s="223"/>
      <c r="UIM208" s="223"/>
      <c r="UIN208" s="333"/>
      <c r="UIO208" s="333"/>
      <c r="UIP208" s="223"/>
      <c r="UIQ208" s="418"/>
      <c r="UIR208" s="418"/>
      <c r="UIS208" s="331"/>
      <c r="UIT208" s="332"/>
      <c r="UIU208" s="418"/>
      <c r="UIV208" s="223"/>
      <c r="UIW208" s="223"/>
      <c r="UIX208" s="333"/>
      <c r="UIY208" s="333"/>
      <c r="UIZ208" s="223"/>
      <c r="UJA208" s="418"/>
      <c r="UJB208" s="418"/>
      <c r="UJC208" s="331"/>
      <c r="UJD208" s="332"/>
      <c r="UJE208" s="418"/>
      <c r="UJF208" s="223"/>
      <c r="UJG208" s="223"/>
      <c r="UJH208" s="333"/>
      <c r="UJI208" s="333"/>
      <c r="UJJ208" s="223"/>
      <c r="UJK208" s="418"/>
      <c r="UJL208" s="418"/>
      <c r="UJM208" s="331"/>
      <c r="UJN208" s="332"/>
      <c r="UJO208" s="418"/>
      <c r="UJP208" s="223"/>
      <c r="UJQ208" s="223"/>
      <c r="UJR208" s="333"/>
      <c r="UJS208" s="333"/>
      <c r="UJT208" s="223"/>
      <c r="UJU208" s="418"/>
      <c r="UJV208" s="418"/>
      <c r="UJW208" s="331"/>
      <c r="UJX208" s="332"/>
      <c r="UJY208" s="418"/>
      <c r="UJZ208" s="223"/>
      <c r="UKA208" s="223"/>
      <c r="UKB208" s="333"/>
      <c r="UKC208" s="333"/>
      <c r="UKD208" s="223"/>
      <c r="UKE208" s="418"/>
      <c r="UKF208" s="418"/>
      <c r="UKG208" s="331"/>
      <c r="UKH208" s="332"/>
      <c r="UKI208" s="418"/>
      <c r="UKJ208" s="223"/>
      <c r="UKK208" s="223"/>
      <c r="UKL208" s="333"/>
      <c r="UKM208" s="333"/>
      <c r="UKN208" s="223"/>
      <c r="UKO208" s="418"/>
      <c r="UKP208" s="418"/>
      <c r="UKQ208" s="331"/>
      <c r="UKR208" s="332"/>
      <c r="UKS208" s="418"/>
      <c r="UKT208" s="223"/>
      <c r="UKU208" s="223"/>
      <c r="UKV208" s="333"/>
      <c r="UKW208" s="333"/>
      <c r="UKX208" s="223"/>
      <c r="UKY208" s="418"/>
      <c r="UKZ208" s="418"/>
      <c r="ULA208" s="331"/>
      <c r="ULB208" s="332"/>
      <c r="ULC208" s="418"/>
      <c r="ULD208" s="223"/>
      <c r="ULE208" s="223"/>
      <c r="ULF208" s="333"/>
      <c r="ULG208" s="333"/>
      <c r="ULH208" s="223"/>
      <c r="ULI208" s="418"/>
      <c r="ULJ208" s="418"/>
      <c r="ULK208" s="331"/>
      <c r="ULL208" s="332"/>
      <c r="ULM208" s="418"/>
      <c r="ULN208" s="223"/>
      <c r="ULO208" s="223"/>
      <c r="ULP208" s="333"/>
      <c r="ULQ208" s="333"/>
      <c r="ULR208" s="223"/>
      <c r="ULS208" s="418"/>
      <c r="ULT208" s="418"/>
      <c r="ULU208" s="331"/>
      <c r="ULV208" s="332"/>
      <c r="ULW208" s="418"/>
      <c r="ULX208" s="223"/>
      <c r="ULY208" s="223"/>
      <c r="ULZ208" s="333"/>
      <c r="UMA208" s="333"/>
      <c r="UMB208" s="223"/>
      <c r="UMC208" s="418"/>
      <c r="UMD208" s="418"/>
      <c r="UME208" s="331"/>
      <c r="UMF208" s="332"/>
      <c r="UMG208" s="418"/>
      <c r="UMH208" s="223"/>
      <c r="UMI208" s="223"/>
      <c r="UMJ208" s="333"/>
      <c r="UMK208" s="333"/>
      <c r="UML208" s="223"/>
      <c r="UMM208" s="418"/>
      <c r="UMN208" s="418"/>
      <c r="UMO208" s="331"/>
      <c r="UMP208" s="332"/>
      <c r="UMQ208" s="418"/>
      <c r="UMR208" s="223"/>
      <c r="UMS208" s="223"/>
      <c r="UMT208" s="333"/>
      <c r="UMU208" s="333"/>
      <c r="UMV208" s="223"/>
      <c r="UMW208" s="418"/>
      <c r="UMX208" s="418"/>
      <c r="UMY208" s="331"/>
      <c r="UMZ208" s="332"/>
      <c r="UNA208" s="418"/>
      <c r="UNB208" s="223"/>
      <c r="UNC208" s="223"/>
      <c r="UND208" s="333"/>
      <c r="UNE208" s="333"/>
      <c r="UNF208" s="223"/>
      <c r="UNG208" s="418"/>
      <c r="UNH208" s="418"/>
      <c r="UNI208" s="331"/>
      <c r="UNJ208" s="332"/>
      <c r="UNK208" s="418"/>
      <c r="UNL208" s="223"/>
      <c r="UNM208" s="223"/>
      <c r="UNN208" s="333"/>
      <c r="UNO208" s="333"/>
      <c r="UNP208" s="223"/>
      <c r="UNQ208" s="418"/>
      <c r="UNR208" s="418"/>
      <c r="UNS208" s="331"/>
      <c r="UNT208" s="332"/>
      <c r="UNU208" s="418"/>
      <c r="UNV208" s="223"/>
      <c r="UNW208" s="223"/>
      <c r="UNX208" s="333"/>
      <c r="UNY208" s="333"/>
      <c r="UNZ208" s="223"/>
      <c r="UOA208" s="418"/>
      <c r="UOB208" s="418"/>
      <c r="UOC208" s="331"/>
      <c r="UOD208" s="332"/>
      <c r="UOE208" s="418"/>
      <c r="UOF208" s="223"/>
      <c r="UOG208" s="223"/>
      <c r="UOH208" s="333"/>
      <c r="UOI208" s="333"/>
      <c r="UOJ208" s="223"/>
      <c r="UOK208" s="418"/>
      <c r="UOL208" s="418"/>
      <c r="UOM208" s="331"/>
      <c r="UON208" s="332"/>
      <c r="UOO208" s="418"/>
      <c r="UOP208" s="223"/>
      <c r="UOQ208" s="223"/>
      <c r="UOR208" s="333"/>
      <c r="UOS208" s="333"/>
      <c r="UOT208" s="223"/>
      <c r="UOU208" s="418"/>
      <c r="UOV208" s="418"/>
      <c r="UOW208" s="331"/>
      <c r="UOX208" s="332"/>
      <c r="UOY208" s="418"/>
      <c r="UOZ208" s="223"/>
      <c r="UPA208" s="223"/>
      <c r="UPB208" s="333"/>
      <c r="UPC208" s="333"/>
      <c r="UPD208" s="223"/>
      <c r="UPE208" s="418"/>
      <c r="UPF208" s="418"/>
      <c r="UPG208" s="331"/>
      <c r="UPH208" s="332"/>
      <c r="UPI208" s="418"/>
      <c r="UPJ208" s="223"/>
      <c r="UPK208" s="223"/>
      <c r="UPL208" s="333"/>
      <c r="UPM208" s="333"/>
      <c r="UPN208" s="223"/>
      <c r="UPO208" s="418"/>
      <c r="UPP208" s="418"/>
      <c r="UPQ208" s="331"/>
      <c r="UPR208" s="332"/>
      <c r="UPS208" s="418"/>
      <c r="UPT208" s="223"/>
      <c r="UPU208" s="223"/>
      <c r="UPV208" s="333"/>
      <c r="UPW208" s="333"/>
      <c r="UPX208" s="223"/>
      <c r="UPY208" s="418"/>
      <c r="UPZ208" s="418"/>
      <c r="UQA208" s="331"/>
      <c r="UQB208" s="332"/>
      <c r="UQC208" s="418"/>
      <c r="UQD208" s="223"/>
      <c r="UQE208" s="223"/>
      <c r="UQF208" s="333"/>
      <c r="UQG208" s="333"/>
      <c r="UQH208" s="223"/>
      <c r="UQI208" s="418"/>
      <c r="UQJ208" s="418"/>
      <c r="UQK208" s="331"/>
      <c r="UQL208" s="332"/>
      <c r="UQM208" s="418"/>
      <c r="UQN208" s="223"/>
      <c r="UQO208" s="223"/>
      <c r="UQP208" s="333"/>
      <c r="UQQ208" s="333"/>
      <c r="UQR208" s="223"/>
      <c r="UQS208" s="418"/>
      <c r="UQT208" s="418"/>
      <c r="UQU208" s="331"/>
      <c r="UQV208" s="332"/>
      <c r="UQW208" s="418"/>
      <c r="UQX208" s="223"/>
      <c r="UQY208" s="223"/>
      <c r="UQZ208" s="333"/>
      <c r="URA208" s="333"/>
      <c r="URB208" s="223"/>
      <c r="URC208" s="418"/>
      <c r="URD208" s="418"/>
      <c r="URE208" s="331"/>
      <c r="URF208" s="332"/>
      <c r="URG208" s="418"/>
      <c r="URH208" s="223"/>
      <c r="URI208" s="223"/>
      <c r="URJ208" s="333"/>
      <c r="URK208" s="333"/>
      <c r="URL208" s="223"/>
      <c r="URM208" s="418"/>
      <c r="URN208" s="418"/>
      <c r="URO208" s="331"/>
      <c r="URP208" s="332"/>
      <c r="URQ208" s="418"/>
      <c r="URR208" s="223"/>
      <c r="URS208" s="223"/>
      <c r="URT208" s="333"/>
      <c r="URU208" s="333"/>
      <c r="URV208" s="223"/>
      <c r="URW208" s="418"/>
      <c r="URX208" s="418"/>
      <c r="URY208" s="331"/>
      <c r="URZ208" s="332"/>
      <c r="USA208" s="418"/>
      <c r="USB208" s="223"/>
      <c r="USC208" s="223"/>
      <c r="USD208" s="333"/>
      <c r="USE208" s="333"/>
      <c r="USF208" s="223"/>
      <c r="USG208" s="418"/>
      <c r="USH208" s="418"/>
      <c r="USI208" s="331"/>
      <c r="USJ208" s="332"/>
      <c r="USK208" s="418"/>
      <c r="USL208" s="223"/>
      <c r="USM208" s="223"/>
      <c r="USN208" s="333"/>
      <c r="USO208" s="333"/>
      <c r="USP208" s="223"/>
      <c r="USQ208" s="418"/>
      <c r="USR208" s="418"/>
      <c r="USS208" s="331"/>
      <c r="UST208" s="332"/>
      <c r="USU208" s="418"/>
      <c r="USV208" s="223"/>
      <c r="USW208" s="223"/>
      <c r="USX208" s="333"/>
      <c r="USY208" s="333"/>
      <c r="USZ208" s="223"/>
      <c r="UTA208" s="418"/>
      <c r="UTB208" s="418"/>
      <c r="UTC208" s="331"/>
      <c r="UTD208" s="332"/>
      <c r="UTE208" s="418"/>
      <c r="UTF208" s="223"/>
      <c r="UTG208" s="223"/>
      <c r="UTH208" s="333"/>
      <c r="UTI208" s="333"/>
      <c r="UTJ208" s="223"/>
      <c r="UTK208" s="418"/>
      <c r="UTL208" s="418"/>
      <c r="UTM208" s="331"/>
      <c r="UTN208" s="332"/>
      <c r="UTO208" s="418"/>
      <c r="UTP208" s="223"/>
      <c r="UTQ208" s="223"/>
      <c r="UTR208" s="333"/>
      <c r="UTS208" s="333"/>
      <c r="UTT208" s="223"/>
      <c r="UTU208" s="418"/>
      <c r="UTV208" s="418"/>
      <c r="UTW208" s="331"/>
      <c r="UTX208" s="332"/>
      <c r="UTY208" s="418"/>
      <c r="UTZ208" s="223"/>
      <c r="UUA208" s="223"/>
      <c r="UUB208" s="333"/>
      <c r="UUC208" s="333"/>
      <c r="UUD208" s="223"/>
      <c r="UUE208" s="418"/>
      <c r="UUF208" s="418"/>
      <c r="UUG208" s="331"/>
      <c r="UUH208" s="332"/>
      <c r="UUI208" s="418"/>
      <c r="UUJ208" s="223"/>
      <c r="UUK208" s="223"/>
      <c r="UUL208" s="333"/>
      <c r="UUM208" s="333"/>
      <c r="UUN208" s="223"/>
      <c r="UUO208" s="418"/>
      <c r="UUP208" s="418"/>
      <c r="UUQ208" s="331"/>
      <c r="UUR208" s="332"/>
      <c r="UUS208" s="418"/>
      <c r="UUT208" s="223"/>
      <c r="UUU208" s="223"/>
      <c r="UUV208" s="333"/>
      <c r="UUW208" s="333"/>
      <c r="UUX208" s="223"/>
      <c r="UUY208" s="418"/>
      <c r="UUZ208" s="418"/>
      <c r="UVA208" s="331"/>
      <c r="UVB208" s="332"/>
      <c r="UVC208" s="418"/>
      <c r="UVD208" s="223"/>
      <c r="UVE208" s="223"/>
      <c r="UVF208" s="333"/>
      <c r="UVG208" s="333"/>
      <c r="UVH208" s="223"/>
      <c r="UVI208" s="418"/>
      <c r="UVJ208" s="418"/>
      <c r="UVK208" s="331"/>
      <c r="UVL208" s="332"/>
      <c r="UVM208" s="418"/>
      <c r="UVN208" s="223"/>
      <c r="UVO208" s="223"/>
      <c r="UVP208" s="333"/>
      <c r="UVQ208" s="333"/>
      <c r="UVR208" s="223"/>
      <c r="UVS208" s="418"/>
      <c r="UVT208" s="418"/>
      <c r="UVU208" s="331"/>
      <c r="UVV208" s="332"/>
      <c r="UVW208" s="418"/>
      <c r="UVX208" s="223"/>
      <c r="UVY208" s="223"/>
      <c r="UVZ208" s="333"/>
      <c r="UWA208" s="333"/>
      <c r="UWB208" s="223"/>
      <c r="UWC208" s="418"/>
      <c r="UWD208" s="418"/>
      <c r="UWE208" s="331"/>
      <c r="UWF208" s="332"/>
      <c r="UWG208" s="418"/>
      <c r="UWH208" s="223"/>
      <c r="UWI208" s="223"/>
      <c r="UWJ208" s="333"/>
      <c r="UWK208" s="333"/>
      <c r="UWL208" s="223"/>
      <c r="UWM208" s="418"/>
      <c r="UWN208" s="418"/>
      <c r="UWO208" s="331"/>
      <c r="UWP208" s="332"/>
      <c r="UWQ208" s="418"/>
      <c r="UWR208" s="223"/>
      <c r="UWS208" s="223"/>
      <c r="UWT208" s="333"/>
      <c r="UWU208" s="333"/>
      <c r="UWV208" s="223"/>
      <c r="UWW208" s="418"/>
      <c r="UWX208" s="418"/>
      <c r="UWY208" s="331"/>
      <c r="UWZ208" s="332"/>
      <c r="UXA208" s="418"/>
      <c r="UXB208" s="223"/>
      <c r="UXC208" s="223"/>
      <c r="UXD208" s="333"/>
      <c r="UXE208" s="333"/>
      <c r="UXF208" s="223"/>
      <c r="UXG208" s="418"/>
      <c r="UXH208" s="418"/>
      <c r="UXI208" s="331"/>
      <c r="UXJ208" s="332"/>
      <c r="UXK208" s="418"/>
      <c r="UXL208" s="223"/>
      <c r="UXM208" s="223"/>
      <c r="UXN208" s="333"/>
      <c r="UXO208" s="333"/>
      <c r="UXP208" s="223"/>
      <c r="UXQ208" s="418"/>
      <c r="UXR208" s="418"/>
      <c r="UXS208" s="331"/>
      <c r="UXT208" s="332"/>
      <c r="UXU208" s="418"/>
      <c r="UXV208" s="223"/>
      <c r="UXW208" s="223"/>
      <c r="UXX208" s="333"/>
      <c r="UXY208" s="333"/>
      <c r="UXZ208" s="223"/>
      <c r="UYA208" s="418"/>
      <c r="UYB208" s="418"/>
      <c r="UYC208" s="331"/>
      <c r="UYD208" s="332"/>
      <c r="UYE208" s="418"/>
      <c r="UYF208" s="223"/>
      <c r="UYG208" s="223"/>
      <c r="UYH208" s="333"/>
      <c r="UYI208" s="333"/>
      <c r="UYJ208" s="223"/>
      <c r="UYK208" s="418"/>
      <c r="UYL208" s="418"/>
      <c r="UYM208" s="331"/>
      <c r="UYN208" s="332"/>
      <c r="UYO208" s="418"/>
      <c r="UYP208" s="223"/>
      <c r="UYQ208" s="223"/>
      <c r="UYR208" s="333"/>
      <c r="UYS208" s="333"/>
      <c r="UYT208" s="223"/>
      <c r="UYU208" s="418"/>
      <c r="UYV208" s="418"/>
      <c r="UYW208" s="331"/>
      <c r="UYX208" s="332"/>
      <c r="UYY208" s="418"/>
      <c r="UYZ208" s="223"/>
      <c r="UZA208" s="223"/>
      <c r="UZB208" s="333"/>
      <c r="UZC208" s="333"/>
      <c r="UZD208" s="223"/>
      <c r="UZE208" s="418"/>
      <c r="UZF208" s="418"/>
      <c r="UZG208" s="331"/>
      <c r="UZH208" s="332"/>
      <c r="UZI208" s="418"/>
      <c r="UZJ208" s="223"/>
      <c r="UZK208" s="223"/>
      <c r="UZL208" s="333"/>
      <c r="UZM208" s="333"/>
      <c r="UZN208" s="223"/>
      <c r="UZO208" s="418"/>
      <c r="UZP208" s="418"/>
      <c r="UZQ208" s="331"/>
      <c r="UZR208" s="332"/>
      <c r="UZS208" s="418"/>
      <c r="UZT208" s="223"/>
      <c r="UZU208" s="223"/>
      <c r="UZV208" s="333"/>
      <c r="UZW208" s="333"/>
      <c r="UZX208" s="223"/>
      <c r="UZY208" s="418"/>
      <c r="UZZ208" s="418"/>
      <c r="VAA208" s="331"/>
      <c r="VAB208" s="332"/>
      <c r="VAC208" s="418"/>
      <c r="VAD208" s="223"/>
      <c r="VAE208" s="223"/>
      <c r="VAF208" s="333"/>
      <c r="VAG208" s="333"/>
      <c r="VAH208" s="223"/>
      <c r="VAI208" s="418"/>
      <c r="VAJ208" s="418"/>
      <c r="VAK208" s="331"/>
      <c r="VAL208" s="332"/>
      <c r="VAM208" s="418"/>
      <c r="VAN208" s="223"/>
      <c r="VAO208" s="223"/>
      <c r="VAP208" s="333"/>
      <c r="VAQ208" s="333"/>
      <c r="VAR208" s="223"/>
      <c r="VAS208" s="418"/>
      <c r="VAT208" s="418"/>
      <c r="VAU208" s="331"/>
      <c r="VAV208" s="332"/>
      <c r="VAW208" s="418"/>
      <c r="VAX208" s="223"/>
      <c r="VAY208" s="223"/>
      <c r="VAZ208" s="333"/>
      <c r="VBA208" s="333"/>
      <c r="VBB208" s="223"/>
      <c r="VBC208" s="418"/>
      <c r="VBD208" s="418"/>
      <c r="VBE208" s="331"/>
      <c r="VBF208" s="332"/>
      <c r="VBG208" s="418"/>
      <c r="VBH208" s="223"/>
      <c r="VBI208" s="223"/>
      <c r="VBJ208" s="333"/>
      <c r="VBK208" s="333"/>
      <c r="VBL208" s="223"/>
      <c r="VBM208" s="418"/>
      <c r="VBN208" s="418"/>
      <c r="VBO208" s="331"/>
      <c r="VBP208" s="332"/>
      <c r="VBQ208" s="418"/>
      <c r="VBR208" s="223"/>
      <c r="VBS208" s="223"/>
      <c r="VBT208" s="333"/>
      <c r="VBU208" s="333"/>
      <c r="VBV208" s="223"/>
      <c r="VBW208" s="418"/>
      <c r="VBX208" s="418"/>
      <c r="VBY208" s="331"/>
      <c r="VBZ208" s="332"/>
      <c r="VCA208" s="418"/>
      <c r="VCB208" s="223"/>
      <c r="VCC208" s="223"/>
      <c r="VCD208" s="333"/>
      <c r="VCE208" s="333"/>
      <c r="VCF208" s="223"/>
      <c r="VCG208" s="418"/>
      <c r="VCH208" s="418"/>
      <c r="VCI208" s="331"/>
      <c r="VCJ208" s="332"/>
      <c r="VCK208" s="418"/>
      <c r="VCL208" s="223"/>
      <c r="VCM208" s="223"/>
      <c r="VCN208" s="333"/>
      <c r="VCO208" s="333"/>
      <c r="VCP208" s="223"/>
      <c r="VCQ208" s="418"/>
      <c r="VCR208" s="418"/>
      <c r="VCS208" s="331"/>
      <c r="VCT208" s="332"/>
      <c r="VCU208" s="418"/>
      <c r="VCV208" s="223"/>
      <c r="VCW208" s="223"/>
      <c r="VCX208" s="333"/>
      <c r="VCY208" s="333"/>
      <c r="VCZ208" s="223"/>
      <c r="VDA208" s="418"/>
      <c r="VDB208" s="418"/>
      <c r="VDC208" s="331"/>
      <c r="VDD208" s="332"/>
      <c r="VDE208" s="418"/>
      <c r="VDF208" s="223"/>
      <c r="VDG208" s="223"/>
      <c r="VDH208" s="333"/>
      <c r="VDI208" s="333"/>
      <c r="VDJ208" s="223"/>
      <c r="VDK208" s="418"/>
      <c r="VDL208" s="418"/>
      <c r="VDM208" s="331"/>
      <c r="VDN208" s="332"/>
      <c r="VDO208" s="418"/>
      <c r="VDP208" s="223"/>
      <c r="VDQ208" s="223"/>
      <c r="VDR208" s="333"/>
      <c r="VDS208" s="333"/>
      <c r="VDT208" s="223"/>
      <c r="VDU208" s="418"/>
      <c r="VDV208" s="418"/>
      <c r="VDW208" s="331"/>
      <c r="VDX208" s="332"/>
      <c r="VDY208" s="418"/>
      <c r="VDZ208" s="223"/>
      <c r="VEA208" s="223"/>
      <c r="VEB208" s="333"/>
      <c r="VEC208" s="333"/>
      <c r="VED208" s="223"/>
      <c r="VEE208" s="418"/>
      <c r="VEF208" s="418"/>
      <c r="VEG208" s="331"/>
      <c r="VEH208" s="332"/>
      <c r="VEI208" s="418"/>
      <c r="VEJ208" s="223"/>
      <c r="VEK208" s="223"/>
      <c r="VEL208" s="333"/>
      <c r="VEM208" s="333"/>
      <c r="VEN208" s="223"/>
      <c r="VEO208" s="418"/>
      <c r="VEP208" s="418"/>
      <c r="VEQ208" s="331"/>
      <c r="VER208" s="332"/>
      <c r="VES208" s="418"/>
      <c r="VET208" s="223"/>
      <c r="VEU208" s="223"/>
      <c r="VEV208" s="333"/>
      <c r="VEW208" s="333"/>
      <c r="VEX208" s="223"/>
      <c r="VEY208" s="418"/>
      <c r="VEZ208" s="418"/>
      <c r="VFA208" s="331"/>
      <c r="VFB208" s="332"/>
      <c r="VFC208" s="418"/>
      <c r="VFD208" s="223"/>
      <c r="VFE208" s="223"/>
      <c r="VFF208" s="333"/>
      <c r="VFG208" s="333"/>
      <c r="VFH208" s="223"/>
      <c r="VFI208" s="418"/>
      <c r="VFJ208" s="418"/>
      <c r="VFK208" s="331"/>
      <c r="VFL208" s="332"/>
      <c r="VFM208" s="418"/>
      <c r="VFN208" s="223"/>
      <c r="VFO208" s="223"/>
      <c r="VFP208" s="333"/>
      <c r="VFQ208" s="333"/>
      <c r="VFR208" s="223"/>
      <c r="VFS208" s="418"/>
      <c r="VFT208" s="418"/>
      <c r="VFU208" s="331"/>
      <c r="VFV208" s="332"/>
      <c r="VFW208" s="418"/>
      <c r="VFX208" s="223"/>
      <c r="VFY208" s="223"/>
      <c r="VFZ208" s="333"/>
      <c r="VGA208" s="333"/>
      <c r="VGB208" s="223"/>
      <c r="VGC208" s="418"/>
      <c r="VGD208" s="418"/>
      <c r="VGE208" s="331"/>
      <c r="VGF208" s="332"/>
      <c r="VGG208" s="418"/>
      <c r="VGH208" s="223"/>
      <c r="VGI208" s="223"/>
      <c r="VGJ208" s="333"/>
      <c r="VGK208" s="333"/>
      <c r="VGL208" s="223"/>
      <c r="VGM208" s="418"/>
      <c r="VGN208" s="418"/>
      <c r="VGO208" s="331"/>
      <c r="VGP208" s="332"/>
      <c r="VGQ208" s="418"/>
      <c r="VGR208" s="223"/>
      <c r="VGS208" s="223"/>
      <c r="VGT208" s="333"/>
      <c r="VGU208" s="333"/>
      <c r="VGV208" s="223"/>
      <c r="VGW208" s="418"/>
      <c r="VGX208" s="418"/>
      <c r="VGY208" s="331"/>
      <c r="VGZ208" s="332"/>
      <c r="VHA208" s="418"/>
      <c r="VHB208" s="223"/>
      <c r="VHC208" s="223"/>
      <c r="VHD208" s="333"/>
      <c r="VHE208" s="333"/>
      <c r="VHF208" s="223"/>
      <c r="VHG208" s="418"/>
      <c r="VHH208" s="418"/>
      <c r="VHI208" s="331"/>
      <c r="VHJ208" s="332"/>
      <c r="VHK208" s="418"/>
      <c r="VHL208" s="223"/>
      <c r="VHM208" s="223"/>
      <c r="VHN208" s="333"/>
      <c r="VHO208" s="333"/>
      <c r="VHP208" s="223"/>
      <c r="VHQ208" s="418"/>
      <c r="VHR208" s="418"/>
      <c r="VHS208" s="331"/>
      <c r="VHT208" s="332"/>
      <c r="VHU208" s="418"/>
      <c r="VHV208" s="223"/>
      <c r="VHW208" s="223"/>
      <c r="VHX208" s="333"/>
      <c r="VHY208" s="333"/>
      <c r="VHZ208" s="223"/>
      <c r="VIA208" s="418"/>
      <c r="VIB208" s="418"/>
      <c r="VIC208" s="331"/>
      <c r="VID208" s="332"/>
      <c r="VIE208" s="418"/>
      <c r="VIF208" s="223"/>
      <c r="VIG208" s="223"/>
      <c r="VIH208" s="333"/>
      <c r="VII208" s="333"/>
      <c r="VIJ208" s="223"/>
      <c r="VIK208" s="418"/>
      <c r="VIL208" s="418"/>
      <c r="VIM208" s="331"/>
      <c r="VIN208" s="332"/>
      <c r="VIO208" s="418"/>
      <c r="VIP208" s="223"/>
      <c r="VIQ208" s="223"/>
      <c r="VIR208" s="333"/>
      <c r="VIS208" s="333"/>
      <c r="VIT208" s="223"/>
      <c r="VIU208" s="418"/>
      <c r="VIV208" s="418"/>
      <c r="VIW208" s="331"/>
      <c r="VIX208" s="332"/>
      <c r="VIY208" s="418"/>
      <c r="VIZ208" s="223"/>
      <c r="VJA208" s="223"/>
      <c r="VJB208" s="333"/>
      <c r="VJC208" s="333"/>
      <c r="VJD208" s="223"/>
      <c r="VJE208" s="418"/>
      <c r="VJF208" s="418"/>
      <c r="VJG208" s="331"/>
      <c r="VJH208" s="332"/>
      <c r="VJI208" s="418"/>
      <c r="VJJ208" s="223"/>
      <c r="VJK208" s="223"/>
      <c r="VJL208" s="333"/>
      <c r="VJM208" s="333"/>
      <c r="VJN208" s="223"/>
      <c r="VJO208" s="418"/>
      <c r="VJP208" s="418"/>
      <c r="VJQ208" s="331"/>
      <c r="VJR208" s="332"/>
      <c r="VJS208" s="418"/>
      <c r="VJT208" s="223"/>
      <c r="VJU208" s="223"/>
      <c r="VJV208" s="333"/>
      <c r="VJW208" s="333"/>
      <c r="VJX208" s="223"/>
      <c r="VJY208" s="418"/>
      <c r="VJZ208" s="418"/>
      <c r="VKA208" s="331"/>
      <c r="VKB208" s="332"/>
      <c r="VKC208" s="418"/>
      <c r="VKD208" s="223"/>
      <c r="VKE208" s="223"/>
      <c r="VKF208" s="333"/>
      <c r="VKG208" s="333"/>
      <c r="VKH208" s="223"/>
      <c r="VKI208" s="418"/>
      <c r="VKJ208" s="418"/>
      <c r="VKK208" s="331"/>
      <c r="VKL208" s="332"/>
      <c r="VKM208" s="418"/>
      <c r="VKN208" s="223"/>
      <c r="VKO208" s="223"/>
      <c r="VKP208" s="333"/>
      <c r="VKQ208" s="333"/>
      <c r="VKR208" s="223"/>
      <c r="VKS208" s="418"/>
      <c r="VKT208" s="418"/>
      <c r="VKU208" s="331"/>
      <c r="VKV208" s="332"/>
      <c r="VKW208" s="418"/>
      <c r="VKX208" s="223"/>
      <c r="VKY208" s="223"/>
      <c r="VKZ208" s="333"/>
      <c r="VLA208" s="333"/>
      <c r="VLB208" s="223"/>
      <c r="VLC208" s="418"/>
      <c r="VLD208" s="418"/>
      <c r="VLE208" s="331"/>
      <c r="VLF208" s="332"/>
      <c r="VLG208" s="418"/>
      <c r="VLH208" s="223"/>
      <c r="VLI208" s="223"/>
      <c r="VLJ208" s="333"/>
      <c r="VLK208" s="333"/>
      <c r="VLL208" s="223"/>
      <c r="VLM208" s="418"/>
      <c r="VLN208" s="418"/>
      <c r="VLO208" s="331"/>
      <c r="VLP208" s="332"/>
      <c r="VLQ208" s="418"/>
      <c r="VLR208" s="223"/>
      <c r="VLS208" s="223"/>
      <c r="VLT208" s="333"/>
      <c r="VLU208" s="333"/>
      <c r="VLV208" s="223"/>
      <c r="VLW208" s="418"/>
      <c r="VLX208" s="418"/>
      <c r="VLY208" s="331"/>
      <c r="VLZ208" s="332"/>
      <c r="VMA208" s="418"/>
      <c r="VMB208" s="223"/>
      <c r="VMC208" s="223"/>
      <c r="VMD208" s="333"/>
      <c r="VME208" s="333"/>
      <c r="VMF208" s="223"/>
      <c r="VMG208" s="418"/>
      <c r="VMH208" s="418"/>
      <c r="VMI208" s="331"/>
      <c r="VMJ208" s="332"/>
      <c r="VMK208" s="418"/>
      <c r="VML208" s="223"/>
      <c r="VMM208" s="223"/>
      <c r="VMN208" s="333"/>
      <c r="VMO208" s="333"/>
      <c r="VMP208" s="223"/>
      <c r="VMQ208" s="418"/>
      <c r="VMR208" s="418"/>
      <c r="VMS208" s="331"/>
      <c r="VMT208" s="332"/>
      <c r="VMU208" s="418"/>
      <c r="VMV208" s="223"/>
      <c r="VMW208" s="223"/>
      <c r="VMX208" s="333"/>
      <c r="VMY208" s="333"/>
      <c r="VMZ208" s="223"/>
      <c r="VNA208" s="418"/>
      <c r="VNB208" s="418"/>
      <c r="VNC208" s="331"/>
      <c r="VND208" s="332"/>
      <c r="VNE208" s="418"/>
      <c r="VNF208" s="223"/>
      <c r="VNG208" s="223"/>
      <c r="VNH208" s="333"/>
      <c r="VNI208" s="333"/>
      <c r="VNJ208" s="223"/>
      <c r="VNK208" s="418"/>
      <c r="VNL208" s="418"/>
      <c r="VNM208" s="331"/>
      <c r="VNN208" s="332"/>
      <c r="VNO208" s="418"/>
      <c r="VNP208" s="223"/>
      <c r="VNQ208" s="223"/>
      <c r="VNR208" s="333"/>
      <c r="VNS208" s="333"/>
      <c r="VNT208" s="223"/>
      <c r="VNU208" s="418"/>
      <c r="VNV208" s="418"/>
      <c r="VNW208" s="331"/>
      <c r="VNX208" s="332"/>
      <c r="VNY208" s="418"/>
      <c r="VNZ208" s="223"/>
      <c r="VOA208" s="223"/>
      <c r="VOB208" s="333"/>
      <c r="VOC208" s="333"/>
      <c r="VOD208" s="223"/>
      <c r="VOE208" s="418"/>
      <c r="VOF208" s="418"/>
      <c r="VOG208" s="331"/>
      <c r="VOH208" s="332"/>
      <c r="VOI208" s="418"/>
      <c r="VOJ208" s="223"/>
      <c r="VOK208" s="223"/>
      <c r="VOL208" s="333"/>
      <c r="VOM208" s="333"/>
      <c r="VON208" s="223"/>
      <c r="VOO208" s="418"/>
      <c r="VOP208" s="418"/>
      <c r="VOQ208" s="331"/>
      <c r="VOR208" s="332"/>
      <c r="VOS208" s="418"/>
      <c r="VOT208" s="223"/>
      <c r="VOU208" s="223"/>
      <c r="VOV208" s="333"/>
      <c r="VOW208" s="333"/>
      <c r="VOX208" s="223"/>
      <c r="VOY208" s="418"/>
      <c r="VOZ208" s="418"/>
      <c r="VPA208" s="331"/>
      <c r="VPB208" s="332"/>
      <c r="VPC208" s="418"/>
      <c r="VPD208" s="223"/>
      <c r="VPE208" s="223"/>
      <c r="VPF208" s="333"/>
      <c r="VPG208" s="333"/>
      <c r="VPH208" s="223"/>
      <c r="VPI208" s="418"/>
      <c r="VPJ208" s="418"/>
      <c r="VPK208" s="331"/>
      <c r="VPL208" s="332"/>
      <c r="VPM208" s="418"/>
      <c r="VPN208" s="223"/>
      <c r="VPO208" s="223"/>
      <c r="VPP208" s="333"/>
      <c r="VPQ208" s="333"/>
      <c r="VPR208" s="223"/>
      <c r="VPS208" s="418"/>
      <c r="VPT208" s="418"/>
      <c r="VPU208" s="331"/>
      <c r="VPV208" s="332"/>
      <c r="VPW208" s="418"/>
      <c r="VPX208" s="223"/>
      <c r="VPY208" s="223"/>
      <c r="VPZ208" s="333"/>
      <c r="VQA208" s="333"/>
      <c r="VQB208" s="223"/>
      <c r="VQC208" s="418"/>
      <c r="VQD208" s="418"/>
      <c r="VQE208" s="331"/>
      <c r="VQF208" s="332"/>
      <c r="VQG208" s="418"/>
      <c r="VQH208" s="223"/>
      <c r="VQI208" s="223"/>
      <c r="VQJ208" s="333"/>
      <c r="VQK208" s="333"/>
      <c r="VQL208" s="223"/>
      <c r="VQM208" s="418"/>
      <c r="VQN208" s="418"/>
      <c r="VQO208" s="331"/>
      <c r="VQP208" s="332"/>
      <c r="VQQ208" s="418"/>
      <c r="VQR208" s="223"/>
      <c r="VQS208" s="223"/>
      <c r="VQT208" s="333"/>
      <c r="VQU208" s="333"/>
      <c r="VQV208" s="223"/>
      <c r="VQW208" s="418"/>
      <c r="VQX208" s="418"/>
      <c r="VQY208" s="331"/>
      <c r="VQZ208" s="332"/>
      <c r="VRA208" s="418"/>
      <c r="VRB208" s="223"/>
      <c r="VRC208" s="223"/>
      <c r="VRD208" s="333"/>
      <c r="VRE208" s="333"/>
      <c r="VRF208" s="223"/>
      <c r="VRG208" s="418"/>
      <c r="VRH208" s="418"/>
      <c r="VRI208" s="331"/>
      <c r="VRJ208" s="332"/>
      <c r="VRK208" s="418"/>
      <c r="VRL208" s="223"/>
      <c r="VRM208" s="223"/>
      <c r="VRN208" s="333"/>
      <c r="VRO208" s="333"/>
      <c r="VRP208" s="223"/>
      <c r="VRQ208" s="418"/>
      <c r="VRR208" s="418"/>
      <c r="VRS208" s="331"/>
      <c r="VRT208" s="332"/>
      <c r="VRU208" s="418"/>
      <c r="VRV208" s="223"/>
      <c r="VRW208" s="223"/>
      <c r="VRX208" s="333"/>
      <c r="VRY208" s="333"/>
      <c r="VRZ208" s="223"/>
      <c r="VSA208" s="418"/>
      <c r="VSB208" s="418"/>
      <c r="VSC208" s="331"/>
      <c r="VSD208" s="332"/>
      <c r="VSE208" s="418"/>
      <c r="VSF208" s="223"/>
      <c r="VSG208" s="223"/>
      <c r="VSH208" s="333"/>
      <c r="VSI208" s="333"/>
      <c r="VSJ208" s="223"/>
      <c r="VSK208" s="418"/>
      <c r="VSL208" s="418"/>
      <c r="VSM208" s="331"/>
      <c r="VSN208" s="332"/>
      <c r="VSO208" s="418"/>
      <c r="VSP208" s="223"/>
      <c r="VSQ208" s="223"/>
      <c r="VSR208" s="333"/>
      <c r="VSS208" s="333"/>
      <c r="VST208" s="223"/>
      <c r="VSU208" s="418"/>
      <c r="VSV208" s="418"/>
      <c r="VSW208" s="331"/>
      <c r="VSX208" s="332"/>
      <c r="VSY208" s="418"/>
      <c r="VSZ208" s="223"/>
      <c r="VTA208" s="223"/>
      <c r="VTB208" s="333"/>
      <c r="VTC208" s="333"/>
      <c r="VTD208" s="223"/>
      <c r="VTE208" s="418"/>
      <c r="VTF208" s="418"/>
      <c r="VTG208" s="331"/>
      <c r="VTH208" s="332"/>
      <c r="VTI208" s="418"/>
      <c r="VTJ208" s="223"/>
      <c r="VTK208" s="223"/>
      <c r="VTL208" s="333"/>
      <c r="VTM208" s="333"/>
      <c r="VTN208" s="223"/>
      <c r="VTO208" s="418"/>
      <c r="VTP208" s="418"/>
      <c r="VTQ208" s="331"/>
      <c r="VTR208" s="332"/>
      <c r="VTS208" s="418"/>
      <c r="VTT208" s="223"/>
      <c r="VTU208" s="223"/>
      <c r="VTV208" s="333"/>
      <c r="VTW208" s="333"/>
      <c r="VTX208" s="223"/>
      <c r="VTY208" s="418"/>
      <c r="VTZ208" s="418"/>
      <c r="VUA208" s="331"/>
      <c r="VUB208" s="332"/>
      <c r="VUC208" s="418"/>
      <c r="VUD208" s="223"/>
      <c r="VUE208" s="223"/>
      <c r="VUF208" s="333"/>
      <c r="VUG208" s="333"/>
      <c r="VUH208" s="223"/>
      <c r="VUI208" s="418"/>
      <c r="VUJ208" s="418"/>
      <c r="VUK208" s="331"/>
      <c r="VUL208" s="332"/>
      <c r="VUM208" s="418"/>
      <c r="VUN208" s="223"/>
      <c r="VUO208" s="223"/>
      <c r="VUP208" s="333"/>
      <c r="VUQ208" s="333"/>
      <c r="VUR208" s="223"/>
      <c r="VUS208" s="418"/>
      <c r="VUT208" s="418"/>
      <c r="VUU208" s="331"/>
      <c r="VUV208" s="332"/>
      <c r="VUW208" s="418"/>
      <c r="VUX208" s="223"/>
      <c r="VUY208" s="223"/>
      <c r="VUZ208" s="333"/>
      <c r="VVA208" s="333"/>
      <c r="VVB208" s="223"/>
      <c r="VVC208" s="418"/>
      <c r="VVD208" s="418"/>
      <c r="VVE208" s="331"/>
      <c r="VVF208" s="332"/>
      <c r="VVG208" s="418"/>
      <c r="VVH208" s="223"/>
      <c r="VVI208" s="223"/>
      <c r="VVJ208" s="333"/>
      <c r="VVK208" s="333"/>
      <c r="VVL208" s="223"/>
      <c r="VVM208" s="418"/>
      <c r="VVN208" s="418"/>
      <c r="VVO208" s="331"/>
      <c r="VVP208" s="332"/>
      <c r="VVQ208" s="418"/>
      <c r="VVR208" s="223"/>
      <c r="VVS208" s="223"/>
      <c r="VVT208" s="333"/>
      <c r="VVU208" s="333"/>
      <c r="VVV208" s="223"/>
      <c r="VVW208" s="418"/>
      <c r="VVX208" s="418"/>
      <c r="VVY208" s="331"/>
      <c r="VVZ208" s="332"/>
      <c r="VWA208" s="418"/>
      <c r="VWB208" s="223"/>
      <c r="VWC208" s="223"/>
      <c r="VWD208" s="333"/>
      <c r="VWE208" s="333"/>
      <c r="VWF208" s="223"/>
      <c r="VWG208" s="418"/>
      <c r="VWH208" s="418"/>
      <c r="VWI208" s="331"/>
      <c r="VWJ208" s="332"/>
      <c r="VWK208" s="418"/>
      <c r="VWL208" s="223"/>
      <c r="VWM208" s="223"/>
      <c r="VWN208" s="333"/>
      <c r="VWO208" s="333"/>
      <c r="VWP208" s="223"/>
      <c r="VWQ208" s="418"/>
      <c r="VWR208" s="418"/>
      <c r="VWS208" s="331"/>
      <c r="VWT208" s="332"/>
      <c r="VWU208" s="418"/>
      <c r="VWV208" s="223"/>
      <c r="VWW208" s="223"/>
      <c r="VWX208" s="333"/>
      <c r="VWY208" s="333"/>
      <c r="VWZ208" s="223"/>
      <c r="VXA208" s="418"/>
      <c r="VXB208" s="418"/>
      <c r="VXC208" s="331"/>
      <c r="VXD208" s="332"/>
      <c r="VXE208" s="418"/>
      <c r="VXF208" s="223"/>
      <c r="VXG208" s="223"/>
      <c r="VXH208" s="333"/>
      <c r="VXI208" s="333"/>
      <c r="VXJ208" s="223"/>
      <c r="VXK208" s="418"/>
      <c r="VXL208" s="418"/>
      <c r="VXM208" s="331"/>
      <c r="VXN208" s="332"/>
      <c r="VXO208" s="418"/>
      <c r="VXP208" s="223"/>
      <c r="VXQ208" s="223"/>
      <c r="VXR208" s="333"/>
      <c r="VXS208" s="333"/>
      <c r="VXT208" s="223"/>
      <c r="VXU208" s="418"/>
      <c r="VXV208" s="418"/>
      <c r="VXW208" s="331"/>
      <c r="VXX208" s="332"/>
      <c r="VXY208" s="418"/>
      <c r="VXZ208" s="223"/>
      <c r="VYA208" s="223"/>
      <c r="VYB208" s="333"/>
      <c r="VYC208" s="333"/>
      <c r="VYD208" s="223"/>
      <c r="VYE208" s="418"/>
      <c r="VYF208" s="418"/>
      <c r="VYG208" s="331"/>
      <c r="VYH208" s="332"/>
      <c r="VYI208" s="418"/>
      <c r="VYJ208" s="223"/>
      <c r="VYK208" s="223"/>
      <c r="VYL208" s="333"/>
      <c r="VYM208" s="333"/>
      <c r="VYN208" s="223"/>
      <c r="VYO208" s="418"/>
      <c r="VYP208" s="418"/>
      <c r="VYQ208" s="331"/>
      <c r="VYR208" s="332"/>
      <c r="VYS208" s="418"/>
      <c r="VYT208" s="223"/>
      <c r="VYU208" s="223"/>
      <c r="VYV208" s="333"/>
      <c r="VYW208" s="333"/>
      <c r="VYX208" s="223"/>
      <c r="VYY208" s="418"/>
      <c r="VYZ208" s="418"/>
      <c r="VZA208" s="331"/>
      <c r="VZB208" s="332"/>
      <c r="VZC208" s="418"/>
      <c r="VZD208" s="223"/>
      <c r="VZE208" s="223"/>
      <c r="VZF208" s="333"/>
      <c r="VZG208" s="333"/>
      <c r="VZH208" s="223"/>
      <c r="VZI208" s="418"/>
      <c r="VZJ208" s="418"/>
      <c r="VZK208" s="331"/>
      <c r="VZL208" s="332"/>
      <c r="VZM208" s="418"/>
      <c r="VZN208" s="223"/>
      <c r="VZO208" s="223"/>
      <c r="VZP208" s="333"/>
      <c r="VZQ208" s="333"/>
      <c r="VZR208" s="223"/>
      <c r="VZS208" s="418"/>
      <c r="VZT208" s="418"/>
      <c r="VZU208" s="331"/>
      <c r="VZV208" s="332"/>
      <c r="VZW208" s="418"/>
      <c r="VZX208" s="223"/>
      <c r="VZY208" s="223"/>
      <c r="VZZ208" s="333"/>
      <c r="WAA208" s="333"/>
      <c r="WAB208" s="223"/>
      <c r="WAC208" s="418"/>
      <c r="WAD208" s="418"/>
      <c r="WAE208" s="331"/>
      <c r="WAF208" s="332"/>
      <c r="WAG208" s="418"/>
      <c r="WAH208" s="223"/>
      <c r="WAI208" s="223"/>
      <c r="WAJ208" s="333"/>
      <c r="WAK208" s="333"/>
      <c r="WAL208" s="223"/>
      <c r="WAM208" s="418"/>
      <c r="WAN208" s="418"/>
      <c r="WAO208" s="331"/>
      <c r="WAP208" s="332"/>
      <c r="WAQ208" s="418"/>
      <c r="WAR208" s="223"/>
      <c r="WAS208" s="223"/>
      <c r="WAT208" s="333"/>
      <c r="WAU208" s="333"/>
      <c r="WAV208" s="223"/>
      <c r="WAW208" s="418"/>
      <c r="WAX208" s="418"/>
      <c r="WAY208" s="331"/>
      <c r="WAZ208" s="332"/>
      <c r="WBA208" s="418"/>
      <c r="WBB208" s="223"/>
      <c r="WBC208" s="223"/>
      <c r="WBD208" s="333"/>
      <c r="WBE208" s="333"/>
      <c r="WBF208" s="223"/>
      <c r="WBG208" s="418"/>
      <c r="WBH208" s="418"/>
      <c r="WBI208" s="331"/>
      <c r="WBJ208" s="332"/>
      <c r="WBK208" s="418"/>
      <c r="WBL208" s="223"/>
      <c r="WBM208" s="223"/>
      <c r="WBN208" s="333"/>
      <c r="WBO208" s="333"/>
      <c r="WBP208" s="223"/>
      <c r="WBQ208" s="418"/>
      <c r="WBR208" s="418"/>
      <c r="WBS208" s="331"/>
      <c r="WBT208" s="332"/>
      <c r="WBU208" s="418"/>
      <c r="WBV208" s="223"/>
      <c r="WBW208" s="223"/>
      <c r="WBX208" s="333"/>
      <c r="WBY208" s="333"/>
      <c r="WBZ208" s="223"/>
      <c r="WCA208" s="418"/>
      <c r="WCB208" s="418"/>
      <c r="WCC208" s="331"/>
      <c r="WCD208" s="332"/>
      <c r="WCE208" s="418"/>
      <c r="WCF208" s="223"/>
      <c r="WCG208" s="223"/>
      <c r="WCH208" s="333"/>
      <c r="WCI208" s="333"/>
      <c r="WCJ208" s="223"/>
      <c r="WCK208" s="418"/>
      <c r="WCL208" s="418"/>
      <c r="WCM208" s="331"/>
      <c r="WCN208" s="332"/>
      <c r="WCO208" s="418"/>
      <c r="WCP208" s="223"/>
      <c r="WCQ208" s="223"/>
      <c r="WCR208" s="333"/>
      <c r="WCS208" s="333"/>
      <c r="WCT208" s="223"/>
      <c r="WCU208" s="418"/>
      <c r="WCV208" s="418"/>
      <c r="WCW208" s="331"/>
      <c r="WCX208" s="332"/>
      <c r="WCY208" s="418"/>
      <c r="WCZ208" s="223"/>
      <c r="WDA208" s="223"/>
      <c r="WDB208" s="333"/>
      <c r="WDC208" s="333"/>
      <c r="WDD208" s="223"/>
      <c r="WDE208" s="418"/>
      <c r="WDF208" s="418"/>
      <c r="WDG208" s="331"/>
      <c r="WDH208" s="332"/>
      <c r="WDI208" s="418"/>
      <c r="WDJ208" s="223"/>
      <c r="WDK208" s="223"/>
      <c r="WDL208" s="333"/>
      <c r="WDM208" s="333"/>
      <c r="WDN208" s="223"/>
      <c r="WDO208" s="418"/>
      <c r="WDP208" s="418"/>
      <c r="WDQ208" s="331"/>
      <c r="WDR208" s="332"/>
      <c r="WDS208" s="418"/>
      <c r="WDT208" s="223"/>
      <c r="WDU208" s="223"/>
      <c r="WDV208" s="333"/>
      <c r="WDW208" s="333"/>
      <c r="WDX208" s="223"/>
      <c r="WDY208" s="418"/>
      <c r="WDZ208" s="418"/>
      <c r="WEA208" s="331"/>
      <c r="WEB208" s="332"/>
      <c r="WEC208" s="418"/>
      <c r="WED208" s="223"/>
      <c r="WEE208" s="223"/>
      <c r="WEF208" s="333"/>
      <c r="WEG208" s="333"/>
      <c r="WEH208" s="223"/>
      <c r="WEI208" s="418"/>
      <c r="WEJ208" s="418"/>
      <c r="WEK208" s="331"/>
      <c r="WEL208" s="332"/>
      <c r="WEM208" s="418"/>
      <c r="WEN208" s="223"/>
      <c r="WEO208" s="223"/>
      <c r="WEP208" s="333"/>
      <c r="WEQ208" s="333"/>
      <c r="WER208" s="223"/>
      <c r="WES208" s="418"/>
      <c r="WET208" s="418"/>
      <c r="WEU208" s="331"/>
      <c r="WEV208" s="332"/>
      <c r="WEW208" s="418"/>
      <c r="WEX208" s="223"/>
      <c r="WEY208" s="223"/>
      <c r="WEZ208" s="333"/>
      <c r="WFA208" s="333"/>
      <c r="WFB208" s="223"/>
      <c r="WFC208" s="418"/>
      <c r="WFD208" s="418"/>
      <c r="WFE208" s="331"/>
      <c r="WFF208" s="332"/>
      <c r="WFG208" s="418"/>
      <c r="WFH208" s="223"/>
      <c r="WFI208" s="223"/>
      <c r="WFJ208" s="333"/>
      <c r="WFK208" s="333"/>
      <c r="WFL208" s="223"/>
      <c r="WFM208" s="418"/>
      <c r="WFN208" s="418"/>
      <c r="WFO208" s="331"/>
      <c r="WFP208" s="332"/>
      <c r="WFQ208" s="418"/>
      <c r="WFR208" s="223"/>
      <c r="WFS208" s="223"/>
      <c r="WFT208" s="333"/>
      <c r="WFU208" s="333"/>
      <c r="WFV208" s="223"/>
      <c r="WFW208" s="418"/>
      <c r="WFX208" s="418"/>
      <c r="WFY208" s="331"/>
      <c r="WFZ208" s="332"/>
      <c r="WGA208" s="418"/>
      <c r="WGB208" s="223"/>
      <c r="WGC208" s="223"/>
      <c r="WGD208" s="333"/>
      <c r="WGE208" s="333"/>
      <c r="WGF208" s="223"/>
      <c r="WGG208" s="418"/>
      <c r="WGH208" s="418"/>
      <c r="WGI208" s="331"/>
      <c r="WGJ208" s="332"/>
      <c r="WGK208" s="418"/>
      <c r="WGL208" s="223"/>
      <c r="WGM208" s="223"/>
      <c r="WGN208" s="333"/>
      <c r="WGO208" s="333"/>
      <c r="WGP208" s="223"/>
      <c r="WGQ208" s="418"/>
      <c r="WGR208" s="418"/>
      <c r="WGS208" s="331"/>
      <c r="WGT208" s="332"/>
      <c r="WGU208" s="418"/>
      <c r="WGV208" s="223"/>
      <c r="WGW208" s="223"/>
      <c r="WGX208" s="333"/>
      <c r="WGY208" s="333"/>
      <c r="WGZ208" s="223"/>
      <c r="WHA208" s="418"/>
      <c r="WHB208" s="418"/>
      <c r="WHC208" s="331"/>
      <c r="WHD208" s="332"/>
      <c r="WHE208" s="418"/>
      <c r="WHF208" s="223"/>
      <c r="WHG208" s="223"/>
      <c r="WHH208" s="333"/>
      <c r="WHI208" s="333"/>
      <c r="WHJ208" s="223"/>
      <c r="WHK208" s="418"/>
      <c r="WHL208" s="418"/>
      <c r="WHM208" s="331"/>
      <c r="WHN208" s="332"/>
      <c r="WHO208" s="418"/>
      <c r="WHP208" s="223"/>
      <c r="WHQ208" s="223"/>
      <c r="WHR208" s="333"/>
      <c r="WHS208" s="333"/>
      <c r="WHT208" s="223"/>
      <c r="WHU208" s="418"/>
      <c r="WHV208" s="418"/>
      <c r="WHW208" s="331"/>
      <c r="WHX208" s="332"/>
      <c r="WHY208" s="418"/>
      <c r="WHZ208" s="223"/>
      <c r="WIA208" s="223"/>
      <c r="WIB208" s="333"/>
      <c r="WIC208" s="333"/>
      <c r="WID208" s="223"/>
      <c r="WIE208" s="418"/>
      <c r="WIF208" s="418"/>
      <c r="WIG208" s="331"/>
      <c r="WIH208" s="332"/>
      <c r="WII208" s="418"/>
      <c r="WIJ208" s="223"/>
      <c r="WIK208" s="223"/>
      <c r="WIL208" s="333"/>
      <c r="WIM208" s="333"/>
      <c r="WIN208" s="223"/>
      <c r="WIO208" s="418"/>
      <c r="WIP208" s="418"/>
      <c r="WIQ208" s="331"/>
      <c r="WIR208" s="332"/>
      <c r="WIS208" s="418"/>
      <c r="WIT208" s="223"/>
      <c r="WIU208" s="223"/>
      <c r="WIV208" s="333"/>
      <c r="WIW208" s="333"/>
      <c r="WIX208" s="223"/>
      <c r="WIY208" s="418"/>
      <c r="WIZ208" s="418"/>
      <c r="WJA208" s="331"/>
      <c r="WJB208" s="332"/>
      <c r="WJC208" s="418"/>
      <c r="WJD208" s="223"/>
      <c r="WJE208" s="223"/>
      <c r="WJF208" s="333"/>
      <c r="WJG208" s="333"/>
      <c r="WJH208" s="223"/>
      <c r="WJI208" s="418"/>
      <c r="WJJ208" s="418"/>
      <c r="WJK208" s="331"/>
      <c r="WJL208" s="332"/>
      <c r="WJM208" s="418"/>
      <c r="WJN208" s="223"/>
      <c r="WJO208" s="223"/>
      <c r="WJP208" s="333"/>
      <c r="WJQ208" s="333"/>
      <c r="WJR208" s="223"/>
      <c r="WJS208" s="418"/>
      <c r="WJT208" s="418"/>
      <c r="WJU208" s="331"/>
      <c r="WJV208" s="332"/>
      <c r="WJW208" s="418"/>
      <c r="WJX208" s="223"/>
      <c r="WJY208" s="223"/>
      <c r="WJZ208" s="333"/>
      <c r="WKA208" s="333"/>
      <c r="WKB208" s="223"/>
      <c r="WKC208" s="418"/>
      <c r="WKD208" s="418"/>
      <c r="WKE208" s="331"/>
      <c r="WKF208" s="332"/>
      <c r="WKG208" s="418"/>
      <c r="WKH208" s="223"/>
      <c r="WKI208" s="223"/>
      <c r="WKJ208" s="333"/>
      <c r="WKK208" s="333"/>
      <c r="WKL208" s="223"/>
      <c r="WKM208" s="418"/>
      <c r="WKN208" s="418"/>
      <c r="WKO208" s="331"/>
      <c r="WKP208" s="332"/>
      <c r="WKQ208" s="418"/>
      <c r="WKR208" s="223"/>
      <c r="WKS208" s="223"/>
      <c r="WKT208" s="333"/>
      <c r="WKU208" s="333"/>
      <c r="WKV208" s="223"/>
      <c r="WKW208" s="418"/>
      <c r="WKX208" s="418"/>
      <c r="WKY208" s="331"/>
      <c r="WKZ208" s="332"/>
      <c r="WLA208" s="418"/>
      <c r="WLB208" s="223"/>
      <c r="WLC208" s="223"/>
      <c r="WLD208" s="333"/>
      <c r="WLE208" s="333"/>
      <c r="WLF208" s="223"/>
      <c r="WLG208" s="418"/>
      <c r="WLH208" s="418"/>
      <c r="WLI208" s="331"/>
      <c r="WLJ208" s="332"/>
      <c r="WLK208" s="418"/>
      <c r="WLL208" s="223"/>
      <c r="WLM208" s="223"/>
      <c r="WLN208" s="333"/>
      <c r="WLO208" s="333"/>
      <c r="WLP208" s="223"/>
      <c r="WLQ208" s="418"/>
      <c r="WLR208" s="418"/>
      <c r="WLS208" s="331"/>
      <c r="WLT208" s="332"/>
      <c r="WLU208" s="418"/>
      <c r="WLV208" s="223"/>
      <c r="WLW208" s="223"/>
      <c r="WLX208" s="333"/>
      <c r="WLY208" s="333"/>
      <c r="WLZ208" s="223"/>
      <c r="WMA208" s="418"/>
      <c r="WMB208" s="418"/>
      <c r="WMC208" s="331"/>
      <c r="WMD208" s="332"/>
      <c r="WME208" s="418"/>
      <c r="WMF208" s="223"/>
      <c r="WMG208" s="223"/>
      <c r="WMH208" s="333"/>
      <c r="WMI208" s="333"/>
      <c r="WMJ208" s="223"/>
      <c r="WMK208" s="418"/>
      <c r="WML208" s="418"/>
      <c r="WMM208" s="331"/>
      <c r="WMN208" s="332"/>
      <c r="WMO208" s="418"/>
      <c r="WMP208" s="223"/>
      <c r="WMQ208" s="223"/>
      <c r="WMR208" s="333"/>
      <c r="WMS208" s="333"/>
      <c r="WMT208" s="223"/>
      <c r="WMU208" s="418"/>
      <c r="WMV208" s="418"/>
      <c r="WMW208" s="331"/>
      <c r="WMX208" s="332"/>
      <c r="WMY208" s="418"/>
      <c r="WMZ208" s="223"/>
      <c r="WNA208" s="223"/>
      <c r="WNB208" s="333"/>
      <c r="WNC208" s="333"/>
      <c r="WND208" s="223"/>
      <c r="WNE208" s="418"/>
      <c r="WNF208" s="418"/>
      <c r="WNG208" s="331"/>
      <c r="WNH208" s="332"/>
      <c r="WNI208" s="418"/>
      <c r="WNJ208" s="223"/>
      <c r="WNK208" s="223"/>
      <c r="WNL208" s="333"/>
      <c r="WNM208" s="333"/>
      <c r="WNN208" s="223"/>
      <c r="WNO208" s="418"/>
      <c r="WNP208" s="418"/>
      <c r="WNQ208" s="331"/>
      <c r="WNR208" s="332"/>
      <c r="WNS208" s="418"/>
      <c r="WNT208" s="223"/>
      <c r="WNU208" s="223"/>
      <c r="WNV208" s="333"/>
      <c r="WNW208" s="333"/>
      <c r="WNX208" s="223"/>
      <c r="WNY208" s="418"/>
      <c r="WNZ208" s="418"/>
      <c r="WOA208" s="331"/>
      <c r="WOB208" s="332"/>
      <c r="WOC208" s="418"/>
      <c r="WOD208" s="223"/>
      <c r="WOE208" s="223"/>
      <c r="WOF208" s="333"/>
      <c r="WOG208" s="333"/>
      <c r="WOH208" s="223"/>
      <c r="WOI208" s="418"/>
      <c r="WOJ208" s="418"/>
      <c r="WOK208" s="331"/>
      <c r="WOL208" s="332"/>
      <c r="WOM208" s="418"/>
      <c r="WON208" s="223"/>
      <c r="WOO208" s="223"/>
      <c r="WOP208" s="333"/>
      <c r="WOQ208" s="333"/>
      <c r="WOR208" s="223"/>
      <c r="WOS208" s="418"/>
      <c r="WOT208" s="418"/>
      <c r="WOU208" s="331"/>
      <c r="WOV208" s="332"/>
      <c r="WOW208" s="418"/>
      <c r="WOX208" s="223"/>
      <c r="WOY208" s="223"/>
      <c r="WOZ208" s="333"/>
      <c r="WPA208" s="333"/>
      <c r="WPB208" s="223"/>
      <c r="WPC208" s="418"/>
      <c r="WPD208" s="418"/>
      <c r="WPE208" s="331"/>
      <c r="WPF208" s="332"/>
      <c r="WPG208" s="418"/>
      <c r="WPH208" s="223"/>
      <c r="WPI208" s="223"/>
      <c r="WPJ208" s="333"/>
      <c r="WPK208" s="333"/>
      <c r="WPL208" s="223"/>
      <c r="WPM208" s="418"/>
      <c r="WPN208" s="418"/>
      <c r="WPO208" s="331"/>
      <c r="WPP208" s="332"/>
      <c r="WPQ208" s="418"/>
      <c r="WPR208" s="223"/>
      <c r="WPS208" s="223"/>
      <c r="WPT208" s="333"/>
      <c r="WPU208" s="333"/>
      <c r="WPV208" s="223"/>
      <c r="WPW208" s="418"/>
      <c r="WPX208" s="418"/>
      <c r="WPY208" s="331"/>
      <c r="WPZ208" s="332"/>
      <c r="WQA208" s="418"/>
      <c r="WQB208" s="223"/>
      <c r="WQC208" s="223"/>
      <c r="WQD208" s="333"/>
      <c r="WQE208" s="333"/>
      <c r="WQF208" s="223"/>
      <c r="WQG208" s="418"/>
      <c r="WQH208" s="418"/>
      <c r="WQI208" s="331"/>
      <c r="WQJ208" s="332"/>
      <c r="WQK208" s="418"/>
      <c r="WQL208" s="223"/>
      <c r="WQM208" s="223"/>
      <c r="WQN208" s="333"/>
      <c r="WQO208" s="333"/>
      <c r="WQP208" s="223"/>
      <c r="WQQ208" s="418"/>
      <c r="WQR208" s="418"/>
      <c r="WQS208" s="331"/>
      <c r="WQT208" s="332"/>
      <c r="WQU208" s="418"/>
      <c r="WQV208" s="223"/>
      <c r="WQW208" s="223"/>
      <c r="WQX208" s="333"/>
      <c r="WQY208" s="333"/>
      <c r="WQZ208" s="223"/>
      <c r="WRA208" s="418"/>
      <c r="WRB208" s="418"/>
      <c r="WRC208" s="331"/>
      <c r="WRD208" s="332"/>
      <c r="WRE208" s="418"/>
      <c r="WRF208" s="223"/>
      <c r="WRG208" s="223"/>
      <c r="WRH208" s="333"/>
      <c r="WRI208" s="333"/>
      <c r="WRJ208" s="223"/>
      <c r="WRK208" s="418"/>
      <c r="WRL208" s="418"/>
      <c r="WRM208" s="331"/>
      <c r="WRN208" s="332"/>
      <c r="WRO208" s="418"/>
      <c r="WRP208" s="223"/>
      <c r="WRQ208" s="223"/>
      <c r="WRR208" s="333"/>
      <c r="WRS208" s="333"/>
      <c r="WRT208" s="223"/>
      <c r="WRU208" s="418"/>
      <c r="WRV208" s="418"/>
      <c r="WRW208" s="331"/>
      <c r="WRX208" s="332"/>
      <c r="WRY208" s="418"/>
      <c r="WRZ208" s="223"/>
      <c r="WSA208" s="223"/>
      <c r="WSB208" s="333"/>
      <c r="WSC208" s="333"/>
      <c r="WSD208" s="223"/>
      <c r="WSE208" s="418"/>
      <c r="WSF208" s="418"/>
      <c r="WSG208" s="331"/>
      <c r="WSH208" s="332"/>
      <c r="WSI208" s="418"/>
      <c r="WSJ208" s="223"/>
      <c r="WSK208" s="223"/>
      <c r="WSL208" s="333"/>
      <c r="WSM208" s="333"/>
      <c r="WSN208" s="223"/>
      <c r="WSO208" s="418"/>
      <c r="WSP208" s="418"/>
      <c r="WSQ208" s="331"/>
      <c r="WSR208" s="332"/>
      <c r="WSS208" s="418"/>
      <c r="WST208" s="223"/>
      <c r="WSU208" s="223"/>
      <c r="WSV208" s="333"/>
      <c r="WSW208" s="333"/>
      <c r="WSX208" s="223"/>
      <c r="WSY208" s="418"/>
      <c r="WSZ208" s="418"/>
      <c r="WTA208" s="331"/>
      <c r="WTB208" s="332"/>
      <c r="WTC208" s="418"/>
      <c r="WTD208" s="223"/>
      <c r="WTE208" s="223"/>
      <c r="WTF208" s="333"/>
      <c r="WTG208" s="333"/>
      <c r="WTH208" s="223"/>
      <c r="WTI208" s="418"/>
      <c r="WTJ208" s="418"/>
      <c r="WTK208" s="331"/>
      <c r="WTL208" s="332"/>
      <c r="WTM208" s="418"/>
      <c r="WTN208" s="223"/>
      <c r="WTO208" s="223"/>
      <c r="WTP208" s="333"/>
      <c r="WTQ208" s="333"/>
      <c r="WTR208" s="223"/>
      <c r="WTS208" s="418"/>
      <c r="WTT208" s="418"/>
      <c r="WTU208" s="331"/>
      <c r="WTV208" s="332"/>
      <c r="WTW208" s="418"/>
      <c r="WTX208" s="223"/>
      <c r="WTY208" s="223"/>
      <c r="WTZ208" s="333"/>
      <c r="WUA208" s="333"/>
      <c r="WUB208" s="223"/>
      <c r="WUC208" s="418"/>
      <c r="WUD208" s="418"/>
      <c r="WUE208" s="331"/>
      <c r="WUF208" s="332"/>
      <c r="WUG208" s="418"/>
      <c r="WUH208" s="223"/>
      <c r="WUI208" s="223"/>
      <c r="WUJ208" s="333"/>
      <c r="WUK208" s="333"/>
      <c r="WUL208" s="223"/>
      <c r="WUM208" s="418"/>
      <c r="WUN208" s="418"/>
      <c r="WUO208" s="331"/>
      <c r="WUP208" s="332"/>
      <c r="WUQ208" s="418"/>
      <c r="WUR208" s="223"/>
      <c r="WUS208" s="223"/>
      <c r="WUT208" s="333"/>
      <c r="WUU208" s="333"/>
      <c r="WUV208" s="223"/>
      <c r="WUW208" s="418"/>
      <c r="WUX208" s="418"/>
      <c r="WUY208" s="331"/>
      <c r="WUZ208" s="332"/>
      <c r="WVA208" s="418"/>
      <c r="WVB208" s="223"/>
      <c r="WVC208" s="223"/>
      <c r="WVD208" s="333"/>
      <c r="WVE208" s="333"/>
      <c r="WVF208" s="223"/>
      <c r="WVG208" s="418"/>
      <c r="WVH208" s="418"/>
      <c r="WVI208" s="331"/>
      <c r="WVJ208" s="332"/>
      <c r="WVK208" s="418"/>
      <c r="WVL208" s="223"/>
      <c r="WVM208" s="223"/>
      <c r="WVN208" s="333"/>
      <c r="WVO208" s="333"/>
      <c r="WVP208" s="223"/>
      <c r="WVQ208" s="418"/>
      <c r="WVR208" s="418"/>
      <c r="WVS208" s="331"/>
      <c r="WVT208" s="332"/>
      <c r="WVU208" s="418"/>
      <c r="WVV208" s="223"/>
      <c r="WVW208" s="223"/>
      <c r="WVX208" s="333"/>
      <c r="WVY208" s="333"/>
      <c r="WVZ208" s="223"/>
      <c r="WWA208" s="418"/>
      <c r="WWB208" s="418"/>
      <c r="WWC208" s="331"/>
      <c r="WWD208" s="332"/>
      <c r="WWE208" s="418"/>
      <c r="WWF208" s="223"/>
      <c r="WWG208" s="223"/>
      <c r="WWH208" s="333"/>
      <c r="WWI208" s="333"/>
      <c r="WWJ208" s="223"/>
      <c r="WWK208" s="418"/>
      <c r="WWL208" s="418"/>
      <c r="WWM208" s="331"/>
      <c r="WWN208" s="332"/>
      <c r="WWO208" s="418"/>
      <c r="WWP208" s="223"/>
      <c r="WWQ208" s="223"/>
      <c r="WWR208" s="333"/>
      <c r="WWS208" s="333"/>
      <c r="WWT208" s="223"/>
      <c r="WWU208" s="418"/>
      <c r="WWV208" s="418"/>
      <c r="WWW208" s="331"/>
      <c r="WWX208" s="332"/>
      <c r="WWY208" s="418"/>
      <c r="WWZ208" s="223"/>
      <c r="WXA208" s="223"/>
      <c r="WXB208" s="333"/>
      <c r="WXC208" s="333"/>
      <c r="WXD208" s="223"/>
      <c r="WXE208" s="418"/>
      <c r="WXF208" s="418"/>
      <c r="WXG208" s="331"/>
      <c r="WXH208" s="332"/>
      <c r="WXI208" s="418"/>
      <c r="WXJ208" s="223"/>
      <c r="WXK208" s="223"/>
      <c r="WXL208" s="333"/>
      <c r="WXM208" s="333"/>
      <c r="WXN208" s="223"/>
      <c r="WXO208" s="418"/>
      <c r="WXP208" s="418"/>
      <c r="WXQ208" s="331"/>
      <c r="WXR208" s="332"/>
      <c r="WXS208" s="418"/>
      <c r="WXT208" s="223"/>
      <c r="WXU208" s="223"/>
      <c r="WXV208" s="333"/>
      <c r="WXW208" s="333"/>
      <c r="WXX208" s="223"/>
      <c r="WXY208" s="418"/>
      <c r="WXZ208" s="418"/>
      <c r="WYA208" s="331"/>
      <c r="WYB208" s="332"/>
      <c r="WYC208" s="418"/>
      <c r="WYD208" s="223"/>
      <c r="WYE208" s="223"/>
      <c r="WYF208" s="333"/>
      <c r="WYG208" s="333"/>
      <c r="WYH208" s="223"/>
      <c r="WYI208" s="418"/>
      <c r="WYJ208" s="418"/>
      <c r="WYK208" s="331"/>
      <c r="WYL208" s="332"/>
      <c r="WYM208" s="418"/>
      <c r="WYN208" s="223"/>
      <c r="WYO208" s="223"/>
      <c r="WYP208" s="333"/>
      <c r="WYQ208" s="333"/>
      <c r="WYR208" s="223"/>
      <c r="WYS208" s="418"/>
      <c r="WYT208" s="418"/>
      <c r="WYU208" s="331"/>
      <c r="WYV208" s="332"/>
      <c r="WYW208" s="418"/>
      <c r="WYX208" s="223"/>
      <c r="WYY208" s="223"/>
      <c r="WYZ208" s="333"/>
      <c r="WZA208" s="333"/>
      <c r="WZB208" s="223"/>
      <c r="WZC208" s="418"/>
      <c r="WZD208" s="418"/>
      <c r="WZE208" s="331"/>
      <c r="WZF208" s="332"/>
      <c r="WZG208" s="418"/>
      <c r="WZH208" s="223"/>
      <c r="WZI208" s="223"/>
      <c r="WZJ208" s="333"/>
      <c r="WZK208" s="333"/>
      <c r="WZL208" s="223"/>
      <c r="WZM208" s="418"/>
      <c r="WZN208" s="418"/>
      <c r="WZO208" s="331"/>
      <c r="WZP208" s="332"/>
      <c r="WZQ208" s="418"/>
      <c r="WZR208" s="223"/>
      <c r="WZS208" s="223"/>
      <c r="WZT208" s="333"/>
      <c r="WZU208" s="333"/>
      <c r="WZV208" s="223"/>
      <c r="WZW208" s="418"/>
      <c r="WZX208" s="418"/>
      <c r="WZY208" s="331"/>
      <c r="WZZ208" s="332"/>
      <c r="XAA208" s="418"/>
      <c r="XAB208" s="223"/>
      <c r="XAC208" s="223"/>
      <c r="XAD208" s="333"/>
      <c r="XAE208" s="333"/>
      <c r="XAF208" s="223"/>
      <c r="XAG208" s="418"/>
      <c r="XAH208" s="418"/>
      <c r="XAI208" s="331"/>
      <c r="XAJ208" s="332"/>
      <c r="XAK208" s="418"/>
      <c r="XAL208" s="223"/>
      <c r="XAM208" s="223"/>
      <c r="XAN208" s="333"/>
      <c r="XAO208" s="333"/>
      <c r="XAP208" s="223"/>
      <c r="XAQ208" s="418"/>
      <c r="XAR208" s="418"/>
      <c r="XAS208" s="331"/>
      <c r="XAT208" s="332"/>
      <c r="XAU208" s="418"/>
      <c r="XAV208" s="223"/>
      <c r="XAW208" s="223"/>
      <c r="XAX208" s="333"/>
      <c r="XAY208" s="333"/>
      <c r="XAZ208" s="223"/>
      <c r="XBA208" s="418"/>
      <c r="XBB208" s="418"/>
      <c r="XBC208" s="331"/>
      <c r="XBD208" s="332"/>
      <c r="XBE208" s="418"/>
      <c r="XBF208" s="223"/>
      <c r="XBG208" s="223"/>
      <c r="XBH208" s="333"/>
      <c r="XBI208" s="333"/>
      <c r="XBJ208" s="223"/>
      <c r="XBK208" s="418"/>
      <c r="XBL208" s="418"/>
      <c r="XBM208" s="331"/>
      <c r="XBN208" s="332"/>
      <c r="XBO208" s="418"/>
      <c r="XBP208" s="223"/>
      <c r="XBQ208" s="223"/>
      <c r="XBR208" s="333"/>
      <c r="XBS208" s="333"/>
      <c r="XBT208" s="223"/>
      <c r="XBU208" s="418"/>
      <c r="XBV208" s="418"/>
      <c r="XBW208" s="331"/>
      <c r="XBX208" s="332"/>
      <c r="XBY208" s="418"/>
      <c r="XBZ208" s="223"/>
      <c r="XCA208" s="223"/>
      <c r="XCB208" s="333"/>
      <c r="XCC208" s="333"/>
      <c r="XCD208" s="223"/>
      <c r="XCE208" s="418"/>
      <c r="XCF208" s="418"/>
      <c r="XCG208" s="331"/>
      <c r="XCH208" s="332"/>
      <c r="XCI208" s="418"/>
      <c r="XCJ208" s="223"/>
      <c r="XCK208" s="223"/>
      <c r="XCL208" s="333"/>
      <c r="XCM208" s="333"/>
      <c r="XCN208" s="223"/>
      <c r="XCO208" s="418"/>
      <c r="XCP208" s="418"/>
      <c r="XCQ208" s="331"/>
      <c r="XCR208" s="332"/>
      <c r="XCS208" s="418"/>
      <c r="XCT208" s="223"/>
      <c r="XCU208" s="223"/>
      <c r="XCV208" s="333"/>
      <c r="XCW208" s="333"/>
      <c r="XCX208" s="223"/>
      <c r="XCY208" s="418"/>
      <c r="XCZ208" s="418"/>
      <c r="XDA208" s="331"/>
      <c r="XDB208" s="332"/>
      <c r="XDC208" s="418"/>
      <c r="XDD208" s="223"/>
      <c r="XDE208" s="223"/>
      <c r="XDF208" s="333"/>
      <c r="XDG208" s="333"/>
      <c r="XDH208" s="223"/>
      <c r="XDI208" s="418"/>
      <c r="XDJ208" s="418"/>
      <c r="XDK208" s="331"/>
      <c r="XDL208" s="332"/>
      <c r="XDM208" s="418"/>
      <c r="XDN208" s="223"/>
      <c r="XDO208" s="223"/>
      <c r="XDP208" s="333"/>
      <c r="XDQ208" s="333"/>
      <c r="XDR208" s="223"/>
      <c r="XDS208" s="418"/>
      <c r="XDT208" s="418"/>
      <c r="XDU208" s="331"/>
      <c r="XDV208" s="332"/>
      <c r="XDW208" s="418"/>
      <c r="XDX208" s="223"/>
      <c r="XDY208" s="223"/>
      <c r="XDZ208" s="333"/>
      <c r="XEA208" s="333"/>
      <c r="XEB208" s="223"/>
      <c r="XEC208" s="418"/>
      <c r="XED208" s="418"/>
      <c r="XEE208" s="331"/>
      <c r="XEF208" s="332"/>
      <c r="XEG208" s="418"/>
      <c r="XEH208" s="223"/>
      <c r="XEI208" s="223"/>
      <c r="XEJ208" s="333"/>
      <c r="XEK208" s="333"/>
      <c r="XEL208" s="223"/>
      <c r="XEM208" s="418"/>
      <c r="XEN208" s="418"/>
      <c r="XEO208" s="331"/>
      <c r="XEP208" s="332"/>
    </row>
    <row r="209" spans="1:16383" s="320" customFormat="1" ht="17.25" customHeight="1">
      <c r="A209" s="317" t="s">
        <v>1349</v>
      </c>
      <c r="B209" s="317" t="s">
        <v>1350</v>
      </c>
      <c r="C209" s="317" t="s">
        <v>818</v>
      </c>
      <c r="D209" s="370" t="str">
        <f>Composição!$A$1094</f>
        <v>POSTO DE TRANSFORMAÇÃO DE 150 KVA - 13.8KV/220-127V</v>
      </c>
      <c r="E209" s="317" t="s">
        <v>288</v>
      </c>
      <c r="F209" s="667">
        <v>1</v>
      </c>
      <c r="G209" s="319"/>
      <c r="H209" s="318">
        <f>Composição!$G$1173</f>
        <v>39256.21</v>
      </c>
      <c r="I209" s="77">
        <f t="shared" ref="I209" si="51">(H209*(1+$J$4))</f>
        <v>49046.71</v>
      </c>
      <c r="J209" s="318">
        <f>F209*I209</f>
        <v>49046.71</v>
      </c>
    </row>
    <row r="210" spans="1:16383" s="209" customFormat="1" ht="21.6" customHeight="1">
      <c r="A210" s="75"/>
      <c r="B210" s="75"/>
      <c r="C210" s="92" t="s">
        <v>1922</v>
      </c>
      <c r="D210" s="102" t="s">
        <v>709</v>
      </c>
      <c r="E210" s="75"/>
      <c r="F210" s="326"/>
      <c r="G210" s="326"/>
      <c r="H210" s="326"/>
      <c r="I210" s="77"/>
      <c r="J210" s="326"/>
      <c r="K210" s="418"/>
      <c r="L210" s="223"/>
      <c r="M210" s="223"/>
      <c r="N210" s="333"/>
      <c r="O210" s="333"/>
      <c r="P210" s="223"/>
      <c r="Q210" s="418"/>
      <c r="R210" s="418"/>
      <c r="S210" s="331"/>
      <c r="T210" s="332"/>
      <c r="U210" s="418"/>
      <c r="V210" s="223"/>
      <c r="W210" s="223"/>
      <c r="X210" s="333"/>
      <c r="Y210" s="333"/>
      <c r="Z210" s="223"/>
      <c r="AA210" s="418"/>
      <c r="AB210" s="418"/>
      <c r="AC210" s="331"/>
      <c r="AD210" s="332"/>
      <c r="AE210" s="418"/>
      <c r="AF210" s="223"/>
      <c r="AG210" s="223"/>
      <c r="AH210" s="333"/>
      <c r="AI210" s="333"/>
      <c r="AJ210" s="223"/>
      <c r="AK210" s="418"/>
      <c r="AL210" s="418"/>
      <c r="AM210" s="331"/>
      <c r="AN210" s="332"/>
      <c r="AO210" s="418"/>
      <c r="AP210" s="223"/>
      <c r="AQ210" s="223"/>
      <c r="AR210" s="333"/>
      <c r="AS210" s="333"/>
      <c r="AT210" s="223"/>
      <c r="AU210" s="418"/>
      <c r="AV210" s="418"/>
      <c r="AW210" s="331"/>
      <c r="AX210" s="332"/>
      <c r="AY210" s="418"/>
      <c r="AZ210" s="223"/>
      <c r="BA210" s="223"/>
      <c r="BB210" s="333"/>
      <c r="BC210" s="333"/>
      <c r="BD210" s="223"/>
      <c r="BE210" s="418"/>
      <c r="BF210" s="418"/>
      <c r="BG210" s="331"/>
      <c r="BH210" s="332"/>
      <c r="BI210" s="418"/>
      <c r="BJ210" s="223"/>
      <c r="BK210" s="223"/>
      <c r="BL210" s="333"/>
      <c r="BM210" s="333"/>
      <c r="BN210" s="223"/>
      <c r="BO210" s="418"/>
      <c r="BP210" s="418"/>
      <c r="BQ210" s="331"/>
      <c r="BR210" s="332"/>
      <c r="BS210" s="418"/>
      <c r="BT210" s="223"/>
      <c r="BU210" s="223"/>
      <c r="BV210" s="333"/>
      <c r="BW210" s="333"/>
      <c r="BX210" s="223"/>
      <c r="BY210" s="418"/>
      <c r="BZ210" s="418"/>
      <c r="CA210" s="331"/>
      <c r="CB210" s="332"/>
      <c r="CC210" s="418"/>
      <c r="CD210" s="223"/>
      <c r="CE210" s="223"/>
      <c r="CF210" s="333"/>
      <c r="CG210" s="333"/>
      <c r="CH210" s="223"/>
      <c r="CI210" s="418"/>
      <c r="CJ210" s="418"/>
      <c r="CK210" s="331"/>
      <c r="CL210" s="332"/>
      <c r="CM210" s="418"/>
      <c r="CN210" s="223"/>
      <c r="CO210" s="223"/>
      <c r="CP210" s="333"/>
      <c r="CQ210" s="333"/>
      <c r="CR210" s="223"/>
      <c r="CS210" s="418"/>
      <c r="CT210" s="418"/>
      <c r="CU210" s="331"/>
      <c r="CV210" s="332"/>
      <c r="CW210" s="418"/>
      <c r="CX210" s="223"/>
      <c r="CY210" s="223"/>
      <c r="CZ210" s="333"/>
      <c r="DA210" s="333"/>
      <c r="DB210" s="223"/>
      <c r="DC210" s="418"/>
      <c r="DD210" s="418"/>
      <c r="DE210" s="331"/>
      <c r="DF210" s="332"/>
      <c r="DG210" s="418"/>
      <c r="DH210" s="223"/>
      <c r="DI210" s="223"/>
      <c r="DJ210" s="333"/>
      <c r="DK210" s="333"/>
      <c r="DL210" s="223"/>
      <c r="DM210" s="418"/>
      <c r="DN210" s="418"/>
      <c r="DO210" s="331"/>
      <c r="DP210" s="332"/>
      <c r="DQ210" s="418"/>
      <c r="DR210" s="223"/>
      <c r="DS210" s="223"/>
      <c r="DT210" s="333"/>
      <c r="DU210" s="333"/>
      <c r="DV210" s="223"/>
      <c r="DW210" s="418"/>
      <c r="DX210" s="418"/>
      <c r="DY210" s="331"/>
      <c r="DZ210" s="332"/>
      <c r="EA210" s="418"/>
      <c r="EB210" s="223"/>
      <c r="EC210" s="223"/>
      <c r="ED210" s="333"/>
      <c r="EE210" s="333"/>
      <c r="EF210" s="223"/>
      <c r="EG210" s="418"/>
      <c r="EH210" s="418"/>
      <c r="EI210" s="331"/>
      <c r="EJ210" s="332"/>
      <c r="EK210" s="418"/>
      <c r="EL210" s="223"/>
      <c r="EM210" s="223"/>
      <c r="EN210" s="333"/>
      <c r="EO210" s="333"/>
      <c r="EP210" s="223"/>
      <c r="EQ210" s="418"/>
      <c r="ER210" s="418"/>
      <c r="ES210" s="331"/>
      <c r="ET210" s="332"/>
      <c r="EU210" s="418"/>
      <c r="EV210" s="223"/>
      <c r="EW210" s="223"/>
      <c r="EX210" s="333"/>
      <c r="EY210" s="333"/>
      <c r="EZ210" s="223"/>
      <c r="FA210" s="418"/>
      <c r="FB210" s="418"/>
      <c r="FC210" s="331"/>
      <c r="FD210" s="332"/>
      <c r="FE210" s="418"/>
      <c r="FF210" s="223"/>
      <c r="FG210" s="223"/>
      <c r="FH210" s="333"/>
      <c r="FI210" s="333"/>
      <c r="FJ210" s="223"/>
      <c r="FK210" s="418"/>
      <c r="FL210" s="418"/>
      <c r="FM210" s="331"/>
      <c r="FN210" s="332"/>
      <c r="FO210" s="418"/>
      <c r="FP210" s="223"/>
      <c r="FQ210" s="223"/>
      <c r="FR210" s="333"/>
      <c r="FS210" s="333"/>
      <c r="FT210" s="223"/>
      <c r="FU210" s="418"/>
      <c r="FV210" s="418"/>
      <c r="FW210" s="331"/>
      <c r="FX210" s="332"/>
      <c r="FY210" s="418"/>
      <c r="FZ210" s="223"/>
      <c r="GA210" s="223"/>
      <c r="GB210" s="333"/>
      <c r="GC210" s="333"/>
      <c r="GD210" s="223"/>
      <c r="GE210" s="418"/>
      <c r="GF210" s="418"/>
      <c r="GG210" s="331"/>
      <c r="GH210" s="332"/>
      <c r="GI210" s="418"/>
      <c r="GJ210" s="223"/>
      <c r="GK210" s="223"/>
      <c r="GL210" s="333"/>
      <c r="GM210" s="333"/>
      <c r="GN210" s="223"/>
      <c r="GO210" s="418"/>
      <c r="GP210" s="418"/>
      <c r="GQ210" s="331"/>
      <c r="GR210" s="332"/>
      <c r="GS210" s="418"/>
      <c r="GT210" s="223"/>
      <c r="GU210" s="223"/>
      <c r="GV210" s="333"/>
      <c r="GW210" s="333"/>
      <c r="GX210" s="223"/>
      <c r="GY210" s="418"/>
      <c r="GZ210" s="418"/>
      <c r="HA210" s="331"/>
      <c r="HB210" s="332"/>
      <c r="HC210" s="418"/>
      <c r="HD210" s="223"/>
      <c r="HE210" s="223"/>
      <c r="HF210" s="333"/>
      <c r="HG210" s="333"/>
      <c r="HH210" s="223"/>
      <c r="HI210" s="418"/>
      <c r="HJ210" s="418"/>
      <c r="HK210" s="331"/>
      <c r="HL210" s="332"/>
      <c r="HM210" s="418"/>
      <c r="HN210" s="223"/>
      <c r="HO210" s="223"/>
      <c r="HP210" s="333"/>
      <c r="HQ210" s="333"/>
      <c r="HR210" s="223"/>
      <c r="HS210" s="418"/>
      <c r="HT210" s="418"/>
      <c r="HU210" s="331"/>
      <c r="HV210" s="332"/>
      <c r="HW210" s="418"/>
      <c r="HX210" s="223"/>
      <c r="HY210" s="223"/>
      <c r="HZ210" s="333"/>
      <c r="IA210" s="333"/>
      <c r="IB210" s="223"/>
      <c r="IC210" s="418"/>
      <c r="ID210" s="418"/>
      <c r="IE210" s="331"/>
      <c r="IF210" s="332"/>
      <c r="IG210" s="418"/>
      <c r="IH210" s="223"/>
      <c r="II210" s="223"/>
      <c r="IJ210" s="333"/>
      <c r="IK210" s="333"/>
      <c r="IL210" s="223"/>
      <c r="IM210" s="418"/>
      <c r="IN210" s="418"/>
      <c r="IO210" s="331"/>
      <c r="IP210" s="332"/>
      <c r="IQ210" s="418"/>
      <c r="IR210" s="223"/>
      <c r="IS210" s="223"/>
      <c r="IT210" s="333"/>
      <c r="IU210" s="333"/>
      <c r="IV210" s="223"/>
      <c r="IW210" s="418"/>
      <c r="IX210" s="418"/>
      <c r="IY210" s="331"/>
      <c r="IZ210" s="332"/>
      <c r="JA210" s="418"/>
      <c r="JB210" s="223"/>
      <c r="JC210" s="223"/>
      <c r="JD210" s="333"/>
      <c r="JE210" s="333"/>
      <c r="JF210" s="223"/>
      <c r="JG210" s="418"/>
      <c r="JH210" s="418"/>
      <c r="JI210" s="331"/>
      <c r="JJ210" s="332"/>
      <c r="JK210" s="418"/>
      <c r="JL210" s="223"/>
      <c r="JM210" s="223"/>
      <c r="JN210" s="333"/>
      <c r="JO210" s="333"/>
      <c r="JP210" s="223"/>
      <c r="JQ210" s="418"/>
      <c r="JR210" s="418"/>
      <c r="JS210" s="331"/>
      <c r="JT210" s="332"/>
      <c r="JU210" s="418"/>
      <c r="JV210" s="223"/>
      <c r="JW210" s="223"/>
      <c r="JX210" s="333"/>
      <c r="JY210" s="333"/>
      <c r="JZ210" s="223"/>
      <c r="KA210" s="418"/>
      <c r="KB210" s="418"/>
      <c r="KC210" s="331"/>
      <c r="KD210" s="332"/>
      <c r="KE210" s="418"/>
      <c r="KF210" s="223"/>
      <c r="KG210" s="223"/>
      <c r="KH210" s="333"/>
      <c r="KI210" s="333"/>
      <c r="KJ210" s="223"/>
      <c r="KK210" s="418"/>
      <c r="KL210" s="418"/>
      <c r="KM210" s="331"/>
      <c r="KN210" s="332"/>
      <c r="KO210" s="418"/>
      <c r="KP210" s="223"/>
      <c r="KQ210" s="223"/>
      <c r="KR210" s="333"/>
      <c r="KS210" s="333"/>
      <c r="KT210" s="223"/>
      <c r="KU210" s="418"/>
      <c r="KV210" s="418"/>
      <c r="KW210" s="331"/>
      <c r="KX210" s="332"/>
      <c r="KY210" s="418"/>
      <c r="KZ210" s="223"/>
      <c r="LA210" s="223"/>
      <c r="LB210" s="333"/>
      <c r="LC210" s="333"/>
      <c r="LD210" s="223"/>
      <c r="LE210" s="418"/>
      <c r="LF210" s="418"/>
      <c r="LG210" s="331"/>
      <c r="LH210" s="332"/>
      <c r="LI210" s="418"/>
      <c r="LJ210" s="223"/>
      <c r="LK210" s="223"/>
      <c r="LL210" s="333"/>
      <c r="LM210" s="333"/>
      <c r="LN210" s="223"/>
      <c r="LO210" s="418"/>
      <c r="LP210" s="418"/>
      <c r="LQ210" s="331"/>
      <c r="LR210" s="332"/>
      <c r="LS210" s="418"/>
      <c r="LT210" s="223"/>
      <c r="LU210" s="223"/>
      <c r="LV210" s="333"/>
      <c r="LW210" s="333"/>
      <c r="LX210" s="223"/>
      <c r="LY210" s="418"/>
      <c r="LZ210" s="418"/>
      <c r="MA210" s="331"/>
      <c r="MB210" s="332"/>
      <c r="MC210" s="418"/>
      <c r="MD210" s="223"/>
      <c r="ME210" s="223"/>
      <c r="MF210" s="333"/>
      <c r="MG210" s="333"/>
      <c r="MH210" s="223"/>
      <c r="MI210" s="418"/>
      <c r="MJ210" s="418"/>
      <c r="MK210" s="331"/>
      <c r="ML210" s="332"/>
      <c r="MM210" s="418"/>
      <c r="MN210" s="223"/>
      <c r="MO210" s="223"/>
      <c r="MP210" s="333"/>
      <c r="MQ210" s="333"/>
      <c r="MR210" s="223"/>
      <c r="MS210" s="418"/>
      <c r="MT210" s="418"/>
      <c r="MU210" s="331"/>
      <c r="MV210" s="332"/>
      <c r="MW210" s="418"/>
      <c r="MX210" s="223"/>
      <c r="MY210" s="223"/>
      <c r="MZ210" s="333"/>
      <c r="NA210" s="333"/>
      <c r="NB210" s="223"/>
      <c r="NC210" s="418"/>
      <c r="ND210" s="418"/>
      <c r="NE210" s="331"/>
      <c r="NF210" s="332"/>
      <c r="NG210" s="418"/>
      <c r="NH210" s="223"/>
      <c r="NI210" s="223"/>
      <c r="NJ210" s="333"/>
      <c r="NK210" s="333"/>
      <c r="NL210" s="223"/>
      <c r="NM210" s="418"/>
      <c r="NN210" s="418"/>
      <c r="NO210" s="331"/>
      <c r="NP210" s="332"/>
      <c r="NQ210" s="418"/>
      <c r="NR210" s="223"/>
      <c r="NS210" s="223"/>
      <c r="NT210" s="333"/>
      <c r="NU210" s="333"/>
      <c r="NV210" s="223"/>
      <c r="NW210" s="418"/>
      <c r="NX210" s="418"/>
      <c r="NY210" s="331"/>
      <c r="NZ210" s="332"/>
      <c r="OA210" s="418"/>
      <c r="OB210" s="223"/>
      <c r="OC210" s="223"/>
      <c r="OD210" s="333"/>
      <c r="OE210" s="333"/>
      <c r="OF210" s="223"/>
      <c r="OG210" s="418"/>
      <c r="OH210" s="418"/>
      <c r="OI210" s="331"/>
      <c r="OJ210" s="332"/>
      <c r="OK210" s="418"/>
      <c r="OL210" s="223"/>
      <c r="OM210" s="223"/>
      <c r="ON210" s="333"/>
      <c r="OO210" s="333"/>
      <c r="OP210" s="223"/>
      <c r="OQ210" s="418"/>
      <c r="OR210" s="418"/>
      <c r="OS210" s="331"/>
      <c r="OT210" s="332"/>
      <c r="OU210" s="418"/>
      <c r="OV210" s="223"/>
      <c r="OW210" s="223"/>
      <c r="OX210" s="333"/>
      <c r="OY210" s="333"/>
      <c r="OZ210" s="223"/>
      <c r="PA210" s="418"/>
      <c r="PB210" s="418"/>
      <c r="PC210" s="331"/>
      <c r="PD210" s="332"/>
      <c r="PE210" s="418"/>
      <c r="PF210" s="223"/>
      <c r="PG210" s="223"/>
      <c r="PH210" s="333"/>
      <c r="PI210" s="333"/>
      <c r="PJ210" s="223"/>
      <c r="PK210" s="418"/>
      <c r="PL210" s="418"/>
      <c r="PM210" s="331"/>
      <c r="PN210" s="332"/>
      <c r="PO210" s="418"/>
      <c r="PP210" s="223"/>
      <c r="PQ210" s="223"/>
      <c r="PR210" s="333"/>
      <c r="PS210" s="333"/>
      <c r="PT210" s="223"/>
      <c r="PU210" s="418"/>
      <c r="PV210" s="418"/>
      <c r="PW210" s="331"/>
      <c r="PX210" s="332"/>
      <c r="PY210" s="418"/>
      <c r="PZ210" s="223"/>
      <c r="QA210" s="223"/>
      <c r="QB210" s="333"/>
      <c r="QC210" s="333"/>
      <c r="QD210" s="223"/>
      <c r="QE210" s="418"/>
      <c r="QF210" s="418"/>
      <c r="QG210" s="331"/>
      <c r="QH210" s="332"/>
      <c r="QI210" s="418"/>
      <c r="QJ210" s="223"/>
      <c r="QK210" s="223"/>
      <c r="QL210" s="333"/>
      <c r="QM210" s="333"/>
      <c r="QN210" s="223"/>
      <c r="QO210" s="418"/>
      <c r="QP210" s="418"/>
      <c r="QQ210" s="331"/>
      <c r="QR210" s="332"/>
      <c r="QS210" s="418"/>
      <c r="QT210" s="223"/>
      <c r="QU210" s="223"/>
      <c r="QV210" s="333"/>
      <c r="QW210" s="333"/>
      <c r="QX210" s="223"/>
      <c r="QY210" s="418"/>
      <c r="QZ210" s="418"/>
      <c r="RA210" s="331"/>
      <c r="RB210" s="332"/>
      <c r="RC210" s="418"/>
      <c r="RD210" s="223"/>
      <c r="RE210" s="223"/>
      <c r="RF210" s="333"/>
      <c r="RG210" s="333"/>
      <c r="RH210" s="223"/>
      <c r="RI210" s="418"/>
      <c r="RJ210" s="418"/>
      <c r="RK210" s="331"/>
      <c r="RL210" s="332"/>
      <c r="RM210" s="418"/>
      <c r="RN210" s="223"/>
      <c r="RO210" s="223"/>
      <c r="RP210" s="333"/>
      <c r="RQ210" s="333"/>
      <c r="RR210" s="223"/>
      <c r="RS210" s="418"/>
      <c r="RT210" s="418"/>
      <c r="RU210" s="331"/>
      <c r="RV210" s="332"/>
      <c r="RW210" s="418"/>
      <c r="RX210" s="223"/>
      <c r="RY210" s="223"/>
      <c r="RZ210" s="333"/>
      <c r="SA210" s="333"/>
      <c r="SB210" s="223"/>
      <c r="SC210" s="418"/>
      <c r="SD210" s="418"/>
      <c r="SE210" s="331"/>
      <c r="SF210" s="332"/>
      <c r="SG210" s="418"/>
      <c r="SH210" s="223"/>
      <c r="SI210" s="223"/>
      <c r="SJ210" s="333"/>
      <c r="SK210" s="333"/>
      <c r="SL210" s="223"/>
      <c r="SM210" s="418"/>
      <c r="SN210" s="418"/>
      <c r="SO210" s="331"/>
      <c r="SP210" s="332"/>
      <c r="SQ210" s="418"/>
      <c r="SR210" s="223"/>
      <c r="SS210" s="223"/>
      <c r="ST210" s="333"/>
      <c r="SU210" s="333"/>
      <c r="SV210" s="223"/>
      <c r="SW210" s="418"/>
      <c r="SX210" s="418"/>
      <c r="SY210" s="331"/>
      <c r="SZ210" s="332"/>
      <c r="TA210" s="418"/>
      <c r="TB210" s="223"/>
      <c r="TC210" s="223"/>
      <c r="TD210" s="333"/>
      <c r="TE210" s="333"/>
      <c r="TF210" s="223"/>
      <c r="TG210" s="418"/>
      <c r="TH210" s="418"/>
      <c r="TI210" s="331"/>
      <c r="TJ210" s="332"/>
      <c r="TK210" s="418"/>
      <c r="TL210" s="223"/>
      <c r="TM210" s="223"/>
      <c r="TN210" s="333"/>
      <c r="TO210" s="333"/>
      <c r="TP210" s="223"/>
      <c r="TQ210" s="418"/>
      <c r="TR210" s="418"/>
      <c r="TS210" s="331"/>
      <c r="TT210" s="332"/>
      <c r="TU210" s="418"/>
      <c r="TV210" s="223"/>
      <c r="TW210" s="223"/>
      <c r="TX210" s="333"/>
      <c r="TY210" s="333"/>
      <c r="TZ210" s="223"/>
      <c r="UA210" s="418"/>
      <c r="UB210" s="418"/>
      <c r="UC210" s="331"/>
      <c r="UD210" s="332"/>
      <c r="UE210" s="418"/>
      <c r="UF210" s="223"/>
      <c r="UG210" s="223"/>
      <c r="UH210" s="333"/>
      <c r="UI210" s="333"/>
      <c r="UJ210" s="223"/>
      <c r="UK210" s="418"/>
      <c r="UL210" s="418"/>
      <c r="UM210" s="331"/>
      <c r="UN210" s="332"/>
      <c r="UO210" s="418"/>
      <c r="UP210" s="223"/>
      <c r="UQ210" s="223"/>
      <c r="UR210" s="333"/>
      <c r="US210" s="333"/>
      <c r="UT210" s="223"/>
      <c r="UU210" s="418"/>
      <c r="UV210" s="418"/>
      <c r="UW210" s="331"/>
      <c r="UX210" s="332"/>
      <c r="UY210" s="418"/>
      <c r="UZ210" s="223"/>
      <c r="VA210" s="223"/>
      <c r="VB210" s="333"/>
      <c r="VC210" s="333"/>
      <c r="VD210" s="223"/>
      <c r="VE210" s="418"/>
      <c r="VF210" s="418"/>
      <c r="VG210" s="331"/>
      <c r="VH210" s="332"/>
      <c r="VI210" s="418"/>
      <c r="VJ210" s="223"/>
      <c r="VK210" s="223"/>
      <c r="VL210" s="333"/>
      <c r="VM210" s="333"/>
      <c r="VN210" s="223"/>
      <c r="VO210" s="418"/>
      <c r="VP210" s="418"/>
      <c r="VQ210" s="331"/>
      <c r="VR210" s="332"/>
      <c r="VS210" s="418"/>
      <c r="VT210" s="223"/>
      <c r="VU210" s="223"/>
      <c r="VV210" s="333"/>
      <c r="VW210" s="333"/>
      <c r="VX210" s="223"/>
      <c r="VY210" s="418"/>
      <c r="VZ210" s="418"/>
      <c r="WA210" s="331"/>
      <c r="WB210" s="332"/>
      <c r="WC210" s="418"/>
      <c r="WD210" s="223"/>
      <c r="WE210" s="223"/>
      <c r="WF210" s="333"/>
      <c r="WG210" s="333"/>
      <c r="WH210" s="223"/>
      <c r="WI210" s="418"/>
      <c r="WJ210" s="418"/>
      <c r="WK210" s="331"/>
      <c r="WL210" s="332"/>
      <c r="WM210" s="418"/>
      <c r="WN210" s="223"/>
      <c r="WO210" s="223"/>
      <c r="WP210" s="333"/>
      <c r="WQ210" s="333"/>
      <c r="WR210" s="223"/>
      <c r="WS210" s="418"/>
      <c r="WT210" s="418"/>
      <c r="WU210" s="331"/>
      <c r="WV210" s="332"/>
      <c r="WW210" s="418"/>
      <c r="WX210" s="223"/>
      <c r="WY210" s="223"/>
      <c r="WZ210" s="333"/>
      <c r="XA210" s="333"/>
      <c r="XB210" s="223"/>
      <c r="XC210" s="418"/>
      <c r="XD210" s="418"/>
      <c r="XE210" s="331"/>
      <c r="XF210" s="332"/>
      <c r="XG210" s="418"/>
      <c r="XH210" s="223"/>
      <c r="XI210" s="223"/>
      <c r="XJ210" s="333"/>
      <c r="XK210" s="333"/>
      <c r="XL210" s="223"/>
      <c r="XM210" s="418"/>
      <c r="XN210" s="418"/>
      <c r="XO210" s="331"/>
      <c r="XP210" s="332"/>
      <c r="XQ210" s="418"/>
      <c r="XR210" s="223"/>
      <c r="XS210" s="223"/>
      <c r="XT210" s="333"/>
      <c r="XU210" s="333"/>
      <c r="XV210" s="223"/>
      <c r="XW210" s="418"/>
      <c r="XX210" s="418"/>
      <c r="XY210" s="331"/>
      <c r="XZ210" s="332"/>
      <c r="YA210" s="418"/>
      <c r="YB210" s="223"/>
      <c r="YC210" s="223"/>
      <c r="YD210" s="333"/>
      <c r="YE210" s="333"/>
      <c r="YF210" s="223"/>
      <c r="YG210" s="418"/>
      <c r="YH210" s="418"/>
      <c r="YI210" s="331"/>
      <c r="YJ210" s="332"/>
      <c r="YK210" s="418"/>
      <c r="YL210" s="223"/>
      <c r="YM210" s="223"/>
      <c r="YN210" s="333"/>
      <c r="YO210" s="333"/>
      <c r="YP210" s="223"/>
      <c r="YQ210" s="418"/>
      <c r="YR210" s="418"/>
      <c r="YS210" s="331"/>
      <c r="YT210" s="332"/>
      <c r="YU210" s="418"/>
      <c r="YV210" s="223"/>
      <c r="YW210" s="223"/>
      <c r="YX210" s="333"/>
      <c r="YY210" s="333"/>
      <c r="YZ210" s="223"/>
      <c r="ZA210" s="418"/>
      <c r="ZB210" s="418"/>
      <c r="ZC210" s="331"/>
      <c r="ZD210" s="332"/>
      <c r="ZE210" s="418"/>
      <c r="ZF210" s="223"/>
      <c r="ZG210" s="223"/>
      <c r="ZH210" s="333"/>
      <c r="ZI210" s="333"/>
      <c r="ZJ210" s="223"/>
      <c r="ZK210" s="418"/>
      <c r="ZL210" s="418"/>
      <c r="ZM210" s="331"/>
      <c r="ZN210" s="332"/>
      <c r="ZO210" s="418"/>
      <c r="ZP210" s="223"/>
      <c r="ZQ210" s="223"/>
      <c r="ZR210" s="333"/>
      <c r="ZS210" s="333"/>
      <c r="ZT210" s="223"/>
      <c r="ZU210" s="418"/>
      <c r="ZV210" s="418"/>
      <c r="ZW210" s="331"/>
      <c r="ZX210" s="332"/>
      <c r="ZY210" s="418"/>
      <c r="ZZ210" s="223"/>
      <c r="AAA210" s="223"/>
      <c r="AAB210" s="333"/>
      <c r="AAC210" s="333"/>
      <c r="AAD210" s="223"/>
      <c r="AAE210" s="418"/>
      <c r="AAF210" s="418"/>
      <c r="AAG210" s="331"/>
      <c r="AAH210" s="332"/>
      <c r="AAI210" s="418"/>
      <c r="AAJ210" s="223"/>
      <c r="AAK210" s="223"/>
      <c r="AAL210" s="333"/>
      <c r="AAM210" s="333"/>
      <c r="AAN210" s="223"/>
      <c r="AAO210" s="418"/>
      <c r="AAP210" s="418"/>
      <c r="AAQ210" s="331"/>
      <c r="AAR210" s="332"/>
      <c r="AAS210" s="418"/>
      <c r="AAT210" s="223"/>
      <c r="AAU210" s="223"/>
      <c r="AAV210" s="333"/>
      <c r="AAW210" s="333"/>
      <c r="AAX210" s="223"/>
      <c r="AAY210" s="418"/>
      <c r="AAZ210" s="418"/>
      <c r="ABA210" s="331"/>
      <c r="ABB210" s="332"/>
      <c r="ABC210" s="418"/>
      <c r="ABD210" s="223"/>
      <c r="ABE210" s="223"/>
      <c r="ABF210" s="333"/>
      <c r="ABG210" s="333"/>
      <c r="ABH210" s="223"/>
      <c r="ABI210" s="418"/>
      <c r="ABJ210" s="418"/>
      <c r="ABK210" s="331"/>
      <c r="ABL210" s="332"/>
      <c r="ABM210" s="418"/>
      <c r="ABN210" s="223"/>
      <c r="ABO210" s="223"/>
      <c r="ABP210" s="333"/>
      <c r="ABQ210" s="333"/>
      <c r="ABR210" s="223"/>
      <c r="ABS210" s="418"/>
      <c r="ABT210" s="418"/>
      <c r="ABU210" s="331"/>
      <c r="ABV210" s="332"/>
      <c r="ABW210" s="418"/>
      <c r="ABX210" s="223"/>
      <c r="ABY210" s="223"/>
      <c r="ABZ210" s="333"/>
      <c r="ACA210" s="333"/>
      <c r="ACB210" s="223"/>
      <c r="ACC210" s="418"/>
      <c r="ACD210" s="418"/>
      <c r="ACE210" s="331"/>
      <c r="ACF210" s="332"/>
      <c r="ACG210" s="418"/>
      <c r="ACH210" s="223"/>
      <c r="ACI210" s="223"/>
      <c r="ACJ210" s="333"/>
      <c r="ACK210" s="333"/>
      <c r="ACL210" s="223"/>
      <c r="ACM210" s="418"/>
      <c r="ACN210" s="418"/>
      <c r="ACO210" s="331"/>
      <c r="ACP210" s="332"/>
      <c r="ACQ210" s="418"/>
      <c r="ACR210" s="223"/>
      <c r="ACS210" s="223"/>
      <c r="ACT210" s="333"/>
      <c r="ACU210" s="333"/>
      <c r="ACV210" s="223"/>
      <c r="ACW210" s="418"/>
      <c r="ACX210" s="418"/>
      <c r="ACY210" s="331"/>
      <c r="ACZ210" s="332"/>
      <c r="ADA210" s="418"/>
      <c r="ADB210" s="223"/>
      <c r="ADC210" s="223"/>
      <c r="ADD210" s="333"/>
      <c r="ADE210" s="333"/>
      <c r="ADF210" s="223"/>
      <c r="ADG210" s="418"/>
      <c r="ADH210" s="418"/>
      <c r="ADI210" s="331"/>
      <c r="ADJ210" s="332"/>
      <c r="ADK210" s="418"/>
      <c r="ADL210" s="223"/>
      <c r="ADM210" s="223"/>
      <c r="ADN210" s="333"/>
      <c r="ADO210" s="333"/>
      <c r="ADP210" s="223"/>
      <c r="ADQ210" s="418"/>
      <c r="ADR210" s="418"/>
      <c r="ADS210" s="331"/>
      <c r="ADT210" s="332"/>
      <c r="ADU210" s="418"/>
      <c r="ADV210" s="223"/>
      <c r="ADW210" s="223"/>
      <c r="ADX210" s="333"/>
      <c r="ADY210" s="333"/>
      <c r="ADZ210" s="223"/>
      <c r="AEA210" s="418"/>
      <c r="AEB210" s="418"/>
      <c r="AEC210" s="331"/>
      <c r="AED210" s="332"/>
      <c r="AEE210" s="418"/>
      <c r="AEF210" s="223"/>
      <c r="AEG210" s="223"/>
      <c r="AEH210" s="333"/>
      <c r="AEI210" s="333"/>
      <c r="AEJ210" s="223"/>
      <c r="AEK210" s="418"/>
      <c r="AEL210" s="418"/>
      <c r="AEM210" s="331"/>
      <c r="AEN210" s="332"/>
      <c r="AEO210" s="418"/>
      <c r="AEP210" s="223"/>
      <c r="AEQ210" s="223"/>
      <c r="AER210" s="333"/>
      <c r="AES210" s="333"/>
      <c r="AET210" s="223"/>
      <c r="AEU210" s="418"/>
      <c r="AEV210" s="418"/>
      <c r="AEW210" s="331"/>
      <c r="AEX210" s="332"/>
      <c r="AEY210" s="418"/>
      <c r="AEZ210" s="223"/>
      <c r="AFA210" s="223"/>
      <c r="AFB210" s="333"/>
      <c r="AFC210" s="333"/>
      <c r="AFD210" s="223"/>
      <c r="AFE210" s="418"/>
      <c r="AFF210" s="418"/>
      <c r="AFG210" s="331"/>
      <c r="AFH210" s="332"/>
      <c r="AFI210" s="418"/>
      <c r="AFJ210" s="223"/>
      <c r="AFK210" s="223"/>
      <c r="AFL210" s="333"/>
      <c r="AFM210" s="333"/>
      <c r="AFN210" s="223"/>
      <c r="AFO210" s="418"/>
      <c r="AFP210" s="418"/>
      <c r="AFQ210" s="331"/>
      <c r="AFR210" s="332"/>
      <c r="AFS210" s="418"/>
      <c r="AFT210" s="223"/>
      <c r="AFU210" s="223"/>
      <c r="AFV210" s="333"/>
      <c r="AFW210" s="333"/>
      <c r="AFX210" s="223"/>
      <c r="AFY210" s="418"/>
      <c r="AFZ210" s="418"/>
      <c r="AGA210" s="331"/>
      <c r="AGB210" s="332"/>
      <c r="AGC210" s="418"/>
      <c r="AGD210" s="223"/>
      <c r="AGE210" s="223"/>
      <c r="AGF210" s="333"/>
      <c r="AGG210" s="333"/>
      <c r="AGH210" s="223"/>
      <c r="AGI210" s="418"/>
      <c r="AGJ210" s="418"/>
      <c r="AGK210" s="331"/>
      <c r="AGL210" s="332"/>
      <c r="AGM210" s="418"/>
      <c r="AGN210" s="223"/>
      <c r="AGO210" s="223"/>
      <c r="AGP210" s="333"/>
      <c r="AGQ210" s="333"/>
      <c r="AGR210" s="223"/>
      <c r="AGS210" s="418"/>
      <c r="AGT210" s="418"/>
      <c r="AGU210" s="331"/>
      <c r="AGV210" s="332"/>
      <c r="AGW210" s="418"/>
      <c r="AGX210" s="223"/>
      <c r="AGY210" s="223"/>
      <c r="AGZ210" s="333"/>
      <c r="AHA210" s="333"/>
      <c r="AHB210" s="223"/>
      <c r="AHC210" s="418"/>
      <c r="AHD210" s="418"/>
      <c r="AHE210" s="331"/>
      <c r="AHF210" s="332"/>
      <c r="AHG210" s="418"/>
      <c r="AHH210" s="223"/>
      <c r="AHI210" s="223"/>
      <c r="AHJ210" s="333"/>
      <c r="AHK210" s="333"/>
      <c r="AHL210" s="223"/>
      <c r="AHM210" s="418"/>
      <c r="AHN210" s="418"/>
      <c r="AHO210" s="331"/>
      <c r="AHP210" s="332"/>
      <c r="AHQ210" s="418"/>
      <c r="AHR210" s="223"/>
      <c r="AHS210" s="223"/>
      <c r="AHT210" s="333"/>
      <c r="AHU210" s="333"/>
      <c r="AHV210" s="223"/>
      <c r="AHW210" s="418"/>
      <c r="AHX210" s="418"/>
      <c r="AHY210" s="331"/>
      <c r="AHZ210" s="332"/>
      <c r="AIA210" s="418"/>
      <c r="AIB210" s="223"/>
      <c r="AIC210" s="223"/>
      <c r="AID210" s="333"/>
      <c r="AIE210" s="333"/>
      <c r="AIF210" s="223"/>
      <c r="AIG210" s="418"/>
      <c r="AIH210" s="418"/>
      <c r="AII210" s="331"/>
      <c r="AIJ210" s="332"/>
      <c r="AIK210" s="418"/>
      <c r="AIL210" s="223"/>
      <c r="AIM210" s="223"/>
      <c r="AIN210" s="333"/>
      <c r="AIO210" s="333"/>
      <c r="AIP210" s="223"/>
      <c r="AIQ210" s="418"/>
      <c r="AIR210" s="418"/>
      <c r="AIS210" s="331"/>
      <c r="AIT210" s="332"/>
      <c r="AIU210" s="418"/>
      <c r="AIV210" s="223"/>
      <c r="AIW210" s="223"/>
      <c r="AIX210" s="333"/>
      <c r="AIY210" s="333"/>
      <c r="AIZ210" s="223"/>
      <c r="AJA210" s="418"/>
      <c r="AJB210" s="418"/>
      <c r="AJC210" s="331"/>
      <c r="AJD210" s="332"/>
      <c r="AJE210" s="418"/>
      <c r="AJF210" s="223"/>
      <c r="AJG210" s="223"/>
      <c r="AJH210" s="333"/>
      <c r="AJI210" s="333"/>
      <c r="AJJ210" s="223"/>
      <c r="AJK210" s="418"/>
      <c r="AJL210" s="418"/>
      <c r="AJM210" s="331"/>
      <c r="AJN210" s="332"/>
      <c r="AJO210" s="418"/>
      <c r="AJP210" s="223"/>
      <c r="AJQ210" s="223"/>
      <c r="AJR210" s="333"/>
      <c r="AJS210" s="333"/>
      <c r="AJT210" s="223"/>
      <c r="AJU210" s="418"/>
      <c r="AJV210" s="418"/>
      <c r="AJW210" s="331"/>
      <c r="AJX210" s="332"/>
      <c r="AJY210" s="418"/>
      <c r="AJZ210" s="223"/>
      <c r="AKA210" s="223"/>
      <c r="AKB210" s="333"/>
      <c r="AKC210" s="333"/>
      <c r="AKD210" s="223"/>
      <c r="AKE210" s="418"/>
      <c r="AKF210" s="418"/>
      <c r="AKG210" s="331"/>
      <c r="AKH210" s="332"/>
      <c r="AKI210" s="418"/>
      <c r="AKJ210" s="223"/>
      <c r="AKK210" s="223"/>
      <c r="AKL210" s="333"/>
      <c r="AKM210" s="333"/>
      <c r="AKN210" s="223"/>
      <c r="AKO210" s="418"/>
      <c r="AKP210" s="418"/>
      <c r="AKQ210" s="331"/>
      <c r="AKR210" s="332"/>
      <c r="AKS210" s="418"/>
      <c r="AKT210" s="223"/>
      <c r="AKU210" s="223"/>
      <c r="AKV210" s="333"/>
      <c r="AKW210" s="333"/>
      <c r="AKX210" s="223"/>
      <c r="AKY210" s="418"/>
      <c r="AKZ210" s="418"/>
      <c r="ALA210" s="331"/>
      <c r="ALB210" s="332"/>
      <c r="ALC210" s="418"/>
      <c r="ALD210" s="223"/>
      <c r="ALE210" s="223"/>
      <c r="ALF210" s="333"/>
      <c r="ALG210" s="333"/>
      <c r="ALH210" s="223"/>
      <c r="ALI210" s="418"/>
      <c r="ALJ210" s="418"/>
      <c r="ALK210" s="331"/>
      <c r="ALL210" s="332"/>
      <c r="ALM210" s="418"/>
      <c r="ALN210" s="223"/>
      <c r="ALO210" s="223"/>
      <c r="ALP210" s="333"/>
      <c r="ALQ210" s="333"/>
      <c r="ALR210" s="223"/>
      <c r="ALS210" s="418"/>
      <c r="ALT210" s="418"/>
      <c r="ALU210" s="331"/>
      <c r="ALV210" s="332"/>
      <c r="ALW210" s="418"/>
      <c r="ALX210" s="223"/>
      <c r="ALY210" s="223"/>
      <c r="ALZ210" s="333"/>
      <c r="AMA210" s="333"/>
      <c r="AMB210" s="223"/>
      <c r="AMC210" s="418"/>
      <c r="AMD210" s="418"/>
      <c r="AME210" s="331"/>
      <c r="AMF210" s="332"/>
      <c r="AMG210" s="418"/>
      <c r="AMH210" s="223"/>
      <c r="AMI210" s="223"/>
      <c r="AMJ210" s="333"/>
      <c r="AMK210" s="333"/>
      <c r="AML210" s="223"/>
      <c r="AMM210" s="418"/>
      <c r="AMN210" s="418"/>
      <c r="AMO210" s="331"/>
      <c r="AMP210" s="332"/>
      <c r="AMQ210" s="418"/>
      <c r="AMR210" s="223"/>
      <c r="AMS210" s="223"/>
      <c r="AMT210" s="333"/>
      <c r="AMU210" s="333"/>
      <c r="AMV210" s="223"/>
      <c r="AMW210" s="418"/>
      <c r="AMX210" s="418"/>
      <c r="AMY210" s="331"/>
      <c r="AMZ210" s="332"/>
      <c r="ANA210" s="418"/>
      <c r="ANB210" s="223"/>
      <c r="ANC210" s="223"/>
      <c r="AND210" s="333"/>
      <c r="ANE210" s="333"/>
      <c r="ANF210" s="223"/>
      <c r="ANG210" s="418"/>
      <c r="ANH210" s="418"/>
      <c r="ANI210" s="331"/>
      <c r="ANJ210" s="332"/>
      <c r="ANK210" s="418"/>
      <c r="ANL210" s="223"/>
      <c r="ANM210" s="223"/>
      <c r="ANN210" s="333"/>
      <c r="ANO210" s="333"/>
      <c r="ANP210" s="223"/>
      <c r="ANQ210" s="418"/>
      <c r="ANR210" s="418"/>
      <c r="ANS210" s="331"/>
      <c r="ANT210" s="332"/>
      <c r="ANU210" s="418"/>
      <c r="ANV210" s="223"/>
      <c r="ANW210" s="223"/>
      <c r="ANX210" s="333"/>
      <c r="ANY210" s="333"/>
      <c r="ANZ210" s="223"/>
      <c r="AOA210" s="418"/>
      <c r="AOB210" s="418"/>
      <c r="AOC210" s="331"/>
      <c r="AOD210" s="332"/>
      <c r="AOE210" s="418"/>
      <c r="AOF210" s="223"/>
      <c r="AOG210" s="223"/>
      <c r="AOH210" s="333"/>
      <c r="AOI210" s="333"/>
      <c r="AOJ210" s="223"/>
      <c r="AOK210" s="418"/>
      <c r="AOL210" s="418"/>
      <c r="AOM210" s="331"/>
      <c r="AON210" s="332"/>
      <c r="AOO210" s="418"/>
      <c r="AOP210" s="223"/>
      <c r="AOQ210" s="223"/>
      <c r="AOR210" s="333"/>
      <c r="AOS210" s="333"/>
      <c r="AOT210" s="223"/>
      <c r="AOU210" s="418"/>
      <c r="AOV210" s="418"/>
      <c r="AOW210" s="331"/>
      <c r="AOX210" s="332"/>
      <c r="AOY210" s="418"/>
      <c r="AOZ210" s="223"/>
      <c r="APA210" s="223"/>
      <c r="APB210" s="333"/>
      <c r="APC210" s="333"/>
      <c r="APD210" s="223"/>
      <c r="APE210" s="418"/>
      <c r="APF210" s="418"/>
      <c r="APG210" s="331"/>
      <c r="APH210" s="332"/>
      <c r="API210" s="418"/>
      <c r="APJ210" s="223"/>
      <c r="APK210" s="223"/>
      <c r="APL210" s="333"/>
      <c r="APM210" s="333"/>
      <c r="APN210" s="223"/>
      <c r="APO210" s="418"/>
      <c r="APP210" s="418"/>
      <c r="APQ210" s="331"/>
      <c r="APR210" s="332"/>
      <c r="APS210" s="418"/>
      <c r="APT210" s="223"/>
      <c r="APU210" s="223"/>
      <c r="APV210" s="333"/>
      <c r="APW210" s="333"/>
      <c r="APX210" s="223"/>
      <c r="APY210" s="418"/>
      <c r="APZ210" s="418"/>
      <c r="AQA210" s="331"/>
      <c r="AQB210" s="332"/>
      <c r="AQC210" s="418"/>
      <c r="AQD210" s="223"/>
      <c r="AQE210" s="223"/>
      <c r="AQF210" s="333"/>
      <c r="AQG210" s="333"/>
      <c r="AQH210" s="223"/>
      <c r="AQI210" s="418"/>
      <c r="AQJ210" s="418"/>
      <c r="AQK210" s="331"/>
      <c r="AQL210" s="332"/>
      <c r="AQM210" s="418"/>
      <c r="AQN210" s="223"/>
      <c r="AQO210" s="223"/>
      <c r="AQP210" s="333"/>
      <c r="AQQ210" s="333"/>
      <c r="AQR210" s="223"/>
      <c r="AQS210" s="418"/>
      <c r="AQT210" s="418"/>
      <c r="AQU210" s="331"/>
      <c r="AQV210" s="332"/>
      <c r="AQW210" s="418"/>
      <c r="AQX210" s="223"/>
      <c r="AQY210" s="223"/>
      <c r="AQZ210" s="333"/>
      <c r="ARA210" s="333"/>
      <c r="ARB210" s="223"/>
      <c r="ARC210" s="418"/>
      <c r="ARD210" s="418"/>
      <c r="ARE210" s="331"/>
      <c r="ARF210" s="332"/>
      <c r="ARG210" s="418"/>
      <c r="ARH210" s="223"/>
      <c r="ARI210" s="223"/>
      <c r="ARJ210" s="333"/>
      <c r="ARK210" s="333"/>
      <c r="ARL210" s="223"/>
      <c r="ARM210" s="418"/>
      <c r="ARN210" s="418"/>
      <c r="ARO210" s="331"/>
      <c r="ARP210" s="332"/>
      <c r="ARQ210" s="418"/>
      <c r="ARR210" s="223"/>
      <c r="ARS210" s="223"/>
      <c r="ART210" s="333"/>
      <c r="ARU210" s="333"/>
      <c r="ARV210" s="223"/>
      <c r="ARW210" s="418"/>
      <c r="ARX210" s="418"/>
      <c r="ARY210" s="331"/>
      <c r="ARZ210" s="332"/>
      <c r="ASA210" s="418"/>
      <c r="ASB210" s="223"/>
      <c r="ASC210" s="223"/>
      <c r="ASD210" s="333"/>
      <c r="ASE210" s="333"/>
      <c r="ASF210" s="223"/>
      <c r="ASG210" s="418"/>
      <c r="ASH210" s="418"/>
      <c r="ASI210" s="331"/>
      <c r="ASJ210" s="332"/>
      <c r="ASK210" s="418"/>
      <c r="ASL210" s="223"/>
      <c r="ASM210" s="223"/>
      <c r="ASN210" s="333"/>
      <c r="ASO210" s="333"/>
      <c r="ASP210" s="223"/>
      <c r="ASQ210" s="418"/>
      <c r="ASR210" s="418"/>
      <c r="ASS210" s="331"/>
      <c r="AST210" s="332"/>
      <c r="ASU210" s="418"/>
      <c r="ASV210" s="223"/>
      <c r="ASW210" s="223"/>
      <c r="ASX210" s="333"/>
      <c r="ASY210" s="333"/>
      <c r="ASZ210" s="223"/>
      <c r="ATA210" s="418"/>
      <c r="ATB210" s="418"/>
      <c r="ATC210" s="331"/>
      <c r="ATD210" s="332"/>
      <c r="ATE210" s="418"/>
      <c r="ATF210" s="223"/>
      <c r="ATG210" s="223"/>
      <c r="ATH210" s="333"/>
      <c r="ATI210" s="333"/>
      <c r="ATJ210" s="223"/>
      <c r="ATK210" s="418"/>
      <c r="ATL210" s="418"/>
      <c r="ATM210" s="331"/>
      <c r="ATN210" s="332"/>
      <c r="ATO210" s="418"/>
      <c r="ATP210" s="223"/>
      <c r="ATQ210" s="223"/>
      <c r="ATR210" s="333"/>
      <c r="ATS210" s="333"/>
      <c r="ATT210" s="223"/>
      <c r="ATU210" s="418"/>
      <c r="ATV210" s="418"/>
      <c r="ATW210" s="331"/>
      <c r="ATX210" s="332"/>
      <c r="ATY210" s="418"/>
      <c r="ATZ210" s="223"/>
      <c r="AUA210" s="223"/>
      <c r="AUB210" s="333"/>
      <c r="AUC210" s="333"/>
      <c r="AUD210" s="223"/>
      <c r="AUE210" s="418"/>
      <c r="AUF210" s="418"/>
      <c r="AUG210" s="331"/>
      <c r="AUH210" s="332"/>
      <c r="AUI210" s="418"/>
      <c r="AUJ210" s="223"/>
      <c r="AUK210" s="223"/>
      <c r="AUL210" s="333"/>
      <c r="AUM210" s="333"/>
      <c r="AUN210" s="223"/>
      <c r="AUO210" s="418"/>
      <c r="AUP210" s="418"/>
      <c r="AUQ210" s="331"/>
      <c r="AUR210" s="332"/>
      <c r="AUS210" s="418"/>
      <c r="AUT210" s="223"/>
      <c r="AUU210" s="223"/>
      <c r="AUV210" s="333"/>
      <c r="AUW210" s="333"/>
      <c r="AUX210" s="223"/>
      <c r="AUY210" s="418"/>
      <c r="AUZ210" s="418"/>
      <c r="AVA210" s="331"/>
      <c r="AVB210" s="332"/>
      <c r="AVC210" s="418"/>
      <c r="AVD210" s="223"/>
      <c r="AVE210" s="223"/>
      <c r="AVF210" s="333"/>
      <c r="AVG210" s="333"/>
      <c r="AVH210" s="223"/>
      <c r="AVI210" s="418"/>
      <c r="AVJ210" s="418"/>
      <c r="AVK210" s="331"/>
      <c r="AVL210" s="332"/>
      <c r="AVM210" s="418"/>
      <c r="AVN210" s="223"/>
      <c r="AVO210" s="223"/>
      <c r="AVP210" s="333"/>
      <c r="AVQ210" s="333"/>
      <c r="AVR210" s="223"/>
      <c r="AVS210" s="418"/>
      <c r="AVT210" s="418"/>
      <c r="AVU210" s="331"/>
      <c r="AVV210" s="332"/>
      <c r="AVW210" s="418"/>
      <c r="AVX210" s="223"/>
      <c r="AVY210" s="223"/>
      <c r="AVZ210" s="333"/>
      <c r="AWA210" s="333"/>
      <c r="AWB210" s="223"/>
      <c r="AWC210" s="418"/>
      <c r="AWD210" s="418"/>
      <c r="AWE210" s="331"/>
      <c r="AWF210" s="332"/>
      <c r="AWG210" s="418"/>
      <c r="AWH210" s="223"/>
      <c r="AWI210" s="223"/>
      <c r="AWJ210" s="333"/>
      <c r="AWK210" s="333"/>
      <c r="AWL210" s="223"/>
      <c r="AWM210" s="418"/>
      <c r="AWN210" s="418"/>
      <c r="AWO210" s="331"/>
      <c r="AWP210" s="332"/>
      <c r="AWQ210" s="418"/>
      <c r="AWR210" s="223"/>
      <c r="AWS210" s="223"/>
      <c r="AWT210" s="333"/>
      <c r="AWU210" s="333"/>
      <c r="AWV210" s="223"/>
      <c r="AWW210" s="418"/>
      <c r="AWX210" s="418"/>
      <c r="AWY210" s="331"/>
      <c r="AWZ210" s="332"/>
      <c r="AXA210" s="418"/>
      <c r="AXB210" s="223"/>
      <c r="AXC210" s="223"/>
      <c r="AXD210" s="333"/>
      <c r="AXE210" s="333"/>
      <c r="AXF210" s="223"/>
      <c r="AXG210" s="418"/>
      <c r="AXH210" s="418"/>
      <c r="AXI210" s="331"/>
      <c r="AXJ210" s="332"/>
      <c r="AXK210" s="418"/>
      <c r="AXL210" s="223"/>
      <c r="AXM210" s="223"/>
      <c r="AXN210" s="333"/>
      <c r="AXO210" s="333"/>
      <c r="AXP210" s="223"/>
      <c r="AXQ210" s="418"/>
      <c r="AXR210" s="418"/>
      <c r="AXS210" s="331"/>
      <c r="AXT210" s="332"/>
      <c r="AXU210" s="418"/>
      <c r="AXV210" s="223"/>
      <c r="AXW210" s="223"/>
      <c r="AXX210" s="333"/>
      <c r="AXY210" s="333"/>
      <c r="AXZ210" s="223"/>
      <c r="AYA210" s="418"/>
      <c r="AYB210" s="418"/>
      <c r="AYC210" s="331"/>
      <c r="AYD210" s="332"/>
      <c r="AYE210" s="418"/>
      <c r="AYF210" s="223"/>
      <c r="AYG210" s="223"/>
      <c r="AYH210" s="333"/>
      <c r="AYI210" s="333"/>
      <c r="AYJ210" s="223"/>
      <c r="AYK210" s="418"/>
      <c r="AYL210" s="418"/>
      <c r="AYM210" s="331"/>
      <c r="AYN210" s="332"/>
      <c r="AYO210" s="418"/>
      <c r="AYP210" s="223"/>
      <c r="AYQ210" s="223"/>
      <c r="AYR210" s="333"/>
      <c r="AYS210" s="333"/>
      <c r="AYT210" s="223"/>
      <c r="AYU210" s="418"/>
      <c r="AYV210" s="418"/>
      <c r="AYW210" s="331"/>
      <c r="AYX210" s="332"/>
      <c r="AYY210" s="418"/>
      <c r="AYZ210" s="223"/>
      <c r="AZA210" s="223"/>
      <c r="AZB210" s="333"/>
      <c r="AZC210" s="333"/>
      <c r="AZD210" s="223"/>
      <c r="AZE210" s="418"/>
      <c r="AZF210" s="418"/>
      <c r="AZG210" s="331"/>
      <c r="AZH210" s="332"/>
      <c r="AZI210" s="418"/>
      <c r="AZJ210" s="223"/>
      <c r="AZK210" s="223"/>
      <c r="AZL210" s="333"/>
      <c r="AZM210" s="333"/>
      <c r="AZN210" s="223"/>
      <c r="AZO210" s="418"/>
      <c r="AZP210" s="418"/>
      <c r="AZQ210" s="331"/>
      <c r="AZR210" s="332"/>
      <c r="AZS210" s="418"/>
      <c r="AZT210" s="223"/>
      <c r="AZU210" s="223"/>
      <c r="AZV210" s="333"/>
      <c r="AZW210" s="333"/>
      <c r="AZX210" s="223"/>
      <c r="AZY210" s="418"/>
      <c r="AZZ210" s="418"/>
      <c r="BAA210" s="331"/>
      <c r="BAB210" s="332"/>
      <c r="BAC210" s="418"/>
      <c r="BAD210" s="223"/>
      <c r="BAE210" s="223"/>
      <c r="BAF210" s="333"/>
      <c r="BAG210" s="333"/>
      <c r="BAH210" s="223"/>
      <c r="BAI210" s="418"/>
      <c r="BAJ210" s="418"/>
      <c r="BAK210" s="331"/>
      <c r="BAL210" s="332"/>
      <c r="BAM210" s="418"/>
      <c r="BAN210" s="223"/>
      <c r="BAO210" s="223"/>
      <c r="BAP210" s="333"/>
      <c r="BAQ210" s="333"/>
      <c r="BAR210" s="223"/>
      <c r="BAS210" s="418"/>
      <c r="BAT210" s="418"/>
      <c r="BAU210" s="331"/>
      <c r="BAV210" s="332"/>
      <c r="BAW210" s="418"/>
      <c r="BAX210" s="223"/>
      <c r="BAY210" s="223"/>
      <c r="BAZ210" s="333"/>
      <c r="BBA210" s="333"/>
      <c r="BBB210" s="223"/>
      <c r="BBC210" s="418"/>
      <c r="BBD210" s="418"/>
      <c r="BBE210" s="331"/>
      <c r="BBF210" s="332"/>
      <c r="BBG210" s="418"/>
      <c r="BBH210" s="223"/>
      <c r="BBI210" s="223"/>
      <c r="BBJ210" s="333"/>
      <c r="BBK210" s="333"/>
      <c r="BBL210" s="223"/>
      <c r="BBM210" s="418"/>
      <c r="BBN210" s="418"/>
      <c r="BBO210" s="331"/>
      <c r="BBP210" s="332"/>
      <c r="BBQ210" s="418"/>
      <c r="BBR210" s="223"/>
      <c r="BBS210" s="223"/>
      <c r="BBT210" s="333"/>
      <c r="BBU210" s="333"/>
      <c r="BBV210" s="223"/>
      <c r="BBW210" s="418"/>
      <c r="BBX210" s="418"/>
      <c r="BBY210" s="331"/>
      <c r="BBZ210" s="332"/>
      <c r="BCA210" s="418"/>
      <c r="BCB210" s="223"/>
      <c r="BCC210" s="223"/>
      <c r="BCD210" s="333"/>
      <c r="BCE210" s="333"/>
      <c r="BCF210" s="223"/>
      <c r="BCG210" s="418"/>
      <c r="BCH210" s="418"/>
      <c r="BCI210" s="331"/>
      <c r="BCJ210" s="332"/>
      <c r="BCK210" s="418"/>
      <c r="BCL210" s="223"/>
      <c r="BCM210" s="223"/>
      <c r="BCN210" s="333"/>
      <c r="BCO210" s="333"/>
      <c r="BCP210" s="223"/>
      <c r="BCQ210" s="418"/>
      <c r="BCR210" s="418"/>
      <c r="BCS210" s="331"/>
      <c r="BCT210" s="332"/>
      <c r="BCU210" s="418"/>
      <c r="BCV210" s="223"/>
      <c r="BCW210" s="223"/>
      <c r="BCX210" s="333"/>
      <c r="BCY210" s="333"/>
      <c r="BCZ210" s="223"/>
      <c r="BDA210" s="418"/>
      <c r="BDB210" s="418"/>
      <c r="BDC210" s="331"/>
      <c r="BDD210" s="332"/>
      <c r="BDE210" s="418"/>
      <c r="BDF210" s="223"/>
      <c r="BDG210" s="223"/>
      <c r="BDH210" s="333"/>
      <c r="BDI210" s="333"/>
      <c r="BDJ210" s="223"/>
      <c r="BDK210" s="418"/>
      <c r="BDL210" s="418"/>
      <c r="BDM210" s="331"/>
      <c r="BDN210" s="332"/>
      <c r="BDO210" s="418"/>
      <c r="BDP210" s="223"/>
      <c r="BDQ210" s="223"/>
      <c r="BDR210" s="333"/>
      <c r="BDS210" s="333"/>
      <c r="BDT210" s="223"/>
      <c r="BDU210" s="418"/>
      <c r="BDV210" s="418"/>
      <c r="BDW210" s="331"/>
      <c r="BDX210" s="332"/>
      <c r="BDY210" s="418"/>
      <c r="BDZ210" s="223"/>
      <c r="BEA210" s="223"/>
      <c r="BEB210" s="333"/>
      <c r="BEC210" s="333"/>
      <c r="BED210" s="223"/>
      <c r="BEE210" s="418"/>
      <c r="BEF210" s="418"/>
      <c r="BEG210" s="331"/>
      <c r="BEH210" s="332"/>
      <c r="BEI210" s="418"/>
      <c r="BEJ210" s="223"/>
      <c r="BEK210" s="223"/>
      <c r="BEL210" s="333"/>
      <c r="BEM210" s="333"/>
      <c r="BEN210" s="223"/>
      <c r="BEO210" s="418"/>
      <c r="BEP210" s="418"/>
      <c r="BEQ210" s="331"/>
      <c r="BER210" s="332"/>
      <c r="BES210" s="418"/>
      <c r="BET210" s="223"/>
      <c r="BEU210" s="223"/>
      <c r="BEV210" s="333"/>
      <c r="BEW210" s="333"/>
      <c r="BEX210" s="223"/>
      <c r="BEY210" s="418"/>
      <c r="BEZ210" s="418"/>
      <c r="BFA210" s="331"/>
      <c r="BFB210" s="332"/>
      <c r="BFC210" s="418"/>
      <c r="BFD210" s="223"/>
      <c r="BFE210" s="223"/>
      <c r="BFF210" s="333"/>
      <c r="BFG210" s="333"/>
      <c r="BFH210" s="223"/>
      <c r="BFI210" s="418"/>
      <c r="BFJ210" s="418"/>
      <c r="BFK210" s="331"/>
      <c r="BFL210" s="332"/>
      <c r="BFM210" s="418"/>
      <c r="BFN210" s="223"/>
      <c r="BFO210" s="223"/>
      <c r="BFP210" s="333"/>
      <c r="BFQ210" s="333"/>
      <c r="BFR210" s="223"/>
      <c r="BFS210" s="418"/>
      <c r="BFT210" s="418"/>
      <c r="BFU210" s="331"/>
      <c r="BFV210" s="332"/>
      <c r="BFW210" s="418"/>
      <c r="BFX210" s="223"/>
      <c r="BFY210" s="223"/>
      <c r="BFZ210" s="333"/>
      <c r="BGA210" s="333"/>
      <c r="BGB210" s="223"/>
      <c r="BGC210" s="418"/>
      <c r="BGD210" s="418"/>
      <c r="BGE210" s="331"/>
      <c r="BGF210" s="332"/>
      <c r="BGG210" s="418"/>
      <c r="BGH210" s="223"/>
      <c r="BGI210" s="223"/>
      <c r="BGJ210" s="333"/>
      <c r="BGK210" s="333"/>
      <c r="BGL210" s="223"/>
      <c r="BGM210" s="418"/>
      <c r="BGN210" s="418"/>
      <c r="BGO210" s="331"/>
      <c r="BGP210" s="332"/>
      <c r="BGQ210" s="418"/>
      <c r="BGR210" s="223"/>
      <c r="BGS210" s="223"/>
      <c r="BGT210" s="333"/>
      <c r="BGU210" s="333"/>
      <c r="BGV210" s="223"/>
      <c r="BGW210" s="418"/>
      <c r="BGX210" s="418"/>
      <c r="BGY210" s="331"/>
      <c r="BGZ210" s="332"/>
      <c r="BHA210" s="418"/>
      <c r="BHB210" s="223"/>
      <c r="BHC210" s="223"/>
      <c r="BHD210" s="333"/>
      <c r="BHE210" s="333"/>
      <c r="BHF210" s="223"/>
      <c r="BHG210" s="418"/>
      <c r="BHH210" s="418"/>
      <c r="BHI210" s="331"/>
      <c r="BHJ210" s="332"/>
      <c r="BHK210" s="418"/>
      <c r="BHL210" s="223"/>
      <c r="BHM210" s="223"/>
      <c r="BHN210" s="333"/>
      <c r="BHO210" s="333"/>
      <c r="BHP210" s="223"/>
      <c r="BHQ210" s="418"/>
      <c r="BHR210" s="418"/>
      <c r="BHS210" s="331"/>
      <c r="BHT210" s="332"/>
      <c r="BHU210" s="418"/>
      <c r="BHV210" s="223"/>
      <c r="BHW210" s="223"/>
      <c r="BHX210" s="333"/>
      <c r="BHY210" s="333"/>
      <c r="BHZ210" s="223"/>
      <c r="BIA210" s="418"/>
      <c r="BIB210" s="418"/>
      <c r="BIC210" s="331"/>
      <c r="BID210" s="332"/>
      <c r="BIE210" s="418"/>
      <c r="BIF210" s="223"/>
      <c r="BIG210" s="223"/>
      <c r="BIH210" s="333"/>
      <c r="BII210" s="333"/>
      <c r="BIJ210" s="223"/>
      <c r="BIK210" s="418"/>
      <c r="BIL210" s="418"/>
      <c r="BIM210" s="331"/>
      <c r="BIN210" s="332"/>
      <c r="BIO210" s="418"/>
      <c r="BIP210" s="223"/>
      <c r="BIQ210" s="223"/>
      <c r="BIR210" s="333"/>
      <c r="BIS210" s="333"/>
      <c r="BIT210" s="223"/>
      <c r="BIU210" s="418"/>
      <c r="BIV210" s="418"/>
      <c r="BIW210" s="331"/>
      <c r="BIX210" s="332"/>
      <c r="BIY210" s="418"/>
      <c r="BIZ210" s="223"/>
      <c r="BJA210" s="223"/>
      <c r="BJB210" s="333"/>
      <c r="BJC210" s="333"/>
      <c r="BJD210" s="223"/>
      <c r="BJE210" s="418"/>
      <c r="BJF210" s="418"/>
      <c r="BJG210" s="331"/>
      <c r="BJH210" s="332"/>
      <c r="BJI210" s="418"/>
      <c r="BJJ210" s="223"/>
      <c r="BJK210" s="223"/>
      <c r="BJL210" s="333"/>
      <c r="BJM210" s="333"/>
      <c r="BJN210" s="223"/>
      <c r="BJO210" s="418"/>
      <c r="BJP210" s="418"/>
      <c r="BJQ210" s="331"/>
      <c r="BJR210" s="332"/>
      <c r="BJS210" s="418"/>
      <c r="BJT210" s="223"/>
      <c r="BJU210" s="223"/>
      <c r="BJV210" s="333"/>
      <c r="BJW210" s="333"/>
      <c r="BJX210" s="223"/>
      <c r="BJY210" s="418"/>
      <c r="BJZ210" s="418"/>
      <c r="BKA210" s="331"/>
      <c r="BKB210" s="332"/>
      <c r="BKC210" s="418"/>
      <c r="BKD210" s="223"/>
      <c r="BKE210" s="223"/>
      <c r="BKF210" s="333"/>
      <c r="BKG210" s="333"/>
      <c r="BKH210" s="223"/>
      <c r="BKI210" s="418"/>
      <c r="BKJ210" s="418"/>
      <c r="BKK210" s="331"/>
      <c r="BKL210" s="332"/>
      <c r="BKM210" s="418"/>
      <c r="BKN210" s="223"/>
      <c r="BKO210" s="223"/>
      <c r="BKP210" s="333"/>
      <c r="BKQ210" s="333"/>
      <c r="BKR210" s="223"/>
      <c r="BKS210" s="418"/>
      <c r="BKT210" s="418"/>
      <c r="BKU210" s="331"/>
      <c r="BKV210" s="332"/>
      <c r="BKW210" s="418"/>
      <c r="BKX210" s="223"/>
      <c r="BKY210" s="223"/>
      <c r="BKZ210" s="333"/>
      <c r="BLA210" s="333"/>
      <c r="BLB210" s="223"/>
      <c r="BLC210" s="418"/>
      <c r="BLD210" s="418"/>
      <c r="BLE210" s="331"/>
      <c r="BLF210" s="332"/>
      <c r="BLG210" s="418"/>
      <c r="BLH210" s="223"/>
      <c r="BLI210" s="223"/>
      <c r="BLJ210" s="333"/>
      <c r="BLK210" s="333"/>
      <c r="BLL210" s="223"/>
      <c r="BLM210" s="418"/>
      <c r="BLN210" s="418"/>
      <c r="BLO210" s="331"/>
      <c r="BLP210" s="332"/>
      <c r="BLQ210" s="418"/>
      <c r="BLR210" s="223"/>
      <c r="BLS210" s="223"/>
      <c r="BLT210" s="333"/>
      <c r="BLU210" s="333"/>
      <c r="BLV210" s="223"/>
      <c r="BLW210" s="418"/>
      <c r="BLX210" s="418"/>
      <c r="BLY210" s="331"/>
      <c r="BLZ210" s="332"/>
      <c r="BMA210" s="418"/>
      <c r="BMB210" s="223"/>
      <c r="BMC210" s="223"/>
      <c r="BMD210" s="333"/>
      <c r="BME210" s="333"/>
      <c r="BMF210" s="223"/>
      <c r="BMG210" s="418"/>
      <c r="BMH210" s="418"/>
      <c r="BMI210" s="331"/>
      <c r="BMJ210" s="332"/>
      <c r="BMK210" s="418"/>
      <c r="BML210" s="223"/>
      <c r="BMM210" s="223"/>
      <c r="BMN210" s="333"/>
      <c r="BMO210" s="333"/>
      <c r="BMP210" s="223"/>
      <c r="BMQ210" s="418"/>
      <c r="BMR210" s="418"/>
      <c r="BMS210" s="331"/>
      <c r="BMT210" s="332"/>
      <c r="BMU210" s="418"/>
      <c r="BMV210" s="223"/>
      <c r="BMW210" s="223"/>
      <c r="BMX210" s="333"/>
      <c r="BMY210" s="333"/>
      <c r="BMZ210" s="223"/>
      <c r="BNA210" s="418"/>
      <c r="BNB210" s="418"/>
      <c r="BNC210" s="331"/>
      <c r="BND210" s="332"/>
      <c r="BNE210" s="418"/>
      <c r="BNF210" s="223"/>
      <c r="BNG210" s="223"/>
      <c r="BNH210" s="333"/>
      <c r="BNI210" s="333"/>
      <c r="BNJ210" s="223"/>
      <c r="BNK210" s="418"/>
      <c r="BNL210" s="418"/>
      <c r="BNM210" s="331"/>
      <c r="BNN210" s="332"/>
      <c r="BNO210" s="418"/>
      <c r="BNP210" s="223"/>
      <c r="BNQ210" s="223"/>
      <c r="BNR210" s="333"/>
      <c r="BNS210" s="333"/>
      <c r="BNT210" s="223"/>
      <c r="BNU210" s="418"/>
      <c r="BNV210" s="418"/>
      <c r="BNW210" s="331"/>
      <c r="BNX210" s="332"/>
      <c r="BNY210" s="418"/>
      <c r="BNZ210" s="223"/>
      <c r="BOA210" s="223"/>
      <c r="BOB210" s="333"/>
      <c r="BOC210" s="333"/>
      <c r="BOD210" s="223"/>
      <c r="BOE210" s="418"/>
      <c r="BOF210" s="418"/>
      <c r="BOG210" s="331"/>
      <c r="BOH210" s="332"/>
      <c r="BOI210" s="418"/>
      <c r="BOJ210" s="223"/>
      <c r="BOK210" s="223"/>
      <c r="BOL210" s="333"/>
      <c r="BOM210" s="333"/>
      <c r="BON210" s="223"/>
      <c r="BOO210" s="418"/>
      <c r="BOP210" s="418"/>
      <c r="BOQ210" s="331"/>
      <c r="BOR210" s="332"/>
      <c r="BOS210" s="418"/>
      <c r="BOT210" s="223"/>
      <c r="BOU210" s="223"/>
      <c r="BOV210" s="333"/>
      <c r="BOW210" s="333"/>
      <c r="BOX210" s="223"/>
      <c r="BOY210" s="418"/>
      <c r="BOZ210" s="418"/>
      <c r="BPA210" s="331"/>
      <c r="BPB210" s="332"/>
      <c r="BPC210" s="418"/>
      <c r="BPD210" s="223"/>
      <c r="BPE210" s="223"/>
      <c r="BPF210" s="333"/>
      <c r="BPG210" s="333"/>
      <c r="BPH210" s="223"/>
      <c r="BPI210" s="418"/>
      <c r="BPJ210" s="418"/>
      <c r="BPK210" s="331"/>
      <c r="BPL210" s="332"/>
      <c r="BPM210" s="418"/>
      <c r="BPN210" s="223"/>
      <c r="BPO210" s="223"/>
      <c r="BPP210" s="333"/>
      <c r="BPQ210" s="333"/>
      <c r="BPR210" s="223"/>
      <c r="BPS210" s="418"/>
      <c r="BPT210" s="418"/>
      <c r="BPU210" s="331"/>
      <c r="BPV210" s="332"/>
      <c r="BPW210" s="418"/>
      <c r="BPX210" s="223"/>
      <c r="BPY210" s="223"/>
      <c r="BPZ210" s="333"/>
      <c r="BQA210" s="333"/>
      <c r="BQB210" s="223"/>
      <c r="BQC210" s="418"/>
      <c r="BQD210" s="418"/>
      <c r="BQE210" s="331"/>
      <c r="BQF210" s="332"/>
      <c r="BQG210" s="418"/>
      <c r="BQH210" s="223"/>
      <c r="BQI210" s="223"/>
      <c r="BQJ210" s="333"/>
      <c r="BQK210" s="333"/>
      <c r="BQL210" s="223"/>
      <c r="BQM210" s="418"/>
      <c r="BQN210" s="418"/>
      <c r="BQO210" s="331"/>
      <c r="BQP210" s="332"/>
      <c r="BQQ210" s="418"/>
      <c r="BQR210" s="223"/>
      <c r="BQS210" s="223"/>
      <c r="BQT210" s="333"/>
      <c r="BQU210" s="333"/>
      <c r="BQV210" s="223"/>
      <c r="BQW210" s="418"/>
      <c r="BQX210" s="418"/>
      <c r="BQY210" s="331"/>
      <c r="BQZ210" s="332"/>
      <c r="BRA210" s="418"/>
      <c r="BRB210" s="223"/>
      <c r="BRC210" s="223"/>
      <c r="BRD210" s="333"/>
      <c r="BRE210" s="333"/>
      <c r="BRF210" s="223"/>
      <c r="BRG210" s="418"/>
      <c r="BRH210" s="418"/>
      <c r="BRI210" s="331"/>
      <c r="BRJ210" s="332"/>
      <c r="BRK210" s="418"/>
      <c r="BRL210" s="223"/>
      <c r="BRM210" s="223"/>
      <c r="BRN210" s="333"/>
      <c r="BRO210" s="333"/>
      <c r="BRP210" s="223"/>
      <c r="BRQ210" s="418"/>
      <c r="BRR210" s="418"/>
      <c r="BRS210" s="331"/>
      <c r="BRT210" s="332"/>
      <c r="BRU210" s="418"/>
      <c r="BRV210" s="223"/>
      <c r="BRW210" s="223"/>
      <c r="BRX210" s="333"/>
      <c r="BRY210" s="333"/>
      <c r="BRZ210" s="223"/>
      <c r="BSA210" s="418"/>
      <c r="BSB210" s="418"/>
      <c r="BSC210" s="331"/>
      <c r="BSD210" s="332"/>
      <c r="BSE210" s="418"/>
      <c r="BSF210" s="223"/>
      <c r="BSG210" s="223"/>
      <c r="BSH210" s="333"/>
      <c r="BSI210" s="333"/>
      <c r="BSJ210" s="223"/>
      <c r="BSK210" s="418"/>
      <c r="BSL210" s="418"/>
      <c r="BSM210" s="331"/>
      <c r="BSN210" s="332"/>
      <c r="BSO210" s="418"/>
      <c r="BSP210" s="223"/>
      <c r="BSQ210" s="223"/>
      <c r="BSR210" s="333"/>
      <c r="BSS210" s="333"/>
      <c r="BST210" s="223"/>
      <c r="BSU210" s="418"/>
      <c r="BSV210" s="418"/>
      <c r="BSW210" s="331"/>
      <c r="BSX210" s="332"/>
      <c r="BSY210" s="418"/>
      <c r="BSZ210" s="223"/>
      <c r="BTA210" s="223"/>
      <c r="BTB210" s="333"/>
      <c r="BTC210" s="333"/>
      <c r="BTD210" s="223"/>
      <c r="BTE210" s="418"/>
      <c r="BTF210" s="418"/>
      <c r="BTG210" s="331"/>
      <c r="BTH210" s="332"/>
      <c r="BTI210" s="418"/>
      <c r="BTJ210" s="223"/>
      <c r="BTK210" s="223"/>
      <c r="BTL210" s="333"/>
      <c r="BTM210" s="333"/>
      <c r="BTN210" s="223"/>
      <c r="BTO210" s="418"/>
      <c r="BTP210" s="418"/>
      <c r="BTQ210" s="331"/>
      <c r="BTR210" s="332"/>
      <c r="BTS210" s="418"/>
      <c r="BTT210" s="223"/>
      <c r="BTU210" s="223"/>
      <c r="BTV210" s="333"/>
      <c r="BTW210" s="333"/>
      <c r="BTX210" s="223"/>
      <c r="BTY210" s="418"/>
      <c r="BTZ210" s="418"/>
      <c r="BUA210" s="331"/>
      <c r="BUB210" s="332"/>
      <c r="BUC210" s="418"/>
      <c r="BUD210" s="223"/>
      <c r="BUE210" s="223"/>
      <c r="BUF210" s="333"/>
      <c r="BUG210" s="333"/>
      <c r="BUH210" s="223"/>
      <c r="BUI210" s="418"/>
      <c r="BUJ210" s="418"/>
      <c r="BUK210" s="331"/>
      <c r="BUL210" s="332"/>
      <c r="BUM210" s="418"/>
      <c r="BUN210" s="223"/>
      <c r="BUO210" s="223"/>
      <c r="BUP210" s="333"/>
      <c r="BUQ210" s="333"/>
      <c r="BUR210" s="223"/>
      <c r="BUS210" s="418"/>
      <c r="BUT210" s="418"/>
      <c r="BUU210" s="331"/>
      <c r="BUV210" s="332"/>
      <c r="BUW210" s="418"/>
      <c r="BUX210" s="223"/>
      <c r="BUY210" s="223"/>
      <c r="BUZ210" s="333"/>
      <c r="BVA210" s="333"/>
      <c r="BVB210" s="223"/>
      <c r="BVC210" s="418"/>
      <c r="BVD210" s="418"/>
      <c r="BVE210" s="331"/>
      <c r="BVF210" s="332"/>
      <c r="BVG210" s="418"/>
      <c r="BVH210" s="223"/>
      <c r="BVI210" s="223"/>
      <c r="BVJ210" s="333"/>
      <c r="BVK210" s="333"/>
      <c r="BVL210" s="223"/>
      <c r="BVM210" s="418"/>
      <c r="BVN210" s="418"/>
      <c r="BVO210" s="331"/>
      <c r="BVP210" s="332"/>
      <c r="BVQ210" s="418"/>
      <c r="BVR210" s="223"/>
      <c r="BVS210" s="223"/>
      <c r="BVT210" s="333"/>
      <c r="BVU210" s="333"/>
      <c r="BVV210" s="223"/>
      <c r="BVW210" s="418"/>
      <c r="BVX210" s="418"/>
      <c r="BVY210" s="331"/>
      <c r="BVZ210" s="332"/>
      <c r="BWA210" s="418"/>
      <c r="BWB210" s="223"/>
      <c r="BWC210" s="223"/>
      <c r="BWD210" s="333"/>
      <c r="BWE210" s="333"/>
      <c r="BWF210" s="223"/>
      <c r="BWG210" s="418"/>
      <c r="BWH210" s="418"/>
      <c r="BWI210" s="331"/>
      <c r="BWJ210" s="332"/>
      <c r="BWK210" s="418"/>
      <c r="BWL210" s="223"/>
      <c r="BWM210" s="223"/>
      <c r="BWN210" s="333"/>
      <c r="BWO210" s="333"/>
      <c r="BWP210" s="223"/>
      <c r="BWQ210" s="418"/>
      <c r="BWR210" s="418"/>
      <c r="BWS210" s="331"/>
      <c r="BWT210" s="332"/>
      <c r="BWU210" s="418"/>
      <c r="BWV210" s="223"/>
      <c r="BWW210" s="223"/>
      <c r="BWX210" s="333"/>
      <c r="BWY210" s="333"/>
      <c r="BWZ210" s="223"/>
      <c r="BXA210" s="418"/>
      <c r="BXB210" s="418"/>
      <c r="BXC210" s="331"/>
      <c r="BXD210" s="332"/>
      <c r="BXE210" s="418"/>
      <c r="BXF210" s="223"/>
      <c r="BXG210" s="223"/>
      <c r="BXH210" s="333"/>
      <c r="BXI210" s="333"/>
      <c r="BXJ210" s="223"/>
      <c r="BXK210" s="418"/>
      <c r="BXL210" s="418"/>
      <c r="BXM210" s="331"/>
      <c r="BXN210" s="332"/>
      <c r="BXO210" s="418"/>
      <c r="BXP210" s="223"/>
      <c r="BXQ210" s="223"/>
      <c r="BXR210" s="333"/>
      <c r="BXS210" s="333"/>
      <c r="BXT210" s="223"/>
      <c r="BXU210" s="418"/>
      <c r="BXV210" s="418"/>
      <c r="BXW210" s="331"/>
      <c r="BXX210" s="332"/>
      <c r="BXY210" s="418"/>
      <c r="BXZ210" s="223"/>
      <c r="BYA210" s="223"/>
      <c r="BYB210" s="333"/>
      <c r="BYC210" s="333"/>
      <c r="BYD210" s="223"/>
      <c r="BYE210" s="418"/>
      <c r="BYF210" s="418"/>
      <c r="BYG210" s="331"/>
      <c r="BYH210" s="332"/>
      <c r="BYI210" s="418"/>
      <c r="BYJ210" s="223"/>
      <c r="BYK210" s="223"/>
      <c r="BYL210" s="333"/>
      <c r="BYM210" s="333"/>
      <c r="BYN210" s="223"/>
      <c r="BYO210" s="418"/>
      <c r="BYP210" s="418"/>
      <c r="BYQ210" s="331"/>
      <c r="BYR210" s="332"/>
      <c r="BYS210" s="418"/>
      <c r="BYT210" s="223"/>
      <c r="BYU210" s="223"/>
      <c r="BYV210" s="333"/>
      <c r="BYW210" s="333"/>
      <c r="BYX210" s="223"/>
      <c r="BYY210" s="418"/>
      <c r="BYZ210" s="418"/>
      <c r="BZA210" s="331"/>
      <c r="BZB210" s="332"/>
      <c r="BZC210" s="418"/>
      <c r="BZD210" s="223"/>
      <c r="BZE210" s="223"/>
      <c r="BZF210" s="333"/>
      <c r="BZG210" s="333"/>
      <c r="BZH210" s="223"/>
      <c r="BZI210" s="418"/>
      <c r="BZJ210" s="418"/>
      <c r="BZK210" s="331"/>
      <c r="BZL210" s="332"/>
      <c r="BZM210" s="418"/>
      <c r="BZN210" s="223"/>
      <c r="BZO210" s="223"/>
      <c r="BZP210" s="333"/>
      <c r="BZQ210" s="333"/>
      <c r="BZR210" s="223"/>
      <c r="BZS210" s="418"/>
      <c r="BZT210" s="418"/>
      <c r="BZU210" s="331"/>
      <c r="BZV210" s="332"/>
      <c r="BZW210" s="418"/>
      <c r="BZX210" s="223"/>
      <c r="BZY210" s="223"/>
      <c r="BZZ210" s="333"/>
      <c r="CAA210" s="333"/>
      <c r="CAB210" s="223"/>
      <c r="CAC210" s="418"/>
      <c r="CAD210" s="418"/>
      <c r="CAE210" s="331"/>
      <c r="CAF210" s="332"/>
      <c r="CAG210" s="418"/>
      <c r="CAH210" s="223"/>
      <c r="CAI210" s="223"/>
      <c r="CAJ210" s="333"/>
      <c r="CAK210" s="333"/>
      <c r="CAL210" s="223"/>
      <c r="CAM210" s="418"/>
      <c r="CAN210" s="418"/>
      <c r="CAO210" s="331"/>
      <c r="CAP210" s="332"/>
      <c r="CAQ210" s="418"/>
      <c r="CAR210" s="223"/>
      <c r="CAS210" s="223"/>
      <c r="CAT210" s="333"/>
      <c r="CAU210" s="333"/>
      <c r="CAV210" s="223"/>
      <c r="CAW210" s="418"/>
      <c r="CAX210" s="418"/>
      <c r="CAY210" s="331"/>
      <c r="CAZ210" s="332"/>
      <c r="CBA210" s="418"/>
      <c r="CBB210" s="223"/>
      <c r="CBC210" s="223"/>
      <c r="CBD210" s="333"/>
      <c r="CBE210" s="333"/>
      <c r="CBF210" s="223"/>
      <c r="CBG210" s="418"/>
      <c r="CBH210" s="418"/>
      <c r="CBI210" s="331"/>
      <c r="CBJ210" s="332"/>
      <c r="CBK210" s="418"/>
      <c r="CBL210" s="223"/>
      <c r="CBM210" s="223"/>
      <c r="CBN210" s="333"/>
      <c r="CBO210" s="333"/>
      <c r="CBP210" s="223"/>
      <c r="CBQ210" s="418"/>
      <c r="CBR210" s="418"/>
      <c r="CBS210" s="331"/>
      <c r="CBT210" s="332"/>
      <c r="CBU210" s="418"/>
      <c r="CBV210" s="223"/>
      <c r="CBW210" s="223"/>
      <c r="CBX210" s="333"/>
      <c r="CBY210" s="333"/>
      <c r="CBZ210" s="223"/>
      <c r="CCA210" s="418"/>
      <c r="CCB210" s="418"/>
      <c r="CCC210" s="331"/>
      <c r="CCD210" s="332"/>
      <c r="CCE210" s="418"/>
      <c r="CCF210" s="223"/>
      <c r="CCG210" s="223"/>
      <c r="CCH210" s="333"/>
      <c r="CCI210" s="333"/>
      <c r="CCJ210" s="223"/>
      <c r="CCK210" s="418"/>
      <c r="CCL210" s="418"/>
      <c r="CCM210" s="331"/>
      <c r="CCN210" s="332"/>
      <c r="CCO210" s="418"/>
      <c r="CCP210" s="223"/>
      <c r="CCQ210" s="223"/>
      <c r="CCR210" s="333"/>
      <c r="CCS210" s="333"/>
      <c r="CCT210" s="223"/>
      <c r="CCU210" s="418"/>
      <c r="CCV210" s="418"/>
      <c r="CCW210" s="331"/>
      <c r="CCX210" s="332"/>
      <c r="CCY210" s="418"/>
      <c r="CCZ210" s="223"/>
      <c r="CDA210" s="223"/>
      <c r="CDB210" s="333"/>
      <c r="CDC210" s="333"/>
      <c r="CDD210" s="223"/>
      <c r="CDE210" s="418"/>
      <c r="CDF210" s="418"/>
      <c r="CDG210" s="331"/>
      <c r="CDH210" s="332"/>
      <c r="CDI210" s="418"/>
      <c r="CDJ210" s="223"/>
      <c r="CDK210" s="223"/>
      <c r="CDL210" s="333"/>
      <c r="CDM210" s="333"/>
      <c r="CDN210" s="223"/>
      <c r="CDO210" s="418"/>
      <c r="CDP210" s="418"/>
      <c r="CDQ210" s="331"/>
      <c r="CDR210" s="332"/>
      <c r="CDS210" s="418"/>
      <c r="CDT210" s="223"/>
      <c r="CDU210" s="223"/>
      <c r="CDV210" s="333"/>
      <c r="CDW210" s="333"/>
      <c r="CDX210" s="223"/>
      <c r="CDY210" s="418"/>
      <c r="CDZ210" s="418"/>
      <c r="CEA210" s="331"/>
      <c r="CEB210" s="332"/>
      <c r="CEC210" s="418"/>
      <c r="CED210" s="223"/>
      <c r="CEE210" s="223"/>
      <c r="CEF210" s="333"/>
      <c r="CEG210" s="333"/>
      <c r="CEH210" s="223"/>
      <c r="CEI210" s="418"/>
      <c r="CEJ210" s="418"/>
      <c r="CEK210" s="331"/>
      <c r="CEL210" s="332"/>
      <c r="CEM210" s="418"/>
      <c r="CEN210" s="223"/>
      <c r="CEO210" s="223"/>
      <c r="CEP210" s="333"/>
      <c r="CEQ210" s="333"/>
      <c r="CER210" s="223"/>
      <c r="CES210" s="418"/>
      <c r="CET210" s="418"/>
      <c r="CEU210" s="331"/>
      <c r="CEV210" s="332"/>
      <c r="CEW210" s="418"/>
      <c r="CEX210" s="223"/>
      <c r="CEY210" s="223"/>
      <c r="CEZ210" s="333"/>
      <c r="CFA210" s="333"/>
      <c r="CFB210" s="223"/>
      <c r="CFC210" s="418"/>
      <c r="CFD210" s="418"/>
      <c r="CFE210" s="331"/>
      <c r="CFF210" s="332"/>
      <c r="CFG210" s="418"/>
      <c r="CFH210" s="223"/>
      <c r="CFI210" s="223"/>
      <c r="CFJ210" s="333"/>
      <c r="CFK210" s="333"/>
      <c r="CFL210" s="223"/>
      <c r="CFM210" s="418"/>
      <c r="CFN210" s="418"/>
      <c r="CFO210" s="331"/>
      <c r="CFP210" s="332"/>
      <c r="CFQ210" s="418"/>
      <c r="CFR210" s="223"/>
      <c r="CFS210" s="223"/>
      <c r="CFT210" s="333"/>
      <c r="CFU210" s="333"/>
      <c r="CFV210" s="223"/>
      <c r="CFW210" s="418"/>
      <c r="CFX210" s="418"/>
      <c r="CFY210" s="331"/>
      <c r="CFZ210" s="332"/>
      <c r="CGA210" s="418"/>
      <c r="CGB210" s="223"/>
      <c r="CGC210" s="223"/>
      <c r="CGD210" s="333"/>
      <c r="CGE210" s="333"/>
      <c r="CGF210" s="223"/>
      <c r="CGG210" s="418"/>
      <c r="CGH210" s="418"/>
      <c r="CGI210" s="331"/>
      <c r="CGJ210" s="332"/>
      <c r="CGK210" s="418"/>
      <c r="CGL210" s="223"/>
      <c r="CGM210" s="223"/>
      <c r="CGN210" s="333"/>
      <c r="CGO210" s="333"/>
      <c r="CGP210" s="223"/>
      <c r="CGQ210" s="418"/>
      <c r="CGR210" s="418"/>
      <c r="CGS210" s="331"/>
      <c r="CGT210" s="332"/>
      <c r="CGU210" s="418"/>
      <c r="CGV210" s="223"/>
      <c r="CGW210" s="223"/>
      <c r="CGX210" s="333"/>
      <c r="CGY210" s="333"/>
      <c r="CGZ210" s="223"/>
      <c r="CHA210" s="418"/>
      <c r="CHB210" s="418"/>
      <c r="CHC210" s="331"/>
      <c r="CHD210" s="332"/>
      <c r="CHE210" s="418"/>
      <c r="CHF210" s="223"/>
      <c r="CHG210" s="223"/>
      <c r="CHH210" s="333"/>
      <c r="CHI210" s="333"/>
      <c r="CHJ210" s="223"/>
      <c r="CHK210" s="418"/>
      <c r="CHL210" s="418"/>
      <c r="CHM210" s="331"/>
      <c r="CHN210" s="332"/>
      <c r="CHO210" s="418"/>
      <c r="CHP210" s="223"/>
      <c r="CHQ210" s="223"/>
      <c r="CHR210" s="333"/>
      <c r="CHS210" s="333"/>
      <c r="CHT210" s="223"/>
      <c r="CHU210" s="418"/>
      <c r="CHV210" s="418"/>
      <c r="CHW210" s="331"/>
      <c r="CHX210" s="332"/>
      <c r="CHY210" s="418"/>
      <c r="CHZ210" s="223"/>
      <c r="CIA210" s="223"/>
      <c r="CIB210" s="333"/>
      <c r="CIC210" s="333"/>
      <c r="CID210" s="223"/>
      <c r="CIE210" s="418"/>
      <c r="CIF210" s="418"/>
      <c r="CIG210" s="331"/>
      <c r="CIH210" s="332"/>
      <c r="CII210" s="418"/>
      <c r="CIJ210" s="223"/>
      <c r="CIK210" s="223"/>
      <c r="CIL210" s="333"/>
      <c r="CIM210" s="333"/>
      <c r="CIN210" s="223"/>
      <c r="CIO210" s="418"/>
      <c r="CIP210" s="418"/>
      <c r="CIQ210" s="331"/>
      <c r="CIR210" s="332"/>
      <c r="CIS210" s="418"/>
      <c r="CIT210" s="223"/>
      <c r="CIU210" s="223"/>
      <c r="CIV210" s="333"/>
      <c r="CIW210" s="333"/>
      <c r="CIX210" s="223"/>
      <c r="CIY210" s="418"/>
      <c r="CIZ210" s="418"/>
      <c r="CJA210" s="331"/>
      <c r="CJB210" s="332"/>
      <c r="CJC210" s="418"/>
      <c r="CJD210" s="223"/>
      <c r="CJE210" s="223"/>
      <c r="CJF210" s="333"/>
      <c r="CJG210" s="333"/>
      <c r="CJH210" s="223"/>
      <c r="CJI210" s="418"/>
      <c r="CJJ210" s="418"/>
      <c r="CJK210" s="331"/>
      <c r="CJL210" s="332"/>
      <c r="CJM210" s="418"/>
      <c r="CJN210" s="223"/>
      <c r="CJO210" s="223"/>
      <c r="CJP210" s="333"/>
      <c r="CJQ210" s="333"/>
      <c r="CJR210" s="223"/>
      <c r="CJS210" s="418"/>
      <c r="CJT210" s="418"/>
      <c r="CJU210" s="331"/>
      <c r="CJV210" s="332"/>
      <c r="CJW210" s="418"/>
      <c r="CJX210" s="223"/>
      <c r="CJY210" s="223"/>
      <c r="CJZ210" s="333"/>
      <c r="CKA210" s="333"/>
      <c r="CKB210" s="223"/>
      <c r="CKC210" s="418"/>
      <c r="CKD210" s="418"/>
      <c r="CKE210" s="331"/>
      <c r="CKF210" s="332"/>
      <c r="CKG210" s="418"/>
      <c r="CKH210" s="223"/>
      <c r="CKI210" s="223"/>
      <c r="CKJ210" s="333"/>
      <c r="CKK210" s="333"/>
      <c r="CKL210" s="223"/>
      <c r="CKM210" s="418"/>
      <c r="CKN210" s="418"/>
      <c r="CKO210" s="331"/>
      <c r="CKP210" s="332"/>
      <c r="CKQ210" s="418"/>
      <c r="CKR210" s="223"/>
      <c r="CKS210" s="223"/>
      <c r="CKT210" s="333"/>
      <c r="CKU210" s="333"/>
      <c r="CKV210" s="223"/>
      <c r="CKW210" s="418"/>
      <c r="CKX210" s="418"/>
      <c r="CKY210" s="331"/>
      <c r="CKZ210" s="332"/>
      <c r="CLA210" s="418"/>
      <c r="CLB210" s="223"/>
      <c r="CLC210" s="223"/>
      <c r="CLD210" s="333"/>
      <c r="CLE210" s="333"/>
      <c r="CLF210" s="223"/>
      <c r="CLG210" s="418"/>
      <c r="CLH210" s="418"/>
      <c r="CLI210" s="331"/>
      <c r="CLJ210" s="332"/>
      <c r="CLK210" s="418"/>
      <c r="CLL210" s="223"/>
      <c r="CLM210" s="223"/>
      <c r="CLN210" s="333"/>
      <c r="CLO210" s="333"/>
      <c r="CLP210" s="223"/>
      <c r="CLQ210" s="418"/>
      <c r="CLR210" s="418"/>
      <c r="CLS210" s="331"/>
      <c r="CLT210" s="332"/>
      <c r="CLU210" s="418"/>
      <c r="CLV210" s="223"/>
      <c r="CLW210" s="223"/>
      <c r="CLX210" s="333"/>
      <c r="CLY210" s="333"/>
      <c r="CLZ210" s="223"/>
      <c r="CMA210" s="418"/>
      <c r="CMB210" s="418"/>
      <c r="CMC210" s="331"/>
      <c r="CMD210" s="332"/>
      <c r="CME210" s="418"/>
      <c r="CMF210" s="223"/>
      <c r="CMG210" s="223"/>
      <c r="CMH210" s="333"/>
      <c r="CMI210" s="333"/>
      <c r="CMJ210" s="223"/>
      <c r="CMK210" s="418"/>
      <c r="CML210" s="418"/>
      <c r="CMM210" s="331"/>
      <c r="CMN210" s="332"/>
      <c r="CMO210" s="418"/>
      <c r="CMP210" s="223"/>
      <c r="CMQ210" s="223"/>
      <c r="CMR210" s="333"/>
      <c r="CMS210" s="333"/>
      <c r="CMT210" s="223"/>
      <c r="CMU210" s="418"/>
      <c r="CMV210" s="418"/>
      <c r="CMW210" s="331"/>
      <c r="CMX210" s="332"/>
      <c r="CMY210" s="418"/>
      <c r="CMZ210" s="223"/>
      <c r="CNA210" s="223"/>
      <c r="CNB210" s="333"/>
      <c r="CNC210" s="333"/>
      <c r="CND210" s="223"/>
      <c r="CNE210" s="418"/>
      <c r="CNF210" s="418"/>
      <c r="CNG210" s="331"/>
      <c r="CNH210" s="332"/>
      <c r="CNI210" s="418"/>
      <c r="CNJ210" s="223"/>
      <c r="CNK210" s="223"/>
      <c r="CNL210" s="333"/>
      <c r="CNM210" s="333"/>
      <c r="CNN210" s="223"/>
      <c r="CNO210" s="418"/>
      <c r="CNP210" s="418"/>
      <c r="CNQ210" s="331"/>
      <c r="CNR210" s="332"/>
      <c r="CNS210" s="418"/>
      <c r="CNT210" s="223"/>
      <c r="CNU210" s="223"/>
      <c r="CNV210" s="333"/>
      <c r="CNW210" s="333"/>
      <c r="CNX210" s="223"/>
      <c r="CNY210" s="418"/>
      <c r="CNZ210" s="418"/>
      <c r="COA210" s="331"/>
      <c r="COB210" s="332"/>
      <c r="COC210" s="418"/>
      <c r="COD210" s="223"/>
      <c r="COE210" s="223"/>
      <c r="COF210" s="333"/>
      <c r="COG210" s="333"/>
      <c r="COH210" s="223"/>
      <c r="COI210" s="418"/>
      <c r="COJ210" s="418"/>
      <c r="COK210" s="331"/>
      <c r="COL210" s="332"/>
      <c r="COM210" s="418"/>
      <c r="CON210" s="223"/>
      <c r="COO210" s="223"/>
      <c r="COP210" s="333"/>
      <c r="COQ210" s="333"/>
      <c r="COR210" s="223"/>
      <c r="COS210" s="418"/>
      <c r="COT210" s="418"/>
      <c r="COU210" s="331"/>
      <c r="COV210" s="332"/>
      <c r="COW210" s="418"/>
      <c r="COX210" s="223"/>
      <c r="COY210" s="223"/>
      <c r="COZ210" s="333"/>
      <c r="CPA210" s="333"/>
      <c r="CPB210" s="223"/>
      <c r="CPC210" s="418"/>
      <c r="CPD210" s="418"/>
      <c r="CPE210" s="331"/>
      <c r="CPF210" s="332"/>
      <c r="CPG210" s="418"/>
      <c r="CPH210" s="223"/>
      <c r="CPI210" s="223"/>
      <c r="CPJ210" s="333"/>
      <c r="CPK210" s="333"/>
      <c r="CPL210" s="223"/>
      <c r="CPM210" s="418"/>
      <c r="CPN210" s="418"/>
      <c r="CPO210" s="331"/>
      <c r="CPP210" s="332"/>
      <c r="CPQ210" s="418"/>
      <c r="CPR210" s="223"/>
      <c r="CPS210" s="223"/>
      <c r="CPT210" s="333"/>
      <c r="CPU210" s="333"/>
      <c r="CPV210" s="223"/>
      <c r="CPW210" s="418"/>
      <c r="CPX210" s="418"/>
      <c r="CPY210" s="331"/>
      <c r="CPZ210" s="332"/>
      <c r="CQA210" s="418"/>
      <c r="CQB210" s="223"/>
      <c r="CQC210" s="223"/>
      <c r="CQD210" s="333"/>
      <c r="CQE210" s="333"/>
      <c r="CQF210" s="223"/>
      <c r="CQG210" s="418"/>
      <c r="CQH210" s="418"/>
      <c r="CQI210" s="331"/>
      <c r="CQJ210" s="332"/>
      <c r="CQK210" s="418"/>
      <c r="CQL210" s="223"/>
      <c r="CQM210" s="223"/>
      <c r="CQN210" s="333"/>
      <c r="CQO210" s="333"/>
      <c r="CQP210" s="223"/>
      <c r="CQQ210" s="418"/>
      <c r="CQR210" s="418"/>
      <c r="CQS210" s="331"/>
      <c r="CQT210" s="332"/>
      <c r="CQU210" s="418"/>
      <c r="CQV210" s="223"/>
      <c r="CQW210" s="223"/>
      <c r="CQX210" s="333"/>
      <c r="CQY210" s="333"/>
      <c r="CQZ210" s="223"/>
      <c r="CRA210" s="418"/>
      <c r="CRB210" s="418"/>
      <c r="CRC210" s="331"/>
      <c r="CRD210" s="332"/>
      <c r="CRE210" s="418"/>
      <c r="CRF210" s="223"/>
      <c r="CRG210" s="223"/>
      <c r="CRH210" s="333"/>
      <c r="CRI210" s="333"/>
      <c r="CRJ210" s="223"/>
      <c r="CRK210" s="418"/>
      <c r="CRL210" s="418"/>
      <c r="CRM210" s="331"/>
      <c r="CRN210" s="332"/>
      <c r="CRO210" s="418"/>
      <c r="CRP210" s="223"/>
      <c r="CRQ210" s="223"/>
      <c r="CRR210" s="333"/>
      <c r="CRS210" s="333"/>
      <c r="CRT210" s="223"/>
      <c r="CRU210" s="418"/>
      <c r="CRV210" s="418"/>
      <c r="CRW210" s="331"/>
      <c r="CRX210" s="332"/>
      <c r="CRY210" s="418"/>
      <c r="CRZ210" s="223"/>
      <c r="CSA210" s="223"/>
      <c r="CSB210" s="333"/>
      <c r="CSC210" s="333"/>
      <c r="CSD210" s="223"/>
      <c r="CSE210" s="418"/>
      <c r="CSF210" s="418"/>
      <c r="CSG210" s="331"/>
      <c r="CSH210" s="332"/>
      <c r="CSI210" s="418"/>
      <c r="CSJ210" s="223"/>
      <c r="CSK210" s="223"/>
      <c r="CSL210" s="333"/>
      <c r="CSM210" s="333"/>
      <c r="CSN210" s="223"/>
      <c r="CSO210" s="418"/>
      <c r="CSP210" s="418"/>
      <c r="CSQ210" s="331"/>
      <c r="CSR210" s="332"/>
      <c r="CSS210" s="418"/>
      <c r="CST210" s="223"/>
      <c r="CSU210" s="223"/>
      <c r="CSV210" s="333"/>
      <c r="CSW210" s="333"/>
      <c r="CSX210" s="223"/>
      <c r="CSY210" s="418"/>
      <c r="CSZ210" s="418"/>
      <c r="CTA210" s="331"/>
      <c r="CTB210" s="332"/>
      <c r="CTC210" s="418"/>
      <c r="CTD210" s="223"/>
      <c r="CTE210" s="223"/>
      <c r="CTF210" s="333"/>
      <c r="CTG210" s="333"/>
      <c r="CTH210" s="223"/>
      <c r="CTI210" s="418"/>
      <c r="CTJ210" s="418"/>
      <c r="CTK210" s="331"/>
      <c r="CTL210" s="332"/>
      <c r="CTM210" s="418"/>
      <c r="CTN210" s="223"/>
      <c r="CTO210" s="223"/>
      <c r="CTP210" s="333"/>
      <c r="CTQ210" s="333"/>
      <c r="CTR210" s="223"/>
      <c r="CTS210" s="418"/>
      <c r="CTT210" s="418"/>
      <c r="CTU210" s="331"/>
      <c r="CTV210" s="332"/>
      <c r="CTW210" s="418"/>
      <c r="CTX210" s="223"/>
      <c r="CTY210" s="223"/>
      <c r="CTZ210" s="333"/>
      <c r="CUA210" s="333"/>
      <c r="CUB210" s="223"/>
      <c r="CUC210" s="418"/>
      <c r="CUD210" s="418"/>
      <c r="CUE210" s="331"/>
      <c r="CUF210" s="332"/>
      <c r="CUG210" s="418"/>
      <c r="CUH210" s="223"/>
      <c r="CUI210" s="223"/>
      <c r="CUJ210" s="333"/>
      <c r="CUK210" s="333"/>
      <c r="CUL210" s="223"/>
      <c r="CUM210" s="418"/>
      <c r="CUN210" s="418"/>
      <c r="CUO210" s="331"/>
      <c r="CUP210" s="332"/>
      <c r="CUQ210" s="418"/>
      <c r="CUR210" s="223"/>
      <c r="CUS210" s="223"/>
      <c r="CUT210" s="333"/>
      <c r="CUU210" s="333"/>
      <c r="CUV210" s="223"/>
      <c r="CUW210" s="418"/>
      <c r="CUX210" s="418"/>
      <c r="CUY210" s="331"/>
      <c r="CUZ210" s="332"/>
      <c r="CVA210" s="418"/>
      <c r="CVB210" s="223"/>
      <c r="CVC210" s="223"/>
      <c r="CVD210" s="333"/>
      <c r="CVE210" s="333"/>
      <c r="CVF210" s="223"/>
      <c r="CVG210" s="418"/>
      <c r="CVH210" s="418"/>
      <c r="CVI210" s="331"/>
      <c r="CVJ210" s="332"/>
      <c r="CVK210" s="418"/>
      <c r="CVL210" s="223"/>
      <c r="CVM210" s="223"/>
      <c r="CVN210" s="333"/>
      <c r="CVO210" s="333"/>
      <c r="CVP210" s="223"/>
      <c r="CVQ210" s="418"/>
      <c r="CVR210" s="418"/>
      <c r="CVS210" s="331"/>
      <c r="CVT210" s="332"/>
      <c r="CVU210" s="418"/>
      <c r="CVV210" s="223"/>
      <c r="CVW210" s="223"/>
      <c r="CVX210" s="333"/>
      <c r="CVY210" s="333"/>
      <c r="CVZ210" s="223"/>
      <c r="CWA210" s="418"/>
      <c r="CWB210" s="418"/>
      <c r="CWC210" s="331"/>
      <c r="CWD210" s="332"/>
      <c r="CWE210" s="418"/>
      <c r="CWF210" s="223"/>
      <c r="CWG210" s="223"/>
      <c r="CWH210" s="333"/>
      <c r="CWI210" s="333"/>
      <c r="CWJ210" s="223"/>
      <c r="CWK210" s="418"/>
      <c r="CWL210" s="418"/>
      <c r="CWM210" s="331"/>
      <c r="CWN210" s="332"/>
      <c r="CWO210" s="418"/>
      <c r="CWP210" s="223"/>
      <c r="CWQ210" s="223"/>
      <c r="CWR210" s="333"/>
      <c r="CWS210" s="333"/>
      <c r="CWT210" s="223"/>
      <c r="CWU210" s="418"/>
      <c r="CWV210" s="418"/>
      <c r="CWW210" s="331"/>
      <c r="CWX210" s="332"/>
      <c r="CWY210" s="418"/>
      <c r="CWZ210" s="223"/>
      <c r="CXA210" s="223"/>
      <c r="CXB210" s="333"/>
      <c r="CXC210" s="333"/>
      <c r="CXD210" s="223"/>
      <c r="CXE210" s="418"/>
      <c r="CXF210" s="418"/>
      <c r="CXG210" s="331"/>
      <c r="CXH210" s="332"/>
      <c r="CXI210" s="418"/>
      <c r="CXJ210" s="223"/>
      <c r="CXK210" s="223"/>
      <c r="CXL210" s="333"/>
      <c r="CXM210" s="333"/>
      <c r="CXN210" s="223"/>
      <c r="CXO210" s="418"/>
      <c r="CXP210" s="418"/>
      <c r="CXQ210" s="331"/>
      <c r="CXR210" s="332"/>
      <c r="CXS210" s="418"/>
      <c r="CXT210" s="223"/>
      <c r="CXU210" s="223"/>
      <c r="CXV210" s="333"/>
      <c r="CXW210" s="333"/>
      <c r="CXX210" s="223"/>
      <c r="CXY210" s="418"/>
      <c r="CXZ210" s="418"/>
      <c r="CYA210" s="331"/>
      <c r="CYB210" s="332"/>
      <c r="CYC210" s="418"/>
      <c r="CYD210" s="223"/>
      <c r="CYE210" s="223"/>
      <c r="CYF210" s="333"/>
      <c r="CYG210" s="333"/>
      <c r="CYH210" s="223"/>
      <c r="CYI210" s="418"/>
      <c r="CYJ210" s="418"/>
      <c r="CYK210" s="331"/>
      <c r="CYL210" s="332"/>
      <c r="CYM210" s="418"/>
      <c r="CYN210" s="223"/>
      <c r="CYO210" s="223"/>
      <c r="CYP210" s="333"/>
      <c r="CYQ210" s="333"/>
      <c r="CYR210" s="223"/>
      <c r="CYS210" s="418"/>
      <c r="CYT210" s="418"/>
      <c r="CYU210" s="331"/>
      <c r="CYV210" s="332"/>
      <c r="CYW210" s="418"/>
      <c r="CYX210" s="223"/>
      <c r="CYY210" s="223"/>
      <c r="CYZ210" s="333"/>
      <c r="CZA210" s="333"/>
      <c r="CZB210" s="223"/>
      <c r="CZC210" s="418"/>
      <c r="CZD210" s="418"/>
      <c r="CZE210" s="331"/>
      <c r="CZF210" s="332"/>
      <c r="CZG210" s="418"/>
      <c r="CZH210" s="223"/>
      <c r="CZI210" s="223"/>
      <c r="CZJ210" s="333"/>
      <c r="CZK210" s="333"/>
      <c r="CZL210" s="223"/>
      <c r="CZM210" s="418"/>
      <c r="CZN210" s="418"/>
      <c r="CZO210" s="331"/>
      <c r="CZP210" s="332"/>
      <c r="CZQ210" s="418"/>
      <c r="CZR210" s="223"/>
      <c r="CZS210" s="223"/>
      <c r="CZT210" s="333"/>
      <c r="CZU210" s="333"/>
      <c r="CZV210" s="223"/>
      <c r="CZW210" s="418"/>
      <c r="CZX210" s="418"/>
      <c r="CZY210" s="331"/>
      <c r="CZZ210" s="332"/>
      <c r="DAA210" s="418"/>
      <c r="DAB210" s="223"/>
      <c r="DAC210" s="223"/>
      <c r="DAD210" s="333"/>
      <c r="DAE210" s="333"/>
      <c r="DAF210" s="223"/>
      <c r="DAG210" s="418"/>
      <c r="DAH210" s="418"/>
      <c r="DAI210" s="331"/>
      <c r="DAJ210" s="332"/>
      <c r="DAK210" s="418"/>
      <c r="DAL210" s="223"/>
      <c r="DAM210" s="223"/>
      <c r="DAN210" s="333"/>
      <c r="DAO210" s="333"/>
      <c r="DAP210" s="223"/>
      <c r="DAQ210" s="418"/>
      <c r="DAR210" s="418"/>
      <c r="DAS210" s="331"/>
      <c r="DAT210" s="332"/>
      <c r="DAU210" s="418"/>
      <c r="DAV210" s="223"/>
      <c r="DAW210" s="223"/>
      <c r="DAX210" s="333"/>
      <c r="DAY210" s="333"/>
      <c r="DAZ210" s="223"/>
      <c r="DBA210" s="418"/>
      <c r="DBB210" s="418"/>
      <c r="DBC210" s="331"/>
      <c r="DBD210" s="332"/>
      <c r="DBE210" s="418"/>
      <c r="DBF210" s="223"/>
      <c r="DBG210" s="223"/>
      <c r="DBH210" s="333"/>
      <c r="DBI210" s="333"/>
      <c r="DBJ210" s="223"/>
      <c r="DBK210" s="418"/>
      <c r="DBL210" s="418"/>
      <c r="DBM210" s="331"/>
      <c r="DBN210" s="332"/>
      <c r="DBO210" s="418"/>
      <c r="DBP210" s="223"/>
      <c r="DBQ210" s="223"/>
      <c r="DBR210" s="333"/>
      <c r="DBS210" s="333"/>
      <c r="DBT210" s="223"/>
      <c r="DBU210" s="418"/>
      <c r="DBV210" s="418"/>
      <c r="DBW210" s="331"/>
      <c r="DBX210" s="332"/>
      <c r="DBY210" s="418"/>
      <c r="DBZ210" s="223"/>
      <c r="DCA210" s="223"/>
      <c r="DCB210" s="333"/>
      <c r="DCC210" s="333"/>
      <c r="DCD210" s="223"/>
      <c r="DCE210" s="418"/>
      <c r="DCF210" s="418"/>
      <c r="DCG210" s="331"/>
      <c r="DCH210" s="332"/>
      <c r="DCI210" s="418"/>
      <c r="DCJ210" s="223"/>
      <c r="DCK210" s="223"/>
      <c r="DCL210" s="333"/>
      <c r="DCM210" s="333"/>
      <c r="DCN210" s="223"/>
      <c r="DCO210" s="418"/>
      <c r="DCP210" s="418"/>
      <c r="DCQ210" s="331"/>
      <c r="DCR210" s="332"/>
      <c r="DCS210" s="418"/>
      <c r="DCT210" s="223"/>
      <c r="DCU210" s="223"/>
      <c r="DCV210" s="333"/>
      <c r="DCW210" s="333"/>
      <c r="DCX210" s="223"/>
      <c r="DCY210" s="418"/>
      <c r="DCZ210" s="418"/>
      <c r="DDA210" s="331"/>
      <c r="DDB210" s="332"/>
      <c r="DDC210" s="418"/>
      <c r="DDD210" s="223"/>
      <c r="DDE210" s="223"/>
      <c r="DDF210" s="333"/>
      <c r="DDG210" s="333"/>
      <c r="DDH210" s="223"/>
      <c r="DDI210" s="418"/>
      <c r="DDJ210" s="418"/>
      <c r="DDK210" s="331"/>
      <c r="DDL210" s="332"/>
      <c r="DDM210" s="418"/>
      <c r="DDN210" s="223"/>
      <c r="DDO210" s="223"/>
      <c r="DDP210" s="333"/>
      <c r="DDQ210" s="333"/>
      <c r="DDR210" s="223"/>
      <c r="DDS210" s="418"/>
      <c r="DDT210" s="418"/>
      <c r="DDU210" s="331"/>
      <c r="DDV210" s="332"/>
      <c r="DDW210" s="418"/>
      <c r="DDX210" s="223"/>
      <c r="DDY210" s="223"/>
      <c r="DDZ210" s="333"/>
      <c r="DEA210" s="333"/>
      <c r="DEB210" s="223"/>
      <c r="DEC210" s="418"/>
      <c r="DED210" s="418"/>
      <c r="DEE210" s="331"/>
      <c r="DEF210" s="332"/>
      <c r="DEG210" s="418"/>
      <c r="DEH210" s="223"/>
      <c r="DEI210" s="223"/>
      <c r="DEJ210" s="333"/>
      <c r="DEK210" s="333"/>
      <c r="DEL210" s="223"/>
      <c r="DEM210" s="418"/>
      <c r="DEN210" s="418"/>
      <c r="DEO210" s="331"/>
      <c r="DEP210" s="332"/>
      <c r="DEQ210" s="418"/>
      <c r="DER210" s="223"/>
      <c r="DES210" s="223"/>
      <c r="DET210" s="333"/>
      <c r="DEU210" s="333"/>
      <c r="DEV210" s="223"/>
      <c r="DEW210" s="418"/>
      <c r="DEX210" s="418"/>
      <c r="DEY210" s="331"/>
      <c r="DEZ210" s="332"/>
      <c r="DFA210" s="418"/>
      <c r="DFB210" s="223"/>
      <c r="DFC210" s="223"/>
      <c r="DFD210" s="333"/>
      <c r="DFE210" s="333"/>
      <c r="DFF210" s="223"/>
      <c r="DFG210" s="418"/>
      <c r="DFH210" s="418"/>
      <c r="DFI210" s="331"/>
      <c r="DFJ210" s="332"/>
      <c r="DFK210" s="418"/>
      <c r="DFL210" s="223"/>
      <c r="DFM210" s="223"/>
      <c r="DFN210" s="333"/>
      <c r="DFO210" s="333"/>
      <c r="DFP210" s="223"/>
      <c r="DFQ210" s="418"/>
      <c r="DFR210" s="418"/>
      <c r="DFS210" s="331"/>
      <c r="DFT210" s="332"/>
      <c r="DFU210" s="418"/>
      <c r="DFV210" s="223"/>
      <c r="DFW210" s="223"/>
      <c r="DFX210" s="333"/>
      <c r="DFY210" s="333"/>
      <c r="DFZ210" s="223"/>
      <c r="DGA210" s="418"/>
      <c r="DGB210" s="418"/>
      <c r="DGC210" s="331"/>
      <c r="DGD210" s="332"/>
      <c r="DGE210" s="418"/>
      <c r="DGF210" s="223"/>
      <c r="DGG210" s="223"/>
      <c r="DGH210" s="333"/>
      <c r="DGI210" s="333"/>
      <c r="DGJ210" s="223"/>
      <c r="DGK210" s="418"/>
      <c r="DGL210" s="418"/>
      <c r="DGM210" s="331"/>
      <c r="DGN210" s="332"/>
      <c r="DGO210" s="418"/>
      <c r="DGP210" s="223"/>
      <c r="DGQ210" s="223"/>
      <c r="DGR210" s="333"/>
      <c r="DGS210" s="333"/>
      <c r="DGT210" s="223"/>
      <c r="DGU210" s="418"/>
      <c r="DGV210" s="418"/>
      <c r="DGW210" s="331"/>
      <c r="DGX210" s="332"/>
      <c r="DGY210" s="418"/>
      <c r="DGZ210" s="223"/>
      <c r="DHA210" s="223"/>
      <c r="DHB210" s="333"/>
      <c r="DHC210" s="333"/>
      <c r="DHD210" s="223"/>
      <c r="DHE210" s="418"/>
      <c r="DHF210" s="418"/>
      <c r="DHG210" s="331"/>
      <c r="DHH210" s="332"/>
      <c r="DHI210" s="418"/>
      <c r="DHJ210" s="223"/>
      <c r="DHK210" s="223"/>
      <c r="DHL210" s="333"/>
      <c r="DHM210" s="333"/>
      <c r="DHN210" s="223"/>
      <c r="DHO210" s="418"/>
      <c r="DHP210" s="418"/>
      <c r="DHQ210" s="331"/>
      <c r="DHR210" s="332"/>
      <c r="DHS210" s="418"/>
      <c r="DHT210" s="223"/>
      <c r="DHU210" s="223"/>
      <c r="DHV210" s="333"/>
      <c r="DHW210" s="333"/>
      <c r="DHX210" s="223"/>
      <c r="DHY210" s="418"/>
      <c r="DHZ210" s="418"/>
      <c r="DIA210" s="331"/>
      <c r="DIB210" s="332"/>
      <c r="DIC210" s="418"/>
      <c r="DID210" s="223"/>
      <c r="DIE210" s="223"/>
      <c r="DIF210" s="333"/>
      <c r="DIG210" s="333"/>
      <c r="DIH210" s="223"/>
      <c r="DII210" s="418"/>
      <c r="DIJ210" s="418"/>
      <c r="DIK210" s="331"/>
      <c r="DIL210" s="332"/>
      <c r="DIM210" s="418"/>
      <c r="DIN210" s="223"/>
      <c r="DIO210" s="223"/>
      <c r="DIP210" s="333"/>
      <c r="DIQ210" s="333"/>
      <c r="DIR210" s="223"/>
      <c r="DIS210" s="418"/>
      <c r="DIT210" s="418"/>
      <c r="DIU210" s="331"/>
      <c r="DIV210" s="332"/>
      <c r="DIW210" s="418"/>
      <c r="DIX210" s="223"/>
      <c r="DIY210" s="223"/>
      <c r="DIZ210" s="333"/>
      <c r="DJA210" s="333"/>
      <c r="DJB210" s="223"/>
      <c r="DJC210" s="418"/>
      <c r="DJD210" s="418"/>
      <c r="DJE210" s="331"/>
      <c r="DJF210" s="332"/>
      <c r="DJG210" s="418"/>
      <c r="DJH210" s="223"/>
      <c r="DJI210" s="223"/>
      <c r="DJJ210" s="333"/>
      <c r="DJK210" s="333"/>
      <c r="DJL210" s="223"/>
      <c r="DJM210" s="418"/>
      <c r="DJN210" s="418"/>
      <c r="DJO210" s="331"/>
      <c r="DJP210" s="332"/>
      <c r="DJQ210" s="418"/>
      <c r="DJR210" s="223"/>
      <c r="DJS210" s="223"/>
      <c r="DJT210" s="333"/>
      <c r="DJU210" s="333"/>
      <c r="DJV210" s="223"/>
      <c r="DJW210" s="418"/>
      <c r="DJX210" s="418"/>
      <c r="DJY210" s="331"/>
      <c r="DJZ210" s="332"/>
      <c r="DKA210" s="418"/>
      <c r="DKB210" s="223"/>
      <c r="DKC210" s="223"/>
      <c r="DKD210" s="333"/>
      <c r="DKE210" s="333"/>
      <c r="DKF210" s="223"/>
      <c r="DKG210" s="418"/>
      <c r="DKH210" s="418"/>
      <c r="DKI210" s="331"/>
      <c r="DKJ210" s="332"/>
      <c r="DKK210" s="418"/>
      <c r="DKL210" s="223"/>
      <c r="DKM210" s="223"/>
      <c r="DKN210" s="333"/>
      <c r="DKO210" s="333"/>
      <c r="DKP210" s="223"/>
      <c r="DKQ210" s="418"/>
      <c r="DKR210" s="418"/>
      <c r="DKS210" s="331"/>
      <c r="DKT210" s="332"/>
      <c r="DKU210" s="418"/>
      <c r="DKV210" s="223"/>
      <c r="DKW210" s="223"/>
      <c r="DKX210" s="333"/>
      <c r="DKY210" s="333"/>
      <c r="DKZ210" s="223"/>
      <c r="DLA210" s="418"/>
      <c r="DLB210" s="418"/>
      <c r="DLC210" s="331"/>
      <c r="DLD210" s="332"/>
      <c r="DLE210" s="418"/>
      <c r="DLF210" s="223"/>
      <c r="DLG210" s="223"/>
      <c r="DLH210" s="333"/>
      <c r="DLI210" s="333"/>
      <c r="DLJ210" s="223"/>
      <c r="DLK210" s="418"/>
      <c r="DLL210" s="418"/>
      <c r="DLM210" s="331"/>
      <c r="DLN210" s="332"/>
      <c r="DLO210" s="418"/>
      <c r="DLP210" s="223"/>
      <c r="DLQ210" s="223"/>
      <c r="DLR210" s="333"/>
      <c r="DLS210" s="333"/>
      <c r="DLT210" s="223"/>
      <c r="DLU210" s="418"/>
      <c r="DLV210" s="418"/>
      <c r="DLW210" s="331"/>
      <c r="DLX210" s="332"/>
      <c r="DLY210" s="418"/>
      <c r="DLZ210" s="223"/>
      <c r="DMA210" s="223"/>
      <c r="DMB210" s="333"/>
      <c r="DMC210" s="333"/>
      <c r="DMD210" s="223"/>
      <c r="DME210" s="418"/>
      <c r="DMF210" s="418"/>
      <c r="DMG210" s="331"/>
      <c r="DMH210" s="332"/>
      <c r="DMI210" s="418"/>
      <c r="DMJ210" s="223"/>
      <c r="DMK210" s="223"/>
      <c r="DML210" s="333"/>
      <c r="DMM210" s="333"/>
      <c r="DMN210" s="223"/>
      <c r="DMO210" s="418"/>
      <c r="DMP210" s="418"/>
      <c r="DMQ210" s="331"/>
      <c r="DMR210" s="332"/>
      <c r="DMS210" s="418"/>
      <c r="DMT210" s="223"/>
      <c r="DMU210" s="223"/>
      <c r="DMV210" s="333"/>
      <c r="DMW210" s="333"/>
      <c r="DMX210" s="223"/>
      <c r="DMY210" s="418"/>
      <c r="DMZ210" s="418"/>
      <c r="DNA210" s="331"/>
      <c r="DNB210" s="332"/>
      <c r="DNC210" s="418"/>
      <c r="DND210" s="223"/>
      <c r="DNE210" s="223"/>
      <c r="DNF210" s="333"/>
      <c r="DNG210" s="333"/>
      <c r="DNH210" s="223"/>
      <c r="DNI210" s="418"/>
      <c r="DNJ210" s="418"/>
      <c r="DNK210" s="331"/>
      <c r="DNL210" s="332"/>
      <c r="DNM210" s="418"/>
      <c r="DNN210" s="223"/>
      <c r="DNO210" s="223"/>
      <c r="DNP210" s="333"/>
      <c r="DNQ210" s="333"/>
      <c r="DNR210" s="223"/>
      <c r="DNS210" s="418"/>
      <c r="DNT210" s="418"/>
      <c r="DNU210" s="331"/>
      <c r="DNV210" s="332"/>
      <c r="DNW210" s="418"/>
      <c r="DNX210" s="223"/>
      <c r="DNY210" s="223"/>
      <c r="DNZ210" s="333"/>
      <c r="DOA210" s="333"/>
      <c r="DOB210" s="223"/>
      <c r="DOC210" s="418"/>
      <c r="DOD210" s="418"/>
      <c r="DOE210" s="331"/>
      <c r="DOF210" s="332"/>
      <c r="DOG210" s="418"/>
      <c r="DOH210" s="223"/>
      <c r="DOI210" s="223"/>
      <c r="DOJ210" s="333"/>
      <c r="DOK210" s="333"/>
      <c r="DOL210" s="223"/>
      <c r="DOM210" s="418"/>
      <c r="DON210" s="418"/>
      <c r="DOO210" s="331"/>
      <c r="DOP210" s="332"/>
      <c r="DOQ210" s="418"/>
      <c r="DOR210" s="223"/>
      <c r="DOS210" s="223"/>
      <c r="DOT210" s="333"/>
      <c r="DOU210" s="333"/>
      <c r="DOV210" s="223"/>
      <c r="DOW210" s="418"/>
      <c r="DOX210" s="418"/>
      <c r="DOY210" s="331"/>
      <c r="DOZ210" s="332"/>
      <c r="DPA210" s="418"/>
      <c r="DPB210" s="223"/>
      <c r="DPC210" s="223"/>
      <c r="DPD210" s="333"/>
      <c r="DPE210" s="333"/>
      <c r="DPF210" s="223"/>
      <c r="DPG210" s="418"/>
      <c r="DPH210" s="418"/>
      <c r="DPI210" s="331"/>
      <c r="DPJ210" s="332"/>
      <c r="DPK210" s="418"/>
      <c r="DPL210" s="223"/>
      <c r="DPM210" s="223"/>
      <c r="DPN210" s="333"/>
      <c r="DPO210" s="333"/>
      <c r="DPP210" s="223"/>
      <c r="DPQ210" s="418"/>
      <c r="DPR210" s="418"/>
      <c r="DPS210" s="331"/>
      <c r="DPT210" s="332"/>
      <c r="DPU210" s="418"/>
      <c r="DPV210" s="223"/>
      <c r="DPW210" s="223"/>
      <c r="DPX210" s="333"/>
      <c r="DPY210" s="333"/>
      <c r="DPZ210" s="223"/>
      <c r="DQA210" s="418"/>
      <c r="DQB210" s="418"/>
      <c r="DQC210" s="331"/>
      <c r="DQD210" s="332"/>
      <c r="DQE210" s="418"/>
      <c r="DQF210" s="223"/>
      <c r="DQG210" s="223"/>
      <c r="DQH210" s="333"/>
      <c r="DQI210" s="333"/>
      <c r="DQJ210" s="223"/>
      <c r="DQK210" s="418"/>
      <c r="DQL210" s="418"/>
      <c r="DQM210" s="331"/>
      <c r="DQN210" s="332"/>
      <c r="DQO210" s="418"/>
      <c r="DQP210" s="223"/>
      <c r="DQQ210" s="223"/>
      <c r="DQR210" s="333"/>
      <c r="DQS210" s="333"/>
      <c r="DQT210" s="223"/>
      <c r="DQU210" s="418"/>
      <c r="DQV210" s="418"/>
      <c r="DQW210" s="331"/>
      <c r="DQX210" s="332"/>
      <c r="DQY210" s="418"/>
      <c r="DQZ210" s="223"/>
      <c r="DRA210" s="223"/>
      <c r="DRB210" s="333"/>
      <c r="DRC210" s="333"/>
      <c r="DRD210" s="223"/>
      <c r="DRE210" s="418"/>
      <c r="DRF210" s="418"/>
      <c r="DRG210" s="331"/>
      <c r="DRH210" s="332"/>
      <c r="DRI210" s="418"/>
      <c r="DRJ210" s="223"/>
      <c r="DRK210" s="223"/>
      <c r="DRL210" s="333"/>
      <c r="DRM210" s="333"/>
      <c r="DRN210" s="223"/>
      <c r="DRO210" s="418"/>
      <c r="DRP210" s="418"/>
      <c r="DRQ210" s="331"/>
      <c r="DRR210" s="332"/>
      <c r="DRS210" s="418"/>
      <c r="DRT210" s="223"/>
      <c r="DRU210" s="223"/>
      <c r="DRV210" s="333"/>
      <c r="DRW210" s="333"/>
      <c r="DRX210" s="223"/>
      <c r="DRY210" s="418"/>
      <c r="DRZ210" s="418"/>
      <c r="DSA210" s="331"/>
      <c r="DSB210" s="332"/>
      <c r="DSC210" s="418"/>
      <c r="DSD210" s="223"/>
      <c r="DSE210" s="223"/>
      <c r="DSF210" s="333"/>
      <c r="DSG210" s="333"/>
      <c r="DSH210" s="223"/>
      <c r="DSI210" s="418"/>
      <c r="DSJ210" s="418"/>
      <c r="DSK210" s="331"/>
      <c r="DSL210" s="332"/>
      <c r="DSM210" s="418"/>
      <c r="DSN210" s="223"/>
      <c r="DSO210" s="223"/>
      <c r="DSP210" s="333"/>
      <c r="DSQ210" s="333"/>
      <c r="DSR210" s="223"/>
      <c r="DSS210" s="418"/>
      <c r="DST210" s="418"/>
      <c r="DSU210" s="331"/>
      <c r="DSV210" s="332"/>
      <c r="DSW210" s="418"/>
      <c r="DSX210" s="223"/>
      <c r="DSY210" s="223"/>
      <c r="DSZ210" s="333"/>
      <c r="DTA210" s="333"/>
      <c r="DTB210" s="223"/>
      <c r="DTC210" s="418"/>
      <c r="DTD210" s="418"/>
      <c r="DTE210" s="331"/>
      <c r="DTF210" s="332"/>
      <c r="DTG210" s="418"/>
      <c r="DTH210" s="223"/>
      <c r="DTI210" s="223"/>
      <c r="DTJ210" s="333"/>
      <c r="DTK210" s="333"/>
      <c r="DTL210" s="223"/>
      <c r="DTM210" s="418"/>
      <c r="DTN210" s="418"/>
      <c r="DTO210" s="331"/>
      <c r="DTP210" s="332"/>
      <c r="DTQ210" s="418"/>
      <c r="DTR210" s="223"/>
      <c r="DTS210" s="223"/>
      <c r="DTT210" s="333"/>
      <c r="DTU210" s="333"/>
      <c r="DTV210" s="223"/>
      <c r="DTW210" s="418"/>
      <c r="DTX210" s="418"/>
      <c r="DTY210" s="331"/>
      <c r="DTZ210" s="332"/>
      <c r="DUA210" s="418"/>
      <c r="DUB210" s="223"/>
      <c r="DUC210" s="223"/>
      <c r="DUD210" s="333"/>
      <c r="DUE210" s="333"/>
      <c r="DUF210" s="223"/>
      <c r="DUG210" s="418"/>
      <c r="DUH210" s="418"/>
      <c r="DUI210" s="331"/>
      <c r="DUJ210" s="332"/>
      <c r="DUK210" s="418"/>
      <c r="DUL210" s="223"/>
      <c r="DUM210" s="223"/>
      <c r="DUN210" s="333"/>
      <c r="DUO210" s="333"/>
      <c r="DUP210" s="223"/>
      <c r="DUQ210" s="418"/>
      <c r="DUR210" s="418"/>
      <c r="DUS210" s="331"/>
      <c r="DUT210" s="332"/>
      <c r="DUU210" s="418"/>
      <c r="DUV210" s="223"/>
      <c r="DUW210" s="223"/>
      <c r="DUX210" s="333"/>
      <c r="DUY210" s="333"/>
      <c r="DUZ210" s="223"/>
      <c r="DVA210" s="418"/>
      <c r="DVB210" s="418"/>
      <c r="DVC210" s="331"/>
      <c r="DVD210" s="332"/>
      <c r="DVE210" s="418"/>
      <c r="DVF210" s="223"/>
      <c r="DVG210" s="223"/>
      <c r="DVH210" s="333"/>
      <c r="DVI210" s="333"/>
      <c r="DVJ210" s="223"/>
      <c r="DVK210" s="418"/>
      <c r="DVL210" s="418"/>
      <c r="DVM210" s="331"/>
      <c r="DVN210" s="332"/>
      <c r="DVO210" s="418"/>
      <c r="DVP210" s="223"/>
      <c r="DVQ210" s="223"/>
      <c r="DVR210" s="333"/>
      <c r="DVS210" s="333"/>
      <c r="DVT210" s="223"/>
      <c r="DVU210" s="418"/>
      <c r="DVV210" s="418"/>
      <c r="DVW210" s="331"/>
      <c r="DVX210" s="332"/>
      <c r="DVY210" s="418"/>
      <c r="DVZ210" s="223"/>
      <c r="DWA210" s="223"/>
      <c r="DWB210" s="333"/>
      <c r="DWC210" s="333"/>
      <c r="DWD210" s="223"/>
      <c r="DWE210" s="418"/>
      <c r="DWF210" s="418"/>
      <c r="DWG210" s="331"/>
      <c r="DWH210" s="332"/>
      <c r="DWI210" s="418"/>
      <c r="DWJ210" s="223"/>
      <c r="DWK210" s="223"/>
      <c r="DWL210" s="333"/>
      <c r="DWM210" s="333"/>
      <c r="DWN210" s="223"/>
      <c r="DWO210" s="418"/>
      <c r="DWP210" s="418"/>
      <c r="DWQ210" s="331"/>
      <c r="DWR210" s="332"/>
      <c r="DWS210" s="418"/>
      <c r="DWT210" s="223"/>
      <c r="DWU210" s="223"/>
      <c r="DWV210" s="333"/>
      <c r="DWW210" s="333"/>
      <c r="DWX210" s="223"/>
      <c r="DWY210" s="418"/>
      <c r="DWZ210" s="418"/>
      <c r="DXA210" s="331"/>
      <c r="DXB210" s="332"/>
      <c r="DXC210" s="418"/>
      <c r="DXD210" s="223"/>
      <c r="DXE210" s="223"/>
      <c r="DXF210" s="333"/>
      <c r="DXG210" s="333"/>
      <c r="DXH210" s="223"/>
      <c r="DXI210" s="418"/>
      <c r="DXJ210" s="418"/>
      <c r="DXK210" s="331"/>
      <c r="DXL210" s="332"/>
      <c r="DXM210" s="418"/>
      <c r="DXN210" s="223"/>
      <c r="DXO210" s="223"/>
      <c r="DXP210" s="333"/>
      <c r="DXQ210" s="333"/>
      <c r="DXR210" s="223"/>
      <c r="DXS210" s="418"/>
      <c r="DXT210" s="418"/>
      <c r="DXU210" s="331"/>
      <c r="DXV210" s="332"/>
      <c r="DXW210" s="418"/>
      <c r="DXX210" s="223"/>
      <c r="DXY210" s="223"/>
      <c r="DXZ210" s="333"/>
      <c r="DYA210" s="333"/>
      <c r="DYB210" s="223"/>
      <c r="DYC210" s="418"/>
      <c r="DYD210" s="418"/>
      <c r="DYE210" s="331"/>
      <c r="DYF210" s="332"/>
      <c r="DYG210" s="418"/>
      <c r="DYH210" s="223"/>
      <c r="DYI210" s="223"/>
      <c r="DYJ210" s="333"/>
      <c r="DYK210" s="333"/>
      <c r="DYL210" s="223"/>
      <c r="DYM210" s="418"/>
      <c r="DYN210" s="418"/>
      <c r="DYO210" s="331"/>
      <c r="DYP210" s="332"/>
      <c r="DYQ210" s="418"/>
      <c r="DYR210" s="223"/>
      <c r="DYS210" s="223"/>
      <c r="DYT210" s="333"/>
      <c r="DYU210" s="333"/>
      <c r="DYV210" s="223"/>
      <c r="DYW210" s="418"/>
      <c r="DYX210" s="418"/>
      <c r="DYY210" s="331"/>
      <c r="DYZ210" s="332"/>
      <c r="DZA210" s="418"/>
      <c r="DZB210" s="223"/>
      <c r="DZC210" s="223"/>
      <c r="DZD210" s="333"/>
      <c r="DZE210" s="333"/>
      <c r="DZF210" s="223"/>
      <c r="DZG210" s="418"/>
      <c r="DZH210" s="418"/>
      <c r="DZI210" s="331"/>
      <c r="DZJ210" s="332"/>
      <c r="DZK210" s="418"/>
      <c r="DZL210" s="223"/>
      <c r="DZM210" s="223"/>
      <c r="DZN210" s="333"/>
      <c r="DZO210" s="333"/>
      <c r="DZP210" s="223"/>
      <c r="DZQ210" s="418"/>
      <c r="DZR210" s="418"/>
      <c r="DZS210" s="331"/>
      <c r="DZT210" s="332"/>
      <c r="DZU210" s="418"/>
      <c r="DZV210" s="223"/>
      <c r="DZW210" s="223"/>
      <c r="DZX210" s="333"/>
      <c r="DZY210" s="333"/>
      <c r="DZZ210" s="223"/>
      <c r="EAA210" s="418"/>
      <c r="EAB210" s="418"/>
      <c r="EAC210" s="331"/>
      <c r="EAD210" s="332"/>
      <c r="EAE210" s="418"/>
      <c r="EAF210" s="223"/>
      <c r="EAG210" s="223"/>
      <c r="EAH210" s="333"/>
      <c r="EAI210" s="333"/>
      <c r="EAJ210" s="223"/>
      <c r="EAK210" s="418"/>
      <c r="EAL210" s="418"/>
      <c r="EAM210" s="331"/>
      <c r="EAN210" s="332"/>
      <c r="EAO210" s="418"/>
      <c r="EAP210" s="223"/>
      <c r="EAQ210" s="223"/>
      <c r="EAR210" s="333"/>
      <c r="EAS210" s="333"/>
      <c r="EAT210" s="223"/>
      <c r="EAU210" s="418"/>
      <c r="EAV210" s="418"/>
      <c r="EAW210" s="331"/>
      <c r="EAX210" s="332"/>
      <c r="EAY210" s="418"/>
      <c r="EAZ210" s="223"/>
      <c r="EBA210" s="223"/>
      <c r="EBB210" s="333"/>
      <c r="EBC210" s="333"/>
      <c r="EBD210" s="223"/>
      <c r="EBE210" s="418"/>
      <c r="EBF210" s="418"/>
      <c r="EBG210" s="331"/>
      <c r="EBH210" s="332"/>
      <c r="EBI210" s="418"/>
      <c r="EBJ210" s="223"/>
      <c r="EBK210" s="223"/>
      <c r="EBL210" s="333"/>
      <c r="EBM210" s="333"/>
      <c r="EBN210" s="223"/>
      <c r="EBO210" s="418"/>
      <c r="EBP210" s="418"/>
      <c r="EBQ210" s="331"/>
      <c r="EBR210" s="332"/>
      <c r="EBS210" s="418"/>
      <c r="EBT210" s="223"/>
      <c r="EBU210" s="223"/>
      <c r="EBV210" s="333"/>
      <c r="EBW210" s="333"/>
      <c r="EBX210" s="223"/>
      <c r="EBY210" s="418"/>
      <c r="EBZ210" s="418"/>
      <c r="ECA210" s="331"/>
      <c r="ECB210" s="332"/>
      <c r="ECC210" s="418"/>
      <c r="ECD210" s="223"/>
      <c r="ECE210" s="223"/>
      <c r="ECF210" s="333"/>
      <c r="ECG210" s="333"/>
      <c r="ECH210" s="223"/>
      <c r="ECI210" s="418"/>
      <c r="ECJ210" s="418"/>
      <c r="ECK210" s="331"/>
      <c r="ECL210" s="332"/>
      <c r="ECM210" s="418"/>
      <c r="ECN210" s="223"/>
      <c r="ECO210" s="223"/>
      <c r="ECP210" s="333"/>
      <c r="ECQ210" s="333"/>
      <c r="ECR210" s="223"/>
      <c r="ECS210" s="418"/>
      <c r="ECT210" s="418"/>
      <c r="ECU210" s="331"/>
      <c r="ECV210" s="332"/>
      <c r="ECW210" s="418"/>
      <c r="ECX210" s="223"/>
      <c r="ECY210" s="223"/>
      <c r="ECZ210" s="333"/>
      <c r="EDA210" s="333"/>
      <c r="EDB210" s="223"/>
      <c r="EDC210" s="418"/>
      <c r="EDD210" s="418"/>
      <c r="EDE210" s="331"/>
      <c r="EDF210" s="332"/>
      <c r="EDG210" s="418"/>
      <c r="EDH210" s="223"/>
      <c r="EDI210" s="223"/>
      <c r="EDJ210" s="333"/>
      <c r="EDK210" s="333"/>
      <c r="EDL210" s="223"/>
      <c r="EDM210" s="418"/>
      <c r="EDN210" s="418"/>
      <c r="EDO210" s="331"/>
      <c r="EDP210" s="332"/>
      <c r="EDQ210" s="418"/>
      <c r="EDR210" s="223"/>
      <c r="EDS210" s="223"/>
      <c r="EDT210" s="333"/>
      <c r="EDU210" s="333"/>
      <c r="EDV210" s="223"/>
      <c r="EDW210" s="418"/>
      <c r="EDX210" s="418"/>
      <c r="EDY210" s="331"/>
      <c r="EDZ210" s="332"/>
      <c r="EEA210" s="418"/>
      <c r="EEB210" s="223"/>
      <c r="EEC210" s="223"/>
      <c r="EED210" s="333"/>
      <c r="EEE210" s="333"/>
      <c r="EEF210" s="223"/>
      <c r="EEG210" s="418"/>
      <c r="EEH210" s="418"/>
      <c r="EEI210" s="331"/>
      <c r="EEJ210" s="332"/>
      <c r="EEK210" s="418"/>
      <c r="EEL210" s="223"/>
      <c r="EEM210" s="223"/>
      <c r="EEN210" s="333"/>
      <c r="EEO210" s="333"/>
      <c r="EEP210" s="223"/>
      <c r="EEQ210" s="418"/>
      <c r="EER210" s="418"/>
      <c r="EES210" s="331"/>
      <c r="EET210" s="332"/>
      <c r="EEU210" s="418"/>
      <c r="EEV210" s="223"/>
      <c r="EEW210" s="223"/>
      <c r="EEX210" s="333"/>
      <c r="EEY210" s="333"/>
      <c r="EEZ210" s="223"/>
      <c r="EFA210" s="418"/>
      <c r="EFB210" s="418"/>
      <c r="EFC210" s="331"/>
      <c r="EFD210" s="332"/>
      <c r="EFE210" s="418"/>
      <c r="EFF210" s="223"/>
      <c r="EFG210" s="223"/>
      <c r="EFH210" s="333"/>
      <c r="EFI210" s="333"/>
      <c r="EFJ210" s="223"/>
      <c r="EFK210" s="418"/>
      <c r="EFL210" s="418"/>
      <c r="EFM210" s="331"/>
      <c r="EFN210" s="332"/>
      <c r="EFO210" s="418"/>
      <c r="EFP210" s="223"/>
      <c r="EFQ210" s="223"/>
      <c r="EFR210" s="333"/>
      <c r="EFS210" s="333"/>
      <c r="EFT210" s="223"/>
      <c r="EFU210" s="418"/>
      <c r="EFV210" s="418"/>
      <c r="EFW210" s="331"/>
      <c r="EFX210" s="332"/>
      <c r="EFY210" s="418"/>
      <c r="EFZ210" s="223"/>
      <c r="EGA210" s="223"/>
      <c r="EGB210" s="333"/>
      <c r="EGC210" s="333"/>
      <c r="EGD210" s="223"/>
      <c r="EGE210" s="418"/>
      <c r="EGF210" s="418"/>
      <c r="EGG210" s="331"/>
      <c r="EGH210" s="332"/>
      <c r="EGI210" s="418"/>
      <c r="EGJ210" s="223"/>
      <c r="EGK210" s="223"/>
      <c r="EGL210" s="333"/>
      <c r="EGM210" s="333"/>
      <c r="EGN210" s="223"/>
      <c r="EGO210" s="418"/>
      <c r="EGP210" s="418"/>
      <c r="EGQ210" s="331"/>
      <c r="EGR210" s="332"/>
      <c r="EGS210" s="418"/>
      <c r="EGT210" s="223"/>
      <c r="EGU210" s="223"/>
      <c r="EGV210" s="333"/>
      <c r="EGW210" s="333"/>
      <c r="EGX210" s="223"/>
      <c r="EGY210" s="418"/>
      <c r="EGZ210" s="418"/>
      <c r="EHA210" s="331"/>
      <c r="EHB210" s="332"/>
      <c r="EHC210" s="418"/>
      <c r="EHD210" s="223"/>
      <c r="EHE210" s="223"/>
      <c r="EHF210" s="333"/>
      <c r="EHG210" s="333"/>
      <c r="EHH210" s="223"/>
      <c r="EHI210" s="418"/>
      <c r="EHJ210" s="418"/>
      <c r="EHK210" s="331"/>
      <c r="EHL210" s="332"/>
      <c r="EHM210" s="418"/>
      <c r="EHN210" s="223"/>
      <c r="EHO210" s="223"/>
      <c r="EHP210" s="333"/>
      <c r="EHQ210" s="333"/>
      <c r="EHR210" s="223"/>
      <c r="EHS210" s="418"/>
      <c r="EHT210" s="418"/>
      <c r="EHU210" s="331"/>
      <c r="EHV210" s="332"/>
      <c r="EHW210" s="418"/>
      <c r="EHX210" s="223"/>
      <c r="EHY210" s="223"/>
      <c r="EHZ210" s="333"/>
      <c r="EIA210" s="333"/>
      <c r="EIB210" s="223"/>
      <c r="EIC210" s="418"/>
      <c r="EID210" s="418"/>
      <c r="EIE210" s="331"/>
      <c r="EIF210" s="332"/>
      <c r="EIG210" s="418"/>
      <c r="EIH210" s="223"/>
      <c r="EII210" s="223"/>
      <c r="EIJ210" s="333"/>
      <c r="EIK210" s="333"/>
      <c r="EIL210" s="223"/>
      <c r="EIM210" s="418"/>
      <c r="EIN210" s="418"/>
      <c r="EIO210" s="331"/>
      <c r="EIP210" s="332"/>
      <c r="EIQ210" s="418"/>
      <c r="EIR210" s="223"/>
      <c r="EIS210" s="223"/>
      <c r="EIT210" s="333"/>
      <c r="EIU210" s="333"/>
      <c r="EIV210" s="223"/>
      <c r="EIW210" s="418"/>
      <c r="EIX210" s="418"/>
      <c r="EIY210" s="331"/>
      <c r="EIZ210" s="332"/>
      <c r="EJA210" s="418"/>
      <c r="EJB210" s="223"/>
      <c r="EJC210" s="223"/>
      <c r="EJD210" s="333"/>
      <c r="EJE210" s="333"/>
      <c r="EJF210" s="223"/>
      <c r="EJG210" s="418"/>
      <c r="EJH210" s="418"/>
      <c r="EJI210" s="331"/>
      <c r="EJJ210" s="332"/>
      <c r="EJK210" s="418"/>
      <c r="EJL210" s="223"/>
      <c r="EJM210" s="223"/>
      <c r="EJN210" s="333"/>
      <c r="EJO210" s="333"/>
      <c r="EJP210" s="223"/>
      <c r="EJQ210" s="418"/>
      <c r="EJR210" s="418"/>
      <c r="EJS210" s="331"/>
      <c r="EJT210" s="332"/>
      <c r="EJU210" s="418"/>
      <c r="EJV210" s="223"/>
      <c r="EJW210" s="223"/>
      <c r="EJX210" s="333"/>
      <c r="EJY210" s="333"/>
      <c r="EJZ210" s="223"/>
      <c r="EKA210" s="418"/>
      <c r="EKB210" s="418"/>
      <c r="EKC210" s="331"/>
      <c r="EKD210" s="332"/>
      <c r="EKE210" s="418"/>
      <c r="EKF210" s="223"/>
      <c r="EKG210" s="223"/>
      <c r="EKH210" s="333"/>
      <c r="EKI210" s="333"/>
      <c r="EKJ210" s="223"/>
      <c r="EKK210" s="418"/>
      <c r="EKL210" s="418"/>
      <c r="EKM210" s="331"/>
      <c r="EKN210" s="332"/>
      <c r="EKO210" s="418"/>
      <c r="EKP210" s="223"/>
      <c r="EKQ210" s="223"/>
      <c r="EKR210" s="333"/>
      <c r="EKS210" s="333"/>
      <c r="EKT210" s="223"/>
      <c r="EKU210" s="418"/>
      <c r="EKV210" s="418"/>
      <c r="EKW210" s="331"/>
      <c r="EKX210" s="332"/>
      <c r="EKY210" s="418"/>
      <c r="EKZ210" s="223"/>
      <c r="ELA210" s="223"/>
      <c r="ELB210" s="333"/>
      <c r="ELC210" s="333"/>
      <c r="ELD210" s="223"/>
      <c r="ELE210" s="418"/>
      <c r="ELF210" s="418"/>
      <c r="ELG210" s="331"/>
      <c r="ELH210" s="332"/>
      <c r="ELI210" s="418"/>
      <c r="ELJ210" s="223"/>
      <c r="ELK210" s="223"/>
      <c r="ELL210" s="333"/>
      <c r="ELM210" s="333"/>
      <c r="ELN210" s="223"/>
      <c r="ELO210" s="418"/>
      <c r="ELP210" s="418"/>
      <c r="ELQ210" s="331"/>
      <c r="ELR210" s="332"/>
      <c r="ELS210" s="418"/>
      <c r="ELT210" s="223"/>
      <c r="ELU210" s="223"/>
      <c r="ELV210" s="333"/>
      <c r="ELW210" s="333"/>
      <c r="ELX210" s="223"/>
      <c r="ELY210" s="418"/>
      <c r="ELZ210" s="418"/>
      <c r="EMA210" s="331"/>
      <c r="EMB210" s="332"/>
      <c r="EMC210" s="418"/>
      <c r="EMD210" s="223"/>
      <c r="EME210" s="223"/>
      <c r="EMF210" s="333"/>
      <c r="EMG210" s="333"/>
      <c r="EMH210" s="223"/>
      <c r="EMI210" s="418"/>
      <c r="EMJ210" s="418"/>
      <c r="EMK210" s="331"/>
      <c r="EML210" s="332"/>
      <c r="EMM210" s="418"/>
      <c r="EMN210" s="223"/>
      <c r="EMO210" s="223"/>
      <c r="EMP210" s="333"/>
      <c r="EMQ210" s="333"/>
      <c r="EMR210" s="223"/>
      <c r="EMS210" s="418"/>
      <c r="EMT210" s="418"/>
      <c r="EMU210" s="331"/>
      <c r="EMV210" s="332"/>
      <c r="EMW210" s="418"/>
      <c r="EMX210" s="223"/>
      <c r="EMY210" s="223"/>
      <c r="EMZ210" s="333"/>
      <c r="ENA210" s="333"/>
      <c r="ENB210" s="223"/>
      <c r="ENC210" s="418"/>
      <c r="END210" s="418"/>
      <c r="ENE210" s="331"/>
      <c r="ENF210" s="332"/>
      <c r="ENG210" s="418"/>
      <c r="ENH210" s="223"/>
      <c r="ENI210" s="223"/>
      <c r="ENJ210" s="333"/>
      <c r="ENK210" s="333"/>
      <c r="ENL210" s="223"/>
      <c r="ENM210" s="418"/>
      <c r="ENN210" s="418"/>
      <c r="ENO210" s="331"/>
      <c r="ENP210" s="332"/>
      <c r="ENQ210" s="418"/>
      <c r="ENR210" s="223"/>
      <c r="ENS210" s="223"/>
      <c r="ENT210" s="333"/>
      <c r="ENU210" s="333"/>
      <c r="ENV210" s="223"/>
      <c r="ENW210" s="418"/>
      <c r="ENX210" s="418"/>
      <c r="ENY210" s="331"/>
      <c r="ENZ210" s="332"/>
      <c r="EOA210" s="418"/>
      <c r="EOB210" s="223"/>
      <c r="EOC210" s="223"/>
      <c r="EOD210" s="333"/>
      <c r="EOE210" s="333"/>
      <c r="EOF210" s="223"/>
      <c r="EOG210" s="418"/>
      <c r="EOH210" s="418"/>
      <c r="EOI210" s="331"/>
      <c r="EOJ210" s="332"/>
      <c r="EOK210" s="418"/>
      <c r="EOL210" s="223"/>
      <c r="EOM210" s="223"/>
      <c r="EON210" s="333"/>
      <c r="EOO210" s="333"/>
      <c r="EOP210" s="223"/>
      <c r="EOQ210" s="418"/>
      <c r="EOR210" s="418"/>
      <c r="EOS210" s="331"/>
      <c r="EOT210" s="332"/>
      <c r="EOU210" s="418"/>
      <c r="EOV210" s="223"/>
      <c r="EOW210" s="223"/>
      <c r="EOX210" s="333"/>
      <c r="EOY210" s="333"/>
      <c r="EOZ210" s="223"/>
      <c r="EPA210" s="418"/>
      <c r="EPB210" s="418"/>
      <c r="EPC210" s="331"/>
      <c r="EPD210" s="332"/>
      <c r="EPE210" s="418"/>
      <c r="EPF210" s="223"/>
      <c r="EPG210" s="223"/>
      <c r="EPH210" s="333"/>
      <c r="EPI210" s="333"/>
      <c r="EPJ210" s="223"/>
      <c r="EPK210" s="418"/>
      <c r="EPL210" s="418"/>
      <c r="EPM210" s="331"/>
      <c r="EPN210" s="332"/>
      <c r="EPO210" s="418"/>
      <c r="EPP210" s="223"/>
      <c r="EPQ210" s="223"/>
      <c r="EPR210" s="333"/>
      <c r="EPS210" s="333"/>
      <c r="EPT210" s="223"/>
      <c r="EPU210" s="418"/>
      <c r="EPV210" s="418"/>
      <c r="EPW210" s="331"/>
      <c r="EPX210" s="332"/>
      <c r="EPY210" s="418"/>
      <c r="EPZ210" s="223"/>
      <c r="EQA210" s="223"/>
      <c r="EQB210" s="333"/>
      <c r="EQC210" s="333"/>
      <c r="EQD210" s="223"/>
      <c r="EQE210" s="418"/>
      <c r="EQF210" s="418"/>
      <c r="EQG210" s="331"/>
      <c r="EQH210" s="332"/>
      <c r="EQI210" s="418"/>
      <c r="EQJ210" s="223"/>
      <c r="EQK210" s="223"/>
      <c r="EQL210" s="333"/>
      <c r="EQM210" s="333"/>
      <c r="EQN210" s="223"/>
      <c r="EQO210" s="418"/>
      <c r="EQP210" s="418"/>
      <c r="EQQ210" s="331"/>
      <c r="EQR210" s="332"/>
      <c r="EQS210" s="418"/>
      <c r="EQT210" s="223"/>
      <c r="EQU210" s="223"/>
      <c r="EQV210" s="333"/>
      <c r="EQW210" s="333"/>
      <c r="EQX210" s="223"/>
      <c r="EQY210" s="418"/>
      <c r="EQZ210" s="418"/>
      <c r="ERA210" s="331"/>
      <c r="ERB210" s="332"/>
      <c r="ERC210" s="418"/>
      <c r="ERD210" s="223"/>
      <c r="ERE210" s="223"/>
      <c r="ERF210" s="333"/>
      <c r="ERG210" s="333"/>
      <c r="ERH210" s="223"/>
      <c r="ERI210" s="418"/>
      <c r="ERJ210" s="418"/>
      <c r="ERK210" s="331"/>
      <c r="ERL210" s="332"/>
      <c r="ERM210" s="418"/>
      <c r="ERN210" s="223"/>
      <c r="ERO210" s="223"/>
      <c r="ERP210" s="333"/>
      <c r="ERQ210" s="333"/>
      <c r="ERR210" s="223"/>
      <c r="ERS210" s="418"/>
      <c r="ERT210" s="418"/>
      <c r="ERU210" s="331"/>
      <c r="ERV210" s="332"/>
      <c r="ERW210" s="418"/>
      <c r="ERX210" s="223"/>
      <c r="ERY210" s="223"/>
      <c r="ERZ210" s="333"/>
      <c r="ESA210" s="333"/>
      <c r="ESB210" s="223"/>
      <c r="ESC210" s="418"/>
      <c r="ESD210" s="418"/>
      <c r="ESE210" s="331"/>
      <c r="ESF210" s="332"/>
      <c r="ESG210" s="418"/>
      <c r="ESH210" s="223"/>
      <c r="ESI210" s="223"/>
      <c r="ESJ210" s="333"/>
      <c r="ESK210" s="333"/>
      <c r="ESL210" s="223"/>
      <c r="ESM210" s="418"/>
      <c r="ESN210" s="418"/>
      <c r="ESO210" s="331"/>
      <c r="ESP210" s="332"/>
      <c r="ESQ210" s="418"/>
      <c r="ESR210" s="223"/>
      <c r="ESS210" s="223"/>
      <c r="EST210" s="333"/>
      <c r="ESU210" s="333"/>
      <c r="ESV210" s="223"/>
      <c r="ESW210" s="418"/>
      <c r="ESX210" s="418"/>
      <c r="ESY210" s="331"/>
      <c r="ESZ210" s="332"/>
      <c r="ETA210" s="418"/>
      <c r="ETB210" s="223"/>
      <c r="ETC210" s="223"/>
      <c r="ETD210" s="333"/>
      <c r="ETE210" s="333"/>
      <c r="ETF210" s="223"/>
      <c r="ETG210" s="418"/>
      <c r="ETH210" s="418"/>
      <c r="ETI210" s="331"/>
      <c r="ETJ210" s="332"/>
      <c r="ETK210" s="418"/>
      <c r="ETL210" s="223"/>
      <c r="ETM210" s="223"/>
      <c r="ETN210" s="333"/>
      <c r="ETO210" s="333"/>
      <c r="ETP210" s="223"/>
      <c r="ETQ210" s="418"/>
      <c r="ETR210" s="418"/>
      <c r="ETS210" s="331"/>
      <c r="ETT210" s="332"/>
      <c r="ETU210" s="418"/>
      <c r="ETV210" s="223"/>
      <c r="ETW210" s="223"/>
      <c r="ETX210" s="333"/>
      <c r="ETY210" s="333"/>
      <c r="ETZ210" s="223"/>
      <c r="EUA210" s="418"/>
      <c r="EUB210" s="418"/>
      <c r="EUC210" s="331"/>
      <c r="EUD210" s="332"/>
      <c r="EUE210" s="418"/>
      <c r="EUF210" s="223"/>
      <c r="EUG210" s="223"/>
      <c r="EUH210" s="333"/>
      <c r="EUI210" s="333"/>
      <c r="EUJ210" s="223"/>
      <c r="EUK210" s="418"/>
      <c r="EUL210" s="418"/>
      <c r="EUM210" s="331"/>
      <c r="EUN210" s="332"/>
      <c r="EUO210" s="418"/>
      <c r="EUP210" s="223"/>
      <c r="EUQ210" s="223"/>
      <c r="EUR210" s="333"/>
      <c r="EUS210" s="333"/>
      <c r="EUT210" s="223"/>
      <c r="EUU210" s="418"/>
      <c r="EUV210" s="418"/>
      <c r="EUW210" s="331"/>
      <c r="EUX210" s="332"/>
      <c r="EUY210" s="418"/>
      <c r="EUZ210" s="223"/>
      <c r="EVA210" s="223"/>
      <c r="EVB210" s="333"/>
      <c r="EVC210" s="333"/>
      <c r="EVD210" s="223"/>
      <c r="EVE210" s="418"/>
      <c r="EVF210" s="418"/>
      <c r="EVG210" s="331"/>
      <c r="EVH210" s="332"/>
      <c r="EVI210" s="418"/>
      <c r="EVJ210" s="223"/>
      <c r="EVK210" s="223"/>
      <c r="EVL210" s="333"/>
      <c r="EVM210" s="333"/>
      <c r="EVN210" s="223"/>
      <c r="EVO210" s="418"/>
      <c r="EVP210" s="418"/>
      <c r="EVQ210" s="331"/>
      <c r="EVR210" s="332"/>
      <c r="EVS210" s="418"/>
      <c r="EVT210" s="223"/>
      <c r="EVU210" s="223"/>
      <c r="EVV210" s="333"/>
      <c r="EVW210" s="333"/>
      <c r="EVX210" s="223"/>
      <c r="EVY210" s="418"/>
      <c r="EVZ210" s="418"/>
      <c r="EWA210" s="331"/>
      <c r="EWB210" s="332"/>
      <c r="EWC210" s="418"/>
      <c r="EWD210" s="223"/>
      <c r="EWE210" s="223"/>
      <c r="EWF210" s="333"/>
      <c r="EWG210" s="333"/>
      <c r="EWH210" s="223"/>
      <c r="EWI210" s="418"/>
      <c r="EWJ210" s="418"/>
      <c r="EWK210" s="331"/>
      <c r="EWL210" s="332"/>
      <c r="EWM210" s="418"/>
      <c r="EWN210" s="223"/>
      <c r="EWO210" s="223"/>
      <c r="EWP210" s="333"/>
      <c r="EWQ210" s="333"/>
      <c r="EWR210" s="223"/>
      <c r="EWS210" s="418"/>
      <c r="EWT210" s="418"/>
      <c r="EWU210" s="331"/>
      <c r="EWV210" s="332"/>
      <c r="EWW210" s="418"/>
      <c r="EWX210" s="223"/>
      <c r="EWY210" s="223"/>
      <c r="EWZ210" s="333"/>
      <c r="EXA210" s="333"/>
      <c r="EXB210" s="223"/>
      <c r="EXC210" s="418"/>
      <c r="EXD210" s="418"/>
      <c r="EXE210" s="331"/>
      <c r="EXF210" s="332"/>
      <c r="EXG210" s="418"/>
      <c r="EXH210" s="223"/>
      <c r="EXI210" s="223"/>
      <c r="EXJ210" s="333"/>
      <c r="EXK210" s="333"/>
      <c r="EXL210" s="223"/>
      <c r="EXM210" s="418"/>
      <c r="EXN210" s="418"/>
      <c r="EXO210" s="331"/>
      <c r="EXP210" s="332"/>
      <c r="EXQ210" s="418"/>
      <c r="EXR210" s="223"/>
      <c r="EXS210" s="223"/>
      <c r="EXT210" s="333"/>
      <c r="EXU210" s="333"/>
      <c r="EXV210" s="223"/>
      <c r="EXW210" s="418"/>
      <c r="EXX210" s="418"/>
      <c r="EXY210" s="331"/>
      <c r="EXZ210" s="332"/>
      <c r="EYA210" s="418"/>
      <c r="EYB210" s="223"/>
      <c r="EYC210" s="223"/>
      <c r="EYD210" s="333"/>
      <c r="EYE210" s="333"/>
      <c r="EYF210" s="223"/>
      <c r="EYG210" s="418"/>
      <c r="EYH210" s="418"/>
      <c r="EYI210" s="331"/>
      <c r="EYJ210" s="332"/>
      <c r="EYK210" s="418"/>
      <c r="EYL210" s="223"/>
      <c r="EYM210" s="223"/>
      <c r="EYN210" s="333"/>
      <c r="EYO210" s="333"/>
      <c r="EYP210" s="223"/>
      <c r="EYQ210" s="418"/>
      <c r="EYR210" s="418"/>
      <c r="EYS210" s="331"/>
      <c r="EYT210" s="332"/>
      <c r="EYU210" s="418"/>
      <c r="EYV210" s="223"/>
      <c r="EYW210" s="223"/>
      <c r="EYX210" s="333"/>
      <c r="EYY210" s="333"/>
      <c r="EYZ210" s="223"/>
      <c r="EZA210" s="418"/>
      <c r="EZB210" s="418"/>
      <c r="EZC210" s="331"/>
      <c r="EZD210" s="332"/>
      <c r="EZE210" s="418"/>
      <c r="EZF210" s="223"/>
      <c r="EZG210" s="223"/>
      <c r="EZH210" s="333"/>
      <c r="EZI210" s="333"/>
      <c r="EZJ210" s="223"/>
      <c r="EZK210" s="418"/>
      <c r="EZL210" s="418"/>
      <c r="EZM210" s="331"/>
      <c r="EZN210" s="332"/>
      <c r="EZO210" s="418"/>
      <c r="EZP210" s="223"/>
      <c r="EZQ210" s="223"/>
      <c r="EZR210" s="333"/>
      <c r="EZS210" s="333"/>
      <c r="EZT210" s="223"/>
      <c r="EZU210" s="418"/>
      <c r="EZV210" s="418"/>
      <c r="EZW210" s="331"/>
      <c r="EZX210" s="332"/>
      <c r="EZY210" s="418"/>
      <c r="EZZ210" s="223"/>
      <c r="FAA210" s="223"/>
      <c r="FAB210" s="333"/>
      <c r="FAC210" s="333"/>
      <c r="FAD210" s="223"/>
      <c r="FAE210" s="418"/>
      <c r="FAF210" s="418"/>
      <c r="FAG210" s="331"/>
      <c r="FAH210" s="332"/>
      <c r="FAI210" s="418"/>
      <c r="FAJ210" s="223"/>
      <c r="FAK210" s="223"/>
      <c r="FAL210" s="333"/>
      <c r="FAM210" s="333"/>
      <c r="FAN210" s="223"/>
      <c r="FAO210" s="418"/>
      <c r="FAP210" s="418"/>
      <c r="FAQ210" s="331"/>
      <c r="FAR210" s="332"/>
      <c r="FAS210" s="418"/>
      <c r="FAT210" s="223"/>
      <c r="FAU210" s="223"/>
      <c r="FAV210" s="333"/>
      <c r="FAW210" s="333"/>
      <c r="FAX210" s="223"/>
      <c r="FAY210" s="418"/>
      <c r="FAZ210" s="418"/>
      <c r="FBA210" s="331"/>
      <c r="FBB210" s="332"/>
      <c r="FBC210" s="418"/>
      <c r="FBD210" s="223"/>
      <c r="FBE210" s="223"/>
      <c r="FBF210" s="333"/>
      <c r="FBG210" s="333"/>
      <c r="FBH210" s="223"/>
      <c r="FBI210" s="418"/>
      <c r="FBJ210" s="418"/>
      <c r="FBK210" s="331"/>
      <c r="FBL210" s="332"/>
      <c r="FBM210" s="418"/>
      <c r="FBN210" s="223"/>
      <c r="FBO210" s="223"/>
      <c r="FBP210" s="333"/>
      <c r="FBQ210" s="333"/>
      <c r="FBR210" s="223"/>
      <c r="FBS210" s="418"/>
      <c r="FBT210" s="418"/>
      <c r="FBU210" s="331"/>
      <c r="FBV210" s="332"/>
      <c r="FBW210" s="418"/>
      <c r="FBX210" s="223"/>
      <c r="FBY210" s="223"/>
      <c r="FBZ210" s="333"/>
      <c r="FCA210" s="333"/>
      <c r="FCB210" s="223"/>
      <c r="FCC210" s="418"/>
      <c r="FCD210" s="418"/>
      <c r="FCE210" s="331"/>
      <c r="FCF210" s="332"/>
      <c r="FCG210" s="418"/>
      <c r="FCH210" s="223"/>
      <c r="FCI210" s="223"/>
      <c r="FCJ210" s="333"/>
      <c r="FCK210" s="333"/>
      <c r="FCL210" s="223"/>
      <c r="FCM210" s="418"/>
      <c r="FCN210" s="418"/>
      <c r="FCO210" s="331"/>
      <c r="FCP210" s="332"/>
      <c r="FCQ210" s="418"/>
      <c r="FCR210" s="223"/>
      <c r="FCS210" s="223"/>
      <c r="FCT210" s="333"/>
      <c r="FCU210" s="333"/>
      <c r="FCV210" s="223"/>
      <c r="FCW210" s="418"/>
      <c r="FCX210" s="418"/>
      <c r="FCY210" s="331"/>
      <c r="FCZ210" s="332"/>
      <c r="FDA210" s="418"/>
      <c r="FDB210" s="223"/>
      <c r="FDC210" s="223"/>
      <c r="FDD210" s="333"/>
      <c r="FDE210" s="333"/>
      <c r="FDF210" s="223"/>
      <c r="FDG210" s="418"/>
      <c r="FDH210" s="418"/>
      <c r="FDI210" s="331"/>
      <c r="FDJ210" s="332"/>
      <c r="FDK210" s="418"/>
      <c r="FDL210" s="223"/>
      <c r="FDM210" s="223"/>
      <c r="FDN210" s="333"/>
      <c r="FDO210" s="333"/>
      <c r="FDP210" s="223"/>
      <c r="FDQ210" s="418"/>
      <c r="FDR210" s="418"/>
      <c r="FDS210" s="331"/>
      <c r="FDT210" s="332"/>
      <c r="FDU210" s="418"/>
      <c r="FDV210" s="223"/>
      <c r="FDW210" s="223"/>
      <c r="FDX210" s="333"/>
      <c r="FDY210" s="333"/>
      <c r="FDZ210" s="223"/>
      <c r="FEA210" s="418"/>
      <c r="FEB210" s="418"/>
      <c r="FEC210" s="331"/>
      <c r="FED210" s="332"/>
      <c r="FEE210" s="418"/>
      <c r="FEF210" s="223"/>
      <c r="FEG210" s="223"/>
      <c r="FEH210" s="333"/>
      <c r="FEI210" s="333"/>
      <c r="FEJ210" s="223"/>
      <c r="FEK210" s="418"/>
      <c r="FEL210" s="418"/>
      <c r="FEM210" s="331"/>
      <c r="FEN210" s="332"/>
      <c r="FEO210" s="418"/>
      <c r="FEP210" s="223"/>
      <c r="FEQ210" s="223"/>
      <c r="FER210" s="333"/>
      <c r="FES210" s="333"/>
      <c r="FET210" s="223"/>
      <c r="FEU210" s="418"/>
      <c r="FEV210" s="418"/>
      <c r="FEW210" s="331"/>
      <c r="FEX210" s="332"/>
      <c r="FEY210" s="418"/>
      <c r="FEZ210" s="223"/>
      <c r="FFA210" s="223"/>
      <c r="FFB210" s="333"/>
      <c r="FFC210" s="333"/>
      <c r="FFD210" s="223"/>
      <c r="FFE210" s="418"/>
      <c r="FFF210" s="418"/>
      <c r="FFG210" s="331"/>
      <c r="FFH210" s="332"/>
      <c r="FFI210" s="418"/>
      <c r="FFJ210" s="223"/>
      <c r="FFK210" s="223"/>
      <c r="FFL210" s="333"/>
      <c r="FFM210" s="333"/>
      <c r="FFN210" s="223"/>
      <c r="FFO210" s="418"/>
      <c r="FFP210" s="418"/>
      <c r="FFQ210" s="331"/>
      <c r="FFR210" s="332"/>
      <c r="FFS210" s="418"/>
      <c r="FFT210" s="223"/>
      <c r="FFU210" s="223"/>
      <c r="FFV210" s="333"/>
      <c r="FFW210" s="333"/>
      <c r="FFX210" s="223"/>
      <c r="FFY210" s="418"/>
      <c r="FFZ210" s="418"/>
      <c r="FGA210" s="331"/>
      <c r="FGB210" s="332"/>
      <c r="FGC210" s="418"/>
      <c r="FGD210" s="223"/>
      <c r="FGE210" s="223"/>
      <c r="FGF210" s="333"/>
      <c r="FGG210" s="333"/>
      <c r="FGH210" s="223"/>
      <c r="FGI210" s="418"/>
      <c r="FGJ210" s="418"/>
      <c r="FGK210" s="331"/>
      <c r="FGL210" s="332"/>
      <c r="FGM210" s="418"/>
      <c r="FGN210" s="223"/>
      <c r="FGO210" s="223"/>
      <c r="FGP210" s="333"/>
      <c r="FGQ210" s="333"/>
      <c r="FGR210" s="223"/>
      <c r="FGS210" s="418"/>
      <c r="FGT210" s="418"/>
      <c r="FGU210" s="331"/>
      <c r="FGV210" s="332"/>
      <c r="FGW210" s="418"/>
      <c r="FGX210" s="223"/>
      <c r="FGY210" s="223"/>
      <c r="FGZ210" s="333"/>
      <c r="FHA210" s="333"/>
      <c r="FHB210" s="223"/>
      <c r="FHC210" s="418"/>
      <c r="FHD210" s="418"/>
      <c r="FHE210" s="331"/>
      <c r="FHF210" s="332"/>
      <c r="FHG210" s="418"/>
      <c r="FHH210" s="223"/>
      <c r="FHI210" s="223"/>
      <c r="FHJ210" s="333"/>
      <c r="FHK210" s="333"/>
      <c r="FHL210" s="223"/>
      <c r="FHM210" s="418"/>
      <c r="FHN210" s="418"/>
      <c r="FHO210" s="331"/>
      <c r="FHP210" s="332"/>
      <c r="FHQ210" s="418"/>
      <c r="FHR210" s="223"/>
      <c r="FHS210" s="223"/>
      <c r="FHT210" s="333"/>
      <c r="FHU210" s="333"/>
      <c r="FHV210" s="223"/>
      <c r="FHW210" s="418"/>
      <c r="FHX210" s="418"/>
      <c r="FHY210" s="331"/>
      <c r="FHZ210" s="332"/>
      <c r="FIA210" s="418"/>
      <c r="FIB210" s="223"/>
      <c r="FIC210" s="223"/>
      <c r="FID210" s="333"/>
      <c r="FIE210" s="333"/>
      <c r="FIF210" s="223"/>
      <c r="FIG210" s="418"/>
      <c r="FIH210" s="418"/>
      <c r="FII210" s="331"/>
      <c r="FIJ210" s="332"/>
      <c r="FIK210" s="418"/>
      <c r="FIL210" s="223"/>
      <c r="FIM210" s="223"/>
      <c r="FIN210" s="333"/>
      <c r="FIO210" s="333"/>
      <c r="FIP210" s="223"/>
      <c r="FIQ210" s="418"/>
      <c r="FIR210" s="418"/>
      <c r="FIS210" s="331"/>
      <c r="FIT210" s="332"/>
      <c r="FIU210" s="418"/>
      <c r="FIV210" s="223"/>
      <c r="FIW210" s="223"/>
      <c r="FIX210" s="333"/>
      <c r="FIY210" s="333"/>
      <c r="FIZ210" s="223"/>
      <c r="FJA210" s="418"/>
      <c r="FJB210" s="418"/>
      <c r="FJC210" s="331"/>
      <c r="FJD210" s="332"/>
      <c r="FJE210" s="418"/>
      <c r="FJF210" s="223"/>
      <c r="FJG210" s="223"/>
      <c r="FJH210" s="333"/>
      <c r="FJI210" s="333"/>
      <c r="FJJ210" s="223"/>
      <c r="FJK210" s="418"/>
      <c r="FJL210" s="418"/>
      <c r="FJM210" s="331"/>
      <c r="FJN210" s="332"/>
      <c r="FJO210" s="418"/>
      <c r="FJP210" s="223"/>
      <c r="FJQ210" s="223"/>
      <c r="FJR210" s="333"/>
      <c r="FJS210" s="333"/>
      <c r="FJT210" s="223"/>
      <c r="FJU210" s="418"/>
      <c r="FJV210" s="418"/>
      <c r="FJW210" s="331"/>
      <c r="FJX210" s="332"/>
      <c r="FJY210" s="418"/>
      <c r="FJZ210" s="223"/>
      <c r="FKA210" s="223"/>
      <c r="FKB210" s="333"/>
      <c r="FKC210" s="333"/>
      <c r="FKD210" s="223"/>
      <c r="FKE210" s="418"/>
      <c r="FKF210" s="418"/>
      <c r="FKG210" s="331"/>
      <c r="FKH210" s="332"/>
      <c r="FKI210" s="418"/>
      <c r="FKJ210" s="223"/>
      <c r="FKK210" s="223"/>
      <c r="FKL210" s="333"/>
      <c r="FKM210" s="333"/>
      <c r="FKN210" s="223"/>
      <c r="FKO210" s="418"/>
      <c r="FKP210" s="418"/>
      <c r="FKQ210" s="331"/>
      <c r="FKR210" s="332"/>
      <c r="FKS210" s="418"/>
      <c r="FKT210" s="223"/>
      <c r="FKU210" s="223"/>
      <c r="FKV210" s="333"/>
      <c r="FKW210" s="333"/>
      <c r="FKX210" s="223"/>
      <c r="FKY210" s="418"/>
      <c r="FKZ210" s="418"/>
      <c r="FLA210" s="331"/>
      <c r="FLB210" s="332"/>
      <c r="FLC210" s="418"/>
      <c r="FLD210" s="223"/>
      <c r="FLE210" s="223"/>
      <c r="FLF210" s="333"/>
      <c r="FLG210" s="333"/>
      <c r="FLH210" s="223"/>
      <c r="FLI210" s="418"/>
      <c r="FLJ210" s="418"/>
      <c r="FLK210" s="331"/>
      <c r="FLL210" s="332"/>
      <c r="FLM210" s="418"/>
      <c r="FLN210" s="223"/>
      <c r="FLO210" s="223"/>
      <c r="FLP210" s="333"/>
      <c r="FLQ210" s="333"/>
      <c r="FLR210" s="223"/>
      <c r="FLS210" s="418"/>
      <c r="FLT210" s="418"/>
      <c r="FLU210" s="331"/>
      <c r="FLV210" s="332"/>
      <c r="FLW210" s="418"/>
      <c r="FLX210" s="223"/>
      <c r="FLY210" s="223"/>
      <c r="FLZ210" s="333"/>
      <c r="FMA210" s="333"/>
      <c r="FMB210" s="223"/>
      <c r="FMC210" s="418"/>
      <c r="FMD210" s="418"/>
      <c r="FME210" s="331"/>
      <c r="FMF210" s="332"/>
      <c r="FMG210" s="418"/>
      <c r="FMH210" s="223"/>
      <c r="FMI210" s="223"/>
      <c r="FMJ210" s="333"/>
      <c r="FMK210" s="333"/>
      <c r="FML210" s="223"/>
      <c r="FMM210" s="418"/>
      <c r="FMN210" s="418"/>
      <c r="FMO210" s="331"/>
      <c r="FMP210" s="332"/>
      <c r="FMQ210" s="418"/>
      <c r="FMR210" s="223"/>
      <c r="FMS210" s="223"/>
      <c r="FMT210" s="333"/>
      <c r="FMU210" s="333"/>
      <c r="FMV210" s="223"/>
      <c r="FMW210" s="418"/>
      <c r="FMX210" s="418"/>
      <c r="FMY210" s="331"/>
      <c r="FMZ210" s="332"/>
      <c r="FNA210" s="418"/>
      <c r="FNB210" s="223"/>
      <c r="FNC210" s="223"/>
      <c r="FND210" s="333"/>
      <c r="FNE210" s="333"/>
      <c r="FNF210" s="223"/>
      <c r="FNG210" s="418"/>
      <c r="FNH210" s="418"/>
      <c r="FNI210" s="331"/>
      <c r="FNJ210" s="332"/>
      <c r="FNK210" s="418"/>
      <c r="FNL210" s="223"/>
      <c r="FNM210" s="223"/>
      <c r="FNN210" s="333"/>
      <c r="FNO210" s="333"/>
      <c r="FNP210" s="223"/>
      <c r="FNQ210" s="418"/>
      <c r="FNR210" s="418"/>
      <c r="FNS210" s="331"/>
      <c r="FNT210" s="332"/>
      <c r="FNU210" s="418"/>
      <c r="FNV210" s="223"/>
      <c r="FNW210" s="223"/>
      <c r="FNX210" s="333"/>
      <c r="FNY210" s="333"/>
      <c r="FNZ210" s="223"/>
      <c r="FOA210" s="418"/>
      <c r="FOB210" s="418"/>
      <c r="FOC210" s="331"/>
      <c r="FOD210" s="332"/>
      <c r="FOE210" s="418"/>
      <c r="FOF210" s="223"/>
      <c r="FOG210" s="223"/>
      <c r="FOH210" s="333"/>
      <c r="FOI210" s="333"/>
      <c r="FOJ210" s="223"/>
      <c r="FOK210" s="418"/>
      <c r="FOL210" s="418"/>
      <c r="FOM210" s="331"/>
      <c r="FON210" s="332"/>
      <c r="FOO210" s="418"/>
      <c r="FOP210" s="223"/>
      <c r="FOQ210" s="223"/>
      <c r="FOR210" s="333"/>
      <c r="FOS210" s="333"/>
      <c r="FOT210" s="223"/>
      <c r="FOU210" s="418"/>
      <c r="FOV210" s="418"/>
      <c r="FOW210" s="331"/>
      <c r="FOX210" s="332"/>
      <c r="FOY210" s="418"/>
      <c r="FOZ210" s="223"/>
      <c r="FPA210" s="223"/>
      <c r="FPB210" s="333"/>
      <c r="FPC210" s="333"/>
      <c r="FPD210" s="223"/>
      <c r="FPE210" s="418"/>
      <c r="FPF210" s="418"/>
      <c r="FPG210" s="331"/>
      <c r="FPH210" s="332"/>
      <c r="FPI210" s="418"/>
      <c r="FPJ210" s="223"/>
      <c r="FPK210" s="223"/>
      <c r="FPL210" s="333"/>
      <c r="FPM210" s="333"/>
      <c r="FPN210" s="223"/>
      <c r="FPO210" s="418"/>
      <c r="FPP210" s="418"/>
      <c r="FPQ210" s="331"/>
      <c r="FPR210" s="332"/>
      <c r="FPS210" s="418"/>
      <c r="FPT210" s="223"/>
      <c r="FPU210" s="223"/>
      <c r="FPV210" s="333"/>
      <c r="FPW210" s="333"/>
      <c r="FPX210" s="223"/>
      <c r="FPY210" s="418"/>
      <c r="FPZ210" s="418"/>
      <c r="FQA210" s="331"/>
      <c r="FQB210" s="332"/>
      <c r="FQC210" s="418"/>
      <c r="FQD210" s="223"/>
      <c r="FQE210" s="223"/>
      <c r="FQF210" s="333"/>
      <c r="FQG210" s="333"/>
      <c r="FQH210" s="223"/>
      <c r="FQI210" s="418"/>
      <c r="FQJ210" s="418"/>
      <c r="FQK210" s="331"/>
      <c r="FQL210" s="332"/>
      <c r="FQM210" s="418"/>
      <c r="FQN210" s="223"/>
      <c r="FQO210" s="223"/>
      <c r="FQP210" s="333"/>
      <c r="FQQ210" s="333"/>
      <c r="FQR210" s="223"/>
      <c r="FQS210" s="418"/>
      <c r="FQT210" s="418"/>
      <c r="FQU210" s="331"/>
      <c r="FQV210" s="332"/>
      <c r="FQW210" s="418"/>
      <c r="FQX210" s="223"/>
      <c r="FQY210" s="223"/>
      <c r="FQZ210" s="333"/>
      <c r="FRA210" s="333"/>
      <c r="FRB210" s="223"/>
      <c r="FRC210" s="418"/>
      <c r="FRD210" s="418"/>
      <c r="FRE210" s="331"/>
      <c r="FRF210" s="332"/>
      <c r="FRG210" s="418"/>
      <c r="FRH210" s="223"/>
      <c r="FRI210" s="223"/>
      <c r="FRJ210" s="333"/>
      <c r="FRK210" s="333"/>
      <c r="FRL210" s="223"/>
      <c r="FRM210" s="418"/>
      <c r="FRN210" s="418"/>
      <c r="FRO210" s="331"/>
      <c r="FRP210" s="332"/>
      <c r="FRQ210" s="418"/>
      <c r="FRR210" s="223"/>
      <c r="FRS210" s="223"/>
      <c r="FRT210" s="333"/>
      <c r="FRU210" s="333"/>
      <c r="FRV210" s="223"/>
      <c r="FRW210" s="418"/>
      <c r="FRX210" s="418"/>
      <c r="FRY210" s="331"/>
      <c r="FRZ210" s="332"/>
      <c r="FSA210" s="418"/>
      <c r="FSB210" s="223"/>
      <c r="FSC210" s="223"/>
      <c r="FSD210" s="333"/>
      <c r="FSE210" s="333"/>
      <c r="FSF210" s="223"/>
      <c r="FSG210" s="418"/>
      <c r="FSH210" s="418"/>
      <c r="FSI210" s="331"/>
      <c r="FSJ210" s="332"/>
      <c r="FSK210" s="418"/>
      <c r="FSL210" s="223"/>
      <c r="FSM210" s="223"/>
      <c r="FSN210" s="333"/>
      <c r="FSO210" s="333"/>
      <c r="FSP210" s="223"/>
      <c r="FSQ210" s="418"/>
      <c r="FSR210" s="418"/>
      <c r="FSS210" s="331"/>
      <c r="FST210" s="332"/>
      <c r="FSU210" s="418"/>
      <c r="FSV210" s="223"/>
      <c r="FSW210" s="223"/>
      <c r="FSX210" s="333"/>
      <c r="FSY210" s="333"/>
      <c r="FSZ210" s="223"/>
      <c r="FTA210" s="418"/>
      <c r="FTB210" s="418"/>
      <c r="FTC210" s="331"/>
      <c r="FTD210" s="332"/>
      <c r="FTE210" s="418"/>
      <c r="FTF210" s="223"/>
      <c r="FTG210" s="223"/>
      <c r="FTH210" s="333"/>
      <c r="FTI210" s="333"/>
      <c r="FTJ210" s="223"/>
      <c r="FTK210" s="418"/>
      <c r="FTL210" s="418"/>
      <c r="FTM210" s="331"/>
      <c r="FTN210" s="332"/>
      <c r="FTO210" s="418"/>
      <c r="FTP210" s="223"/>
      <c r="FTQ210" s="223"/>
      <c r="FTR210" s="333"/>
      <c r="FTS210" s="333"/>
      <c r="FTT210" s="223"/>
      <c r="FTU210" s="418"/>
      <c r="FTV210" s="418"/>
      <c r="FTW210" s="331"/>
      <c r="FTX210" s="332"/>
      <c r="FTY210" s="418"/>
      <c r="FTZ210" s="223"/>
      <c r="FUA210" s="223"/>
      <c r="FUB210" s="333"/>
      <c r="FUC210" s="333"/>
      <c r="FUD210" s="223"/>
      <c r="FUE210" s="418"/>
      <c r="FUF210" s="418"/>
      <c r="FUG210" s="331"/>
      <c r="FUH210" s="332"/>
      <c r="FUI210" s="418"/>
      <c r="FUJ210" s="223"/>
      <c r="FUK210" s="223"/>
      <c r="FUL210" s="333"/>
      <c r="FUM210" s="333"/>
      <c r="FUN210" s="223"/>
      <c r="FUO210" s="418"/>
      <c r="FUP210" s="418"/>
      <c r="FUQ210" s="331"/>
      <c r="FUR210" s="332"/>
      <c r="FUS210" s="418"/>
      <c r="FUT210" s="223"/>
      <c r="FUU210" s="223"/>
      <c r="FUV210" s="333"/>
      <c r="FUW210" s="333"/>
      <c r="FUX210" s="223"/>
      <c r="FUY210" s="418"/>
      <c r="FUZ210" s="418"/>
      <c r="FVA210" s="331"/>
      <c r="FVB210" s="332"/>
      <c r="FVC210" s="418"/>
      <c r="FVD210" s="223"/>
      <c r="FVE210" s="223"/>
      <c r="FVF210" s="333"/>
      <c r="FVG210" s="333"/>
      <c r="FVH210" s="223"/>
      <c r="FVI210" s="418"/>
      <c r="FVJ210" s="418"/>
      <c r="FVK210" s="331"/>
      <c r="FVL210" s="332"/>
      <c r="FVM210" s="418"/>
      <c r="FVN210" s="223"/>
      <c r="FVO210" s="223"/>
      <c r="FVP210" s="333"/>
      <c r="FVQ210" s="333"/>
      <c r="FVR210" s="223"/>
      <c r="FVS210" s="418"/>
      <c r="FVT210" s="418"/>
      <c r="FVU210" s="331"/>
      <c r="FVV210" s="332"/>
      <c r="FVW210" s="418"/>
      <c r="FVX210" s="223"/>
      <c r="FVY210" s="223"/>
      <c r="FVZ210" s="333"/>
      <c r="FWA210" s="333"/>
      <c r="FWB210" s="223"/>
      <c r="FWC210" s="418"/>
      <c r="FWD210" s="418"/>
      <c r="FWE210" s="331"/>
      <c r="FWF210" s="332"/>
      <c r="FWG210" s="418"/>
      <c r="FWH210" s="223"/>
      <c r="FWI210" s="223"/>
      <c r="FWJ210" s="333"/>
      <c r="FWK210" s="333"/>
      <c r="FWL210" s="223"/>
      <c r="FWM210" s="418"/>
      <c r="FWN210" s="418"/>
      <c r="FWO210" s="331"/>
      <c r="FWP210" s="332"/>
      <c r="FWQ210" s="418"/>
      <c r="FWR210" s="223"/>
      <c r="FWS210" s="223"/>
      <c r="FWT210" s="333"/>
      <c r="FWU210" s="333"/>
      <c r="FWV210" s="223"/>
      <c r="FWW210" s="418"/>
      <c r="FWX210" s="418"/>
      <c r="FWY210" s="331"/>
      <c r="FWZ210" s="332"/>
      <c r="FXA210" s="418"/>
      <c r="FXB210" s="223"/>
      <c r="FXC210" s="223"/>
      <c r="FXD210" s="333"/>
      <c r="FXE210" s="333"/>
      <c r="FXF210" s="223"/>
      <c r="FXG210" s="418"/>
      <c r="FXH210" s="418"/>
      <c r="FXI210" s="331"/>
      <c r="FXJ210" s="332"/>
      <c r="FXK210" s="418"/>
      <c r="FXL210" s="223"/>
      <c r="FXM210" s="223"/>
      <c r="FXN210" s="333"/>
      <c r="FXO210" s="333"/>
      <c r="FXP210" s="223"/>
      <c r="FXQ210" s="418"/>
      <c r="FXR210" s="418"/>
      <c r="FXS210" s="331"/>
      <c r="FXT210" s="332"/>
      <c r="FXU210" s="418"/>
      <c r="FXV210" s="223"/>
      <c r="FXW210" s="223"/>
      <c r="FXX210" s="333"/>
      <c r="FXY210" s="333"/>
      <c r="FXZ210" s="223"/>
      <c r="FYA210" s="418"/>
      <c r="FYB210" s="418"/>
      <c r="FYC210" s="331"/>
      <c r="FYD210" s="332"/>
      <c r="FYE210" s="418"/>
      <c r="FYF210" s="223"/>
      <c r="FYG210" s="223"/>
      <c r="FYH210" s="333"/>
      <c r="FYI210" s="333"/>
      <c r="FYJ210" s="223"/>
      <c r="FYK210" s="418"/>
      <c r="FYL210" s="418"/>
      <c r="FYM210" s="331"/>
      <c r="FYN210" s="332"/>
      <c r="FYO210" s="418"/>
      <c r="FYP210" s="223"/>
      <c r="FYQ210" s="223"/>
      <c r="FYR210" s="333"/>
      <c r="FYS210" s="333"/>
      <c r="FYT210" s="223"/>
      <c r="FYU210" s="418"/>
      <c r="FYV210" s="418"/>
      <c r="FYW210" s="331"/>
      <c r="FYX210" s="332"/>
      <c r="FYY210" s="418"/>
      <c r="FYZ210" s="223"/>
      <c r="FZA210" s="223"/>
      <c r="FZB210" s="333"/>
      <c r="FZC210" s="333"/>
      <c r="FZD210" s="223"/>
      <c r="FZE210" s="418"/>
      <c r="FZF210" s="418"/>
      <c r="FZG210" s="331"/>
      <c r="FZH210" s="332"/>
      <c r="FZI210" s="418"/>
      <c r="FZJ210" s="223"/>
      <c r="FZK210" s="223"/>
      <c r="FZL210" s="333"/>
      <c r="FZM210" s="333"/>
      <c r="FZN210" s="223"/>
      <c r="FZO210" s="418"/>
      <c r="FZP210" s="418"/>
      <c r="FZQ210" s="331"/>
      <c r="FZR210" s="332"/>
      <c r="FZS210" s="418"/>
      <c r="FZT210" s="223"/>
      <c r="FZU210" s="223"/>
      <c r="FZV210" s="333"/>
      <c r="FZW210" s="333"/>
      <c r="FZX210" s="223"/>
      <c r="FZY210" s="418"/>
      <c r="FZZ210" s="418"/>
      <c r="GAA210" s="331"/>
      <c r="GAB210" s="332"/>
      <c r="GAC210" s="418"/>
      <c r="GAD210" s="223"/>
      <c r="GAE210" s="223"/>
      <c r="GAF210" s="333"/>
      <c r="GAG210" s="333"/>
      <c r="GAH210" s="223"/>
      <c r="GAI210" s="418"/>
      <c r="GAJ210" s="418"/>
      <c r="GAK210" s="331"/>
      <c r="GAL210" s="332"/>
      <c r="GAM210" s="418"/>
      <c r="GAN210" s="223"/>
      <c r="GAO210" s="223"/>
      <c r="GAP210" s="333"/>
      <c r="GAQ210" s="333"/>
      <c r="GAR210" s="223"/>
      <c r="GAS210" s="418"/>
      <c r="GAT210" s="418"/>
      <c r="GAU210" s="331"/>
      <c r="GAV210" s="332"/>
      <c r="GAW210" s="418"/>
      <c r="GAX210" s="223"/>
      <c r="GAY210" s="223"/>
      <c r="GAZ210" s="333"/>
      <c r="GBA210" s="333"/>
      <c r="GBB210" s="223"/>
      <c r="GBC210" s="418"/>
      <c r="GBD210" s="418"/>
      <c r="GBE210" s="331"/>
      <c r="GBF210" s="332"/>
      <c r="GBG210" s="418"/>
      <c r="GBH210" s="223"/>
      <c r="GBI210" s="223"/>
      <c r="GBJ210" s="333"/>
      <c r="GBK210" s="333"/>
      <c r="GBL210" s="223"/>
      <c r="GBM210" s="418"/>
      <c r="GBN210" s="418"/>
      <c r="GBO210" s="331"/>
      <c r="GBP210" s="332"/>
      <c r="GBQ210" s="418"/>
      <c r="GBR210" s="223"/>
      <c r="GBS210" s="223"/>
      <c r="GBT210" s="333"/>
      <c r="GBU210" s="333"/>
      <c r="GBV210" s="223"/>
      <c r="GBW210" s="418"/>
      <c r="GBX210" s="418"/>
      <c r="GBY210" s="331"/>
      <c r="GBZ210" s="332"/>
      <c r="GCA210" s="418"/>
      <c r="GCB210" s="223"/>
      <c r="GCC210" s="223"/>
      <c r="GCD210" s="333"/>
      <c r="GCE210" s="333"/>
      <c r="GCF210" s="223"/>
      <c r="GCG210" s="418"/>
      <c r="GCH210" s="418"/>
      <c r="GCI210" s="331"/>
      <c r="GCJ210" s="332"/>
      <c r="GCK210" s="418"/>
      <c r="GCL210" s="223"/>
      <c r="GCM210" s="223"/>
      <c r="GCN210" s="333"/>
      <c r="GCO210" s="333"/>
      <c r="GCP210" s="223"/>
      <c r="GCQ210" s="418"/>
      <c r="GCR210" s="418"/>
      <c r="GCS210" s="331"/>
      <c r="GCT210" s="332"/>
      <c r="GCU210" s="418"/>
      <c r="GCV210" s="223"/>
      <c r="GCW210" s="223"/>
      <c r="GCX210" s="333"/>
      <c r="GCY210" s="333"/>
      <c r="GCZ210" s="223"/>
      <c r="GDA210" s="418"/>
      <c r="GDB210" s="418"/>
      <c r="GDC210" s="331"/>
      <c r="GDD210" s="332"/>
      <c r="GDE210" s="418"/>
      <c r="GDF210" s="223"/>
      <c r="GDG210" s="223"/>
      <c r="GDH210" s="333"/>
      <c r="GDI210" s="333"/>
      <c r="GDJ210" s="223"/>
      <c r="GDK210" s="418"/>
      <c r="GDL210" s="418"/>
      <c r="GDM210" s="331"/>
      <c r="GDN210" s="332"/>
      <c r="GDO210" s="418"/>
      <c r="GDP210" s="223"/>
      <c r="GDQ210" s="223"/>
      <c r="GDR210" s="333"/>
      <c r="GDS210" s="333"/>
      <c r="GDT210" s="223"/>
      <c r="GDU210" s="418"/>
      <c r="GDV210" s="418"/>
      <c r="GDW210" s="331"/>
      <c r="GDX210" s="332"/>
      <c r="GDY210" s="418"/>
      <c r="GDZ210" s="223"/>
      <c r="GEA210" s="223"/>
      <c r="GEB210" s="333"/>
      <c r="GEC210" s="333"/>
      <c r="GED210" s="223"/>
      <c r="GEE210" s="418"/>
      <c r="GEF210" s="418"/>
      <c r="GEG210" s="331"/>
      <c r="GEH210" s="332"/>
      <c r="GEI210" s="418"/>
      <c r="GEJ210" s="223"/>
      <c r="GEK210" s="223"/>
      <c r="GEL210" s="333"/>
      <c r="GEM210" s="333"/>
      <c r="GEN210" s="223"/>
      <c r="GEO210" s="418"/>
      <c r="GEP210" s="418"/>
      <c r="GEQ210" s="331"/>
      <c r="GER210" s="332"/>
      <c r="GES210" s="418"/>
      <c r="GET210" s="223"/>
      <c r="GEU210" s="223"/>
      <c r="GEV210" s="333"/>
      <c r="GEW210" s="333"/>
      <c r="GEX210" s="223"/>
      <c r="GEY210" s="418"/>
      <c r="GEZ210" s="418"/>
      <c r="GFA210" s="331"/>
      <c r="GFB210" s="332"/>
      <c r="GFC210" s="418"/>
      <c r="GFD210" s="223"/>
      <c r="GFE210" s="223"/>
      <c r="GFF210" s="333"/>
      <c r="GFG210" s="333"/>
      <c r="GFH210" s="223"/>
      <c r="GFI210" s="418"/>
      <c r="GFJ210" s="418"/>
      <c r="GFK210" s="331"/>
      <c r="GFL210" s="332"/>
      <c r="GFM210" s="418"/>
      <c r="GFN210" s="223"/>
      <c r="GFO210" s="223"/>
      <c r="GFP210" s="333"/>
      <c r="GFQ210" s="333"/>
      <c r="GFR210" s="223"/>
      <c r="GFS210" s="418"/>
      <c r="GFT210" s="418"/>
      <c r="GFU210" s="331"/>
      <c r="GFV210" s="332"/>
      <c r="GFW210" s="418"/>
      <c r="GFX210" s="223"/>
      <c r="GFY210" s="223"/>
      <c r="GFZ210" s="333"/>
      <c r="GGA210" s="333"/>
      <c r="GGB210" s="223"/>
      <c r="GGC210" s="418"/>
      <c r="GGD210" s="418"/>
      <c r="GGE210" s="331"/>
      <c r="GGF210" s="332"/>
      <c r="GGG210" s="418"/>
      <c r="GGH210" s="223"/>
      <c r="GGI210" s="223"/>
      <c r="GGJ210" s="333"/>
      <c r="GGK210" s="333"/>
      <c r="GGL210" s="223"/>
      <c r="GGM210" s="418"/>
      <c r="GGN210" s="418"/>
      <c r="GGO210" s="331"/>
      <c r="GGP210" s="332"/>
      <c r="GGQ210" s="418"/>
      <c r="GGR210" s="223"/>
      <c r="GGS210" s="223"/>
      <c r="GGT210" s="333"/>
      <c r="GGU210" s="333"/>
      <c r="GGV210" s="223"/>
      <c r="GGW210" s="418"/>
      <c r="GGX210" s="418"/>
      <c r="GGY210" s="331"/>
      <c r="GGZ210" s="332"/>
      <c r="GHA210" s="418"/>
      <c r="GHB210" s="223"/>
      <c r="GHC210" s="223"/>
      <c r="GHD210" s="333"/>
      <c r="GHE210" s="333"/>
      <c r="GHF210" s="223"/>
      <c r="GHG210" s="418"/>
      <c r="GHH210" s="418"/>
      <c r="GHI210" s="331"/>
      <c r="GHJ210" s="332"/>
      <c r="GHK210" s="418"/>
      <c r="GHL210" s="223"/>
      <c r="GHM210" s="223"/>
      <c r="GHN210" s="333"/>
      <c r="GHO210" s="333"/>
      <c r="GHP210" s="223"/>
      <c r="GHQ210" s="418"/>
      <c r="GHR210" s="418"/>
      <c r="GHS210" s="331"/>
      <c r="GHT210" s="332"/>
      <c r="GHU210" s="418"/>
      <c r="GHV210" s="223"/>
      <c r="GHW210" s="223"/>
      <c r="GHX210" s="333"/>
      <c r="GHY210" s="333"/>
      <c r="GHZ210" s="223"/>
      <c r="GIA210" s="418"/>
      <c r="GIB210" s="418"/>
      <c r="GIC210" s="331"/>
      <c r="GID210" s="332"/>
      <c r="GIE210" s="418"/>
      <c r="GIF210" s="223"/>
      <c r="GIG210" s="223"/>
      <c r="GIH210" s="333"/>
      <c r="GII210" s="333"/>
      <c r="GIJ210" s="223"/>
      <c r="GIK210" s="418"/>
      <c r="GIL210" s="418"/>
      <c r="GIM210" s="331"/>
      <c r="GIN210" s="332"/>
      <c r="GIO210" s="418"/>
      <c r="GIP210" s="223"/>
      <c r="GIQ210" s="223"/>
      <c r="GIR210" s="333"/>
      <c r="GIS210" s="333"/>
      <c r="GIT210" s="223"/>
      <c r="GIU210" s="418"/>
      <c r="GIV210" s="418"/>
      <c r="GIW210" s="331"/>
      <c r="GIX210" s="332"/>
      <c r="GIY210" s="418"/>
      <c r="GIZ210" s="223"/>
      <c r="GJA210" s="223"/>
      <c r="GJB210" s="333"/>
      <c r="GJC210" s="333"/>
      <c r="GJD210" s="223"/>
      <c r="GJE210" s="418"/>
      <c r="GJF210" s="418"/>
      <c r="GJG210" s="331"/>
      <c r="GJH210" s="332"/>
      <c r="GJI210" s="418"/>
      <c r="GJJ210" s="223"/>
      <c r="GJK210" s="223"/>
      <c r="GJL210" s="333"/>
      <c r="GJM210" s="333"/>
      <c r="GJN210" s="223"/>
      <c r="GJO210" s="418"/>
      <c r="GJP210" s="418"/>
      <c r="GJQ210" s="331"/>
      <c r="GJR210" s="332"/>
      <c r="GJS210" s="418"/>
      <c r="GJT210" s="223"/>
      <c r="GJU210" s="223"/>
      <c r="GJV210" s="333"/>
      <c r="GJW210" s="333"/>
      <c r="GJX210" s="223"/>
      <c r="GJY210" s="418"/>
      <c r="GJZ210" s="418"/>
      <c r="GKA210" s="331"/>
      <c r="GKB210" s="332"/>
      <c r="GKC210" s="418"/>
      <c r="GKD210" s="223"/>
      <c r="GKE210" s="223"/>
      <c r="GKF210" s="333"/>
      <c r="GKG210" s="333"/>
      <c r="GKH210" s="223"/>
      <c r="GKI210" s="418"/>
      <c r="GKJ210" s="418"/>
      <c r="GKK210" s="331"/>
      <c r="GKL210" s="332"/>
      <c r="GKM210" s="418"/>
      <c r="GKN210" s="223"/>
      <c r="GKO210" s="223"/>
      <c r="GKP210" s="333"/>
      <c r="GKQ210" s="333"/>
      <c r="GKR210" s="223"/>
      <c r="GKS210" s="418"/>
      <c r="GKT210" s="418"/>
      <c r="GKU210" s="331"/>
      <c r="GKV210" s="332"/>
      <c r="GKW210" s="418"/>
      <c r="GKX210" s="223"/>
      <c r="GKY210" s="223"/>
      <c r="GKZ210" s="333"/>
      <c r="GLA210" s="333"/>
      <c r="GLB210" s="223"/>
      <c r="GLC210" s="418"/>
      <c r="GLD210" s="418"/>
      <c r="GLE210" s="331"/>
      <c r="GLF210" s="332"/>
      <c r="GLG210" s="418"/>
      <c r="GLH210" s="223"/>
      <c r="GLI210" s="223"/>
      <c r="GLJ210" s="333"/>
      <c r="GLK210" s="333"/>
      <c r="GLL210" s="223"/>
      <c r="GLM210" s="418"/>
      <c r="GLN210" s="418"/>
      <c r="GLO210" s="331"/>
      <c r="GLP210" s="332"/>
      <c r="GLQ210" s="418"/>
      <c r="GLR210" s="223"/>
      <c r="GLS210" s="223"/>
      <c r="GLT210" s="333"/>
      <c r="GLU210" s="333"/>
      <c r="GLV210" s="223"/>
      <c r="GLW210" s="418"/>
      <c r="GLX210" s="418"/>
      <c r="GLY210" s="331"/>
      <c r="GLZ210" s="332"/>
      <c r="GMA210" s="418"/>
      <c r="GMB210" s="223"/>
      <c r="GMC210" s="223"/>
      <c r="GMD210" s="333"/>
      <c r="GME210" s="333"/>
      <c r="GMF210" s="223"/>
      <c r="GMG210" s="418"/>
      <c r="GMH210" s="418"/>
      <c r="GMI210" s="331"/>
      <c r="GMJ210" s="332"/>
      <c r="GMK210" s="418"/>
      <c r="GML210" s="223"/>
      <c r="GMM210" s="223"/>
      <c r="GMN210" s="333"/>
      <c r="GMO210" s="333"/>
      <c r="GMP210" s="223"/>
      <c r="GMQ210" s="418"/>
      <c r="GMR210" s="418"/>
      <c r="GMS210" s="331"/>
      <c r="GMT210" s="332"/>
      <c r="GMU210" s="418"/>
      <c r="GMV210" s="223"/>
      <c r="GMW210" s="223"/>
      <c r="GMX210" s="333"/>
      <c r="GMY210" s="333"/>
      <c r="GMZ210" s="223"/>
      <c r="GNA210" s="418"/>
      <c r="GNB210" s="418"/>
      <c r="GNC210" s="331"/>
      <c r="GND210" s="332"/>
      <c r="GNE210" s="418"/>
      <c r="GNF210" s="223"/>
      <c r="GNG210" s="223"/>
      <c r="GNH210" s="333"/>
      <c r="GNI210" s="333"/>
      <c r="GNJ210" s="223"/>
      <c r="GNK210" s="418"/>
      <c r="GNL210" s="418"/>
      <c r="GNM210" s="331"/>
      <c r="GNN210" s="332"/>
      <c r="GNO210" s="418"/>
      <c r="GNP210" s="223"/>
      <c r="GNQ210" s="223"/>
      <c r="GNR210" s="333"/>
      <c r="GNS210" s="333"/>
      <c r="GNT210" s="223"/>
      <c r="GNU210" s="418"/>
      <c r="GNV210" s="418"/>
      <c r="GNW210" s="331"/>
      <c r="GNX210" s="332"/>
      <c r="GNY210" s="418"/>
      <c r="GNZ210" s="223"/>
      <c r="GOA210" s="223"/>
      <c r="GOB210" s="333"/>
      <c r="GOC210" s="333"/>
      <c r="GOD210" s="223"/>
      <c r="GOE210" s="418"/>
      <c r="GOF210" s="418"/>
      <c r="GOG210" s="331"/>
      <c r="GOH210" s="332"/>
      <c r="GOI210" s="418"/>
      <c r="GOJ210" s="223"/>
      <c r="GOK210" s="223"/>
      <c r="GOL210" s="333"/>
      <c r="GOM210" s="333"/>
      <c r="GON210" s="223"/>
      <c r="GOO210" s="418"/>
      <c r="GOP210" s="418"/>
      <c r="GOQ210" s="331"/>
      <c r="GOR210" s="332"/>
      <c r="GOS210" s="418"/>
      <c r="GOT210" s="223"/>
      <c r="GOU210" s="223"/>
      <c r="GOV210" s="333"/>
      <c r="GOW210" s="333"/>
      <c r="GOX210" s="223"/>
      <c r="GOY210" s="418"/>
      <c r="GOZ210" s="418"/>
      <c r="GPA210" s="331"/>
      <c r="GPB210" s="332"/>
      <c r="GPC210" s="418"/>
      <c r="GPD210" s="223"/>
      <c r="GPE210" s="223"/>
      <c r="GPF210" s="333"/>
      <c r="GPG210" s="333"/>
      <c r="GPH210" s="223"/>
      <c r="GPI210" s="418"/>
      <c r="GPJ210" s="418"/>
      <c r="GPK210" s="331"/>
      <c r="GPL210" s="332"/>
      <c r="GPM210" s="418"/>
      <c r="GPN210" s="223"/>
      <c r="GPO210" s="223"/>
      <c r="GPP210" s="333"/>
      <c r="GPQ210" s="333"/>
      <c r="GPR210" s="223"/>
      <c r="GPS210" s="418"/>
      <c r="GPT210" s="418"/>
      <c r="GPU210" s="331"/>
      <c r="GPV210" s="332"/>
      <c r="GPW210" s="418"/>
      <c r="GPX210" s="223"/>
      <c r="GPY210" s="223"/>
      <c r="GPZ210" s="333"/>
      <c r="GQA210" s="333"/>
      <c r="GQB210" s="223"/>
      <c r="GQC210" s="418"/>
      <c r="GQD210" s="418"/>
      <c r="GQE210" s="331"/>
      <c r="GQF210" s="332"/>
      <c r="GQG210" s="418"/>
      <c r="GQH210" s="223"/>
      <c r="GQI210" s="223"/>
      <c r="GQJ210" s="333"/>
      <c r="GQK210" s="333"/>
      <c r="GQL210" s="223"/>
      <c r="GQM210" s="418"/>
      <c r="GQN210" s="418"/>
      <c r="GQO210" s="331"/>
      <c r="GQP210" s="332"/>
      <c r="GQQ210" s="418"/>
      <c r="GQR210" s="223"/>
      <c r="GQS210" s="223"/>
      <c r="GQT210" s="333"/>
      <c r="GQU210" s="333"/>
      <c r="GQV210" s="223"/>
      <c r="GQW210" s="418"/>
      <c r="GQX210" s="418"/>
      <c r="GQY210" s="331"/>
      <c r="GQZ210" s="332"/>
      <c r="GRA210" s="418"/>
      <c r="GRB210" s="223"/>
      <c r="GRC210" s="223"/>
      <c r="GRD210" s="333"/>
      <c r="GRE210" s="333"/>
      <c r="GRF210" s="223"/>
      <c r="GRG210" s="418"/>
      <c r="GRH210" s="418"/>
      <c r="GRI210" s="331"/>
      <c r="GRJ210" s="332"/>
      <c r="GRK210" s="418"/>
      <c r="GRL210" s="223"/>
      <c r="GRM210" s="223"/>
      <c r="GRN210" s="333"/>
      <c r="GRO210" s="333"/>
      <c r="GRP210" s="223"/>
      <c r="GRQ210" s="418"/>
      <c r="GRR210" s="418"/>
      <c r="GRS210" s="331"/>
      <c r="GRT210" s="332"/>
      <c r="GRU210" s="418"/>
      <c r="GRV210" s="223"/>
      <c r="GRW210" s="223"/>
      <c r="GRX210" s="333"/>
      <c r="GRY210" s="333"/>
      <c r="GRZ210" s="223"/>
      <c r="GSA210" s="418"/>
      <c r="GSB210" s="418"/>
      <c r="GSC210" s="331"/>
      <c r="GSD210" s="332"/>
      <c r="GSE210" s="418"/>
      <c r="GSF210" s="223"/>
      <c r="GSG210" s="223"/>
      <c r="GSH210" s="333"/>
      <c r="GSI210" s="333"/>
      <c r="GSJ210" s="223"/>
      <c r="GSK210" s="418"/>
      <c r="GSL210" s="418"/>
      <c r="GSM210" s="331"/>
      <c r="GSN210" s="332"/>
      <c r="GSO210" s="418"/>
      <c r="GSP210" s="223"/>
      <c r="GSQ210" s="223"/>
      <c r="GSR210" s="333"/>
      <c r="GSS210" s="333"/>
      <c r="GST210" s="223"/>
      <c r="GSU210" s="418"/>
      <c r="GSV210" s="418"/>
      <c r="GSW210" s="331"/>
      <c r="GSX210" s="332"/>
      <c r="GSY210" s="418"/>
      <c r="GSZ210" s="223"/>
      <c r="GTA210" s="223"/>
      <c r="GTB210" s="333"/>
      <c r="GTC210" s="333"/>
      <c r="GTD210" s="223"/>
      <c r="GTE210" s="418"/>
      <c r="GTF210" s="418"/>
      <c r="GTG210" s="331"/>
      <c r="GTH210" s="332"/>
      <c r="GTI210" s="418"/>
      <c r="GTJ210" s="223"/>
      <c r="GTK210" s="223"/>
      <c r="GTL210" s="333"/>
      <c r="GTM210" s="333"/>
      <c r="GTN210" s="223"/>
      <c r="GTO210" s="418"/>
      <c r="GTP210" s="418"/>
      <c r="GTQ210" s="331"/>
      <c r="GTR210" s="332"/>
      <c r="GTS210" s="418"/>
      <c r="GTT210" s="223"/>
      <c r="GTU210" s="223"/>
      <c r="GTV210" s="333"/>
      <c r="GTW210" s="333"/>
      <c r="GTX210" s="223"/>
      <c r="GTY210" s="418"/>
      <c r="GTZ210" s="418"/>
      <c r="GUA210" s="331"/>
      <c r="GUB210" s="332"/>
      <c r="GUC210" s="418"/>
      <c r="GUD210" s="223"/>
      <c r="GUE210" s="223"/>
      <c r="GUF210" s="333"/>
      <c r="GUG210" s="333"/>
      <c r="GUH210" s="223"/>
      <c r="GUI210" s="418"/>
      <c r="GUJ210" s="418"/>
      <c r="GUK210" s="331"/>
      <c r="GUL210" s="332"/>
      <c r="GUM210" s="418"/>
      <c r="GUN210" s="223"/>
      <c r="GUO210" s="223"/>
      <c r="GUP210" s="333"/>
      <c r="GUQ210" s="333"/>
      <c r="GUR210" s="223"/>
      <c r="GUS210" s="418"/>
      <c r="GUT210" s="418"/>
      <c r="GUU210" s="331"/>
      <c r="GUV210" s="332"/>
      <c r="GUW210" s="418"/>
      <c r="GUX210" s="223"/>
      <c r="GUY210" s="223"/>
      <c r="GUZ210" s="333"/>
      <c r="GVA210" s="333"/>
      <c r="GVB210" s="223"/>
      <c r="GVC210" s="418"/>
      <c r="GVD210" s="418"/>
      <c r="GVE210" s="331"/>
      <c r="GVF210" s="332"/>
      <c r="GVG210" s="418"/>
      <c r="GVH210" s="223"/>
      <c r="GVI210" s="223"/>
      <c r="GVJ210" s="333"/>
      <c r="GVK210" s="333"/>
      <c r="GVL210" s="223"/>
      <c r="GVM210" s="418"/>
      <c r="GVN210" s="418"/>
      <c r="GVO210" s="331"/>
      <c r="GVP210" s="332"/>
      <c r="GVQ210" s="418"/>
      <c r="GVR210" s="223"/>
      <c r="GVS210" s="223"/>
      <c r="GVT210" s="333"/>
      <c r="GVU210" s="333"/>
      <c r="GVV210" s="223"/>
      <c r="GVW210" s="418"/>
      <c r="GVX210" s="418"/>
      <c r="GVY210" s="331"/>
      <c r="GVZ210" s="332"/>
      <c r="GWA210" s="418"/>
      <c r="GWB210" s="223"/>
      <c r="GWC210" s="223"/>
      <c r="GWD210" s="333"/>
      <c r="GWE210" s="333"/>
      <c r="GWF210" s="223"/>
      <c r="GWG210" s="418"/>
      <c r="GWH210" s="418"/>
      <c r="GWI210" s="331"/>
      <c r="GWJ210" s="332"/>
      <c r="GWK210" s="418"/>
      <c r="GWL210" s="223"/>
      <c r="GWM210" s="223"/>
      <c r="GWN210" s="333"/>
      <c r="GWO210" s="333"/>
      <c r="GWP210" s="223"/>
      <c r="GWQ210" s="418"/>
      <c r="GWR210" s="418"/>
      <c r="GWS210" s="331"/>
      <c r="GWT210" s="332"/>
      <c r="GWU210" s="418"/>
      <c r="GWV210" s="223"/>
      <c r="GWW210" s="223"/>
      <c r="GWX210" s="333"/>
      <c r="GWY210" s="333"/>
      <c r="GWZ210" s="223"/>
      <c r="GXA210" s="418"/>
      <c r="GXB210" s="418"/>
      <c r="GXC210" s="331"/>
      <c r="GXD210" s="332"/>
      <c r="GXE210" s="418"/>
      <c r="GXF210" s="223"/>
      <c r="GXG210" s="223"/>
      <c r="GXH210" s="333"/>
      <c r="GXI210" s="333"/>
      <c r="GXJ210" s="223"/>
      <c r="GXK210" s="418"/>
      <c r="GXL210" s="418"/>
      <c r="GXM210" s="331"/>
      <c r="GXN210" s="332"/>
      <c r="GXO210" s="418"/>
      <c r="GXP210" s="223"/>
      <c r="GXQ210" s="223"/>
      <c r="GXR210" s="333"/>
      <c r="GXS210" s="333"/>
      <c r="GXT210" s="223"/>
      <c r="GXU210" s="418"/>
      <c r="GXV210" s="418"/>
      <c r="GXW210" s="331"/>
      <c r="GXX210" s="332"/>
      <c r="GXY210" s="418"/>
      <c r="GXZ210" s="223"/>
      <c r="GYA210" s="223"/>
      <c r="GYB210" s="333"/>
      <c r="GYC210" s="333"/>
      <c r="GYD210" s="223"/>
      <c r="GYE210" s="418"/>
      <c r="GYF210" s="418"/>
      <c r="GYG210" s="331"/>
      <c r="GYH210" s="332"/>
      <c r="GYI210" s="418"/>
      <c r="GYJ210" s="223"/>
      <c r="GYK210" s="223"/>
      <c r="GYL210" s="333"/>
      <c r="GYM210" s="333"/>
      <c r="GYN210" s="223"/>
      <c r="GYO210" s="418"/>
      <c r="GYP210" s="418"/>
      <c r="GYQ210" s="331"/>
      <c r="GYR210" s="332"/>
      <c r="GYS210" s="418"/>
      <c r="GYT210" s="223"/>
      <c r="GYU210" s="223"/>
      <c r="GYV210" s="333"/>
      <c r="GYW210" s="333"/>
      <c r="GYX210" s="223"/>
      <c r="GYY210" s="418"/>
      <c r="GYZ210" s="418"/>
      <c r="GZA210" s="331"/>
      <c r="GZB210" s="332"/>
      <c r="GZC210" s="418"/>
      <c r="GZD210" s="223"/>
      <c r="GZE210" s="223"/>
      <c r="GZF210" s="333"/>
      <c r="GZG210" s="333"/>
      <c r="GZH210" s="223"/>
      <c r="GZI210" s="418"/>
      <c r="GZJ210" s="418"/>
      <c r="GZK210" s="331"/>
      <c r="GZL210" s="332"/>
      <c r="GZM210" s="418"/>
      <c r="GZN210" s="223"/>
      <c r="GZO210" s="223"/>
      <c r="GZP210" s="333"/>
      <c r="GZQ210" s="333"/>
      <c r="GZR210" s="223"/>
      <c r="GZS210" s="418"/>
      <c r="GZT210" s="418"/>
      <c r="GZU210" s="331"/>
      <c r="GZV210" s="332"/>
      <c r="GZW210" s="418"/>
      <c r="GZX210" s="223"/>
      <c r="GZY210" s="223"/>
      <c r="GZZ210" s="333"/>
      <c r="HAA210" s="333"/>
      <c r="HAB210" s="223"/>
      <c r="HAC210" s="418"/>
      <c r="HAD210" s="418"/>
      <c r="HAE210" s="331"/>
      <c r="HAF210" s="332"/>
      <c r="HAG210" s="418"/>
      <c r="HAH210" s="223"/>
      <c r="HAI210" s="223"/>
      <c r="HAJ210" s="333"/>
      <c r="HAK210" s="333"/>
      <c r="HAL210" s="223"/>
      <c r="HAM210" s="418"/>
      <c r="HAN210" s="418"/>
      <c r="HAO210" s="331"/>
      <c r="HAP210" s="332"/>
      <c r="HAQ210" s="418"/>
      <c r="HAR210" s="223"/>
      <c r="HAS210" s="223"/>
      <c r="HAT210" s="333"/>
      <c r="HAU210" s="333"/>
      <c r="HAV210" s="223"/>
      <c r="HAW210" s="418"/>
      <c r="HAX210" s="418"/>
      <c r="HAY210" s="331"/>
      <c r="HAZ210" s="332"/>
      <c r="HBA210" s="418"/>
      <c r="HBB210" s="223"/>
      <c r="HBC210" s="223"/>
      <c r="HBD210" s="333"/>
      <c r="HBE210" s="333"/>
      <c r="HBF210" s="223"/>
      <c r="HBG210" s="418"/>
      <c r="HBH210" s="418"/>
      <c r="HBI210" s="331"/>
      <c r="HBJ210" s="332"/>
      <c r="HBK210" s="418"/>
      <c r="HBL210" s="223"/>
      <c r="HBM210" s="223"/>
      <c r="HBN210" s="333"/>
      <c r="HBO210" s="333"/>
      <c r="HBP210" s="223"/>
      <c r="HBQ210" s="418"/>
      <c r="HBR210" s="418"/>
      <c r="HBS210" s="331"/>
      <c r="HBT210" s="332"/>
      <c r="HBU210" s="418"/>
      <c r="HBV210" s="223"/>
      <c r="HBW210" s="223"/>
      <c r="HBX210" s="333"/>
      <c r="HBY210" s="333"/>
      <c r="HBZ210" s="223"/>
      <c r="HCA210" s="418"/>
      <c r="HCB210" s="418"/>
      <c r="HCC210" s="331"/>
      <c r="HCD210" s="332"/>
      <c r="HCE210" s="418"/>
      <c r="HCF210" s="223"/>
      <c r="HCG210" s="223"/>
      <c r="HCH210" s="333"/>
      <c r="HCI210" s="333"/>
      <c r="HCJ210" s="223"/>
      <c r="HCK210" s="418"/>
      <c r="HCL210" s="418"/>
      <c r="HCM210" s="331"/>
      <c r="HCN210" s="332"/>
      <c r="HCO210" s="418"/>
      <c r="HCP210" s="223"/>
      <c r="HCQ210" s="223"/>
      <c r="HCR210" s="333"/>
      <c r="HCS210" s="333"/>
      <c r="HCT210" s="223"/>
      <c r="HCU210" s="418"/>
      <c r="HCV210" s="418"/>
      <c r="HCW210" s="331"/>
      <c r="HCX210" s="332"/>
      <c r="HCY210" s="418"/>
      <c r="HCZ210" s="223"/>
      <c r="HDA210" s="223"/>
      <c r="HDB210" s="333"/>
      <c r="HDC210" s="333"/>
      <c r="HDD210" s="223"/>
      <c r="HDE210" s="418"/>
      <c r="HDF210" s="418"/>
      <c r="HDG210" s="331"/>
      <c r="HDH210" s="332"/>
      <c r="HDI210" s="418"/>
      <c r="HDJ210" s="223"/>
      <c r="HDK210" s="223"/>
      <c r="HDL210" s="333"/>
      <c r="HDM210" s="333"/>
      <c r="HDN210" s="223"/>
      <c r="HDO210" s="418"/>
      <c r="HDP210" s="418"/>
      <c r="HDQ210" s="331"/>
      <c r="HDR210" s="332"/>
      <c r="HDS210" s="418"/>
      <c r="HDT210" s="223"/>
      <c r="HDU210" s="223"/>
      <c r="HDV210" s="333"/>
      <c r="HDW210" s="333"/>
      <c r="HDX210" s="223"/>
      <c r="HDY210" s="418"/>
      <c r="HDZ210" s="418"/>
      <c r="HEA210" s="331"/>
      <c r="HEB210" s="332"/>
      <c r="HEC210" s="418"/>
      <c r="HED210" s="223"/>
      <c r="HEE210" s="223"/>
      <c r="HEF210" s="333"/>
      <c r="HEG210" s="333"/>
      <c r="HEH210" s="223"/>
      <c r="HEI210" s="418"/>
      <c r="HEJ210" s="418"/>
      <c r="HEK210" s="331"/>
      <c r="HEL210" s="332"/>
      <c r="HEM210" s="418"/>
      <c r="HEN210" s="223"/>
      <c r="HEO210" s="223"/>
      <c r="HEP210" s="333"/>
      <c r="HEQ210" s="333"/>
      <c r="HER210" s="223"/>
      <c r="HES210" s="418"/>
      <c r="HET210" s="418"/>
      <c r="HEU210" s="331"/>
      <c r="HEV210" s="332"/>
      <c r="HEW210" s="418"/>
      <c r="HEX210" s="223"/>
      <c r="HEY210" s="223"/>
      <c r="HEZ210" s="333"/>
      <c r="HFA210" s="333"/>
      <c r="HFB210" s="223"/>
      <c r="HFC210" s="418"/>
      <c r="HFD210" s="418"/>
      <c r="HFE210" s="331"/>
      <c r="HFF210" s="332"/>
      <c r="HFG210" s="418"/>
      <c r="HFH210" s="223"/>
      <c r="HFI210" s="223"/>
      <c r="HFJ210" s="333"/>
      <c r="HFK210" s="333"/>
      <c r="HFL210" s="223"/>
      <c r="HFM210" s="418"/>
      <c r="HFN210" s="418"/>
      <c r="HFO210" s="331"/>
      <c r="HFP210" s="332"/>
      <c r="HFQ210" s="418"/>
      <c r="HFR210" s="223"/>
      <c r="HFS210" s="223"/>
      <c r="HFT210" s="333"/>
      <c r="HFU210" s="333"/>
      <c r="HFV210" s="223"/>
      <c r="HFW210" s="418"/>
      <c r="HFX210" s="418"/>
      <c r="HFY210" s="331"/>
      <c r="HFZ210" s="332"/>
      <c r="HGA210" s="418"/>
      <c r="HGB210" s="223"/>
      <c r="HGC210" s="223"/>
      <c r="HGD210" s="333"/>
      <c r="HGE210" s="333"/>
      <c r="HGF210" s="223"/>
      <c r="HGG210" s="418"/>
      <c r="HGH210" s="418"/>
      <c r="HGI210" s="331"/>
      <c r="HGJ210" s="332"/>
      <c r="HGK210" s="418"/>
      <c r="HGL210" s="223"/>
      <c r="HGM210" s="223"/>
      <c r="HGN210" s="333"/>
      <c r="HGO210" s="333"/>
      <c r="HGP210" s="223"/>
      <c r="HGQ210" s="418"/>
      <c r="HGR210" s="418"/>
      <c r="HGS210" s="331"/>
      <c r="HGT210" s="332"/>
      <c r="HGU210" s="418"/>
      <c r="HGV210" s="223"/>
      <c r="HGW210" s="223"/>
      <c r="HGX210" s="333"/>
      <c r="HGY210" s="333"/>
      <c r="HGZ210" s="223"/>
      <c r="HHA210" s="418"/>
      <c r="HHB210" s="418"/>
      <c r="HHC210" s="331"/>
      <c r="HHD210" s="332"/>
      <c r="HHE210" s="418"/>
      <c r="HHF210" s="223"/>
      <c r="HHG210" s="223"/>
      <c r="HHH210" s="333"/>
      <c r="HHI210" s="333"/>
      <c r="HHJ210" s="223"/>
      <c r="HHK210" s="418"/>
      <c r="HHL210" s="418"/>
      <c r="HHM210" s="331"/>
      <c r="HHN210" s="332"/>
      <c r="HHO210" s="418"/>
      <c r="HHP210" s="223"/>
      <c r="HHQ210" s="223"/>
      <c r="HHR210" s="333"/>
      <c r="HHS210" s="333"/>
      <c r="HHT210" s="223"/>
      <c r="HHU210" s="418"/>
      <c r="HHV210" s="418"/>
      <c r="HHW210" s="331"/>
      <c r="HHX210" s="332"/>
      <c r="HHY210" s="418"/>
      <c r="HHZ210" s="223"/>
      <c r="HIA210" s="223"/>
      <c r="HIB210" s="333"/>
      <c r="HIC210" s="333"/>
      <c r="HID210" s="223"/>
      <c r="HIE210" s="418"/>
      <c r="HIF210" s="418"/>
      <c r="HIG210" s="331"/>
      <c r="HIH210" s="332"/>
      <c r="HII210" s="418"/>
      <c r="HIJ210" s="223"/>
      <c r="HIK210" s="223"/>
      <c r="HIL210" s="333"/>
      <c r="HIM210" s="333"/>
      <c r="HIN210" s="223"/>
      <c r="HIO210" s="418"/>
      <c r="HIP210" s="418"/>
      <c r="HIQ210" s="331"/>
      <c r="HIR210" s="332"/>
      <c r="HIS210" s="418"/>
      <c r="HIT210" s="223"/>
      <c r="HIU210" s="223"/>
      <c r="HIV210" s="333"/>
      <c r="HIW210" s="333"/>
      <c r="HIX210" s="223"/>
      <c r="HIY210" s="418"/>
      <c r="HIZ210" s="418"/>
      <c r="HJA210" s="331"/>
      <c r="HJB210" s="332"/>
      <c r="HJC210" s="418"/>
      <c r="HJD210" s="223"/>
      <c r="HJE210" s="223"/>
      <c r="HJF210" s="333"/>
      <c r="HJG210" s="333"/>
      <c r="HJH210" s="223"/>
      <c r="HJI210" s="418"/>
      <c r="HJJ210" s="418"/>
      <c r="HJK210" s="331"/>
      <c r="HJL210" s="332"/>
      <c r="HJM210" s="418"/>
      <c r="HJN210" s="223"/>
      <c r="HJO210" s="223"/>
      <c r="HJP210" s="333"/>
      <c r="HJQ210" s="333"/>
      <c r="HJR210" s="223"/>
      <c r="HJS210" s="418"/>
      <c r="HJT210" s="418"/>
      <c r="HJU210" s="331"/>
      <c r="HJV210" s="332"/>
      <c r="HJW210" s="418"/>
      <c r="HJX210" s="223"/>
      <c r="HJY210" s="223"/>
      <c r="HJZ210" s="333"/>
      <c r="HKA210" s="333"/>
      <c r="HKB210" s="223"/>
      <c r="HKC210" s="418"/>
      <c r="HKD210" s="418"/>
      <c r="HKE210" s="331"/>
      <c r="HKF210" s="332"/>
      <c r="HKG210" s="418"/>
      <c r="HKH210" s="223"/>
      <c r="HKI210" s="223"/>
      <c r="HKJ210" s="333"/>
      <c r="HKK210" s="333"/>
      <c r="HKL210" s="223"/>
      <c r="HKM210" s="418"/>
      <c r="HKN210" s="418"/>
      <c r="HKO210" s="331"/>
      <c r="HKP210" s="332"/>
      <c r="HKQ210" s="418"/>
      <c r="HKR210" s="223"/>
      <c r="HKS210" s="223"/>
      <c r="HKT210" s="333"/>
      <c r="HKU210" s="333"/>
      <c r="HKV210" s="223"/>
      <c r="HKW210" s="418"/>
      <c r="HKX210" s="418"/>
      <c r="HKY210" s="331"/>
      <c r="HKZ210" s="332"/>
      <c r="HLA210" s="418"/>
      <c r="HLB210" s="223"/>
      <c r="HLC210" s="223"/>
      <c r="HLD210" s="333"/>
      <c r="HLE210" s="333"/>
      <c r="HLF210" s="223"/>
      <c r="HLG210" s="418"/>
      <c r="HLH210" s="418"/>
      <c r="HLI210" s="331"/>
      <c r="HLJ210" s="332"/>
      <c r="HLK210" s="418"/>
      <c r="HLL210" s="223"/>
      <c r="HLM210" s="223"/>
      <c r="HLN210" s="333"/>
      <c r="HLO210" s="333"/>
      <c r="HLP210" s="223"/>
      <c r="HLQ210" s="418"/>
      <c r="HLR210" s="418"/>
      <c r="HLS210" s="331"/>
      <c r="HLT210" s="332"/>
      <c r="HLU210" s="418"/>
      <c r="HLV210" s="223"/>
      <c r="HLW210" s="223"/>
      <c r="HLX210" s="333"/>
      <c r="HLY210" s="333"/>
      <c r="HLZ210" s="223"/>
      <c r="HMA210" s="418"/>
      <c r="HMB210" s="418"/>
      <c r="HMC210" s="331"/>
      <c r="HMD210" s="332"/>
      <c r="HME210" s="418"/>
      <c r="HMF210" s="223"/>
      <c r="HMG210" s="223"/>
      <c r="HMH210" s="333"/>
      <c r="HMI210" s="333"/>
      <c r="HMJ210" s="223"/>
      <c r="HMK210" s="418"/>
      <c r="HML210" s="418"/>
      <c r="HMM210" s="331"/>
      <c r="HMN210" s="332"/>
      <c r="HMO210" s="418"/>
      <c r="HMP210" s="223"/>
      <c r="HMQ210" s="223"/>
      <c r="HMR210" s="333"/>
      <c r="HMS210" s="333"/>
      <c r="HMT210" s="223"/>
      <c r="HMU210" s="418"/>
      <c r="HMV210" s="418"/>
      <c r="HMW210" s="331"/>
      <c r="HMX210" s="332"/>
      <c r="HMY210" s="418"/>
      <c r="HMZ210" s="223"/>
      <c r="HNA210" s="223"/>
      <c r="HNB210" s="333"/>
      <c r="HNC210" s="333"/>
      <c r="HND210" s="223"/>
      <c r="HNE210" s="418"/>
      <c r="HNF210" s="418"/>
      <c r="HNG210" s="331"/>
      <c r="HNH210" s="332"/>
      <c r="HNI210" s="418"/>
      <c r="HNJ210" s="223"/>
      <c r="HNK210" s="223"/>
      <c r="HNL210" s="333"/>
      <c r="HNM210" s="333"/>
      <c r="HNN210" s="223"/>
      <c r="HNO210" s="418"/>
      <c r="HNP210" s="418"/>
      <c r="HNQ210" s="331"/>
      <c r="HNR210" s="332"/>
      <c r="HNS210" s="418"/>
      <c r="HNT210" s="223"/>
      <c r="HNU210" s="223"/>
      <c r="HNV210" s="333"/>
      <c r="HNW210" s="333"/>
      <c r="HNX210" s="223"/>
      <c r="HNY210" s="418"/>
      <c r="HNZ210" s="418"/>
      <c r="HOA210" s="331"/>
      <c r="HOB210" s="332"/>
      <c r="HOC210" s="418"/>
      <c r="HOD210" s="223"/>
      <c r="HOE210" s="223"/>
      <c r="HOF210" s="333"/>
      <c r="HOG210" s="333"/>
      <c r="HOH210" s="223"/>
      <c r="HOI210" s="418"/>
      <c r="HOJ210" s="418"/>
      <c r="HOK210" s="331"/>
      <c r="HOL210" s="332"/>
      <c r="HOM210" s="418"/>
      <c r="HON210" s="223"/>
      <c r="HOO210" s="223"/>
      <c r="HOP210" s="333"/>
      <c r="HOQ210" s="333"/>
      <c r="HOR210" s="223"/>
      <c r="HOS210" s="418"/>
      <c r="HOT210" s="418"/>
      <c r="HOU210" s="331"/>
      <c r="HOV210" s="332"/>
      <c r="HOW210" s="418"/>
      <c r="HOX210" s="223"/>
      <c r="HOY210" s="223"/>
      <c r="HOZ210" s="333"/>
      <c r="HPA210" s="333"/>
      <c r="HPB210" s="223"/>
      <c r="HPC210" s="418"/>
      <c r="HPD210" s="418"/>
      <c r="HPE210" s="331"/>
      <c r="HPF210" s="332"/>
      <c r="HPG210" s="418"/>
      <c r="HPH210" s="223"/>
      <c r="HPI210" s="223"/>
      <c r="HPJ210" s="333"/>
      <c r="HPK210" s="333"/>
      <c r="HPL210" s="223"/>
      <c r="HPM210" s="418"/>
      <c r="HPN210" s="418"/>
      <c r="HPO210" s="331"/>
      <c r="HPP210" s="332"/>
      <c r="HPQ210" s="418"/>
      <c r="HPR210" s="223"/>
      <c r="HPS210" s="223"/>
      <c r="HPT210" s="333"/>
      <c r="HPU210" s="333"/>
      <c r="HPV210" s="223"/>
      <c r="HPW210" s="418"/>
      <c r="HPX210" s="418"/>
      <c r="HPY210" s="331"/>
      <c r="HPZ210" s="332"/>
      <c r="HQA210" s="418"/>
      <c r="HQB210" s="223"/>
      <c r="HQC210" s="223"/>
      <c r="HQD210" s="333"/>
      <c r="HQE210" s="333"/>
      <c r="HQF210" s="223"/>
      <c r="HQG210" s="418"/>
      <c r="HQH210" s="418"/>
      <c r="HQI210" s="331"/>
      <c r="HQJ210" s="332"/>
      <c r="HQK210" s="418"/>
      <c r="HQL210" s="223"/>
      <c r="HQM210" s="223"/>
      <c r="HQN210" s="333"/>
      <c r="HQO210" s="333"/>
      <c r="HQP210" s="223"/>
      <c r="HQQ210" s="418"/>
      <c r="HQR210" s="418"/>
      <c r="HQS210" s="331"/>
      <c r="HQT210" s="332"/>
      <c r="HQU210" s="418"/>
      <c r="HQV210" s="223"/>
      <c r="HQW210" s="223"/>
      <c r="HQX210" s="333"/>
      <c r="HQY210" s="333"/>
      <c r="HQZ210" s="223"/>
      <c r="HRA210" s="418"/>
      <c r="HRB210" s="418"/>
      <c r="HRC210" s="331"/>
      <c r="HRD210" s="332"/>
      <c r="HRE210" s="418"/>
      <c r="HRF210" s="223"/>
      <c r="HRG210" s="223"/>
      <c r="HRH210" s="333"/>
      <c r="HRI210" s="333"/>
      <c r="HRJ210" s="223"/>
      <c r="HRK210" s="418"/>
      <c r="HRL210" s="418"/>
      <c r="HRM210" s="331"/>
      <c r="HRN210" s="332"/>
      <c r="HRO210" s="418"/>
      <c r="HRP210" s="223"/>
      <c r="HRQ210" s="223"/>
      <c r="HRR210" s="333"/>
      <c r="HRS210" s="333"/>
      <c r="HRT210" s="223"/>
      <c r="HRU210" s="418"/>
      <c r="HRV210" s="418"/>
      <c r="HRW210" s="331"/>
      <c r="HRX210" s="332"/>
      <c r="HRY210" s="418"/>
      <c r="HRZ210" s="223"/>
      <c r="HSA210" s="223"/>
      <c r="HSB210" s="333"/>
      <c r="HSC210" s="333"/>
      <c r="HSD210" s="223"/>
      <c r="HSE210" s="418"/>
      <c r="HSF210" s="418"/>
      <c r="HSG210" s="331"/>
      <c r="HSH210" s="332"/>
      <c r="HSI210" s="418"/>
      <c r="HSJ210" s="223"/>
      <c r="HSK210" s="223"/>
      <c r="HSL210" s="333"/>
      <c r="HSM210" s="333"/>
      <c r="HSN210" s="223"/>
      <c r="HSO210" s="418"/>
      <c r="HSP210" s="418"/>
      <c r="HSQ210" s="331"/>
      <c r="HSR210" s="332"/>
      <c r="HSS210" s="418"/>
      <c r="HST210" s="223"/>
      <c r="HSU210" s="223"/>
      <c r="HSV210" s="333"/>
      <c r="HSW210" s="333"/>
      <c r="HSX210" s="223"/>
      <c r="HSY210" s="418"/>
      <c r="HSZ210" s="418"/>
      <c r="HTA210" s="331"/>
      <c r="HTB210" s="332"/>
      <c r="HTC210" s="418"/>
      <c r="HTD210" s="223"/>
      <c r="HTE210" s="223"/>
      <c r="HTF210" s="333"/>
      <c r="HTG210" s="333"/>
      <c r="HTH210" s="223"/>
      <c r="HTI210" s="418"/>
      <c r="HTJ210" s="418"/>
      <c r="HTK210" s="331"/>
      <c r="HTL210" s="332"/>
      <c r="HTM210" s="418"/>
      <c r="HTN210" s="223"/>
      <c r="HTO210" s="223"/>
      <c r="HTP210" s="333"/>
      <c r="HTQ210" s="333"/>
      <c r="HTR210" s="223"/>
      <c r="HTS210" s="418"/>
      <c r="HTT210" s="418"/>
      <c r="HTU210" s="331"/>
      <c r="HTV210" s="332"/>
      <c r="HTW210" s="418"/>
      <c r="HTX210" s="223"/>
      <c r="HTY210" s="223"/>
      <c r="HTZ210" s="333"/>
      <c r="HUA210" s="333"/>
      <c r="HUB210" s="223"/>
      <c r="HUC210" s="418"/>
      <c r="HUD210" s="418"/>
      <c r="HUE210" s="331"/>
      <c r="HUF210" s="332"/>
      <c r="HUG210" s="418"/>
      <c r="HUH210" s="223"/>
      <c r="HUI210" s="223"/>
      <c r="HUJ210" s="333"/>
      <c r="HUK210" s="333"/>
      <c r="HUL210" s="223"/>
      <c r="HUM210" s="418"/>
      <c r="HUN210" s="418"/>
      <c r="HUO210" s="331"/>
      <c r="HUP210" s="332"/>
      <c r="HUQ210" s="418"/>
      <c r="HUR210" s="223"/>
      <c r="HUS210" s="223"/>
      <c r="HUT210" s="333"/>
      <c r="HUU210" s="333"/>
      <c r="HUV210" s="223"/>
      <c r="HUW210" s="418"/>
      <c r="HUX210" s="418"/>
      <c r="HUY210" s="331"/>
      <c r="HUZ210" s="332"/>
      <c r="HVA210" s="418"/>
      <c r="HVB210" s="223"/>
      <c r="HVC210" s="223"/>
      <c r="HVD210" s="333"/>
      <c r="HVE210" s="333"/>
      <c r="HVF210" s="223"/>
      <c r="HVG210" s="418"/>
      <c r="HVH210" s="418"/>
      <c r="HVI210" s="331"/>
      <c r="HVJ210" s="332"/>
      <c r="HVK210" s="418"/>
      <c r="HVL210" s="223"/>
      <c r="HVM210" s="223"/>
      <c r="HVN210" s="333"/>
      <c r="HVO210" s="333"/>
      <c r="HVP210" s="223"/>
      <c r="HVQ210" s="418"/>
      <c r="HVR210" s="418"/>
      <c r="HVS210" s="331"/>
      <c r="HVT210" s="332"/>
      <c r="HVU210" s="418"/>
      <c r="HVV210" s="223"/>
      <c r="HVW210" s="223"/>
      <c r="HVX210" s="333"/>
      <c r="HVY210" s="333"/>
      <c r="HVZ210" s="223"/>
      <c r="HWA210" s="418"/>
      <c r="HWB210" s="418"/>
      <c r="HWC210" s="331"/>
      <c r="HWD210" s="332"/>
      <c r="HWE210" s="418"/>
      <c r="HWF210" s="223"/>
      <c r="HWG210" s="223"/>
      <c r="HWH210" s="333"/>
      <c r="HWI210" s="333"/>
      <c r="HWJ210" s="223"/>
      <c r="HWK210" s="418"/>
      <c r="HWL210" s="418"/>
      <c r="HWM210" s="331"/>
      <c r="HWN210" s="332"/>
      <c r="HWO210" s="418"/>
      <c r="HWP210" s="223"/>
      <c r="HWQ210" s="223"/>
      <c r="HWR210" s="333"/>
      <c r="HWS210" s="333"/>
      <c r="HWT210" s="223"/>
      <c r="HWU210" s="418"/>
      <c r="HWV210" s="418"/>
      <c r="HWW210" s="331"/>
      <c r="HWX210" s="332"/>
      <c r="HWY210" s="418"/>
      <c r="HWZ210" s="223"/>
      <c r="HXA210" s="223"/>
      <c r="HXB210" s="333"/>
      <c r="HXC210" s="333"/>
      <c r="HXD210" s="223"/>
      <c r="HXE210" s="418"/>
      <c r="HXF210" s="418"/>
      <c r="HXG210" s="331"/>
      <c r="HXH210" s="332"/>
      <c r="HXI210" s="418"/>
      <c r="HXJ210" s="223"/>
      <c r="HXK210" s="223"/>
      <c r="HXL210" s="333"/>
      <c r="HXM210" s="333"/>
      <c r="HXN210" s="223"/>
      <c r="HXO210" s="418"/>
      <c r="HXP210" s="418"/>
      <c r="HXQ210" s="331"/>
      <c r="HXR210" s="332"/>
      <c r="HXS210" s="418"/>
      <c r="HXT210" s="223"/>
      <c r="HXU210" s="223"/>
      <c r="HXV210" s="333"/>
      <c r="HXW210" s="333"/>
      <c r="HXX210" s="223"/>
      <c r="HXY210" s="418"/>
      <c r="HXZ210" s="418"/>
      <c r="HYA210" s="331"/>
      <c r="HYB210" s="332"/>
      <c r="HYC210" s="418"/>
      <c r="HYD210" s="223"/>
      <c r="HYE210" s="223"/>
      <c r="HYF210" s="333"/>
      <c r="HYG210" s="333"/>
      <c r="HYH210" s="223"/>
      <c r="HYI210" s="418"/>
      <c r="HYJ210" s="418"/>
      <c r="HYK210" s="331"/>
      <c r="HYL210" s="332"/>
      <c r="HYM210" s="418"/>
      <c r="HYN210" s="223"/>
      <c r="HYO210" s="223"/>
      <c r="HYP210" s="333"/>
      <c r="HYQ210" s="333"/>
      <c r="HYR210" s="223"/>
      <c r="HYS210" s="418"/>
      <c r="HYT210" s="418"/>
      <c r="HYU210" s="331"/>
      <c r="HYV210" s="332"/>
      <c r="HYW210" s="418"/>
      <c r="HYX210" s="223"/>
      <c r="HYY210" s="223"/>
      <c r="HYZ210" s="333"/>
      <c r="HZA210" s="333"/>
      <c r="HZB210" s="223"/>
      <c r="HZC210" s="418"/>
      <c r="HZD210" s="418"/>
      <c r="HZE210" s="331"/>
      <c r="HZF210" s="332"/>
      <c r="HZG210" s="418"/>
      <c r="HZH210" s="223"/>
      <c r="HZI210" s="223"/>
      <c r="HZJ210" s="333"/>
      <c r="HZK210" s="333"/>
      <c r="HZL210" s="223"/>
      <c r="HZM210" s="418"/>
      <c r="HZN210" s="418"/>
      <c r="HZO210" s="331"/>
      <c r="HZP210" s="332"/>
      <c r="HZQ210" s="418"/>
      <c r="HZR210" s="223"/>
      <c r="HZS210" s="223"/>
      <c r="HZT210" s="333"/>
      <c r="HZU210" s="333"/>
      <c r="HZV210" s="223"/>
      <c r="HZW210" s="418"/>
      <c r="HZX210" s="418"/>
      <c r="HZY210" s="331"/>
      <c r="HZZ210" s="332"/>
      <c r="IAA210" s="418"/>
      <c r="IAB210" s="223"/>
      <c r="IAC210" s="223"/>
      <c r="IAD210" s="333"/>
      <c r="IAE210" s="333"/>
      <c r="IAF210" s="223"/>
      <c r="IAG210" s="418"/>
      <c r="IAH210" s="418"/>
      <c r="IAI210" s="331"/>
      <c r="IAJ210" s="332"/>
      <c r="IAK210" s="418"/>
      <c r="IAL210" s="223"/>
      <c r="IAM210" s="223"/>
      <c r="IAN210" s="333"/>
      <c r="IAO210" s="333"/>
      <c r="IAP210" s="223"/>
      <c r="IAQ210" s="418"/>
      <c r="IAR210" s="418"/>
      <c r="IAS210" s="331"/>
      <c r="IAT210" s="332"/>
      <c r="IAU210" s="418"/>
      <c r="IAV210" s="223"/>
      <c r="IAW210" s="223"/>
      <c r="IAX210" s="333"/>
      <c r="IAY210" s="333"/>
      <c r="IAZ210" s="223"/>
      <c r="IBA210" s="418"/>
      <c r="IBB210" s="418"/>
      <c r="IBC210" s="331"/>
      <c r="IBD210" s="332"/>
      <c r="IBE210" s="418"/>
      <c r="IBF210" s="223"/>
      <c r="IBG210" s="223"/>
      <c r="IBH210" s="333"/>
      <c r="IBI210" s="333"/>
      <c r="IBJ210" s="223"/>
      <c r="IBK210" s="418"/>
      <c r="IBL210" s="418"/>
      <c r="IBM210" s="331"/>
      <c r="IBN210" s="332"/>
      <c r="IBO210" s="418"/>
      <c r="IBP210" s="223"/>
      <c r="IBQ210" s="223"/>
      <c r="IBR210" s="333"/>
      <c r="IBS210" s="333"/>
      <c r="IBT210" s="223"/>
      <c r="IBU210" s="418"/>
      <c r="IBV210" s="418"/>
      <c r="IBW210" s="331"/>
      <c r="IBX210" s="332"/>
      <c r="IBY210" s="418"/>
      <c r="IBZ210" s="223"/>
      <c r="ICA210" s="223"/>
      <c r="ICB210" s="333"/>
      <c r="ICC210" s="333"/>
      <c r="ICD210" s="223"/>
      <c r="ICE210" s="418"/>
      <c r="ICF210" s="418"/>
      <c r="ICG210" s="331"/>
      <c r="ICH210" s="332"/>
      <c r="ICI210" s="418"/>
      <c r="ICJ210" s="223"/>
      <c r="ICK210" s="223"/>
      <c r="ICL210" s="333"/>
      <c r="ICM210" s="333"/>
      <c r="ICN210" s="223"/>
      <c r="ICO210" s="418"/>
      <c r="ICP210" s="418"/>
      <c r="ICQ210" s="331"/>
      <c r="ICR210" s="332"/>
      <c r="ICS210" s="418"/>
      <c r="ICT210" s="223"/>
      <c r="ICU210" s="223"/>
      <c r="ICV210" s="333"/>
      <c r="ICW210" s="333"/>
      <c r="ICX210" s="223"/>
      <c r="ICY210" s="418"/>
      <c r="ICZ210" s="418"/>
      <c r="IDA210" s="331"/>
      <c r="IDB210" s="332"/>
      <c r="IDC210" s="418"/>
      <c r="IDD210" s="223"/>
      <c r="IDE210" s="223"/>
      <c r="IDF210" s="333"/>
      <c r="IDG210" s="333"/>
      <c r="IDH210" s="223"/>
      <c r="IDI210" s="418"/>
      <c r="IDJ210" s="418"/>
      <c r="IDK210" s="331"/>
      <c r="IDL210" s="332"/>
      <c r="IDM210" s="418"/>
      <c r="IDN210" s="223"/>
      <c r="IDO210" s="223"/>
      <c r="IDP210" s="333"/>
      <c r="IDQ210" s="333"/>
      <c r="IDR210" s="223"/>
      <c r="IDS210" s="418"/>
      <c r="IDT210" s="418"/>
      <c r="IDU210" s="331"/>
      <c r="IDV210" s="332"/>
      <c r="IDW210" s="418"/>
      <c r="IDX210" s="223"/>
      <c r="IDY210" s="223"/>
      <c r="IDZ210" s="333"/>
      <c r="IEA210" s="333"/>
      <c r="IEB210" s="223"/>
      <c r="IEC210" s="418"/>
      <c r="IED210" s="418"/>
      <c r="IEE210" s="331"/>
      <c r="IEF210" s="332"/>
      <c r="IEG210" s="418"/>
      <c r="IEH210" s="223"/>
      <c r="IEI210" s="223"/>
      <c r="IEJ210" s="333"/>
      <c r="IEK210" s="333"/>
      <c r="IEL210" s="223"/>
      <c r="IEM210" s="418"/>
      <c r="IEN210" s="418"/>
      <c r="IEO210" s="331"/>
      <c r="IEP210" s="332"/>
      <c r="IEQ210" s="418"/>
      <c r="IER210" s="223"/>
      <c r="IES210" s="223"/>
      <c r="IET210" s="333"/>
      <c r="IEU210" s="333"/>
      <c r="IEV210" s="223"/>
      <c r="IEW210" s="418"/>
      <c r="IEX210" s="418"/>
      <c r="IEY210" s="331"/>
      <c r="IEZ210" s="332"/>
      <c r="IFA210" s="418"/>
      <c r="IFB210" s="223"/>
      <c r="IFC210" s="223"/>
      <c r="IFD210" s="333"/>
      <c r="IFE210" s="333"/>
      <c r="IFF210" s="223"/>
      <c r="IFG210" s="418"/>
      <c r="IFH210" s="418"/>
      <c r="IFI210" s="331"/>
      <c r="IFJ210" s="332"/>
      <c r="IFK210" s="418"/>
      <c r="IFL210" s="223"/>
      <c r="IFM210" s="223"/>
      <c r="IFN210" s="333"/>
      <c r="IFO210" s="333"/>
      <c r="IFP210" s="223"/>
      <c r="IFQ210" s="418"/>
      <c r="IFR210" s="418"/>
      <c r="IFS210" s="331"/>
      <c r="IFT210" s="332"/>
      <c r="IFU210" s="418"/>
      <c r="IFV210" s="223"/>
      <c r="IFW210" s="223"/>
      <c r="IFX210" s="333"/>
      <c r="IFY210" s="333"/>
      <c r="IFZ210" s="223"/>
      <c r="IGA210" s="418"/>
      <c r="IGB210" s="418"/>
      <c r="IGC210" s="331"/>
      <c r="IGD210" s="332"/>
      <c r="IGE210" s="418"/>
      <c r="IGF210" s="223"/>
      <c r="IGG210" s="223"/>
      <c r="IGH210" s="333"/>
      <c r="IGI210" s="333"/>
      <c r="IGJ210" s="223"/>
      <c r="IGK210" s="418"/>
      <c r="IGL210" s="418"/>
      <c r="IGM210" s="331"/>
      <c r="IGN210" s="332"/>
      <c r="IGO210" s="418"/>
      <c r="IGP210" s="223"/>
      <c r="IGQ210" s="223"/>
      <c r="IGR210" s="333"/>
      <c r="IGS210" s="333"/>
      <c r="IGT210" s="223"/>
      <c r="IGU210" s="418"/>
      <c r="IGV210" s="418"/>
      <c r="IGW210" s="331"/>
      <c r="IGX210" s="332"/>
      <c r="IGY210" s="418"/>
      <c r="IGZ210" s="223"/>
      <c r="IHA210" s="223"/>
      <c r="IHB210" s="333"/>
      <c r="IHC210" s="333"/>
      <c r="IHD210" s="223"/>
      <c r="IHE210" s="418"/>
      <c r="IHF210" s="418"/>
      <c r="IHG210" s="331"/>
      <c r="IHH210" s="332"/>
      <c r="IHI210" s="418"/>
      <c r="IHJ210" s="223"/>
      <c r="IHK210" s="223"/>
      <c r="IHL210" s="333"/>
      <c r="IHM210" s="333"/>
      <c r="IHN210" s="223"/>
      <c r="IHO210" s="418"/>
      <c r="IHP210" s="418"/>
      <c r="IHQ210" s="331"/>
      <c r="IHR210" s="332"/>
      <c r="IHS210" s="418"/>
      <c r="IHT210" s="223"/>
      <c r="IHU210" s="223"/>
      <c r="IHV210" s="333"/>
      <c r="IHW210" s="333"/>
      <c r="IHX210" s="223"/>
      <c r="IHY210" s="418"/>
      <c r="IHZ210" s="418"/>
      <c r="IIA210" s="331"/>
      <c r="IIB210" s="332"/>
      <c r="IIC210" s="418"/>
      <c r="IID210" s="223"/>
      <c r="IIE210" s="223"/>
      <c r="IIF210" s="333"/>
      <c r="IIG210" s="333"/>
      <c r="IIH210" s="223"/>
      <c r="III210" s="418"/>
      <c r="IIJ210" s="418"/>
      <c r="IIK210" s="331"/>
      <c r="IIL210" s="332"/>
      <c r="IIM210" s="418"/>
      <c r="IIN210" s="223"/>
      <c r="IIO210" s="223"/>
      <c r="IIP210" s="333"/>
      <c r="IIQ210" s="333"/>
      <c r="IIR210" s="223"/>
      <c r="IIS210" s="418"/>
      <c r="IIT210" s="418"/>
      <c r="IIU210" s="331"/>
      <c r="IIV210" s="332"/>
      <c r="IIW210" s="418"/>
      <c r="IIX210" s="223"/>
      <c r="IIY210" s="223"/>
      <c r="IIZ210" s="333"/>
      <c r="IJA210" s="333"/>
      <c r="IJB210" s="223"/>
      <c r="IJC210" s="418"/>
      <c r="IJD210" s="418"/>
      <c r="IJE210" s="331"/>
      <c r="IJF210" s="332"/>
      <c r="IJG210" s="418"/>
      <c r="IJH210" s="223"/>
      <c r="IJI210" s="223"/>
      <c r="IJJ210" s="333"/>
      <c r="IJK210" s="333"/>
      <c r="IJL210" s="223"/>
      <c r="IJM210" s="418"/>
      <c r="IJN210" s="418"/>
      <c r="IJO210" s="331"/>
      <c r="IJP210" s="332"/>
      <c r="IJQ210" s="418"/>
      <c r="IJR210" s="223"/>
      <c r="IJS210" s="223"/>
      <c r="IJT210" s="333"/>
      <c r="IJU210" s="333"/>
      <c r="IJV210" s="223"/>
      <c r="IJW210" s="418"/>
      <c r="IJX210" s="418"/>
      <c r="IJY210" s="331"/>
      <c r="IJZ210" s="332"/>
      <c r="IKA210" s="418"/>
      <c r="IKB210" s="223"/>
      <c r="IKC210" s="223"/>
      <c r="IKD210" s="333"/>
      <c r="IKE210" s="333"/>
      <c r="IKF210" s="223"/>
      <c r="IKG210" s="418"/>
      <c r="IKH210" s="418"/>
      <c r="IKI210" s="331"/>
      <c r="IKJ210" s="332"/>
      <c r="IKK210" s="418"/>
      <c r="IKL210" s="223"/>
      <c r="IKM210" s="223"/>
      <c r="IKN210" s="333"/>
      <c r="IKO210" s="333"/>
      <c r="IKP210" s="223"/>
      <c r="IKQ210" s="418"/>
      <c r="IKR210" s="418"/>
      <c r="IKS210" s="331"/>
      <c r="IKT210" s="332"/>
      <c r="IKU210" s="418"/>
      <c r="IKV210" s="223"/>
      <c r="IKW210" s="223"/>
      <c r="IKX210" s="333"/>
      <c r="IKY210" s="333"/>
      <c r="IKZ210" s="223"/>
      <c r="ILA210" s="418"/>
      <c r="ILB210" s="418"/>
      <c r="ILC210" s="331"/>
      <c r="ILD210" s="332"/>
      <c r="ILE210" s="418"/>
      <c r="ILF210" s="223"/>
      <c r="ILG210" s="223"/>
      <c r="ILH210" s="333"/>
      <c r="ILI210" s="333"/>
      <c r="ILJ210" s="223"/>
      <c r="ILK210" s="418"/>
      <c r="ILL210" s="418"/>
      <c r="ILM210" s="331"/>
      <c r="ILN210" s="332"/>
      <c r="ILO210" s="418"/>
      <c r="ILP210" s="223"/>
      <c r="ILQ210" s="223"/>
      <c r="ILR210" s="333"/>
      <c r="ILS210" s="333"/>
      <c r="ILT210" s="223"/>
      <c r="ILU210" s="418"/>
      <c r="ILV210" s="418"/>
      <c r="ILW210" s="331"/>
      <c r="ILX210" s="332"/>
      <c r="ILY210" s="418"/>
      <c r="ILZ210" s="223"/>
      <c r="IMA210" s="223"/>
      <c r="IMB210" s="333"/>
      <c r="IMC210" s="333"/>
      <c r="IMD210" s="223"/>
      <c r="IME210" s="418"/>
      <c r="IMF210" s="418"/>
      <c r="IMG210" s="331"/>
      <c r="IMH210" s="332"/>
      <c r="IMI210" s="418"/>
      <c r="IMJ210" s="223"/>
      <c r="IMK210" s="223"/>
      <c r="IML210" s="333"/>
      <c r="IMM210" s="333"/>
      <c r="IMN210" s="223"/>
      <c r="IMO210" s="418"/>
      <c r="IMP210" s="418"/>
      <c r="IMQ210" s="331"/>
      <c r="IMR210" s="332"/>
      <c r="IMS210" s="418"/>
      <c r="IMT210" s="223"/>
      <c r="IMU210" s="223"/>
      <c r="IMV210" s="333"/>
      <c r="IMW210" s="333"/>
      <c r="IMX210" s="223"/>
      <c r="IMY210" s="418"/>
      <c r="IMZ210" s="418"/>
      <c r="INA210" s="331"/>
      <c r="INB210" s="332"/>
      <c r="INC210" s="418"/>
      <c r="IND210" s="223"/>
      <c r="INE210" s="223"/>
      <c r="INF210" s="333"/>
      <c r="ING210" s="333"/>
      <c r="INH210" s="223"/>
      <c r="INI210" s="418"/>
      <c r="INJ210" s="418"/>
      <c r="INK210" s="331"/>
      <c r="INL210" s="332"/>
      <c r="INM210" s="418"/>
      <c r="INN210" s="223"/>
      <c r="INO210" s="223"/>
      <c r="INP210" s="333"/>
      <c r="INQ210" s="333"/>
      <c r="INR210" s="223"/>
      <c r="INS210" s="418"/>
      <c r="INT210" s="418"/>
      <c r="INU210" s="331"/>
      <c r="INV210" s="332"/>
      <c r="INW210" s="418"/>
      <c r="INX210" s="223"/>
      <c r="INY210" s="223"/>
      <c r="INZ210" s="333"/>
      <c r="IOA210" s="333"/>
      <c r="IOB210" s="223"/>
      <c r="IOC210" s="418"/>
      <c r="IOD210" s="418"/>
      <c r="IOE210" s="331"/>
      <c r="IOF210" s="332"/>
      <c r="IOG210" s="418"/>
      <c r="IOH210" s="223"/>
      <c r="IOI210" s="223"/>
      <c r="IOJ210" s="333"/>
      <c r="IOK210" s="333"/>
      <c r="IOL210" s="223"/>
      <c r="IOM210" s="418"/>
      <c r="ION210" s="418"/>
      <c r="IOO210" s="331"/>
      <c r="IOP210" s="332"/>
      <c r="IOQ210" s="418"/>
      <c r="IOR210" s="223"/>
      <c r="IOS210" s="223"/>
      <c r="IOT210" s="333"/>
      <c r="IOU210" s="333"/>
      <c r="IOV210" s="223"/>
      <c r="IOW210" s="418"/>
      <c r="IOX210" s="418"/>
      <c r="IOY210" s="331"/>
      <c r="IOZ210" s="332"/>
      <c r="IPA210" s="418"/>
      <c r="IPB210" s="223"/>
      <c r="IPC210" s="223"/>
      <c r="IPD210" s="333"/>
      <c r="IPE210" s="333"/>
      <c r="IPF210" s="223"/>
      <c r="IPG210" s="418"/>
      <c r="IPH210" s="418"/>
      <c r="IPI210" s="331"/>
      <c r="IPJ210" s="332"/>
      <c r="IPK210" s="418"/>
      <c r="IPL210" s="223"/>
      <c r="IPM210" s="223"/>
      <c r="IPN210" s="333"/>
      <c r="IPO210" s="333"/>
      <c r="IPP210" s="223"/>
      <c r="IPQ210" s="418"/>
      <c r="IPR210" s="418"/>
      <c r="IPS210" s="331"/>
      <c r="IPT210" s="332"/>
      <c r="IPU210" s="418"/>
      <c r="IPV210" s="223"/>
      <c r="IPW210" s="223"/>
      <c r="IPX210" s="333"/>
      <c r="IPY210" s="333"/>
      <c r="IPZ210" s="223"/>
      <c r="IQA210" s="418"/>
      <c r="IQB210" s="418"/>
      <c r="IQC210" s="331"/>
      <c r="IQD210" s="332"/>
      <c r="IQE210" s="418"/>
      <c r="IQF210" s="223"/>
      <c r="IQG210" s="223"/>
      <c r="IQH210" s="333"/>
      <c r="IQI210" s="333"/>
      <c r="IQJ210" s="223"/>
      <c r="IQK210" s="418"/>
      <c r="IQL210" s="418"/>
      <c r="IQM210" s="331"/>
      <c r="IQN210" s="332"/>
      <c r="IQO210" s="418"/>
      <c r="IQP210" s="223"/>
      <c r="IQQ210" s="223"/>
      <c r="IQR210" s="333"/>
      <c r="IQS210" s="333"/>
      <c r="IQT210" s="223"/>
      <c r="IQU210" s="418"/>
      <c r="IQV210" s="418"/>
      <c r="IQW210" s="331"/>
      <c r="IQX210" s="332"/>
      <c r="IQY210" s="418"/>
      <c r="IQZ210" s="223"/>
      <c r="IRA210" s="223"/>
      <c r="IRB210" s="333"/>
      <c r="IRC210" s="333"/>
      <c r="IRD210" s="223"/>
      <c r="IRE210" s="418"/>
      <c r="IRF210" s="418"/>
      <c r="IRG210" s="331"/>
      <c r="IRH210" s="332"/>
      <c r="IRI210" s="418"/>
      <c r="IRJ210" s="223"/>
      <c r="IRK210" s="223"/>
      <c r="IRL210" s="333"/>
      <c r="IRM210" s="333"/>
      <c r="IRN210" s="223"/>
      <c r="IRO210" s="418"/>
      <c r="IRP210" s="418"/>
      <c r="IRQ210" s="331"/>
      <c r="IRR210" s="332"/>
      <c r="IRS210" s="418"/>
      <c r="IRT210" s="223"/>
      <c r="IRU210" s="223"/>
      <c r="IRV210" s="333"/>
      <c r="IRW210" s="333"/>
      <c r="IRX210" s="223"/>
      <c r="IRY210" s="418"/>
      <c r="IRZ210" s="418"/>
      <c r="ISA210" s="331"/>
      <c r="ISB210" s="332"/>
      <c r="ISC210" s="418"/>
      <c r="ISD210" s="223"/>
      <c r="ISE210" s="223"/>
      <c r="ISF210" s="333"/>
      <c r="ISG210" s="333"/>
      <c r="ISH210" s="223"/>
      <c r="ISI210" s="418"/>
      <c r="ISJ210" s="418"/>
      <c r="ISK210" s="331"/>
      <c r="ISL210" s="332"/>
      <c r="ISM210" s="418"/>
      <c r="ISN210" s="223"/>
      <c r="ISO210" s="223"/>
      <c r="ISP210" s="333"/>
      <c r="ISQ210" s="333"/>
      <c r="ISR210" s="223"/>
      <c r="ISS210" s="418"/>
      <c r="IST210" s="418"/>
      <c r="ISU210" s="331"/>
      <c r="ISV210" s="332"/>
      <c r="ISW210" s="418"/>
      <c r="ISX210" s="223"/>
      <c r="ISY210" s="223"/>
      <c r="ISZ210" s="333"/>
      <c r="ITA210" s="333"/>
      <c r="ITB210" s="223"/>
      <c r="ITC210" s="418"/>
      <c r="ITD210" s="418"/>
      <c r="ITE210" s="331"/>
      <c r="ITF210" s="332"/>
      <c r="ITG210" s="418"/>
      <c r="ITH210" s="223"/>
      <c r="ITI210" s="223"/>
      <c r="ITJ210" s="333"/>
      <c r="ITK210" s="333"/>
      <c r="ITL210" s="223"/>
      <c r="ITM210" s="418"/>
      <c r="ITN210" s="418"/>
      <c r="ITO210" s="331"/>
      <c r="ITP210" s="332"/>
      <c r="ITQ210" s="418"/>
      <c r="ITR210" s="223"/>
      <c r="ITS210" s="223"/>
      <c r="ITT210" s="333"/>
      <c r="ITU210" s="333"/>
      <c r="ITV210" s="223"/>
      <c r="ITW210" s="418"/>
      <c r="ITX210" s="418"/>
      <c r="ITY210" s="331"/>
      <c r="ITZ210" s="332"/>
      <c r="IUA210" s="418"/>
      <c r="IUB210" s="223"/>
      <c r="IUC210" s="223"/>
      <c r="IUD210" s="333"/>
      <c r="IUE210" s="333"/>
      <c r="IUF210" s="223"/>
      <c r="IUG210" s="418"/>
      <c r="IUH210" s="418"/>
      <c r="IUI210" s="331"/>
      <c r="IUJ210" s="332"/>
      <c r="IUK210" s="418"/>
      <c r="IUL210" s="223"/>
      <c r="IUM210" s="223"/>
      <c r="IUN210" s="333"/>
      <c r="IUO210" s="333"/>
      <c r="IUP210" s="223"/>
      <c r="IUQ210" s="418"/>
      <c r="IUR210" s="418"/>
      <c r="IUS210" s="331"/>
      <c r="IUT210" s="332"/>
      <c r="IUU210" s="418"/>
      <c r="IUV210" s="223"/>
      <c r="IUW210" s="223"/>
      <c r="IUX210" s="333"/>
      <c r="IUY210" s="333"/>
      <c r="IUZ210" s="223"/>
      <c r="IVA210" s="418"/>
      <c r="IVB210" s="418"/>
      <c r="IVC210" s="331"/>
      <c r="IVD210" s="332"/>
      <c r="IVE210" s="418"/>
      <c r="IVF210" s="223"/>
      <c r="IVG210" s="223"/>
      <c r="IVH210" s="333"/>
      <c r="IVI210" s="333"/>
      <c r="IVJ210" s="223"/>
      <c r="IVK210" s="418"/>
      <c r="IVL210" s="418"/>
      <c r="IVM210" s="331"/>
      <c r="IVN210" s="332"/>
      <c r="IVO210" s="418"/>
      <c r="IVP210" s="223"/>
      <c r="IVQ210" s="223"/>
      <c r="IVR210" s="333"/>
      <c r="IVS210" s="333"/>
      <c r="IVT210" s="223"/>
      <c r="IVU210" s="418"/>
      <c r="IVV210" s="418"/>
      <c r="IVW210" s="331"/>
      <c r="IVX210" s="332"/>
      <c r="IVY210" s="418"/>
      <c r="IVZ210" s="223"/>
      <c r="IWA210" s="223"/>
      <c r="IWB210" s="333"/>
      <c r="IWC210" s="333"/>
      <c r="IWD210" s="223"/>
      <c r="IWE210" s="418"/>
      <c r="IWF210" s="418"/>
      <c r="IWG210" s="331"/>
      <c r="IWH210" s="332"/>
      <c r="IWI210" s="418"/>
      <c r="IWJ210" s="223"/>
      <c r="IWK210" s="223"/>
      <c r="IWL210" s="333"/>
      <c r="IWM210" s="333"/>
      <c r="IWN210" s="223"/>
      <c r="IWO210" s="418"/>
      <c r="IWP210" s="418"/>
      <c r="IWQ210" s="331"/>
      <c r="IWR210" s="332"/>
      <c r="IWS210" s="418"/>
      <c r="IWT210" s="223"/>
      <c r="IWU210" s="223"/>
      <c r="IWV210" s="333"/>
      <c r="IWW210" s="333"/>
      <c r="IWX210" s="223"/>
      <c r="IWY210" s="418"/>
      <c r="IWZ210" s="418"/>
      <c r="IXA210" s="331"/>
      <c r="IXB210" s="332"/>
      <c r="IXC210" s="418"/>
      <c r="IXD210" s="223"/>
      <c r="IXE210" s="223"/>
      <c r="IXF210" s="333"/>
      <c r="IXG210" s="333"/>
      <c r="IXH210" s="223"/>
      <c r="IXI210" s="418"/>
      <c r="IXJ210" s="418"/>
      <c r="IXK210" s="331"/>
      <c r="IXL210" s="332"/>
      <c r="IXM210" s="418"/>
      <c r="IXN210" s="223"/>
      <c r="IXO210" s="223"/>
      <c r="IXP210" s="333"/>
      <c r="IXQ210" s="333"/>
      <c r="IXR210" s="223"/>
      <c r="IXS210" s="418"/>
      <c r="IXT210" s="418"/>
      <c r="IXU210" s="331"/>
      <c r="IXV210" s="332"/>
      <c r="IXW210" s="418"/>
      <c r="IXX210" s="223"/>
      <c r="IXY210" s="223"/>
      <c r="IXZ210" s="333"/>
      <c r="IYA210" s="333"/>
      <c r="IYB210" s="223"/>
      <c r="IYC210" s="418"/>
      <c r="IYD210" s="418"/>
      <c r="IYE210" s="331"/>
      <c r="IYF210" s="332"/>
      <c r="IYG210" s="418"/>
      <c r="IYH210" s="223"/>
      <c r="IYI210" s="223"/>
      <c r="IYJ210" s="333"/>
      <c r="IYK210" s="333"/>
      <c r="IYL210" s="223"/>
      <c r="IYM210" s="418"/>
      <c r="IYN210" s="418"/>
      <c r="IYO210" s="331"/>
      <c r="IYP210" s="332"/>
      <c r="IYQ210" s="418"/>
      <c r="IYR210" s="223"/>
      <c r="IYS210" s="223"/>
      <c r="IYT210" s="333"/>
      <c r="IYU210" s="333"/>
      <c r="IYV210" s="223"/>
      <c r="IYW210" s="418"/>
      <c r="IYX210" s="418"/>
      <c r="IYY210" s="331"/>
      <c r="IYZ210" s="332"/>
      <c r="IZA210" s="418"/>
      <c r="IZB210" s="223"/>
      <c r="IZC210" s="223"/>
      <c r="IZD210" s="333"/>
      <c r="IZE210" s="333"/>
      <c r="IZF210" s="223"/>
      <c r="IZG210" s="418"/>
      <c r="IZH210" s="418"/>
      <c r="IZI210" s="331"/>
      <c r="IZJ210" s="332"/>
      <c r="IZK210" s="418"/>
      <c r="IZL210" s="223"/>
      <c r="IZM210" s="223"/>
      <c r="IZN210" s="333"/>
      <c r="IZO210" s="333"/>
      <c r="IZP210" s="223"/>
      <c r="IZQ210" s="418"/>
      <c r="IZR210" s="418"/>
      <c r="IZS210" s="331"/>
      <c r="IZT210" s="332"/>
      <c r="IZU210" s="418"/>
      <c r="IZV210" s="223"/>
      <c r="IZW210" s="223"/>
      <c r="IZX210" s="333"/>
      <c r="IZY210" s="333"/>
      <c r="IZZ210" s="223"/>
      <c r="JAA210" s="418"/>
      <c r="JAB210" s="418"/>
      <c r="JAC210" s="331"/>
      <c r="JAD210" s="332"/>
      <c r="JAE210" s="418"/>
      <c r="JAF210" s="223"/>
      <c r="JAG210" s="223"/>
      <c r="JAH210" s="333"/>
      <c r="JAI210" s="333"/>
      <c r="JAJ210" s="223"/>
      <c r="JAK210" s="418"/>
      <c r="JAL210" s="418"/>
      <c r="JAM210" s="331"/>
      <c r="JAN210" s="332"/>
      <c r="JAO210" s="418"/>
      <c r="JAP210" s="223"/>
      <c r="JAQ210" s="223"/>
      <c r="JAR210" s="333"/>
      <c r="JAS210" s="333"/>
      <c r="JAT210" s="223"/>
      <c r="JAU210" s="418"/>
      <c r="JAV210" s="418"/>
      <c r="JAW210" s="331"/>
      <c r="JAX210" s="332"/>
      <c r="JAY210" s="418"/>
      <c r="JAZ210" s="223"/>
      <c r="JBA210" s="223"/>
      <c r="JBB210" s="333"/>
      <c r="JBC210" s="333"/>
      <c r="JBD210" s="223"/>
      <c r="JBE210" s="418"/>
      <c r="JBF210" s="418"/>
      <c r="JBG210" s="331"/>
      <c r="JBH210" s="332"/>
      <c r="JBI210" s="418"/>
      <c r="JBJ210" s="223"/>
      <c r="JBK210" s="223"/>
      <c r="JBL210" s="333"/>
      <c r="JBM210" s="333"/>
      <c r="JBN210" s="223"/>
      <c r="JBO210" s="418"/>
      <c r="JBP210" s="418"/>
      <c r="JBQ210" s="331"/>
      <c r="JBR210" s="332"/>
      <c r="JBS210" s="418"/>
      <c r="JBT210" s="223"/>
      <c r="JBU210" s="223"/>
      <c r="JBV210" s="333"/>
      <c r="JBW210" s="333"/>
      <c r="JBX210" s="223"/>
      <c r="JBY210" s="418"/>
      <c r="JBZ210" s="418"/>
      <c r="JCA210" s="331"/>
      <c r="JCB210" s="332"/>
      <c r="JCC210" s="418"/>
      <c r="JCD210" s="223"/>
      <c r="JCE210" s="223"/>
      <c r="JCF210" s="333"/>
      <c r="JCG210" s="333"/>
      <c r="JCH210" s="223"/>
      <c r="JCI210" s="418"/>
      <c r="JCJ210" s="418"/>
      <c r="JCK210" s="331"/>
      <c r="JCL210" s="332"/>
      <c r="JCM210" s="418"/>
      <c r="JCN210" s="223"/>
      <c r="JCO210" s="223"/>
      <c r="JCP210" s="333"/>
      <c r="JCQ210" s="333"/>
      <c r="JCR210" s="223"/>
      <c r="JCS210" s="418"/>
      <c r="JCT210" s="418"/>
      <c r="JCU210" s="331"/>
      <c r="JCV210" s="332"/>
      <c r="JCW210" s="418"/>
      <c r="JCX210" s="223"/>
      <c r="JCY210" s="223"/>
      <c r="JCZ210" s="333"/>
      <c r="JDA210" s="333"/>
      <c r="JDB210" s="223"/>
      <c r="JDC210" s="418"/>
      <c r="JDD210" s="418"/>
      <c r="JDE210" s="331"/>
      <c r="JDF210" s="332"/>
      <c r="JDG210" s="418"/>
      <c r="JDH210" s="223"/>
      <c r="JDI210" s="223"/>
      <c r="JDJ210" s="333"/>
      <c r="JDK210" s="333"/>
      <c r="JDL210" s="223"/>
      <c r="JDM210" s="418"/>
      <c r="JDN210" s="418"/>
      <c r="JDO210" s="331"/>
      <c r="JDP210" s="332"/>
      <c r="JDQ210" s="418"/>
      <c r="JDR210" s="223"/>
      <c r="JDS210" s="223"/>
      <c r="JDT210" s="333"/>
      <c r="JDU210" s="333"/>
      <c r="JDV210" s="223"/>
      <c r="JDW210" s="418"/>
      <c r="JDX210" s="418"/>
      <c r="JDY210" s="331"/>
      <c r="JDZ210" s="332"/>
      <c r="JEA210" s="418"/>
      <c r="JEB210" s="223"/>
      <c r="JEC210" s="223"/>
      <c r="JED210" s="333"/>
      <c r="JEE210" s="333"/>
      <c r="JEF210" s="223"/>
      <c r="JEG210" s="418"/>
      <c r="JEH210" s="418"/>
      <c r="JEI210" s="331"/>
      <c r="JEJ210" s="332"/>
      <c r="JEK210" s="418"/>
      <c r="JEL210" s="223"/>
      <c r="JEM210" s="223"/>
      <c r="JEN210" s="333"/>
      <c r="JEO210" s="333"/>
      <c r="JEP210" s="223"/>
      <c r="JEQ210" s="418"/>
      <c r="JER210" s="418"/>
      <c r="JES210" s="331"/>
      <c r="JET210" s="332"/>
      <c r="JEU210" s="418"/>
      <c r="JEV210" s="223"/>
      <c r="JEW210" s="223"/>
      <c r="JEX210" s="333"/>
      <c r="JEY210" s="333"/>
      <c r="JEZ210" s="223"/>
      <c r="JFA210" s="418"/>
      <c r="JFB210" s="418"/>
      <c r="JFC210" s="331"/>
      <c r="JFD210" s="332"/>
      <c r="JFE210" s="418"/>
      <c r="JFF210" s="223"/>
      <c r="JFG210" s="223"/>
      <c r="JFH210" s="333"/>
      <c r="JFI210" s="333"/>
      <c r="JFJ210" s="223"/>
      <c r="JFK210" s="418"/>
      <c r="JFL210" s="418"/>
      <c r="JFM210" s="331"/>
      <c r="JFN210" s="332"/>
      <c r="JFO210" s="418"/>
      <c r="JFP210" s="223"/>
      <c r="JFQ210" s="223"/>
      <c r="JFR210" s="333"/>
      <c r="JFS210" s="333"/>
      <c r="JFT210" s="223"/>
      <c r="JFU210" s="418"/>
      <c r="JFV210" s="418"/>
      <c r="JFW210" s="331"/>
      <c r="JFX210" s="332"/>
      <c r="JFY210" s="418"/>
      <c r="JFZ210" s="223"/>
      <c r="JGA210" s="223"/>
      <c r="JGB210" s="333"/>
      <c r="JGC210" s="333"/>
      <c r="JGD210" s="223"/>
      <c r="JGE210" s="418"/>
      <c r="JGF210" s="418"/>
      <c r="JGG210" s="331"/>
      <c r="JGH210" s="332"/>
      <c r="JGI210" s="418"/>
      <c r="JGJ210" s="223"/>
      <c r="JGK210" s="223"/>
      <c r="JGL210" s="333"/>
      <c r="JGM210" s="333"/>
      <c r="JGN210" s="223"/>
      <c r="JGO210" s="418"/>
      <c r="JGP210" s="418"/>
      <c r="JGQ210" s="331"/>
      <c r="JGR210" s="332"/>
      <c r="JGS210" s="418"/>
      <c r="JGT210" s="223"/>
      <c r="JGU210" s="223"/>
      <c r="JGV210" s="333"/>
      <c r="JGW210" s="333"/>
      <c r="JGX210" s="223"/>
      <c r="JGY210" s="418"/>
      <c r="JGZ210" s="418"/>
      <c r="JHA210" s="331"/>
      <c r="JHB210" s="332"/>
      <c r="JHC210" s="418"/>
      <c r="JHD210" s="223"/>
      <c r="JHE210" s="223"/>
      <c r="JHF210" s="333"/>
      <c r="JHG210" s="333"/>
      <c r="JHH210" s="223"/>
      <c r="JHI210" s="418"/>
      <c r="JHJ210" s="418"/>
      <c r="JHK210" s="331"/>
      <c r="JHL210" s="332"/>
      <c r="JHM210" s="418"/>
      <c r="JHN210" s="223"/>
      <c r="JHO210" s="223"/>
      <c r="JHP210" s="333"/>
      <c r="JHQ210" s="333"/>
      <c r="JHR210" s="223"/>
      <c r="JHS210" s="418"/>
      <c r="JHT210" s="418"/>
      <c r="JHU210" s="331"/>
      <c r="JHV210" s="332"/>
      <c r="JHW210" s="418"/>
      <c r="JHX210" s="223"/>
      <c r="JHY210" s="223"/>
      <c r="JHZ210" s="333"/>
      <c r="JIA210" s="333"/>
      <c r="JIB210" s="223"/>
      <c r="JIC210" s="418"/>
      <c r="JID210" s="418"/>
      <c r="JIE210" s="331"/>
      <c r="JIF210" s="332"/>
      <c r="JIG210" s="418"/>
      <c r="JIH210" s="223"/>
      <c r="JII210" s="223"/>
      <c r="JIJ210" s="333"/>
      <c r="JIK210" s="333"/>
      <c r="JIL210" s="223"/>
      <c r="JIM210" s="418"/>
      <c r="JIN210" s="418"/>
      <c r="JIO210" s="331"/>
      <c r="JIP210" s="332"/>
      <c r="JIQ210" s="418"/>
      <c r="JIR210" s="223"/>
      <c r="JIS210" s="223"/>
      <c r="JIT210" s="333"/>
      <c r="JIU210" s="333"/>
      <c r="JIV210" s="223"/>
      <c r="JIW210" s="418"/>
      <c r="JIX210" s="418"/>
      <c r="JIY210" s="331"/>
      <c r="JIZ210" s="332"/>
      <c r="JJA210" s="418"/>
      <c r="JJB210" s="223"/>
      <c r="JJC210" s="223"/>
      <c r="JJD210" s="333"/>
      <c r="JJE210" s="333"/>
      <c r="JJF210" s="223"/>
      <c r="JJG210" s="418"/>
      <c r="JJH210" s="418"/>
      <c r="JJI210" s="331"/>
      <c r="JJJ210" s="332"/>
      <c r="JJK210" s="418"/>
      <c r="JJL210" s="223"/>
      <c r="JJM210" s="223"/>
      <c r="JJN210" s="333"/>
      <c r="JJO210" s="333"/>
      <c r="JJP210" s="223"/>
      <c r="JJQ210" s="418"/>
      <c r="JJR210" s="418"/>
      <c r="JJS210" s="331"/>
      <c r="JJT210" s="332"/>
      <c r="JJU210" s="418"/>
      <c r="JJV210" s="223"/>
      <c r="JJW210" s="223"/>
      <c r="JJX210" s="333"/>
      <c r="JJY210" s="333"/>
      <c r="JJZ210" s="223"/>
      <c r="JKA210" s="418"/>
      <c r="JKB210" s="418"/>
      <c r="JKC210" s="331"/>
      <c r="JKD210" s="332"/>
      <c r="JKE210" s="418"/>
      <c r="JKF210" s="223"/>
      <c r="JKG210" s="223"/>
      <c r="JKH210" s="333"/>
      <c r="JKI210" s="333"/>
      <c r="JKJ210" s="223"/>
      <c r="JKK210" s="418"/>
      <c r="JKL210" s="418"/>
      <c r="JKM210" s="331"/>
      <c r="JKN210" s="332"/>
      <c r="JKO210" s="418"/>
      <c r="JKP210" s="223"/>
      <c r="JKQ210" s="223"/>
      <c r="JKR210" s="333"/>
      <c r="JKS210" s="333"/>
      <c r="JKT210" s="223"/>
      <c r="JKU210" s="418"/>
      <c r="JKV210" s="418"/>
      <c r="JKW210" s="331"/>
      <c r="JKX210" s="332"/>
      <c r="JKY210" s="418"/>
      <c r="JKZ210" s="223"/>
      <c r="JLA210" s="223"/>
      <c r="JLB210" s="333"/>
      <c r="JLC210" s="333"/>
      <c r="JLD210" s="223"/>
      <c r="JLE210" s="418"/>
      <c r="JLF210" s="418"/>
      <c r="JLG210" s="331"/>
      <c r="JLH210" s="332"/>
      <c r="JLI210" s="418"/>
      <c r="JLJ210" s="223"/>
      <c r="JLK210" s="223"/>
      <c r="JLL210" s="333"/>
      <c r="JLM210" s="333"/>
      <c r="JLN210" s="223"/>
      <c r="JLO210" s="418"/>
      <c r="JLP210" s="418"/>
      <c r="JLQ210" s="331"/>
      <c r="JLR210" s="332"/>
      <c r="JLS210" s="418"/>
      <c r="JLT210" s="223"/>
      <c r="JLU210" s="223"/>
      <c r="JLV210" s="333"/>
      <c r="JLW210" s="333"/>
      <c r="JLX210" s="223"/>
      <c r="JLY210" s="418"/>
      <c r="JLZ210" s="418"/>
      <c r="JMA210" s="331"/>
      <c r="JMB210" s="332"/>
      <c r="JMC210" s="418"/>
      <c r="JMD210" s="223"/>
      <c r="JME210" s="223"/>
      <c r="JMF210" s="333"/>
      <c r="JMG210" s="333"/>
      <c r="JMH210" s="223"/>
      <c r="JMI210" s="418"/>
      <c r="JMJ210" s="418"/>
      <c r="JMK210" s="331"/>
      <c r="JML210" s="332"/>
      <c r="JMM210" s="418"/>
      <c r="JMN210" s="223"/>
      <c r="JMO210" s="223"/>
      <c r="JMP210" s="333"/>
      <c r="JMQ210" s="333"/>
      <c r="JMR210" s="223"/>
      <c r="JMS210" s="418"/>
      <c r="JMT210" s="418"/>
      <c r="JMU210" s="331"/>
      <c r="JMV210" s="332"/>
      <c r="JMW210" s="418"/>
      <c r="JMX210" s="223"/>
      <c r="JMY210" s="223"/>
      <c r="JMZ210" s="333"/>
      <c r="JNA210" s="333"/>
      <c r="JNB210" s="223"/>
      <c r="JNC210" s="418"/>
      <c r="JND210" s="418"/>
      <c r="JNE210" s="331"/>
      <c r="JNF210" s="332"/>
      <c r="JNG210" s="418"/>
      <c r="JNH210" s="223"/>
      <c r="JNI210" s="223"/>
      <c r="JNJ210" s="333"/>
      <c r="JNK210" s="333"/>
      <c r="JNL210" s="223"/>
      <c r="JNM210" s="418"/>
      <c r="JNN210" s="418"/>
      <c r="JNO210" s="331"/>
      <c r="JNP210" s="332"/>
      <c r="JNQ210" s="418"/>
      <c r="JNR210" s="223"/>
      <c r="JNS210" s="223"/>
      <c r="JNT210" s="333"/>
      <c r="JNU210" s="333"/>
      <c r="JNV210" s="223"/>
      <c r="JNW210" s="418"/>
      <c r="JNX210" s="418"/>
      <c r="JNY210" s="331"/>
      <c r="JNZ210" s="332"/>
      <c r="JOA210" s="418"/>
      <c r="JOB210" s="223"/>
      <c r="JOC210" s="223"/>
      <c r="JOD210" s="333"/>
      <c r="JOE210" s="333"/>
      <c r="JOF210" s="223"/>
      <c r="JOG210" s="418"/>
      <c r="JOH210" s="418"/>
      <c r="JOI210" s="331"/>
      <c r="JOJ210" s="332"/>
      <c r="JOK210" s="418"/>
      <c r="JOL210" s="223"/>
      <c r="JOM210" s="223"/>
      <c r="JON210" s="333"/>
      <c r="JOO210" s="333"/>
      <c r="JOP210" s="223"/>
      <c r="JOQ210" s="418"/>
      <c r="JOR210" s="418"/>
      <c r="JOS210" s="331"/>
      <c r="JOT210" s="332"/>
      <c r="JOU210" s="418"/>
      <c r="JOV210" s="223"/>
      <c r="JOW210" s="223"/>
      <c r="JOX210" s="333"/>
      <c r="JOY210" s="333"/>
      <c r="JOZ210" s="223"/>
      <c r="JPA210" s="418"/>
      <c r="JPB210" s="418"/>
      <c r="JPC210" s="331"/>
      <c r="JPD210" s="332"/>
      <c r="JPE210" s="418"/>
      <c r="JPF210" s="223"/>
      <c r="JPG210" s="223"/>
      <c r="JPH210" s="333"/>
      <c r="JPI210" s="333"/>
      <c r="JPJ210" s="223"/>
      <c r="JPK210" s="418"/>
      <c r="JPL210" s="418"/>
      <c r="JPM210" s="331"/>
      <c r="JPN210" s="332"/>
      <c r="JPO210" s="418"/>
      <c r="JPP210" s="223"/>
      <c r="JPQ210" s="223"/>
      <c r="JPR210" s="333"/>
      <c r="JPS210" s="333"/>
      <c r="JPT210" s="223"/>
      <c r="JPU210" s="418"/>
      <c r="JPV210" s="418"/>
      <c r="JPW210" s="331"/>
      <c r="JPX210" s="332"/>
      <c r="JPY210" s="418"/>
      <c r="JPZ210" s="223"/>
      <c r="JQA210" s="223"/>
      <c r="JQB210" s="333"/>
      <c r="JQC210" s="333"/>
      <c r="JQD210" s="223"/>
      <c r="JQE210" s="418"/>
      <c r="JQF210" s="418"/>
      <c r="JQG210" s="331"/>
      <c r="JQH210" s="332"/>
      <c r="JQI210" s="418"/>
      <c r="JQJ210" s="223"/>
      <c r="JQK210" s="223"/>
      <c r="JQL210" s="333"/>
      <c r="JQM210" s="333"/>
      <c r="JQN210" s="223"/>
      <c r="JQO210" s="418"/>
      <c r="JQP210" s="418"/>
      <c r="JQQ210" s="331"/>
      <c r="JQR210" s="332"/>
      <c r="JQS210" s="418"/>
      <c r="JQT210" s="223"/>
      <c r="JQU210" s="223"/>
      <c r="JQV210" s="333"/>
      <c r="JQW210" s="333"/>
      <c r="JQX210" s="223"/>
      <c r="JQY210" s="418"/>
      <c r="JQZ210" s="418"/>
      <c r="JRA210" s="331"/>
      <c r="JRB210" s="332"/>
      <c r="JRC210" s="418"/>
      <c r="JRD210" s="223"/>
      <c r="JRE210" s="223"/>
      <c r="JRF210" s="333"/>
      <c r="JRG210" s="333"/>
      <c r="JRH210" s="223"/>
      <c r="JRI210" s="418"/>
      <c r="JRJ210" s="418"/>
      <c r="JRK210" s="331"/>
      <c r="JRL210" s="332"/>
      <c r="JRM210" s="418"/>
      <c r="JRN210" s="223"/>
      <c r="JRO210" s="223"/>
      <c r="JRP210" s="333"/>
      <c r="JRQ210" s="333"/>
      <c r="JRR210" s="223"/>
      <c r="JRS210" s="418"/>
      <c r="JRT210" s="418"/>
      <c r="JRU210" s="331"/>
      <c r="JRV210" s="332"/>
      <c r="JRW210" s="418"/>
      <c r="JRX210" s="223"/>
      <c r="JRY210" s="223"/>
      <c r="JRZ210" s="333"/>
      <c r="JSA210" s="333"/>
      <c r="JSB210" s="223"/>
      <c r="JSC210" s="418"/>
      <c r="JSD210" s="418"/>
      <c r="JSE210" s="331"/>
      <c r="JSF210" s="332"/>
      <c r="JSG210" s="418"/>
      <c r="JSH210" s="223"/>
      <c r="JSI210" s="223"/>
      <c r="JSJ210" s="333"/>
      <c r="JSK210" s="333"/>
      <c r="JSL210" s="223"/>
      <c r="JSM210" s="418"/>
      <c r="JSN210" s="418"/>
      <c r="JSO210" s="331"/>
      <c r="JSP210" s="332"/>
      <c r="JSQ210" s="418"/>
      <c r="JSR210" s="223"/>
      <c r="JSS210" s="223"/>
      <c r="JST210" s="333"/>
      <c r="JSU210" s="333"/>
      <c r="JSV210" s="223"/>
      <c r="JSW210" s="418"/>
      <c r="JSX210" s="418"/>
      <c r="JSY210" s="331"/>
      <c r="JSZ210" s="332"/>
      <c r="JTA210" s="418"/>
      <c r="JTB210" s="223"/>
      <c r="JTC210" s="223"/>
      <c r="JTD210" s="333"/>
      <c r="JTE210" s="333"/>
      <c r="JTF210" s="223"/>
      <c r="JTG210" s="418"/>
      <c r="JTH210" s="418"/>
      <c r="JTI210" s="331"/>
      <c r="JTJ210" s="332"/>
      <c r="JTK210" s="418"/>
      <c r="JTL210" s="223"/>
      <c r="JTM210" s="223"/>
      <c r="JTN210" s="333"/>
      <c r="JTO210" s="333"/>
      <c r="JTP210" s="223"/>
      <c r="JTQ210" s="418"/>
      <c r="JTR210" s="418"/>
      <c r="JTS210" s="331"/>
      <c r="JTT210" s="332"/>
      <c r="JTU210" s="418"/>
      <c r="JTV210" s="223"/>
      <c r="JTW210" s="223"/>
      <c r="JTX210" s="333"/>
      <c r="JTY210" s="333"/>
      <c r="JTZ210" s="223"/>
      <c r="JUA210" s="418"/>
      <c r="JUB210" s="418"/>
      <c r="JUC210" s="331"/>
      <c r="JUD210" s="332"/>
      <c r="JUE210" s="418"/>
      <c r="JUF210" s="223"/>
      <c r="JUG210" s="223"/>
      <c r="JUH210" s="333"/>
      <c r="JUI210" s="333"/>
      <c r="JUJ210" s="223"/>
      <c r="JUK210" s="418"/>
      <c r="JUL210" s="418"/>
      <c r="JUM210" s="331"/>
      <c r="JUN210" s="332"/>
      <c r="JUO210" s="418"/>
      <c r="JUP210" s="223"/>
      <c r="JUQ210" s="223"/>
      <c r="JUR210" s="333"/>
      <c r="JUS210" s="333"/>
      <c r="JUT210" s="223"/>
      <c r="JUU210" s="418"/>
      <c r="JUV210" s="418"/>
      <c r="JUW210" s="331"/>
      <c r="JUX210" s="332"/>
      <c r="JUY210" s="418"/>
      <c r="JUZ210" s="223"/>
      <c r="JVA210" s="223"/>
      <c r="JVB210" s="333"/>
      <c r="JVC210" s="333"/>
      <c r="JVD210" s="223"/>
      <c r="JVE210" s="418"/>
      <c r="JVF210" s="418"/>
      <c r="JVG210" s="331"/>
      <c r="JVH210" s="332"/>
      <c r="JVI210" s="418"/>
      <c r="JVJ210" s="223"/>
      <c r="JVK210" s="223"/>
      <c r="JVL210" s="333"/>
      <c r="JVM210" s="333"/>
      <c r="JVN210" s="223"/>
      <c r="JVO210" s="418"/>
      <c r="JVP210" s="418"/>
      <c r="JVQ210" s="331"/>
      <c r="JVR210" s="332"/>
      <c r="JVS210" s="418"/>
      <c r="JVT210" s="223"/>
      <c r="JVU210" s="223"/>
      <c r="JVV210" s="333"/>
      <c r="JVW210" s="333"/>
      <c r="JVX210" s="223"/>
      <c r="JVY210" s="418"/>
      <c r="JVZ210" s="418"/>
      <c r="JWA210" s="331"/>
      <c r="JWB210" s="332"/>
      <c r="JWC210" s="418"/>
      <c r="JWD210" s="223"/>
      <c r="JWE210" s="223"/>
      <c r="JWF210" s="333"/>
      <c r="JWG210" s="333"/>
      <c r="JWH210" s="223"/>
      <c r="JWI210" s="418"/>
      <c r="JWJ210" s="418"/>
      <c r="JWK210" s="331"/>
      <c r="JWL210" s="332"/>
      <c r="JWM210" s="418"/>
      <c r="JWN210" s="223"/>
      <c r="JWO210" s="223"/>
      <c r="JWP210" s="333"/>
      <c r="JWQ210" s="333"/>
      <c r="JWR210" s="223"/>
      <c r="JWS210" s="418"/>
      <c r="JWT210" s="418"/>
      <c r="JWU210" s="331"/>
      <c r="JWV210" s="332"/>
      <c r="JWW210" s="418"/>
      <c r="JWX210" s="223"/>
      <c r="JWY210" s="223"/>
      <c r="JWZ210" s="333"/>
      <c r="JXA210" s="333"/>
      <c r="JXB210" s="223"/>
      <c r="JXC210" s="418"/>
      <c r="JXD210" s="418"/>
      <c r="JXE210" s="331"/>
      <c r="JXF210" s="332"/>
      <c r="JXG210" s="418"/>
      <c r="JXH210" s="223"/>
      <c r="JXI210" s="223"/>
      <c r="JXJ210" s="333"/>
      <c r="JXK210" s="333"/>
      <c r="JXL210" s="223"/>
      <c r="JXM210" s="418"/>
      <c r="JXN210" s="418"/>
      <c r="JXO210" s="331"/>
      <c r="JXP210" s="332"/>
      <c r="JXQ210" s="418"/>
      <c r="JXR210" s="223"/>
      <c r="JXS210" s="223"/>
      <c r="JXT210" s="333"/>
      <c r="JXU210" s="333"/>
      <c r="JXV210" s="223"/>
      <c r="JXW210" s="418"/>
      <c r="JXX210" s="418"/>
      <c r="JXY210" s="331"/>
      <c r="JXZ210" s="332"/>
      <c r="JYA210" s="418"/>
      <c r="JYB210" s="223"/>
      <c r="JYC210" s="223"/>
      <c r="JYD210" s="333"/>
      <c r="JYE210" s="333"/>
      <c r="JYF210" s="223"/>
      <c r="JYG210" s="418"/>
      <c r="JYH210" s="418"/>
      <c r="JYI210" s="331"/>
      <c r="JYJ210" s="332"/>
      <c r="JYK210" s="418"/>
      <c r="JYL210" s="223"/>
      <c r="JYM210" s="223"/>
      <c r="JYN210" s="333"/>
      <c r="JYO210" s="333"/>
      <c r="JYP210" s="223"/>
      <c r="JYQ210" s="418"/>
      <c r="JYR210" s="418"/>
      <c r="JYS210" s="331"/>
      <c r="JYT210" s="332"/>
      <c r="JYU210" s="418"/>
      <c r="JYV210" s="223"/>
      <c r="JYW210" s="223"/>
      <c r="JYX210" s="333"/>
      <c r="JYY210" s="333"/>
      <c r="JYZ210" s="223"/>
      <c r="JZA210" s="418"/>
      <c r="JZB210" s="418"/>
      <c r="JZC210" s="331"/>
      <c r="JZD210" s="332"/>
      <c r="JZE210" s="418"/>
      <c r="JZF210" s="223"/>
      <c r="JZG210" s="223"/>
      <c r="JZH210" s="333"/>
      <c r="JZI210" s="333"/>
      <c r="JZJ210" s="223"/>
      <c r="JZK210" s="418"/>
      <c r="JZL210" s="418"/>
      <c r="JZM210" s="331"/>
      <c r="JZN210" s="332"/>
      <c r="JZO210" s="418"/>
      <c r="JZP210" s="223"/>
      <c r="JZQ210" s="223"/>
      <c r="JZR210" s="333"/>
      <c r="JZS210" s="333"/>
      <c r="JZT210" s="223"/>
      <c r="JZU210" s="418"/>
      <c r="JZV210" s="418"/>
      <c r="JZW210" s="331"/>
      <c r="JZX210" s="332"/>
      <c r="JZY210" s="418"/>
      <c r="JZZ210" s="223"/>
      <c r="KAA210" s="223"/>
      <c r="KAB210" s="333"/>
      <c r="KAC210" s="333"/>
      <c r="KAD210" s="223"/>
      <c r="KAE210" s="418"/>
      <c r="KAF210" s="418"/>
      <c r="KAG210" s="331"/>
      <c r="KAH210" s="332"/>
      <c r="KAI210" s="418"/>
      <c r="KAJ210" s="223"/>
      <c r="KAK210" s="223"/>
      <c r="KAL210" s="333"/>
      <c r="KAM210" s="333"/>
      <c r="KAN210" s="223"/>
      <c r="KAO210" s="418"/>
      <c r="KAP210" s="418"/>
      <c r="KAQ210" s="331"/>
      <c r="KAR210" s="332"/>
      <c r="KAS210" s="418"/>
      <c r="KAT210" s="223"/>
      <c r="KAU210" s="223"/>
      <c r="KAV210" s="333"/>
      <c r="KAW210" s="333"/>
      <c r="KAX210" s="223"/>
      <c r="KAY210" s="418"/>
      <c r="KAZ210" s="418"/>
      <c r="KBA210" s="331"/>
      <c r="KBB210" s="332"/>
      <c r="KBC210" s="418"/>
      <c r="KBD210" s="223"/>
      <c r="KBE210" s="223"/>
      <c r="KBF210" s="333"/>
      <c r="KBG210" s="333"/>
      <c r="KBH210" s="223"/>
      <c r="KBI210" s="418"/>
      <c r="KBJ210" s="418"/>
      <c r="KBK210" s="331"/>
      <c r="KBL210" s="332"/>
      <c r="KBM210" s="418"/>
      <c r="KBN210" s="223"/>
      <c r="KBO210" s="223"/>
      <c r="KBP210" s="333"/>
      <c r="KBQ210" s="333"/>
      <c r="KBR210" s="223"/>
      <c r="KBS210" s="418"/>
      <c r="KBT210" s="418"/>
      <c r="KBU210" s="331"/>
      <c r="KBV210" s="332"/>
      <c r="KBW210" s="418"/>
      <c r="KBX210" s="223"/>
      <c r="KBY210" s="223"/>
      <c r="KBZ210" s="333"/>
      <c r="KCA210" s="333"/>
      <c r="KCB210" s="223"/>
      <c r="KCC210" s="418"/>
      <c r="KCD210" s="418"/>
      <c r="KCE210" s="331"/>
      <c r="KCF210" s="332"/>
      <c r="KCG210" s="418"/>
      <c r="KCH210" s="223"/>
      <c r="KCI210" s="223"/>
      <c r="KCJ210" s="333"/>
      <c r="KCK210" s="333"/>
      <c r="KCL210" s="223"/>
      <c r="KCM210" s="418"/>
      <c r="KCN210" s="418"/>
      <c r="KCO210" s="331"/>
      <c r="KCP210" s="332"/>
      <c r="KCQ210" s="418"/>
      <c r="KCR210" s="223"/>
      <c r="KCS210" s="223"/>
      <c r="KCT210" s="333"/>
      <c r="KCU210" s="333"/>
      <c r="KCV210" s="223"/>
      <c r="KCW210" s="418"/>
      <c r="KCX210" s="418"/>
      <c r="KCY210" s="331"/>
      <c r="KCZ210" s="332"/>
      <c r="KDA210" s="418"/>
      <c r="KDB210" s="223"/>
      <c r="KDC210" s="223"/>
      <c r="KDD210" s="333"/>
      <c r="KDE210" s="333"/>
      <c r="KDF210" s="223"/>
      <c r="KDG210" s="418"/>
      <c r="KDH210" s="418"/>
      <c r="KDI210" s="331"/>
      <c r="KDJ210" s="332"/>
      <c r="KDK210" s="418"/>
      <c r="KDL210" s="223"/>
      <c r="KDM210" s="223"/>
      <c r="KDN210" s="333"/>
      <c r="KDO210" s="333"/>
      <c r="KDP210" s="223"/>
      <c r="KDQ210" s="418"/>
      <c r="KDR210" s="418"/>
      <c r="KDS210" s="331"/>
      <c r="KDT210" s="332"/>
      <c r="KDU210" s="418"/>
      <c r="KDV210" s="223"/>
      <c r="KDW210" s="223"/>
      <c r="KDX210" s="333"/>
      <c r="KDY210" s="333"/>
      <c r="KDZ210" s="223"/>
      <c r="KEA210" s="418"/>
      <c r="KEB210" s="418"/>
      <c r="KEC210" s="331"/>
      <c r="KED210" s="332"/>
      <c r="KEE210" s="418"/>
      <c r="KEF210" s="223"/>
      <c r="KEG210" s="223"/>
      <c r="KEH210" s="333"/>
      <c r="KEI210" s="333"/>
      <c r="KEJ210" s="223"/>
      <c r="KEK210" s="418"/>
      <c r="KEL210" s="418"/>
      <c r="KEM210" s="331"/>
      <c r="KEN210" s="332"/>
      <c r="KEO210" s="418"/>
      <c r="KEP210" s="223"/>
      <c r="KEQ210" s="223"/>
      <c r="KER210" s="333"/>
      <c r="KES210" s="333"/>
      <c r="KET210" s="223"/>
      <c r="KEU210" s="418"/>
      <c r="KEV210" s="418"/>
      <c r="KEW210" s="331"/>
      <c r="KEX210" s="332"/>
      <c r="KEY210" s="418"/>
      <c r="KEZ210" s="223"/>
      <c r="KFA210" s="223"/>
      <c r="KFB210" s="333"/>
      <c r="KFC210" s="333"/>
      <c r="KFD210" s="223"/>
      <c r="KFE210" s="418"/>
      <c r="KFF210" s="418"/>
      <c r="KFG210" s="331"/>
      <c r="KFH210" s="332"/>
      <c r="KFI210" s="418"/>
      <c r="KFJ210" s="223"/>
      <c r="KFK210" s="223"/>
      <c r="KFL210" s="333"/>
      <c r="KFM210" s="333"/>
      <c r="KFN210" s="223"/>
      <c r="KFO210" s="418"/>
      <c r="KFP210" s="418"/>
      <c r="KFQ210" s="331"/>
      <c r="KFR210" s="332"/>
      <c r="KFS210" s="418"/>
      <c r="KFT210" s="223"/>
      <c r="KFU210" s="223"/>
      <c r="KFV210" s="333"/>
      <c r="KFW210" s="333"/>
      <c r="KFX210" s="223"/>
      <c r="KFY210" s="418"/>
      <c r="KFZ210" s="418"/>
      <c r="KGA210" s="331"/>
      <c r="KGB210" s="332"/>
      <c r="KGC210" s="418"/>
      <c r="KGD210" s="223"/>
      <c r="KGE210" s="223"/>
      <c r="KGF210" s="333"/>
      <c r="KGG210" s="333"/>
      <c r="KGH210" s="223"/>
      <c r="KGI210" s="418"/>
      <c r="KGJ210" s="418"/>
      <c r="KGK210" s="331"/>
      <c r="KGL210" s="332"/>
      <c r="KGM210" s="418"/>
      <c r="KGN210" s="223"/>
      <c r="KGO210" s="223"/>
      <c r="KGP210" s="333"/>
      <c r="KGQ210" s="333"/>
      <c r="KGR210" s="223"/>
      <c r="KGS210" s="418"/>
      <c r="KGT210" s="418"/>
      <c r="KGU210" s="331"/>
      <c r="KGV210" s="332"/>
      <c r="KGW210" s="418"/>
      <c r="KGX210" s="223"/>
      <c r="KGY210" s="223"/>
      <c r="KGZ210" s="333"/>
      <c r="KHA210" s="333"/>
      <c r="KHB210" s="223"/>
      <c r="KHC210" s="418"/>
      <c r="KHD210" s="418"/>
      <c r="KHE210" s="331"/>
      <c r="KHF210" s="332"/>
      <c r="KHG210" s="418"/>
      <c r="KHH210" s="223"/>
      <c r="KHI210" s="223"/>
      <c r="KHJ210" s="333"/>
      <c r="KHK210" s="333"/>
      <c r="KHL210" s="223"/>
      <c r="KHM210" s="418"/>
      <c r="KHN210" s="418"/>
      <c r="KHO210" s="331"/>
      <c r="KHP210" s="332"/>
      <c r="KHQ210" s="418"/>
      <c r="KHR210" s="223"/>
      <c r="KHS210" s="223"/>
      <c r="KHT210" s="333"/>
      <c r="KHU210" s="333"/>
      <c r="KHV210" s="223"/>
      <c r="KHW210" s="418"/>
      <c r="KHX210" s="418"/>
      <c r="KHY210" s="331"/>
      <c r="KHZ210" s="332"/>
      <c r="KIA210" s="418"/>
      <c r="KIB210" s="223"/>
      <c r="KIC210" s="223"/>
      <c r="KID210" s="333"/>
      <c r="KIE210" s="333"/>
      <c r="KIF210" s="223"/>
      <c r="KIG210" s="418"/>
      <c r="KIH210" s="418"/>
      <c r="KII210" s="331"/>
      <c r="KIJ210" s="332"/>
      <c r="KIK210" s="418"/>
      <c r="KIL210" s="223"/>
      <c r="KIM210" s="223"/>
      <c r="KIN210" s="333"/>
      <c r="KIO210" s="333"/>
      <c r="KIP210" s="223"/>
      <c r="KIQ210" s="418"/>
      <c r="KIR210" s="418"/>
      <c r="KIS210" s="331"/>
      <c r="KIT210" s="332"/>
      <c r="KIU210" s="418"/>
      <c r="KIV210" s="223"/>
      <c r="KIW210" s="223"/>
      <c r="KIX210" s="333"/>
      <c r="KIY210" s="333"/>
      <c r="KIZ210" s="223"/>
      <c r="KJA210" s="418"/>
      <c r="KJB210" s="418"/>
      <c r="KJC210" s="331"/>
      <c r="KJD210" s="332"/>
      <c r="KJE210" s="418"/>
      <c r="KJF210" s="223"/>
      <c r="KJG210" s="223"/>
      <c r="KJH210" s="333"/>
      <c r="KJI210" s="333"/>
      <c r="KJJ210" s="223"/>
      <c r="KJK210" s="418"/>
      <c r="KJL210" s="418"/>
      <c r="KJM210" s="331"/>
      <c r="KJN210" s="332"/>
      <c r="KJO210" s="418"/>
      <c r="KJP210" s="223"/>
      <c r="KJQ210" s="223"/>
      <c r="KJR210" s="333"/>
      <c r="KJS210" s="333"/>
      <c r="KJT210" s="223"/>
      <c r="KJU210" s="418"/>
      <c r="KJV210" s="418"/>
      <c r="KJW210" s="331"/>
      <c r="KJX210" s="332"/>
      <c r="KJY210" s="418"/>
      <c r="KJZ210" s="223"/>
      <c r="KKA210" s="223"/>
      <c r="KKB210" s="333"/>
      <c r="KKC210" s="333"/>
      <c r="KKD210" s="223"/>
      <c r="KKE210" s="418"/>
      <c r="KKF210" s="418"/>
      <c r="KKG210" s="331"/>
      <c r="KKH210" s="332"/>
      <c r="KKI210" s="418"/>
      <c r="KKJ210" s="223"/>
      <c r="KKK210" s="223"/>
      <c r="KKL210" s="333"/>
      <c r="KKM210" s="333"/>
      <c r="KKN210" s="223"/>
      <c r="KKO210" s="418"/>
      <c r="KKP210" s="418"/>
      <c r="KKQ210" s="331"/>
      <c r="KKR210" s="332"/>
      <c r="KKS210" s="418"/>
      <c r="KKT210" s="223"/>
      <c r="KKU210" s="223"/>
      <c r="KKV210" s="333"/>
      <c r="KKW210" s="333"/>
      <c r="KKX210" s="223"/>
      <c r="KKY210" s="418"/>
      <c r="KKZ210" s="418"/>
      <c r="KLA210" s="331"/>
      <c r="KLB210" s="332"/>
      <c r="KLC210" s="418"/>
      <c r="KLD210" s="223"/>
      <c r="KLE210" s="223"/>
      <c r="KLF210" s="333"/>
      <c r="KLG210" s="333"/>
      <c r="KLH210" s="223"/>
      <c r="KLI210" s="418"/>
      <c r="KLJ210" s="418"/>
      <c r="KLK210" s="331"/>
      <c r="KLL210" s="332"/>
      <c r="KLM210" s="418"/>
      <c r="KLN210" s="223"/>
      <c r="KLO210" s="223"/>
      <c r="KLP210" s="333"/>
      <c r="KLQ210" s="333"/>
      <c r="KLR210" s="223"/>
      <c r="KLS210" s="418"/>
      <c r="KLT210" s="418"/>
      <c r="KLU210" s="331"/>
      <c r="KLV210" s="332"/>
      <c r="KLW210" s="418"/>
      <c r="KLX210" s="223"/>
      <c r="KLY210" s="223"/>
      <c r="KLZ210" s="333"/>
      <c r="KMA210" s="333"/>
      <c r="KMB210" s="223"/>
      <c r="KMC210" s="418"/>
      <c r="KMD210" s="418"/>
      <c r="KME210" s="331"/>
      <c r="KMF210" s="332"/>
      <c r="KMG210" s="418"/>
      <c r="KMH210" s="223"/>
      <c r="KMI210" s="223"/>
      <c r="KMJ210" s="333"/>
      <c r="KMK210" s="333"/>
      <c r="KML210" s="223"/>
      <c r="KMM210" s="418"/>
      <c r="KMN210" s="418"/>
      <c r="KMO210" s="331"/>
      <c r="KMP210" s="332"/>
      <c r="KMQ210" s="418"/>
      <c r="KMR210" s="223"/>
      <c r="KMS210" s="223"/>
      <c r="KMT210" s="333"/>
      <c r="KMU210" s="333"/>
      <c r="KMV210" s="223"/>
      <c r="KMW210" s="418"/>
      <c r="KMX210" s="418"/>
      <c r="KMY210" s="331"/>
      <c r="KMZ210" s="332"/>
      <c r="KNA210" s="418"/>
      <c r="KNB210" s="223"/>
      <c r="KNC210" s="223"/>
      <c r="KND210" s="333"/>
      <c r="KNE210" s="333"/>
      <c r="KNF210" s="223"/>
      <c r="KNG210" s="418"/>
      <c r="KNH210" s="418"/>
      <c r="KNI210" s="331"/>
      <c r="KNJ210" s="332"/>
      <c r="KNK210" s="418"/>
      <c r="KNL210" s="223"/>
      <c r="KNM210" s="223"/>
      <c r="KNN210" s="333"/>
      <c r="KNO210" s="333"/>
      <c r="KNP210" s="223"/>
      <c r="KNQ210" s="418"/>
      <c r="KNR210" s="418"/>
      <c r="KNS210" s="331"/>
      <c r="KNT210" s="332"/>
      <c r="KNU210" s="418"/>
      <c r="KNV210" s="223"/>
      <c r="KNW210" s="223"/>
      <c r="KNX210" s="333"/>
      <c r="KNY210" s="333"/>
      <c r="KNZ210" s="223"/>
      <c r="KOA210" s="418"/>
      <c r="KOB210" s="418"/>
      <c r="KOC210" s="331"/>
      <c r="KOD210" s="332"/>
      <c r="KOE210" s="418"/>
      <c r="KOF210" s="223"/>
      <c r="KOG210" s="223"/>
      <c r="KOH210" s="333"/>
      <c r="KOI210" s="333"/>
      <c r="KOJ210" s="223"/>
      <c r="KOK210" s="418"/>
      <c r="KOL210" s="418"/>
      <c r="KOM210" s="331"/>
      <c r="KON210" s="332"/>
      <c r="KOO210" s="418"/>
      <c r="KOP210" s="223"/>
      <c r="KOQ210" s="223"/>
      <c r="KOR210" s="333"/>
      <c r="KOS210" s="333"/>
      <c r="KOT210" s="223"/>
      <c r="KOU210" s="418"/>
      <c r="KOV210" s="418"/>
      <c r="KOW210" s="331"/>
      <c r="KOX210" s="332"/>
      <c r="KOY210" s="418"/>
      <c r="KOZ210" s="223"/>
      <c r="KPA210" s="223"/>
      <c r="KPB210" s="333"/>
      <c r="KPC210" s="333"/>
      <c r="KPD210" s="223"/>
      <c r="KPE210" s="418"/>
      <c r="KPF210" s="418"/>
      <c r="KPG210" s="331"/>
      <c r="KPH210" s="332"/>
      <c r="KPI210" s="418"/>
      <c r="KPJ210" s="223"/>
      <c r="KPK210" s="223"/>
      <c r="KPL210" s="333"/>
      <c r="KPM210" s="333"/>
      <c r="KPN210" s="223"/>
      <c r="KPO210" s="418"/>
      <c r="KPP210" s="418"/>
      <c r="KPQ210" s="331"/>
      <c r="KPR210" s="332"/>
      <c r="KPS210" s="418"/>
      <c r="KPT210" s="223"/>
      <c r="KPU210" s="223"/>
      <c r="KPV210" s="333"/>
      <c r="KPW210" s="333"/>
      <c r="KPX210" s="223"/>
      <c r="KPY210" s="418"/>
      <c r="KPZ210" s="418"/>
      <c r="KQA210" s="331"/>
      <c r="KQB210" s="332"/>
      <c r="KQC210" s="418"/>
      <c r="KQD210" s="223"/>
      <c r="KQE210" s="223"/>
      <c r="KQF210" s="333"/>
      <c r="KQG210" s="333"/>
      <c r="KQH210" s="223"/>
      <c r="KQI210" s="418"/>
      <c r="KQJ210" s="418"/>
      <c r="KQK210" s="331"/>
      <c r="KQL210" s="332"/>
      <c r="KQM210" s="418"/>
      <c r="KQN210" s="223"/>
      <c r="KQO210" s="223"/>
      <c r="KQP210" s="333"/>
      <c r="KQQ210" s="333"/>
      <c r="KQR210" s="223"/>
      <c r="KQS210" s="418"/>
      <c r="KQT210" s="418"/>
      <c r="KQU210" s="331"/>
      <c r="KQV210" s="332"/>
      <c r="KQW210" s="418"/>
      <c r="KQX210" s="223"/>
      <c r="KQY210" s="223"/>
      <c r="KQZ210" s="333"/>
      <c r="KRA210" s="333"/>
      <c r="KRB210" s="223"/>
      <c r="KRC210" s="418"/>
      <c r="KRD210" s="418"/>
      <c r="KRE210" s="331"/>
      <c r="KRF210" s="332"/>
      <c r="KRG210" s="418"/>
      <c r="KRH210" s="223"/>
      <c r="KRI210" s="223"/>
      <c r="KRJ210" s="333"/>
      <c r="KRK210" s="333"/>
      <c r="KRL210" s="223"/>
      <c r="KRM210" s="418"/>
      <c r="KRN210" s="418"/>
      <c r="KRO210" s="331"/>
      <c r="KRP210" s="332"/>
      <c r="KRQ210" s="418"/>
      <c r="KRR210" s="223"/>
      <c r="KRS210" s="223"/>
      <c r="KRT210" s="333"/>
      <c r="KRU210" s="333"/>
      <c r="KRV210" s="223"/>
      <c r="KRW210" s="418"/>
      <c r="KRX210" s="418"/>
      <c r="KRY210" s="331"/>
      <c r="KRZ210" s="332"/>
      <c r="KSA210" s="418"/>
      <c r="KSB210" s="223"/>
      <c r="KSC210" s="223"/>
      <c r="KSD210" s="333"/>
      <c r="KSE210" s="333"/>
      <c r="KSF210" s="223"/>
      <c r="KSG210" s="418"/>
      <c r="KSH210" s="418"/>
      <c r="KSI210" s="331"/>
      <c r="KSJ210" s="332"/>
      <c r="KSK210" s="418"/>
      <c r="KSL210" s="223"/>
      <c r="KSM210" s="223"/>
      <c r="KSN210" s="333"/>
      <c r="KSO210" s="333"/>
      <c r="KSP210" s="223"/>
      <c r="KSQ210" s="418"/>
      <c r="KSR210" s="418"/>
      <c r="KSS210" s="331"/>
      <c r="KST210" s="332"/>
      <c r="KSU210" s="418"/>
      <c r="KSV210" s="223"/>
      <c r="KSW210" s="223"/>
      <c r="KSX210" s="333"/>
      <c r="KSY210" s="333"/>
      <c r="KSZ210" s="223"/>
      <c r="KTA210" s="418"/>
      <c r="KTB210" s="418"/>
      <c r="KTC210" s="331"/>
      <c r="KTD210" s="332"/>
      <c r="KTE210" s="418"/>
      <c r="KTF210" s="223"/>
      <c r="KTG210" s="223"/>
      <c r="KTH210" s="333"/>
      <c r="KTI210" s="333"/>
      <c r="KTJ210" s="223"/>
      <c r="KTK210" s="418"/>
      <c r="KTL210" s="418"/>
      <c r="KTM210" s="331"/>
      <c r="KTN210" s="332"/>
      <c r="KTO210" s="418"/>
      <c r="KTP210" s="223"/>
      <c r="KTQ210" s="223"/>
      <c r="KTR210" s="333"/>
      <c r="KTS210" s="333"/>
      <c r="KTT210" s="223"/>
      <c r="KTU210" s="418"/>
      <c r="KTV210" s="418"/>
      <c r="KTW210" s="331"/>
      <c r="KTX210" s="332"/>
      <c r="KTY210" s="418"/>
      <c r="KTZ210" s="223"/>
      <c r="KUA210" s="223"/>
      <c r="KUB210" s="333"/>
      <c r="KUC210" s="333"/>
      <c r="KUD210" s="223"/>
      <c r="KUE210" s="418"/>
      <c r="KUF210" s="418"/>
      <c r="KUG210" s="331"/>
      <c r="KUH210" s="332"/>
      <c r="KUI210" s="418"/>
      <c r="KUJ210" s="223"/>
      <c r="KUK210" s="223"/>
      <c r="KUL210" s="333"/>
      <c r="KUM210" s="333"/>
      <c r="KUN210" s="223"/>
      <c r="KUO210" s="418"/>
      <c r="KUP210" s="418"/>
      <c r="KUQ210" s="331"/>
      <c r="KUR210" s="332"/>
      <c r="KUS210" s="418"/>
      <c r="KUT210" s="223"/>
      <c r="KUU210" s="223"/>
      <c r="KUV210" s="333"/>
      <c r="KUW210" s="333"/>
      <c r="KUX210" s="223"/>
      <c r="KUY210" s="418"/>
      <c r="KUZ210" s="418"/>
      <c r="KVA210" s="331"/>
      <c r="KVB210" s="332"/>
      <c r="KVC210" s="418"/>
      <c r="KVD210" s="223"/>
      <c r="KVE210" s="223"/>
      <c r="KVF210" s="333"/>
      <c r="KVG210" s="333"/>
      <c r="KVH210" s="223"/>
      <c r="KVI210" s="418"/>
      <c r="KVJ210" s="418"/>
      <c r="KVK210" s="331"/>
      <c r="KVL210" s="332"/>
      <c r="KVM210" s="418"/>
      <c r="KVN210" s="223"/>
      <c r="KVO210" s="223"/>
      <c r="KVP210" s="333"/>
      <c r="KVQ210" s="333"/>
      <c r="KVR210" s="223"/>
      <c r="KVS210" s="418"/>
      <c r="KVT210" s="418"/>
      <c r="KVU210" s="331"/>
      <c r="KVV210" s="332"/>
      <c r="KVW210" s="418"/>
      <c r="KVX210" s="223"/>
      <c r="KVY210" s="223"/>
      <c r="KVZ210" s="333"/>
      <c r="KWA210" s="333"/>
      <c r="KWB210" s="223"/>
      <c r="KWC210" s="418"/>
      <c r="KWD210" s="418"/>
      <c r="KWE210" s="331"/>
      <c r="KWF210" s="332"/>
      <c r="KWG210" s="418"/>
      <c r="KWH210" s="223"/>
      <c r="KWI210" s="223"/>
      <c r="KWJ210" s="333"/>
      <c r="KWK210" s="333"/>
      <c r="KWL210" s="223"/>
      <c r="KWM210" s="418"/>
      <c r="KWN210" s="418"/>
      <c r="KWO210" s="331"/>
      <c r="KWP210" s="332"/>
      <c r="KWQ210" s="418"/>
      <c r="KWR210" s="223"/>
      <c r="KWS210" s="223"/>
      <c r="KWT210" s="333"/>
      <c r="KWU210" s="333"/>
      <c r="KWV210" s="223"/>
      <c r="KWW210" s="418"/>
      <c r="KWX210" s="418"/>
      <c r="KWY210" s="331"/>
      <c r="KWZ210" s="332"/>
      <c r="KXA210" s="418"/>
      <c r="KXB210" s="223"/>
      <c r="KXC210" s="223"/>
      <c r="KXD210" s="333"/>
      <c r="KXE210" s="333"/>
      <c r="KXF210" s="223"/>
      <c r="KXG210" s="418"/>
      <c r="KXH210" s="418"/>
      <c r="KXI210" s="331"/>
      <c r="KXJ210" s="332"/>
      <c r="KXK210" s="418"/>
      <c r="KXL210" s="223"/>
      <c r="KXM210" s="223"/>
      <c r="KXN210" s="333"/>
      <c r="KXO210" s="333"/>
      <c r="KXP210" s="223"/>
      <c r="KXQ210" s="418"/>
      <c r="KXR210" s="418"/>
      <c r="KXS210" s="331"/>
      <c r="KXT210" s="332"/>
      <c r="KXU210" s="418"/>
      <c r="KXV210" s="223"/>
      <c r="KXW210" s="223"/>
      <c r="KXX210" s="333"/>
      <c r="KXY210" s="333"/>
      <c r="KXZ210" s="223"/>
      <c r="KYA210" s="418"/>
      <c r="KYB210" s="418"/>
      <c r="KYC210" s="331"/>
      <c r="KYD210" s="332"/>
      <c r="KYE210" s="418"/>
      <c r="KYF210" s="223"/>
      <c r="KYG210" s="223"/>
      <c r="KYH210" s="333"/>
      <c r="KYI210" s="333"/>
      <c r="KYJ210" s="223"/>
      <c r="KYK210" s="418"/>
      <c r="KYL210" s="418"/>
      <c r="KYM210" s="331"/>
      <c r="KYN210" s="332"/>
      <c r="KYO210" s="418"/>
      <c r="KYP210" s="223"/>
      <c r="KYQ210" s="223"/>
      <c r="KYR210" s="333"/>
      <c r="KYS210" s="333"/>
      <c r="KYT210" s="223"/>
      <c r="KYU210" s="418"/>
      <c r="KYV210" s="418"/>
      <c r="KYW210" s="331"/>
      <c r="KYX210" s="332"/>
      <c r="KYY210" s="418"/>
      <c r="KYZ210" s="223"/>
      <c r="KZA210" s="223"/>
      <c r="KZB210" s="333"/>
      <c r="KZC210" s="333"/>
      <c r="KZD210" s="223"/>
      <c r="KZE210" s="418"/>
      <c r="KZF210" s="418"/>
      <c r="KZG210" s="331"/>
      <c r="KZH210" s="332"/>
      <c r="KZI210" s="418"/>
      <c r="KZJ210" s="223"/>
      <c r="KZK210" s="223"/>
      <c r="KZL210" s="333"/>
      <c r="KZM210" s="333"/>
      <c r="KZN210" s="223"/>
      <c r="KZO210" s="418"/>
      <c r="KZP210" s="418"/>
      <c r="KZQ210" s="331"/>
      <c r="KZR210" s="332"/>
      <c r="KZS210" s="418"/>
      <c r="KZT210" s="223"/>
      <c r="KZU210" s="223"/>
      <c r="KZV210" s="333"/>
      <c r="KZW210" s="333"/>
      <c r="KZX210" s="223"/>
      <c r="KZY210" s="418"/>
      <c r="KZZ210" s="418"/>
      <c r="LAA210" s="331"/>
      <c r="LAB210" s="332"/>
      <c r="LAC210" s="418"/>
      <c r="LAD210" s="223"/>
      <c r="LAE210" s="223"/>
      <c r="LAF210" s="333"/>
      <c r="LAG210" s="333"/>
      <c r="LAH210" s="223"/>
      <c r="LAI210" s="418"/>
      <c r="LAJ210" s="418"/>
      <c r="LAK210" s="331"/>
      <c r="LAL210" s="332"/>
      <c r="LAM210" s="418"/>
      <c r="LAN210" s="223"/>
      <c r="LAO210" s="223"/>
      <c r="LAP210" s="333"/>
      <c r="LAQ210" s="333"/>
      <c r="LAR210" s="223"/>
      <c r="LAS210" s="418"/>
      <c r="LAT210" s="418"/>
      <c r="LAU210" s="331"/>
      <c r="LAV210" s="332"/>
      <c r="LAW210" s="418"/>
      <c r="LAX210" s="223"/>
      <c r="LAY210" s="223"/>
      <c r="LAZ210" s="333"/>
      <c r="LBA210" s="333"/>
      <c r="LBB210" s="223"/>
      <c r="LBC210" s="418"/>
      <c r="LBD210" s="418"/>
      <c r="LBE210" s="331"/>
      <c r="LBF210" s="332"/>
      <c r="LBG210" s="418"/>
      <c r="LBH210" s="223"/>
      <c r="LBI210" s="223"/>
      <c r="LBJ210" s="333"/>
      <c r="LBK210" s="333"/>
      <c r="LBL210" s="223"/>
      <c r="LBM210" s="418"/>
      <c r="LBN210" s="418"/>
      <c r="LBO210" s="331"/>
      <c r="LBP210" s="332"/>
      <c r="LBQ210" s="418"/>
      <c r="LBR210" s="223"/>
      <c r="LBS210" s="223"/>
      <c r="LBT210" s="333"/>
      <c r="LBU210" s="333"/>
      <c r="LBV210" s="223"/>
      <c r="LBW210" s="418"/>
      <c r="LBX210" s="418"/>
      <c r="LBY210" s="331"/>
      <c r="LBZ210" s="332"/>
      <c r="LCA210" s="418"/>
      <c r="LCB210" s="223"/>
      <c r="LCC210" s="223"/>
      <c r="LCD210" s="333"/>
      <c r="LCE210" s="333"/>
      <c r="LCF210" s="223"/>
      <c r="LCG210" s="418"/>
      <c r="LCH210" s="418"/>
      <c r="LCI210" s="331"/>
      <c r="LCJ210" s="332"/>
      <c r="LCK210" s="418"/>
      <c r="LCL210" s="223"/>
      <c r="LCM210" s="223"/>
      <c r="LCN210" s="333"/>
      <c r="LCO210" s="333"/>
      <c r="LCP210" s="223"/>
      <c r="LCQ210" s="418"/>
      <c r="LCR210" s="418"/>
      <c r="LCS210" s="331"/>
      <c r="LCT210" s="332"/>
      <c r="LCU210" s="418"/>
      <c r="LCV210" s="223"/>
      <c r="LCW210" s="223"/>
      <c r="LCX210" s="333"/>
      <c r="LCY210" s="333"/>
      <c r="LCZ210" s="223"/>
      <c r="LDA210" s="418"/>
      <c r="LDB210" s="418"/>
      <c r="LDC210" s="331"/>
      <c r="LDD210" s="332"/>
      <c r="LDE210" s="418"/>
      <c r="LDF210" s="223"/>
      <c r="LDG210" s="223"/>
      <c r="LDH210" s="333"/>
      <c r="LDI210" s="333"/>
      <c r="LDJ210" s="223"/>
      <c r="LDK210" s="418"/>
      <c r="LDL210" s="418"/>
      <c r="LDM210" s="331"/>
      <c r="LDN210" s="332"/>
      <c r="LDO210" s="418"/>
      <c r="LDP210" s="223"/>
      <c r="LDQ210" s="223"/>
      <c r="LDR210" s="333"/>
      <c r="LDS210" s="333"/>
      <c r="LDT210" s="223"/>
      <c r="LDU210" s="418"/>
      <c r="LDV210" s="418"/>
      <c r="LDW210" s="331"/>
      <c r="LDX210" s="332"/>
      <c r="LDY210" s="418"/>
      <c r="LDZ210" s="223"/>
      <c r="LEA210" s="223"/>
      <c r="LEB210" s="333"/>
      <c r="LEC210" s="333"/>
      <c r="LED210" s="223"/>
      <c r="LEE210" s="418"/>
      <c r="LEF210" s="418"/>
      <c r="LEG210" s="331"/>
      <c r="LEH210" s="332"/>
      <c r="LEI210" s="418"/>
      <c r="LEJ210" s="223"/>
      <c r="LEK210" s="223"/>
      <c r="LEL210" s="333"/>
      <c r="LEM210" s="333"/>
      <c r="LEN210" s="223"/>
      <c r="LEO210" s="418"/>
      <c r="LEP210" s="418"/>
      <c r="LEQ210" s="331"/>
      <c r="LER210" s="332"/>
      <c r="LES210" s="418"/>
      <c r="LET210" s="223"/>
      <c r="LEU210" s="223"/>
      <c r="LEV210" s="333"/>
      <c r="LEW210" s="333"/>
      <c r="LEX210" s="223"/>
      <c r="LEY210" s="418"/>
      <c r="LEZ210" s="418"/>
      <c r="LFA210" s="331"/>
      <c r="LFB210" s="332"/>
      <c r="LFC210" s="418"/>
      <c r="LFD210" s="223"/>
      <c r="LFE210" s="223"/>
      <c r="LFF210" s="333"/>
      <c r="LFG210" s="333"/>
      <c r="LFH210" s="223"/>
      <c r="LFI210" s="418"/>
      <c r="LFJ210" s="418"/>
      <c r="LFK210" s="331"/>
      <c r="LFL210" s="332"/>
      <c r="LFM210" s="418"/>
      <c r="LFN210" s="223"/>
      <c r="LFO210" s="223"/>
      <c r="LFP210" s="333"/>
      <c r="LFQ210" s="333"/>
      <c r="LFR210" s="223"/>
      <c r="LFS210" s="418"/>
      <c r="LFT210" s="418"/>
      <c r="LFU210" s="331"/>
      <c r="LFV210" s="332"/>
      <c r="LFW210" s="418"/>
      <c r="LFX210" s="223"/>
      <c r="LFY210" s="223"/>
      <c r="LFZ210" s="333"/>
      <c r="LGA210" s="333"/>
      <c r="LGB210" s="223"/>
      <c r="LGC210" s="418"/>
      <c r="LGD210" s="418"/>
      <c r="LGE210" s="331"/>
      <c r="LGF210" s="332"/>
      <c r="LGG210" s="418"/>
      <c r="LGH210" s="223"/>
      <c r="LGI210" s="223"/>
      <c r="LGJ210" s="333"/>
      <c r="LGK210" s="333"/>
      <c r="LGL210" s="223"/>
      <c r="LGM210" s="418"/>
      <c r="LGN210" s="418"/>
      <c r="LGO210" s="331"/>
      <c r="LGP210" s="332"/>
      <c r="LGQ210" s="418"/>
      <c r="LGR210" s="223"/>
      <c r="LGS210" s="223"/>
      <c r="LGT210" s="333"/>
      <c r="LGU210" s="333"/>
      <c r="LGV210" s="223"/>
      <c r="LGW210" s="418"/>
      <c r="LGX210" s="418"/>
      <c r="LGY210" s="331"/>
      <c r="LGZ210" s="332"/>
      <c r="LHA210" s="418"/>
      <c r="LHB210" s="223"/>
      <c r="LHC210" s="223"/>
      <c r="LHD210" s="333"/>
      <c r="LHE210" s="333"/>
      <c r="LHF210" s="223"/>
      <c r="LHG210" s="418"/>
      <c r="LHH210" s="418"/>
      <c r="LHI210" s="331"/>
      <c r="LHJ210" s="332"/>
      <c r="LHK210" s="418"/>
      <c r="LHL210" s="223"/>
      <c r="LHM210" s="223"/>
      <c r="LHN210" s="333"/>
      <c r="LHO210" s="333"/>
      <c r="LHP210" s="223"/>
      <c r="LHQ210" s="418"/>
      <c r="LHR210" s="418"/>
      <c r="LHS210" s="331"/>
      <c r="LHT210" s="332"/>
      <c r="LHU210" s="418"/>
      <c r="LHV210" s="223"/>
      <c r="LHW210" s="223"/>
      <c r="LHX210" s="333"/>
      <c r="LHY210" s="333"/>
      <c r="LHZ210" s="223"/>
      <c r="LIA210" s="418"/>
      <c r="LIB210" s="418"/>
      <c r="LIC210" s="331"/>
      <c r="LID210" s="332"/>
      <c r="LIE210" s="418"/>
      <c r="LIF210" s="223"/>
      <c r="LIG210" s="223"/>
      <c r="LIH210" s="333"/>
      <c r="LII210" s="333"/>
      <c r="LIJ210" s="223"/>
      <c r="LIK210" s="418"/>
      <c r="LIL210" s="418"/>
      <c r="LIM210" s="331"/>
      <c r="LIN210" s="332"/>
      <c r="LIO210" s="418"/>
      <c r="LIP210" s="223"/>
      <c r="LIQ210" s="223"/>
      <c r="LIR210" s="333"/>
      <c r="LIS210" s="333"/>
      <c r="LIT210" s="223"/>
      <c r="LIU210" s="418"/>
      <c r="LIV210" s="418"/>
      <c r="LIW210" s="331"/>
      <c r="LIX210" s="332"/>
      <c r="LIY210" s="418"/>
      <c r="LIZ210" s="223"/>
      <c r="LJA210" s="223"/>
      <c r="LJB210" s="333"/>
      <c r="LJC210" s="333"/>
      <c r="LJD210" s="223"/>
      <c r="LJE210" s="418"/>
      <c r="LJF210" s="418"/>
      <c r="LJG210" s="331"/>
      <c r="LJH210" s="332"/>
      <c r="LJI210" s="418"/>
      <c r="LJJ210" s="223"/>
      <c r="LJK210" s="223"/>
      <c r="LJL210" s="333"/>
      <c r="LJM210" s="333"/>
      <c r="LJN210" s="223"/>
      <c r="LJO210" s="418"/>
      <c r="LJP210" s="418"/>
      <c r="LJQ210" s="331"/>
      <c r="LJR210" s="332"/>
      <c r="LJS210" s="418"/>
      <c r="LJT210" s="223"/>
      <c r="LJU210" s="223"/>
      <c r="LJV210" s="333"/>
      <c r="LJW210" s="333"/>
      <c r="LJX210" s="223"/>
      <c r="LJY210" s="418"/>
      <c r="LJZ210" s="418"/>
      <c r="LKA210" s="331"/>
      <c r="LKB210" s="332"/>
      <c r="LKC210" s="418"/>
      <c r="LKD210" s="223"/>
      <c r="LKE210" s="223"/>
      <c r="LKF210" s="333"/>
      <c r="LKG210" s="333"/>
      <c r="LKH210" s="223"/>
      <c r="LKI210" s="418"/>
      <c r="LKJ210" s="418"/>
      <c r="LKK210" s="331"/>
      <c r="LKL210" s="332"/>
      <c r="LKM210" s="418"/>
      <c r="LKN210" s="223"/>
      <c r="LKO210" s="223"/>
      <c r="LKP210" s="333"/>
      <c r="LKQ210" s="333"/>
      <c r="LKR210" s="223"/>
      <c r="LKS210" s="418"/>
      <c r="LKT210" s="418"/>
      <c r="LKU210" s="331"/>
      <c r="LKV210" s="332"/>
      <c r="LKW210" s="418"/>
      <c r="LKX210" s="223"/>
      <c r="LKY210" s="223"/>
      <c r="LKZ210" s="333"/>
      <c r="LLA210" s="333"/>
      <c r="LLB210" s="223"/>
      <c r="LLC210" s="418"/>
      <c r="LLD210" s="418"/>
      <c r="LLE210" s="331"/>
      <c r="LLF210" s="332"/>
      <c r="LLG210" s="418"/>
      <c r="LLH210" s="223"/>
      <c r="LLI210" s="223"/>
      <c r="LLJ210" s="333"/>
      <c r="LLK210" s="333"/>
      <c r="LLL210" s="223"/>
      <c r="LLM210" s="418"/>
      <c r="LLN210" s="418"/>
      <c r="LLO210" s="331"/>
      <c r="LLP210" s="332"/>
      <c r="LLQ210" s="418"/>
      <c r="LLR210" s="223"/>
      <c r="LLS210" s="223"/>
      <c r="LLT210" s="333"/>
      <c r="LLU210" s="333"/>
      <c r="LLV210" s="223"/>
      <c r="LLW210" s="418"/>
      <c r="LLX210" s="418"/>
      <c r="LLY210" s="331"/>
      <c r="LLZ210" s="332"/>
      <c r="LMA210" s="418"/>
      <c r="LMB210" s="223"/>
      <c r="LMC210" s="223"/>
      <c r="LMD210" s="333"/>
      <c r="LME210" s="333"/>
      <c r="LMF210" s="223"/>
      <c r="LMG210" s="418"/>
      <c r="LMH210" s="418"/>
      <c r="LMI210" s="331"/>
      <c r="LMJ210" s="332"/>
      <c r="LMK210" s="418"/>
      <c r="LML210" s="223"/>
      <c r="LMM210" s="223"/>
      <c r="LMN210" s="333"/>
      <c r="LMO210" s="333"/>
      <c r="LMP210" s="223"/>
      <c r="LMQ210" s="418"/>
      <c r="LMR210" s="418"/>
      <c r="LMS210" s="331"/>
      <c r="LMT210" s="332"/>
      <c r="LMU210" s="418"/>
      <c r="LMV210" s="223"/>
      <c r="LMW210" s="223"/>
      <c r="LMX210" s="333"/>
      <c r="LMY210" s="333"/>
      <c r="LMZ210" s="223"/>
      <c r="LNA210" s="418"/>
      <c r="LNB210" s="418"/>
      <c r="LNC210" s="331"/>
      <c r="LND210" s="332"/>
      <c r="LNE210" s="418"/>
      <c r="LNF210" s="223"/>
      <c r="LNG210" s="223"/>
      <c r="LNH210" s="333"/>
      <c r="LNI210" s="333"/>
      <c r="LNJ210" s="223"/>
      <c r="LNK210" s="418"/>
      <c r="LNL210" s="418"/>
      <c r="LNM210" s="331"/>
      <c r="LNN210" s="332"/>
      <c r="LNO210" s="418"/>
      <c r="LNP210" s="223"/>
      <c r="LNQ210" s="223"/>
      <c r="LNR210" s="333"/>
      <c r="LNS210" s="333"/>
      <c r="LNT210" s="223"/>
      <c r="LNU210" s="418"/>
      <c r="LNV210" s="418"/>
      <c r="LNW210" s="331"/>
      <c r="LNX210" s="332"/>
      <c r="LNY210" s="418"/>
      <c r="LNZ210" s="223"/>
      <c r="LOA210" s="223"/>
      <c r="LOB210" s="333"/>
      <c r="LOC210" s="333"/>
      <c r="LOD210" s="223"/>
      <c r="LOE210" s="418"/>
      <c r="LOF210" s="418"/>
      <c r="LOG210" s="331"/>
      <c r="LOH210" s="332"/>
      <c r="LOI210" s="418"/>
      <c r="LOJ210" s="223"/>
      <c r="LOK210" s="223"/>
      <c r="LOL210" s="333"/>
      <c r="LOM210" s="333"/>
      <c r="LON210" s="223"/>
      <c r="LOO210" s="418"/>
      <c r="LOP210" s="418"/>
      <c r="LOQ210" s="331"/>
      <c r="LOR210" s="332"/>
      <c r="LOS210" s="418"/>
      <c r="LOT210" s="223"/>
      <c r="LOU210" s="223"/>
      <c r="LOV210" s="333"/>
      <c r="LOW210" s="333"/>
      <c r="LOX210" s="223"/>
      <c r="LOY210" s="418"/>
      <c r="LOZ210" s="418"/>
      <c r="LPA210" s="331"/>
      <c r="LPB210" s="332"/>
      <c r="LPC210" s="418"/>
      <c r="LPD210" s="223"/>
      <c r="LPE210" s="223"/>
      <c r="LPF210" s="333"/>
      <c r="LPG210" s="333"/>
      <c r="LPH210" s="223"/>
      <c r="LPI210" s="418"/>
      <c r="LPJ210" s="418"/>
      <c r="LPK210" s="331"/>
      <c r="LPL210" s="332"/>
      <c r="LPM210" s="418"/>
      <c r="LPN210" s="223"/>
      <c r="LPO210" s="223"/>
      <c r="LPP210" s="333"/>
      <c r="LPQ210" s="333"/>
      <c r="LPR210" s="223"/>
      <c r="LPS210" s="418"/>
      <c r="LPT210" s="418"/>
      <c r="LPU210" s="331"/>
      <c r="LPV210" s="332"/>
      <c r="LPW210" s="418"/>
      <c r="LPX210" s="223"/>
      <c r="LPY210" s="223"/>
      <c r="LPZ210" s="333"/>
      <c r="LQA210" s="333"/>
      <c r="LQB210" s="223"/>
      <c r="LQC210" s="418"/>
      <c r="LQD210" s="418"/>
      <c r="LQE210" s="331"/>
      <c r="LQF210" s="332"/>
      <c r="LQG210" s="418"/>
      <c r="LQH210" s="223"/>
      <c r="LQI210" s="223"/>
      <c r="LQJ210" s="333"/>
      <c r="LQK210" s="333"/>
      <c r="LQL210" s="223"/>
      <c r="LQM210" s="418"/>
      <c r="LQN210" s="418"/>
      <c r="LQO210" s="331"/>
      <c r="LQP210" s="332"/>
      <c r="LQQ210" s="418"/>
      <c r="LQR210" s="223"/>
      <c r="LQS210" s="223"/>
      <c r="LQT210" s="333"/>
      <c r="LQU210" s="333"/>
      <c r="LQV210" s="223"/>
      <c r="LQW210" s="418"/>
      <c r="LQX210" s="418"/>
      <c r="LQY210" s="331"/>
      <c r="LQZ210" s="332"/>
      <c r="LRA210" s="418"/>
      <c r="LRB210" s="223"/>
      <c r="LRC210" s="223"/>
      <c r="LRD210" s="333"/>
      <c r="LRE210" s="333"/>
      <c r="LRF210" s="223"/>
      <c r="LRG210" s="418"/>
      <c r="LRH210" s="418"/>
      <c r="LRI210" s="331"/>
      <c r="LRJ210" s="332"/>
      <c r="LRK210" s="418"/>
      <c r="LRL210" s="223"/>
      <c r="LRM210" s="223"/>
      <c r="LRN210" s="333"/>
      <c r="LRO210" s="333"/>
      <c r="LRP210" s="223"/>
      <c r="LRQ210" s="418"/>
      <c r="LRR210" s="418"/>
      <c r="LRS210" s="331"/>
      <c r="LRT210" s="332"/>
      <c r="LRU210" s="418"/>
      <c r="LRV210" s="223"/>
      <c r="LRW210" s="223"/>
      <c r="LRX210" s="333"/>
      <c r="LRY210" s="333"/>
      <c r="LRZ210" s="223"/>
      <c r="LSA210" s="418"/>
      <c r="LSB210" s="418"/>
      <c r="LSC210" s="331"/>
      <c r="LSD210" s="332"/>
      <c r="LSE210" s="418"/>
      <c r="LSF210" s="223"/>
      <c r="LSG210" s="223"/>
      <c r="LSH210" s="333"/>
      <c r="LSI210" s="333"/>
      <c r="LSJ210" s="223"/>
      <c r="LSK210" s="418"/>
      <c r="LSL210" s="418"/>
      <c r="LSM210" s="331"/>
      <c r="LSN210" s="332"/>
      <c r="LSO210" s="418"/>
      <c r="LSP210" s="223"/>
      <c r="LSQ210" s="223"/>
      <c r="LSR210" s="333"/>
      <c r="LSS210" s="333"/>
      <c r="LST210" s="223"/>
      <c r="LSU210" s="418"/>
      <c r="LSV210" s="418"/>
      <c r="LSW210" s="331"/>
      <c r="LSX210" s="332"/>
      <c r="LSY210" s="418"/>
      <c r="LSZ210" s="223"/>
      <c r="LTA210" s="223"/>
      <c r="LTB210" s="333"/>
      <c r="LTC210" s="333"/>
      <c r="LTD210" s="223"/>
      <c r="LTE210" s="418"/>
      <c r="LTF210" s="418"/>
      <c r="LTG210" s="331"/>
      <c r="LTH210" s="332"/>
      <c r="LTI210" s="418"/>
      <c r="LTJ210" s="223"/>
      <c r="LTK210" s="223"/>
      <c r="LTL210" s="333"/>
      <c r="LTM210" s="333"/>
      <c r="LTN210" s="223"/>
      <c r="LTO210" s="418"/>
      <c r="LTP210" s="418"/>
      <c r="LTQ210" s="331"/>
      <c r="LTR210" s="332"/>
      <c r="LTS210" s="418"/>
      <c r="LTT210" s="223"/>
      <c r="LTU210" s="223"/>
      <c r="LTV210" s="333"/>
      <c r="LTW210" s="333"/>
      <c r="LTX210" s="223"/>
      <c r="LTY210" s="418"/>
      <c r="LTZ210" s="418"/>
      <c r="LUA210" s="331"/>
      <c r="LUB210" s="332"/>
      <c r="LUC210" s="418"/>
      <c r="LUD210" s="223"/>
      <c r="LUE210" s="223"/>
      <c r="LUF210" s="333"/>
      <c r="LUG210" s="333"/>
      <c r="LUH210" s="223"/>
      <c r="LUI210" s="418"/>
      <c r="LUJ210" s="418"/>
      <c r="LUK210" s="331"/>
      <c r="LUL210" s="332"/>
      <c r="LUM210" s="418"/>
      <c r="LUN210" s="223"/>
      <c r="LUO210" s="223"/>
      <c r="LUP210" s="333"/>
      <c r="LUQ210" s="333"/>
      <c r="LUR210" s="223"/>
      <c r="LUS210" s="418"/>
      <c r="LUT210" s="418"/>
      <c r="LUU210" s="331"/>
      <c r="LUV210" s="332"/>
      <c r="LUW210" s="418"/>
      <c r="LUX210" s="223"/>
      <c r="LUY210" s="223"/>
      <c r="LUZ210" s="333"/>
      <c r="LVA210" s="333"/>
      <c r="LVB210" s="223"/>
      <c r="LVC210" s="418"/>
      <c r="LVD210" s="418"/>
      <c r="LVE210" s="331"/>
      <c r="LVF210" s="332"/>
      <c r="LVG210" s="418"/>
      <c r="LVH210" s="223"/>
      <c r="LVI210" s="223"/>
      <c r="LVJ210" s="333"/>
      <c r="LVK210" s="333"/>
      <c r="LVL210" s="223"/>
      <c r="LVM210" s="418"/>
      <c r="LVN210" s="418"/>
      <c r="LVO210" s="331"/>
      <c r="LVP210" s="332"/>
      <c r="LVQ210" s="418"/>
      <c r="LVR210" s="223"/>
      <c r="LVS210" s="223"/>
      <c r="LVT210" s="333"/>
      <c r="LVU210" s="333"/>
      <c r="LVV210" s="223"/>
      <c r="LVW210" s="418"/>
      <c r="LVX210" s="418"/>
      <c r="LVY210" s="331"/>
      <c r="LVZ210" s="332"/>
      <c r="LWA210" s="418"/>
      <c r="LWB210" s="223"/>
      <c r="LWC210" s="223"/>
      <c r="LWD210" s="333"/>
      <c r="LWE210" s="333"/>
      <c r="LWF210" s="223"/>
      <c r="LWG210" s="418"/>
      <c r="LWH210" s="418"/>
      <c r="LWI210" s="331"/>
      <c r="LWJ210" s="332"/>
      <c r="LWK210" s="418"/>
      <c r="LWL210" s="223"/>
      <c r="LWM210" s="223"/>
      <c r="LWN210" s="333"/>
      <c r="LWO210" s="333"/>
      <c r="LWP210" s="223"/>
      <c r="LWQ210" s="418"/>
      <c r="LWR210" s="418"/>
      <c r="LWS210" s="331"/>
      <c r="LWT210" s="332"/>
      <c r="LWU210" s="418"/>
      <c r="LWV210" s="223"/>
      <c r="LWW210" s="223"/>
      <c r="LWX210" s="333"/>
      <c r="LWY210" s="333"/>
      <c r="LWZ210" s="223"/>
      <c r="LXA210" s="418"/>
      <c r="LXB210" s="418"/>
      <c r="LXC210" s="331"/>
      <c r="LXD210" s="332"/>
      <c r="LXE210" s="418"/>
      <c r="LXF210" s="223"/>
      <c r="LXG210" s="223"/>
      <c r="LXH210" s="333"/>
      <c r="LXI210" s="333"/>
      <c r="LXJ210" s="223"/>
      <c r="LXK210" s="418"/>
      <c r="LXL210" s="418"/>
      <c r="LXM210" s="331"/>
      <c r="LXN210" s="332"/>
      <c r="LXO210" s="418"/>
      <c r="LXP210" s="223"/>
      <c r="LXQ210" s="223"/>
      <c r="LXR210" s="333"/>
      <c r="LXS210" s="333"/>
      <c r="LXT210" s="223"/>
      <c r="LXU210" s="418"/>
      <c r="LXV210" s="418"/>
      <c r="LXW210" s="331"/>
      <c r="LXX210" s="332"/>
      <c r="LXY210" s="418"/>
      <c r="LXZ210" s="223"/>
      <c r="LYA210" s="223"/>
      <c r="LYB210" s="333"/>
      <c r="LYC210" s="333"/>
      <c r="LYD210" s="223"/>
      <c r="LYE210" s="418"/>
      <c r="LYF210" s="418"/>
      <c r="LYG210" s="331"/>
      <c r="LYH210" s="332"/>
      <c r="LYI210" s="418"/>
      <c r="LYJ210" s="223"/>
      <c r="LYK210" s="223"/>
      <c r="LYL210" s="333"/>
      <c r="LYM210" s="333"/>
      <c r="LYN210" s="223"/>
      <c r="LYO210" s="418"/>
      <c r="LYP210" s="418"/>
      <c r="LYQ210" s="331"/>
      <c r="LYR210" s="332"/>
      <c r="LYS210" s="418"/>
      <c r="LYT210" s="223"/>
      <c r="LYU210" s="223"/>
      <c r="LYV210" s="333"/>
      <c r="LYW210" s="333"/>
      <c r="LYX210" s="223"/>
      <c r="LYY210" s="418"/>
      <c r="LYZ210" s="418"/>
      <c r="LZA210" s="331"/>
      <c r="LZB210" s="332"/>
      <c r="LZC210" s="418"/>
      <c r="LZD210" s="223"/>
      <c r="LZE210" s="223"/>
      <c r="LZF210" s="333"/>
      <c r="LZG210" s="333"/>
      <c r="LZH210" s="223"/>
      <c r="LZI210" s="418"/>
      <c r="LZJ210" s="418"/>
      <c r="LZK210" s="331"/>
      <c r="LZL210" s="332"/>
      <c r="LZM210" s="418"/>
      <c r="LZN210" s="223"/>
      <c r="LZO210" s="223"/>
      <c r="LZP210" s="333"/>
      <c r="LZQ210" s="333"/>
      <c r="LZR210" s="223"/>
      <c r="LZS210" s="418"/>
      <c r="LZT210" s="418"/>
      <c r="LZU210" s="331"/>
      <c r="LZV210" s="332"/>
      <c r="LZW210" s="418"/>
      <c r="LZX210" s="223"/>
      <c r="LZY210" s="223"/>
      <c r="LZZ210" s="333"/>
      <c r="MAA210" s="333"/>
      <c r="MAB210" s="223"/>
      <c r="MAC210" s="418"/>
      <c r="MAD210" s="418"/>
      <c r="MAE210" s="331"/>
      <c r="MAF210" s="332"/>
      <c r="MAG210" s="418"/>
      <c r="MAH210" s="223"/>
      <c r="MAI210" s="223"/>
      <c r="MAJ210" s="333"/>
      <c r="MAK210" s="333"/>
      <c r="MAL210" s="223"/>
      <c r="MAM210" s="418"/>
      <c r="MAN210" s="418"/>
      <c r="MAO210" s="331"/>
      <c r="MAP210" s="332"/>
      <c r="MAQ210" s="418"/>
      <c r="MAR210" s="223"/>
      <c r="MAS210" s="223"/>
      <c r="MAT210" s="333"/>
      <c r="MAU210" s="333"/>
      <c r="MAV210" s="223"/>
      <c r="MAW210" s="418"/>
      <c r="MAX210" s="418"/>
      <c r="MAY210" s="331"/>
      <c r="MAZ210" s="332"/>
      <c r="MBA210" s="418"/>
      <c r="MBB210" s="223"/>
      <c r="MBC210" s="223"/>
      <c r="MBD210" s="333"/>
      <c r="MBE210" s="333"/>
      <c r="MBF210" s="223"/>
      <c r="MBG210" s="418"/>
      <c r="MBH210" s="418"/>
      <c r="MBI210" s="331"/>
      <c r="MBJ210" s="332"/>
      <c r="MBK210" s="418"/>
      <c r="MBL210" s="223"/>
      <c r="MBM210" s="223"/>
      <c r="MBN210" s="333"/>
      <c r="MBO210" s="333"/>
      <c r="MBP210" s="223"/>
      <c r="MBQ210" s="418"/>
      <c r="MBR210" s="418"/>
      <c r="MBS210" s="331"/>
      <c r="MBT210" s="332"/>
      <c r="MBU210" s="418"/>
      <c r="MBV210" s="223"/>
      <c r="MBW210" s="223"/>
      <c r="MBX210" s="333"/>
      <c r="MBY210" s="333"/>
      <c r="MBZ210" s="223"/>
      <c r="MCA210" s="418"/>
      <c r="MCB210" s="418"/>
      <c r="MCC210" s="331"/>
      <c r="MCD210" s="332"/>
      <c r="MCE210" s="418"/>
      <c r="MCF210" s="223"/>
      <c r="MCG210" s="223"/>
      <c r="MCH210" s="333"/>
      <c r="MCI210" s="333"/>
      <c r="MCJ210" s="223"/>
      <c r="MCK210" s="418"/>
      <c r="MCL210" s="418"/>
      <c r="MCM210" s="331"/>
      <c r="MCN210" s="332"/>
      <c r="MCO210" s="418"/>
      <c r="MCP210" s="223"/>
      <c r="MCQ210" s="223"/>
      <c r="MCR210" s="333"/>
      <c r="MCS210" s="333"/>
      <c r="MCT210" s="223"/>
      <c r="MCU210" s="418"/>
      <c r="MCV210" s="418"/>
      <c r="MCW210" s="331"/>
      <c r="MCX210" s="332"/>
      <c r="MCY210" s="418"/>
      <c r="MCZ210" s="223"/>
      <c r="MDA210" s="223"/>
      <c r="MDB210" s="333"/>
      <c r="MDC210" s="333"/>
      <c r="MDD210" s="223"/>
      <c r="MDE210" s="418"/>
      <c r="MDF210" s="418"/>
      <c r="MDG210" s="331"/>
      <c r="MDH210" s="332"/>
      <c r="MDI210" s="418"/>
      <c r="MDJ210" s="223"/>
      <c r="MDK210" s="223"/>
      <c r="MDL210" s="333"/>
      <c r="MDM210" s="333"/>
      <c r="MDN210" s="223"/>
      <c r="MDO210" s="418"/>
      <c r="MDP210" s="418"/>
      <c r="MDQ210" s="331"/>
      <c r="MDR210" s="332"/>
      <c r="MDS210" s="418"/>
      <c r="MDT210" s="223"/>
      <c r="MDU210" s="223"/>
      <c r="MDV210" s="333"/>
      <c r="MDW210" s="333"/>
      <c r="MDX210" s="223"/>
      <c r="MDY210" s="418"/>
      <c r="MDZ210" s="418"/>
      <c r="MEA210" s="331"/>
      <c r="MEB210" s="332"/>
      <c r="MEC210" s="418"/>
      <c r="MED210" s="223"/>
      <c r="MEE210" s="223"/>
      <c r="MEF210" s="333"/>
      <c r="MEG210" s="333"/>
      <c r="MEH210" s="223"/>
      <c r="MEI210" s="418"/>
      <c r="MEJ210" s="418"/>
      <c r="MEK210" s="331"/>
      <c r="MEL210" s="332"/>
      <c r="MEM210" s="418"/>
      <c r="MEN210" s="223"/>
      <c r="MEO210" s="223"/>
      <c r="MEP210" s="333"/>
      <c r="MEQ210" s="333"/>
      <c r="MER210" s="223"/>
      <c r="MES210" s="418"/>
      <c r="MET210" s="418"/>
      <c r="MEU210" s="331"/>
      <c r="MEV210" s="332"/>
      <c r="MEW210" s="418"/>
      <c r="MEX210" s="223"/>
      <c r="MEY210" s="223"/>
      <c r="MEZ210" s="333"/>
      <c r="MFA210" s="333"/>
      <c r="MFB210" s="223"/>
      <c r="MFC210" s="418"/>
      <c r="MFD210" s="418"/>
      <c r="MFE210" s="331"/>
      <c r="MFF210" s="332"/>
      <c r="MFG210" s="418"/>
      <c r="MFH210" s="223"/>
      <c r="MFI210" s="223"/>
      <c r="MFJ210" s="333"/>
      <c r="MFK210" s="333"/>
      <c r="MFL210" s="223"/>
      <c r="MFM210" s="418"/>
      <c r="MFN210" s="418"/>
      <c r="MFO210" s="331"/>
      <c r="MFP210" s="332"/>
      <c r="MFQ210" s="418"/>
      <c r="MFR210" s="223"/>
      <c r="MFS210" s="223"/>
      <c r="MFT210" s="333"/>
      <c r="MFU210" s="333"/>
      <c r="MFV210" s="223"/>
      <c r="MFW210" s="418"/>
      <c r="MFX210" s="418"/>
      <c r="MFY210" s="331"/>
      <c r="MFZ210" s="332"/>
      <c r="MGA210" s="418"/>
      <c r="MGB210" s="223"/>
      <c r="MGC210" s="223"/>
      <c r="MGD210" s="333"/>
      <c r="MGE210" s="333"/>
      <c r="MGF210" s="223"/>
      <c r="MGG210" s="418"/>
      <c r="MGH210" s="418"/>
      <c r="MGI210" s="331"/>
      <c r="MGJ210" s="332"/>
      <c r="MGK210" s="418"/>
      <c r="MGL210" s="223"/>
      <c r="MGM210" s="223"/>
      <c r="MGN210" s="333"/>
      <c r="MGO210" s="333"/>
      <c r="MGP210" s="223"/>
      <c r="MGQ210" s="418"/>
      <c r="MGR210" s="418"/>
      <c r="MGS210" s="331"/>
      <c r="MGT210" s="332"/>
      <c r="MGU210" s="418"/>
      <c r="MGV210" s="223"/>
      <c r="MGW210" s="223"/>
      <c r="MGX210" s="333"/>
      <c r="MGY210" s="333"/>
      <c r="MGZ210" s="223"/>
      <c r="MHA210" s="418"/>
      <c r="MHB210" s="418"/>
      <c r="MHC210" s="331"/>
      <c r="MHD210" s="332"/>
      <c r="MHE210" s="418"/>
      <c r="MHF210" s="223"/>
      <c r="MHG210" s="223"/>
      <c r="MHH210" s="333"/>
      <c r="MHI210" s="333"/>
      <c r="MHJ210" s="223"/>
      <c r="MHK210" s="418"/>
      <c r="MHL210" s="418"/>
      <c r="MHM210" s="331"/>
      <c r="MHN210" s="332"/>
      <c r="MHO210" s="418"/>
      <c r="MHP210" s="223"/>
      <c r="MHQ210" s="223"/>
      <c r="MHR210" s="333"/>
      <c r="MHS210" s="333"/>
      <c r="MHT210" s="223"/>
      <c r="MHU210" s="418"/>
      <c r="MHV210" s="418"/>
      <c r="MHW210" s="331"/>
      <c r="MHX210" s="332"/>
      <c r="MHY210" s="418"/>
      <c r="MHZ210" s="223"/>
      <c r="MIA210" s="223"/>
      <c r="MIB210" s="333"/>
      <c r="MIC210" s="333"/>
      <c r="MID210" s="223"/>
      <c r="MIE210" s="418"/>
      <c r="MIF210" s="418"/>
      <c r="MIG210" s="331"/>
      <c r="MIH210" s="332"/>
      <c r="MII210" s="418"/>
      <c r="MIJ210" s="223"/>
      <c r="MIK210" s="223"/>
      <c r="MIL210" s="333"/>
      <c r="MIM210" s="333"/>
      <c r="MIN210" s="223"/>
      <c r="MIO210" s="418"/>
      <c r="MIP210" s="418"/>
      <c r="MIQ210" s="331"/>
      <c r="MIR210" s="332"/>
      <c r="MIS210" s="418"/>
      <c r="MIT210" s="223"/>
      <c r="MIU210" s="223"/>
      <c r="MIV210" s="333"/>
      <c r="MIW210" s="333"/>
      <c r="MIX210" s="223"/>
      <c r="MIY210" s="418"/>
      <c r="MIZ210" s="418"/>
      <c r="MJA210" s="331"/>
      <c r="MJB210" s="332"/>
      <c r="MJC210" s="418"/>
      <c r="MJD210" s="223"/>
      <c r="MJE210" s="223"/>
      <c r="MJF210" s="333"/>
      <c r="MJG210" s="333"/>
      <c r="MJH210" s="223"/>
      <c r="MJI210" s="418"/>
      <c r="MJJ210" s="418"/>
      <c r="MJK210" s="331"/>
      <c r="MJL210" s="332"/>
      <c r="MJM210" s="418"/>
      <c r="MJN210" s="223"/>
      <c r="MJO210" s="223"/>
      <c r="MJP210" s="333"/>
      <c r="MJQ210" s="333"/>
      <c r="MJR210" s="223"/>
      <c r="MJS210" s="418"/>
      <c r="MJT210" s="418"/>
      <c r="MJU210" s="331"/>
      <c r="MJV210" s="332"/>
      <c r="MJW210" s="418"/>
      <c r="MJX210" s="223"/>
      <c r="MJY210" s="223"/>
      <c r="MJZ210" s="333"/>
      <c r="MKA210" s="333"/>
      <c r="MKB210" s="223"/>
      <c r="MKC210" s="418"/>
      <c r="MKD210" s="418"/>
      <c r="MKE210" s="331"/>
      <c r="MKF210" s="332"/>
      <c r="MKG210" s="418"/>
      <c r="MKH210" s="223"/>
      <c r="MKI210" s="223"/>
      <c r="MKJ210" s="333"/>
      <c r="MKK210" s="333"/>
      <c r="MKL210" s="223"/>
      <c r="MKM210" s="418"/>
      <c r="MKN210" s="418"/>
      <c r="MKO210" s="331"/>
      <c r="MKP210" s="332"/>
      <c r="MKQ210" s="418"/>
      <c r="MKR210" s="223"/>
      <c r="MKS210" s="223"/>
      <c r="MKT210" s="333"/>
      <c r="MKU210" s="333"/>
      <c r="MKV210" s="223"/>
      <c r="MKW210" s="418"/>
      <c r="MKX210" s="418"/>
      <c r="MKY210" s="331"/>
      <c r="MKZ210" s="332"/>
      <c r="MLA210" s="418"/>
      <c r="MLB210" s="223"/>
      <c r="MLC210" s="223"/>
      <c r="MLD210" s="333"/>
      <c r="MLE210" s="333"/>
      <c r="MLF210" s="223"/>
      <c r="MLG210" s="418"/>
      <c r="MLH210" s="418"/>
      <c r="MLI210" s="331"/>
      <c r="MLJ210" s="332"/>
      <c r="MLK210" s="418"/>
      <c r="MLL210" s="223"/>
      <c r="MLM210" s="223"/>
      <c r="MLN210" s="333"/>
      <c r="MLO210" s="333"/>
      <c r="MLP210" s="223"/>
      <c r="MLQ210" s="418"/>
      <c r="MLR210" s="418"/>
      <c r="MLS210" s="331"/>
      <c r="MLT210" s="332"/>
      <c r="MLU210" s="418"/>
      <c r="MLV210" s="223"/>
      <c r="MLW210" s="223"/>
      <c r="MLX210" s="333"/>
      <c r="MLY210" s="333"/>
      <c r="MLZ210" s="223"/>
      <c r="MMA210" s="418"/>
      <c r="MMB210" s="418"/>
      <c r="MMC210" s="331"/>
      <c r="MMD210" s="332"/>
      <c r="MME210" s="418"/>
      <c r="MMF210" s="223"/>
      <c r="MMG210" s="223"/>
      <c r="MMH210" s="333"/>
      <c r="MMI210" s="333"/>
      <c r="MMJ210" s="223"/>
      <c r="MMK210" s="418"/>
      <c r="MML210" s="418"/>
      <c r="MMM210" s="331"/>
      <c r="MMN210" s="332"/>
      <c r="MMO210" s="418"/>
      <c r="MMP210" s="223"/>
      <c r="MMQ210" s="223"/>
      <c r="MMR210" s="333"/>
      <c r="MMS210" s="333"/>
      <c r="MMT210" s="223"/>
      <c r="MMU210" s="418"/>
      <c r="MMV210" s="418"/>
      <c r="MMW210" s="331"/>
      <c r="MMX210" s="332"/>
      <c r="MMY210" s="418"/>
      <c r="MMZ210" s="223"/>
      <c r="MNA210" s="223"/>
      <c r="MNB210" s="333"/>
      <c r="MNC210" s="333"/>
      <c r="MND210" s="223"/>
      <c r="MNE210" s="418"/>
      <c r="MNF210" s="418"/>
      <c r="MNG210" s="331"/>
      <c r="MNH210" s="332"/>
      <c r="MNI210" s="418"/>
      <c r="MNJ210" s="223"/>
      <c r="MNK210" s="223"/>
      <c r="MNL210" s="333"/>
      <c r="MNM210" s="333"/>
      <c r="MNN210" s="223"/>
      <c r="MNO210" s="418"/>
      <c r="MNP210" s="418"/>
      <c r="MNQ210" s="331"/>
      <c r="MNR210" s="332"/>
      <c r="MNS210" s="418"/>
      <c r="MNT210" s="223"/>
      <c r="MNU210" s="223"/>
      <c r="MNV210" s="333"/>
      <c r="MNW210" s="333"/>
      <c r="MNX210" s="223"/>
      <c r="MNY210" s="418"/>
      <c r="MNZ210" s="418"/>
      <c r="MOA210" s="331"/>
      <c r="MOB210" s="332"/>
      <c r="MOC210" s="418"/>
      <c r="MOD210" s="223"/>
      <c r="MOE210" s="223"/>
      <c r="MOF210" s="333"/>
      <c r="MOG210" s="333"/>
      <c r="MOH210" s="223"/>
      <c r="MOI210" s="418"/>
      <c r="MOJ210" s="418"/>
      <c r="MOK210" s="331"/>
      <c r="MOL210" s="332"/>
      <c r="MOM210" s="418"/>
      <c r="MON210" s="223"/>
      <c r="MOO210" s="223"/>
      <c r="MOP210" s="333"/>
      <c r="MOQ210" s="333"/>
      <c r="MOR210" s="223"/>
      <c r="MOS210" s="418"/>
      <c r="MOT210" s="418"/>
      <c r="MOU210" s="331"/>
      <c r="MOV210" s="332"/>
      <c r="MOW210" s="418"/>
      <c r="MOX210" s="223"/>
      <c r="MOY210" s="223"/>
      <c r="MOZ210" s="333"/>
      <c r="MPA210" s="333"/>
      <c r="MPB210" s="223"/>
      <c r="MPC210" s="418"/>
      <c r="MPD210" s="418"/>
      <c r="MPE210" s="331"/>
      <c r="MPF210" s="332"/>
      <c r="MPG210" s="418"/>
      <c r="MPH210" s="223"/>
      <c r="MPI210" s="223"/>
      <c r="MPJ210" s="333"/>
      <c r="MPK210" s="333"/>
      <c r="MPL210" s="223"/>
      <c r="MPM210" s="418"/>
      <c r="MPN210" s="418"/>
      <c r="MPO210" s="331"/>
      <c r="MPP210" s="332"/>
      <c r="MPQ210" s="418"/>
      <c r="MPR210" s="223"/>
      <c r="MPS210" s="223"/>
      <c r="MPT210" s="333"/>
      <c r="MPU210" s="333"/>
      <c r="MPV210" s="223"/>
      <c r="MPW210" s="418"/>
      <c r="MPX210" s="418"/>
      <c r="MPY210" s="331"/>
      <c r="MPZ210" s="332"/>
      <c r="MQA210" s="418"/>
      <c r="MQB210" s="223"/>
      <c r="MQC210" s="223"/>
      <c r="MQD210" s="333"/>
      <c r="MQE210" s="333"/>
      <c r="MQF210" s="223"/>
      <c r="MQG210" s="418"/>
      <c r="MQH210" s="418"/>
      <c r="MQI210" s="331"/>
      <c r="MQJ210" s="332"/>
      <c r="MQK210" s="418"/>
      <c r="MQL210" s="223"/>
      <c r="MQM210" s="223"/>
      <c r="MQN210" s="333"/>
      <c r="MQO210" s="333"/>
      <c r="MQP210" s="223"/>
      <c r="MQQ210" s="418"/>
      <c r="MQR210" s="418"/>
      <c r="MQS210" s="331"/>
      <c r="MQT210" s="332"/>
      <c r="MQU210" s="418"/>
      <c r="MQV210" s="223"/>
      <c r="MQW210" s="223"/>
      <c r="MQX210" s="333"/>
      <c r="MQY210" s="333"/>
      <c r="MQZ210" s="223"/>
      <c r="MRA210" s="418"/>
      <c r="MRB210" s="418"/>
      <c r="MRC210" s="331"/>
      <c r="MRD210" s="332"/>
      <c r="MRE210" s="418"/>
      <c r="MRF210" s="223"/>
      <c r="MRG210" s="223"/>
      <c r="MRH210" s="333"/>
      <c r="MRI210" s="333"/>
      <c r="MRJ210" s="223"/>
      <c r="MRK210" s="418"/>
      <c r="MRL210" s="418"/>
      <c r="MRM210" s="331"/>
      <c r="MRN210" s="332"/>
      <c r="MRO210" s="418"/>
      <c r="MRP210" s="223"/>
      <c r="MRQ210" s="223"/>
      <c r="MRR210" s="333"/>
      <c r="MRS210" s="333"/>
      <c r="MRT210" s="223"/>
      <c r="MRU210" s="418"/>
      <c r="MRV210" s="418"/>
      <c r="MRW210" s="331"/>
      <c r="MRX210" s="332"/>
      <c r="MRY210" s="418"/>
      <c r="MRZ210" s="223"/>
      <c r="MSA210" s="223"/>
      <c r="MSB210" s="333"/>
      <c r="MSC210" s="333"/>
      <c r="MSD210" s="223"/>
      <c r="MSE210" s="418"/>
      <c r="MSF210" s="418"/>
      <c r="MSG210" s="331"/>
      <c r="MSH210" s="332"/>
      <c r="MSI210" s="418"/>
      <c r="MSJ210" s="223"/>
      <c r="MSK210" s="223"/>
      <c r="MSL210" s="333"/>
      <c r="MSM210" s="333"/>
      <c r="MSN210" s="223"/>
      <c r="MSO210" s="418"/>
      <c r="MSP210" s="418"/>
      <c r="MSQ210" s="331"/>
      <c r="MSR210" s="332"/>
      <c r="MSS210" s="418"/>
      <c r="MST210" s="223"/>
      <c r="MSU210" s="223"/>
      <c r="MSV210" s="333"/>
      <c r="MSW210" s="333"/>
      <c r="MSX210" s="223"/>
      <c r="MSY210" s="418"/>
      <c r="MSZ210" s="418"/>
      <c r="MTA210" s="331"/>
      <c r="MTB210" s="332"/>
      <c r="MTC210" s="418"/>
      <c r="MTD210" s="223"/>
      <c r="MTE210" s="223"/>
      <c r="MTF210" s="333"/>
      <c r="MTG210" s="333"/>
      <c r="MTH210" s="223"/>
      <c r="MTI210" s="418"/>
      <c r="MTJ210" s="418"/>
      <c r="MTK210" s="331"/>
      <c r="MTL210" s="332"/>
      <c r="MTM210" s="418"/>
      <c r="MTN210" s="223"/>
      <c r="MTO210" s="223"/>
      <c r="MTP210" s="333"/>
      <c r="MTQ210" s="333"/>
      <c r="MTR210" s="223"/>
      <c r="MTS210" s="418"/>
      <c r="MTT210" s="418"/>
      <c r="MTU210" s="331"/>
      <c r="MTV210" s="332"/>
      <c r="MTW210" s="418"/>
      <c r="MTX210" s="223"/>
      <c r="MTY210" s="223"/>
      <c r="MTZ210" s="333"/>
      <c r="MUA210" s="333"/>
      <c r="MUB210" s="223"/>
      <c r="MUC210" s="418"/>
      <c r="MUD210" s="418"/>
      <c r="MUE210" s="331"/>
      <c r="MUF210" s="332"/>
      <c r="MUG210" s="418"/>
      <c r="MUH210" s="223"/>
      <c r="MUI210" s="223"/>
      <c r="MUJ210" s="333"/>
      <c r="MUK210" s="333"/>
      <c r="MUL210" s="223"/>
      <c r="MUM210" s="418"/>
      <c r="MUN210" s="418"/>
      <c r="MUO210" s="331"/>
      <c r="MUP210" s="332"/>
      <c r="MUQ210" s="418"/>
      <c r="MUR210" s="223"/>
      <c r="MUS210" s="223"/>
      <c r="MUT210" s="333"/>
      <c r="MUU210" s="333"/>
      <c r="MUV210" s="223"/>
      <c r="MUW210" s="418"/>
      <c r="MUX210" s="418"/>
      <c r="MUY210" s="331"/>
      <c r="MUZ210" s="332"/>
      <c r="MVA210" s="418"/>
      <c r="MVB210" s="223"/>
      <c r="MVC210" s="223"/>
      <c r="MVD210" s="333"/>
      <c r="MVE210" s="333"/>
      <c r="MVF210" s="223"/>
      <c r="MVG210" s="418"/>
      <c r="MVH210" s="418"/>
      <c r="MVI210" s="331"/>
      <c r="MVJ210" s="332"/>
      <c r="MVK210" s="418"/>
      <c r="MVL210" s="223"/>
      <c r="MVM210" s="223"/>
      <c r="MVN210" s="333"/>
      <c r="MVO210" s="333"/>
      <c r="MVP210" s="223"/>
      <c r="MVQ210" s="418"/>
      <c r="MVR210" s="418"/>
      <c r="MVS210" s="331"/>
      <c r="MVT210" s="332"/>
      <c r="MVU210" s="418"/>
      <c r="MVV210" s="223"/>
      <c r="MVW210" s="223"/>
      <c r="MVX210" s="333"/>
      <c r="MVY210" s="333"/>
      <c r="MVZ210" s="223"/>
      <c r="MWA210" s="418"/>
      <c r="MWB210" s="418"/>
      <c r="MWC210" s="331"/>
      <c r="MWD210" s="332"/>
      <c r="MWE210" s="418"/>
      <c r="MWF210" s="223"/>
      <c r="MWG210" s="223"/>
      <c r="MWH210" s="333"/>
      <c r="MWI210" s="333"/>
      <c r="MWJ210" s="223"/>
      <c r="MWK210" s="418"/>
      <c r="MWL210" s="418"/>
      <c r="MWM210" s="331"/>
      <c r="MWN210" s="332"/>
      <c r="MWO210" s="418"/>
      <c r="MWP210" s="223"/>
      <c r="MWQ210" s="223"/>
      <c r="MWR210" s="333"/>
      <c r="MWS210" s="333"/>
      <c r="MWT210" s="223"/>
      <c r="MWU210" s="418"/>
      <c r="MWV210" s="418"/>
      <c r="MWW210" s="331"/>
      <c r="MWX210" s="332"/>
      <c r="MWY210" s="418"/>
      <c r="MWZ210" s="223"/>
      <c r="MXA210" s="223"/>
      <c r="MXB210" s="333"/>
      <c r="MXC210" s="333"/>
      <c r="MXD210" s="223"/>
      <c r="MXE210" s="418"/>
      <c r="MXF210" s="418"/>
      <c r="MXG210" s="331"/>
      <c r="MXH210" s="332"/>
      <c r="MXI210" s="418"/>
      <c r="MXJ210" s="223"/>
      <c r="MXK210" s="223"/>
      <c r="MXL210" s="333"/>
      <c r="MXM210" s="333"/>
      <c r="MXN210" s="223"/>
      <c r="MXO210" s="418"/>
      <c r="MXP210" s="418"/>
      <c r="MXQ210" s="331"/>
      <c r="MXR210" s="332"/>
      <c r="MXS210" s="418"/>
      <c r="MXT210" s="223"/>
      <c r="MXU210" s="223"/>
      <c r="MXV210" s="333"/>
      <c r="MXW210" s="333"/>
      <c r="MXX210" s="223"/>
      <c r="MXY210" s="418"/>
      <c r="MXZ210" s="418"/>
      <c r="MYA210" s="331"/>
      <c r="MYB210" s="332"/>
      <c r="MYC210" s="418"/>
      <c r="MYD210" s="223"/>
      <c r="MYE210" s="223"/>
      <c r="MYF210" s="333"/>
      <c r="MYG210" s="333"/>
      <c r="MYH210" s="223"/>
      <c r="MYI210" s="418"/>
      <c r="MYJ210" s="418"/>
      <c r="MYK210" s="331"/>
      <c r="MYL210" s="332"/>
      <c r="MYM210" s="418"/>
      <c r="MYN210" s="223"/>
      <c r="MYO210" s="223"/>
      <c r="MYP210" s="333"/>
      <c r="MYQ210" s="333"/>
      <c r="MYR210" s="223"/>
      <c r="MYS210" s="418"/>
      <c r="MYT210" s="418"/>
      <c r="MYU210" s="331"/>
      <c r="MYV210" s="332"/>
      <c r="MYW210" s="418"/>
      <c r="MYX210" s="223"/>
      <c r="MYY210" s="223"/>
      <c r="MYZ210" s="333"/>
      <c r="MZA210" s="333"/>
      <c r="MZB210" s="223"/>
      <c r="MZC210" s="418"/>
      <c r="MZD210" s="418"/>
      <c r="MZE210" s="331"/>
      <c r="MZF210" s="332"/>
      <c r="MZG210" s="418"/>
      <c r="MZH210" s="223"/>
      <c r="MZI210" s="223"/>
      <c r="MZJ210" s="333"/>
      <c r="MZK210" s="333"/>
      <c r="MZL210" s="223"/>
      <c r="MZM210" s="418"/>
      <c r="MZN210" s="418"/>
      <c r="MZO210" s="331"/>
      <c r="MZP210" s="332"/>
      <c r="MZQ210" s="418"/>
      <c r="MZR210" s="223"/>
      <c r="MZS210" s="223"/>
      <c r="MZT210" s="333"/>
      <c r="MZU210" s="333"/>
      <c r="MZV210" s="223"/>
      <c r="MZW210" s="418"/>
      <c r="MZX210" s="418"/>
      <c r="MZY210" s="331"/>
      <c r="MZZ210" s="332"/>
      <c r="NAA210" s="418"/>
      <c r="NAB210" s="223"/>
      <c r="NAC210" s="223"/>
      <c r="NAD210" s="333"/>
      <c r="NAE210" s="333"/>
      <c r="NAF210" s="223"/>
      <c r="NAG210" s="418"/>
      <c r="NAH210" s="418"/>
      <c r="NAI210" s="331"/>
      <c r="NAJ210" s="332"/>
      <c r="NAK210" s="418"/>
      <c r="NAL210" s="223"/>
      <c r="NAM210" s="223"/>
      <c r="NAN210" s="333"/>
      <c r="NAO210" s="333"/>
      <c r="NAP210" s="223"/>
      <c r="NAQ210" s="418"/>
      <c r="NAR210" s="418"/>
      <c r="NAS210" s="331"/>
      <c r="NAT210" s="332"/>
      <c r="NAU210" s="418"/>
      <c r="NAV210" s="223"/>
      <c r="NAW210" s="223"/>
      <c r="NAX210" s="333"/>
      <c r="NAY210" s="333"/>
      <c r="NAZ210" s="223"/>
      <c r="NBA210" s="418"/>
      <c r="NBB210" s="418"/>
      <c r="NBC210" s="331"/>
      <c r="NBD210" s="332"/>
      <c r="NBE210" s="418"/>
      <c r="NBF210" s="223"/>
      <c r="NBG210" s="223"/>
      <c r="NBH210" s="333"/>
      <c r="NBI210" s="333"/>
      <c r="NBJ210" s="223"/>
      <c r="NBK210" s="418"/>
      <c r="NBL210" s="418"/>
      <c r="NBM210" s="331"/>
      <c r="NBN210" s="332"/>
      <c r="NBO210" s="418"/>
      <c r="NBP210" s="223"/>
      <c r="NBQ210" s="223"/>
      <c r="NBR210" s="333"/>
      <c r="NBS210" s="333"/>
      <c r="NBT210" s="223"/>
      <c r="NBU210" s="418"/>
      <c r="NBV210" s="418"/>
      <c r="NBW210" s="331"/>
      <c r="NBX210" s="332"/>
      <c r="NBY210" s="418"/>
      <c r="NBZ210" s="223"/>
      <c r="NCA210" s="223"/>
      <c r="NCB210" s="333"/>
      <c r="NCC210" s="333"/>
      <c r="NCD210" s="223"/>
      <c r="NCE210" s="418"/>
      <c r="NCF210" s="418"/>
      <c r="NCG210" s="331"/>
      <c r="NCH210" s="332"/>
      <c r="NCI210" s="418"/>
      <c r="NCJ210" s="223"/>
      <c r="NCK210" s="223"/>
      <c r="NCL210" s="333"/>
      <c r="NCM210" s="333"/>
      <c r="NCN210" s="223"/>
      <c r="NCO210" s="418"/>
      <c r="NCP210" s="418"/>
      <c r="NCQ210" s="331"/>
      <c r="NCR210" s="332"/>
      <c r="NCS210" s="418"/>
      <c r="NCT210" s="223"/>
      <c r="NCU210" s="223"/>
      <c r="NCV210" s="333"/>
      <c r="NCW210" s="333"/>
      <c r="NCX210" s="223"/>
      <c r="NCY210" s="418"/>
      <c r="NCZ210" s="418"/>
      <c r="NDA210" s="331"/>
      <c r="NDB210" s="332"/>
      <c r="NDC210" s="418"/>
      <c r="NDD210" s="223"/>
      <c r="NDE210" s="223"/>
      <c r="NDF210" s="333"/>
      <c r="NDG210" s="333"/>
      <c r="NDH210" s="223"/>
      <c r="NDI210" s="418"/>
      <c r="NDJ210" s="418"/>
      <c r="NDK210" s="331"/>
      <c r="NDL210" s="332"/>
      <c r="NDM210" s="418"/>
      <c r="NDN210" s="223"/>
      <c r="NDO210" s="223"/>
      <c r="NDP210" s="333"/>
      <c r="NDQ210" s="333"/>
      <c r="NDR210" s="223"/>
      <c r="NDS210" s="418"/>
      <c r="NDT210" s="418"/>
      <c r="NDU210" s="331"/>
      <c r="NDV210" s="332"/>
      <c r="NDW210" s="418"/>
      <c r="NDX210" s="223"/>
      <c r="NDY210" s="223"/>
      <c r="NDZ210" s="333"/>
      <c r="NEA210" s="333"/>
      <c r="NEB210" s="223"/>
      <c r="NEC210" s="418"/>
      <c r="NED210" s="418"/>
      <c r="NEE210" s="331"/>
      <c r="NEF210" s="332"/>
      <c r="NEG210" s="418"/>
      <c r="NEH210" s="223"/>
      <c r="NEI210" s="223"/>
      <c r="NEJ210" s="333"/>
      <c r="NEK210" s="333"/>
      <c r="NEL210" s="223"/>
      <c r="NEM210" s="418"/>
      <c r="NEN210" s="418"/>
      <c r="NEO210" s="331"/>
      <c r="NEP210" s="332"/>
      <c r="NEQ210" s="418"/>
      <c r="NER210" s="223"/>
      <c r="NES210" s="223"/>
      <c r="NET210" s="333"/>
      <c r="NEU210" s="333"/>
      <c r="NEV210" s="223"/>
      <c r="NEW210" s="418"/>
      <c r="NEX210" s="418"/>
      <c r="NEY210" s="331"/>
      <c r="NEZ210" s="332"/>
      <c r="NFA210" s="418"/>
      <c r="NFB210" s="223"/>
      <c r="NFC210" s="223"/>
      <c r="NFD210" s="333"/>
      <c r="NFE210" s="333"/>
      <c r="NFF210" s="223"/>
      <c r="NFG210" s="418"/>
      <c r="NFH210" s="418"/>
      <c r="NFI210" s="331"/>
      <c r="NFJ210" s="332"/>
      <c r="NFK210" s="418"/>
      <c r="NFL210" s="223"/>
      <c r="NFM210" s="223"/>
      <c r="NFN210" s="333"/>
      <c r="NFO210" s="333"/>
      <c r="NFP210" s="223"/>
      <c r="NFQ210" s="418"/>
      <c r="NFR210" s="418"/>
      <c r="NFS210" s="331"/>
      <c r="NFT210" s="332"/>
      <c r="NFU210" s="418"/>
      <c r="NFV210" s="223"/>
      <c r="NFW210" s="223"/>
      <c r="NFX210" s="333"/>
      <c r="NFY210" s="333"/>
      <c r="NFZ210" s="223"/>
      <c r="NGA210" s="418"/>
      <c r="NGB210" s="418"/>
      <c r="NGC210" s="331"/>
      <c r="NGD210" s="332"/>
      <c r="NGE210" s="418"/>
      <c r="NGF210" s="223"/>
      <c r="NGG210" s="223"/>
      <c r="NGH210" s="333"/>
      <c r="NGI210" s="333"/>
      <c r="NGJ210" s="223"/>
      <c r="NGK210" s="418"/>
      <c r="NGL210" s="418"/>
      <c r="NGM210" s="331"/>
      <c r="NGN210" s="332"/>
      <c r="NGO210" s="418"/>
      <c r="NGP210" s="223"/>
      <c r="NGQ210" s="223"/>
      <c r="NGR210" s="333"/>
      <c r="NGS210" s="333"/>
      <c r="NGT210" s="223"/>
      <c r="NGU210" s="418"/>
      <c r="NGV210" s="418"/>
      <c r="NGW210" s="331"/>
      <c r="NGX210" s="332"/>
      <c r="NGY210" s="418"/>
      <c r="NGZ210" s="223"/>
      <c r="NHA210" s="223"/>
      <c r="NHB210" s="333"/>
      <c r="NHC210" s="333"/>
      <c r="NHD210" s="223"/>
      <c r="NHE210" s="418"/>
      <c r="NHF210" s="418"/>
      <c r="NHG210" s="331"/>
      <c r="NHH210" s="332"/>
      <c r="NHI210" s="418"/>
      <c r="NHJ210" s="223"/>
      <c r="NHK210" s="223"/>
      <c r="NHL210" s="333"/>
      <c r="NHM210" s="333"/>
      <c r="NHN210" s="223"/>
      <c r="NHO210" s="418"/>
      <c r="NHP210" s="418"/>
      <c r="NHQ210" s="331"/>
      <c r="NHR210" s="332"/>
      <c r="NHS210" s="418"/>
      <c r="NHT210" s="223"/>
      <c r="NHU210" s="223"/>
      <c r="NHV210" s="333"/>
      <c r="NHW210" s="333"/>
      <c r="NHX210" s="223"/>
      <c r="NHY210" s="418"/>
      <c r="NHZ210" s="418"/>
      <c r="NIA210" s="331"/>
      <c r="NIB210" s="332"/>
      <c r="NIC210" s="418"/>
      <c r="NID210" s="223"/>
      <c r="NIE210" s="223"/>
      <c r="NIF210" s="333"/>
      <c r="NIG210" s="333"/>
      <c r="NIH210" s="223"/>
      <c r="NII210" s="418"/>
      <c r="NIJ210" s="418"/>
      <c r="NIK210" s="331"/>
      <c r="NIL210" s="332"/>
      <c r="NIM210" s="418"/>
      <c r="NIN210" s="223"/>
      <c r="NIO210" s="223"/>
      <c r="NIP210" s="333"/>
      <c r="NIQ210" s="333"/>
      <c r="NIR210" s="223"/>
      <c r="NIS210" s="418"/>
      <c r="NIT210" s="418"/>
      <c r="NIU210" s="331"/>
      <c r="NIV210" s="332"/>
      <c r="NIW210" s="418"/>
      <c r="NIX210" s="223"/>
      <c r="NIY210" s="223"/>
      <c r="NIZ210" s="333"/>
      <c r="NJA210" s="333"/>
      <c r="NJB210" s="223"/>
      <c r="NJC210" s="418"/>
      <c r="NJD210" s="418"/>
      <c r="NJE210" s="331"/>
      <c r="NJF210" s="332"/>
      <c r="NJG210" s="418"/>
      <c r="NJH210" s="223"/>
      <c r="NJI210" s="223"/>
      <c r="NJJ210" s="333"/>
      <c r="NJK210" s="333"/>
      <c r="NJL210" s="223"/>
      <c r="NJM210" s="418"/>
      <c r="NJN210" s="418"/>
      <c r="NJO210" s="331"/>
      <c r="NJP210" s="332"/>
      <c r="NJQ210" s="418"/>
      <c r="NJR210" s="223"/>
      <c r="NJS210" s="223"/>
      <c r="NJT210" s="333"/>
      <c r="NJU210" s="333"/>
      <c r="NJV210" s="223"/>
      <c r="NJW210" s="418"/>
      <c r="NJX210" s="418"/>
      <c r="NJY210" s="331"/>
      <c r="NJZ210" s="332"/>
      <c r="NKA210" s="418"/>
      <c r="NKB210" s="223"/>
      <c r="NKC210" s="223"/>
      <c r="NKD210" s="333"/>
      <c r="NKE210" s="333"/>
      <c r="NKF210" s="223"/>
      <c r="NKG210" s="418"/>
      <c r="NKH210" s="418"/>
      <c r="NKI210" s="331"/>
      <c r="NKJ210" s="332"/>
      <c r="NKK210" s="418"/>
      <c r="NKL210" s="223"/>
      <c r="NKM210" s="223"/>
      <c r="NKN210" s="333"/>
      <c r="NKO210" s="333"/>
      <c r="NKP210" s="223"/>
      <c r="NKQ210" s="418"/>
      <c r="NKR210" s="418"/>
      <c r="NKS210" s="331"/>
      <c r="NKT210" s="332"/>
      <c r="NKU210" s="418"/>
      <c r="NKV210" s="223"/>
      <c r="NKW210" s="223"/>
      <c r="NKX210" s="333"/>
      <c r="NKY210" s="333"/>
      <c r="NKZ210" s="223"/>
      <c r="NLA210" s="418"/>
      <c r="NLB210" s="418"/>
      <c r="NLC210" s="331"/>
      <c r="NLD210" s="332"/>
      <c r="NLE210" s="418"/>
      <c r="NLF210" s="223"/>
      <c r="NLG210" s="223"/>
      <c r="NLH210" s="333"/>
      <c r="NLI210" s="333"/>
      <c r="NLJ210" s="223"/>
      <c r="NLK210" s="418"/>
      <c r="NLL210" s="418"/>
      <c r="NLM210" s="331"/>
      <c r="NLN210" s="332"/>
      <c r="NLO210" s="418"/>
      <c r="NLP210" s="223"/>
      <c r="NLQ210" s="223"/>
      <c r="NLR210" s="333"/>
      <c r="NLS210" s="333"/>
      <c r="NLT210" s="223"/>
      <c r="NLU210" s="418"/>
      <c r="NLV210" s="418"/>
      <c r="NLW210" s="331"/>
      <c r="NLX210" s="332"/>
      <c r="NLY210" s="418"/>
      <c r="NLZ210" s="223"/>
      <c r="NMA210" s="223"/>
      <c r="NMB210" s="333"/>
      <c r="NMC210" s="333"/>
      <c r="NMD210" s="223"/>
      <c r="NME210" s="418"/>
      <c r="NMF210" s="418"/>
      <c r="NMG210" s="331"/>
      <c r="NMH210" s="332"/>
      <c r="NMI210" s="418"/>
      <c r="NMJ210" s="223"/>
      <c r="NMK210" s="223"/>
      <c r="NML210" s="333"/>
      <c r="NMM210" s="333"/>
      <c r="NMN210" s="223"/>
      <c r="NMO210" s="418"/>
      <c r="NMP210" s="418"/>
      <c r="NMQ210" s="331"/>
      <c r="NMR210" s="332"/>
      <c r="NMS210" s="418"/>
      <c r="NMT210" s="223"/>
      <c r="NMU210" s="223"/>
      <c r="NMV210" s="333"/>
      <c r="NMW210" s="333"/>
      <c r="NMX210" s="223"/>
      <c r="NMY210" s="418"/>
      <c r="NMZ210" s="418"/>
      <c r="NNA210" s="331"/>
      <c r="NNB210" s="332"/>
      <c r="NNC210" s="418"/>
      <c r="NND210" s="223"/>
      <c r="NNE210" s="223"/>
      <c r="NNF210" s="333"/>
      <c r="NNG210" s="333"/>
      <c r="NNH210" s="223"/>
      <c r="NNI210" s="418"/>
      <c r="NNJ210" s="418"/>
      <c r="NNK210" s="331"/>
      <c r="NNL210" s="332"/>
      <c r="NNM210" s="418"/>
      <c r="NNN210" s="223"/>
      <c r="NNO210" s="223"/>
      <c r="NNP210" s="333"/>
      <c r="NNQ210" s="333"/>
      <c r="NNR210" s="223"/>
      <c r="NNS210" s="418"/>
      <c r="NNT210" s="418"/>
      <c r="NNU210" s="331"/>
      <c r="NNV210" s="332"/>
      <c r="NNW210" s="418"/>
      <c r="NNX210" s="223"/>
      <c r="NNY210" s="223"/>
      <c r="NNZ210" s="333"/>
      <c r="NOA210" s="333"/>
      <c r="NOB210" s="223"/>
      <c r="NOC210" s="418"/>
      <c r="NOD210" s="418"/>
      <c r="NOE210" s="331"/>
      <c r="NOF210" s="332"/>
      <c r="NOG210" s="418"/>
      <c r="NOH210" s="223"/>
      <c r="NOI210" s="223"/>
      <c r="NOJ210" s="333"/>
      <c r="NOK210" s="333"/>
      <c r="NOL210" s="223"/>
      <c r="NOM210" s="418"/>
      <c r="NON210" s="418"/>
      <c r="NOO210" s="331"/>
      <c r="NOP210" s="332"/>
      <c r="NOQ210" s="418"/>
      <c r="NOR210" s="223"/>
      <c r="NOS210" s="223"/>
      <c r="NOT210" s="333"/>
      <c r="NOU210" s="333"/>
      <c r="NOV210" s="223"/>
      <c r="NOW210" s="418"/>
      <c r="NOX210" s="418"/>
      <c r="NOY210" s="331"/>
      <c r="NOZ210" s="332"/>
      <c r="NPA210" s="418"/>
      <c r="NPB210" s="223"/>
      <c r="NPC210" s="223"/>
      <c r="NPD210" s="333"/>
      <c r="NPE210" s="333"/>
      <c r="NPF210" s="223"/>
      <c r="NPG210" s="418"/>
      <c r="NPH210" s="418"/>
      <c r="NPI210" s="331"/>
      <c r="NPJ210" s="332"/>
      <c r="NPK210" s="418"/>
      <c r="NPL210" s="223"/>
      <c r="NPM210" s="223"/>
      <c r="NPN210" s="333"/>
      <c r="NPO210" s="333"/>
      <c r="NPP210" s="223"/>
      <c r="NPQ210" s="418"/>
      <c r="NPR210" s="418"/>
      <c r="NPS210" s="331"/>
      <c r="NPT210" s="332"/>
      <c r="NPU210" s="418"/>
      <c r="NPV210" s="223"/>
      <c r="NPW210" s="223"/>
      <c r="NPX210" s="333"/>
      <c r="NPY210" s="333"/>
      <c r="NPZ210" s="223"/>
      <c r="NQA210" s="418"/>
      <c r="NQB210" s="418"/>
      <c r="NQC210" s="331"/>
      <c r="NQD210" s="332"/>
      <c r="NQE210" s="418"/>
      <c r="NQF210" s="223"/>
      <c r="NQG210" s="223"/>
      <c r="NQH210" s="333"/>
      <c r="NQI210" s="333"/>
      <c r="NQJ210" s="223"/>
      <c r="NQK210" s="418"/>
      <c r="NQL210" s="418"/>
      <c r="NQM210" s="331"/>
      <c r="NQN210" s="332"/>
      <c r="NQO210" s="418"/>
      <c r="NQP210" s="223"/>
      <c r="NQQ210" s="223"/>
      <c r="NQR210" s="333"/>
      <c r="NQS210" s="333"/>
      <c r="NQT210" s="223"/>
      <c r="NQU210" s="418"/>
      <c r="NQV210" s="418"/>
      <c r="NQW210" s="331"/>
      <c r="NQX210" s="332"/>
      <c r="NQY210" s="418"/>
      <c r="NQZ210" s="223"/>
      <c r="NRA210" s="223"/>
      <c r="NRB210" s="333"/>
      <c r="NRC210" s="333"/>
      <c r="NRD210" s="223"/>
      <c r="NRE210" s="418"/>
      <c r="NRF210" s="418"/>
      <c r="NRG210" s="331"/>
      <c r="NRH210" s="332"/>
      <c r="NRI210" s="418"/>
      <c r="NRJ210" s="223"/>
      <c r="NRK210" s="223"/>
      <c r="NRL210" s="333"/>
      <c r="NRM210" s="333"/>
      <c r="NRN210" s="223"/>
      <c r="NRO210" s="418"/>
      <c r="NRP210" s="418"/>
      <c r="NRQ210" s="331"/>
      <c r="NRR210" s="332"/>
      <c r="NRS210" s="418"/>
      <c r="NRT210" s="223"/>
      <c r="NRU210" s="223"/>
      <c r="NRV210" s="333"/>
      <c r="NRW210" s="333"/>
      <c r="NRX210" s="223"/>
      <c r="NRY210" s="418"/>
      <c r="NRZ210" s="418"/>
      <c r="NSA210" s="331"/>
      <c r="NSB210" s="332"/>
      <c r="NSC210" s="418"/>
      <c r="NSD210" s="223"/>
      <c r="NSE210" s="223"/>
      <c r="NSF210" s="333"/>
      <c r="NSG210" s="333"/>
      <c r="NSH210" s="223"/>
      <c r="NSI210" s="418"/>
      <c r="NSJ210" s="418"/>
      <c r="NSK210" s="331"/>
      <c r="NSL210" s="332"/>
      <c r="NSM210" s="418"/>
      <c r="NSN210" s="223"/>
      <c r="NSO210" s="223"/>
      <c r="NSP210" s="333"/>
      <c r="NSQ210" s="333"/>
      <c r="NSR210" s="223"/>
      <c r="NSS210" s="418"/>
      <c r="NST210" s="418"/>
      <c r="NSU210" s="331"/>
      <c r="NSV210" s="332"/>
      <c r="NSW210" s="418"/>
      <c r="NSX210" s="223"/>
      <c r="NSY210" s="223"/>
      <c r="NSZ210" s="333"/>
      <c r="NTA210" s="333"/>
      <c r="NTB210" s="223"/>
      <c r="NTC210" s="418"/>
      <c r="NTD210" s="418"/>
      <c r="NTE210" s="331"/>
      <c r="NTF210" s="332"/>
      <c r="NTG210" s="418"/>
      <c r="NTH210" s="223"/>
      <c r="NTI210" s="223"/>
      <c r="NTJ210" s="333"/>
      <c r="NTK210" s="333"/>
      <c r="NTL210" s="223"/>
      <c r="NTM210" s="418"/>
      <c r="NTN210" s="418"/>
      <c r="NTO210" s="331"/>
      <c r="NTP210" s="332"/>
      <c r="NTQ210" s="418"/>
      <c r="NTR210" s="223"/>
      <c r="NTS210" s="223"/>
      <c r="NTT210" s="333"/>
      <c r="NTU210" s="333"/>
      <c r="NTV210" s="223"/>
      <c r="NTW210" s="418"/>
      <c r="NTX210" s="418"/>
      <c r="NTY210" s="331"/>
      <c r="NTZ210" s="332"/>
      <c r="NUA210" s="418"/>
      <c r="NUB210" s="223"/>
      <c r="NUC210" s="223"/>
      <c r="NUD210" s="333"/>
      <c r="NUE210" s="333"/>
      <c r="NUF210" s="223"/>
      <c r="NUG210" s="418"/>
      <c r="NUH210" s="418"/>
      <c r="NUI210" s="331"/>
      <c r="NUJ210" s="332"/>
      <c r="NUK210" s="418"/>
      <c r="NUL210" s="223"/>
      <c r="NUM210" s="223"/>
      <c r="NUN210" s="333"/>
      <c r="NUO210" s="333"/>
      <c r="NUP210" s="223"/>
      <c r="NUQ210" s="418"/>
      <c r="NUR210" s="418"/>
      <c r="NUS210" s="331"/>
      <c r="NUT210" s="332"/>
      <c r="NUU210" s="418"/>
      <c r="NUV210" s="223"/>
      <c r="NUW210" s="223"/>
      <c r="NUX210" s="333"/>
      <c r="NUY210" s="333"/>
      <c r="NUZ210" s="223"/>
      <c r="NVA210" s="418"/>
      <c r="NVB210" s="418"/>
      <c r="NVC210" s="331"/>
      <c r="NVD210" s="332"/>
      <c r="NVE210" s="418"/>
      <c r="NVF210" s="223"/>
      <c r="NVG210" s="223"/>
      <c r="NVH210" s="333"/>
      <c r="NVI210" s="333"/>
      <c r="NVJ210" s="223"/>
      <c r="NVK210" s="418"/>
      <c r="NVL210" s="418"/>
      <c r="NVM210" s="331"/>
      <c r="NVN210" s="332"/>
      <c r="NVO210" s="418"/>
      <c r="NVP210" s="223"/>
      <c r="NVQ210" s="223"/>
      <c r="NVR210" s="333"/>
      <c r="NVS210" s="333"/>
      <c r="NVT210" s="223"/>
      <c r="NVU210" s="418"/>
      <c r="NVV210" s="418"/>
      <c r="NVW210" s="331"/>
      <c r="NVX210" s="332"/>
      <c r="NVY210" s="418"/>
      <c r="NVZ210" s="223"/>
      <c r="NWA210" s="223"/>
      <c r="NWB210" s="333"/>
      <c r="NWC210" s="333"/>
      <c r="NWD210" s="223"/>
      <c r="NWE210" s="418"/>
      <c r="NWF210" s="418"/>
      <c r="NWG210" s="331"/>
      <c r="NWH210" s="332"/>
      <c r="NWI210" s="418"/>
      <c r="NWJ210" s="223"/>
      <c r="NWK210" s="223"/>
      <c r="NWL210" s="333"/>
      <c r="NWM210" s="333"/>
      <c r="NWN210" s="223"/>
      <c r="NWO210" s="418"/>
      <c r="NWP210" s="418"/>
      <c r="NWQ210" s="331"/>
      <c r="NWR210" s="332"/>
      <c r="NWS210" s="418"/>
      <c r="NWT210" s="223"/>
      <c r="NWU210" s="223"/>
      <c r="NWV210" s="333"/>
      <c r="NWW210" s="333"/>
      <c r="NWX210" s="223"/>
      <c r="NWY210" s="418"/>
      <c r="NWZ210" s="418"/>
      <c r="NXA210" s="331"/>
      <c r="NXB210" s="332"/>
      <c r="NXC210" s="418"/>
      <c r="NXD210" s="223"/>
      <c r="NXE210" s="223"/>
      <c r="NXF210" s="333"/>
      <c r="NXG210" s="333"/>
      <c r="NXH210" s="223"/>
      <c r="NXI210" s="418"/>
      <c r="NXJ210" s="418"/>
      <c r="NXK210" s="331"/>
      <c r="NXL210" s="332"/>
      <c r="NXM210" s="418"/>
      <c r="NXN210" s="223"/>
      <c r="NXO210" s="223"/>
      <c r="NXP210" s="333"/>
      <c r="NXQ210" s="333"/>
      <c r="NXR210" s="223"/>
      <c r="NXS210" s="418"/>
      <c r="NXT210" s="418"/>
      <c r="NXU210" s="331"/>
      <c r="NXV210" s="332"/>
      <c r="NXW210" s="418"/>
      <c r="NXX210" s="223"/>
      <c r="NXY210" s="223"/>
      <c r="NXZ210" s="333"/>
      <c r="NYA210" s="333"/>
      <c r="NYB210" s="223"/>
      <c r="NYC210" s="418"/>
      <c r="NYD210" s="418"/>
      <c r="NYE210" s="331"/>
      <c r="NYF210" s="332"/>
      <c r="NYG210" s="418"/>
      <c r="NYH210" s="223"/>
      <c r="NYI210" s="223"/>
      <c r="NYJ210" s="333"/>
      <c r="NYK210" s="333"/>
      <c r="NYL210" s="223"/>
      <c r="NYM210" s="418"/>
      <c r="NYN210" s="418"/>
      <c r="NYO210" s="331"/>
      <c r="NYP210" s="332"/>
      <c r="NYQ210" s="418"/>
      <c r="NYR210" s="223"/>
      <c r="NYS210" s="223"/>
      <c r="NYT210" s="333"/>
      <c r="NYU210" s="333"/>
      <c r="NYV210" s="223"/>
      <c r="NYW210" s="418"/>
      <c r="NYX210" s="418"/>
      <c r="NYY210" s="331"/>
      <c r="NYZ210" s="332"/>
      <c r="NZA210" s="418"/>
      <c r="NZB210" s="223"/>
      <c r="NZC210" s="223"/>
      <c r="NZD210" s="333"/>
      <c r="NZE210" s="333"/>
      <c r="NZF210" s="223"/>
      <c r="NZG210" s="418"/>
      <c r="NZH210" s="418"/>
      <c r="NZI210" s="331"/>
      <c r="NZJ210" s="332"/>
      <c r="NZK210" s="418"/>
      <c r="NZL210" s="223"/>
      <c r="NZM210" s="223"/>
      <c r="NZN210" s="333"/>
      <c r="NZO210" s="333"/>
      <c r="NZP210" s="223"/>
      <c r="NZQ210" s="418"/>
      <c r="NZR210" s="418"/>
      <c r="NZS210" s="331"/>
      <c r="NZT210" s="332"/>
      <c r="NZU210" s="418"/>
      <c r="NZV210" s="223"/>
      <c r="NZW210" s="223"/>
      <c r="NZX210" s="333"/>
      <c r="NZY210" s="333"/>
      <c r="NZZ210" s="223"/>
      <c r="OAA210" s="418"/>
      <c r="OAB210" s="418"/>
      <c r="OAC210" s="331"/>
      <c r="OAD210" s="332"/>
      <c r="OAE210" s="418"/>
      <c r="OAF210" s="223"/>
      <c r="OAG210" s="223"/>
      <c r="OAH210" s="333"/>
      <c r="OAI210" s="333"/>
      <c r="OAJ210" s="223"/>
      <c r="OAK210" s="418"/>
      <c r="OAL210" s="418"/>
      <c r="OAM210" s="331"/>
      <c r="OAN210" s="332"/>
      <c r="OAO210" s="418"/>
      <c r="OAP210" s="223"/>
      <c r="OAQ210" s="223"/>
      <c r="OAR210" s="333"/>
      <c r="OAS210" s="333"/>
      <c r="OAT210" s="223"/>
      <c r="OAU210" s="418"/>
      <c r="OAV210" s="418"/>
      <c r="OAW210" s="331"/>
      <c r="OAX210" s="332"/>
      <c r="OAY210" s="418"/>
      <c r="OAZ210" s="223"/>
      <c r="OBA210" s="223"/>
      <c r="OBB210" s="333"/>
      <c r="OBC210" s="333"/>
      <c r="OBD210" s="223"/>
      <c r="OBE210" s="418"/>
      <c r="OBF210" s="418"/>
      <c r="OBG210" s="331"/>
      <c r="OBH210" s="332"/>
      <c r="OBI210" s="418"/>
      <c r="OBJ210" s="223"/>
      <c r="OBK210" s="223"/>
      <c r="OBL210" s="333"/>
      <c r="OBM210" s="333"/>
      <c r="OBN210" s="223"/>
      <c r="OBO210" s="418"/>
      <c r="OBP210" s="418"/>
      <c r="OBQ210" s="331"/>
      <c r="OBR210" s="332"/>
      <c r="OBS210" s="418"/>
      <c r="OBT210" s="223"/>
      <c r="OBU210" s="223"/>
      <c r="OBV210" s="333"/>
      <c r="OBW210" s="333"/>
      <c r="OBX210" s="223"/>
      <c r="OBY210" s="418"/>
      <c r="OBZ210" s="418"/>
      <c r="OCA210" s="331"/>
      <c r="OCB210" s="332"/>
      <c r="OCC210" s="418"/>
      <c r="OCD210" s="223"/>
      <c r="OCE210" s="223"/>
      <c r="OCF210" s="333"/>
      <c r="OCG210" s="333"/>
      <c r="OCH210" s="223"/>
      <c r="OCI210" s="418"/>
      <c r="OCJ210" s="418"/>
      <c r="OCK210" s="331"/>
      <c r="OCL210" s="332"/>
      <c r="OCM210" s="418"/>
      <c r="OCN210" s="223"/>
      <c r="OCO210" s="223"/>
      <c r="OCP210" s="333"/>
      <c r="OCQ210" s="333"/>
      <c r="OCR210" s="223"/>
      <c r="OCS210" s="418"/>
      <c r="OCT210" s="418"/>
      <c r="OCU210" s="331"/>
      <c r="OCV210" s="332"/>
      <c r="OCW210" s="418"/>
      <c r="OCX210" s="223"/>
      <c r="OCY210" s="223"/>
      <c r="OCZ210" s="333"/>
      <c r="ODA210" s="333"/>
      <c r="ODB210" s="223"/>
      <c r="ODC210" s="418"/>
      <c r="ODD210" s="418"/>
      <c r="ODE210" s="331"/>
      <c r="ODF210" s="332"/>
      <c r="ODG210" s="418"/>
      <c r="ODH210" s="223"/>
      <c r="ODI210" s="223"/>
      <c r="ODJ210" s="333"/>
      <c r="ODK210" s="333"/>
      <c r="ODL210" s="223"/>
      <c r="ODM210" s="418"/>
      <c r="ODN210" s="418"/>
      <c r="ODO210" s="331"/>
      <c r="ODP210" s="332"/>
      <c r="ODQ210" s="418"/>
      <c r="ODR210" s="223"/>
      <c r="ODS210" s="223"/>
      <c r="ODT210" s="333"/>
      <c r="ODU210" s="333"/>
      <c r="ODV210" s="223"/>
      <c r="ODW210" s="418"/>
      <c r="ODX210" s="418"/>
      <c r="ODY210" s="331"/>
      <c r="ODZ210" s="332"/>
      <c r="OEA210" s="418"/>
      <c r="OEB210" s="223"/>
      <c r="OEC210" s="223"/>
      <c r="OED210" s="333"/>
      <c r="OEE210" s="333"/>
      <c r="OEF210" s="223"/>
      <c r="OEG210" s="418"/>
      <c r="OEH210" s="418"/>
      <c r="OEI210" s="331"/>
      <c r="OEJ210" s="332"/>
      <c r="OEK210" s="418"/>
      <c r="OEL210" s="223"/>
      <c r="OEM210" s="223"/>
      <c r="OEN210" s="333"/>
      <c r="OEO210" s="333"/>
      <c r="OEP210" s="223"/>
      <c r="OEQ210" s="418"/>
      <c r="OER210" s="418"/>
      <c r="OES210" s="331"/>
      <c r="OET210" s="332"/>
      <c r="OEU210" s="418"/>
      <c r="OEV210" s="223"/>
      <c r="OEW210" s="223"/>
      <c r="OEX210" s="333"/>
      <c r="OEY210" s="333"/>
      <c r="OEZ210" s="223"/>
      <c r="OFA210" s="418"/>
      <c r="OFB210" s="418"/>
      <c r="OFC210" s="331"/>
      <c r="OFD210" s="332"/>
      <c r="OFE210" s="418"/>
      <c r="OFF210" s="223"/>
      <c r="OFG210" s="223"/>
      <c r="OFH210" s="333"/>
      <c r="OFI210" s="333"/>
      <c r="OFJ210" s="223"/>
      <c r="OFK210" s="418"/>
      <c r="OFL210" s="418"/>
      <c r="OFM210" s="331"/>
      <c r="OFN210" s="332"/>
      <c r="OFO210" s="418"/>
      <c r="OFP210" s="223"/>
      <c r="OFQ210" s="223"/>
      <c r="OFR210" s="333"/>
      <c r="OFS210" s="333"/>
      <c r="OFT210" s="223"/>
      <c r="OFU210" s="418"/>
      <c r="OFV210" s="418"/>
      <c r="OFW210" s="331"/>
      <c r="OFX210" s="332"/>
      <c r="OFY210" s="418"/>
      <c r="OFZ210" s="223"/>
      <c r="OGA210" s="223"/>
      <c r="OGB210" s="333"/>
      <c r="OGC210" s="333"/>
      <c r="OGD210" s="223"/>
      <c r="OGE210" s="418"/>
      <c r="OGF210" s="418"/>
      <c r="OGG210" s="331"/>
      <c r="OGH210" s="332"/>
      <c r="OGI210" s="418"/>
      <c r="OGJ210" s="223"/>
      <c r="OGK210" s="223"/>
      <c r="OGL210" s="333"/>
      <c r="OGM210" s="333"/>
      <c r="OGN210" s="223"/>
      <c r="OGO210" s="418"/>
      <c r="OGP210" s="418"/>
      <c r="OGQ210" s="331"/>
      <c r="OGR210" s="332"/>
      <c r="OGS210" s="418"/>
      <c r="OGT210" s="223"/>
      <c r="OGU210" s="223"/>
      <c r="OGV210" s="333"/>
      <c r="OGW210" s="333"/>
      <c r="OGX210" s="223"/>
      <c r="OGY210" s="418"/>
      <c r="OGZ210" s="418"/>
      <c r="OHA210" s="331"/>
      <c r="OHB210" s="332"/>
      <c r="OHC210" s="418"/>
      <c r="OHD210" s="223"/>
      <c r="OHE210" s="223"/>
      <c r="OHF210" s="333"/>
      <c r="OHG210" s="333"/>
      <c r="OHH210" s="223"/>
      <c r="OHI210" s="418"/>
      <c r="OHJ210" s="418"/>
      <c r="OHK210" s="331"/>
      <c r="OHL210" s="332"/>
      <c r="OHM210" s="418"/>
      <c r="OHN210" s="223"/>
      <c r="OHO210" s="223"/>
      <c r="OHP210" s="333"/>
      <c r="OHQ210" s="333"/>
      <c r="OHR210" s="223"/>
      <c r="OHS210" s="418"/>
      <c r="OHT210" s="418"/>
      <c r="OHU210" s="331"/>
      <c r="OHV210" s="332"/>
      <c r="OHW210" s="418"/>
      <c r="OHX210" s="223"/>
      <c r="OHY210" s="223"/>
      <c r="OHZ210" s="333"/>
      <c r="OIA210" s="333"/>
      <c r="OIB210" s="223"/>
      <c r="OIC210" s="418"/>
      <c r="OID210" s="418"/>
      <c r="OIE210" s="331"/>
      <c r="OIF210" s="332"/>
      <c r="OIG210" s="418"/>
      <c r="OIH210" s="223"/>
      <c r="OII210" s="223"/>
      <c r="OIJ210" s="333"/>
      <c r="OIK210" s="333"/>
      <c r="OIL210" s="223"/>
      <c r="OIM210" s="418"/>
      <c r="OIN210" s="418"/>
      <c r="OIO210" s="331"/>
      <c r="OIP210" s="332"/>
      <c r="OIQ210" s="418"/>
      <c r="OIR210" s="223"/>
      <c r="OIS210" s="223"/>
      <c r="OIT210" s="333"/>
      <c r="OIU210" s="333"/>
      <c r="OIV210" s="223"/>
      <c r="OIW210" s="418"/>
      <c r="OIX210" s="418"/>
      <c r="OIY210" s="331"/>
      <c r="OIZ210" s="332"/>
      <c r="OJA210" s="418"/>
      <c r="OJB210" s="223"/>
      <c r="OJC210" s="223"/>
      <c r="OJD210" s="333"/>
      <c r="OJE210" s="333"/>
      <c r="OJF210" s="223"/>
      <c r="OJG210" s="418"/>
      <c r="OJH210" s="418"/>
      <c r="OJI210" s="331"/>
      <c r="OJJ210" s="332"/>
      <c r="OJK210" s="418"/>
      <c r="OJL210" s="223"/>
      <c r="OJM210" s="223"/>
      <c r="OJN210" s="333"/>
      <c r="OJO210" s="333"/>
      <c r="OJP210" s="223"/>
      <c r="OJQ210" s="418"/>
      <c r="OJR210" s="418"/>
      <c r="OJS210" s="331"/>
      <c r="OJT210" s="332"/>
      <c r="OJU210" s="418"/>
      <c r="OJV210" s="223"/>
      <c r="OJW210" s="223"/>
      <c r="OJX210" s="333"/>
      <c r="OJY210" s="333"/>
      <c r="OJZ210" s="223"/>
      <c r="OKA210" s="418"/>
      <c r="OKB210" s="418"/>
      <c r="OKC210" s="331"/>
      <c r="OKD210" s="332"/>
      <c r="OKE210" s="418"/>
      <c r="OKF210" s="223"/>
      <c r="OKG210" s="223"/>
      <c r="OKH210" s="333"/>
      <c r="OKI210" s="333"/>
      <c r="OKJ210" s="223"/>
      <c r="OKK210" s="418"/>
      <c r="OKL210" s="418"/>
      <c r="OKM210" s="331"/>
      <c r="OKN210" s="332"/>
      <c r="OKO210" s="418"/>
      <c r="OKP210" s="223"/>
      <c r="OKQ210" s="223"/>
      <c r="OKR210" s="333"/>
      <c r="OKS210" s="333"/>
      <c r="OKT210" s="223"/>
      <c r="OKU210" s="418"/>
      <c r="OKV210" s="418"/>
      <c r="OKW210" s="331"/>
      <c r="OKX210" s="332"/>
      <c r="OKY210" s="418"/>
      <c r="OKZ210" s="223"/>
      <c r="OLA210" s="223"/>
      <c r="OLB210" s="333"/>
      <c r="OLC210" s="333"/>
      <c r="OLD210" s="223"/>
      <c r="OLE210" s="418"/>
      <c r="OLF210" s="418"/>
      <c r="OLG210" s="331"/>
      <c r="OLH210" s="332"/>
      <c r="OLI210" s="418"/>
      <c r="OLJ210" s="223"/>
      <c r="OLK210" s="223"/>
      <c r="OLL210" s="333"/>
      <c r="OLM210" s="333"/>
      <c r="OLN210" s="223"/>
      <c r="OLO210" s="418"/>
      <c r="OLP210" s="418"/>
      <c r="OLQ210" s="331"/>
      <c r="OLR210" s="332"/>
      <c r="OLS210" s="418"/>
      <c r="OLT210" s="223"/>
      <c r="OLU210" s="223"/>
      <c r="OLV210" s="333"/>
      <c r="OLW210" s="333"/>
      <c r="OLX210" s="223"/>
      <c r="OLY210" s="418"/>
      <c r="OLZ210" s="418"/>
      <c r="OMA210" s="331"/>
      <c r="OMB210" s="332"/>
      <c r="OMC210" s="418"/>
      <c r="OMD210" s="223"/>
      <c r="OME210" s="223"/>
      <c r="OMF210" s="333"/>
      <c r="OMG210" s="333"/>
      <c r="OMH210" s="223"/>
      <c r="OMI210" s="418"/>
      <c r="OMJ210" s="418"/>
      <c r="OMK210" s="331"/>
      <c r="OML210" s="332"/>
      <c r="OMM210" s="418"/>
      <c r="OMN210" s="223"/>
      <c r="OMO210" s="223"/>
      <c r="OMP210" s="333"/>
      <c r="OMQ210" s="333"/>
      <c r="OMR210" s="223"/>
      <c r="OMS210" s="418"/>
      <c r="OMT210" s="418"/>
      <c r="OMU210" s="331"/>
      <c r="OMV210" s="332"/>
      <c r="OMW210" s="418"/>
      <c r="OMX210" s="223"/>
      <c r="OMY210" s="223"/>
      <c r="OMZ210" s="333"/>
      <c r="ONA210" s="333"/>
      <c r="ONB210" s="223"/>
      <c r="ONC210" s="418"/>
      <c r="OND210" s="418"/>
      <c r="ONE210" s="331"/>
      <c r="ONF210" s="332"/>
      <c r="ONG210" s="418"/>
      <c r="ONH210" s="223"/>
      <c r="ONI210" s="223"/>
      <c r="ONJ210" s="333"/>
      <c r="ONK210" s="333"/>
      <c r="ONL210" s="223"/>
      <c r="ONM210" s="418"/>
      <c r="ONN210" s="418"/>
      <c r="ONO210" s="331"/>
      <c r="ONP210" s="332"/>
      <c r="ONQ210" s="418"/>
      <c r="ONR210" s="223"/>
      <c r="ONS210" s="223"/>
      <c r="ONT210" s="333"/>
      <c r="ONU210" s="333"/>
      <c r="ONV210" s="223"/>
      <c r="ONW210" s="418"/>
      <c r="ONX210" s="418"/>
      <c r="ONY210" s="331"/>
      <c r="ONZ210" s="332"/>
      <c r="OOA210" s="418"/>
      <c r="OOB210" s="223"/>
      <c r="OOC210" s="223"/>
      <c r="OOD210" s="333"/>
      <c r="OOE210" s="333"/>
      <c r="OOF210" s="223"/>
      <c r="OOG210" s="418"/>
      <c r="OOH210" s="418"/>
      <c r="OOI210" s="331"/>
      <c r="OOJ210" s="332"/>
      <c r="OOK210" s="418"/>
      <c r="OOL210" s="223"/>
      <c r="OOM210" s="223"/>
      <c r="OON210" s="333"/>
      <c r="OOO210" s="333"/>
      <c r="OOP210" s="223"/>
      <c r="OOQ210" s="418"/>
      <c r="OOR210" s="418"/>
      <c r="OOS210" s="331"/>
      <c r="OOT210" s="332"/>
      <c r="OOU210" s="418"/>
      <c r="OOV210" s="223"/>
      <c r="OOW210" s="223"/>
      <c r="OOX210" s="333"/>
      <c r="OOY210" s="333"/>
      <c r="OOZ210" s="223"/>
      <c r="OPA210" s="418"/>
      <c r="OPB210" s="418"/>
      <c r="OPC210" s="331"/>
      <c r="OPD210" s="332"/>
      <c r="OPE210" s="418"/>
      <c r="OPF210" s="223"/>
      <c r="OPG210" s="223"/>
      <c r="OPH210" s="333"/>
      <c r="OPI210" s="333"/>
      <c r="OPJ210" s="223"/>
      <c r="OPK210" s="418"/>
      <c r="OPL210" s="418"/>
      <c r="OPM210" s="331"/>
      <c r="OPN210" s="332"/>
      <c r="OPO210" s="418"/>
      <c r="OPP210" s="223"/>
      <c r="OPQ210" s="223"/>
      <c r="OPR210" s="333"/>
      <c r="OPS210" s="333"/>
      <c r="OPT210" s="223"/>
      <c r="OPU210" s="418"/>
      <c r="OPV210" s="418"/>
      <c r="OPW210" s="331"/>
      <c r="OPX210" s="332"/>
      <c r="OPY210" s="418"/>
      <c r="OPZ210" s="223"/>
      <c r="OQA210" s="223"/>
      <c r="OQB210" s="333"/>
      <c r="OQC210" s="333"/>
      <c r="OQD210" s="223"/>
      <c r="OQE210" s="418"/>
      <c r="OQF210" s="418"/>
      <c r="OQG210" s="331"/>
      <c r="OQH210" s="332"/>
      <c r="OQI210" s="418"/>
      <c r="OQJ210" s="223"/>
      <c r="OQK210" s="223"/>
      <c r="OQL210" s="333"/>
      <c r="OQM210" s="333"/>
      <c r="OQN210" s="223"/>
      <c r="OQO210" s="418"/>
      <c r="OQP210" s="418"/>
      <c r="OQQ210" s="331"/>
      <c r="OQR210" s="332"/>
      <c r="OQS210" s="418"/>
      <c r="OQT210" s="223"/>
      <c r="OQU210" s="223"/>
      <c r="OQV210" s="333"/>
      <c r="OQW210" s="333"/>
      <c r="OQX210" s="223"/>
      <c r="OQY210" s="418"/>
      <c r="OQZ210" s="418"/>
      <c r="ORA210" s="331"/>
      <c r="ORB210" s="332"/>
      <c r="ORC210" s="418"/>
      <c r="ORD210" s="223"/>
      <c r="ORE210" s="223"/>
      <c r="ORF210" s="333"/>
      <c r="ORG210" s="333"/>
      <c r="ORH210" s="223"/>
      <c r="ORI210" s="418"/>
      <c r="ORJ210" s="418"/>
      <c r="ORK210" s="331"/>
      <c r="ORL210" s="332"/>
      <c r="ORM210" s="418"/>
      <c r="ORN210" s="223"/>
      <c r="ORO210" s="223"/>
      <c r="ORP210" s="333"/>
      <c r="ORQ210" s="333"/>
      <c r="ORR210" s="223"/>
      <c r="ORS210" s="418"/>
      <c r="ORT210" s="418"/>
      <c r="ORU210" s="331"/>
      <c r="ORV210" s="332"/>
      <c r="ORW210" s="418"/>
      <c r="ORX210" s="223"/>
      <c r="ORY210" s="223"/>
      <c r="ORZ210" s="333"/>
      <c r="OSA210" s="333"/>
      <c r="OSB210" s="223"/>
      <c r="OSC210" s="418"/>
      <c r="OSD210" s="418"/>
      <c r="OSE210" s="331"/>
      <c r="OSF210" s="332"/>
      <c r="OSG210" s="418"/>
      <c r="OSH210" s="223"/>
      <c r="OSI210" s="223"/>
      <c r="OSJ210" s="333"/>
      <c r="OSK210" s="333"/>
      <c r="OSL210" s="223"/>
      <c r="OSM210" s="418"/>
      <c r="OSN210" s="418"/>
      <c r="OSO210" s="331"/>
      <c r="OSP210" s="332"/>
      <c r="OSQ210" s="418"/>
      <c r="OSR210" s="223"/>
      <c r="OSS210" s="223"/>
      <c r="OST210" s="333"/>
      <c r="OSU210" s="333"/>
      <c r="OSV210" s="223"/>
      <c r="OSW210" s="418"/>
      <c r="OSX210" s="418"/>
      <c r="OSY210" s="331"/>
      <c r="OSZ210" s="332"/>
      <c r="OTA210" s="418"/>
      <c r="OTB210" s="223"/>
      <c r="OTC210" s="223"/>
      <c r="OTD210" s="333"/>
      <c r="OTE210" s="333"/>
      <c r="OTF210" s="223"/>
      <c r="OTG210" s="418"/>
      <c r="OTH210" s="418"/>
      <c r="OTI210" s="331"/>
      <c r="OTJ210" s="332"/>
      <c r="OTK210" s="418"/>
      <c r="OTL210" s="223"/>
      <c r="OTM210" s="223"/>
      <c r="OTN210" s="333"/>
      <c r="OTO210" s="333"/>
      <c r="OTP210" s="223"/>
      <c r="OTQ210" s="418"/>
      <c r="OTR210" s="418"/>
      <c r="OTS210" s="331"/>
      <c r="OTT210" s="332"/>
      <c r="OTU210" s="418"/>
      <c r="OTV210" s="223"/>
      <c r="OTW210" s="223"/>
      <c r="OTX210" s="333"/>
      <c r="OTY210" s="333"/>
      <c r="OTZ210" s="223"/>
      <c r="OUA210" s="418"/>
      <c r="OUB210" s="418"/>
      <c r="OUC210" s="331"/>
      <c r="OUD210" s="332"/>
      <c r="OUE210" s="418"/>
      <c r="OUF210" s="223"/>
      <c r="OUG210" s="223"/>
      <c r="OUH210" s="333"/>
      <c r="OUI210" s="333"/>
      <c r="OUJ210" s="223"/>
      <c r="OUK210" s="418"/>
      <c r="OUL210" s="418"/>
      <c r="OUM210" s="331"/>
      <c r="OUN210" s="332"/>
      <c r="OUO210" s="418"/>
      <c r="OUP210" s="223"/>
      <c r="OUQ210" s="223"/>
      <c r="OUR210" s="333"/>
      <c r="OUS210" s="333"/>
      <c r="OUT210" s="223"/>
      <c r="OUU210" s="418"/>
      <c r="OUV210" s="418"/>
      <c r="OUW210" s="331"/>
      <c r="OUX210" s="332"/>
      <c r="OUY210" s="418"/>
      <c r="OUZ210" s="223"/>
      <c r="OVA210" s="223"/>
      <c r="OVB210" s="333"/>
      <c r="OVC210" s="333"/>
      <c r="OVD210" s="223"/>
      <c r="OVE210" s="418"/>
      <c r="OVF210" s="418"/>
      <c r="OVG210" s="331"/>
      <c r="OVH210" s="332"/>
      <c r="OVI210" s="418"/>
      <c r="OVJ210" s="223"/>
      <c r="OVK210" s="223"/>
      <c r="OVL210" s="333"/>
      <c r="OVM210" s="333"/>
      <c r="OVN210" s="223"/>
      <c r="OVO210" s="418"/>
      <c r="OVP210" s="418"/>
      <c r="OVQ210" s="331"/>
      <c r="OVR210" s="332"/>
      <c r="OVS210" s="418"/>
      <c r="OVT210" s="223"/>
      <c r="OVU210" s="223"/>
      <c r="OVV210" s="333"/>
      <c r="OVW210" s="333"/>
      <c r="OVX210" s="223"/>
      <c r="OVY210" s="418"/>
      <c r="OVZ210" s="418"/>
      <c r="OWA210" s="331"/>
      <c r="OWB210" s="332"/>
      <c r="OWC210" s="418"/>
      <c r="OWD210" s="223"/>
      <c r="OWE210" s="223"/>
      <c r="OWF210" s="333"/>
      <c r="OWG210" s="333"/>
      <c r="OWH210" s="223"/>
      <c r="OWI210" s="418"/>
      <c r="OWJ210" s="418"/>
      <c r="OWK210" s="331"/>
      <c r="OWL210" s="332"/>
      <c r="OWM210" s="418"/>
      <c r="OWN210" s="223"/>
      <c r="OWO210" s="223"/>
      <c r="OWP210" s="333"/>
      <c r="OWQ210" s="333"/>
      <c r="OWR210" s="223"/>
      <c r="OWS210" s="418"/>
      <c r="OWT210" s="418"/>
      <c r="OWU210" s="331"/>
      <c r="OWV210" s="332"/>
      <c r="OWW210" s="418"/>
      <c r="OWX210" s="223"/>
      <c r="OWY210" s="223"/>
      <c r="OWZ210" s="333"/>
      <c r="OXA210" s="333"/>
      <c r="OXB210" s="223"/>
      <c r="OXC210" s="418"/>
      <c r="OXD210" s="418"/>
      <c r="OXE210" s="331"/>
      <c r="OXF210" s="332"/>
      <c r="OXG210" s="418"/>
      <c r="OXH210" s="223"/>
      <c r="OXI210" s="223"/>
      <c r="OXJ210" s="333"/>
      <c r="OXK210" s="333"/>
      <c r="OXL210" s="223"/>
      <c r="OXM210" s="418"/>
      <c r="OXN210" s="418"/>
      <c r="OXO210" s="331"/>
      <c r="OXP210" s="332"/>
      <c r="OXQ210" s="418"/>
      <c r="OXR210" s="223"/>
      <c r="OXS210" s="223"/>
      <c r="OXT210" s="333"/>
      <c r="OXU210" s="333"/>
      <c r="OXV210" s="223"/>
      <c r="OXW210" s="418"/>
      <c r="OXX210" s="418"/>
      <c r="OXY210" s="331"/>
      <c r="OXZ210" s="332"/>
      <c r="OYA210" s="418"/>
      <c r="OYB210" s="223"/>
      <c r="OYC210" s="223"/>
      <c r="OYD210" s="333"/>
      <c r="OYE210" s="333"/>
      <c r="OYF210" s="223"/>
      <c r="OYG210" s="418"/>
      <c r="OYH210" s="418"/>
      <c r="OYI210" s="331"/>
      <c r="OYJ210" s="332"/>
      <c r="OYK210" s="418"/>
      <c r="OYL210" s="223"/>
      <c r="OYM210" s="223"/>
      <c r="OYN210" s="333"/>
      <c r="OYO210" s="333"/>
      <c r="OYP210" s="223"/>
      <c r="OYQ210" s="418"/>
      <c r="OYR210" s="418"/>
      <c r="OYS210" s="331"/>
      <c r="OYT210" s="332"/>
      <c r="OYU210" s="418"/>
      <c r="OYV210" s="223"/>
      <c r="OYW210" s="223"/>
      <c r="OYX210" s="333"/>
      <c r="OYY210" s="333"/>
      <c r="OYZ210" s="223"/>
      <c r="OZA210" s="418"/>
      <c r="OZB210" s="418"/>
      <c r="OZC210" s="331"/>
      <c r="OZD210" s="332"/>
      <c r="OZE210" s="418"/>
      <c r="OZF210" s="223"/>
      <c r="OZG210" s="223"/>
      <c r="OZH210" s="333"/>
      <c r="OZI210" s="333"/>
      <c r="OZJ210" s="223"/>
      <c r="OZK210" s="418"/>
      <c r="OZL210" s="418"/>
      <c r="OZM210" s="331"/>
      <c r="OZN210" s="332"/>
      <c r="OZO210" s="418"/>
      <c r="OZP210" s="223"/>
      <c r="OZQ210" s="223"/>
      <c r="OZR210" s="333"/>
      <c r="OZS210" s="333"/>
      <c r="OZT210" s="223"/>
      <c r="OZU210" s="418"/>
      <c r="OZV210" s="418"/>
      <c r="OZW210" s="331"/>
      <c r="OZX210" s="332"/>
      <c r="OZY210" s="418"/>
      <c r="OZZ210" s="223"/>
      <c r="PAA210" s="223"/>
      <c r="PAB210" s="333"/>
      <c r="PAC210" s="333"/>
      <c r="PAD210" s="223"/>
      <c r="PAE210" s="418"/>
      <c r="PAF210" s="418"/>
      <c r="PAG210" s="331"/>
      <c r="PAH210" s="332"/>
      <c r="PAI210" s="418"/>
      <c r="PAJ210" s="223"/>
      <c r="PAK210" s="223"/>
      <c r="PAL210" s="333"/>
      <c r="PAM210" s="333"/>
      <c r="PAN210" s="223"/>
      <c r="PAO210" s="418"/>
      <c r="PAP210" s="418"/>
      <c r="PAQ210" s="331"/>
      <c r="PAR210" s="332"/>
      <c r="PAS210" s="418"/>
      <c r="PAT210" s="223"/>
      <c r="PAU210" s="223"/>
      <c r="PAV210" s="333"/>
      <c r="PAW210" s="333"/>
      <c r="PAX210" s="223"/>
      <c r="PAY210" s="418"/>
      <c r="PAZ210" s="418"/>
      <c r="PBA210" s="331"/>
      <c r="PBB210" s="332"/>
      <c r="PBC210" s="418"/>
      <c r="PBD210" s="223"/>
      <c r="PBE210" s="223"/>
      <c r="PBF210" s="333"/>
      <c r="PBG210" s="333"/>
      <c r="PBH210" s="223"/>
      <c r="PBI210" s="418"/>
      <c r="PBJ210" s="418"/>
      <c r="PBK210" s="331"/>
      <c r="PBL210" s="332"/>
      <c r="PBM210" s="418"/>
      <c r="PBN210" s="223"/>
      <c r="PBO210" s="223"/>
      <c r="PBP210" s="333"/>
      <c r="PBQ210" s="333"/>
      <c r="PBR210" s="223"/>
      <c r="PBS210" s="418"/>
      <c r="PBT210" s="418"/>
      <c r="PBU210" s="331"/>
      <c r="PBV210" s="332"/>
      <c r="PBW210" s="418"/>
      <c r="PBX210" s="223"/>
      <c r="PBY210" s="223"/>
      <c r="PBZ210" s="333"/>
      <c r="PCA210" s="333"/>
      <c r="PCB210" s="223"/>
      <c r="PCC210" s="418"/>
      <c r="PCD210" s="418"/>
      <c r="PCE210" s="331"/>
      <c r="PCF210" s="332"/>
      <c r="PCG210" s="418"/>
      <c r="PCH210" s="223"/>
      <c r="PCI210" s="223"/>
      <c r="PCJ210" s="333"/>
      <c r="PCK210" s="333"/>
      <c r="PCL210" s="223"/>
      <c r="PCM210" s="418"/>
      <c r="PCN210" s="418"/>
      <c r="PCO210" s="331"/>
      <c r="PCP210" s="332"/>
      <c r="PCQ210" s="418"/>
      <c r="PCR210" s="223"/>
      <c r="PCS210" s="223"/>
      <c r="PCT210" s="333"/>
      <c r="PCU210" s="333"/>
      <c r="PCV210" s="223"/>
      <c r="PCW210" s="418"/>
      <c r="PCX210" s="418"/>
      <c r="PCY210" s="331"/>
      <c r="PCZ210" s="332"/>
      <c r="PDA210" s="418"/>
      <c r="PDB210" s="223"/>
      <c r="PDC210" s="223"/>
      <c r="PDD210" s="333"/>
      <c r="PDE210" s="333"/>
      <c r="PDF210" s="223"/>
      <c r="PDG210" s="418"/>
      <c r="PDH210" s="418"/>
      <c r="PDI210" s="331"/>
      <c r="PDJ210" s="332"/>
      <c r="PDK210" s="418"/>
      <c r="PDL210" s="223"/>
      <c r="PDM210" s="223"/>
      <c r="PDN210" s="333"/>
      <c r="PDO210" s="333"/>
      <c r="PDP210" s="223"/>
      <c r="PDQ210" s="418"/>
      <c r="PDR210" s="418"/>
      <c r="PDS210" s="331"/>
      <c r="PDT210" s="332"/>
      <c r="PDU210" s="418"/>
      <c r="PDV210" s="223"/>
      <c r="PDW210" s="223"/>
      <c r="PDX210" s="333"/>
      <c r="PDY210" s="333"/>
      <c r="PDZ210" s="223"/>
      <c r="PEA210" s="418"/>
      <c r="PEB210" s="418"/>
      <c r="PEC210" s="331"/>
      <c r="PED210" s="332"/>
      <c r="PEE210" s="418"/>
      <c r="PEF210" s="223"/>
      <c r="PEG210" s="223"/>
      <c r="PEH210" s="333"/>
      <c r="PEI210" s="333"/>
      <c r="PEJ210" s="223"/>
      <c r="PEK210" s="418"/>
      <c r="PEL210" s="418"/>
      <c r="PEM210" s="331"/>
      <c r="PEN210" s="332"/>
      <c r="PEO210" s="418"/>
      <c r="PEP210" s="223"/>
      <c r="PEQ210" s="223"/>
      <c r="PER210" s="333"/>
      <c r="PES210" s="333"/>
      <c r="PET210" s="223"/>
      <c r="PEU210" s="418"/>
      <c r="PEV210" s="418"/>
      <c r="PEW210" s="331"/>
      <c r="PEX210" s="332"/>
      <c r="PEY210" s="418"/>
      <c r="PEZ210" s="223"/>
      <c r="PFA210" s="223"/>
      <c r="PFB210" s="333"/>
      <c r="PFC210" s="333"/>
      <c r="PFD210" s="223"/>
      <c r="PFE210" s="418"/>
      <c r="PFF210" s="418"/>
      <c r="PFG210" s="331"/>
      <c r="PFH210" s="332"/>
      <c r="PFI210" s="418"/>
      <c r="PFJ210" s="223"/>
      <c r="PFK210" s="223"/>
      <c r="PFL210" s="333"/>
      <c r="PFM210" s="333"/>
      <c r="PFN210" s="223"/>
      <c r="PFO210" s="418"/>
      <c r="PFP210" s="418"/>
      <c r="PFQ210" s="331"/>
      <c r="PFR210" s="332"/>
      <c r="PFS210" s="418"/>
      <c r="PFT210" s="223"/>
      <c r="PFU210" s="223"/>
      <c r="PFV210" s="333"/>
      <c r="PFW210" s="333"/>
      <c r="PFX210" s="223"/>
      <c r="PFY210" s="418"/>
      <c r="PFZ210" s="418"/>
      <c r="PGA210" s="331"/>
      <c r="PGB210" s="332"/>
      <c r="PGC210" s="418"/>
      <c r="PGD210" s="223"/>
      <c r="PGE210" s="223"/>
      <c r="PGF210" s="333"/>
      <c r="PGG210" s="333"/>
      <c r="PGH210" s="223"/>
      <c r="PGI210" s="418"/>
      <c r="PGJ210" s="418"/>
      <c r="PGK210" s="331"/>
      <c r="PGL210" s="332"/>
      <c r="PGM210" s="418"/>
      <c r="PGN210" s="223"/>
      <c r="PGO210" s="223"/>
      <c r="PGP210" s="333"/>
      <c r="PGQ210" s="333"/>
      <c r="PGR210" s="223"/>
      <c r="PGS210" s="418"/>
      <c r="PGT210" s="418"/>
      <c r="PGU210" s="331"/>
      <c r="PGV210" s="332"/>
      <c r="PGW210" s="418"/>
      <c r="PGX210" s="223"/>
      <c r="PGY210" s="223"/>
      <c r="PGZ210" s="333"/>
      <c r="PHA210" s="333"/>
      <c r="PHB210" s="223"/>
      <c r="PHC210" s="418"/>
      <c r="PHD210" s="418"/>
      <c r="PHE210" s="331"/>
      <c r="PHF210" s="332"/>
      <c r="PHG210" s="418"/>
      <c r="PHH210" s="223"/>
      <c r="PHI210" s="223"/>
      <c r="PHJ210" s="333"/>
      <c r="PHK210" s="333"/>
      <c r="PHL210" s="223"/>
      <c r="PHM210" s="418"/>
      <c r="PHN210" s="418"/>
      <c r="PHO210" s="331"/>
      <c r="PHP210" s="332"/>
      <c r="PHQ210" s="418"/>
      <c r="PHR210" s="223"/>
      <c r="PHS210" s="223"/>
      <c r="PHT210" s="333"/>
      <c r="PHU210" s="333"/>
      <c r="PHV210" s="223"/>
      <c r="PHW210" s="418"/>
      <c r="PHX210" s="418"/>
      <c r="PHY210" s="331"/>
      <c r="PHZ210" s="332"/>
      <c r="PIA210" s="418"/>
      <c r="PIB210" s="223"/>
      <c r="PIC210" s="223"/>
      <c r="PID210" s="333"/>
      <c r="PIE210" s="333"/>
      <c r="PIF210" s="223"/>
      <c r="PIG210" s="418"/>
      <c r="PIH210" s="418"/>
      <c r="PII210" s="331"/>
      <c r="PIJ210" s="332"/>
      <c r="PIK210" s="418"/>
      <c r="PIL210" s="223"/>
      <c r="PIM210" s="223"/>
      <c r="PIN210" s="333"/>
      <c r="PIO210" s="333"/>
      <c r="PIP210" s="223"/>
      <c r="PIQ210" s="418"/>
      <c r="PIR210" s="418"/>
      <c r="PIS210" s="331"/>
      <c r="PIT210" s="332"/>
      <c r="PIU210" s="418"/>
      <c r="PIV210" s="223"/>
      <c r="PIW210" s="223"/>
      <c r="PIX210" s="333"/>
      <c r="PIY210" s="333"/>
      <c r="PIZ210" s="223"/>
      <c r="PJA210" s="418"/>
      <c r="PJB210" s="418"/>
      <c r="PJC210" s="331"/>
      <c r="PJD210" s="332"/>
      <c r="PJE210" s="418"/>
      <c r="PJF210" s="223"/>
      <c r="PJG210" s="223"/>
      <c r="PJH210" s="333"/>
      <c r="PJI210" s="333"/>
      <c r="PJJ210" s="223"/>
      <c r="PJK210" s="418"/>
      <c r="PJL210" s="418"/>
      <c r="PJM210" s="331"/>
      <c r="PJN210" s="332"/>
      <c r="PJO210" s="418"/>
      <c r="PJP210" s="223"/>
      <c r="PJQ210" s="223"/>
      <c r="PJR210" s="333"/>
      <c r="PJS210" s="333"/>
      <c r="PJT210" s="223"/>
      <c r="PJU210" s="418"/>
      <c r="PJV210" s="418"/>
      <c r="PJW210" s="331"/>
      <c r="PJX210" s="332"/>
      <c r="PJY210" s="418"/>
      <c r="PJZ210" s="223"/>
      <c r="PKA210" s="223"/>
      <c r="PKB210" s="333"/>
      <c r="PKC210" s="333"/>
      <c r="PKD210" s="223"/>
      <c r="PKE210" s="418"/>
      <c r="PKF210" s="418"/>
      <c r="PKG210" s="331"/>
      <c r="PKH210" s="332"/>
      <c r="PKI210" s="418"/>
      <c r="PKJ210" s="223"/>
      <c r="PKK210" s="223"/>
      <c r="PKL210" s="333"/>
      <c r="PKM210" s="333"/>
      <c r="PKN210" s="223"/>
      <c r="PKO210" s="418"/>
      <c r="PKP210" s="418"/>
      <c r="PKQ210" s="331"/>
      <c r="PKR210" s="332"/>
      <c r="PKS210" s="418"/>
      <c r="PKT210" s="223"/>
      <c r="PKU210" s="223"/>
      <c r="PKV210" s="333"/>
      <c r="PKW210" s="333"/>
      <c r="PKX210" s="223"/>
      <c r="PKY210" s="418"/>
      <c r="PKZ210" s="418"/>
      <c r="PLA210" s="331"/>
      <c r="PLB210" s="332"/>
      <c r="PLC210" s="418"/>
      <c r="PLD210" s="223"/>
      <c r="PLE210" s="223"/>
      <c r="PLF210" s="333"/>
      <c r="PLG210" s="333"/>
      <c r="PLH210" s="223"/>
      <c r="PLI210" s="418"/>
      <c r="PLJ210" s="418"/>
      <c r="PLK210" s="331"/>
      <c r="PLL210" s="332"/>
      <c r="PLM210" s="418"/>
      <c r="PLN210" s="223"/>
      <c r="PLO210" s="223"/>
      <c r="PLP210" s="333"/>
      <c r="PLQ210" s="333"/>
      <c r="PLR210" s="223"/>
      <c r="PLS210" s="418"/>
      <c r="PLT210" s="418"/>
      <c r="PLU210" s="331"/>
      <c r="PLV210" s="332"/>
      <c r="PLW210" s="418"/>
      <c r="PLX210" s="223"/>
      <c r="PLY210" s="223"/>
      <c r="PLZ210" s="333"/>
      <c r="PMA210" s="333"/>
      <c r="PMB210" s="223"/>
      <c r="PMC210" s="418"/>
      <c r="PMD210" s="418"/>
      <c r="PME210" s="331"/>
      <c r="PMF210" s="332"/>
      <c r="PMG210" s="418"/>
      <c r="PMH210" s="223"/>
      <c r="PMI210" s="223"/>
      <c r="PMJ210" s="333"/>
      <c r="PMK210" s="333"/>
      <c r="PML210" s="223"/>
      <c r="PMM210" s="418"/>
      <c r="PMN210" s="418"/>
      <c r="PMO210" s="331"/>
      <c r="PMP210" s="332"/>
      <c r="PMQ210" s="418"/>
      <c r="PMR210" s="223"/>
      <c r="PMS210" s="223"/>
      <c r="PMT210" s="333"/>
      <c r="PMU210" s="333"/>
      <c r="PMV210" s="223"/>
      <c r="PMW210" s="418"/>
      <c r="PMX210" s="418"/>
      <c r="PMY210" s="331"/>
      <c r="PMZ210" s="332"/>
      <c r="PNA210" s="418"/>
      <c r="PNB210" s="223"/>
      <c r="PNC210" s="223"/>
      <c r="PND210" s="333"/>
      <c r="PNE210" s="333"/>
      <c r="PNF210" s="223"/>
      <c r="PNG210" s="418"/>
      <c r="PNH210" s="418"/>
      <c r="PNI210" s="331"/>
      <c r="PNJ210" s="332"/>
      <c r="PNK210" s="418"/>
      <c r="PNL210" s="223"/>
      <c r="PNM210" s="223"/>
      <c r="PNN210" s="333"/>
      <c r="PNO210" s="333"/>
      <c r="PNP210" s="223"/>
      <c r="PNQ210" s="418"/>
      <c r="PNR210" s="418"/>
      <c r="PNS210" s="331"/>
      <c r="PNT210" s="332"/>
      <c r="PNU210" s="418"/>
      <c r="PNV210" s="223"/>
      <c r="PNW210" s="223"/>
      <c r="PNX210" s="333"/>
      <c r="PNY210" s="333"/>
      <c r="PNZ210" s="223"/>
      <c r="POA210" s="418"/>
      <c r="POB210" s="418"/>
      <c r="POC210" s="331"/>
      <c r="POD210" s="332"/>
      <c r="POE210" s="418"/>
      <c r="POF210" s="223"/>
      <c r="POG210" s="223"/>
      <c r="POH210" s="333"/>
      <c r="POI210" s="333"/>
      <c r="POJ210" s="223"/>
      <c r="POK210" s="418"/>
      <c r="POL210" s="418"/>
      <c r="POM210" s="331"/>
      <c r="PON210" s="332"/>
      <c r="POO210" s="418"/>
      <c r="POP210" s="223"/>
      <c r="POQ210" s="223"/>
      <c r="POR210" s="333"/>
      <c r="POS210" s="333"/>
      <c r="POT210" s="223"/>
      <c r="POU210" s="418"/>
      <c r="POV210" s="418"/>
      <c r="POW210" s="331"/>
      <c r="POX210" s="332"/>
      <c r="POY210" s="418"/>
      <c r="POZ210" s="223"/>
      <c r="PPA210" s="223"/>
      <c r="PPB210" s="333"/>
      <c r="PPC210" s="333"/>
      <c r="PPD210" s="223"/>
      <c r="PPE210" s="418"/>
      <c r="PPF210" s="418"/>
      <c r="PPG210" s="331"/>
      <c r="PPH210" s="332"/>
      <c r="PPI210" s="418"/>
      <c r="PPJ210" s="223"/>
      <c r="PPK210" s="223"/>
      <c r="PPL210" s="333"/>
      <c r="PPM210" s="333"/>
      <c r="PPN210" s="223"/>
      <c r="PPO210" s="418"/>
      <c r="PPP210" s="418"/>
      <c r="PPQ210" s="331"/>
      <c r="PPR210" s="332"/>
      <c r="PPS210" s="418"/>
      <c r="PPT210" s="223"/>
      <c r="PPU210" s="223"/>
      <c r="PPV210" s="333"/>
      <c r="PPW210" s="333"/>
      <c r="PPX210" s="223"/>
      <c r="PPY210" s="418"/>
      <c r="PPZ210" s="418"/>
      <c r="PQA210" s="331"/>
      <c r="PQB210" s="332"/>
      <c r="PQC210" s="418"/>
      <c r="PQD210" s="223"/>
      <c r="PQE210" s="223"/>
      <c r="PQF210" s="333"/>
      <c r="PQG210" s="333"/>
      <c r="PQH210" s="223"/>
      <c r="PQI210" s="418"/>
      <c r="PQJ210" s="418"/>
      <c r="PQK210" s="331"/>
      <c r="PQL210" s="332"/>
      <c r="PQM210" s="418"/>
      <c r="PQN210" s="223"/>
      <c r="PQO210" s="223"/>
      <c r="PQP210" s="333"/>
      <c r="PQQ210" s="333"/>
      <c r="PQR210" s="223"/>
      <c r="PQS210" s="418"/>
      <c r="PQT210" s="418"/>
      <c r="PQU210" s="331"/>
      <c r="PQV210" s="332"/>
      <c r="PQW210" s="418"/>
      <c r="PQX210" s="223"/>
      <c r="PQY210" s="223"/>
      <c r="PQZ210" s="333"/>
      <c r="PRA210" s="333"/>
      <c r="PRB210" s="223"/>
      <c r="PRC210" s="418"/>
      <c r="PRD210" s="418"/>
      <c r="PRE210" s="331"/>
      <c r="PRF210" s="332"/>
      <c r="PRG210" s="418"/>
      <c r="PRH210" s="223"/>
      <c r="PRI210" s="223"/>
      <c r="PRJ210" s="333"/>
      <c r="PRK210" s="333"/>
      <c r="PRL210" s="223"/>
      <c r="PRM210" s="418"/>
      <c r="PRN210" s="418"/>
      <c r="PRO210" s="331"/>
      <c r="PRP210" s="332"/>
      <c r="PRQ210" s="418"/>
      <c r="PRR210" s="223"/>
      <c r="PRS210" s="223"/>
      <c r="PRT210" s="333"/>
      <c r="PRU210" s="333"/>
      <c r="PRV210" s="223"/>
      <c r="PRW210" s="418"/>
      <c r="PRX210" s="418"/>
      <c r="PRY210" s="331"/>
      <c r="PRZ210" s="332"/>
      <c r="PSA210" s="418"/>
      <c r="PSB210" s="223"/>
      <c r="PSC210" s="223"/>
      <c r="PSD210" s="333"/>
      <c r="PSE210" s="333"/>
      <c r="PSF210" s="223"/>
      <c r="PSG210" s="418"/>
      <c r="PSH210" s="418"/>
      <c r="PSI210" s="331"/>
      <c r="PSJ210" s="332"/>
      <c r="PSK210" s="418"/>
      <c r="PSL210" s="223"/>
      <c r="PSM210" s="223"/>
      <c r="PSN210" s="333"/>
      <c r="PSO210" s="333"/>
      <c r="PSP210" s="223"/>
      <c r="PSQ210" s="418"/>
      <c r="PSR210" s="418"/>
      <c r="PSS210" s="331"/>
      <c r="PST210" s="332"/>
      <c r="PSU210" s="418"/>
      <c r="PSV210" s="223"/>
      <c r="PSW210" s="223"/>
      <c r="PSX210" s="333"/>
      <c r="PSY210" s="333"/>
      <c r="PSZ210" s="223"/>
      <c r="PTA210" s="418"/>
      <c r="PTB210" s="418"/>
      <c r="PTC210" s="331"/>
      <c r="PTD210" s="332"/>
      <c r="PTE210" s="418"/>
      <c r="PTF210" s="223"/>
      <c r="PTG210" s="223"/>
      <c r="PTH210" s="333"/>
      <c r="PTI210" s="333"/>
      <c r="PTJ210" s="223"/>
      <c r="PTK210" s="418"/>
      <c r="PTL210" s="418"/>
      <c r="PTM210" s="331"/>
      <c r="PTN210" s="332"/>
      <c r="PTO210" s="418"/>
      <c r="PTP210" s="223"/>
      <c r="PTQ210" s="223"/>
      <c r="PTR210" s="333"/>
      <c r="PTS210" s="333"/>
      <c r="PTT210" s="223"/>
      <c r="PTU210" s="418"/>
      <c r="PTV210" s="418"/>
      <c r="PTW210" s="331"/>
      <c r="PTX210" s="332"/>
      <c r="PTY210" s="418"/>
      <c r="PTZ210" s="223"/>
      <c r="PUA210" s="223"/>
      <c r="PUB210" s="333"/>
      <c r="PUC210" s="333"/>
      <c r="PUD210" s="223"/>
      <c r="PUE210" s="418"/>
      <c r="PUF210" s="418"/>
      <c r="PUG210" s="331"/>
      <c r="PUH210" s="332"/>
      <c r="PUI210" s="418"/>
      <c r="PUJ210" s="223"/>
      <c r="PUK210" s="223"/>
      <c r="PUL210" s="333"/>
      <c r="PUM210" s="333"/>
      <c r="PUN210" s="223"/>
      <c r="PUO210" s="418"/>
      <c r="PUP210" s="418"/>
      <c r="PUQ210" s="331"/>
      <c r="PUR210" s="332"/>
      <c r="PUS210" s="418"/>
      <c r="PUT210" s="223"/>
      <c r="PUU210" s="223"/>
      <c r="PUV210" s="333"/>
      <c r="PUW210" s="333"/>
      <c r="PUX210" s="223"/>
      <c r="PUY210" s="418"/>
      <c r="PUZ210" s="418"/>
      <c r="PVA210" s="331"/>
      <c r="PVB210" s="332"/>
      <c r="PVC210" s="418"/>
      <c r="PVD210" s="223"/>
      <c r="PVE210" s="223"/>
      <c r="PVF210" s="333"/>
      <c r="PVG210" s="333"/>
      <c r="PVH210" s="223"/>
      <c r="PVI210" s="418"/>
      <c r="PVJ210" s="418"/>
      <c r="PVK210" s="331"/>
      <c r="PVL210" s="332"/>
      <c r="PVM210" s="418"/>
      <c r="PVN210" s="223"/>
      <c r="PVO210" s="223"/>
      <c r="PVP210" s="333"/>
      <c r="PVQ210" s="333"/>
      <c r="PVR210" s="223"/>
      <c r="PVS210" s="418"/>
      <c r="PVT210" s="418"/>
      <c r="PVU210" s="331"/>
      <c r="PVV210" s="332"/>
      <c r="PVW210" s="418"/>
      <c r="PVX210" s="223"/>
      <c r="PVY210" s="223"/>
      <c r="PVZ210" s="333"/>
      <c r="PWA210" s="333"/>
      <c r="PWB210" s="223"/>
      <c r="PWC210" s="418"/>
      <c r="PWD210" s="418"/>
      <c r="PWE210" s="331"/>
      <c r="PWF210" s="332"/>
      <c r="PWG210" s="418"/>
      <c r="PWH210" s="223"/>
      <c r="PWI210" s="223"/>
      <c r="PWJ210" s="333"/>
      <c r="PWK210" s="333"/>
      <c r="PWL210" s="223"/>
      <c r="PWM210" s="418"/>
      <c r="PWN210" s="418"/>
      <c r="PWO210" s="331"/>
      <c r="PWP210" s="332"/>
      <c r="PWQ210" s="418"/>
      <c r="PWR210" s="223"/>
      <c r="PWS210" s="223"/>
      <c r="PWT210" s="333"/>
      <c r="PWU210" s="333"/>
      <c r="PWV210" s="223"/>
      <c r="PWW210" s="418"/>
      <c r="PWX210" s="418"/>
      <c r="PWY210" s="331"/>
      <c r="PWZ210" s="332"/>
      <c r="PXA210" s="418"/>
      <c r="PXB210" s="223"/>
      <c r="PXC210" s="223"/>
      <c r="PXD210" s="333"/>
      <c r="PXE210" s="333"/>
      <c r="PXF210" s="223"/>
      <c r="PXG210" s="418"/>
      <c r="PXH210" s="418"/>
      <c r="PXI210" s="331"/>
      <c r="PXJ210" s="332"/>
      <c r="PXK210" s="418"/>
      <c r="PXL210" s="223"/>
      <c r="PXM210" s="223"/>
      <c r="PXN210" s="333"/>
      <c r="PXO210" s="333"/>
      <c r="PXP210" s="223"/>
      <c r="PXQ210" s="418"/>
      <c r="PXR210" s="418"/>
      <c r="PXS210" s="331"/>
      <c r="PXT210" s="332"/>
      <c r="PXU210" s="418"/>
      <c r="PXV210" s="223"/>
      <c r="PXW210" s="223"/>
      <c r="PXX210" s="333"/>
      <c r="PXY210" s="333"/>
      <c r="PXZ210" s="223"/>
      <c r="PYA210" s="418"/>
      <c r="PYB210" s="418"/>
      <c r="PYC210" s="331"/>
      <c r="PYD210" s="332"/>
      <c r="PYE210" s="418"/>
      <c r="PYF210" s="223"/>
      <c r="PYG210" s="223"/>
      <c r="PYH210" s="333"/>
      <c r="PYI210" s="333"/>
      <c r="PYJ210" s="223"/>
      <c r="PYK210" s="418"/>
      <c r="PYL210" s="418"/>
      <c r="PYM210" s="331"/>
      <c r="PYN210" s="332"/>
      <c r="PYO210" s="418"/>
      <c r="PYP210" s="223"/>
      <c r="PYQ210" s="223"/>
      <c r="PYR210" s="333"/>
      <c r="PYS210" s="333"/>
      <c r="PYT210" s="223"/>
      <c r="PYU210" s="418"/>
      <c r="PYV210" s="418"/>
      <c r="PYW210" s="331"/>
      <c r="PYX210" s="332"/>
      <c r="PYY210" s="418"/>
      <c r="PYZ210" s="223"/>
      <c r="PZA210" s="223"/>
      <c r="PZB210" s="333"/>
      <c r="PZC210" s="333"/>
      <c r="PZD210" s="223"/>
      <c r="PZE210" s="418"/>
      <c r="PZF210" s="418"/>
      <c r="PZG210" s="331"/>
      <c r="PZH210" s="332"/>
      <c r="PZI210" s="418"/>
      <c r="PZJ210" s="223"/>
      <c r="PZK210" s="223"/>
      <c r="PZL210" s="333"/>
      <c r="PZM210" s="333"/>
      <c r="PZN210" s="223"/>
      <c r="PZO210" s="418"/>
      <c r="PZP210" s="418"/>
      <c r="PZQ210" s="331"/>
      <c r="PZR210" s="332"/>
      <c r="PZS210" s="418"/>
      <c r="PZT210" s="223"/>
      <c r="PZU210" s="223"/>
      <c r="PZV210" s="333"/>
      <c r="PZW210" s="333"/>
      <c r="PZX210" s="223"/>
      <c r="PZY210" s="418"/>
      <c r="PZZ210" s="418"/>
      <c r="QAA210" s="331"/>
      <c r="QAB210" s="332"/>
      <c r="QAC210" s="418"/>
      <c r="QAD210" s="223"/>
      <c r="QAE210" s="223"/>
      <c r="QAF210" s="333"/>
      <c r="QAG210" s="333"/>
      <c r="QAH210" s="223"/>
      <c r="QAI210" s="418"/>
      <c r="QAJ210" s="418"/>
      <c r="QAK210" s="331"/>
      <c r="QAL210" s="332"/>
      <c r="QAM210" s="418"/>
      <c r="QAN210" s="223"/>
      <c r="QAO210" s="223"/>
      <c r="QAP210" s="333"/>
      <c r="QAQ210" s="333"/>
      <c r="QAR210" s="223"/>
      <c r="QAS210" s="418"/>
      <c r="QAT210" s="418"/>
      <c r="QAU210" s="331"/>
      <c r="QAV210" s="332"/>
      <c r="QAW210" s="418"/>
      <c r="QAX210" s="223"/>
      <c r="QAY210" s="223"/>
      <c r="QAZ210" s="333"/>
      <c r="QBA210" s="333"/>
      <c r="QBB210" s="223"/>
      <c r="QBC210" s="418"/>
      <c r="QBD210" s="418"/>
      <c r="QBE210" s="331"/>
      <c r="QBF210" s="332"/>
      <c r="QBG210" s="418"/>
      <c r="QBH210" s="223"/>
      <c r="QBI210" s="223"/>
      <c r="QBJ210" s="333"/>
      <c r="QBK210" s="333"/>
      <c r="QBL210" s="223"/>
      <c r="QBM210" s="418"/>
      <c r="QBN210" s="418"/>
      <c r="QBO210" s="331"/>
      <c r="QBP210" s="332"/>
      <c r="QBQ210" s="418"/>
      <c r="QBR210" s="223"/>
      <c r="QBS210" s="223"/>
      <c r="QBT210" s="333"/>
      <c r="QBU210" s="333"/>
      <c r="QBV210" s="223"/>
      <c r="QBW210" s="418"/>
      <c r="QBX210" s="418"/>
      <c r="QBY210" s="331"/>
      <c r="QBZ210" s="332"/>
      <c r="QCA210" s="418"/>
      <c r="QCB210" s="223"/>
      <c r="QCC210" s="223"/>
      <c r="QCD210" s="333"/>
      <c r="QCE210" s="333"/>
      <c r="QCF210" s="223"/>
      <c r="QCG210" s="418"/>
      <c r="QCH210" s="418"/>
      <c r="QCI210" s="331"/>
      <c r="QCJ210" s="332"/>
      <c r="QCK210" s="418"/>
      <c r="QCL210" s="223"/>
      <c r="QCM210" s="223"/>
      <c r="QCN210" s="333"/>
      <c r="QCO210" s="333"/>
      <c r="QCP210" s="223"/>
      <c r="QCQ210" s="418"/>
      <c r="QCR210" s="418"/>
      <c r="QCS210" s="331"/>
      <c r="QCT210" s="332"/>
      <c r="QCU210" s="418"/>
      <c r="QCV210" s="223"/>
      <c r="QCW210" s="223"/>
      <c r="QCX210" s="333"/>
      <c r="QCY210" s="333"/>
      <c r="QCZ210" s="223"/>
      <c r="QDA210" s="418"/>
      <c r="QDB210" s="418"/>
      <c r="QDC210" s="331"/>
      <c r="QDD210" s="332"/>
      <c r="QDE210" s="418"/>
      <c r="QDF210" s="223"/>
      <c r="QDG210" s="223"/>
      <c r="QDH210" s="333"/>
      <c r="QDI210" s="333"/>
      <c r="QDJ210" s="223"/>
      <c r="QDK210" s="418"/>
      <c r="QDL210" s="418"/>
      <c r="QDM210" s="331"/>
      <c r="QDN210" s="332"/>
      <c r="QDO210" s="418"/>
      <c r="QDP210" s="223"/>
      <c r="QDQ210" s="223"/>
      <c r="QDR210" s="333"/>
      <c r="QDS210" s="333"/>
      <c r="QDT210" s="223"/>
      <c r="QDU210" s="418"/>
      <c r="QDV210" s="418"/>
      <c r="QDW210" s="331"/>
      <c r="QDX210" s="332"/>
      <c r="QDY210" s="418"/>
      <c r="QDZ210" s="223"/>
      <c r="QEA210" s="223"/>
      <c r="QEB210" s="333"/>
      <c r="QEC210" s="333"/>
      <c r="QED210" s="223"/>
      <c r="QEE210" s="418"/>
      <c r="QEF210" s="418"/>
      <c r="QEG210" s="331"/>
      <c r="QEH210" s="332"/>
      <c r="QEI210" s="418"/>
      <c r="QEJ210" s="223"/>
      <c r="QEK210" s="223"/>
      <c r="QEL210" s="333"/>
      <c r="QEM210" s="333"/>
      <c r="QEN210" s="223"/>
      <c r="QEO210" s="418"/>
      <c r="QEP210" s="418"/>
      <c r="QEQ210" s="331"/>
      <c r="QER210" s="332"/>
      <c r="QES210" s="418"/>
      <c r="QET210" s="223"/>
      <c r="QEU210" s="223"/>
      <c r="QEV210" s="333"/>
      <c r="QEW210" s="333"/>
      <c r="QEX210" s="223"/>
      <c r="QEY210" s="418"/>
      <c r="QEZ210" s="418"/>
      <c r="QFA210" s="331"/>
      <c r="QFB210" s="332"/>
      <c r="QFC210" s="418"/>
      <c r="QFD210" s="223"/>
      <c r="QFE210" s="223"/>
      <c r="QFF210" s="333"/>
      <c r="QFG210" s="333"/>
      <c r="QFH210" s="223"/>
      <c r="QFI210" s="418"/>
      <c r="QFJ210" s="418"/>
      <c r="QFK210" s="331"/>
      <c r="QFL210" s="332"/>
      <c r="QFM210" s="418"/>
      <c r="QFN210" s="223"/>
      <c r="QFO210" s="223"/>
      <c r="QFP210" s="333"/>
      <c r="QFQ210" s="333"/>
      <c r="QFR210" s="223"/>
      <c r="QFS210" s="418"/>
      <c r="QFT210" s="418"/>
      <c r="QFU210" s="331"/>
      <c r="QFV210" s="332"/>
      <c r="QFW210" s="418"/>
      <c r="QFX210" s="223"/>
      <c r="QFY210" s="223"/>
      <c r="QFZ210" s="333"/>
      <c r="QGA210" s="333"/>
      <c r="QGB210" s="223"/>
      <c r="QGC210" s="418"/>
      <c r="QGD210" s="418"/>
      <c r="QGE210" s="331"/>
      <c r="QGF210" s="332"/>
      <c r="QGG210" s="418"/>
      <c r="QGH210" s="223"/>
      <c r="QGI210" s="223"/>
      <c r="QGJ210" s="333"/>
      <c r="QGK210" s="333"/>
      <c r="QGL210" s="223"/>
      <c r="QGM210" s="418"/>
      <c r="QGN210" s="418"/>
      <c r="QGO210" s="331"/>
      <c r="QGP210" s="332"/>
      <c r="QGQ210" s="418"/>
      <c r="QGR210" s="223"/>
      <c r="QGS210" s="223"/>
      <c r="QGT210" s="333"/>
      <c r="QGU210" s="333"/>
      <c r="QGV210" s="223"/>
      <c r="QGW210" s="418"/>
      <c r="QGX210" s="418"/>
      <c r="QGY210" s="331"/>
      <c r="QGZ210" s="332"/>
      <c r="QHA210" s="418"/>
      <c r="QHB210" s="223"/>
      <c r="QHC210" s="223"/>
      <c r="QHD210" s="333"/>
      <c r="QHE210" s="333"/>
      <c r="QHF210" s="223"/>
      <c r="QHG210" s="418"/>
      <c r="QHH210" s="418"/>
      <c r="QHI210" s="331"/>
      <c r="QHJ210" s="332"/>
      <c r="QHK210" s="418"/>
      <c r="QHL210" s="223"/>
      <c r="QHM210" s="223"/>
      <c r="QHN210" s="333"/>
      <c r="QHO210" s="333"/>
      <c r="QHP210" s="223"/>
      <c r="QHQ210" s="418"/>
      <c r="QHR210" s="418"/>
      <c r="QHS210" s="331"/>
      <c r="QHT210" s="332"/>
      <c r="QHU210" s="418"/>
      <c r="QHV210" s="223"/>
      <c r="QHW210" s="223"/>
      <c r="QHX210" s="333"/>
      <c r="QHY210" s="333"/>
      <c r="QHZ210" s="223"/>
      <c r="QIA210" s="418"/>
      <c r="QIB210" s="418"/>
      <c r="QIC210" s="331"/>
      <c r="QID210" s="332"/>
      <c r="QIE210" s="418"/>
      <c r="QIF210" s="223"/>
      <c r="QIG210" s="223"/>
      <c r="QIH210" s="333"/>
      <c r="QII210" s="333"/>
      <c r="QIJ210" s="223"/>
      <c r="QIK210" s="418"/>
      <c r="QIL210" s="418"/>
      <c r="QIM210" s="331"/>
      <c r="QIN210" s="332"/>
      <c r="QIO210" s="418"/>
      <c r="QIP210" s="223"/>
      <c r="QIQ210" s="223"/>
      <c r="QIR210" s="333"/>
      <c r="QIS210" s="333"/>
      <c r="QIT210" s="223"/>
      <c r="QIU210" s="418"/>
      <c r="QIV210" s="418"/>
      <c r="QIW210" s="331"/>
      <c r="QIX210" s="332"/>
      <c r="QIY210" s="418"/>
      <c r="QIZ210" s="223"/>
      <c r="QJA210" s="223"/>
      <c r="QJB210" s="333"/>
      <c r="QJC210" s="333"/>
      <c r="QJD210" s="223"/>
      <c r="QJE210" s="418"/>
      <c r="QJF210" s="418"/>
      <c r="QJG210" s="331"/>
      <c r="QJH210" s="332"/>
      <c r="QJI210" s="418"/>
      <c r="QJJ210" s="223"/>
      <c r="QJK210" s="223"/>
      <c r="QJL210" s="333"/>
      <c r="QJM210" s="333"/>
      <c r="QJN210" s="223"/>
      <c r="QJO210" s="418"/>
      <c r="QJP210" s="418"/>
      <c r="QJQ210" s="331"/>
      <c r="QJR210" s="332"/>
      <c r="QJS210" s="418"/>
      <c r="QJT210" s="223"/>
      <c r="QJU210" s="223"/>
      <c r="QJV210" s="333"/>
      <c r="QJW210" s="333"/>
      <c r="QJX210" s="223"/>
      <c r="QJY210" s="418"/>
      <c r="QJZ210" s="418"/>
      <c r="QKA210" s="331"/>
      <c r="QKB210" s="332"/>
      <c r="QKC210" s="418"/>
      <c r="QKD210" s="223"/>
      <c r="QKE210" s="223"/>
      <c r="QKF210" s="333"/>
      <c r="QKG210" s="333"/>
      <c r="QKH210" s="223"/>
      <c r="QKI210" s="418"/>
      <c r="QKJ210" s="418"/>
      <c r="QKK210" s="331"/>
      <c r="QKL210" s="332"/>
      <c r="QKM210" s="418"/>
      <c r="QKN210" s="223"/>
      <c r="QKO210" s="223"/>
      <c r="QKP210" s="333"/>
      <c r="QKQ210" s="333"/>
      <c r="QKR210" s="223"/>
      <c r="QKS210" s="418"/>
      <c r="QKT210" s="418"/>
      <c r="QKU210" s="331"/>
      <c r="QKV210" s="332"/>
      <c r="QKW210" s="418"/>
      <c r="QKX210" s="223"/>
      <c r="QKY210" s="223"/>
      <c r="QKZ210" s="333"/>
      <c r="QLA210" s="333"/>
      <c r="QLB210" s="223"/>
      <c r="QLC210" s="418"/>
      <c r="QLD210" s="418"/>
      <c r="QLE210" s="331"/>
      <c r="QLF210" s="332"/>
      <c r="QLG210" s="418"/>
      <c r="QLH210" s="223"/>
      <c r="QLI210" s="223"/>
      <c r="QLJ210" s="333"/>
      <c r="QLK210" s="333"/>
      <c r="QLL210" s="223"/>
      <c r="QLM210" s="418"/>
      <c r="QLN210" s="418"/>
      <c r="QLO210" s="331"/>
      <c r="QLP210" s="332"/>
      <c r="QLQ210" s="418"/>
      <c r="QLR210" s="223"/>
      <c r="QLS210" s="223"/>
      <c r="QLT210" s="333"/>
      <c r="QLU210" s="333"/>
      <c r="QLV210" s="223"/>
      <c r="QLW210" s="418"/>
      <c r="QLX210" s="418"/>
      <c r="QLY210" s="331"/>
      <c r="QLZ210" s="332"/>
      <c r="QMA210" s="418"/>
      <c r="QMB210" s="223"/>
      <c r="QMC210" s="223"/>
      <c r="QMD210" s="333"/>
      <c r="QME210" s="333"/>
      <c r="QMF210" s="223"/>
      <c r="QMG210" s="418"/>
      <c r="QMH210" s="418"/>
      <c r="QMI210" s="331"/>
      <c r="QMJ210" s="332"/>
      <c r="QMK210" s="418"/>
      <c r="QML210" s="223"/>
      <c r="QMM210" s="223"/>
      <c r="QMN210" s="333"/>
      <c r="QMO210" s="333"/>
      <c r="QMP210" s="223"/>
      <c r="QMQ210" s="418"/>
      <c r="QMR210" s="418"/>
      <c r="QMS210" s="331"/>
      <c r="QMT210" s="332"/>
      <c r="QMU210" s="418"/>
      <c r="QMV210" s="223"/>
      <c r="QMW210" s="223"/>
      <c r="QMX210" s="333"/>
      <c r="QMY210" s="333"/>
      <c r="QMZ210" s="223"/>
      <c r="QNA210" s="418"/>
      <c r="QNB210" s="418"/>
      <c r="QNC210" s="331"/>
      <c r="QND210" s="332"/>
      <c r="QNE210" s="418"/>
      <c r="QNF210" s="223"/>
      <c r="QNG210" s="223"/>
      <c r="QNH210" s="333"/>
      <c r="QNI210" s="333"/>
      <c r="QNJ210" s="223"/>
      <c r="QNK210" s="418"/>
      <c r="QNL210" s="418"/>
      <c r="QNM210" s="331"/>
      <c r="QNN210" s="332"/>
      <c r="QNO210" s="418"/>
      <c r="QNP210" s="223"/>
      <c r="QNQ210" s="223"/>
      <c r="QNR210" s="333"/>
      <c r="QNS210" s="333"/>
      <c r="QNT210" s="223"/>
      <c r="QNU210" s="418"/>
      <c r="QNV210" s="418"/>
      <c r="QNW210" s="331"/>
      <c r="QNX210" s="332"/>
      <c r="QNY210" s="418"/>
      <c r="QNZ210" s="223"/>
      <c r="QOA210" s="223"/>
      <c r="QOB210" s="333"/>
      <c r="QOC210" s="333"/>
      <c r="QOD210" s="223"/>
      <c r="QOE210" s="418"/>
      <c r="QOF210" s="418"/>
      <c r="QOG210" s="331"/>
      <c r="QOH210" s="332"/>
      <c r="QOI210" s="418"/>
      <c r="QOJ210" s="223"/>
      <c r="QOK210" s="223"/>
      <c r="QOL210" s="333"/>
      <c r="QOM210" s="333"/>
      <c r="QON210" s="223"/>
      <c r="QOO210" s="418"/>
      <c r="QOP210" s="418"/>
      <c r="QOQ210" s="331"/>
      <c r="QOR210" s="332"/>
      <c r="QOS210" s="418"/>
      <c r="QOT210" s="223"/>
      <c r="QOU210" s="223"/>
      <c r="QOV210" s="333"/>
      <c r="QOW210" s="333"/>
      <c r="QOX210" s="223"/>
      <c r="QOY210" s="418"/>
      <c r="QOZ210" s="418"/>
      <c r="QPA210" s="331"/>
      <c r="QPB210" s="332"/>
      <c r="QPC210" s="418"/>
      <c r="QPD210" s="223"/>
      <c r="QPE210" s="223"/>
      <c r="QPF210" s="333"/>
      <c r="QPG210" s="333"/>
      <c r="QPH210" s="223"/>
      <c r="QPI210" s="418"/>
      <c r="QPJ210" s="418"/>
      <c r="QPK210" s="331"/>
      <c r="QPL210" s="332"/>
      <c r="QPM210" s="418"/>
      <c r="QPN210" s="223"/>
      <c r="QPO210" s="223"/>
      <c r="QPP210" s="333"/>
      <c r="QPQ210" s="333"/>
      <c r="QPR210" s="223"/>
      <c r="QPS210" s="418"/>
      <c r="QPT210" s="418"/>
      <c r="QPU210" s="331"/>
      <c r="QPV210" s="332"/>
      <c r="QPW210" s="418"/>
      <c r="QPX210" s="223"/>
      <c r="QPY210" s="223"/>
      <c r="QPZ210" s="333"/>
      <c r="QQA210" s="333"/>
      <c r="QQB210" s="223"/>
      <c r="QQC210" s="418"/>
      <c r="QQD210" s="418"/>
      <c r="QQE210" s="331"/>
      <c r="QQF210" s="332"/>
      <c r="QQG210" s="418"/>
      <c r="QQH210" s="223"/>
      <c r="QQI210" s="223"/>
      <c r="QQJ210" s="333"/>
      <c r="QQK210" s="333"/>
      <c r="QQL210" s="223"/>
      <c r="QQM210" s="418"/>
      <c r="QQN210" s="418"/>
      <c r="QQO210" s="331"/>
      <c r="QQP210" s="332"/>
      <c r="QQQ210" s="418"/>
      <c r="QQR210" s="223"/>
      <c r="QQS210" s="223"/>
      <c r="QQT210" s="333"/>
      <c r="QQU210" s="333"/>
      <c r="QQV210" s="223"/>
      <c r="QQW210" s="418"/>
      <c r="QQX210" s="418"/>
      <c r="QQY210" s="331"/>
      <c r="QQZ210" s="332"/>
      <c r="QRA210" s="418"/>
      <c r="QRB210" s="223"/>
      <c r="QRC210" s="223"/>
      <c r="QRD210" s="333"/>
      <c r="QRE210" s="333"/>
      <c r="QRF210" s="223"/>
      <c r="QRG210" s="418"/>
      <c r="QRH210" s="418"/>
      <c r="QRI210" s="331"/>
      <c r="QRJ210" s="332"/>
      <c r="QRK210" s="418"/>
      <c r="QRL210" s="223"/>
      <c r="QRM210" s="223"/>
      <c r="QRN210" s="333"/>
      <c r="QRO210" s="333"/>
      <c r="QRP210" s="223"/>
      <c r="QRQ210" s="418"/>
      <c r="QRR210" s="418"/>
      <c r="QRS210" s="331"/>
      <c r="QRT210" s="332"/>
      <c r="QRU210" s="418"/>
      <c r="QRV210" s="223"/>
      <c r="QRW210" s="223"/>
      <c r="QRX210" s="333"/>
      <c r="QRY210" s="333"/>
      <c r="QRZ210" s="223"/>
      <c r="QSA210" s="418"/>
      <c r="QSB210" s="418"/>
      <c r="QSC210" s="331"/>
      <c r="QSD210" s="332"/>
      <c r="QSE210" s="418"/>
      <c r="QSF210" s="223"/>
      <c r="QSG210" s="223"/>
      <c r="QSH210" s="333"/>
      <c r="QSI210" s="333"/>
      <c r="QSJ210" s="223"/>
      <c r="QSK210" s="418"/>
      <c r="QSL210" s="418"/>
      <c r="QSM210" s="331"/>
      <c r="QSN210" s="332"/>
      <c r="QSO210" s="418"/>
      <c r="QSP210" s="223"/>
      <c r="QSQ210" s="223"/>
      <c r="QSR210" s="333"/>
      <c r="QSS210" s="333"/>
      <c r="QST210" s="223"/>
      <c r="QSU210" s="418"/>
      <c r="QSV210" s="418"/>
      <c r="QSW210" s="331"/>
      <c r="QSX210" s="332"/>
      <c r="QSY210" s="418"/>
      <c r="QSZ210" s="223"/>
      <c r="QTA210" s="223"/>
      <c r="QTB210" s="333"/>
      <c r="QTC210" s="333"/>
      <c r="QTD210" s="223"/>
      <c r="QTE210" s="418"/>
      <c r="QTF210" s="418"/>
      <c r="QTG210" s="331"/>
      <c r="QTH210" s="332"/>
      <c r="QTI210" s="418"/>
      <c r="QTJ210" s="223"/>
      <c r="QTK210" s="223"/>
      <c r="QTL210" s="333"/>
      <c r="QTM210" s="333"/>
      <c r="QTN210" s="223"/>
      <c r="QTO210" s="418"/>
      <c r="QTP210" s="418"/>
      <c r="QTQ210" s="331"/>
      <c r="QTR210" s="332"/>
      <c r="QTS210" s="418"/>
      <c r="QTT210" s="223"/>
      <c r="QTU210" s="223"/>
      <c r="QTV210" s="333"/>
      <c r="QTW210" s="333"/>
      <c r="QTX210" s="223"/>
      <c r="QTY210" s="418"/>
      <c r="QTZ210" s="418"/>
      <c r="QUA210" s="331"/>
      <c r="QUB210" s="332"/>
      <c r="QUC210" s="418"/>
      <c r="QUD210" s="223"/>
      <c r="QUE210" s="223"/>
      <c r="QUF210" s="333"/>
      <c r="QUG210" s="333"/>
      <c r="QUH210" s="223"/>
      <c r="QUI210" s="418"/>
      <c r="QUJ210" s="418"/>
      <c r="QUK210" s="331"/>
      <c r="QUL210" s="332"/>
      <c r="QUM210" s="418"/>
      <c r="QUN210" s="223"/>
      <c r="QUO210" s="223"/>
      <c r="QUP210" s="333"/>
      <c r="QUQ210" s="333"/>
      <c r="QUR210" s="223"/>
      <c r="QUS210" s="418"/>
      <c r="QUT210" s="418"/>
      <c r="QUU210" s="331"/>
      <c r="QUV210" s="332"/>
      <c r="QUW210" s="418"/>
      <c r="QUX210" s="223"/>
      <c r="QUY210" s="223"/>
      <c r="QUZ210" s="333"/>
      <c r="QVA210" s="333"/>
      <c r="QVB210" s="223"/>
      <c r="QVC210" s="418"/>
      <c r="QVD210" s="418"/>
      <c r="QVE210" s="331"/>
      <c r="QVF210" s="332"/>
      <c r="QVG210" s="418"/>
      <c r="QVH210" s="223"/>
      <c r="QVI210" s="223"/>
      <c r="QVJ210" s="333"/>
      <c r="QVK210" s="333"/>
      <c r="QVL210" s="223"/>
      <c r="QVM210" s="418"/>
      <c r="QVN210" s="418"/>
      <c r="QVO210" s="331"/>
      <c r="QVP210" s="332"/>
      <c r="QVQ210" s="418"/>
      <c r="QVR210" s="223"/>
      <c r="QVS210" s="223"/>
      <c r="QVT210" s="333"/>
      <c r="QVU210" s="333"/>
      <c r="QVV210" s="223"/>
      <c r="QVW210" s="418"/>
      <c r="QVX210" s="418"/>
      <c r="QVY210" s="331"/>
      <c r="QVZ210" s="332"/>
      <c r="QWA210" s="418"/>
      <c r="QWB210" s="223"/>
      <c r="QWC210" s="223"/>
      <c r="QWD210" s="333"/>
      <c r="QWE210" s="333"/>
      <c r="QWF210" s="223"/>
      <c r="QWG210" s="418"/>
      <c r="QWH210" s="418"/>
      <c r="QWI210" s="331"/>
      <c r="QWJ210" s="332"/>
      <c r="QWK210" s="418"/>
      <c r="QWL210" s="223"/>
      <c r="QWM210" s="223"/>
      <c r="QWN210" s="333"/>
      <c r="QWO210" s="333"/>
      <c r="QWP210" s="223"/>
      <c r="QWQ210" s="418"/>
      <c r="QWR210" s="418"/>
      <c r="QWS210" s="331"/>
      <c r="QWT210" s="332"/>
      <c r="QWU210" s="418"/>
      <c r="QWV210" s="223"/>
      <c r="QWW210" s="223"/>
      <c r="QWX210" s="333"/>
      <c r="QWY210" s="333"/>
      <c r="QWZ210" s="223"/>
      <c r="QXA210" s="418"/>
      <c r="QXB210" s="418"/>
      <c r="QXC210" s="331"/>
      <c r="QXD210" s="332"/>
      <c r="QXE210" s="418"/>
      <c r="QXF210" s="223"/>
      <c r="QXG210" s="223"/>
      <c r="QXH210" s="333"/>
      <c r="QXI210" s="333"/>
      <c r="QXJ210" s="223"/>
      <c r="QXK210" s="418"/>
      <c r="QXL210" s="418"/>
      <c r="QXM210" s="331"/>
      <c r="QXN210" s="332"/>
      <c r="QXO210" s="418"/>
      <c r="QXP210" s="223"/>
      <c r="QXQ210" s="223"/>
      <c r="QXR210" s="333"/>
      <c r="QXS210" s="333"/>
      <c r="QXT210" s="223"/>
      <c r="QXU210" s="418"/>
      <c r="QXV210" s="418"/>
      <c r="QXW210" s="331"/>
      <c r="QXX210" s="332"/>
      <c r="QXY210" s="418"/>
      <c r="QXZ210" s="223"/>
      <c r="QYA210" s="223"/>
      <c r="QYB210" s="333"/>
      <c r="QYC210" s="333"/>
      <c r="QYD210" s="223"/>
      <c r="QYE210" s="418"/>
      <c r="QYF210" s="418"/>
      <c r="QYG210" s="331"/>
      <c r="QYH210" s="332"/>
      <c r="QYI210" s="418"/>
      <c r="QYJ210" s="223"/>
      <c r="QYK210" s="223"/>
      <c r="QYL210" s="333"/>
      <c r="QYM210" s="333"/>
      <c r="QYN210" s="223"/>
      <c r="QYO210" s="418"/>
      <c r="QYP210" s="418"/>
      <c r="QYQ210" s="331"/>
      <c r="QYR210" s="332"/>
      <c r="QYS210" s="418"/>
      <c r="QYT210" s="223"/>
      <c r="QYU210" s="223"/>
      <c r="QYV210" s="333"/>
      <c r="QYW210" s="333"/>
      <c r="QYX210" s="223"/>
      <c r="QYY210" s="418"/>
      <c r="QYZ210" s="418"/>
      <c r="QZA210" s="331"/>
      <c r="QZB210" s="332"/>
      <c r="QZC210" s="418"/>
      <c r="QZD210" s="223"/>
      <c r="QZE210" s="223"/>
      <c r="QZF210" s="333"/>
      <c r="QZG210" s="333"/>
      <c r="QZH210" s="223"/>
      <c r="QZI210" s="418"/>
      <c r="QZJ210" s="418"/>
      <c r="QZK210" s="331"/>
      <c r="QZL210" s="332"/>
      <c r="QZM210" s="418"/>
      <c r="QZN210" s="223"/>
      <c r="QZO210" s="223"/>
      <c r="QZP210" s="333"/>
      <c r="QZQ210" s="333"/>
      <c r="QZR210" s="223"/>
      <c r="QZS210" s="418"/>
      <c r="QZT210" s="418"/>
      <c r="QZU210" s="331"/>
      <c r="QZV210" s="332"/>
      <c r="QZW210" s="418"/>
      <c r="QZX210" s="223"/>
      <c r="QZY210" s="223"/>
      <c r="QZZ210" s="333"/>
      <c r="RAA210" s="333"/>
      <c r="RAB210" s="223"/>
      <c r="RAC210" s="418"/>
      <c r="RAD210" s="418"/>
      <c r="RAE210" s="331"/>
      <c r="RAF210" s="332"/>
      <c r="RAG210" s="418"/>
      <c r="RAH210" s="223"/>
      <c r="RAI210" s="223"/>
      <c r="RAJ210" s="333"/>
      <c r="RAK210" s="333"/>
      <c r="RAL210" s="223"/>
      <c r="RAM210" s="418"/>
      <c r="RAN210" s="418"/>
      <c r="RAO210" s="331"/>
      <c r="RAP210" s="332"/>
      <c r="RAQ210" s="418"/>
      <c r="RAR210" s="223"/>
      <c r="RAS210" s="223"/>
      <c r="RAT210" s="333"/>
      <c r="RAU210" s="333"/>
      <c r="RAV210" s="223"/>
      <c r="RAW210" s="418"/>
      <c r="RAX210" s="418"/>
      <c r="RAY210" s="331"/>
      <c r="RAZ210" s="332"/>
      <c r="RBA210" s="418"/>
      <c r="RBB210" s="223"/>
      <c r="RBC210" s="223"/>
      <c r="RBD210" s="333"/>
      <c r="RBE210" s="333"/>
      <c r="RBF210" s="223"/>
      <c r="RBG210" s="418"/>
      <c r="RBH210" s="418"/>
      <c r="RBI210" s="331"/>
      <c r="RBJ210" s="332"/>
      <c r="RBK210" s="418"/>
      <c r="RBL210" s="223"/>
      <c r="RBM210" s="223"/>
      <c r="RBN210" s="333"/>
      <c r="RBO210" s="333"/>
      <c r="RBP210" s="223"/>
      <c r="RBQ210" s="418"/>
      <c r="RBR210" s="418"/>
      <c r="RBS210" s="331"/>
      <c r="RBT210" s="332"/>
      <c r="RBU210" s="418"/>
      <c r="RBV210" s="223"/>
      <c r="RBW210" s="223"/>
      <c r="RBX210" s="333"/>
      <c r="RBY210" s="333"/>
      <c r="RBZ210" s="223"/>
      <c r="RCA210" s="418"/>
      <c r="RCB210" s="418"/>
      <c r="RCC210" s="331"/>
      <c r="RCD210" s="332"/>
      <c r="RCE210" s="418"/>
      <c r="RCF210" s="223"/>
      <c r="RCG210" s="223"/>
      <c r="RCH210" s="333"/>
      <c r="RCI210" s="333"/>
      <c r="RCJ210" s="223"/>
      <c r="RCK210" s="418"/>
      <c r="RCL210" s="418"/>
      <c r="RCM210" s="331"/>
      <c r="RCN210" s="332"/>
      <c r="RCO210" s="418"/>
      <c r="RCP210" s="223"/>
      <c r="RCQ210" s="223"/>
      <c r="RCR210" s="333"/>
      <c r="RCS210" s="333"/>
      <c r="RCT210" s="223"/>
      <c r="RCU210" s="418"/>
      <c r="RCV210" s="418"/>
      <c r="RCW210" s="331"/>
      <c r="RCX210" s="332"/>
      <c r="RCY210" s="418"/>
      <c r="RCZ210" s="223"/>
      <c r="RDA210" s="223"/>
      <c r="RDB210" s="333"/>
      <c r="RDC210" s="333"/>
      <c r="RDD210" s="223"/>
      <c r="RDE210" s="418"/>
      <c r="RDF210" s="418"/>
      <c r="RDG210" s="331"/>
      <c r="RDH210" s="332"/>
      <c r="RDI210" s="418"/>
      <c r="RDJ210" s="223"/>
      <c r="RDK210" s="223"/>
      <c r="RDL210" s="333"/>
      <c r="RDM210" s="333"/>
      <c r="RDN210" s="223"/>
      <c r="RDO210" s="418"/>
      <c r="RDP210" s="418"/>
      <c r="RDQ210" s="331"/>
      <c r="RDR210" s="332"/>
      <c r="RDS210" s="418"/>
      <c r="RDT210" s="223"/>
      <c r="RDU210" s="223"/>
      <c r="RDV210" s="333"/>
      <c r="RDW210" s="333"/>
      <c r="RDX210" s="223"/>
      <c r="RDY210" s="418"/>
      <c r="RDZ210" s="418"/>
      <c r="REA210" s="331"/>
      <c r="REB210" s="332"/>
      <c r="REC210" s="418"/>
      <c r="RED210" s="223"/>
      <c r="REE210" s="223"/>
      <c r="REF210" s="333"/>
      <c r="REG210" s="333"/>
      <c r="REH210" s="223"/>
      <c r="REI210" s="418"/>
      <c r="REJ210" s="418"/>
      <c r="REK210" s="331"/>
      <c r="REL210" s="332"/>
      <c r="REM210" s="418"/>
      <c r="REN210" s="223"/>
      <c r="REO210" s="223"/>
      <c r="REP210" s="333"/>
      <c r="REQ210" s="333"/>
      <c r="RER210" s="223"/>
      <c r="RES210" s="418"/>
      <c r="RET210" s="418"/>
      <c r="REU210" s="331"/>
      <c r="REV210" s="332"/>
      <c r="REW210" s="418"/>
      <c r="REX210" s="223"/>
      <c r="REY210" s="223"/>
      <c r="REZ210" s="333"/>
      <c r="RFA210" s="333"/>
      <c r="RFB210" s="223"/>
      <c r="RFC210" s="418"/>
      <c r="RFD210" s="418"/>
      <c r="RFE210" s="331"/>
      <c r="RFF210" s="332"/>
      <c r="RFG210" s="418"/>
      <c r="RFH210" s="223"/>
      <c r="RFI210" s="223"/>
      <c r="RFJ210" s="333"/>
      <c r="RFK210" s="333"/>
      <c r="RFL210" s="223"/>
      <c r="RFM210" s="418"/>
      <c r="RFN210" s="418"/>
      <c r="RFO210" s="331"/>
      <c r="RFP210" s="332"/>
      <c r="RFQ210" s="418"/>
      <c r="RFR210" s="223"/>
      <c r="RFS210" s="223"/>
      <c r="RFT210" s="333"/>
      <c r="RFU210" s="333"/>
      <c r="RFV210" s="223"/>
      <c r="RFW210" s="418"/>
      <c r="RFX210" s="418"/>
      <c r="RFY210" s="331"/>
      <c r="RFZ210" s="332"/>
      <c r="RGA210" s="418"/>
      <c r="RGB210" s="223"/>
      <c r="RGC210" s="223"/>
      <c r="RGD210" s="333"/>
      <c r="RGE210" s="333"/>
      <c r="RGF210" s="223"/>
      <c r="RGG210" s="418"/>
      <c r="RGH210" s="418"/>
      <c r="RGI210" s="331"/>
      <c r="RGJ210" s="332"/>
      <c r="RGK210" s="418"/>
      <c r="RGL210" s="223"/>
      <c r="RGM210" s="223"/>
      <c r="RGN210" s="333"/>
      <c r="RGO210" s="333"/>
      <c r="RGP210" s="223"/>
      <c r="RGQ210" s="418"/>
      <c r="RGR210" s="418"/>
      <c r="RGS210" s="331"/>
      <c r="RGT210" s="332"/>
      <c r="RGU210" s="418"/>
      <c r="RGV210" s="223"/>
      <c r="RGW210" s="223"/>
      <c r="RGX210" s="333"/>
      <c r="RGY210" s="333"/>
      <c r="RGZ210" s="223"/>
      <c r="RHA210" s="418"/>
      <c r="RHB210" s="418"/>
      <c r="RHC210" s="331"/>
      <c r="RHD210" s="332"/>
      <c r="RHE210" s="418"/>
      <c r="RHF210" s="223"/>
      <c r="RHG210" s="223"/>
      <c r="RHH210" s="333"/>
      <c r="RHI210" s="333"/>
      <c r="RHJ210" s="223"/>
      <c r="RHK210" s="418"/>
      <c r="RHL210" s="418"/>
      <c r="RHM210" s="331"/>
      <c r="RHN210" s="332"/>
      <c r="RHO210" s="418"/>
      <c r="RHP210" s="223"/>
      <c r="RHQ210" s="223"/>
      <c r="RHR210" s="333"/>
      <c r="RHS210" s="333"/>
      <c r="RHT210" s="223"/>
      <c r="RHU210" s="418"/>
      <c r="RHV210" s="418"/>
      <c r="RHW210" s="331"/>
      <c r="RHX210" s="332"/>
      <c r="RHY210" s="418"/>
      <c r="RHZ210" s="223"/>
      <c r="RIA210" s="223"/>
      <c r="RIB210" s="333"/>
      <c r="RIC210" s="333"/>
      <c r="RID210" s="223"/>
      <c r="RIE210" s="418"/>
      <c r="RIF210" s="418"/>
      <c r="RIG210" s="331"/>
      <c r="RIH210" s="332"/>
      <c r="RII210" s="418"/>
      <c r="RIJ210" s="223"/>
      <c r="RIK210" s="223"/>
      <c r="RIL210" s="333"/>
      <c r="RIM210" s="333"/>
      <c r="RIN210" s="223"/>
      <c r="RIO210" s="418"/>
      <c r="RIP210" s="418"/>
      <c r="RIQ210" s="331"/>
      <c r="RIR210" s="332"/>
      <c r="RIS210" s="418"/>
      <c r="RIT210" s="223"/>
      <c r="RIU210" s="223"/>
      <c r="RIV210" s="333"/>
      <c r="RIW210" s="333"/>
      <c r="RIX210" s="223"/>
      <c r="RIY210" s="418"/>
      <c r="RIZ210" s="418"/>
      <c r="RJA210" s="331"/>
      <c r="RJB210" s="332"/>
      <c r="RJC210" s="418"/>
      <c r="RJD210" s="223"/>
      <c r="RJE210" s="223"/>
      <c r="RJF210" s="333"/>
      <c r="RJG210" s="333"/>
      <c r="RJH210" s="223"/>
      <c r="RJI210" s="418"/>
      <c r="RJJ210" s="418"/>
      <c r="RJK210" s="331"/>
      <c r="RJL210" s="332"/>
      <c r="RJM210" s="418"/>
      <c r="RJN210" s="223"/>
      <c r="RJO210" s="223"/>
      <c r="RJP210" s="333"/>
      <c r="RJQ210" s="333"/>
      <c r="RJR210" s="223"/>
      <c r="RJS210" s="418"/>
      <c r="RJT210" s="418"/>
      <c r="RJU210" s="331"/>
      <c r="RJV210" s="332"/>
      <c r="RJW210" s="418"/>
      <c r="RJX210" s="223"/>
      <c r="RJY210" s="223"/>
      <c r="RJZ210" s="333"/>
      <c r="RKA210" s="333"/>
      <c r="RKB210" s="223"/>
      <c r="RKC210" s="418"/>
      <c r="RKD210" s="418"/>
      <c r="RKE210" s="331"/>
      <c r="RKF210" s="332"/>
      <c r="RKG210" s="418"/>
      <c r="RKH210" s="223"/>
      <c r="RKI210" s="223"/>
      <c r="RKJ210" s="333"/>
      <c r="RKK210" s="333"/>
      <c r="RKL210" s="223"/>
      <c r="RKM210" s="418"/>
      <c r="RKN210" s="418"/>
      <c r="RKO210" s="331"/>
      <c r="RKP210" s="332"/>
      <c r="RKQ210" s="418"/>
      <c r="RKR210" s="223"/>
      <c r="RKS210" s="223"/>
      <c r="RKT210" s="333"/>
      <c r="RKU210" s="333"/>
      <c r="RKV210" s="223"/>
      <c r="RKW210" s="418"/>
      <c r="RKX210" s="418"/>
      <c r="RKY210" s="331"/>
      <c r="RKZ210" s="332"/>
      <c r="RLA210" s="418"/>
      <c r="RLB210" s="223"/>
      <c r="RLC210" s="223"/>
      <c r="RLD210" s="333"/>
      <c r="RLE210" s="333"/>
      <c r="RLF210" s="223"/>
      <c r="RLG210" s="418"/>
      <c r="RLH210" s="418"/>
      <c r="RLI210" s="331"/>
      <c r="RLJ210" s="332"/>
      <c r="RLK210" s="418"/>
      <c r="RLL210" s="223"/>
      <c r="RLM210" s="223"/>
      <c r="RLN210" s="333"/>
      <c r="RLO210" s="333"/>
      <c r="RLP210" s="223"/>
      <c r="RLQ210" s="418"/>
      <c r="RLR210" s="418"/>
      <c r="RLS210" s="331"/>
      <c r="RLT210" s="332"/>
      <c r="RLU210" s="418"/>
      <c r="RLV210" s="223"/>
      <c r="RLW210" s="223"/>
      <c r="RLX210" s="333"/>
      <c r="RLY210" s="333"/>
      <c r="RLZ210" s="223"/>
      <c r="RMA210" s="418"/>
      <c r="RMB210" s="418"/>
      <c r="RMC210" s="331"/>
      <c r="RMD210" s="332"/>
      <c r="RME210" s="418"/>
      <c r="RMF210" s="223"/>
      <c r="RMG210" s="223"/>
      <c r="RMH210" s="333"/>
      <c r="RMI210" s="333"/>
      <c r="RMJ210" s="223"/>
      <c r="RMK210" s="418"/>
      <c r="RML210" s="418"/>
      <c r="RMM210" s="331"/>
      <c r="RMN210" s="332"/>
      <c r="RMO210" s="418"/>
      <c r="RMP210" s="223"/>
      <c r="RMQ210" s="223"/>
      <c r="RMR210" s="333"/>
      <c r="RMS210" s="333"/>
      <c r="RMT210" s="223"/>
      <c r="RMU210" s="418"/>
      <c r="RMV210" s="418"/>
      <c r="RMW210" s="331"/>
      <c r="RMX210" s="332"/>
      <c r="RMY210" s="418"/>
      <c r="RMZ210" s="223"/>
      <c r="RNA210" s="223"/>
      <c r="RNB210" s="333"/>
      <c r="RNC210" s="333"/>
      <c r="RND210" s="223"/>
      <c r="RNE210" s="418"/>
      <c r="RNF210" s="418"/>
      <c r="RNG210" s="331"/>
      <c r="RNH210" s="332"/>
      <c r="RNI210" s="418"/>
      <c r="RNJ210" s="223"/>
      <c r="RNK210" s="223"/>
      <c r="RNL210" s="333"/>
      <c r="RNM210" s="333"/>
      <c r="RNN210" s="223"/>
      <c r="RNO210" s="418"/>
      <c r="RNP210" s="418"/>
      <c r="RNQ210" s="331"/>
      <c r="RNR210" s="332"/>
      <c r="RNS210" s="418"/>
      <c r="RNT210" s="223"/>
      <c r="RNU210" s="223"/>
      <c r="RNV210" s="333"/>
      <c r="RNW210" s="333"/>
      <c r="RNX210" s="223"/>
      <c r="RNY210" s="418"/>
      <c r="RNZ210" s="418"/>
      <c r="ROA210" s="331"/>
      <c r="ROB210" s="332"/>
      <c r="ROC210" s="418"/>
      <c r="ROD210" s="223"/>
      <c r="ROE210" s="223"/>
      <c r="ROF210" s="333"/>
      <c r="ROG210" s="333"/>
      <c r="ROH210" s="223"/>
      <c r="ROI210" s="418"/>
      <c r="ROJ210" s="418"/>
      <c r="ROK210" s="331"/>
      <c r="ROL210" s="332"/>
      <c r="ROM210" s="418"/>
      <c r="RON210" s="223"/>
      <c r="ROO210" s="223"/>
      <c r="ROP210" s="333"/>
      <c r="ROQ210" s="333"/>
      <c r="ROR210" s="223"/>
      <c r="ROS210" s="418"/>
      <c r="ROT210" s="418"/>
      <c r="ROU210" s="331"/>
      <c r="ROV210" s="332"/>
      <c r="ROW210" s="418"/>
      <c r="ROX210" s="223"/>
      <c r="ROY210" s="223"/>
      <c r="ROZ210" s="333"/>
      <c r="RPA210" s="333"/>
      <c r="RPB210" s="223"/>
      <c r="RPC210" s="418"/>
      <c r="RPD210" s="418"/>
      <c r="RPE210" s="331"/>
      <c r="RPF210" s="332"/>
      <c r="RPG210" s="418"/>
      <c r="RPH210" s="223"/>
      <c r="RPI210" s="223"/>
      <c r="RPJ210" s="333"/>
      <c r="RPK210" s="333"/>
      <c r="RPL210" s="223"/>
      <c r="RPM210" s="418"/>
      <c r="RPN210" s="418"/>
      <c r="RPO210" s="331"/>
      <c r="RPP210" s="332"/>
      <c r="RPQ210" s="418"/>
      <c r="RPR210" s="223"/>
      <c r="RPS210" s="223"/>
      <c r="RPT210" s="333"/>
      <c r="RPU210" s="333"/>
      <c r="RPV210" s="223"/>
      <c r="RPW210" s="418"/>
      <c r="RPX210" s="418"/>
      <c r="RPY210" s="331"/>
      <c r="RPZ210" s="332"/>
      <c r="RQA210" s="418"/>
      <c r="RQB210" s="223"/>
      <c r="RQC210" s="223"/>
      <c r="RQD210" s="333"/>
      <c r="RQE210" s="333"/>
      <c r="RQF210" s="223"/>
      <c r="RQG210" s="418"/>
      <c r="RQH210" s="418"/>
      <c r="RQI210" s="331"/>
      <c r="RQJ210" s="332"/>
      <c r="RQK210" s="418"/>
      <c r="RQL210" s="223"/>
      <c r="RQM210" s="223"/>
      <c r="RQN210" s="333"/>
      <c r="RQO210" s="333"/>
      <c r="RQP210" s="223"/>
      <c r="RQQ210" s="418"/>
      <c r="RQR210" s="418"/>
      <c r="RQS210" s="331"/>
      <c r="RQT210" s="332"/>
      <c r="RQU210" s="418"/>
      <c r="RQV210" s="223"/>
      <c r="RQW210" s="223"/>
      <c r="RQX210" s="333"/>
      <c r="RQY210" s="333"/>
      <c r="RQZ210" s="223"/>
      <c r="RRA210" s="418"/>
      <c r="RRB210" s="418"/>
      <c r="RRC210" s="331"/>
      <c r="RRD210" s="332"/>
      <c r="RRE210" s="418"/>
      <c r="RRF210" s="223"/>
      <c r="RRG210" s="223"/>
      <c r="RRH210" s="333"/>
      <c r="RRI210" s="333"/>
      <c r="RRJ210" s="223"/>
      <c r="RRK210" s="418"/>
      <c r="RRL210" s="418"/>
      <c r="RRM210" s="331"/>
      <c r="RRN210" s="332"/>
      <c r="RRO210" s="418"/>
      <c r="RRP210" s="223"/>
      <c r="RRQ210" s="223"/>
      <c r="RRR210" s="333"/>
      <c r="RRS210" s="333"/>
      <c r="RRT210" s="223"/>
      <c r="RRU210" s="418"/>
      <c r="RRV210" s="418"/>
      <c r="RRW210" s="331"/>
      <c r="RRX210" s="332"/>
      <c r="RRY210" s="418"/>
      <c r="RRZ210" s="223"/>
      <c r="RSA210" s="223"/>
      <c r="RSB210" s="333"/>
      <c r="RSC210" s="333"/>
      <c r="RSD210" s="223"/>
      <c r="RSE210" s="418"/>
      <c r="RSF210" s="418"/>
      <c r="RSG210" s="331"/>
      <c r="RSH210" s="332"/>
      <c r="RSI210" s="418"/>
      <c r="RSJ210" s="223"/>
      <c r="RSK210" s="223"/>
      <c r="RSL210" s="333"/>
      <c r="RSM210" s="333"/>
      <c r="RSN210" s="223"/>
      <c r="RSO210" s="418"/>
      <c r="RSP210" s="418"/>
      <c r="RSQ210" s="331"/>
      <c r="RSR210" s="332"/>
      <c r="RSS210" s="418"/>
      <c r="RST210" s="223"/>
      <c r="RSU210" s="223"/>
      <c r="RSV210" s="333"/>
      <c r="RSW210" s="333"/>
      <c r="RSX210" s="223"/>
      <c r="RSY210" s="418"/>
      <c r="RSZ210" s="418"/>
      <c r="RTA210" s="331"/>
      <c r="RTB210" s="332"/>
      <c r="RTC210" s="418"/>
      <c r="RTD210" s="223"/>
      <c r="RTE210" s="223"/>
      <c r="RTF210" s="333"/>
      <c r="RTG210" s="333"/>
      <c r="RTH210" s="223"/>
      <c r="RTI210" s="418"/>
      <c r="RTJ210" s="418"/>
      <c r="RTK210" s="331"/>
      <c r="RTL210" s="332"/>
      <c r="RTM210" s="418"/>
      <c r="RTN210" s="223"/>
      <c r="RTO210" s="223"/>
      <c r="RTP210" s="333"/>
      <c r="RTQ210" s="333"/>
      <c r="RTR210" s="223"/>
      <c r="RTS210" s="418"/>
      <c r="RTT210" s="418"/>
      <c r="RTU210" s="331"/>
      <c r="RTV210" s="332"/>
      <c r="RTW210" s="418"/>
      <c r="RTX210" s="223"/>
      <c r="RTY210" s="223"/>
      <c r="RTZ210" s="333"/>
      <c r="RUA210" s="333"/>
      <c r="RUB210" s="223"/>
      <c r="RUC210" s="418"/>
      <c r="RUD210" s="418"/>
      <c r="RUE210" s="331"/>
      <c r="RUF210" s="332"/>
      <c r="RUG210" s="418"/>
      <c r="RUH210" s="223"/>
      <c r="RUI210" s="223"/>
      <c r="RUJ210" s="333"/>
      <c r="RUK210" s="333"/>
      <c r="RUL210" s="223"/>
      <c r="RUM210" s="418"/>
      <c r="RUN210" s="418"/>
      <c r="RUO210" s="331"/>
      <c r="RUP210" s="332"/>
      <c r="RUQ210" s="418"/>
      <c r="RUR210" s="223"/>
      <c r="RUS210" s="223"/>
      <c r="RUT210" s="333"/>
      <c r="RUU210" s="333"/>
      <c r="RUV210" s="223"/>
      <c r="RUW210" s="418"/>
      <c r="RUX210" s="418"/>
      <c r="RUY210" s="331"/>
      <c r="RUZ210" s="332"/>
      <c r="RVA210" s="418"/>
      <c r="RVB210" s="223"/>
      <c r="RVC210" s="223"/>
      <c r="RVD210" s="333"/>
      <c r="RVE210" s="333"/>
      <c r="RVF210" s="223"/>
      <c r="RVG210" s="418"/>
      <c r="RVH210" s="418"/>
      <c r="RVI210" s="331"/>
      <c r="RVJ210" s="332"/>
      <c r="RVK210" s="418"/>
      <c r="RVL210" s="223"/>
      <c r="RVM210" s="223"/>
      <c r="RVN210" s="333"/>
      <c r="RVO210" s="333"/>
      <c r="RVP210" s="223"/>
      <c r="RVQ210" s="418"/>
      <c r="RVR210" s="418"/>
      <c r="RVS210" s="331"/>
      <c r="RVT210" s="332"/>
      <c r="RVU210" s="418"/>
      <c r="RVV210" s="223"/>
      <c r="RVW210" s="223"/>
      <c r="RVX210" s="333"/>
      <c r="RVY210" s="333"/>
      <c r="RVZ210" s="223"/>
      <c r="RWA210" s="418"/>
      <c r="RWB210" s="418"/>
      <c r="RWC210" s="331"/>
      <c r="RWD210" s="332"/>
      <c r="RWE210" s="418"/>
      <c r="RWF210" s="223"/>
      <c r="RWG210" s="223"/>
      <c r="RWH210" s="333"/>
      <c r="RWI210" s="333"/>
      <c r="RWJ210" s="223"/>
      <c r="RWK210" s="418"/>
      <c r="RWL210" s="418"/>
      <c r="RWM210" s="331"/>
      <c r="RWN210" s="332"/>
      <c r="RWO210" s="418"/>
      <c r="RWP210" s="223"/>
      <c r="RWQ210" s="223"/>
      <c r="RWR210" s="333"/>
      <c r="RWS210" s="333"/>
      <c r="RWT210" s="223"/>
      <c r="RWU210" s="418"/>
      <c r="RWV210" s="418"/>
      <c r="RWW210" s="331"/>
      <c r="RWX210" s="332"/>
      <c r="RWY210" s="418"/>
      <c r="RWZ210" s="223"/>
      <c r="RXA210" s="223"/>
      <c r="RXB210" s="333"/>
      <c r="RXC210" s="333"/>
      <c r="RXD210" s="223"/>
      <c r="RXE210" s="418"/>
      <c r="RXF210" s="418"/>
      <c r="RXG210" s="331"/>
      <c r="RXH210" s="332"/>
      <c r="RXI210" s="418"/>
      <c r="RXJ210" s="223"/>
      <c r="RXK210" s="223"/>
      <c r="RXL210" s="333"/>
      <c r="RXM210" s="333"/>
      <c r="RXN210" s="223"/>
      <c r="RXO210" s="418"/>
      <c r="RXP210" s="418"/>
      <c r="RXQ210" s="331"/>
      <c r="RXR210" s="332"/>
      <c r="RXS210" s="418"/>
      <c r="RXT210" s="223"/>
      <c r="RXU210" s="223"/>
      <c r="RXV210" s="333"/>
      <c r="RXW210" s="333"/>
      <c r="RXX210" s="223"/>
      <c r="RXY210" s="418"/>
      <c r="RXZ210" s="418"/>
      <c r="RYA210" s="331"/>
      <c r="RYB210" s="332"/>
      <c r="RYC210" s="418"/>
      <c r="RYD210" s="223"/>
      <c r="RYE210" s="223"/>
      <c r="RYF210" s="333"/>
      <c r="RYG210" s="333"/>
      <c r="RYH210" s="223"/>
      <c r="RYI210" s="418"/>
      <c r="RYJ210" s="418"/>
      <c r="RYK210" s="331"/>
      <c r="RYL210" s="332"/>
      <c r="RYM210" s="418"/>
      <c r="RYN210" s="223"/>
      <c r="RYO210" s="223"/>
      <c r="RYP210" s="333"/>
      <c r="RYQ210" s="333"/>
      <c r="RYR210" s="223"/>
      <c r="RYS210" s="418"/>
      <c r="RYT210" s="418"/>
      <c r="RYU210" s="331"/>
      <c r="RYV210" s="332"/>
      <c r="RYW210" s="418"/>
      <c r="RYX210" s="223"/>
      <c r="RYY210" s="223"/>
      <c r="RYZ210" s="333"/>
      <c r="RZA210" s="333"/>
      <c r="RZB210" s="223"/>
      <c r="RZC210" s="418"/>
      <c r="RZD210" s="418"/>
      <c r="RZE210" s="331"/>
      <c r="RZF210" s="332"/>
      <c r="RZG210" s="418"/>
      <c r="RZH210" s="223"/>
      <c r="RZI210" s="223"/>
      <c r="RZJ210" s="333"/>
      <c r="RZK210" s="333"/>
      <c r="RZL210" s="223"/>
      <c r="RZM210" s="418"/>
      <c r="RZN210" s="418"/>
      <c r="RZO210" s="331"/>
      <c r="RZP210" s="332"/>
      <c r="RZQ210" s="418"/>
      <c r="RZR210" s="223"/>
      <c r="RZS210" s="223"/>
      <c r="RZT210" s="333"/>
      <c r="RZU210" s="333"/>
      <c r="RZV210" s="223"/>
      <c r="RZW210" s="418"/>
      <c r="RZX210" s="418"/>
      <c r="RZY210" s="331"/>
      <c r="RZZ210" s="332"/>
      <c r="SAA210" s="418"/>
      <c r="SAB210" s="223"/>
      <c r="SAC210" s="223"/>
      <c r="SAD210" s="333"/>
      <c r="SAE210" s="333"/>
      <c r="SAF210" s="223"/>
      <c r="SAG210" s="418"/>
      <c r="SAH210" s="418"/>
      <c r="SAI210" s="331"/>
      <c r="SAJ210" s="332"/>
      <c r="SAK210" s="418"/>
      <c r="SAL210" s="223"/>
      <c r="SAM210" s="223"/>
      <c r="SAN210" s="333"/>
      <c r="SAO210" s="333"/>
      <c r="SAP210" s="223"/>
      <c r="SAQ210" s="418"/>
      <c r="SAR210" s="418"/>
      <c r="SAS210" s="331"/>
      <c r="SAT210" s="332"/>
      <c r="SAU210" s="418"/>
      <c r="SAV210" s="223"/>
      <c r="SAW210" s="223"/>
      <c r="SAX210" s="333"/>
      <c r="SAY210" s="333"/>
      <c r="SAZ210" s="223"/>
      <c r="SBA210" s="418"/>
      <c r="SBB210" s="418"/>
      <c r="SBC210" s="331"/>
      <c r="SBD210" s="332"/>
      <c r="SBE210" s="418"/>
      <c r="SBF210" s="223"/>
      <c r="SBG210" s="223"/>
      <c r="SBH210" s="333"/>
      <c r="SBI210" s="333"/>
      <c r="SBJ210" s="223"/>
      <c r="SBK210" s="418"/>
      <c r="SBL210" s="418"/>
      <c r="SBM210" s="331"/>
      <c r="SBN210" s="332"/>
      <c r="SBO210" s="418"/>
      <c r="SBP210" s="223"/>
      <c r="SBQ210" s="223"/>
      <c r="SBR210" s="333"/>
      <c r="SBS210" s="333"/>
      <c r="SBT210" s="223"/>
      <c r="SBU210" s="418"/>
      <c r="SBV210" s="418"/>
      <c r="SBW210" s="331"/>
      <c r="SBX210" s="332"/>
      <c r="SBY210" s="418"/>
      <c r="SBZ210" s="223"/>
      <c r="SCA210" s="223"/>
      <c r="SCB210" s="333"/>
      <c r="SCC210" s="333"/>
      <c r="SCD210" s="223"/>
      <c r="SCE210" s="418"/>
      <c r="SCF210" s="418"/>
      <c r="SCG210" s="331"/>
      <c r="SCH210" s="332"/>
      <c r="SCI210" s="418"/>
      <c r="SCJ210" s="223"/>
      <c r="SCK210" s="223"/>
      <c r="SCL210" s="333"/>
      <c r="SCM210" s="333"/>
      <c r="SCN210" s="223"/>
      <c r="SCO210" s="418"/>
      <c r="SCP210" s="418"/>
      <c r="SCQ210" s="331"/>
      <c r="SCR210" s="332"/>
      <c r="SCS210" s="418"/>
      <c r="SCT210" s="223"/>
      <c r="SCU210" s="223"/>
      <c r="SCV210" s="333"/>
      <c r="SCW210" s="333"/>
      <c r="SCX210" s="223"/>
      <c r="SCY210" s="418"/>
      <c r="SCZ210" s="418"/>
      <c r="SDA210" s="331"/>
      <c r="SDB210" s="332"/>
      <c r="SDC210" s="418"/>
      <c r="SDD210" s="223"/>
      <c r="SDE210" s="223"/>
      <c r="SDF210" s="333"/>
      <c r="SDG210" s="333"/>
      <c r="SDH210" s="223"/>
      <c r="SDI210" s="418"/>
      <c r="SDJ210" s="418"/>
      <c r="SDK210" s="331"/>
      <c r="SDL210" s="332"/>
      <c r="SDM210" s="418"/>
      <c r="SDN210" s="223"/>
      <c r="SDO210" s="223"/>
      <c r="SDP210" s="333"/>
      <c r="SDQ210" s="333"/>
      <c r="SDR210" s="223"/>
      <c r="SDS210" s="418"/>
      <c r="SDT210" s="418"/>
      <c r="SDU210" s="331"/>
      <c r="SDV210" s="332"/>
      <c r="SDW210" s="418"/>
      <c r="SDX210" s="223"/>
      <c r="SDY210" s="223"/>
      <c r="SDZ210" s="333"/>
      <c r="SEA210" s="333"/>
      <c r="SEB210" s="223"/>
      <c r="SEC210" s="418"/>
      <c r="SED210" s="418"/>
      <c r="SEE210" s="331"/>
      <c r="SEF210" s="332"/>
      <c r="SEG210" s="418"/>
      <c r="SEH210" s="223"/>
      <c r="SEI210" s="223"/>
      <c r="SEJ210" s="333"/>
      <c r="SEK210" s="333"/>
      <c r="SEL210" s="223"/>
      <c r="SEM210" s="418"/>
      <c r="SEN210" s="418"/>
      <c r="SEO210" s="331"/>
      <c r="SEP210" s="332"/>
      <c r="SEQ210" s="418"/>
      <c r="SER210" s="223"/>
      <c r="SES210" s="223"/>
      <c r="SET210" s="333"/>
      <c r="SEU210" s="333"/>
      <c r="SEV210" s="223"/>
      <c r="SEW210" s="418"/>
      <c r="SEX210" s="418"/>
      <c r="SEY210" s="331"/>
      <c r="SEZ210" s="332"/>
      <c r="SFA210" s="418"/>
      <c r="SFB210" s="223"/>
      <c r="SFC210" s="223"/>
      <c r="SFD210" s="333"/>
      <c r="SFE210" s="333"/>
      <c r="SFF210" s="223"/>
      <c r="SFG210" s="418"/>
      <c r="SFH210" s="418"/>
      <c r="SFI210" s="331"/>
      <c r="SFJ210" s="332"/>
      <c r="SFK210" s="418"/>
      <c r="SFL210" s="223"/>
      <c r="SFM210" s="223"/>
      <c r="SFN210" s="333"/>
      <c r="SFO210" s="333"/>
      <c r="SFP210" s="223"/>
      <c r="SFQ210" s="418"/>
      <c r="SFR210" s="418"/>
      <c r="SFS210" s="331"/>
      <c r="SFT210" s="332"/>
      <c r="SFU210" s="418"/>
      <c r="SFV210" s="223"/>
      <c r="SFW210" s="223"/>
      <c r="SFX210" s="333"/>
      <c r="SFY210" s="333"/>
      <c r="SFZ210" s="223"/>
      <c r="SGA210" s="418"/>
      <c r="SGB210" s="418"/>
      <c r="SGC210" s="331"/>
      <c r="SGD210" s="332"/>
      <c r="SGE210" s="418"/>
      <c r="SGF210" s="223"/>
      <c r="SGG210" s="223"/>
      <c r="SGH210" s="333"/>
      <c r="SGI210" s="333"/>
      <c r="SGJ210" s="223"/>
      <c r="SGK210" s="418"/>
      <c r="SGL210" s="418"/>
      <c r="SGM210" s="331"/>
      <c r="SGN210" s="332"/>
      <c r="SGO210" s="418"/>
      <c r="SGP210" s="223"/>
      <c r="SGQ210" s="223"/>
      <c r="SGR210" s="333"/>
      <c r="SGS210" s="333"/>
      <c r="SGT210" s="223"/>
      <c r="SGU210" s="418"/>
      <c r="SGV210" s="418"/>
      <c r="SGW210" s="331"/>
      <c r="SGX210" s="332"/>
      <c r="SGY210" s="418"/>
      <c r="SGZ210" s="223"/>
      <c r="SHA210" s="223"/>
      <c r="SHB210" s="333"/>
      <c r="SHC210" s="333"/>
      <c r="SHD210" s="223"/>
      <c r="SHE210" s="418"/>
      <c r="SHF210" s="418"/>
      <c r="SHG210" s="331"/>
      <c r="SHH210" s="332"/>
      <c r="SHI210" s="418"/>
      <c r="SHJ210" s="223"/>
      <c r="SHK210" s="223"/>
      <c r="SHL210" s="333"/>
      <c r="SHM210" s="333"/>
      <c r="SHN210" s="223"/>
      <c r="SHO210" s="418"/>
      <c r="SHP210" s="418"/>
      <c r="SHQ210" s="331"/>
      <c r="SHR210" s="332"/>
      <c r="SHS210" s="418"/>
      <c r="SHT210" s="223"/>
      <c r="SHU210" s="223"/>
      <c r="SHV210" s="333"/>
      <c r="SHW210" s="333"/>
      <c r="SHX210" s="223"/>
      <c r="SHY210" s="418"/>
      <c r="SHZ210" s="418"/>
      <c r="SIA210" s="331"/>
      <c r="SIB210" s="332"/>
      <c r="SIC210" s="418"/>
      <c r="SID210" s="223"/>
      <c r="SIE210" s="223"/>
      <c r="SIF210" s="333"/>
      <c r="SIG210" s="333"/>
      <c r="SIH210" s="223"/>
      <c r="SII210" s="418"/>
      <c r="SIJ210" s="418"/>
      <c r="SIK210" s="331"/>
      <c r="SIL210" s="332"/>
      <c r="SIM210" s="418"/>
      <c r="SIN210" s="223"/>
      <c r="SIO210" s="223"/>
      <c r="SIP210" s="333"/>
      <c r="SIQ210" s="333"/>
      <c r="SIR210" s="223"/>
      <c r="SIS210" s="418"/>
      <c r="SIT210" s="418"/>
      <c r="SIU210" s="331"/>
      <c r="SIV210" s="332"/>
      <c r="SIW210" s="418"/>
      <c r="SIX210" s="223"/>
      <c r="SIY210" s="223"/>
      <c r="SIZ210" s="333"/>
      <c r="SJA210" s="333"/>
      <c r="SJB210" s="223"/>
      <c r="SJC210" s="418"/>
      <c r="SJD210" s="418"/>
      <c r="SJE210" s="331"/>
      <c r="SJF210" s="332"/>
      <c r="SJG210" s="418"/>
      <c r="SJH210" s="223"/>
      <c r="SJI210" s="223"/>
      <c r="SJJ210" s="333"/>
      <c r="SJK210" s="333"/>
      <c r="SJL210" s="223"/>
      <c r="SJM210" s="418"/>
      <c r="SJN210" s="418"/>
      <c r="SJO210" s="331"/>
      <c r="SJP210" s="332"/>
      <c r="SJQ210" s="418"/>
      <c r="SJR210" s="223"/>
      <c r="SJS210" s="223"/>
      <c r="SJT210" s="333"/>
      <c r="SJU210" s="333"/>
      <c r="SJV210" s="223"/>
      <c r="SJW210" s="418"/>
      <c r="SJX210" s="418"/>
      <c r="SJY210" s="331"/>
      <c r="SJZ210" s="332"/>
      <c r="SKA210" s="418"/>
      <c r="SKB210" s="223"/>
      <c r="SKC210" s="223"/>
      <c r="SKD210" s="333"/>
      <c r="SKE210" s="333"/>
      <c r="SKF210" s="223"/>
      <c r="SKG210" s="418"/>
      <c r="SKH210" s="418"/>
      <c r="SKI210" s="331"/>
      <c r="SKJ210" s="332"/>
      <c r="SKK210" s="418"/>
      <c r="SKL210" s="223"/>
      <c r="SKM210" s="223"/>
      <c r="SKN210" s="333"/>
      <c r="SKO210" s="333"/>
      <c r="SKP210" s="223"/>
      <c r="SKQ210" s="418"/>
      <c r="SKR210" s="418"/>
      <c r="SKS210" s="331"/>
      <c r="SKT210" s="332"/>
      <c r="SKU210" s="418"/>
      <c r="SKV210" s="223"/>
      <c r="SKW210" s="223"/>
      <c r="SKX210" s="333"/>
      <c r="SKY210" s="333"/>
      <c r="SKZ210" s="223"/>
      <c r="SLA210" s="418"/>
      <c r="SLB210" s="418"/>
      <c r="SLC210" s="331"/>
      <c r="SLD210" s="332"/>
      <c r="SLE210" s="418"/>
      <c r="SLF210" s="223"/>
      <c r="SLG210" s="223"/>
      <c r="SLH210" s="333"/>
      <c r="SLI210" s="333"/>
      <c r="SLJ210" s="223"/>
      <c r="SLK210" s="418"/>
      <c r="SLL210" s="418"/>
      <c r="SLM210" s="331"/>
      <c r="SLN210" s="332"/>
      <c r="SLO210" s="418"/>
      <c r="SLP210" s="223"/>
      <c r="SLQ210" s="223"/>
      <c r="SLR210" s="333"/>
      <c r="SLS210" s="333"/>
      <c r="SLT210" s="223"/>
      <c r="SLU210" s="418"/>
      <c r="SLV210" s="418"/>
      <c r="SLW210" s="331"/>
      <c r="SLX210" s="332"/>
      <c r="SLY210" s="418"/>
      <c r="SLZ210" s="223"/>
      <c r="SMA210" s="223"/>
      <c r="SMB210" s="333"/>
      <c r="SMC210" s="333"/>
      <c r="SMD210" s="223"/>
      <c r="SME210" s="418"/>
      <c r="SMF210" s="418"/>
      <c r="SMG210" s="331"/>
      <c r="SMH210" s="332"/>
      <c r="SMI210" s="418"/>
      <c r="SMJ210" s="223"/>
      <c r="SMK210" s="223"/>
      <c r="SML210" s="333"/>
      <c r="SMM210" s="333"/>
      <c r="SMN210" s="223"/>
      <c r="SMO210" s="418"/>
      <c r="SMP210" s="418"/>
      <c r="SMQ210" s="331"/>
      <c r="SMR210" s="332"/>
      <c r="SMS210" s="418"/>
      <c r="SMT210" s="223"/>
      <c r="SMU210" s="223"/>
      <c r="SMV210" s="333"/>
      <c r="SMW210" s="333"/>
      <c r="SMX210" s="223"/>
      <c r="SMY210" s="418"/>
      <c r="SMZ210" s="418"/>
      <c r="SNA210" s="331"/>
      <c r="SNB210" s="332"/>
      <c r="SNC210" s="418"/>
      <c r="SND210" s="223"/>
      <c r="SNE210" s="223"/>
      <c r="SNF210" s="333"/>
      <c r="SNG210" s="333"/>
      <c r="SNH210" s="223"/>
      <c r="SNI210" s="418"/>
      <c r="SNJ210" s="418"/>
      <c r="SNK210" s="331"/>
      <c r="SNL210" s="332"/>
      <c r="SNM210" s="418"/>
      <c r="SNN210" s="223"/>
      <c r="SNO210" s="223"/>
      <c r="SNP210" s="333"/>
      <c r="SNQ210" s="333"/>
      <c r="SNR210" s="223"/>
      <c r="SNS210" s="418"/>
      <c r="SNT210" s="418"/>
      <c r="SNU210" s="331"/>
      <c r="SNV210" s="332"/>
      <c r="SNW210" s="418"/>
      <c r="SNX210" s="223"/>
      <c r="SNY210" s="223"/>
      <c r="SNZ210" s="333"/>
      <c r="SOA210" s="333"/>
      <c r="SOB210" s="223"/>
      <c r="SOC210" s="418"/>
      <c r="SOD210" s="418"/>
      <c r="SOE210" s="331"/>
      <c r="SOF210" s="332"/>
      <c r="SOG210" s="418"/>
      <c r="SOH210" s="223"/>
      <c r="SOI210" s="223"/>
      <c r="SOJ210" s="333"/>
      <c r="SOK210" s="333"/>
      <c r="SOL210" s="223"/>
      <c r="SOM210" s="418"/>
      <c r="SON210" s="418"/>
      <c r="SOO210" s="331"/>
      <c r="SOP210" s="332"/>
      <c r="SOQ210" s="418"/>
      <c r="SOR210" s="223"/>
      <c r="SOS210" s="223"/>
      <c r="SOT210" s="333"/>
      <c r="SOU210" s="333"/>
      <c r="SOV210" s="223"/>
      <c r="SOW210" s="418"/>
      <c r="SOX210" s="418"/>
      <c r="SOY210" s="331"/>
      <c r="SOZ210" s="332"/>
      <c r="SPA210" s="418"/>
      <c r="SPB210" s="223"/>
      <c r="SPC210" s="223"/>
      <c r="SPD210" s="333"/>
      <c r="SPE210" s="333"/>
      <c r="SPF210" s="223"/>
      <c r="SPG210" s="418"/>
      <c r="SPH210" s="418"/>
      <c r="SPI210" s="331"/>
      <c r="SPJ210" s="332"/>
      <c r="SPK210" s="418"/>
      <c r="SPL210" s="223"/>
      <c r="SPM210" s="223"/>
      <c r="SPN210" s="333"/>
      <c r="SPO210" s="333"/>
      <c r="SPP210" s="223"/>
      <c r="SPQ210" s="418"/>
      <c r="SPR210" s="418"/>
      <c r="SPS210" s="331"/>
      <c r="SPT210" s="332"/>
      <c r="SPU210" s="418"/>
      <c r="SPV210" s="223"/>
      <c r="SPW210" s="223"/>
      <c r="SPX210" s="333"/>
      <c r="SPY210" s="333"/>
      <c r="SPZ210" s="223"/>
      <c r="SQA210" s="418"/>
      <c r="SQB210" s="418"/>
      <c r="SQC210" s="331"/>
      <c r="SQD210" s="332"/>
      <c r="SQE210" s="418"/>
      <c r="SQF210" s="223"/>
      <c r="SQG210" s="223"/>
      <c r="SQH210" s="333"/>
      <c r="SQI210" s="333"/>
      <c r="SQJ210" s="223"/>
      <c r="SQK210" s="418"/>
      <c r="SQL210" s="418"/>
      <c r="SQM210" s="331"/>
      <c r="SQN210" s="332"/>
      <c r="SQO210" s="418"/>
      <c r="SQP210" s="223"/>
      <c r="SQQ210" s="223"/>
      <c r="SQR210" s="333"/>
      <c r="SQS210" s="333"/>
      <c r="SQT210" s="223"/>
      <c r="SQU210" s="418"/>
      <c r="SQV210" s="418"/>
      <c r="SQW210" s="331"/>
      <c r="SQX210" s="332"/>
      <c r="SQY210" s="418"/>
      <c r="SQZ210" s="223"/>
      <c r="SRA210" s="223"/>
      <c r="SRB210" s="333"/>
      <c r="SRC210" s="333"/>
      <c r="SRD210" s="223"/>
      <c r="SRE210" s="418"/>
      <c r="SRF210" s="418"/>
      <c r="SRG210" s="331"/>
      <c r="SRH210" s="332"/>
      <c r="SRI210" s="418"/>
      <c r="SRJ210" s="223"/>
      <c r="SRK210" s="223"/>
      <c r="SRL210" s="333"/>
      <c r="SRM210" s="333"/>
      <c r="SRN210" s="223"/>
      <c r="SRO210" s="418"/>
      <c r="SRP210" s="418"/>
      <c r="SRQ210" s="331"/>
      <c r="SRR210" s="332"/>
      <c r="SRS210" s="418"/>
      <c r="SRT210" s="223"/>
      <c r="SRU210" s="223"/>
      <c r="SRV210" s="333"/>
      <c r="SRW210" s="333"/>
      <c r="SRX210" s="223"/>
      <c r="SRY210" s="418"/>
      <c r="SRZ210" s="418"/>
      <c r="SSA210" s="331"/>
      <c r="SSB210" s="332"/>
      <c r="SSC210" s="418"/>
      <c r="SSD210" s="223"/>
      <c r="SSE210" s="223"/>
      <c r="SSF210" s="333"/>
      <c r="SSG210" s="333"/>
      <c r="SSH210" s="223"/>
      <c r="SSI210" s="418"/>
      <c r="SSJ210" s="418"/>
      <c r="SSK210" s="331"/>
      <c r="SSL210" s="332"/>
      <c r="SSM210" s="418"/>
      <c r="SSN210" s="223"/>
      <c r="SSO210" s="223"/>
      <c r="SSP210" s="333"/>
      <c r="SSQ210" s="333"/>
      <c r="SSR210" s="223"/>
      <c r="SSS210" s="418"/>
      <c r="SST210" s="418"/>
      <c r="SSU210" s="331"/>
      <c r="SSV210" s="332"/>
      <c r="SSW210" s="418"/>
      <c r="SSX210" s="223"/>
      <c r="SSY210" s="223"/>
      <c r="SSZ210" s="333"/>
      <c r="STA210" s="333"/>
      <c r="STB210" s="223"/>
      <c r="STC210" s="418"/>
      <c r="STD210" s="418"/>
      <c r="STE210" s="331"/>
      <c r="STF210" s="332"/>
      <c r="STG210" s="418"/>
      <c r="STH210" s="223"/>
      <c r="STI210" s="223"/>
      <c r="STJ210" s="333"/>
      <c r="STK210" s="333"/>
      <c r="STL210" s="223"/>
      <c r="STM210" s="418"/>
      <c r="STN210" s="418"/>
      <c r="STO210" s="331"/>
      <c r="STP210" s="332"/>
      <c r="STQ210" s="418"/>
      <c r="STR210" s="223"/>
      <c r="STS210" s="223"/>
      <c r="STT210" s="333"/>
      <c r="STU210" s="333"/>
      <c r="STV210" s="223"/>
      <c r="STW210" s="418"/>
      <c r="STX210" s="418"/>
      <c r="STY210" s="331"/>
      <c r="STZ210" s="332"/>
      <c r="SUA210" s="418"/>
      <c r="SUB210" s="223"/>
      <c r="SUC210" s="223"/>
      <c r="SUD210" s="333"/>
      <c r="SUE210" s="333"/>
      <c r="SUF210" s="223"/>
      <c r="SUG210" s="418"/>
      <c r="SUH210" s="418"/>
      <c r="SUI210" s="331"/>
      <c r="SUJ210" s="332"/>
      <c r="SUK210" s="418"/>
      <c r="SUL210" s="223"/>
      <c r="SUM210" s="223"/>
      <c r="SUN210" s="333"/>
      <c r="SUO210" s="333"/>
      <c r="SUP210" s="223"/>
      <c r="SUQ210" s="418"/>
      <c r="SUR210" s="418"/>
      <c r="SUS210" s="331"/>
      <c r="SUT210" s="332"/>
      <c r="SUU210" s="418"/>
      <c r="SUV210" s="223"/>
      <c r="SUW210" s="223"/>
      <c r="SUX210" s="333"/>
      <c r="SUY210" s="333"/>
      <c r="SUZ210" s="223"/>
      <c r="SVA210" s="418"/>
      <c r="SVB210" s="418"/>
      <c r="SVC210" s="331"/>
      <c r="SVD210" s="332"/>
      <c r="SVE210" s="418"/>
      <c r="SVF210" s="223"/>
      <c r="SVG210" s="223"/>
      <c r="SVH210" s="333"/>
      <c r="SVI210" s="333"/>
      <c r="SVJ210" s="223"/>
      <c r="SVK210" s="418"/>
      <c r="SVL210" s="418"/>
      <c r="SVM210" s="331"/>
      <c r="SVN210" s="332"/>
      <c r="SVO210" s="418"/>
      <c r="SVP210" s="223"/>
      <c r="SVQ210" s="223"/>
      <c r="SVR210" s="333"/>
      <c r="SVS210" s="333"/>
      <c r="SVT210" s="223"/>
      <c r="SVU210" s="418"/>
      <c r="SVV210" s="418"/>
      <c r="SVW210" s="331"/>
      <c r="SVX210" s="332"/>
      <c r="SVY210" s="418"/>
      <c r="SVZ210" s="223"/>
      <c r="SWA210" s="223"/>
      <c r="SWB210" s="333"/>
      <c r="SWC210" s="333"/>
      <c r="SWD210" s="223"/>
      <c r="SWE210" s="418"/>
      <c r="SWF210" s="418"/>
      <c r="SWG210" s="331"/>
      <c r="SWH210" s="332"/>
      <c r="SWI210" s="418"/>
      <c r="SWJ210" s="223"/>
      <c r="SWK210" s="223"/>
      <c r="SWL210" s="333"/>
      <c r="SWM210" s="333"/>
      <c r="SWN210" s="223"/>
      <c r="SWO210" s="418"/>
      <c r="SWP210" s="418"/>
      <c r="SWQ210" s="331"/>
      <c r="SWR210" s="332"/>
      <c r="SWS210" s="418"/>
      <c r="SWT210" s="223"/>
      <c r="SWU210" s="223"/>
      <c r="SWV210" s="333"/>
      <c r="SWW210" s="333"/>
      <c r="SWX210" s="223"/>
      <c r="SWY210" s="418"/>
      <c r="SWZ210" s="418"/>
      <c r="SXA210" s="331"/>
      <c r="SXB210" s="332"/>
      <c r="SXC210" s="418"/>
      <c r="SXD210" s="223"/>
      <c r="SXE210" s="223"/>
      <c r="SXF210" s="333"/>
      <c r="SXG210" s="333"/>
      <c r="SXH210" s="223"/>
      <c r="SXI210" s="418"/>
      <c r="SXJ210" s="418"/>
      <c r="SXK210" s="331"/>
      <c r="SXL210" s="332"/>
      <c r="SXM210" s="418"/>
      <c r="SXN210" s="223"/>
      <c r="SXO210" s="223"/>
      <c r="SXP210" s="333"/>
      <c r="SXQ210" s="333"/>
      <c r="SXR210" s="223"/>
      <c r="SXS210" s="418"/>
      <c r="SXT210" s="418"/>
      <c r="SXU210" s="331"/>
      <c r="SXV210" s="332"/>
      <c r="SXW210" s="418"/>
      <c r="SXX210" s="223"/>
      <c r="SXY210" s="223"/>
      <c r="SXZ210" s="333"/>
      <c r="SYA210" s="333"/>
      <c r="SYB210" s="223"/>
      <c r="SYC210" s="418"/>
      <c r="SYD210" s="418"/>
      <c r="SYE210" s="331"/>
      <c r="SYF210" s="332"/>
      <c r="SYG210" s="418"/>
      <c r="SYH210" s="223"/>
      <c r="SYI210" s="223"/>
      <c r="SYJ210" s="333"/>
      <c r="SYK210" s="333"/>
      <c r="SYL210" s="223"/>
      <c r="SYM210" s="418"/>
      <c r="SYN210" s="418"/>
      <c r="SYO210" s="331"/>
      <c r="SYP210" s="332"/>
      <c r="SYQ210" s="418"/>
      <c r="SYR210" s="223"/>
      <c r="SYS210" s="223"/>
      <c r="SYT210" s="333"/>
      <c r="SYU210" s="333"/>
      <c r="SYV210" s="223"/>
      <c r="SYW210" s="418"/>
      <c r="SYX210" s="418"/>
      <c r="SYY210" s="331"/>
      <c r="SYZ210" s="332"/>
      <c r="SZA210" s="418"/>
      <c r="SZB210" s="223"/>
      <c r="SZC210" s="223"/>
      <c r="SZD210" s="333"/>
      <c r="SZE210" s="333"/>
      <c r="SZF210" s="223"/>
      <c r="SZG210" s="418"/>
      <c r="SZH210" s="418"/>
      <c r="SZI210" s="331"/>
      <c r="SZJ210" s="332"/>
      <c r="SZK210" s="418"/>
      <c r="SZL210" s="223"/>
      <c r="SZM210" s="223"/>
      <c r="SZN210" s="333"/>
      <c r="SZO210" s="333"/>
      <c r="SZP210" s="223"/>
      <c r="SZQ210" s="418"/>
      <c r="SZR210" s="418"/>
      <c r="SZS210" s="331"/>
      <c r="SZT210" s="332"/>
      <c r="SZU210" s="418"/>
      <c r="SZV210" s="223"/>
      <c r="SZW210" s="223"/>
      <c r="SZX210" s="333"/>
      <c r="SZY210" s="333"/>
      <c r="SZZ210" s="223"/>
      <c r="TAA210" s="418"/>
      <c r="TAB210" s="418"/>
      <c r="TAC210" s="331"/>
      <c r="TAD210" s="332"/>
      <c r="TAE210" s="418"/>
      <c r="TAF210" s="223"/>
      <c r="TAG210" s="223"/>
      <c r="TAH210" s="333"/>
      <c r="TAI210" s="333"/>
      <c r="TAJ210" s="223"/>
      <c r="TAK210" s="418"/>
      <c r="TAL210" s="418"/>
      <c r="TAM210" s="331"/>
      <c r="TAN210" s="332"/>
      <c r="TAO210" s="418"/>
      <c r="TAP210" s="223"/>
      <c r="TAQ210" s="223"/>
      <c r="TAR210" s="333"/>
      <c r="TAS210" s="333"/>
      <c r="TAT210" s="223"/>
      <c r="TAU210" s="418"/>
      <c r="TAV210" s="418"/>
      <c r="TAW210" s="331"/>
      <c r="TAX210" s="332"/>
      <c r="TAY210" s="418"/>
      <c r="TAZ210" s="223"/>
      <c r="TBA210" s="223"/>
      <c r="TBB210" s="333"/>
      <c r="TBC210" s="333"/>
      <c r="TBD210" s="223"/>
      <c r="TBE210" s="418"/>
      <c r="TBF210" s="418"/>
      <c r="TBG210" s="331"/>
      <c r="TBH210" s="332"/>
      <c r="TBI210" s="418"/>
      <c r="TBJ210" s="223"/>
      <c r="TBK210" s="223"/>
      <c r="TBL210" s="333"/>
      <c r="TBM210" s="333"/>
      <c r="TBN210" s="223"/>
      <c r="TBO210" s="418"/>
      <c r="TBP210" s="418"/>
      <c r="TBQ210" s="331"/>
      <c r="TBR210" s="332"/>
      <c r="TBS210" s="418"/>
      <c r="TBT210" s="223"/>
      <c r="TBU210" s="223"/>
      <c r="TBV210" s="333"/>
      <c r="TBW210" s="333"/>
      <c r="TBX210" s="223"/>
      <c r="TBY210" s="418"/>
      <c r="TBZ210" s="418"/>
      <c r="TCA210" s="331"/>
      <c r="TCB210" s="332"/>
      <c r="TCC210" s="418"/>
      <c r="TCD210" s="223"/>
      <c r="TCE210" s="223"/>
      <c r="TCF210" s="333"/>
      <c r="TCG210" s="333"/>
      <c r="TCH210" s="223"/>
      <c r="TCI210" s="418"/>
      <c r="TCJ210" s="418"/>
      <c r="TCK210" s="331"/>
      <c r="TCL210" s="332"/>
      <c r="TCM210" s="418"/>
      <c r="TCN210" s="223"/>
      <c r="TCO210" s="223"/>
      <c r="TCP210" s="333"/>
      <c r="TCQ210" s="333"/>
      <c r="TCR210" s="223"/>
      <c r="TCS210" s="418"/>
      <c r="TCT210" s="418"/>
      <c r="TCU210" s="331"/>
      <c r="TCV210" s="332"/>
      <c r="TCW210" s="418"/>
      <c r="TCX210" s="223"/>
      <c r="TCY210" s="223"/>
      <c r="TCZ210" s="333"/>
      <c r="TDA210" s="333"/>
      <c r="TDB210" s="223"/>
      <c r="TDC210" s="418"/>
      <c r="TDD210" s="418"/>
      <c r="TDE210" s="331"/>
      <c r="TDF210" s="332"/>
      <c r="TDG210" s="418"/>
      <c r="TDH210" s="223"/>
      <c r="TDI210" s="223"/>
      <c r="TDJ210" s="333"/>
      <c r="TDK210" s="333"/>
      <c r="TDL210" s="223"/>
      <c r="TDM210" s="418"/>
      <c r="TDN210" s="418"/>
      <c r="TDO210" s="331"/>
      <c r="TDP210" s="332"/>
      <c r="TDQ210" s="418"/>
      <c r="TDR210" s="223"/>
      <c r="TDS210" s="223"/>
      <c r="TDT210" s="333"/>
      <c r="TDU210" s="333"/>
      <c r="TDV210" s="223"/>
      <c r="TDW210" s="418"/>
      <c r="TDX210" s="418"/>
      <c r="TDY210" s="331"/>
      <c r="TDZ210" s="332"/>
      <c r="TEA210" s="418"/>
      <c r="TEB210" s="223"/>
      <c r="TEC210" s="223"/>
      <c r="TED210" s="333"/>
      <c r="TEE210" s="333"/>
      <c r="TEF210" s="223"/>
      <c r="TEG210" s="418"/>
      <c r="TEH210" s="418"/>
      <c r="TEI210" s="331"/>
      <c r="TEJ210" s="332"/>
      <c r="TEK210" s="418"/>
      <c r="TEL210" s="223"/>
      <c r="TEM210" s="223"/>
      <c r="TEN210" s="333"/>
      <c r="TEO210" s="333"/>
      <c r="TEP210" s="223"/>
      <c r="TEQ210" s="418"/>
      <c r="TER210" s="418"/>
      <c r="TES210" s="331"/>
      <c r="TET210" s="332"/>
      <c r="TEU210" s="418"/>
      <c r="TEV210" s="223"/>
      <c r="TEW210" s="223"/>
      <c r="TEX210" s="333"/>
      <c r="TEY210" s="333"/>
      <c r="TEZ210" s="223"/>
      <c r="TFA210" s="418"/>
      <c r="TFB210" s="418"/>
      <c r="TFC210" s="331"/>
      <c r="TFD210" s="332"/>
      <c r="TFE210" s="418"/>
      <c r="TFF210" s="223"/>
      <c r="TFG210" s="223"/>
      <c r="TFH210" s="333"/>
      <c r="TFI210" s="333"/>
      <c r="TFJ210" s="223"/>
      <c r="TFK210" s="418"/>
      <c r="TFL210" s="418"/>
      <c r="TFM210" s="331"/>
      <c r="TFN210" s="332"/>
      <c r="TFO210" s="418"/>
      <c r="TFP210" s="223"/>
      <c r="TFQ210" s="223"/>
      <c r="TFR210" s="333"/>
      <c r="TFS210" s="333"/>
      <c r="TFT210" s="223"/>
      <c r="TFU210" s="418"/>
      <c r="TFV210" s="418"/>
      <c r="TFW210" s="331"/>
      <c r="TFX210" s="332"/>
      <c r="TFY210" s="418"/>
      <c r="TFZ210" s="223"/>
      <c r="TGA210" s="223"/>
      <c r="TGB210" s="333"/>
      <c r="TGC210" s="333"/>
      <c r="TGD210" s="223"/>
      <c r="TGE210" s="418"/>
      <c r="TGF210" s="418"/>
      <c r="TGG210" s="331"/>
      <c r="TGH210" s="332"/>
      <c r="TGI210" s="418"/>
      <c r="TGJ210" s="223"/>
      <c r="TGK210" s="223"/>
      <c r="TGL210" s="333"/>
      <c r="TGM210" s="333"/>
      <c r="TGN210" s="223"/>
      <c r="TGO210" s="418"/>
      <c r="TGP210" s="418"/>
      <c r="TGQ210" s="331"/>
      <c r="TGR210" s="332"/>
      <c r="TGS210" s="418"/>
      <c r="TGT210" s="223"/>
      <c r="TGU210" s="223"/>
      <c r="TGV210" s="333"/>
      <c r="TGW210" s="333"/>
      <c r="TGX210" s="223"/>
      <c r="TGY210" s="418"/>
      <c r="TGZ210" s="418"/>
      <c r="THA210" s="331"/>
      <c r="THB210" s="332"/>
      <c r="THC210" s="418"/>
      <c r="THD210" s="223"/>
      <c r="THE210" s="223"/>
      <c r="THF210" s="333"/>
      <c r="THG210" s="333"/>
      <c r="THH210" s="223"/>
      <c r="THI210" s="418"/>
      <c r="THJ210" s="418"/>
      <c r="THK210" s="331"/>
      <c r="THL210" s="332"/>
      <c r="THM210" s="418"/>
      <c r="THN210" s="223"/>
      <c r="THO210" s="223"/>
      <c r="THP210" s="333"/>
      <c r="THQ210" s="333"/>
      <c r="THR210" s="223"/>
      <c r="THS210" s="418"/>
      <c r="THT210" s="418"/>
      <c r="THU210" s="331"/>
      <c r="THV210" s="332"/>
      <c r="THW210" s="418"/>
      <c r="THX210" s="223"/>
      <c r="THY210" s="223"/>
      <c r="THZ210" s="333"/>
      <c r="TIA210" s="333"/>
      <c r="TIB210" s="223"/>
      <c r="TIC210" s="418"/>
      <c r="TID210" s="418"/>
      <c r="TIE210" s="331"/>
      <c r="TIF210" s="332"/>
      <c r="TIG210" s="418"/>
      <c r="TIH210" s="223"/>
      <c r="TII210" s="223"/>
      <c r="TIJ210" s="333"/>
      <c r="TIK210" s="333"/>
      <c r="TIL210" s="223"/>
      <c r="TIM210" s="418"/>
      <c r="TIN210" s="418"/>
      <c r="TIO210" s="331"/>
      <c r="TIP210" s="332"/>
      <c r="TIQ210" s="418"/>
      <c r="TIR210" s="223"/>
      <c r="TIS210" s="223"/>
      <c r="TIT210" s="333"/>
      <c r="TIU210" s="333"/>
      <c r="TIV210" s="223"/>
      <c r="TIW210" s="418"/>
      <c r="TIX210" s="418"/>
      <c r="TIY210" s="331"/>
      <c r="TIZ210" s="332"/>
      <c r="TJA210" s="418"/>
      <c r="TJB210" s="223"/>
      <c r="TJC210" s="223"/>
      <c r="TJD210" s="333"/>
      <c r="TJE210" s="333"/>
      <c r="TJF210" s="223"/>
      <c r="TJG210" s="418"/>
      <c r="TJH210" s="418"/>
      <c r="TJI210" s="331"/>
      <c r="TJJ210" s="332"/>
      <c r="TJK210" s="418"/>
      <c r="TJL210" s="223"/>
      <c r="TJM210" s="223"/>
      <c r="TJN210" s="333"/>
      <c r="TJO210" s="333"/>
      <c r="TJP210" s="223"/>
      <c r="TJQ210" s="418"/>
      <c r="TJR210" s="418"/>
      <c r="TJS210" s="331"/>
      <c r="TJT210" s="332"/>
      <c r="TJU210" s="418"/>
      <c r="TJV210" s="223"/>
      <c r="TJW210" s="223"/>
      <c r="TJX210" s="333"/>
      <c r="TJY210" s="333"/>
      <c r="TJZ210" s="223"/>
      <c r="TKA210" s="418"/>
      <c r="TKB210" s="418"/>
      <c r="TKC210" s="331"/>
      <c r="TKD210" s="332"/>
      <c r="TKE210" s="418"/>
      <c r="TKF210" s="223"/>
      <c r="TKG210" s="223"/>
      <c r="TKH210" s="333"/>
      <c r="TKI210" s="333"/>
      <c r="TKJ210" s="223"/>
      <c r="TKK210" s="418"/>
      <c r="TKL210" s="418"/>
      <c r="TKM210" s="331"/>
      <c r="TKN210" s="332"/>
      <c r="TKO210" s="418"/>
      <c r="TKP210" s="223"/>
      <c r="TKQ210" s="223"/>
      <c r="TKR210" s="333"/>
      <c r="TKS210" s="333"/>
      <c r="TKT210" s="223"/>
      <c r="TKU210" s="418"/>
      <c r="TKV210" s="418"/>
      <c r="TKW210" s="331"/>
      <c r="TKX210" s="332"/>
      <c r="TKY210" s="418"/>
      <c r="TKZ210" s="223"/>
      <c r="TLA210" s="223"/>
      <c r="TLB210" s="333"/>
      <c r="TLC210" s="333"/>
      <c r="TLD210" s="223"/>
      <c r="TLE210" s="418"/>
      <c r="TLF210" s="418"/>
      <c r="TLG210" s="331"/>
      <c r="TLH210" s="332"/>
      <c r="TLI210" s="418"/>
      <c r="TLJ210" s="223"/>
      <c r="TLK210" s="223"/>
      <c r="TLL210" s="333"/>
      <c r="TLM210" s="333"/>
      <c r="TLN210" s="223"/>
      <c r="TLO210" s="418"/>
      <c r="TLP210" s="418"/>
      <c r="TLQ210" s="331"/>
      <c r="TLR210" s="332"/>
      <c r="TLS210" s="418"/>
      <c r="TLT210" s="223"/>
      <c r="TLU210" s="223"/>
      <c r="TLV210" s="333"/>
      <c r="TLW210" s="333"/>
      <c r="TLX210" s="223"/>
      <c r="TLY210" s="418"/>
      <c r="TLZ210" s="418"/>
      <c r="TMA210" s="331"/>
      <c r="TMB210" s="332"/>
      <c r="TMC210" s="418"/>
      <c r="TMD210" s="223"/>
      <c r="TME210" s="223"/>
      <c r="TMF210" s="333"/>
      <c r="TMG210" s="333"/>
      <c r="TMH210" s="223"/>
      <c r="TMI210" s="418"/>
      <c r="TMJ210" s="418"/>
      <c r="TMK210" s="331"/>
      <c r="TML210" s="332"/>
      <c r="TMM210" s="418"/>
      <c r="TMN210" s="223"/>
      <c r="TMO210" s="223"/>
      <c r="TMP210" s="333"/>
      <c r="TMQ210" s="333"/>
      <c r="TMR210" s="223"/>
      <c r="TMS210" s="418"/>
      <c r="TMT210" s="418"/>
      <c r="TMU210" s="331"/>
      <c r="TMV210" s="332"/>
      <c r="TMW210" s="418"/>
      <c r="TMX210" s="223"/>
      <c r="TMY210" s="223"/>
      <c r="TMZ210" s="333"/>
      <c r="TNA210" s="333"/>
      <c r="TNB210" s="223"/>
      <c r="TNC210" s="418"/>
      <c r="TND210" s="418"/>
      <c r="TNE210" s="331"/>
      <c r="TNF210" s="332"/>
      <c r="TNG210" s="418"/>
      <c r="TNH210" s="223"/>
      <c r="TNI210" s="223"/>
      <c r="TNJ210" s="333"/>
      <c r="TNK210" s="333"/>
      <c r="TNL210" s="223"/>
      <c r="TNM210" s="418"/>
      <c r="TNN210" s="418"/>
      <c r="TNO210" s="331"/>
      <c r="TNP210" s="332"/>
      <c r="TNQ210" s="418"/>
      <c r="TNR210" s="223"/>
      <c r="TNS210" s="223"/>
      <c r="TNT210" s="333"/>
      <c r="TNU210" s="333"/>
      <c r="TNV210" s="223"/>
      <c r="TNW210" s="418"/>
      <c r="TNX210" s="418"/>
      <c r="TNY210" s="331"/>
      <c r="TNZ210" s="332"/>
      <c r="TOA210" s="418"/>
      <c r="TOB210" s="223"/>
      <c r="TOC210" s="223"/>
      <c r="TOD210" s="333"/>
      <c r="TOE210" s="333"/>
      <c r="TOF210" s="223"/>
      <c r="TOG210" s="418"/>
      <c r="TOH210" s="418"/>
      <c r="TOI210" s="331"/>
      <c r="TOJ210" s="332"/>
      <c r="TOK210" s="418"/>
      <c r="TOL210" s="223"/>
      <c r="TOM210" s="223"/>
      <c r="TON210" s="333"/>
      <c r="TOO210" s="333"/>
      <c r="TOP210" s="223"/>
      <c r="TOQ210" s="418"/>
      <c r="TOR210" s="418"/>
      <c r="TOS210" s="331"/>
      <c r="TOT210" s="332"/>
      <c r="TOU210" s="418"/>
      <c r="TOV210" s="223"/>
      <c r="TOW210" s="223"/>
      <c r="TOX210" s="333"/>
      <c r="TOY210" s="333"/>
      <c r="TOZ210" s="223"/>
      <c r="TPA210" s="418"/>
      <c r="TPB210" s="418"/>
      <c r="TPC210" s="331"/>
      <c r="TPD210" s="332"/>
      <c r="TPE210" s="418"/>
      <c r="TPF210" s="223"/>
      <c r="TPG210" s="223"/>
      <c r="TPH210" s="333"/>
      <c r="TPI210" s="333"/>
      <c r="TPJ210" s="223"/>
      <c r="TPK210" s="418"/>
      <c r="TPL210" s="418"/>
      <c r="TPM210" s="331"/>
      <c r="TPN210" s="332"/>
      <c r="TPO210" s="418"/>
      <c r="TPP210" s="223"/>
      <c r="TPQ210" s="223"/>
      <c r="TPR210" s="333"/>
      <c r="TPS210" s="333"/>
      <c r="TPT210" s="223"/>
      <c r="TPU210" s="418"/>
      <c r="TPV210" s="418"/>
      <c r="TPW210" s="331"/>
      <c r="TPX210" s="332"/>
      <c r="TPY210" s="418"/>
      <c r="TPZ210" s="223"/>
      <c r="TQA210" s="223"/>
      <c r="TQB210" s="333"/>
      <c r="TQC210" s="333"/>
      <c r="TQD210" s="223"/>
      <c r="TQE210" s="418"/>
      <c r="TQF210" s="418"/>
      <c r="TQG210" s="331"/>
      <c r="TQH210" s="332"/>
      <c r="TQI210" s="418"/>
      <c r="TQJ210" s="223"/>
      <c r="TQK210" s="223"/>
      <c r="TQL210" s="333"/>
      <c r="TQM210" s="333"/>
      <c r="TQN210" s="223"/>
      <c r="TQO210" s="418"/>
      <c r="TQP210" s="418"/>
      <c r="TQQ210" s="331"/>
      <c r="TQR210" s="332"/>
      <c r="TQS210" s="418"/>
      <c r="TQT210" s="223"/>
      <c r="TQU210" s="223"/>
      <c r="TQV210" s="333"/>
      <c r="TQW210" s="333"/>
      <c r="TQX210" s="223"/>
      <c r="TQY210" s="418"/>
      <c r="TQZ210" s="418"/>
      <c r="TRA210" s="331"/>
      <c r="TRB210" s="332"/>
      <c r="TRC210" s="418"/>
      <c r="TRD210" s="223"/>
      <c r="TRE210" s="223"/>
      <c r="TRF210" s="333"/>
      <c r="TRG210" s="333"/>
      <c r="TRH210" s="223"/>
      <c r="TRI210" s="418"/>
      <c r="TRJ210" s="418"/>
      <c r="TRK210" s="331"/>
      <c r="TRL210" s="332"/>
      <c r="TRM210" s="418"/>
      <c r="TRN210" s="223"/>
      <c r="TRO210" s="223"/>
      <c r="TRP210" s="333"/>
      <c r="TRQ210" s="333"/>
      <c r="TRR210" s="223"/>
      <c r="TRS210" s="418"/>
      <c r="TRT210" s="418"/>
      <c r="TRU210" s="331"/>
      <c r="TRV210" s="332"/>
      <c r="TRW210" s="418"/>
      <c r="TRX210" s="223"/>
      <c r="TRY210" s="223"/>
      <c r="TRZ210" s="333"/>
      <c r="TSA210" s="333"/>
      <c r="TSB210" s="223"/>
      <c r="TSC210" s="418"/>
      <c r="TSD210" s="418"/>
      <c r="TSE210" s="331"/>
      <c r="TSF210" s="332"/>
      <c r="TSG210" s="418"/>
      <c r="TSH210" s="223"/>
      <c r="TSI210" s="223"/>
      <c r="TSJ210" s="333"/>
      <c r="TSK210" s="333"/>
      <c r="TSL210" s="223"/>
      <c r="TSM210" s="418"/>
      <c r="TSN210" s="418"/>
      <c r="TSO210" s="331"/>
      <c r="TSP210" s="332"/>
      <c r="TSQ210" s="418"/>
      <c r="TSR210" s="223"/>
      <c r="TSS210" s="223"/>
      <c r="TST210" s="333"/>
      <c r="TSU210" s="333"/>
      <c r="TSV210" s="223"/>
      <c r="TSW210" s="418"/>
      <c r="TSX210" s="418"/>
      <c r="TSY210" s="331"/>
      <c r="TSZ210" s="332"/>
      <c r="TTA210" s="418"/>
      <c r="TTB210" s="223"/>
      <c r="TTC210" s="223"/>
      <c r="TTD210" s="333"/>
      <c r="TTE210" s="333"/>
      <c r="TTF210" s="223"/>
      <c r="TTG210" s="418"/>
      <c r="TTH210" s="418"/>
      <c r="TTI210" s="331"/>
      <c r="TTJ210" s="332"/>
      <c r="TTK210" s="418"/>
      <c r="TTL210" s="223"/>
      <c r="TTM210" s="223"/>
      <c r="TTN210" s="333"/>
      <c r="TTO210" s="333"/>
      <c r="TTP210" s="223"/>
      <c r="TTQ210" s="418"/>
      <c r="TTR210" s="418"/>
      <c r="TTS210" s="331"/>
      <c r="TTT210" s="332"/>
      <c r="TTU210" s="418"/>
      <c r="TTV210" s="223"/>
      <c r="TTW210" s="223"/>
      <c r="TTX210" s="333"/>
      <c r="TTY210" s="333"/>
      <c r="TTZ210" s="223"/>
      <c r="TUA210" s="418"/>
      <c r="TUB210" s="418"/>
      <c r="TUC210" s="331"/>
      <c r="TUD210" s="332"/>
      <c r="TUE210" s="418"/>
      <c r="TUF210" s="223"/>
      <c r="TUG210" s="223"/>
      <c r="TUH210" s="333"/>
      <c r="TUI210" s="333"/>
      <c r="TUJ210" s="223"/>
      <c r="TUK210" s="418"/>
      <c r="TUL210" s="418"/>
      <c r="TUM210" s="331"/>
      <c r="TUN210" s="332"/>
      <c r="TUO210" s="418"/>
      <c r="TUP210" s="223"/>
      <c r="TUQ210" s="223"/>
      <c r="TUR210" s="333"/>
      <c r="TUS210" s="333"/>
      <c r="TUT210" s="223"/>
      <c r="TUU210" s="418"/>
      <c r="TUV210" s="418"/>
      <c r="TUW210" s="331"/>
      <c r="TUX210" s="332"/>
      <c r="TUY210" s="418"/>
      <c r="TUZ210" s="223"/>
      <c r="TVA210" s="223"/>
      <c r="TVB210" s="333"/>
      <c r="TVC210" s="333"/>
      <c r="TVD210" s="223"/>
      <c r="TVE210" s="418"/>
      <c r="TVF210" s="418"/>
      <c r="TVG210" s="331"/>
      <c r="TVH210" s="332"/>
      <c r="TVI210" s="418"/>
      <c r="TVJ210" s="223"/>
      <c r="TVK210" s="223"/>
      <c r="TVL210" s="333"/>
      <c r="TVM210" s="333"/>
      <c r="TVN210" s="223"/>
      <c r="TVO210" s="418"/>
      <c r="TVP210" s="418"/>
      <c r="TVQ210" s="331"/>
      <c r="TVR210" s="332"/>
      <c r="TVS210" s="418"/>
      <c r="TVT210" s="223"/>
      <c r="TVU210" s="223"/>
      <c r="TVV210" s="333"/>
      <c r="TVW210" s="333"/>
      <c r="TVX210" s="223"/>
      <c r="TVY210" s="418"/>
      <c r="TVZ210" s="418"/>
      <c r="TWA210" s="331"/>
      <c r="TWB210" s="332"/>
      <c r="TWC210" s="418"/>
      <c r="TWD210" s="223"/>
      <c r="TWE210" s="223"/>
      <c r="TWF210" s="333"/>
      <c r="TWG210" s="333"/>
      <c r="TWH210" s="223"/>
      <c r="TWI210" s="418"/>
      <c r="TWJ210" s="418"/>
      <c r="TWK210" s="331"/>
      <c r="TWL210" s="332"/>
      <c r="TWM210" s="418"/>
      <c r="TWN210" s="223"/>
      <c r="TWO210" s="223"/>
      <c r="TWP210" s="333"/>
      <c r="TWQ210" s="333"/>
      <c r="TWR210" s="223"/>
      <c r="TWS210" s="418"/>
      <c r="TWT210" s="418"/>
      <c r="TWU210" s="331"/>
      <c r="TWV210" s="332"/>
      <c r="TWW210" s="418"/>
      <c r="TWX210" s="223"/>
      <c r="TWY210" s="223"/>
      <c r="TWZ210" s="333"/>
      <c r="TXA210" s="333"/>
      <c r="TXB210" s="223"/>
      <c r="TXC210" s="418"/>
      <c r="TXD210" s="418"/>
      <c r="TXE210" s="331"/>
      <c r="TXF210" s="332"/>
      <c r="TXG210" s="418"/>
      <c r="TXH210" s="223"/>
      <c r="TXI210" s="223"/>
      <c r="TXJ210" s="333"/>
      <c r="TXK210" s="333"/>
      <c r="TXL210" s="223"/>
      <c r="TXM210" s="418"/>
      <c r="TXN210" s="418"/>
      <c r="TXO210" s="331"/>
      <c r="TXP210" s="332"/>
      <c r="TXQ210" s="418"/>
      <c r="TXR210" s="223"/>
      <c r="TXS210" s="223"/>
      <c r="TXT210" s="333"/>
      <c r="TXU210" s="333"/>
      <c r="TXV210" s="223"/>
      <c r="TXW210" s="418"/>
      <c r="TXX210" s="418"/>
      <c r="TXY210" s="331"/>
      <c r="TXZ210" s="332"/>
      <c r="TYA210" s="418"/>
      <c r="TYB210" s="223"/>
      <c r="TYC210" s="223"/>
      <c r="TYD210" s="333"/>
      <c r="TYE210" s="333"/>
      <c r="TYF210" s="223"/>
      <c r="TYG210" s="418"/>
      <c r="TYH210" s="418"/>
      <c r="TYI210" s="331"/>
      <c r="TYJ210" s="332"/>
      <c r="TYK210" s="418"/>
      <c r="TYL210" s="223"/>
      <c r="TYM210" s="223"/>
      <c r="TYN210" s="333"/>
      <c r="TYO210" s="333"/>
      <c r="TYP210" s="223"/>
      <c r="TYQ210" s="418"/>
      <c r="TYR210" s="418"/>
      <c r="TYS210" s="331"/>
      <c r="TYT210" s="332"/>
      <c r="TYU210" s="418"/>
      <c r="TYV210" s="223"/>
      <c r="TYW210" s="223"/>
      <c r="TYX210" s="333"/>
      <c r="TYY210" s="333"/>
      <c r="TYZ210" s="223"/>
      <c r="TZA210" s="418"/>
      <c r="TZB210" s="418"/>
      <c r="TZC210" s="331"/>
      <c r="TZD210" s="332"/>
      <c r="TZE210" s="418"/>
      <c r="TZF210" s="223"/>
      <c r="TZG210" s="223"/>
      <c r="TZH210" s="333"/>
      <c r="TZI210" s="333"/>
      <c r="TZJ210" s="223"/>
      <c r="TZK210" s="418"/>
      <c r="TZL210" s="418"/>
      <c r="TZM210" s="331"/>
      <c r="TZN210" s="332"/>
      <c r="TZO210" s="418"/>
      <c r="TZP210" s="223"/>
      <c r="TZQ210" s="223"/>
      <c r="TZR210" s="333"/>
      <c r="TZS210" s="333"/>
      <c r="TZT210" s="223"/>
      <c r="TZU210" s="418"/>
      <c r="TZV210" s="418"/>
      <c r="TZW210" s="331"/>
      <c r="TZX210" s="332"/>
      <c r="TZY210" s="418"/>
      <c r="TZZ210" s="223"/>
      <c r="UAA210" s="223"/>
      <c r="UAB210" s="333"/>
      <c r="UAC210" s="333"/>
      <c r="UAD210" s="223"/>
      <c r="UAE210" s="418"/>
      <c r="UAF210" s="418"/>
      <c r="UAG210" s="331"/>
      <c r="UAH210" s="332"/>
      <c r="UAI210" s="418"/>
      <c r="UAJ210" s="223"/>
      <c r="UAK210" s="223"/>
      <c r="UAL210" s="333"/>
      <c r="UAM210" s="333"/>
      <c r="UAN210" s="223"/>
      <c r="UAO210" s="418"/>
      <c r="UAP210" s="418"/>
      <c r="UAQ210" s="331"/>
      <c r="UAR210" s="332"/>
      <c r="UAS210" s="418"/>
      <c r="UAT210" s="223"/>
      <c r="UAU210" s="223"/>
      <c r="UAV210" s="333"/>
      <c r="UAW210" s="333"/>
      <c r="UAX210" s="223"/>
      <c r="UAY210" s="418"/>
      <c r="UAZ210" s="418"/>
      <c r="UBA210" s="331"/>
      <c r="UBB210" s="332"/>
      <c r="UBC210" s="418"/>
      <c r="UBD210" s="223"/>
      <c r="UBE210" s="223"/>
      <c r="UBF210" s="333"/>
      <c r="UBG210" s="333"/>
      <c r="UBH210" s="223"/>
      <c r="UBI210" s="418"/>
      <c r="UBJ210" s="418"/>
      <c r="UBK210" s="331"/>
      <c r="UBL210" s="332"/>
      <c r="UBM210" s="418"/>
      <c r="UBN210" s="223"/>
      <c r="UBO210" s="223"/>
      <c r="UBP210" s="333"/>
      <c r="UBQ210" s="333"/>
      <c r="UBR210" s="223"/>
      <c r="UBS210" s="418"/>
      <c r="UBT210" s="418"/>
      <c r="UBU210" s="331"/>
      <c r="UBV210" s="332"/>
      <c r="UBW210" s="418"/>
      <c r="UBX210" s="223"/>
      <c r="UBY210" s="223"/>
      <c r="UBZ210" s="333"/>
      <c r="UCA210" s="333"/>
      <c r="UCB210" s="223"/>
      <c r="UCC210" s="418"/>
      <c r="UCD210" s="418"/>
      <c r="UCE210" s="331"/>
      <c r="UCF210" s="332"/>
      <c r="UCG210" s="418"/>
      <c r="UCH210" s="223"/>
      <c r="UCI210" s="223"/>
      <c r="UCJ210" s="333"/>
      <c r="UCK210" s="333"/>
      <c r="UCL210" s="223"/>
      <c r="UCM210" s="418"/>
      <c r="UCN210" s="418"/>
      <c r="UCO210" s="331"/>
      <c r="UCP210" s="332"/>
      <c r="UCQ210" s="418"/>
      <c r="UCR210" s="223"/>
      <c r="UCS210" s="223"/>
      <c r="UCT210" s="333"/>
      <c r="UCU210" s="333"/>
      <c r="UCV210" s="223"/>
      <c r="UCW210" s="418"/>
      <c r="UCX210" s="418"/>
      <c r="UCY210" s="331"/>
      <c r="UCZ210" s="332"/>
      <c r="UDA210" s="418"/>
      <c r="UDB210" s="223"/>
      <c r="UDC210" s="223"/>
      <c r="UDD210" s="333"/>
      <c r="UDE210" s="333"/>
      <c r="UDF210" s="223"/>
      <c r="UDG210" s="418"/>
      <c r="UDH210" s="418"/>
      <c r="UDI210" s="331"/>
      <c r="UDJ210" s="332"/>
      <c r="UDK210" s="418"/>
      <c r="UDL210" s="223"/>
      <c r="UDM210" s="223"/>
      <c r="UDN210" s="333"/>
      <c r="UDO210" s="333"/>
      <c r="UDP210" s="223"/>
      <c r="UDQ210" s="418"/>
      <c r="UDR210" s="418"/>
      <c r="UDS210" s="331"/>
      <c r="UDT210" s="332"/>
      <c r="UDU210" s="418"/>
      <c r="UDV210" s="223"/>
      <c r="UDW210" s="223"/>
      <c r="UDX210" s="333"/>
      <c r="UDY210" s="333"/>
      <c r="UDZ210" s="223"/>
      <c r="UEA210" s="418"/>
      <c r="UEB210" s="418"/>
      <c r="UEC210" s="331"/>
      <c r="UED210" s="332"/>
      <c r="UEE210" s="418"/>
      <c r="UEF210" s="223"/>
      <c r="UEG210" s="223"/>
      <c r="UEH210" s="333"/>
      <c r="UEI210" s="333"/>
      <c r="UEJ210" s="223"/>
      <c r="UEK210" s="418"/>
      <c r="UEL210" s="418"/>
      <c r="UEM210" s="331"/>
      <c r="UEN210" s="332"/>
      <c r="UEO210" s="418"/>
      <c r="UEP210" s="223"/>
      <c r="UEQ210" s="223"/>
      <c r="UER210" s="333"/>
      <c r="UES210" s="333"/>
      <c r="UET210" s="223"/>
      <c r="UEU210" s="418"/>
      <c r="UEV210" s="418"/>
      <c r="UEW210" s="331"/>
      <c r="UEX210" s="332"/>
      <c r="UEY210" s="418"/>
      <c r="UEZ210" s="223"/>
      <c r="UFA210" s="223"/>
      <c r="UFB210" s="333"/>
      <c r="UFC210" s="333"/>
      <c r="UFD210" s="223"/>
      <c r="UFE210" s="418"/>
      <c r="UFF210" s="418"/>
      <c r="UFG210" s="331"/>
      <c r="UFH210" s="332"/>
      <c r="UFI210" s="418"/>
      <c r="UFJ210" s="223"/>
      <c r="UFK210" s="223"/>
      <c r="UFL210" s="333"/>
      <c r="UFM210" s="333"/>
      <c r="UFN210" s="223"/>
      <c r="UFO210" s="418"/>
      <c r="UFP210" s="418"/>
      <c r="UFQ210" s="331"/>
      <c r="UFR210" s="332"/>
      <c r="UFS210" s="418"/>
      <c r="UFT210" s="223"/>
      <c r="UFU210" s="223"/>
      <c r="UFV210" s="333"/>
      <c r="UFW210" s="333"/>
      <c r="UFX210" s="223"/>
      <c r="UFY210" s="418"/>
      <c r="UFZ210" s="418"/>
      <c r="UGA210" s="331"/>
      <c r="UGB210" s="332"/>
      <c r="UGC210" s="418"/>
      <c r="UGD210" s="223"/>
      <c r="UGE210" s="223"/>
      <c r="UGF210" s="333"/>
      <c r="UGG210" s="333"/>
      <c r="UGH210" s="223"/>
      <c r="UGI210" s="418"/>
      <c r="UGJ210" s="418"/>
      <c r="UGK210" s="331"/>
      <c r="UGL210" s="332"/>
      <c r="UGM210" s="418"/>
      <c r="UGN210" s="223"/>
      <c r="UGO210" s="223"/>
      <c r="UGP210" s="333"/>
      <c r="UGQ210" s="333"/>
      <c r="UGR210" s="223"/>
      <c r="UGS210" s="418"/>
      <c r="UGT210" s="418"/>
      <c r="UGU210" s="331"/>
      <c r="UGV210" s="332"/>
      <c r="UGW210" s="418"/>
      <c r="UGX210" s="223"/>
      <c r="UGY210" s="223"/>
      <c r="UGZ210" s="333"/>
      <c r="UHA210" s="333"/>
      <c r="UHB210" s="223"/>
      <c r="UHC210" s="418"/>
      <c r="UHD210" s="418"/>
      <c r="UHE210" s="331"/>
      <c r="UHF210" s="332"/>
      <c r="UHG210" s="418"/>
      <c r="UHH210" s="223"/>
      <c r="UHI210" s="223"/>
      <c r="UHJ210" s="333"/>
      <c r="UHK210" s="333"/>
      <c r="UHL210" s="223"/>
      <c r="UHM210" s="418"/>
      <c r="UHN210" s="418"/>
      <c r="UHO210" s="331"/>
      <c r="UHP210" s="332"/>
      <c r="UHQ210" s="418"/>
      <c r="UHR210" s="223"/>
      <c r="UHS210" s="223"/>
      <c r="UHT210" s="333"/>
      <c r="UHU210" s="333"/>
      <c r="UHV210" s="223"/>
      <c r="UHW210" s="418"/>
      <c r="UHX210" s="418"/>
      <c r="UHY210" s="331"/>
      <c r="UHZ210" s="332"/>
      <c r="UIA210" s="418"/>
      <c r="UIB210" s="223"/>
      <c r="UIC210" s="223"/>
      <c r="UID210" s="333"/>
      <c r="UIE210" s="333"/>
      <c r="UIF210" s="223"/>
      <c r="UIG210" s="418"/>
      <c r="UIH210" s="418"/>
      <c r="UII210" s="331"/>
      <c r="UIJ210" s="332"/>
      <c r="UIK210" s="418"/>
      <c r="UIL210" s="223"/>
      <c r="UIM210" s="223"/>
      <c r="UIN210" s="333"/>
      <c r="UIO210" s="333"/>
      <c r="UIP210" s="223"/>
      <c r="UIQ210" s="418"/>
      <c r="UIR210" s="418"/>
      <c r="UIS210" s="331"/>
      <c r="UIT210" s="332"/>
      <c r="UIU210" s="418"/>
      <c r="UIV210" s="223"/>
      <c r="UIW210" s="223"/>
      <c r="UIX210" s="333"/>
      <c r="UIY210" s="333"/>
      <c r="UIZ210" s="223"/>
      <c r="UJA210" s="418"/>
      <c r="UJB210" s="418"/>
      <c r="UJC210" s="331"/>
      <c r="UJD210" s="332"/>
      <c r="UJE210" s="418"/>
      <c r="UJF210" s="223"/>
      <c r="UJG210" s="223"/>
      <c r="UJH210" s="333"/>
      <c r="UJI210" s="333"/>
      <c r="UJJ210" s="223"/>
      <c r="UJK210" s="418"/>
      <c r="UJL210" s="418"/>
      <c r="UJM210" s="331"/>
      <c r="UJN210" s="332"/>
      <c r="UJO210" s="418"/>
      <c r="UJP210" s="223"/>
      <c r="UJQ210" s="223"/>
      <c r="UJR210" s="333"/>
      <c r="UJS210" s="333"/>
      <c r="UJT210" s="223"/>
      <c r="UJU210" s="418"/>
      <c r="UJV210" s="418"/>
      <c r="UJW210" s="331"/>
      <c r="UJX210" s="332"/>
      <c r="UJY210" s="418"/>
      <c r="UJZ210" s="223"/>
      <c r="UKA210" s="223"/>
      <c r="UKB210" s="333"/>
      <c r="UKC210" s="333"/>
      <c r="UKD210" s="223"/>
      <c r="UKE210" s="418"/>
      <c r="UKF210" s="418"/>
      <c r="UKG210" s="331"/>
      <c r="UKH210" s="332"/>
      <c r="UKI210" s="418"/>
      <c r="UKJ210" s="223"/>
      <c r="UKK210" s="223"/>
      <c r="UKL210" s="333"/>
      <c r="UKM210" s="333"/>
      <c r="UKN210" s="223"/>
      <c r="UKO210" s="418"/>
      <c r="UKP210" s="418"/>
      <c r="UKQ210" s="331"/>
      <c r="UKR210" s="332"/>
      <c r="UKS210" s="418"/>
      <c r="UKT210" s="223"/>
      <c r="UKU210" s="223"/>
      <c r="UKV210" s="333"/>
      <c r="UKW210" s="333"/>
      <c r="UKX210" s="223"/>
      <c r="UKY210" s="418"/>
      <c r="UKZ210" s="418"/>
      <c r="ULA210" s="331"/>
      <c r="ULB210" s="332"/>
      <c r="ULC210" s="418"/>
      <c r="ULD210" s="223"/>
      <c r="ULE210" s="223"/>
      <c r="ULF210" s="333"/>
      <c r="ULG210" s="333"/>
      <c r="ULH210" s="223"/>
      <c r="ULI210" s="418"/>
      <c r="ULJ210" s="418"/>
      <c r="ULK210" s="331"/>
      <c r="ULL210" s="332"/>
      <c r="ULM210" s="418"/>
      <c r="ULN210" s="223"/>
      <c r="ULO210" s="223"/>
      <c r="ULP210" s="333"/>
      <c r="ULQ210" s="333"/>
      <c r="ULR210" s="223"/>
      <c r="ULS210" s="418"/>
      <c r="ULT210" s="418"/>
      <c r="ULU210" s="331"/>
      <c r="ULV210" s="332"/>
      <c r="ULW210" s="418"/>
      <c r="ULX210" s="223"/>
      <c r="ULY210" s="223"/>
      <c r="ULZ210" s="333"/>
      <c r="UMA210" s="333"/>
      <c r="UMB210" s="223"/>
      <c r="UMC210" s="418"/>
      <c r="UMD210" s="418"/>
      <c r="UME210" s="331"/>
      <c r="UMF210" s="332"/>
      <c r="UMG210" s="418"/>
      <c r="UMH210" s="223"/>
      <c r="UMI210" s="223"/>
      <c r="UMJ210" s="333"/>
      <c r="UMK210" s="333"/>
      <c r="UML210" s="223"/>
      <c r="UMM210" s="418"/>
      <c r="UMN210" s="418"/>
      <c r="UMO210" s="331"/>
      <c r="UMP210" s="332"/>
      <c r="UMQ210" s="418"/>
      <c r="UMR210" s="223"/>
      <c r="UMS210" s="223"/>
      <c r="UMT210" s="333"/>
      <c r="UMU210" s="333"/>
      <c r="UMV210" s="223"/>
      <c r="UMW210" s="418"/>
      <c r="UMX210" s="418"/>
      <c r="UMY210" s="331"/>
      <c r="UMZ210" s="332"/>
      <c r="UNA210" s="418"/>
      <c r="UNB210" s="223"/>
      <c r="UNC210" s="223"/>
      <c r="UND210" s="333"/>
      <c r="UNE210" s="333"/>
      <c r="UNF210" s="223"/>
      <c r="UNG210" s="418"/>
      <c r="UNH210" s="418"/>
      <c r="UNI210" s="331"/>
      <c r="UNJ210" s="332"/>
      <c r="UNK210" s="418"/>
      <c r="UNL210" s="223"/>
      <c r="UNM210" s="223"/>
      <c r="UNN210" s="333"/>
      <c r="UNO210" s="333"/>
      <c r="UNP210" s="223"/>
      <c r="UNQ210" s="418"/>
      <c r="UNR210" s="418"/>
      <c r="UNS210" s="331"/>
      <c r="UNT210" s="332"/>
      <c r="UNU210" s="418"/>
      <c r="UNV210" s="223"/>
      <c r="UNW210" s="223"/>
      <c r="UNX210" s="333"/>
      <c r="UNY210" s="333"/>
      <c r="UNZ210" s="223"/>
      <c r="UOA210" s="418"/>
      <c r="UOB210" s="418"/>
      <c r="UOC210" s="331"/>
      <c r="UOD210" s="332"/>
      <c r="UOE210" s="418"/>
      <c r="UOF210" s="223"/>
      <c r="UOG210" s="223"/>
      <c r="UOH210" s="333"/>
      <c r="UOI210" s="333"/>
      <c r="UOJ210" s="223"/>
      <c r="UOK210" s="418"/>
      <c r="UOL210" s="418"/>
      <c r="UOM210" s="331"/>
      <c r="UON210" s="332"/>
      <c r="UOO210" s="418"/>
      <c r="UOP210" s="223"/>
      <c r="UOQ210" s="223"/>
      <c r="UOR210" s="333"/>
      <c r="UOS210" s="333"/>
      <c r="UOT210" s="223"/>
      <c r="UOU210" s="418"/>
      <c r="UOV210" s="418"/>
      <c r="UOW210" s="331"/>
      <c r="UOX210" s="332"/>
      <c r="UOY210" s="418"/>
      <c r="UOZ210" s="223"/>
      <c r="UPA210" s="223"/>
      <c r="UPB210" s="333"/>
      <c r="UPC210" s="333"/>
      <c r="UPD210" s="223"/>
      <c r="UPE210" s="418"/>
      <c r="UPF210" s="418"/>
      <c r="UPG210" s="331"/>
      <c r="UPH210" s="332"/>
      <c r="UPI210" s="418"/>
      <c r="UPJ210" s="223"/>
      <c r="UPK210" s="223"/>
      <c r="UPL210" s="333"/>
      <c r="UPM210" s="333"/>
      <c r="UPN210" s="223"/>
      <c r="UPO210" s="418"/>
      <c r="UPP210" s="418"/>
      <c r="UPQ210" s="331"/>
      <c r="UPR210" s="332"/>
      <c r="UPS210" s="418"/>
      <c r="UPT210" s="223"/>
      <c r="UPU210" s="223"/>
      <c r="UPV210" s="333"/>
      <c r="UPW210" s="333"/>
      <c r="UPX210" s="223"/>
      <c r="UPY210" s="418"/>
      <c r="UPZ210" s="418"/>
      <c r="UQA210" s="331"/>
      <c r="UQB210" s="332"/>
      <c r="UQC210" s="418"/>
      <c r="UQD210" s="223"/>
      <c r="UQE210" s="223"/>
      <c r="UQF210" s="333"/>
      <c r="UQG210" s="333"/>
      <c r="UQH210" s="223"/>
      <c r="UQI210" s="418"/>
      <c r="UQJ210" s="418"/>
      <c r="UQK210" s="331"/>
      <c r="UQL210" s="332"/>
      <c r="UQM210" s="418"/>
      <c r="UQN210" s="223"/>
      <c r="UQO210" s="223"/>
      <c r="UQP210" s="333"/>
      <c r="UQQ210" s="333"/>
      <c r="UQR210" s="223"/>
      <c r="UQS210" s="418"/>
      <c r="UQT210" s="418"/>
      <c r="UQU210" s="331"/>
      <c r="UQV210" s="332"/>
      <c r="UQW210" s="418"/>
      <c r="UQX210" s="223"/>
      <c r="UQY210" s="223"/>
      <c r="UQZ210" s="333"/>
      <c r="URA210" s="333"/>
      <c r="URB210" s="223"/>
      <c r="URC210" s="418"/>
      <c r="URD210" s="418"/>
      <c r="URE210" s="331"/>
      <c r="URF210" s="332"/>
      <c r="URG210" s="418"/>
      <c r="URH210" s="223"/>
      <c r="URI210" s="223"/>
      <c r="URJ210" s="333"/>
      <c r="URK210" s="333"/>
      <c r="URL210" s="223"/>
      <c r="URM210" s="418"/>
      <c r="URN210" s="418"/>
      <c r="URO210" s="331"/>
      <c r="URP210" s="332"/>
      <c r="URQ210" s="418"/>
      <c r="URR210" s="223"/>
      <c r="URS210" s="223"/>
      <c r="URT210" s="333"/>
      <c r="URU210" s="333"/>
      <c r="URV210" s="223"/>
      <c r="URW210" s="418"/>
      <c r="URX210" s="418"/>
      <c r="URY210" s="331"/>
      <c r="URZ210" s="332"/>
      <c r="USA210" s="418"/>
      <c r="USB210" s="223"/>
      <c r="USC210" s="223"/>
      <c r="USD210" s="333"/>
      <c r="USE210" s="333"/>
      <c r="USF210" s="223"/>
      <c r="USG210" s="418"/>
      <c r="USH210" s="418"/>
      <c r="USI210" s="331"/>
      <c r="USJ210" s="332"/>
      <c r="USK210" s="418"/>
      <c r="USL210" s="223"/>
      <c r="USM210" s="223"/>
      <c r="USN210" s="333"/>
      <c r="USO210" s="333"/>
      <c r="USP210" s="223"/>
      <c r="USQ210" s="418"/>
      <c r="USR210" s="418"/>
      <c r="USS210" s="331"/>
      <c r="UST210" s="332"/>
      <c r="USU210" s="418"/>
      <c r="USV210" s="223"/>
      <c r="USW210" s="223"/>
      <c r="USX210" s="333"/>
      <c r="USY210" s="333"/>
      <c r="USZ210" s="223"/>
      <c r="UTA210" s="418"/>
      <c r="UTB210" s="418"/>
      <c r="UTC210" s="331"/>
      <c r="UTD210" s="332"/>
      <c r="UTE210" s="418"/>
      <c r="UTF210" s="223"/>
      <c r="UTG210" s="223"/>
      <c r="UTH210" s="333"/>
      <c r="UTI210" s="333"/>
      <c r="UTJ210" s="223"/>
      <c r="UTK210" s="418"/>
      <c r="UTL210" s="418"/>
      <c r="UTM210" s="331"/>
      <c r="UTN210" s="332"/>
      <c r="UTO210" s="418"/>
      <c r="UTP210" s="223"/>
      <c r="UTQ210" s="223"/>
      <c r="UTR210" s="333"/>
      <c r="UTS210" s="333"/>
      <c r="UTT210" s="223"/>
      <c r="UTU210" s="418"/>
      <c r="UTV210" s="418"/>
      <c r="UTW210" s="331"/>
      <c r="UTX210" s="332"/>
      <c r="UTY210" s="418"/>
      <c r="UTZ210" s="223"/>
      <c r="UUA210" s="223"/>
      <c r="UUB210" s="333"/>
      <c r="UUC210" s="333"/>
      <c r="UUD210" s="223"/>
      <c r="UUE210" s="418"/>
      <c r="UUF210" s="418"/>
      <c r="UUG210" s="331"/>
      <c r="UUH210" s="332"/>
      <c r="UUI210" s="418"/>
      <c r="UUJ210" s="223"/>
      <c r="UUK210" s="223"/>
      <c r="UUL210" s="333"/>
      <c r="UUM210" s="333"/>
      <c r="UUN210" s="223"/>
      <c r="UUO210" s="418"/>
      <c r="UUP210" s="418"/>
      <c r="UUQ210" s="331"/>
      <c r="UUR210" s="332"/>
      <c r="UUS210" s="418"/>
      <c r="UUT210" s="223"/>
      <c r="UUU210" s="223"/>
      <c r="UUV210" s="333"/>
      <c r="UUW210" s="333"/>
      <c r="UUX210" s="223"/>
      <c r="UUY210" s="418"/>
      <c r="UUZ210" s="418"/>
      <c r="UVA210" s="331"/>
      <c r="UVB210" s="332"/>
      <c r="UVC210" s="418"/>
      <c r="UVD210" s="223"/>
      <c r="UVE210" s="223"/>
      <c r="UVF210" s="333"/>
      <c r="UVG210" s="333"/>
      <c r="UVH210" s="223"/>
      <c r="UVI210" s="418"/>
      <c r="UVJ210" s="418"/>
      <c r="UVK210" s="331"/>
      <c r="UVL210" s="332"/>
      <c r="UVM210" s="418"/>
      <c r="UVN210" s="223"/>
      <c r="UVO210" s="223"/>
      <c r="UVP210" s="333"/>
      <c r="UVQ210" s="333"/>
      <c r="UVR210" s="223"/>
      <c r="UVS210" s="418"/>
      <c r="UVT210" s="418"/>
      <c r="UVU210" s="331"/>
      <c r="UVV210" s="332"/>
      <c r="UVW210" s="418"/>
      <c r="UVX210" s="223"/>
      <c r="UVY210" s="223"/>
      <c r="UVZ210" s="333"/>
      <c r="UWA210" s="333"/>
      <c r="UWB210" s="223"/>
      <c r="UWC210" s="418"/>
      <c r="UWD210" s="418"/>
      <c r="UWE210" s="331"/>
      <c r="UWF210" s="332"/>
      <c r="UWG210" s="418"/>
      <c r="UWH210" s="223"/>
      <c r="UWI210" s="223"/>
      <c r="UWJ210" s="333"/>
      <c r="UWK210" s="333"/>
      <c r="UWL210" s="223"/>
      <c r="UWM210" s="418"/>
      <c r="UWN210" s="418"/>
      <c r="UWO210" s="331"/>
      <c r="UWP210" s="332"/>
      <c r="UWQ210" s="418"/>
      <c r="UWR210" s="223"/>
      <c r="UWS210" s="223"/>
      <c r="UWT210" s="333"/>
      <c r="UWU210" s="333"/>
      <c r="UWV210" s="223"/>
      <c r="UWW210" s="418"/>
      <c r="UWX210" s="418"/>
      <c r="UWY210" s="331"/>
      <c r="UWZ210" s="332"/>
      <c r="UXA210" s="418"/>
      <c r="UXB210" s="223"/>
      <c r="UXC210" s="223"/>
      <c r="UXD210" s="333"/>
      <c r="UXE210" s="333"/>
      <c r="UXF210" s="223"/>
      <c r="UXG210" s="418"/>
      <c r="UXH210" s="418"/>
      <c r="UXI210" s="331"/>
      <c r="UXJ210" s="332"/>
      <c r="UXK210" s="418"/>
      <c r="UXL210" s="223"/>
      <c r="UXM210" s="223"/>
      <c r="UXN210" s="333"/>
      <c r="UXO210" s="333"/>
      <c r="UXP210" s="223"/>
      <c r="UXQ210" s="418"/>
      <c r="UXR210" s="418"/>
      <c r="UXS210" s="331"/>
      <c r="UXT210" s="332"/>
      <c r="UXU210" s="418"/>
      <c r="UXV210" s="223"/>
      <c r="UXW210" s="223"/>
      <c r="UXX210" s="333"/>
      <c r="UXY210" s="333"/>
      <c r="UXZ210" s="223"/>
      <c r="UYA210" s="418"/>
      <c r="UYB210" s="418"/>
      <c r="UYC210" s="331"/>
      <c r="UYD210" s="332"/>
      <c r="UYE210" s="418"/>
      <c r="UYF210" s="223"/>
      <c r="UYG210" s="223"/>
      <c r="UYH210" s="333"/>
      <c r="UYI210" s="333"/>
      <c r="UYJ210" s="223"/>
      <c r="UYK210" s="418"/>
      <c r="UYL210" s="418"/>
      <c r="UYM210" s="331"/>
      <c r="UYN210" s="332"/>
      <c r="UYO210" s="418"/>
      <c r="UYP210" s="223"/>
      <c r="UYQ210" s="223"/>
      <c r="UYR210" s="333"/>
      <c r="UYS210" s="333"/>
      <c r="UYT210" s="223"/>
      <c r="UYU210" s="418"/>
      <c r="UYV210" s="418"/>
      <c r="UYW210" s="331"/>
      <c r="UYX210" s="332"/>
      <c r="UYY210" s="418"/>
      <c r="UYZ210" s="223"/>
      <c r="UZA210" s="223"/>
      <c r="UZB210" s="333"/>
      <c r="UZC210" s="333"/>
      <c r="UZD210" s="223"/>
      <c r="UZE210" s="418"/>
      <c r="UZF210" s="418"/>
      <c r="UZG210" s="331"/>
      <c r="UZH210" s="332"/>
      <c r="UZI210" s="418"/>
      <c r="UZJ210" s="223"/>
      <c r="UZK210" s="223"/>
      <c r="UZL210" s="333"/>
      <c r="UZM210" s="333"/>
      <c r="UZN210" s="223"/>
      <c r="UZO210" s="418"/>
      <c r="UZP210" s="418"/>
      <c r="UZQ210" s="331"/>
      <c r="UZR210" s="332"/>
      <c r="UZS210" s="418"/>
      <c r="UZT210" s="223"/>
      <c r="UZU210" s="223"/>
      <c r="UZV210" s="333"/>
      <c r="UZW210" s="333"/>
      <c r="UZX210" s="223"/>
      <c r="UZY210" s="418"/>
      <c r="UZZ210" s="418"/>
      <c r="VAA210" s="331"/>
      <c r="VAB210" s="332"/>
      <c r="VAC210" s="418"/>
      <c r="VAD210" s="223"/>
      <c r="VAE210" s="223"/>
      <c r="VAF210" s="333"/>
      <c r="VAG210" s="333"/>
      <c r="VAH210" s="223"/>
      <c r="VAI210" s="418"/>
      <c r="VAJ210" s="418"/>
      <c r="VAK210" s="331"/>
      <c r="VAL210" s="332"/>
      <c r="VAM210" s="418"/>
      <c r="VAN210" s="223"/>
      <c r="VAO210" s="223"/>
      <c r="VAP210" s="333"/>
      <c r="VAQ210" s="333"/>
      <c r="VAR210" s="223"/>
      <c r="VAS210" s="418"/>
      <c r="VAT210" s="418"/>
      <c r="VAU210" s="331"/>
      <c r="VAV210" s="332"/>
      <c r="VAW210" s="418"/>
      <c r="VAX210" s="223"/>
      <c r="VAY210" s="223"/>
      <c r="VAZ210" s="333"/>
      <c r="VBA210" s="333"/>
      <c r="VBB210" s="223"/>
      <c r="VBC210" s="418"/>
      <c r="VBD210" s="418"/>
      <c r="VBE210" s="331"/>
      <c r="VBF210" s="332"/>
      <c r="VBG210" s="418"/>
      <c r="VBH210" s="223"/>
      <c r="VBI210" s="223"/>
      <c r="VBJ210" s="333"/>
      <c r="VBK210" s="333"/>
      <c r="VBL210" s="223"/>
      <c r="VBM210" s="418"/>
      <c r="VBN210" s="418"/>
      <c r="VBO210" s="331"/>
      <c r="VBP210" s="332"/>
      <c r="VBQ210" s="418"/>
      <c r="VBR210" s="223"/>
      <c r="VBS210" s="223"/>
      <c r="VBT210" s="333"/>
      <c r="VBU210" s="333"/>
      <c r="VBV210" s="223"/>
      <c r="VBW210" s="418"/>
      <c r="VBX210" s="418"/>
      <c r="VBY210" s="331"/>
      <c r="VBZ210" s="332"/>
      <c r="VCA210" s="418"/>
      <c r="VCB210" s="223"/>
      <c r="VCC210" s="223"/>
      <c r="VCD210" s="333"/>
      <c r="VCE210" s="333"/>
      <c r="VCF210" s="223"/>
      <c r="VCG210" s="418"/>
      <c r="VCH210" s="418"/>
      <c r="VCI210" s="331"/>
      <c r="VCJ210" s="332"/>
      <c r="VCK210" s="418"/>
      <c r="VCL210" s="223"/>
      <c r="VCM210" s="223"/>
      <c r="VCN210" s="333"/>
      <c r="VCO210" s="333"/>
      <c r="VCP210" s="223"/>
      <c r="VCQ210" s="418"/>
      <c r="VCR210" s="418"/>
      <c r="VCS210" s="331"/>
      <c r="VCT210" s="332"/>
      <c r="VCU210" s="418"/>
      <c r="VCV210" s="223"/>
      <c r="VCW210" s="223"/>
      <c r="VCX210" s="333"/>
      <c r="VCY210" s="333"/>
      <c r="VCZ210" s="223"/>
      <c r="VDA210" s="418"/>
      <c r="VDB210" s="418"/>
      <c r="VDC210" s="331"/>
      <c r="VDD210" s="332"/>
      <c r="VDE210" s="418"/>
      <c r="VDF210" s="223"/>
      <c r="VDG210" s="223"/>
      <c r="VDH210" s="333"/>
      <c r="VDI210" s="333"/>
      <c r="VDJ210" s="223"/>
      <c r="VDK210" s="418"/>
      <c r="VDL210" s="418"/>
      <c r="VDM210" s="331"/>
      <c r="VDN210" s="332"/>
      <c r="VDO210" s="418"/>
      <c r="VDP210" s="223"/>
      <c r="VDQ210" s="223"/>
      <c r="VDR210" s="333"/>
      <c r="VDS210" s="333"/>
      <c r="VDT210" s="223"/>
      <c r="VDU210" s="418"/>
      <c r="VDV210" s="418"/>
      <c r="VDW210" s="331"/>
      <c r="VDX210" s="332"/>
      <c r="VDY210" s="418"/>
      <c r="VDZ210" s="223"/>
      <c r="VEA210" s="223"/>
      <c r="VEB210" s="333"/>
      <c r="VEC210" s="333"/>
      <c r="VED210" s="223"/>
      <c r="VEE210" s="418"/>
      <c r="VEF210" s="418"/>
      <c r="VEG210" s="331"/>
      <c r="VEH210" s="332"/>
      <c r="VEI210" s="418"/>
      <c r="VEJ210" s="223"/>
      <c r="VEK210" s="223"/>
      <c r="VEL210" s="333"/>
      <c r="VEM210" s="333"/>
      <c r="VEN210" s="223"/>
      <c r="VEO210" s="418"/>
      <c r="VEP210" s="418"/>
      <c r="VEQ210" s="331"/>
      <c r="VER210" s="332"/>
      <c r="VES210" s="418"/>
      <c r="VET210" s="223"/>
      <c r="VEU210" s="223"/>
      <c r="VEV210" s="333"/>
      <c r="VEW210" s="333"/>
      <c r="VEX210" s="223"/>
      <c r="VEY210" s="418"/>
      <c r="VEZ210" s="418"/>
      <c r="VFA210" s="331"/>
      <c r="VFB210" s="332"/>
      <c r="VFC210" s="418"/>
      <c r="VFD210" s="223"/>
      <c r="VFE210" s="223"/>
      <c r="VFF210" s="333"/>
      <c r="VFG210" s="333"/>
      <c r="VFH210" s="223"/>
      <c r="VFI210" s="418"/>
      <c r="VFJ210" s="418"/>
      <c r="VFK210" s="331"/>
      <c r="VFL210" s="332"/>
      <c r="VFM210" s="418"/>
      <c r="VFN210" s="223"/>
      <c r="VFO210" s="223"/>
      <c r="VFP210" s="333"/>
      <c r="VFQ210" s="333"/>
      <c r="VFR210" s="223"/>
      <c r="VFS210" s="418"/>
      <c r="VFT210" s="418"/>
      <c r="VFU210" s="331"/>
      <c r="VFV210" s="332"/>
      <c r="VFW210" s="418"/>
      <c r="VFX210" s="223"/>
      <c r="VFY210" s="223"/>
      <c r="VFZ210" s="333"/>
      <c r="VGA210" s="333"/>
      <c r="VGB210" s="223"/>
      <c r="VGC210" s="418"/>
      <c r="VGD210" s="418"/>
      <c r="VGE210" s="331"/>
      <c r="VGF210" s="332"/>
      <c r="VGG210" s="418"/>
      <c r="VGH210" s="223"/>
      <c r="VGI210" s="223"/>
      <c r="VGJ210" s="333"/>
      <c r="VGK210" s="333"/>
      <c r="VGL210" s="223"/>
      <c r="VGM210" s="418"/>
      <c r="VGN210" s="418"/>
      <c r="VGO210" s="331"/>
      <c r="VGP210" s="332"/>
      <c r="VGQ210" s="418"/>
      <c r="VGR210" s="223"/>
      <c r="VGS210" s="223"/>
      <c r="VGT210" s="333"/>
      <c r="VGU210" s="333"/>
      <c r="VGV210" s="223"/>
      <c r="VGW210" s="418"/>
      <c r="VGX210" s="418"/>
      <c r="VGY210" s="331"/>
      <c r="VGZ210" s="332"/>
      <c r="VHA210" s="418"/>
      <c r="VHB210" s="223"/>
      <c r="VHC210" s="223"/>
      <c r="VHD210" s="333"/>
      <c r="VHE210" s="333"/>
      <c r="VHF210" s="223"/>
      <c r="VHG210" s="418"/>
      <c r="VHH210" s="418"/>
      <c r="VHI210" s="331"/>
      <c r="VHJ210" s="332"/>
      <c r="VHK210" s="418"/>
      <c r="VHL210" s="223"/>
      <c r="VHM210" s="223"/>
      <c r="VHN210" s="333"/>
      <c r="VHO210" s="333"/>
      <c r="VHP210" s="223"/>
      <c r="VHQ210" s="418"/>
      <c r="VHR210" s="418"/>
      <c r="VHS210" s="331"/>
      <c r="VHT210" s="332"/>
      <c r="VHU210" s="418"/>
      <c r="VHV210" s="223"/>
      <c r="VHW210" s="223"/>
      <c r="VHX210" s="333"/>
      <c r="VHY210" s="333"/>
      <c r="VHZ210" s="223"/>
      <c r="VIA210" s="418"/>
      <c r="VIB210" s="418"/>
      <c r="VIC210" s="331"/>
      <c r="VID210" s="332"/>
      <c r="VIE210" s="418"/>
      <c r="VIF210" s="223"/>
      <c r="VIG210" s="223"/>
      <c r="VIH210" s="333"/>
      <c r="VII210" s="333"/>
      <c r="VIJ210" s="223"/>
      <c r="VIK210" s="418"/>
      <c r="VIL210" s="418"/>
      <c r="VIM210" s="331"/>
      <c r="VIN210" s="332"/>
      <c r="VIO210" s="418"/>
      <c r="VIP210" s="223"/>
      <c r="VIQ210" s="223"/>
      <c r="VIR210" s="333"/>
      <c r="VIS210" s="333"/>
      <c r="VIT210" s="223"/>
      <c r="VIU210" s="418"/>
      <c r="VIV210" s="418"/>
      <c r="VIW210" s="331"/>
      <c r="VIX210" s="332"/>
      <c r="VIY210" s="418"/>
      <c r="VIZ210" s="223"/>
      <c r="VJA210" s="223"/>
      <c r="VJB210" s="333"/>
      <c r="VJC210" s="333"/>
      <c r="VJD210" s="223"/>
      <c r="VJE210" s="418"/>
      <c r="VJF210" s="418"/>
      <c r="VJG210" s="331"/>
      <c r="VJH210" s="332"/>
      <c r="VJI210" s="418"/>
      <c r="VJJ210" s="223"/>
      <c r="VJK210" s="223"/>
      <c r="VJL210" s="333"/>
      <c r="VJM210" s="333"/>
      <c r="VJN210" s="223"/>
      <c r="VJO210" s="418"/>
      <c r="VJP210" s="418"/>
      <c r="VJQ210" s="331"/>
      <c r="VJR210" s="332"/>
      <c r="VJS210" s="418"/>
      <c r="VJT210" s="223"/>
      <c r="VJU210" s="223"/>
      <c r="VJV210" s="333"/>
      <c r="VJW210" s="333"/>
      <c r="VJX210" s="223"/>
      <c r="VJY210" s="418"/>
      <c r="VJZ210" s="418"/>
      <c r="VKA210" s="331"/>
      <c r="VKB210" s="332"/>
      <c r="VKC210" s="418"/>
      <c r="VKD210" s="223"/>
      <c r="VKE210" s="223"/>
      <c r="VKF210" s="333"/>
      <c r="VKG210" s="333"/>
      <c r="VKH210" s="223"/>
      <c r="VKI210" s="418"/>
      <c r="VKJ210" s="418"/>
      <c r="VKK210" s="331"/>
      <c r="VKL210" s="332"/>
      <c r="VKM210" s="418"/>
      <c r="VKN210" s="223"/>
      <c r="VKO210" s="223"/>
      <c r="VKP210" s="333"/>
      <c r="VKQ210" s="333"/>
      <c r="VKR210" s="223"/>
      <c r="VKS210" s="418"/>
      <c r="VKT210" s="418"/>
      <c r="VKU210" s="331"/>
      <c r="VKV210" s="332"/>
      <c r="VKW210" s="418"/>
      <c r="VKX210" s="223"/>
      <c r="VKY210" s="223"/>
      <c r="VKZ210" s="333"/>
      <c r="VLA210" s="333"/>
      <c r="VLB210" s="223"/>
      <c r="VLC210" s="418"/>
      <c r="VLD210" s="418"/>
      <c r="VLE210" s="331"/>
      <c r="VLF210" s="332"/>
      <c r="VLG210" s="418"/>
      <c r="VLH210" s="223"/>
      <c r="VLI210" s="223"/>
      <c r="VLJ210" s="333"/>
      <c r="VLK210" s="333"/>
      <c r="VLL210" s="223"/>
      <c r="VLM210" s="418"/>
      <c r="VLN210" s="418"/>
      <c r="VLO210" s="331"/>
      <c r="VLP210" s="332"/>
      <c r="VLQ210" s="418"/>
      <c r="VLR210" s="223"/>
      <c r="VLS210" s="223"/>
      <c r="VLT210" s="333"/>
      <c r="VLU210" s="333"/>
      <c r="VLV210" s="223"/>
      <c r="VLW210" s="418"/>
      <c r="VLX210" s="418"/>
      <c r="VLY210" s="331"/>
      <c r="VLZ210" s="332"/>
      <c r="VMA210" s="418"/>
      <c r="VMB210" s="223"/>
      <c r="VMC210" s="223"/>
      <c r="VMD210" s="333"/>
      <c r="VME210" s="333"/>
      <c r="VMF210" s="223"/>
      <c r="VMG210" s="418"/>
      <c r="VMH210" s="418"/>
      <c r="VMI210" s="331"/>
      <c r="VMJ210" s="332"/>
      <c r="VMK210" s="418"/>
      <c r="VML210" s="223"/>
      <c r="VMM210" s="223"/>
      <c r="VMN210" s="333"/>
      <c r="VMO210" s="333"/>
      <c r="VMP210" s="223"/>
      <c r="VMQ210" s="418"/>
      <c r="VMR210" s="418"/>
      <c r="VMS210" s="331"/>
      <c r="VMT210" s="332"/>
      <c r="VMU210" s="418"/>
      <c r="VMV210" s="223"/>
      <c r="VMW210" s="223"/>
      <c r="VMX210" s="333"/>
      <c r="VMY210" s="333"/>
      <c r="VMZ210" s="223"/>
      <c r="VNA210" s="418"/>
      <c r="VNB210" s="418"/>
      <c r="VNC210" s="331"/>
      <c r="VND210" s="332"/>
      <c r="VNE210" s="418"/>
      <c r="VNF210" s="223"/>
      <c r="VNG210" s="223"/>
      <c r="VNH210" s="333"/>
      <c r="VNI210" s="333"/>
      <c r="VNJ210" s="223"/>
      <c r="VNK210" s="418"/>
      <c r="VNL210" s="418"/>
      <c r="VNM210" s="331"/>
      <c r="VNN210" s="332"/>
      <c r="VNO210" s="418"/>
      <c r="VNP210" s="223"/>
      <c r="VNQ210" s="223"/>
      <c r="VNR210" s="333"/>
      <c r="VNS210" s="333"/>
      <c r="VNT210" s="223"/>
      <c r="VNU210" s="418"/>
      <c r="VNV210" s="418"/>
      <c r="VNW210" s="331"/>
      <c r="VNX210" s="332"/>
      <c r="VNY210" s="418"/>
      <c r="VNZ210" s="223"/>
      <c r="VOA210" s="223"/>
      <c r="VOB210" s="333"/>
      <c r="VOC210" s="333"/>
      <c r="VOD210" s="223"/>
      <c r="VOE210" s="418"/>
      <c r="VOF210" s="418"/>
      <c r="VOG210" s="331"/>
      <c r="VOH210" s="332"/>
      <c r="VOI210" s="418"/>
      <c r="VOJ210" s="223"/>
      <c r="VOK210" s="223"/>
      <c r="VOL210" s="333"/>
      <c r="VOM210" s="333"/>
      <c r="VON210" s="223"/>
      <c r="VOO210" s="418"/>
      <c r="VOP210" s="418"/>
      <c r="VOQ210" s="331"/>
      <c r="VOR210" s="332"/>
      <c r="VOS210" s="418"/>
      <c r="VOT210" s="223"/>
      <c r="VOU210" s="223"/>
      <c r="VOV210" s="333"/>
      <c r="VOW210" s="333"/>
      <c r="VOX210" s="223"/>
      <c r="VOY210" s="418"/>
      <c r="VOZ210" s="418"/>
      <c r="VPA210" s="331"/>
      <c r="VPB210" s="332"/>
      <c r="VPC210" s="418"/>
      <c r="VPD210" s="223"/>
      <c r="VPE210" s="223"/>
      <c r="VPF210" s="333"/>
      <c r="VPG210" s="333"/>
      <c r="VPH210" s="223"/>
      <c r="VPI210" s="418"/>
      <c r="VPJ210" s="418"/>
      <c r="VPK210" s="331"/>
      <c r="VPL210" s="332"/>
      <c r="VPM210" s="418"/>
      <c r="VPN210" s="223"/>
      <c r="VPO210" s="223"/>
      <c r="VPP210" s="333"/>
      <c r="VPQ210" s="333"/>
      <c r="VPR210" s="223"/>
      <c r="VPS210" s="418"/>
      <c r="VPT210" s="418"/>
      <c r="VPU210" s="331"/>
      <c r="VPV210" s="332"/>
      <c r="VPW210" s="418"/>
      <c r="VPX210" s="223"/>
      <c r="VPY210" s="223"/>
      <c r="VPZ210" s="333"/>
      <c r="VQA210" s="333"/>
      <c r="VQB210" s="223"/>
      <c r="VQC210" s="418"/>
      <c r="VQD210" s="418"/>
      <c r="VQE210" s="331"/>
      <c r="VQF210" s="332"/>
      <c r="VQG210" s="418"/>
      <c r="VQH210" s="223"/>
      <c r="VQI210" s="223"/>
      <c r="VQJ210" s="333"/>
      <c r="VQK210" s="333"/>
      <c r="VQL210" s="223"/>
      <c r="VQM210" s="418"/>
      <c r="VQN210" s="418"/>
      <c r="VQO210" s="331"/>
      <c r="VQP210" s="332"/>
      <c r="VQQ210" s="418"/>
      <c r="VQR210" s="223"/>
      <c r="VQS210" s="223"/>
      <c r="VQT210" s="333"/>
      <c r="VQU210" s="333"/>
      <c r="VQV210" s="223"/>
      <c r="VQW210" s="418"/>
      <c r="VQX210" s="418"/>
      <c r="VQY210" s="331"/>
      <c r="VQZ210" s="332"/>
      <c r="VRA210" s="418"/>
      <c r="VRB210" s="223"/>
      <c r="VRC210" s="223"/>
      <c r="VRD210" s="333"/>
      <c r="VRE210" s="333"/>
      <c r="VRF210" s="223"/>
      <c r="VRG210" s="418"/>
      <c r="VRH210" s="418"/>
      <c r="VRI210" s="331"/>
      <c r="VRJ210" s="332"/>
      <c r="VRK210" s="418"/>
      <c r="VRL210" s="223"/>
      <c r="VRM210" s="223"/>
      <c r="VRN210" s="333"/>
      <c r="VRO210" s="333"/>
      <c r="VRP210" s="223"/>
      <c r="VRQ210" s="418"/>
      <c r="VRR210" s="418"/>
      <c r="VRS210" s="331"/>
      <c r="VRT210" s="332"/>
      <c r="VRU210" s="418"/>
      <c r="VRV210" s="223"/>
      <c r="VRW210" s="223"/>
      <c r="VRX210" s="333"/>
      <c r="VRY210" s="333"/>
      <c r="VRZ210" s="223"/>
      <c r="VSA210" s="418"/>
      <c r="VSB210" s="418"/>
      <c r="VSC210" s="331"/>
      <c r="VSD210" s="332"/>
      <c r="VSE210" s="418"/>
      <c r="VSF210" s="223"/>
      <c r="VSG210" s="223"/>
      <c r="VSH210" s="333"/>
      <c r="VSI210" s="333"/>
      <c r="VSJ210" s="223"/>
      <c r="VSK210" s="418"/>
      <c r="VSL210" s="418"/>
      <c r="VSM210" s="331"/>
      <c r="VSN210" s="332"/>
      <c r="VSO210" s="418"/>
      <c r="VSP210" s="223"/>
      <c r="VSQ210" s="223"/>
      <c r="VSR210" s="333"/>
      <c r="VSS210" s="333"/>
      <c r="VST210" s="223"/>
      <c r="VSU210" s="418"/>
      <c r="VSV210" s="418"/>
      <c r="VSW210" s="331"/>
      <c r="VSX210" s="332"/>
      <c r="VSY210" s="418"/>
      <c r="VSZ210" s="223"/>
      <c r="VTA210" s="223"/>
      <c r="VTB210" s="333"/>
      <c r="VTC210" s="333"/>
      <c r="VTD210" s="223"/>
      <c r="VTE210" s="418"/>
      <c r="VTF210" s="418"/>
      <c r="VTG210" s="331"/>
      <c r="VTH210" s="332"/>
      <c r="VTI210" s="418"/>
      <c r="VTJ210" s="223"/>
      <c r="VTK210" s="223"/>
      <c r="VTL210" s="333"/>
      <c r="VTM210" s="333"/>
      <c r="VTN210" s="223"/>
      <c r="VTO210" s="418"/>
      <c r="VTP210" s="418"/>
      <c r="VTQ210" s="331"/>
      <c r="VTR210" s="332"/>
      <c r="VTS210" s="418"/>
      <c r="VTT210" s="223"/>
      <c r="VTU210" s="223"/>
      <c r="VTV210" s="333"/>
      <c r="VTW210" s="333"/>
      <c r="VTX210" s="223"/>
      <c r="VTY210" s="418"/>
      <c r="VTZ210" s="418"/>
      <c r="VUA210" s="331"/>
      <c r="VUB210" s="332"/>
      <c r="VUC210" s="418"/>
      <c r="VUD210" s="223"/>
      <c r="VUE210" s="223"/>
      <c r="VUF210" s="333"/>
      <c r="VUG210" s="333"/>
      <c r="VUH210" s="223"/>
      <c r="VUI210" s="418"/>
      <c r="VUJ210" s="418"/>
      <c r="VUK210" s="331"/>
      <c r="VUL210" s="332"/>
      <c r="VUM210" s="418"/>
      <c r="VUN210" s="223"/>
      <c r="VUO210" s="223"/>
      <c r="VUP210" s="333"/>
      <c r="VUQ210" s="333"/>
      <c r="VUR210" s="223"/>
      <c r="VUS210" s="418"/>
      <c r="VUT210" s="418"/>
      <c r="VUU210" s="331"/>
      <c r="VUV210" s="332"/>
      <c r="VUW210" s="418"/>
      <c r="VUX210" s="223"/>
      <c r="VUY210" s="223"/>
      <c r="VUZ210" s="333"/>
      <c r="VVA210" s="333"/>
      <c r="VVB210" s="223"/>
      <c r="VVC210" s="418"/>
      <c r="VVD210" s="418"/>
      <c r="VVE210" s="331"/>
      <c r="VVF210" s="332"/>
      <c r="VVG210" s="418"/>
      <c r="VVH210" s="223"/>
      <c r="VVI210" s="223"/>
      <c r="VVJ210" s="333"/>
      <c r="VVK210" s="333"/>
      <c r="VVL210" s="223"/>
      <c r="VVM210" s="418"/>
      <c r="VVN210" s="418"/>
      <c r="VVO210" s="331"/>
      <c r="VVP210" s="332"/>
      <c r="VVQ210" s="418"/>
      <c r="VVR210" s="223"/>
      <c r="VVS210" s="223"/>
      <c r="VVT210" s="333"/>
      <c r="VVU210" s="333"/>
      <c r="VVV210" s="223"/>
      <c r="VVW210" s="418"/>
      <c r="VVX210" s="418"/>
      <c r="VVY210" s="331"/>
      <c r="VVZ210" s="332"/>
      <c r="VWA210" s="418"/>
      <c r="VWB210" s="223"/>
      <c r="VWC210" s="223"/>
      <c r="VWD210" s="333"/>
      <c r="VWE210" s="333"/>
      <c r="VWF210" s="223"/>
      <c r="VWG210" s="418"/>
      <c r="VWH210" s="418"/>
      <c r="VWI210" s="331"/>
      <c r="VWJ210" s="332"/>
      <c r="VWK210" s="418"/>
      <c r="VWL210" s="223"/>
      <c r="VWM210" s="223"/>
      <c r="VWN210" s="333"/>
      <c r="VWO210" s="333"/>
      <c r="VWP210" s="223"/>
      <c r="VWQ210" s="418"/>
      <c r="VWR210" s="418"/>
      <c r="VWS210" s="331"/>
      <c r="VWT210" s="332"/>
      <c r="VWU210" s="418"/>
      <c r="VWV210" s="223"/>
      <c r="VWW210" s="223"/>
      <c r="VWX210" s="333"/>
      <c r="VWY210" s="333"/>
      <c r="VWZ210" s="223"/>
      <c r="VXA210" s="418"/>
      <c r="VXB210" s="418"/>
      <c r="VXC210" s="331"/>
      <c r="VXD210" s="332"/>
      <c r="VXE210" s="418"/>
      <c r="VXF210" s="223"/>
      <c r="VXG210" s="223"/>
      <c r="VXH210" s="333"/>
      <c r="VXI210" s="333"/>
      <c r="VXJ210" s="223"/>
      <c r="VXK210" s="418"/>
      <c r="VXL210" s="418"/>
      <c r="VXM210" s="331"/>
      <c r="VXN210" s="332"/>
      <c r="VXO210" s="418"/>
      <c r="VXP210" s="223"/>
      <c r="VXQ210" s="223"/>
      <c r="VXR210" s="333"/>
      <c r="VXS210" s="333"/>
      <c r="VXT210" s="223"/>
      <c r="VXU210" s="418"/>
      <c r="VXV210" s="418"/>
      <c r="VXW210" s="331"/>
      <c r="VXX210" s="332"/>
      <c r="VXY210" s="418"/>
      <c r="VXZ210" s="223"/>
      <c r="VYA210" s="223"/>
      <c r="VYB210" s="333"/>
      <c r="VYC210" s="333"/>
      <c r="VYD210" s="223"/>
      <c r="VYE210" s="418"/>
      <c r="VYF210" s="418"/>
      <c r="VYG210" s="331"/>
      <c r="VYH210" s="332"/>
      <c r="VYI210" s="418"/>
      <c r="VYJ210" s="223"/>
      <c r="VYK210" s="223"/>
      <c r="VYL210" s="333"/>
      <c r="VYM210" s="333"/>
      <c r="VYN210" s="223"/>
      <c r="VYO210" s="418"/>
      <c r="VYP210" s="418"/>
      <c r="VYQ210" s="331"/>
      <c r="VYR210" s="332"/>
      <c r="VYS210" s="418"/>
      <c r="VYT210" s="223"/>
      <c r="VYU210" s="223"/>
      <c r="VYV210" s="333"/>
      <c r="VYW210" s="333"/>
      <c r="VYX210" s="223"/>
      <c r="VYY210" s="418"/>
      <c r="VYZ210" s="418"/>
      <c r="VZA210" s="331"/>
      <c r="VZB210" s="332"/>
      <c r="VZC210" s="418"/>
      <c r="VZD210" s="223"/>
      <c r="VZE210" s="223"/>
      <c r="VZF210" s="333"/>
      <c r="VZG210" s="333"/>
      <c r="VZH210" s="223"/>
      <c r="VZI210" s="418"/>
      <c r="VZJ210" s="418"/>
      <c r="VZK210" s="331"/>
      <c r="VZL210" s="332"/>
      <c r="VZM210" s="418"/>
      <c r="VZN210" s="223"/>
      <c r="VZO210" s="223"/>
      <c r="VZP210" s="333"/>
      <c r="VZQ210" s="333"/>
      <c r="VZR210" s="223"/>
      <c r="VZS210" s="418"/>
      <c r="VZT210" s="418"/>
      <c r="VZU210" s="331"/>
      <c r="VZV210" s="332"/>
      <c r="VZW210" s="418"/>
      <c r="VZX210" s="223"/>
      <c r="VZY210" s="223"/>
      <c r="VZZ210" s="333"/>
      <c r="WAA210" s="333"/>
      <c r="WAB210" s="223"/>
      <c r="WAC210" s="418"/>
      <c r="WAD210" s="418"/>
      <c r="WAE210" s="331"/>
      <c r="WAF210" s="332"/>
      <c r="WAG210" s="418"/>
      <c r="WAH210" s="223"/>
      <c r="WAI210" s="223"/>
      <c r="WAJ210" s="333"/>
      <c r="WAK210" s="333"/>
      <c r="WAL210" s="223"/>
      <c r="WAM210" s="418"/>
      <c r="WAN210" s="418"/>
      <c r="WAO210" s="331"/>
      <c r="WAP210" s="332"/>
      <c r="WAQ210" s="418"/>
      <c r="WAR210" s="223"/>
      <c r="WAS210" s="223"/>
      <c r="WAT210" s="333"/>
      <c r="WAU210" s="333"/>
      <c r="WAV210" s="223"/>
      <c r="WAW210" s="418"/>
      <c r="WAX210" s="418"/>
      <c r="WAY210" s="331"/>
      <c r="WAZ210" s="332"/>
      <c r="WBA210" s="418"/>
      <c r="WBB210" s="223"/>
      <c r="WBC210" s="223"/>
      <c r="WBD210" s="333"/>
      <c r="WBE210" s="333"/>
      <c r="WBF210" s="223"/>
      <c r="WBG210" s="418"/>
      <c r="WBH210" s="418"/>
      <c r="WBI210" s="331"/>
      <c r="WBJ210" s="332"/>
      <c r="WBK210" s="418"/>
      <c r="WBL210" s="223"/>
      <c r="WBM210" s="223"/>
      <c r="WBN210" s="333"/>
      <c r="WBO210" s="333"/>
      <c r="WBP210" s="223"/>
      <c r="WBQ210" s="418"/>
      <c r="WBR210" s="418"/>
      <c r="WBS210" s="331"/>
      <c r="WBT210" s="332"/>
      <c r="WBU210" s="418"/>
      <c r="WBV210" s="223"/>
      <c r="WBW210" s="223"/>
      <c r="WBX210" s="333"/>
      <c r="WBY210" s="333"/>
      <c r="WBZ210" s="223"/>
      <c r="WCA210" s="418"/>
      <c r="WCB210" s="418"/>
      <c r="WCC210" s="331"/>
      <c r="WCD210" s="332"/>
      <c r="WCE210" s="418"/>
      <c r="WCF210" s="223"/>
      <c r="WCG210" s="223"/>
      <c r="WCH210" s="333"/>
      <c r="WCI210" s="333"/>
      <c r="WCJ210" s="223"/>
      <c r="WCK210" s="418"/>
      <c r="WCL210" s="418"/>
      <c r="WCM210" s="331"/>
      <c r="WCN210" s="332"/>
      <c r="WCO210" s="418"/>
      <c r="WCP210" s="223"/>
      <c r="WCQ210" s="223"/>
      <c r="WCR210" s="333"/>
      <c r="WCS210" s="333"/>
      <c r="WCT210" s="223"/>
      <c r="WCU210" s="418"/>
      <c r="WCV210" s="418"/>
      <c r="WCW210" s="331"/>
      <c r="WCX210" s="332"/>
      <c r="WCY210" s="418"/>
      <c r="WCZ210" s="223"/>
      <c r="WDA210" s="223"/>
      <c r="WDB210" s="333"/>
      <c r="WDC210" s="333"/>
      <c r="WDD210" s="223"/>
      <c r="WDE210" s="418"/>
      <c r="WDF210" s="418"/>
      <c r="WDG210" s="331"/>
      <c r="WDH210" s="332"/>
      <c r="WDI210" s="418"/>
      <c r="WDJ210" s="223"/>
      <c r="WDK210" s="223"/>
      <c r="WDL210" s="333"/>
      <c r="WDM210" s="333"/>
      <c r="WDN210" s="223"/>
      <c r="WDO210" s="418"/>
      <c r="WDP210" s="418"/>
      <c r="WDQ210" s="331"/>
      <c r="WDR210" s="332"/>
      <c r="WDS210" s="418"/>
      <c r="WDT210" s="223"/>
      <c r="WDU210" s="223"/>
      <c r="WDV210" s="333"/>
      <c r="WDW210" s="333"/>
      <c r="WDX210" s="223"/>
      <c r="WDY210" s="418"/>
      <c r="WDZ210" s="418"/>
      <c r="WEA210" s="331"/>
      <c r="WEB210" s="332"/>
      <c r="WEC210" s="418"/>
      <c r="WED210" s="223"/>
      <c r="WEE210" s="223"/>
      <c r="WEF210" s="333"/>
      <c r="WEG210" s="333"/>
      <c r="WEH210" s="223"/>
      <c r="WEI210" s="418"/>
      <c r="WEJ210" s="418"/>
      <c r="WEK210" s="331"/>
      <c r="WEL210" s="332"/>
      <c r="WEM210" s="418"/>
      <c r="WEN210" s="223"/>
      <c r="WEO210" s="223"/>
      <c r="WEP210" s="333"/>
      <c r="WEQ210" s="333"/>
      <c r="WER210" s="223"/>
      <c r="WES210" s="418"/>
      <c r="WET210" s="418"/>
      <c r="WEU210" s="331"/>
      <c r="WEV210" s="332"/>
      <c r="WEW210" s="418"/>
      <c r="WEX210" s="223"/>
      <c r="WEY210" s="223"/>
      <c r="WEZ210" s="333"/>
      <c r="WFA210" s="333"/>
      <c r="WFB210" s="223"/>
      <c r="WFC210" s="418"/>
      <c r="WFD210" s="418"/>
      <c r="WFE210" s="331"/>
      <c r="WFF210" s="332"/>
      <c r="WFG210" s="418"/>
      <c r="WFH210" s="223"/>
      <c r="WFI210" s="223"/>
      <c r="WFJ210" s="333"/>
      <c r="WFK210" s="333"/>
      <c r="WFL210" s="223"/>
      <c r="WFM210" s="418"/>
      <c r="WFN210" s="418"/>
      <c r="WFO210" s="331"/>
      <c r="WFP210" s="332"/>
      <c r="WFQ210" s="418"/>
      <c r="WFR210" s="223"/>
      <c r="WFS210" s="223"/>
      <c r="WFT210" s="333"/>
      <c r="WFU210" s="333"/>
      <c r="WFV210" s="223"/>
      <c r="WFW210" s="418"/>
      <c r="WFX210" s="418"/>
      <c r="WFY210" s="331"/>
      <c r="WFZ210" s="332"/>
      <c r="WGA210" s="418"/>
      <c r="WGB210" s="223"/>
      <c r="WGC210" s="223"/>
      <c r="WGD210" s="333"/>
      <c r="WGE210" s="333"/>
      <c r="WGF210" s="223"/>
      <c r="WGG210" s="418"/>
      <c r="WGH210" s="418"/>
      <c r="WGI210" s="331"/>
      <c r="WGJ210" s="332"/>
      <c r="WGK210" s="418"/>
      <c r="WGL210" s="223"/>
      <c r="WGM210" s="223"/>
      <c r="WGN210" s="333"/>
      <c r="WGO210" s="333"/>
      <c r="WGP210" s="223"/>
      <c r="WGQ210" s="418"/>
      <c r="WGR210" s="418"/>
      <c r="WGS210" s="331"/>
      <c r="WGT210" s="332"/>
      <c r="WGU210" s="418"/>
      <c r="WGV210" s="223"/>
      <c r="WGW210" s="223"/>
      <c r="WGX210" s="333"/>
      <c r="WGY210" s="333"/>
      <c r="WGZ210" s="223"/>
      <c r="WHA210" s="418"/>
      <c r="WHB210" s="418"/>
      <c r="WHC210" s="331"/>
      <c r="WHD210" s="332"/>
      <c r="WHE210" s="418"/>
      <c r="WHF210" s="223"/>
      <c r="WHG210" s="223"/>
      <c r="WHH210" s="333"/>
      <c r="WHI210" s="333"/>
      <c r="WHJ210" s="223"/>
      <c r="WHK210" s="418"/>
      <c r="WHL210" s="418"/>
      <c r="WHM210" s="331"/>
      <c r="WHN210" s="332"/>
      <c r="WHO210" s="418"/>
      <c r="WHP210" s="223"/>
      <c r="WHQ210" s="223"/>
      <c r="WHR210" s="333"/>
      <c r="WHS210" s="333"/>
      <c r="WHT210" s="223"/>
      <c r="WHU210" s="418"/>
      <c r="WHV210" s="418"/>
      <c r="WHW210" s="331"/>
      <c r="WHX210" s="332"/>
      <c r="WHY210" s="418"/>
      <c r="WHZ210" s="223"/>
      <c r="WIA210" s="223"/>
      <c r="WIB210" s="333"/>
      <c r="WIC210" s="333"/>
      <c r="WID210" s="223"/>
      <c r="WIE210" s="418"/>
      <c r="WIF210" s="418"/>
      <c r="WIG210" s="331"/>
      <c r="WIH210" s="332"/>
      <c r="WII210" s="418"/>
      <c r="WIJ210" s="223"/>
      <c r="WIK210" s="223"/>
      <c r="WIL210" s="333"/>
      <c r="WIM210" s="333"/>
      <c r="WIN210" s="223"/>
      <c r="WIO210" s="418"/>
      <c r="WIP210" s="418"/>
      <c r="WIQ210" s="331"/>
      <c r="WIR210" s="332"/>
      <c r="WIS210" s="418"/>
      <c r="WIT210" s="223"/>
      <c r="WIU210" s="223"/>
      <c r="WIV210" s="333"/>
      <c r="WIW210" s="333"/>
      <c r="WIX210" s="223"/>
      <c r="WIY210" s="418"/>
      <c r="WIZ210" s="418"/>
      <c r="WJA210" s="331"/>
      <c r="WJB210" s="332"/>
      <c r="WJC210" s="418"/>
      <c r="WJD210" s="223"/>
      <c r="WJE210" s="223"/>
      <c r="WJF210" s="333"/>
      <c r="WJG210" s="333"/>
      <c r="WJH210" s="223"/>
      <c r="WJI210" s="418"/>
      <c r="WJJ210" s="418"/>
      <c r="WJK210" s="331"/>
      <c r="WJL210" s="332"/>
      <c r="WJM210" s="418"/>
      <c r="WJN210" s="223"/>
      <c r="WJO210" s="223"/>
      <c r="WJP210" s="333"/>
      <c r="WJQ210" s="333"/>
      <c r="WJR210" s="223"/>
      <c r="WJS210" s="418"/>
      <c r="WJT210" s="418"/>
      <c r="WJU210" s="331"/>
      <c r="WJV210" s="332"/>
      <c r="WJW210" s="418"/>
      <c r="WJX210" s="223"/>
      <c r="WJY210" s="223"/>
      <c r="WJZ210" s="333"/>
      <c r="WKA210" s="333"/>
      <c r="WKB210" s="223"/>
      <c r="WKC210" s="418"/>
      <c r="WKD210" s="418"/>
      <c r="WKE210" s="331"/>
      <c r="WKF210" s="332"/>
      <c r="WKG210" s="418"/>
      <c r="WKH210" s="223"/>
      <c r="WKI210" s="223"/>
      <c r="WKJ210" s="333"/>
      <c r="WKK210" s="333"/>
      <c r="WKL210" s="223"/>
      <c r="WKM210" s="418"/>
      <c r="WKN210" s="418"/>
      <c r="WKO210" s="331"/>
      <c r="WKP210" s="332"/>
      <c r="WKQ210" s="418"/>
      <c r="WKR210" s="223"/>
      <c r="WKS210" s="223"/>
      <c r="WKT210" s="333"/>
      <c r="WKU210" s="333"/>
      <c r="WKV210" s="223"/>
      <c r="WKW210" s="418"/>
      <c r="WKX210" s="418"/>
      <c r="WKY210" s="331"/>
      <c r="WKZ210" s="332"/>
      <c r="WLA210" s="418"/>
      <c r="WLB210" s="223"/>
      <c r="WLC210" s="223"/>
      <c r="WLD210" s="333"/>
      <c r="WLE210" s="333"/>
      <c r="WLF210" s="223"/>
      <c r="WLG210" s="418"/>
      <c r="WLH210" s="418"/>
      <c r="WLI210" s="331"/>
      <c r="WLJ210" s="332"/>
      <c r="WLK210" s="418"/>
      <c r="WLL210" s="223"/>
      <c r="WLM210" s="223"/>
      <c r="WLN210" s="333"/>
      <c r="WLO210" s="333"/>
      <c r="WLP210" s="223"/>
      <c r="WLQ210" s="418"/>
      <c r="WLR210" s="418"/>
      <c r="WLS210" s="331"/>
      <c r="WLT210" s="332"/>
      <c r="WLU210" s="418"/>
      <c r="WLV210" s="223"/>
      <c r="WLW210" s="223"/>
      <c r="WLX210" s="333"/>
      <c r="WLY210" s="333"/>
      <c r="WLZ210" s="223"/>
      <c r="WMA210" s="418"/>
      <c r="WMB210" s="418"/>
      <c r="WMC210" s="331"/>
      <c r="WMD210" s="332"/>
      <c r="WME210" s="418"/>
      <c r="WMF210" s="223"/>
      <c r="WMG210" s="223"/>
      <c r="WMH210" s="333"/>
      <c r="WMI210" s="333"/>
      <c r="WMJ210" s="223"/>
      <c r="WMK210" s="418"/>
      <c r="WML210" s="418"/>
      <c r="WMM210" s="331"/>
      <c r="WMN210" s="332"/>
      <c r="WMO210" s="418"/>
      <c r="WMP210" s="223"/>
      <c r="WMQ210" s="223"/>
      <c r="WMR210" s="333"/>
      <c r="WMS210" s="333"/>
      <c r="WMT210" s="223"/>
      <c r="WMU210" s="418"/>
      <c r="WMV210" s="418"/>
      <c r="WMW210" s="331"/>
      <c r="WMX210" s="332"/>
      <c r="WMY210" s="418"/>
      <c r="WMZ210" s="223"/>
      <c r="WNA210" s="223"/>
      <c r="WNB210" s="333"/>
      <c r="WNC210" s="333"/>
      <c r="WND210" s="223"/>
      <c r="WNE210" s="418"/>
      <c r="WNF210" s="418"/>
      <c r="WNG210" s="331"/>
      <c r="WNH210" s="332"/>
      <c r="WNI210" s="418"/>
      <c r="WNJ210" s="223"/>
      <c r="WNK210" s="223"/>
      <c r="WNL210" s="333"/>
      <c r="WNM210" s="333"/>
      <c r="WNN210" s="223"/>
      <c r="WNO210" s="418"/>
      <c r="WNP210" s="418"/>
      <c r="WNQ210" s="331"/>
      <c r="WNR210" s="332"/>
      <c r="WNS210" s="418"/>
      <c r="WNT210" s="223"/>
      <c r="WNU210" s="223"/>
      <c r="WNV210" s="333"/>
      <c r="WNW210" s="333"/>
      <c r="WNX210" s="223"/>
      <c r="WNY210" s="418"/>
      <c r="WNZ210" s="418"/>
      <c r="WOA210" s="331"/>
      <c r="WOB210" s="332"/>
      <c r="WOC210" s="418"/>
      <c r="WOD210" s="223"/>
      <c r="WOE210" s="223"/>
      <c r="WOF210" s="333"/>
      <c r="WOG210" s="333"/>
      <c r="WOH210" s="223"/>
      <c r="WOI210" s="418"/>
      <c r="WOJ210" s="418"/>
      <c r="WOK210" s="331"/>
      <c r="WOL210" s="332"/>
      <c r="WOM210" s="418"/>
      <c r="WON210" s="223"/>
      <c r="WOO210" s="223"/>
      <c r="WOP210" s="333"/>
      <c r="WOQ210" s="333"/>
      <c r="WOR210" s="223"/>
      <c r="WOS210" s="418"/>
      <c r="WOT210" s="418"/>
      <c r="WOU210" s="331"/>
      <c r="WOV210" s="332"/>
      <c r="WOW210" s="418"/>
      <c r="WOX210" s="223"/>
      <c r="WOY210" s="223"/>
      <c r="WOZ210" s="333"/>
      <c r="WPA210" s="333"/>
      <c r="WPB210" s="223"/>
      <c r="WPC210" s="418"/>
      <c r="WPD210" s="418"/>
      <c r="WPE210" s="331"/>
      <c r="WPF210" s="332"/>
      <c r="WPG210" s="418"/>
      <c r="WPH210" s="223"/>
      <c r="WPI210" s="223"/>
      <c r="WPJ210" s="333"/>
      <c r="WPK210" s="333"/>
      <c r="WPL210" s="223"/>
      <c r="WPM210" s="418"/>
      <c r="WPN210" s="418"/>
      <c r="WPO210" s="331"/>
      <c r="WPP210" s="332"/>
      <c r="WPQ210" s="418"/>
      <c r="WPR210" s="223"/>
      <c r="WPS210" s="223"/>
      <c r="WPT210" s="333"/>
      <c r="WPU210" s="333"/>
      <c r="WPV210" s="223"/>
      <c r="WPW210" s="418"/>
      <c r="WPX210" s="418"/>
      <c r="WPY210" s="331"/>
      <c r="WPZ210" s="332"/>
      <c r="WQA210" s="418"/>
      <c r="WQB210" s="223"/>
      <c r="WQC210" s="223"/>
      <c r="WQD210" s="333"/>
      <c r="WQE210" s="333"/>
      <c r="WQF210" s="223"/>
      <c r="WQG210" s="418"/>
      <c r="WQH210" s="418"/>
      <c r="WQI210" s="331"/>
      <c r="WQJ210" s="332"/>
      <c r="WQK210" s="418"/>
      <c r="WQL210" s="223"/>
      <c r="WQM210" s="223"/>
      <c r="WQN210" s="333"/>
      <c r="WQO210" s="333"/>
      <c r="WQP210" s="223"/>
      <c r="WQQ210" s="418"/>
      <c r="WQR210" s="418"/>
      <c r="WQS210" s="331"/>
      <c r="WQT210" s="332"/>
      <c r="WQU210" s="418"/>
      <c r="WQV210" s="223"/>
      <c r="WQW210" s="223"/>
      <c r="WQX210" s="333"/>
      <c r="WQY210" s="333"/>
      <c r="WQZ210" s="223"/>
      <c r="WRA210" s="418"/>
      <c r="WRB210" s="418"/>
      <c r="WRC210" s="331"/>
      <c r="WRD210" s="332"/>
      <c r="WRE210" s="418"/>
      <c r="WRF210" s="223"/>
      <c r="WRG210" s="223"/>
      <c r="WRH210" s="333"/>
      <c r="WRI210" s="333"/>
      <c r="WRJ210" s="223"/>
      <c r="WRK210" s="418"/>
      <c r="WRL210" s="418"/>
      <c r="WRM210" s="331"/>
      <c r="WRN210" s="332"/>
      <c r="WRO210" s="418"/>
      <c r="WRP210" s="223"/>
      <c r="WRQ210" s="223"/>
      <c r="WRR210" s="333"/>
      <c r="WRS210" s="333"/>
      <c r="WRT210" s="223"/>
      <c r="WRU210" s="418"/>
      <c r="WRV210" s="418"/>
      <c r="WRW210" s="331"/>
      <c r="WRX210" s="332"/>
      <c r="WRY210" s="418"/>
      <c r="WRZ210" s="223"/>
      <c r="WSA210" s="223"/>
      <c r="WSB210" s="333"/>
      <c r="WSC210" s="333"/>
      <c r="WSD210" s="223"/>
      <c r="WSE210" s="418"/>
      <c r="WSF210" s="418"/>
      <c r="WSG210" s="331"/>
      <c r="WSH210" s="332"/>
      <c r="WSI210" s="418"/>
      <c r="WSJ210" s="223"/>
      <c r="WSK210" s="223"/>
      <c r="WSL210" s="333"/>
      <c r="WSM210" s="333"/>
      <c r="WSN210" s="223"/>
      <c r="WSO210" s="418"/>
      <c r="WSP210" s="418"/>
      <c r="WSQ210" s="331"/>
      <c r="WSR210" s="332"/>
      <c r="WSS210" s="418"/>
      <c r="WST210" s="223"/>
      <c r="WSU210" s="223"/>
      <c r="WSV210" s="333"/>
      <c r="WSW210" s="333"/>
      <c r="WSX210" s="223"/>
      <c r="WSY210" s="418"/>
      <c r="WSZ210" s="418"/>
      <c r="WTA210" s="331"/>
      <c r="WTB210" s="332"/>
      <c r="WTC210" s="418"/>
      <c r="WTD210" s="223"/>
      <c r="WTE210" s="223"/>
      <c r="WTF210" s="333"/>
      <c r="WTG210" s="333"/>
      <c r="WTH210" s="223"/>
      <c r="WTI210" s="418"/>
      <c r="WTJ210" s="418"/>
      <c r="WTK210" s="331"/>
      <c r="WTL210" s="332"/>
      <c r="WTM210" s="418"/>
      <c r="WTN210" s="223"/>
      <c r="WTO210" s="223"/>
      <c r="WTP210" s="333"/>
      <c r="WTQ210" s="333"/>
      <c r="WTR210" s="223"/>
      <c r="WTS210" s="418"/>
      <c r="WTT210" s="418"/>
      <c r="WTU210" s="331"/>
      <c r="WTV210" s="332"/>
      <c r="WTW210" s="418"/>
      <c r="WTX210" s="223"/>
      <c r="WTY210" s="223"/>
      <c r="WTZ210" s="333"/>
      <c r="WUA210" s="333"/>
      <c r="WUB210" s="223"/>
      <c r="WUC210" s="418"/>
      <c r="WUD210" s="418"/>
      <c r="WUE210" s="331"/>
      <c r="WUF210" s="332"/>
      <c r="WUG210" s="418"/>
      <c r="WUH210" s="223"/>
      <c r="WUI210" s="223"/>
      <c r="WUJ210" s="333"/>
      <c r="WUK210" s="333"/>
      <c r="WUL210" s="223"/>
      <c r="WUM210" s="418"/>
      <c r="WUN210" s="418"/>
      <c r="WUO210" s="331"/>
      <c r="WUP210" s="332"/>
      <c r="WUQ210" s="418"/>
      <c r="WUR210" s="223"/>
      <c r="WUS210" s="223"/>
      <c r="WUT210" s="333"/>
      <c r="WUU210" s="333"/>
      <c r="WUV210" s="223"/>
      <c r="WUW210" s="418"/>
      <c r="WUX210" s="418"/>
      <c r="WUY210" s="331"/>
      <c r="WUZ210" s="332"/>
      <c r="WVA210" s="418"/>
      <c r="WVB210" s="223"/>
      <c r="WVC210" s="223"/>
      <c r="WVD210" s="333"/>
      <c r="WVE210" s="333"/>
      <c r="WVF210" s="223"/>
      <c r="WVG210" s="418"/>
      <c r="WVH210" s="418"/>
      <c r="WVI210" s="331"/>
      <c r="WVJ210" s="332"/>
      <c r="WVK210" s="418"/>
      <c r="WVL210" s="223"/>
      <c r="WVM210" s="223"/>
      <c r="WVN210" s="333"/>
      <c r="WVO210" s="333"/>
      <c r="WVP210" s="223"/>
      <c r="WVQ210" s="418"/>
      <c r="WVR210" s="418"/>
      <c r="WVS210" s="331"/>
      <c r="WVT210" s="332"/>
      <c r="WVU210" s="418"/>
      <c r="WVV210" s="223"/>
      <c r="WVW210" s="223"/>
      <c r="WVX210" s="333"/>
      <c r="WVY210" s="333"/>
      <c r="WVZ210" s="223"/>
      <c r="WWA210" s="418"/>
      <c r="WWB210" s="418"/>
      <c r="WWC210" s="331"/>
      <c r="WWD210" s="332"/>
      <c r="WWE210" s="418"/>
      <c r="WWF210" s="223"/>
      <c r="WWG210" s="223"/>
      <c r="WWH210" s="333"/>
      <c r="WWI210" s="333"/>
      <c r="WWJ210" s="223"/>
      <c r="WWK210" s="418"/>
      <c r="WWL210" s="418"/>
      <c r="WWM210" s="331"/>
      <c r="WWN210" s="332"/>
      <c r="WWO210" s="418"/>
      <c r="WWP210" s="223"/>
      <c r="WWQ210" s="223"/>
      <c r="WWR210" s="333"/>
      <c r="WWS210" s="333"/>
      <c r="WWT210" s="223"/>
      <c r="WWU210" s="418"/>
      <c r="WWV210" s="418"/>
      <c r="WWW210" s="331"/>
      <c r="WWX210" s="332"/>
      <c r="WWY210" s="418"/>
      <c r="WWZ210" s="223"/>
      <c r="WXA210" s="223"/>
      <c r="WXB210" s="333"/>
      <c r="WXC210" s="333"/>
      <c r="WXD210" s="223"/>
      <c r="WXE210" s="418"/>
      <c r="WXF210" s="418"/>
      <c r="WXG210" s="331"/>
      <c r="WXH210" s="332"/>
      <c r="WXI210" s="418"/>
      <c r="WXJ210" s="223"/>
      <c r="WXK210" s="223"/>
      <c r="WXL210" s="333"/>
      <c r="WXM210" s="333"/>
      <c r="WXN210" s="223"/>
      <c r="WXO210" s="418"/>
      <c r="WXP210" s="418"/>
      <c r="WXQ210" s="331"/>
      <c r="WXR210" s="332"/>
      <c r="WXS210" s="418"/>
      <c r="WXT210" s="223"/>
      <c r="WXU210" s="223"/>
      <c r="WXV210" s="333"/>
      <c r="WXW210" s="333"/>
      <c r="WXX210" s="223"/>
      <c r="WXY210" s="418"/>
      <c r="WXZ210" s="418"/>
      <c r="WYA210" s="331"/>
      <c r="WYB210" s="332"/>
      <c r="WYC210" s="418"/>
      <c r="WYD210" s="223"/>
      <c r="WYE210" s="223"/>
      <c r="WYF210" s="333"/>
      <c r="WYG210" s="333"/>
      <c r="WYH210" s="223"/>
      <c r="WYI210" s="418"/>
      <c r="WYJ210" s="418"/>
      <c r="WYK210" s="331"/>
      <c r="WYL210" s="332"/>
      <c r="WYM210" s="418"/>
      <c r="WYN210" s="223"/>
      <c r="WYO210" s="223"/>
      <c r="WYP210" s="333"/>
      <c r="WYQ210" s="333"/>
      <c r="WYR210" s="223"/>
      <c r="WYS210" s="418"/>
      <c r="WYT210" s="418"/>
      <c r="WYU210" s="331"/>
      <c r="WYV210" s="332"/>
      <c r="WYW210" s="418"/>
      <c r="WYX210" s="223"/>
      <c r="WYY210" s="223"/>
      <c r="WYZ210" s="333"/>
      <c r="WZA210" s="333"/>
      <c r="WZB210" s="223"/>
      <c r="WZC210" s="418"/>
      <c r="WZD210" s="418"/>
      <c r="WZE210" s="331"/>
      <c r="WZF210" s="332"/>
      <c r="WZG210" s="418"/>
      <c r="WZH210" s="223"/>
      <c r="WZI210" s="223"/>
      <c r="WZJ210" s="333"/>
      <c r="WZK210" s="333"/>
      <c r="WZL210" s="223"/>
      <c r="WZM210" s="418"/>
      <c r="WZN210" s="418"/>
      <c r="WZO210" s="331"/>
      <c r="WZP210" s="332"/>
      <c r="WZQ210" s="418"/>
      <c r="WZR210" s="223"/>
      <c r="WZS210" s="223"/>
      <c r="WZT210" s="333"/>
      <c r="WZU210" s="333"/>
      <c r="WZV210" s="223"/>
      <c r="WZW210" s="418"/>
      <c r="WZX210" s="418"/>
      <c r="WZY210" s="331"/>
      <c r="WZZ210" s="332"/>
      <c r="XAA210" s="418"/>
      <c r="XAB210" s="223"/>
      <c r="XAC210" s="223"/>
      <c r="XAD210" s="333"/>
      <c r="XAE210" s="333"/>
      <c r="XAF210" s="223"/>
      <c r="XAG210" s="418"/>
      <c r="XAH210" s="418"/>
      <c r="XAI210" s="331"/>
      <c r="XAJ210" s="332"/>
      <c r="XAK210" s="418"/>
      <c r="XAL210" s="223"/>
      <c r="XAM210" s="223"/>
      <c r="XAN210" s="333"/>
      <c r="XAO210" s="333"/>
      <c r="XAP210" s="223"/>
      <c r="XAQ210" s="418"/>
      <c r="XAR210" s="418"/>
      <c r="XAS210" s="331"/>
      <c r="XAT210" s="332"/>
      <c r="XAU210" s="418"/>
      <c r="XAV210" s="223"/>
      <c r="XAW210" s="223"/>
      <c r="XAX210" s="333"/>
      <c r="XAY210" s="333"/>
      <c r="XAZ210" s="223"/>
      <c r="XBA210" s="418"/>
      <c r="XBB210" s="418"/>
      <c r="XBC210" s="331"/>
      <c r="XBD210" s="332"/>
      <c r="XBE210" s="418"/>
      <c r="XBF210" s="223"/>
      <c r="XBG210" s="223"/>
      <c r="XBH210" s="333"/>
      <c r="XBI210" s="333"/>
      <c r="XBJ210" s="223"/>
      <c r="XBK210" s="418"/>
      <c r="XBL210" s="418"/>
      <c r="XBM210" s="331"/>
      <c r="XBN210" s="332"/>
      <c r="XBO210" s="418"/>
      <c r="XBP210" s="223"/>
      <c r="XBQ210" s="223"/>
      <c r="XBR210" s="333"/>
      <c r="XBS210" s="333"/>
      <c r="XBT210" s="223"/>
      <c r="XBU210" s="418"/>
      <c r="XBV210" s="418"/>
      <c r="XBW210" s="331"/>
      <c r="XBX210" s="332"/>
      <c r="XBY210" s="418"/>
      <c r="XBZ210" s="223"/>
      <c r="XCA210" s="223"/>
      <c r="XCB210" s="333"/>
      <c r="XCC210" s="333"/>
      <c r="XCD210" s="223"/>
      <c r="XCE210" s="418"/>
      <c r="XCF210" s="418"/>
      <c r="XCG210" s="331"/>
      <c r="XCH210" s="332"/>
      <c r="XCI210" s="418"/>
      <c r="XCJ210" s="223"/>
      <c r="XCK210" s="223"/>
      <c r="XCL210" s="333"/>
      <c r="XCM210" s="333"/>
      <c r="XCN210" s="223"/>
      <c r="XCO210" s="418"/>
      <c r="XCP210" s="418"/>
      <c r="XCQ210" s="331"/>
      <c r="XCR210" s="332"/>
      <c r="XCS210" s="418"/>
      <c r="XCT210" s="223"/>
      <c r="XCU210" s="223"/>
      <c r="XCV210" s="333"/>
      <c r="XCW210" s="333"/>
      <c r="XCX210" s="223"/>
      <c r="XCY210" s="418"/>
      <c r="XCZ210" s="418"/>
      <c r="XDA210" s="331"/>
      <c r="XDB210" s="332"/>
      <c r="XDC210" s="418"/>
      <c r="XDD210" s="223"/>
      <c r="XDE210" s="223"/>
      <c r="XDF210" s="333"/>
      <c r="XDG210" s="333"/>
      <c r="XDH210" s="223"/>
      <c r="XDI210" s="418"/>
      <c r="XDJ210" s="418"/>
      <c r="XDK210" s="331"/>
      <c r="XDL210" s="332"/>
      <c r="XDM210" s="418"/>
      <c r="XDN210" s="223"/>
      <c r="XDO210" s="223"/>
      <c r="XDP210" s="333"/>
      <c r="XDQ210" s="333"/>
      <c r="XDR210" s="223"/>
      <c r="XDS210" s="418"/>
      <c r="XDT210" s="418"/>
      <c r="XDU210" s="331"/>
      <c r="XDV210" s="332"/>
      <c r="XDW210" s="418"/>
      <c r="XDX210" s="223"/>
      <c r="XDY210" s="223"/>
      <c r="XDZ210" s="333"/>
      <c r="XEA210" s="333"/>
      <c r="XEB210" s="223"/>
      <c r="XEC210" s="418"/>
      <c r="XED210" s="418"/>
      <c r="XEE210" s="331"/>
      <c r="XEF210" s="332"/>
      <c r="XEG210" s="418"/>
      <c r="XEH210" s="223"/>
      <c r="XEI210" s="223"/>
      <c r="XEJ210" s="333"/>
      <c r="XEK210" s="333"/>
      <c r="XEL210" s="223"/>
      <c r="XEM210" s="418"/>
      <c r="XEN210" s="418"/>
      <c r="XEO210" s="331"/>
      <c r="XEP210" s="332"/>
    </row>
    <row r="211" spans="1:16383" ht="54.75" customHeight="1">
      <c r="A211" s="317">
        <v>83463</v>
      </c>
      <c r="B211" s="75" t="s">
        <v>16</v>
      </c>
      <c r="C211" s="317" t="s">
        <v>2472</v>
      </c>
      <c r="D211" s="543" t="s">
        <v>2369</v>
      </c>
      <c r="E211" s="317" t="s">
        <v>486</v>
      </c>
      <c r="F211" s="667">
        <v>2</v>
      </c>
      <c r="G211" s="315"/>
      <c r="H211" s="318">
        <v>333.57</v>
      </c>
      <c r="I211" s="532">
        <f>(H211*(1+$J$4))</f>
        <v>416.76</v>
      </c>
      <c r="J211" s="318">
        <f t="shared" ref="J211:J221" si="52">F211*I211</f>
        <v>833.52</v>
      </c>
      <c r="K211" s="418"/>
      <c r="L211" s="331"/>
      <c r="M211" s="332"/>
      <c r="N211" s="418"/>
      <c r="O211" s="223"/>
      <c r="P211" s="223"/>
      <c r="Q211" s="333"/>
      <c r="R211" s="333"/>
      <c r="S211" s="223"/>
      <c r="T211" s="418"/>
      <c r="U211" s="418"/>
      <c r="V211" s="331"/>
      <c r="W211" s="332"/>
      <c r="X211" s="418"/>
      <c r="Y211" s="223"/>
      <c r="Z211" s="223"/>
      <c r="AA211" s="333"/>
      <c r="AB211" s="333"/>
      <c r="AC211" s="223"/>
      <c r="AD211" s="418"/>
      <c r="AE211" s="418"/>
      <c r="AF211" s="331"/>
      <c r="AG211" s="332"/>
      <c r="AH211" s="418"/>
      <c r="AI211" s="223"/>
      <c r="AJ211" s="223"/>
      <c r="AK211" s="333"/>
      <c r="AL211" s="333"/>
      <c r="AM211" s="223"/>
      <c r="AN211" s="418"/>
      <c r="AO211" s="418"/>
      <c r="AP211" s="331"/>
      <c r="AQ211" s="332"/>
      <c r="AR211" s="418"/>
      <c r="AS211" s="223"/>
      <c r="AT211" s="223"/>
      <c r="AU211" s="333"/>
      <c r="AV211" s="333"/>
      <c r="AW211" s="223"/>
      <c r="AX211" s="418"/>
      <c r="AY211" s="418"/>
      <c r="AZ211" s="331"/>
      <c r="BA211" s="332"/>
      <c r="BB211" s="418"/>
      <c r="BC211" s="223"/>
      <c r="BD211" s="223"/>
      <c r="BE211" s="333"/>
      <c r="BF211" s="333"/>
      <c r="BG211" s="223"/>
      <c r="BH211" s="418"/>
      <c r="BI211" s="418"/>
      <c r="BJ211" s="331"/>
      <c r="BK211" s="332"/>
      <c r="BL211" s="418"/>
      <c r="BM211" s="223"/>
      <c r="BN211" s="223"/>
      <c r="BO211" s="333"/>
      <c r="BP211" s="333"/>
      <c r="BQ211" s="223"/>
      <c r="BR211" s="418"/>
      <c r="BS211" s="418"/>
      <c r="BT211" s="331"/>
      <c r="BU211" s="332"/>
      <c r="BV211" s="418"/>
      <c r="BW211" s="223"/>
      <c r="BX211" s="223"/>
      <c r="BY211" s="333"/>
      <c r="BZ211" s="333"/>
      <c r="CA211" s="223"/>
      <c r="CB211" s="418"/>
      <c r="CC211" s="418"/>
      <c r="CD211" s="331"/>
      <c r="CE211" s="332"/>
      <c r="CF211" s="418"/>
      <c r="CG211" s="223"/>
      <c r="CH211" s="223"/>
      <c r="CI211" s="333"/>
      <c r="CJ211" s="333"/>
      <c r="CK211" s="223"/>
      <c r="CL211" s="418"/>
      <c r="CM211" s="418"/>
      <c r="CN211" s="331"/>
      <c r="CO211" s="332"/>
      <c r="CP211" s="418"/>
      <c r="CQ211" s="223"/>
      <c r="CR211" s="223"/>
      <c r="CS211" s="333"/>
      <c r="CT211" s="333"/>
      <c r="CU211" s="223"/>
      <c r="CV211" s="418"/>
      <c r="CW211" s="418"/>
      <c r="CX211" s="331"/>
      <c r="CY211" s="332"/>
      <c r="CZ211" s="418"/>
      <c r="DA211" s="223"/>
      <c r="DB211" s="223"/>
      <c r="DC211" s="333"/>
      <c r="DD211" s="333"/>
      <c r="DE211" s="223"/>
      <c r="DF211" s="418"/>
      <c r="DG211" s="418"/>
      <c r="DH211" s="331"/>
      <c r="DI211" s="332"/>
      <c r="DJ211" s="418"/>
      <c r="DK211" s="223"/>
      <c r="DL211" s="223"/>
      <c r="DM211" s="333"/>
      <c r="DN211" s="333"/>
      <c r="DO211" s="223"/>
      <c r="DP211" s="418"/>
      <c r="DQ211" s="418"/>
      <c r="DR211" s="331"/>
      <c r="DS211" s="332"/>
      <c r="DT211" s="418"/>
      <c r="DU211" s="223"/>
      <c r="DV211" s="223"/>
      <c r="DW211" s="333"/>
      <c r="DX211" s="333"/>
      <c r="DY211" s="223"/>
      <c r="DZ211" s="418"/>
      <c r="EA211" s="418"/>
      <c r="EB211" s="331"/>
      <c r="EC211" s="332"/>
      <c r="ED211" s="418"/>
      <c r="EE211" s="223"/>
      <c r="EF211" s="223"/>
      <c r="EG211" s="333"/>
      <c r="EH211" s="333"/>
      <c r="EI211" s="223"/>
      <c r="EJ211" s="418"/>
      <c r="EK211" s="418"/>
      <c r="EL211" s="331"/>
      <c r="EM211" s="332"/>
      <c r="EN211" s="418"/>
      <c r="EO211" s="223"/>
      <c r="EP211" s="223"/>
      <c r="EQ211" s="333"/>
      <c r="ER211" s="333"/>
      <c r="ES211" s="223"/>
      <c r="ET211" s="418"/>
      <c r="EU211" s="418"/>
      <c r="EV211" s="331"/>
      <c r="EW211" s="332"/>
      <c r="EX211" s="418"/>
      <c r="EY211" s="223"/>
      <c r="EZ211" s="223"/>
      <c r="FA211" s="333"/>
      <c r="FB211" s="333"/>
      <c r="FC211" s="223"/>
      <c r="FD211" s="418"/>
      <c r="FE211" s="418"/>
      <c r="FF211" s="331"/>
      <c r="FG211" s="332"/>
      <c r="FH211" s="418"/>
      <c r="FI211" s="223"/>
      <c r="FJ211" s="223"/>
      <c r="FK211" s="333"/>
      <c r="FL211" s="333"/>
      <c r="FM211" s="223"/>
      <c r="FN211" s="418"/>
      <c r="FO211" s="418"/>
      <c r="FP211" s="331"/>
      <c r="FQ211" s="332"/>
      <c r="FR211" s="418"/>
      <c r="FS211" s="223"/>
      <c r="FT211" s="223"/>
      <c r="FU211" s="333"/>
      <c r="FV211" s="333"/>
      <c r="FW211" s="223"/>
      <c r="FX211" s="418"/>
      <c r="FY211" s="418"/>
      <c r="FZ211" s="331"/>
      <c r="GA211" s="332"/>
      <c r="GB211" s="418"/>
      <c r="GC211" s="223"/>
      <c r="GD211" s="223"/>
      <c r="GE211" s="333"/>
      <c r="GF211" s="333"/>
      <c r="GG211" s="223"/>
      <c r="GH211" s="418"/>
      <c r="GI211" s="418"/>
      <c r="GJ211" s="331"/>
      <c r="GK211" s="332"/>
      <c r="GL211" s="418"/>
      <c r="GM211" s="223"/>
      <c r="GN211" s="223"/>
      <c r="GO211" s="333"/>
      <c r="GP211" s="333"/>
      <c r="GQ211" s="223"/>
      <c r="GR211" s="418"/>
      <c r="GS211" s="418"/>
      <c r="GT211" s="331"/>
      <c r="GU211" s="332"/>
      <c r="GV211" s="418"/>
      <c r="GW211" s="223"/>
      <c r="GX211" s="223"/>
      <c r="GY211" s="333"/>
      <c r="GZ211" s="333"/>
      <c r="HA211" s="223"/>
      <c r="HB211" s="418"/>
      <c r="HC211" s="418"/>
      <c r="HD211" s="331"/>
      <c r="HE211" s="332"/>
      <c r="HF211" s="418"/>
      <c r="HG211" s="223"/>
      <c r="HH211" s="223"/>
      <c r="HI211" s="333"/>
      <c r="HJ211" s="333"/>
      <c r="HK211" s="223"/>
      <c r="HL211" s="418"/>
      <c r="HM211" s="418"/>
      <c r="HN211" s="331"/>
      <c r="HO211" s="332"/>
      <c r="HP211" s="418"/>
      <c r="HQ211" s="223"/>
      <c r="HR211" s="223"/>
      <c r="HS211" s="333"/>
      <c r="HT211" s="333"/>
      <c r="HU211" s="223"/>
      <c r="HV211" s="418"/>
      <c r="HW211" s="418"/>
      <c r="HX211" s="331"/>
      <c r="HY211" s="332"/>
      <c r="HZ211" s="418"/>
      <c r="IA211" s="223"/>
      <c r="IB211" s="223"/>
      <c r="IC211" s="333"/>
      <c r="ID211" s="333"/>
      <c r="IE211" s="223"/>
      <c r="IF211" s="418"/>
      <c r="IG211" s="418"/>
      <c r="IH211" s="331"/>
      <c r="II211" s="332"/>
      <c r="IJ211" s="418"/>
      <c r="IK211" s="223"/>
      <c r="IL211" s="223"/>
      <c r="IM211" s="333"/>
      <c r="IN211" s="333"/>
      <c r="IO211" s="223"/>
      <c r="IP211" s="418"/>
      <c r="IQ211" s="418"/>
      <c r="IR211" s="331"/>
      <c r="IS211" s="332"/>
      <c r="IT211" s="418"/>
      <c r="IU211" s="223"/>
      <c r="IV211" s="223"/>
      <c r="IW211" s="333"/>
      <c r="IX211" s="333"/>
      <c r="IY211" s="223"/>
      <c r="IZ211" s="418"/>
      <c r="JA211" s="418"/>
      <c r="JB211" s="331"/>
      <c r="JC211" s="332"/>
      <c r="JD211" s="418"/>
      <c r="JE211" s="223"/>
      <c r="JF211" s="223"/>
      <c r="JG211" s="333"/>
      <c r="JH211" s="333"/>
      <c r="JI211" s="223"/>
      <c r="JJ211" s="418"/>
      <c r="JK211" s="418"/>
      <c r="JL211" s="331"/>
      <c r="JM211" s="332"/>
      <c r="JN211" s="418"/>
      <c r="JO211" s="223"/>
      <c r="JP211" s="223"/>
      <c r="JQ211" s="333"/>
      <c r="JR211" s="333"/>
      <c r="JS211" s="223"/>
      <c r="JT211" s="418"/>
      <c r="JU211" s="418"/>
      <c r="JV211" s="331"/>
      <c r="JW211" s="332"/>
      <c r="JX211" s="418"/>
      <c r="JY211" s="223"/>
      <c r="JZ211" s="223"/>
      <c r="KA211" s="333"/>
      <c r="KB211" s="333"/>
      <c r="KC211" s="223"/>
      <c r="KD211" s="418"/>
      <c r="KE211" s="418"/>
      <c r="KF211" s="331"/>
      <c r="KG211" s="332"/>
      <c r="KH211" s="418"/>
      <c r="KI211" s="223"/>
      <c r="KJ211" s="223"/>
      <c r="KK211" s="333"/>
      <c r="KL211" s="333"/>
      <c r="KM211" s="223"/>
      <c r="KN211" s="418"/>
      <c r="KO211" s="418"/>
      <c r="KP211" s="331"/>
      <c r="KQ211" s="332"/>
      <c r="KR211" s="418"/>
      <c r="KS211" s="223"/>
      <c r="KT211" s="223"/>
      <c r="KU211" s="333"/>
      <c r="KV211" s="333"/>
      <c r="KW211" s="223"/>
      <c r="KX211" s="418"/>
      <c r="KY211" s="418"/>
      <c r="KZ211" s="331"/>
      <c r="LA211" s="332"/>
      <c r="LB211" s="418"/>
      <c r="LC211" s="223"/>
      <c r="LD211" s="223"/>
      <c r="LE211" s="333"/>
      <c r="LF211" s="333"/>
      <c r="LG211" s="223"/>
      <c r="LH211" s="418"/>
      <c r="LI211" s="418"/>
      <c r="LJ211" s="331"/>
      <c r="LK211" s="332"/>
      <c r="LL211" s="418"/>
      <c r="LM211" s="223"/>
      <c r="LN211" s="223"/>
      <c r="LO211" s="333"/>
      <c r="LP211" s="333"/>
      <c r="LQ211" s="223"/>
      <c r="LR211" s="418"/>
      <c r="LS211" s="418"/>
      <c r="LT211" s="331"/>
      <c r="LU211" s="332"/>
      <c r="LV211" s="418"/>
      <c r="LW211" s="223"/>
      <c r="LX211" s="223"/>
      <c r="LY211" s="333"/>
      <c r="LZ211" s="333"/>
      <c r="MA211" s="223"/>
      <c r="MB211" s="418"/>
      <c r="MC211" s="418"/>
      <c r="MD211" s="331"/>
      <c r="ME211" s="332"/>
      <c r="MF211" s="418"/>
      <c r="MG211" s="223"/>
      <c r="MH211" s="223"/>
      <c r="MI211" s="333"/>
      <c r="MJ211" s="333"/>
      <c r="MK211" s="223"/>
      <c r="ML211" s="418"/>
      <c r="MM211" s="418"/>
      <c r="MN211" s="331"/>
      <c r="MO211" s="332"/>
      <c r="MP211" s="418"/>
      <c r="MQ211" s="223"/>
      <c r="MR211" s="223"/>
      <c r="MS211" s="333"/>
      <c r="MT211" s="333"/>
      <c r="MU211" s="223"/>
      <c r="MV211" s="418"/>
      <c r="MW211" s="418"/>
      <c r="MX211" s="331"/>
      <c r="MY211" s="332"/>
      <c r="MZ211" s="418"/>
      <c r="NA211" s="223"/>
      <c r="NB211" s="223"/>
      <c r="NC211" s="333"/>
      <c r="ND211" s="333"/>
      <c r="NE211" s="223"/>
      <c r="NF211" s="418"/>
      <c r="NG211" s="418"/>
      <c r="NH211" s="331"/>
      <c r="NI211" s="332"/>
      <c r="NJ211" s="418"/>
      <c r="NK211" s="223"/>
      <c r="NL211" s="223"/>
      <c r="NM211" s="333"/>
      <c r="NN211" s="333"/>
      <c r="NO211" s="223"/>
      <c r="NP211" s="418"/>
      <c r="NQ211" s="418"/>
      <c r="NR211" s="331"/>
      <c r="NS211" s="332"/>
      <c r="NT211" s="418"/>
      <c r="NU211" s="223"/>
      <c r="NV211" s="223"/>
      <c r="NW211" s="333"/>
      <c r="NX211" s="333"/>
      <c r="NY211" s="223"/>
      <c r="NZ211" s="418"/>
      <c r="OA211" s="418"/>
      <c r="OB211" s="331"/>
      <c r="OC211" s="332"/>
      <c r="OD211" s="418"/>
      <c r="OE211" s="223"/>
      <c r="OF211" s="223"/>
      <c r="OG211" s="333"/>
      <c r="OH211" s="333"/>
      <c r="OI211" s="223"/>
      <c r="OJ211" s="418"/>
      <c r="OK211" s="418"/>
      <c r="OL211" s="331"/>
      <c r="OM211" s="332"/>
      <c r="ON211" s="418"/>
      <c r="OO211" s="223"/>
      <c r="OP211" s="223"/>
      <c r="OQ211" s="333"/>
      <c r="OR211" s="333"/>
      <c r="OS211" s="223"/>
      <c r="OT211" s="418"/>
      <c r="OU211" s="418"/>
      <c r="OV211" s="331"/>
      <c r="OW211" s="332"/>
      <c r="OX211" s="418"/>
      <c r="OY211" s="223"/>
      <c r="OZ211" s="223"/>
      <c r="PA211" s="333"/>
      <c r="PB211" s="333"/>
      <c r="PC211" s="223"/>
      <c r="PD211" s="418"/>
      <c r="PE211" s="418"/>
      <c r="PF211" s="331"/>
      <c r="PG211" s="332"/>
      <c r="PH211" s="418"/>
      <c r="PI211" s="223"/>
      <c r="PJ211" s="223"/>
      <c r="PK211" s="333"/>
      <c r="PL211" s="333"/>
      <c r="PM211" s="223"/>
      <c r="PN211" s="418"/>
      <c r="PO211" s="418"/>
      <c r="PP211" s="331"/>
      <c r="PQ211" s="332"/>
      <c r="PR211" s="418"/>
      <c r="PS211" s="223"/>
      <c r="PT211" s="223"/>
      <c r="PU211" s="333"/>
      <c r="PV211" s="333"/>
      <c r="PW211" s="223"/>
      <c r="PX211" s="418"/>
      <c r="PY211" s="418"/>
      <c r="PZ211" s="331"/>
      <c r="QA211" s="332"/>
      <c r="QB211" s="418"/>
      <c r="QC211" s="223"/>
      <c r="QD211" s="223"/>
      <c r="QE211" s="333"/>
      <c r="QF211" s="333"/>
      <c r="QG211" s="223"/>
      <c r="QH211" s="418"/>
      <c r="QI211" s="418"/>
      <c r="QJ211" s="331"/>
      <c r="QK211" s="332"/>
      <c r="QL211" s="418"/>
      <c r="QM211" s="223"/>
      <c r="QN211" s="223"/>
      <c r="QO211" s="333"/>
      <c r="QP211" s="333"/>
      <c r="QQ211" s="223"/>
      <c r="QR211" s="418"/>
      <c r="QS211" s="418"/>
      <c r="QT211" s="331"/>
      <c r="QU211" s="332"/>
      <c r="QV211" s="418"/>
      <c r="QW211" s="223"/>
      <c r="QX211" s="223"/>
      <c r="QY211" s="333"/>
      <c r="QZ211" s="333"/>
      <c r="RA211" s="223"/>
      <c r="RB211" s="418"/>
      <c r="RC211" s="418"/>
      <c r="RD211" s="331"/>
      <c r="RE211" s="332"/>
      <c r="RF211" s="418"/>
      <c r="RG211" s="223"/>
      <c r="RH211" s="223"/>
      <c r="RI211" s="333"/>
      <c r="RJ211" s="333"/>
      <c r="RK211" s="223"/>
      <c r="RL211" s="418"/>
      <c r="RM211" s="418"/>
      <c r="RN211" s="331"/>
      <c r="RO211" s="332"/>
      <c r="RP211" s="418"/>
      <c r="RQ211" s="223"/>
      <c r="RR211" s="223"/>
      <c r="RS211" s="333"/>
      <c r="RT211" s="333"/>
      <c r="RU211" s="223"/>
      <c r="RV211" s="418"/>
      <c r="RW211" s="418"/>
      <c r="RX211" s="331"/>
      <c r="RY211" s="332"/>
      <c r="RZ211" s="418"/>
      <c r="SA211" s="223"/>
      <c r="SB211" s="223"/>
      <c r="SC211" s="333"/>
      <c r="SD211" s="333"/>
      <c r="SE211" s="223"/>
      <c r="SF211" s="418"/>
      <c r="SG211" s="418"/>
      <c r="SH211" s="331"/>
      <c r="SI211" s="332"/>
      <c r="SJ211" s="418"/>
      <c r="SK211" s="223"/>
      <c r="SL211" s="223"/>
      <c r="SM211" s="333"/>
      <c r="SN211" s="333"/>
      <c r="SO211" s="223"/>
      <c r="SP211" s="418"/>
      <c r="SQ211" s="418"/>
      <c r="SR211" s="331"/>
      <c r="SS211" s="332"/>
      <c r="ST211" s="418"/>
      <c r="SU211" s="223"/>
      <c r="SV211" s="223"/>
      <c r="SW211" s="333"/>
      <c r="SX211" s="333"/>
      <c r="SY211" s="223"/>
      <c r="SZ211" s="418"/>
      <c r="TA211" s="418"/>
      <c r="TB211" s="331"/>
      <c r="TC211" s="332"/>
      <c r="TD211" s="418"/>
      <c r="TE211" s="223"/>
      <c r="TF211" s="223"/>
      <c r="TG211" s="333"/>
      <c r="TH211" s="333"/>
      <c r="TI211" s="223"/>
      <c r="TJ211" s="418"/>
      <c r="TK211" s="418"/>
      <c r="TL211" s="331"/>
      <c r="TM211" s="332"/>
      <c r="TN211" s="418"/>
      <c r="TO211" s="223"/>
      <c r="TP211" s="223"/>
      <c r="TQ211" s="333"/>
      <c r="TR211" s="333"/>
      <c r="TS211" s="223"/>
      <c r="TT211" s="418"/>
      <c r="TU211" s="418"/>
      <c r="TV211" s="331"/>
      <c r="TW211" s="332"/>
      <c r="TX211" s="418"/>
      <c r="TY211" s="223"/>
      <c r="TZ211" s="223"/>
      <c r="UA211" s="333"/>
      <c r="UB211" s="333"/>
      <c r="UC211" s="223"/>
      <c r="UD211" s="418"/>
      <c r="UE211" s="418"/>
      <c r="UF211" s="331"/>
      <c r="UG211" s="332"/>
      <c r="UH211" s="418"/>
      <c r="UI211" s="223"/>
      <c r="UJ211" s="223"/>
      <c r="UK211" s="333"/>
      <c r="UL211" s="333"/>
      <c r="UM211" s="223"/>
      <c r="UN211" s="418"/>
      <c r="UO211" s="418"/>
      <c r="UP211" s="331"/>
      <c r="UQ211" s="332"/>
      <c r="UR211" s="418"/>
      <c r="US211" s="223"/>
      <c r="UT211" s="223"/>
      <c r="UU211" s="333"/>
      <c r="UV211" s="333"/>
      <c r="UW211" s="223"/>
      <c r="UX211" s="418"/>
      <c r="UY211" s="418"/>
      <c r="UZ211" s="331"/>
      <c r="VA211" s="332"/>
      <c r="VB211" s="418"/>
      <c r="VC211" s="223"/>
      <c r="VD211" s="223"/>
      <c r="VE211" s="333"/>
      <c r="VF211" s="333"/>
      <c r="VG211" s="223"/>
      <c r="VH211" s="418"/>
      <c r="VI211" s="418"/>
      <c r="VJ211" s="331"/>
      <c r="VK211" s="332"/>
      <c r="VL211" s="418"/>
      <c r="VM211" s="223"/>
      <c r="VN211" s="223"/>
      <c r="VO211" s="333"/>
      <c r="VP211" s="333"/>
      <c r="VQ211" s="223"/>
      <c r="VR211" s="418"/>
      <c r="VS211" s="418"/>
      <c r="VT211" s="331"/>
      <c r="VU211" s="332"/>
      <c r="VV211" s="418"/>
      <c r="VW211" s="223"/>
      <c r="VX211" s="223"/>
      <c r="VY211" s="333"/>
      <c r="VZ211" s="333"/>
      <c r="WA211" s="223"/>
      <c r="WB211" s="418"/>
      <c r="WC211" s="418"/>
      <c r="WD211" s="331"/>
      <c r="WE211" s="332"/>
      <c r="WF211" s="418"/>
      <c r="WG211" s="223"/>
      <c r="WH211" s="223"/>
      <c r="WI211" s="333"/>
      <c r="WJ211" s="333"/>
      <c r="WK211" s="223"/>
      <c r="WL211" s="418"/>
      <c r="WM211" s="418"/>
      <c r="WN211" s="331"/>
      <c r="WO211" s="332"/>
      <c r="WP211" s="418"/>
      <c r="WQ211" s="223"/>
      <c r="WR211" s="223"/>
      <c r="WS211" s="333"/>
      <c r="WT211" s="333"/>
      <c r="WU211" s="223"/>
      <c r="WV211" s="418"/>
      <c r="WW211" s="418"/>
      <c r="WX211" s="331"/>
      <c r="WY211" s="332"/>
      <c r="WZ211" s="418"/>
      <c r="XA211" s="223"/>
      <c r="XB211" s="223"/>
      <c r="XC211" s="333"/>
      <c r="XD211" s="333"/>
      <c r="XE211" s="223"/>
      <c r="XF211" s="418"/>
      <c r="XG211" s="418"/>
      <c r="XH211" s="331"/>
      <c r="XI211" s="332"/>
      <c r="XJ211" s="418"/>
      <c r="XK211" s="223"/>
      <c r="XL211" s="223"/>
      <c r="XM211" s="333"/>
      <c r="XN211" s="333"/>
      <c r="XO211" s="223"/>
      <c r="XP211" s="418"/>
      <c r="XQ211" s="418"/>
      <c r="XR211" s="331"/>
      <c r="XS211" s="332"/>
      <c r="XT211" s="418"/>
      <c r="XU211" s="223"/>
      <c r="XV211" s="223"/>
      <c r="XW211" s="333"/>
      <c r="XX211" s="333"/>
      <c r="XY211" s="223"/>
      <c r="XZ211" s="418"/>
      <c r="YA211" s="418"/>
      <c r="YB211" s="331"/>
      <c r="YC211" s="332"/>
      <c r="YD211" s="418"/>
      <c r="YE211" s="223"/>
      <c r="YF211" s="223"/>
      <c r="YG211" s="333"/>
      <c r="YH211" s="333"/>
      <c r="YI211" s="223"/>
      <c r="YJ211" s="418"/>
      <c r="YK211" s="418"/>
      <c r="YL211" s="331"/>
      <c r="YM211" s="332"/>
      <c r="YN211" s="418"/>
      <c r="YO211" s="223"/>
      <c r="YP211" s="223"/>
      <c r="YQ211" s="333"/>
      <c r="YR211" s="333"/>
      <c r="YS211" s="223"/>
      <c r="YT211" s="418"/>
      <c r="YU211" s="418"/>
      <c r="YV211" s="331"/>
      <c r="YW211" s="332"/>
      <c r="YX211" s="418"/>
      <c r="YY211" s="223"/>
      <c r="YZ211" s="223"/>
      <c r="ZA211" s="333"/>
      <c r="ZB211" s="333"/>
      <c r="ZC211" s="223"/>
      <c r="ZD211" s="418"/>
      <c r="ZE211" s="418"/>
      <c r="ZF211" s="331"/>
      <c r="ZG211" s="332"/>
      <c r="ZH211" s="418"/>
      <c r="ZI211" s="223"/>
      <c r="ZJ211" s="223"/>
      <c r="ZK211" s="333"/>
      <c r="ZL211" s="333"/>
      <c r="ZM211" s="223"/>
      <c r="ZN211" s="418"/>
      <c r="ZO211" s="418"/>
      <c r="ZP211" s="331"/>
      <c r="ZQ211" s="332"/>
      <c r="ZR211" s="418"/>
      <c r="ZS211" s="223"/>
      <c r="ZT211" s="223"/>
      <c r="ZU211" s="333"/>
      <c r="ZV211" s="333"/>
      <c r="ZW211" s="223"/>
      <c r="ZX211" s="418"/>
      <c r="ZY211" s="418"/>
      <c r="ZZ211" s="331"/>
      <c r="AAA211" s="332"/>
      <c r="AAB211" s="418"/>
      <c r="AAC211" s="223"/>
      <c r="AAD211" s="223"/>
      <c r="AAE211" s="333"/>
      <c r="AAF211" s="333"/>
      <c r="AAG211" s="223"/>
      <c r="AAH211" s="418"/>
      <c r="AAI211" s="418"/>
      <c r="AAJ211" s="331"/>
      <c r="AAK211" s="332"/>
      <c r="AAL211" s="418"/>
      <c r="AAM211" s="223"/>
      <c r="AAN211" s="223"/>
      <c r="AAO211" s="333"/>
      <c r="AAP211" s="333"/>
      <c r="AAQ211" s="223"/>
      <c r="AAR211" s="418"/>
      <c r="AAS211" s="418"/>
      <c r="AAT211" s="331"/>
      <c r="AAU211" s="332"/>
      <c r="AAV211" s="418"/>
      <c r="AAW211" s="223"/>
      <c r="AAX211" s="223"/>
      <c r="AAY211" s="333"/>
      <c r="AAZ211" s="333"/>
      <c r="ABA211" s="223"/>
      <c r="ABB211" s="418"/>
      <c r="ABC211" s="418"/>
      <c r="ABD211" s="331"/>
      <c r="ABE211" s="332"/>
      <c r="ABF211" s="418"/>
      <c r="ABG211" s="223"/>
      <c r="ABH211" s="223"/>
      <c r="ABI211" s="333"/>
      <c r="ABJ211" s="333"/>
      <c r="ABK211" s="223"/>
      <c r="ABL211" s="418"/>
      <c r="ABM211" s="418"/>
      <c r="ABN211" s="331"/>
      <c r="ABO211" s="332"/>
      <c r="ABP211" s="418"/>
      <c r="ABQ211" s="223"/>
      <c r="ABR211" s="223"/>
      <c r="ABS211" s="333"/>
      <c r="ABT211" s="333"/>
      <c r="ABU211" s="223"/>
      <c r="ABV211" s="418"/>
      <c r="ABW211" s="418"/>
      <c r="ABX211" s="331"/>
      <c r="ABY211" s="332"/>
      <c r="ABZ211" s="418"/>
      <c r="ACA211" s="223"/>
      <c r="ACB211" s="223"/>
      <c r="ACC211" s="333"/>
      <c r="ACD211" s="333"/>
      <c r="ACE211" s="223"/>
      <c r="ACF211" s="418"/>
      <c r="ACG211" s="418"/>
      <c r="ACH211" s="331"/>
      <c r="ACI211" s="332"/>
      <c r="ACJ211" s="418"/>
      <c r="ACK211" s="223"/>
      <c r="ACL211" s="223"/>
      <c r="ACM211" s="333"/>
      <c r="ACN211" s="333"/>
      <c r="ACO211" s="223"/>
      <c r="ACP211" s="418"/>
      <c r="ACQ211" s="418"/>
      <c r="ACR211" s="331"/>
      <c r="ACS211" s="332"/>
      <c r="ACT211" s="418"/>
      <c r="ACU211" s="223"/>
      <c r="ACV211" s="223"/>
      <c r="ACW211" s="333"/>
      <c r="ACX211" s="333"/>
      <c r="ACY211" s="223"/>
      <c r="ACZ211" s="418"/>
      <c r="ADA211" s="418"/>
      <c r="ADB211" s="331"/>
      <c r="ADC211" s="332"/>
      <c r="ADD211" s="418"/>
      <c r="ADE211" s="223"/>
      <c r="ADF211" s="223"/>
      <c r="ADG211" s="333"/>
      <c r="ADH211" s="333"/>
      <c r="ADI211" s="223"/>
      <c r="ADJ211" s="418"/>
      <c r="ADK211" s="418"/>
      <c r="ADL211" s="331"/>
      <c r="ADM211" s="332"/>
      <c r="ADN211" s="418"/>
      <c r="ADO211" s="223"/>
      <c r="ADP211" s="223"/>
      <c r="ADQ211" s="333"/>
      <c r="ADR211" s="333"/>
      <c r="ADS211" s="223"/>
      <c r="ADT211" s="418"/>
      <c r="ADU211" s="418"/>
      <c r="ADV211" s="331"/>
      <c r="ADW211" s="332"/>
      <c r="ADX211" s="418"/>
      <c r="ADY211" s="223"/>
      <c r="ADZ211" s="223"/>
      <c r="AEA211" s="333"/>
      <c r="AEB211" s="333"/>
      <c r="AEC211" s="223"/>
      <c r="AED211" s="418"/>
      <c r="AEE211" s="418"/>
      <c r="AEF211" s="331"/>
      <c r="AEG211" s="332"/>
      <c r="AEH211" s="418"/>
      <c r="AEI211" s="223"/>
      <c r="AEJ211" s="223"/>
      <c r="AEK211" s="333"/>
      <c r="AEL211" s="333"/>
      <c r="AEM211" s="223"/>
      <c r="AEN211" s="418"/>
      <c r="AEO211" s="418"/>
      <c r="AEP211" s="331"/>
      <c r="AEQ211" s="332"/>
      <c r="AER211" s="418"/>
      <c r="AES211" s="223"/>
      <c r="AET211" s="223"/>
      <c r="AEU211" s="333"/>
      <c r="AEV211" s="333"/>
      <c r="AEW211" s="223"/>
      <c r="AEX211" s="418"/>
      <c r="AEY211" s="418"/>
      <c r="AEZ211" s="331"/>
      <c r="AFA211" s="332"/>
      <c r="AFB211" s="418"/>
      <c r="AFC211" s="223"/>
      <c r="AFD211" s="223"/>
      <c r="AFE211" s="333"/>
      <c r="AFF211" s="333"/>
      <c r="AFG211" s="223"/>
      <c r="AFH211" s="418"/>
      <c r="AFI211" s="418"/>
      <c r="AFJ211" s="331"/>
      <c r="AFK211" s="332"/>
      <c r="AFL211" s="418"/>
      <c r="AFM211" s="223"/>
      <c r="AFN211" s="223"/>
      <c r="AFO211" s="333"/>
      <c r="AFP211" s="333"/>
      <c r="AFQ211" s="223"/>
      <c r="AFR211" s="418"/>
      <c r="AFS211" s="418"/>
      <c r="AFT211" s="331"/>
      <c r="AFU211" s="332"/>
      <c r="AFV211" s="418"/>
      <c r="AFW211" s="223"/>
      <c r="AFX211" s="223"/>
      <c r="AFY211" s="333"/>
      <c r="AFZ211" s="333"/>
      <c r="AGA211" s="223"/>
      <c r="AGB211" s="418"/>
      <c r="AGC211" s="418"/>
      <c r="AGD211" s="331"/>
      <c r="AGE211" s="332"/>
      <c r="AGF211" s="418"/>
      <c r="AGG211" s="223"/>
      <c r="AGH211" s="223"/>
      <c r="AGI211" s="333"/>
      <c r="AGJ211" s="333"/>
      <c r="AGK211" s="223"/>
      <c r="AGL211" s="418"/>
      <c r="AGM211" s="418"/>
      <c r="AGN211" s="331"/>
      <c r="AGO211" s="332"/>
      <c r="AGP211" s="418"/>
      <c r="AGQ211" s="223"/>
      <c r="AGR211" s="223"/>
      <c r="AGS211" s="333"/>
      <c r="AGT211" s="333"/>
      <c r="AGU211" s="223"/>
      <c r="AGV211" s="418"/>
      <c r="AGW211" s="418"/>
      <c r="AGX211" s="331"/>
      <c r="AGY211" s="332"/>
      <c r="AGZ211" s="418"/>
      <c r="AHA211" s="223"/>
      <c r="AHB211" s="223"/>
      <c r="AHC211" s="333"/>
      <c r="AHD211" s="333"/>
      <c r="AHE211" s="223"/>
      <c r="AHF211" s="418"/>
      <c r="AHG211" s="418"/>
      <c r="AHH211" s="331"/>
      <c r="AHI211" s="332"/>
      <c r="AHJ211" s="418"/>
      <c r="AHK211" s="223"/>
      <c r="AHL211" s="223"/>
      <c r="AHM211" s="333"/>
      <c r="AHN211" s="333"/>
      <c r="AHO211" s="223"/>
      <c r="AHP211" s="418"/>
      <c r="AHQ211" s="418"/>
      <c r="AHR211" s="331"/>
      <c r="AHS211" s="332"/>
      <c r="AHT211" s="418"/>
      <c r="AHU211" s="223"/>
      <c r="AHV211" s="223"/>
      <c r="AHW211" s="333"/>
      <c r="AHX211" s="333"/>
      <c r="AHY211" s="223"/>
      <c r="AHZ211" s="418"/>
      <c r="AIA211" s="418"/>
      <c r="AIB211" s="331"/>
      <c r="AIC211" s="332"/>
      <c r="AID211" s="418"/>
      <c r="AIE211" s="223"/>
      <c r="AIF211" s="223"/>
      <c r="AIG211" s="333"/>
      <c r="AIH211" s="333"/>
      <c r="AII211" s="223"/>
      <c r="AIJ211" s="418"/>
      <c r="AIK211" s="418"/>
      <c r="AIL211" s="331"/>
      <c r="AIM211" s="332"/>
      <c r="AIN211" s="418"/>
      <c r="AIO211" s="223"/>
      <c r="AIP211" s="223"/>
      <c r="AIQ211" s="333"/>
      <c r="AIR211" s="333"/>
      <c r="AIS211" s="223"/>
      <c r="AIT211" s="418"/>
      <c r="AIU211" s="418"/>
      <c r="AIV211" s="331"/>
      <c r="AIW211" s="332"/>
      <c r="AIX211" s="418"/>
      <c r="AIY211" s="223"/>
      <c r="AIZ211" s="223"/>
      <c r="AJA211" s="333"/>
      <c r="AJB211" s="333"/>
      <c r="AJC211" s="223"/>
      <c r="AJD211" s="418"/>
      <c r="AJE211" s="418"/>
      <c r="AJF211" s="331"/>
      <c r="AJG211" s="332"/>
      <c r="AJH211" s="418"/>
      <c r="AJI211" s="223"/>
      <c r="AJJ211" s="223"/>
      <c r="AJK211" s="333"/>
      <c r="AJL211" s="333"/>
      <c r="AJM211" s="223"/>
      <c r="AJN211" s="418"/>
      <c r="AJO211" s="418"/>
      <c r="AJP211" s="331"/>
      <c r="AJQ211" s="332"/>
      <c r="AJR211" s="418"/>
      <c r="AJS211" s="223"/>
      <c r="AJT211" s="223"/>
      <c r="AJU211" s="333"/>
      <c r="AJV211" s="333"/>
      <c r="AJW211" s="223"/>
      <c r="AJX211" s="418"/>
      <c r="AJY211" s="418"/>
      <c r="AJZ211" s="331"/>
      <c r="AKA211" s="332"/>
      <c r="AKB211" s="418"/>
      <c r="AKC211" s="223"/>
      <c r="AKD211" s="223"/>
      <c r="AKE211" s="333"/>
      <c r="AKF211" s="333"/>
      <c r="AKG211" s="223"/>
      <c r="AKH211" s="418"/>
      <c r="AKI211" s="418"/>
      <c r="AKJ211" s="331"/>
      <c r="AKK211" s="332"/>
      <c r="AKL211" s="418"/>
      <c r="AKM211" s="223"/>
      <c r="AKN211" s="223"/>
      <c r="AKO211" s="333"/>
      <c r="AKP211" s="333"/>
      <c r="AKQ211" s="223"/>
      <c r="AKR211" s="418"/>
      <c r="AKS211" s="418"/>
      <c r="AKT211" s="331"/>
      <c r="AKU211" s="332"/>
      <c r="AKV211" s="418"/>
      <c r="AKW211" s="223"/>
      <c r="AKX211" s="223"/>
      <c r="AKY211" s="333"/>
      <c r="AKZ211" s="333"/>
      <c r="ALA211" s="223"/>
      <c r="ALB211" s="418"/>
      <c r="ALC211" s="418"/>
      <c r="ALD211" s="331"/>
      <c r="ALE211" s="332"/>
      <c r="ALF211" s="418"/>
      <c r="ALG211" s="223"/>
      <c r="ALH211" s="223"/>
      <c r="ALI211" s="333"/>
      <c r="ALJ211" s="333"/>
      <c r="ALK211" s="223"/>
      <c r="ALL211" s="418"/>
      <c r="ALM211" s="418"/>
      <c r="ALN211" s="331"/>
      <c r="ALO211" s="332"/>
      <c r="ALP211" s="418"/>
      <c r="ALQ211" s="223"/>
      <c r="ALR211" s="223"/>
      <c r="ALS211" s="333"/>
      <c r="ALT211" s="333"/>
      <c r="ALU211" s="223"/>
      <c r="ALV211" s="418"/>
      <c r="ALW211" s="418"/>
      <c r="ALX211" s="331"/>
      <c r="ALY211" s="332"/>
      <c r="ALZ211" s="418"/>
      <c r="AMA211" s="223"/>
      <c r="AMB211" s="223"/>
      <c r="AMC211" s="333"/>
      <c r="AMD211" s="333"/>
      <c r="AME211" s="223"/>
      <c r="AMF211" s="418"/>
      <c r="AMG211" s="418"/>
      <c r="AMH211" s="331"/>
      <c r="AMI211" s="332"/>
      <c r="AMJ211" s="418"/>
      <c r="AMK211" s="223"/>
      <c r="AML211" s="223"/>
      <c r="AMM211" s="333"/>
      <c r="AMN211" s="333"/>
      <c r="AMO211" s="223"/>
      <c r="AMP211" s="418"/>
      <c r="AMQ211" s="418"/>
      <c r="AMR211" s="331"/>
      <c r="AMS211" s="332"/>
      <c r="AMT211" s="418"/>
      <c r="AMU211" s="223"/>
      <c r="AMV211" s="223"/>
      <c r="AMW211" s="333"/>
      <c r="AMX211" s="333"/>
      <c r="AMY211" s="223"/>
      <c r="AMZ211" s="418"/>
      <c r="ANA211" s="418"/>
      <c r="ANB211" s="331"/>
      <c r="ANC211" s="332"/>
      <c r="AND211" s="418"/>
      <c r="ANE211" s="223"/>
      <c r="ANF211" s="223"/>
      <c r="ANG211" s="333"/>
      <c r="ANH211" s="333"/>
      <c r="ANI211" s="223"/>
      <c r="ANJ211" s="418"/>
      <c r="ANK211" s="418"/>
      <c r="ANL211" s="331"/>
      <c r="ANM211" s="332"/>
      <c r="ANN211" s="418"/>
      <c r="ANO211" s="223"/>
      <c r="ANP211" s="223"/>
      <c r="ANQ211" s="333"/>
      <c r="ANR211" s="333"/>
      <c r="ANS211" s="223"/>
      <c r="ANT211" s="418"/>
      <c r="ANU211" s="418"/>
      <c r="ANV211" s="331"/>
      <c r="ANW211" s="332"/>
      <c r="ANX211" s="418"/>
      <c r="ANY211" s="223"/>
      <c r="ANZ211" s="223"/>
      <c r="AOA211" s="333"/>
      <c r="AOB211" s="333"/>
      <c r="AOC211" s="223"/>
      <c r="AOD211" s="418"/>
      <c r="AOE211" s="418"/>
      <c r="AOF211" s="331"/>
      <c r="AOG211" s="332"/>
      <c r="AOH211" s="418"/>
      <c r="AOI211" s="223"/>
      <c r="AOJ211" s="223"/>
      <c r="AOK211" s="333"/>
      <c r="AOL211" s="333"/>
      <c r="AOM211" s="223"/>
      <c r="AON211" s="418"/>
      <c r="AOO211" s="418"/>
      <c r="AOP211" s="331"/>
      <c r="AOQ211" s="332"/>
      <c r="AOR211" s="418"/>
      <c r="AOS211" s="223"/>
      <c r="AOT211" s="223"/>
      <c r="AOU211" s="333"/>
      <c r="AOV211" s="333"/>
      <c r="AOW211" s="223"/>
      <c r="AOX211" s="418"/>
      <c r="AOY211" s="418"/>
      <c r="AOZ211" s="331"/>
      <c r="APA211" s="332"/>
      <c r="APB211" s="418"/>
      <c r="APC211" s="223"/>
      <c r="APD211" s="223"/>
      <c r="APE211" s="333"/>
      <c r="APF211" s="333"/>
      <c r="APG211" s="223"/>
      <c r="APH211" s="418"/>
      <c r="API211" s="418"/>
      <c r="APJ211" s="331"/>
      <c r="APK211" s="332"/>
      <c r="APL211" s="418"/>
      <c r="APM211" s="223"/>
      <c r="APN211" s="223"/>
      <c r="APO211" s="333"/>
      <c r="APP211" s="333"/>
      <c r="APQ211" s="223"/>
      <c r="APR211" s="418"/>
      <c r="APS211" s="418"/>
      <c r="APT211" s="331"/>
      <c r="APU211" s="332"/>
      <c r="APV211" s="418"/>
      <c r="APW211" s="223"/>
      <c r="APX211" s="223"/>
      <c r="APY211" s="333"/>
      <c r="APZ211" s="333"/>
      <c r="AQA211" s="223"/>
      <c r="AQB211" s="418"/>
      <c r="AQC211" s="418"/>
      <c r="AQD211" s="331"/>
      <c r="AQE211" s="332"/>
      <c r="AQF211" s="418"/>
      <c r="AQG211" s="223"/>
      <c r="AQH211" s="223"/>
      <c r="AQI211" s="333"/>
      <c r="AQJ211" s="333"/>
      <c r="AQK211" s="223"/>
      <c r="AQL211" s="418"/>
      <c r="AQM211" s="418"/>
      <c r="AQN211" s="331"/>
      <c r="AQO211" s="332"/>
      <c r="AQP211" s="418"/>
      <c r="AQQ211" s="223"/>
      <c r="AQR211" s="223"/>
      <c r="AQS211" s="333"/>
      <c r="AQT211" s="333"/>
      <c r="AQU211" s="223"/>
      <c r="AQV211" s="418"/>
      <c r="AQW211" s="418"/>
      <c r="AQX211" s="331"/>
      <c r="AQY211" s="332"/>
      <c r="AQZ211" s="418"/>
      <c r="ARA211" s="223"/>
      <c r="ARB211" s="223"/>
      <c r="ARC211" s="333"/>
      <c r="ARD211" s="333"/>
      <c r="ARE211" s="223"/>
      <c r="ARF211" s="418"/>
      <c r="ARG211" s="418"/>
      <c r="ARH211" s="331"/>
      <c r="ARI211" s="332"/>
      <c r="ARJ211" s="418"/>
      <c r="ARK211" s="223"/>
      <c r="ARL211" s="223"/>
      <c r="ARM211" s="333"/>
      <c r="ARN211" s="333"/>
      <c r="ARO211" s="223"/>
      <c r="ARP211" s="418"/>
      <c r="ARQ211" s="418"/>
      <c r="ARR211" s="331"/>
      <c r="ARS211" s="332"/>
      <c r="ART211" s="418"/>
      <c r="ARU211" s="223"/>
      <c r="ARV211" s="223"/>
      <c r="ARW211" s="333"/>
      <c r="ARX211" s="333"/>
      <c r="ARY211" s="223"/>
      <c r="ARZ211" s="418"/>
      <c r="ASA211" s="418"/>
      <c r="ASB211" s="331"/>
      <c r="ASC211" s="332"/>
      <c r="ASD211" s="418"/>
      <c r="ASE211" s="223"/>
      <c r="ASF211" s="223"/>
      <c r="ASG211" s="333"/>
      <c r="ASH211" s="333"/>
      <c r="ASI211" s="223"/>
      <c r="ASJ211" s="418"/>
      <c r="ASK211" s="418"/>
      <c r="ASL211" s="331"/>
      <c r="ASM211" s="332"/>
      <c r="ASN211" s="418"/>
      <c r="ASO211" s="223"/>
      <c r="ASP211" s="223"/>
      <c r="ASQ211" s="333"/>
      <c r="ASR211" s="333"/>
      <c r="ASS211" s="223"/>
      <c r="AST211" s="418"/>
      <c r="ASU211" s="418"/>
      <c r="ASV211" s="331"/>
      <c r="ASW211" s="332"/>
      <c r="ASX211" s="418"/>
      <c r="ASY211" s="223"/>
      <c r="ASZ211" s="223"/>
      <c r="ATA211" s="333"/>
      <c r="ATB211" s="333"/>
      <c r="ATC211" s="223"/>
      <c r="ATD211" s="418"/>
      <c r="ATE211" s="418"/>
      <c r="ATF211" s="331"/>
      <c r="ATG211" s="332"/>
      <c r="ATH211" s="418"/>
      <c r="ATI211" s="223"/>
      <c r="ATJ211" s="223"/>
      <c r="ATK211" s="333"/>
      <c r="ATL211" s="333"/>
      <c r="ATM211" s="223"/>
      <c r="ATN211" s="418"/>
      <c r="ATO211" s="418"/>
      <c r="ATP211" s="331"/>
      <c r="ATQ211" s="332"/>
      <c r="ATR211" s="418"/>
      <c r="ATS211" s="223"/>
      <c r="ATT211" s="223"/>
      <c r="ATU211" s="333"/>
      <c r="ATV211" s="333"/>
      <c r="ATW211" s="223"/>
      <c r="ATX211" s="418"/>
      <c r="ATY211" s="418"/>
      <c r="ATZ211" s="331"/>
      <c r="AUA211" s="332"/>
      <c r="AUB211" s="418"/>
      <c r="AUC211" s="223"/>
      <c r="AUD211" s="223"/>
      <c r="AUE211" s="333"/>
      <c r="AUF211" s="333"/>
      <c r="AUG211" s="223"/>
      <c r="AUH211" s="418"/>
      <c r="AUI211" s="418"/>
      <c r="AUJ211" s="331"/>
      <c r="AUK211" s="332"/>
      <c r="AUL211" s="418"/>
      <c r="AUM211" s="223"/>
      <c r="AUN211" s="223"/>
      <c r="AUO211" s="333"/>
      <c r="AUP211" s="333"/>
      <c r="AUQ211" s="223"/>
      <c r="AUR211" s="418"/>
      <c r="AUS211" s="418"/>
      <c r="AUT211" s="331"/>
      <c r="AUU211" s="332"/>
      <c r="AUV211" s="418"/>
      <c r="AUW211" s="223"/>
      <c r="AUX211" s="223"/>
      <c r="AUY211" s="333"/>
      <c r="AUZ211" s="333"/>
      <c r="AVA211" s="223"/>
      <c r="AVB211" s="418"/>
      <c r="AVC211" s="418"/>
      <c r="AVD211" s="331"/>
      <c r="AVE211" s="332"/>
      <c r="AVF211" s="418"/>
      <c r="AVG211" s="223"/>
      <c r="AVH211" s="223"/>
      <c r="AVI211" s="333"/>
      <c r="AVJ211" s="333"/>
      <c r="AVK211" s="223"/>
      <c r="AVL211" s="418"/>
      <c r="AVM211" s="418"/>
      <c r="AVN211" s="331"/>
      <c r="AVO211" s="332"/>
      <c r="AVP211" s="418"/>
      <c r="AVQ211" s="223"/>
      <c r="AVR211" s="223"/>
      <c r="AVS211" s="333"/>
      <c r="AVT211" s="333"/>
      <c r="AVU211" s="223"/>
      <c r="AVV211" s="418"/>
      <c r="AVW211" s="418"/>
      <c r="AVX211" s="331"/>
      <c r="AVY211" s="332"/>
      <c r="AVZ211" s="418"/>
      <c r="AWA211" s="223"/>
      <c r="AWB211" s="223"/>
      <c r="AWC211" s="333"/>
      <c r="AWD211" s="333"/>
      <c r="AWE211" s="223"/>
      <c r="AWF211" s="418"/>
      <c r="AWG211" s="418"/>
      <c r="AWH211" s="331"/>
      <c r="AWI211" s="332"/>
      <c r="AWJ211" s="418"/>
      <c r="AWK211" s="223"/>
      <c r="AWL211" s="223"/>
      <c r="AWM211" s="333"/>
      <c r="AWN211" s="333"/>
      <c r="AWO211" s="223"/>
      <c r="AWP211" s="418"/>
      <c r="AWQ211" s="418"/>
      <c r="AWR211" s="331"/>
      <c r="AWS211" s="332"/>
      <c r="AWT211" s="418"/>
      <c r="AWU211" s="223"/>
      <c r="AWV211" s="223"/>
      <c r="AWW211" s="333"/>
      <c r="AWX211" s="333"/>
      <c r="AWY211" s="223"/>
      <c r="AWZ211" s="418"/>
      <c r="AXA211" s="418"/>
      <c r="AXB211" s="331"/>
      <c r="AXC211" s="332"/>
      <c r="AXD211" s="418"/>
      <c r="AXE211" s="223"/>
      <c r="AXF211" s="223"/>
      <c r="AXG211" s="333"/>
      <c r="AXH211" s="333"/>
      <c r="AXI211" s="223"/>
      <c r="AXJ211" s="418"/>
      <c r="AXK211" s="418"/>
      <c r="AXL211" s="331"/>
      <c r="AXM211" s="332"/>
      <c r="AXN211" s="418"/>
      <c r="AXO211" s="223"/>
      <c r="AXP211" s="223"/>
      <c r="AXQ211" s="333"/>
      <c r="AXR211" s="333"/>
      <c r="AXS211" s="223"/>
      <c r="AXT211" s="418"/>
      <c r="AXU211" s="418"/>
      <c r="AXV211" s="331"/>
      <c r="AXW211" s="332"/>
      <c r="AXX211" s="418"/>
      <c r="AXY211" s="223"/>
      <c r="AXZ211" s="223"/>
      <c r="AYA211" s="333"/>
      <c r="AYB211" s="333"/>
      <c r="AYC211" s="223"/>
      <c r="AYD211" s="418"/>
      <c r="AYE211" s="418"/>
      <c r="AYF211" s="331"/>
      <c r="AYG211" s="332"/>
      <c r="AYH211" s="418"/>
      <c r="AYI211" s="223"/>
      <c r="AYJ211" s="223"/>
      <c r="AYK211" s="333"/>
      <c r="AYL211" s="333"/>
      <c r="AYM211" s="223"/>
      <c r="AYN211" s="418"/>
      <c r="AYO211" s="418"/>
      <c r="AYP211" s="331"/>
      <c r="AYQ211" s="332"/>
      <c r="AYR211" s="418"/>
      <c r="AYS211" s="223"/>
      <c r="AYT211" s="223"/>
      <c r="AYU211" s="333"/>
      <c r="AYV211" s="333"/>
      <c r="AYW211" s="223"/>
      <c r="AYX211" s="418"/>
      <c r="AYY211" s="418"/>
      <c r="AYZ211" s="331"/>
      <c r="AZA211" s="332"/>
      <c r="AZB211" s="418"/>
      <c r="AZC211" s="223"/>
      <c r="AZD211" s="223"/>
      <c r="AZE211" s="333"/>
      <c r="AZF211" s="333"/>
      <c r="AZG211" s="223"/>
      <c r="AZH211" s="418"/>
      <c r="AZI211" s="418"/>
      <c r="AZJ211" s="331"/>
      <c r="AZK211" s="332"/>
      <c r="AZL211" s="418"/>
      <c r="AZM211" s="223"/>
      <c r="AZN211" s="223"/>
      <c r="AZO211" s="333"/>
      <c r="AZP211" s="333"/>
      <c r="AZQ211" s="223"/>
      <c r="AZR211" s="418"/>
      <c r="AZS211" s="418"/>
      <c r="AZT211" s="331"/>
      <c r="AZU211" s="332"/>
      <c r="AZV211" s="418"/>
      <c r="AZW211" s="223"/>
      <c r="AZX211" s="223"/>
      <c r="AZY211" s="333"/>
      <c r="AZZ211" s="333"/>
      <c r="BAA211" s="223"/>
      <c r="BAB211" s="418"/>
      <c r="BAC211" s="418"/>
      <c r="BAD211" s="331"/>
      <c r="BAE211" s="332"/>
      <c r="BAF211" s="418"/>
      <c r="BAG211" s="223"/>
      <c r="BAH211" s="223"/>
      <c r="BAI211" s="333"/>
      <c r="BAJ211" s="333"/>
      <c r="BAK211" s="223"/>
      <c r="BAL211" s="418"/>
      <c r="BAM211" s="418"/>
      <c r="BAN211" s="331"/>
      <c r="BAO211" s="332"/>
      <c r="BAP211" s="418"/>
      <c r="BAQ211" s="223"/>
      <c r="BAR211" s="223"/>
      <c r="BAS211" s="333"/>
      <c r="BAT211" s="333"/>
      <c r="BAU211" s="223"/>
      <c r="BAV211" s="418"/>
      <c r="BAW211" s="418"/>
      <c r="BAX211" s="331"/>
      <c r="BAY211" s="332"/>
      <c r="BAZ211" s="418"/>
      <c r="BBA211" s="223"/>
      <c r="BBB211" s="223"/>
      <c r="BBC211" s="333"/>
      <c r="BBD211" s="333"/>
      <c r="BBE211" s="223"/>
      <c r="BBF211" s="418"/>
      <c r="BBG211" s="418"/>
      <c r="BBH211" s="331"/>
      <c r="BBI211" s="332"/>
      <c r="BBJ211" s="418"/>
      <c r="BBK211" s="223"/>
      <c r="BBL211" s="223"/>
      <c r="BBM211" s="333"/>
      <c r="BBN211" s="333"/>
      <c r="BBO211" s="223"/>
      <c r="BBP211" s="418"/>
      <c r="BBQ211" s="418"/>
      <c r="BBR211" s="331"/>
      <c r="BBS211" s="332"/>
      <c r="BBT211" s="418"/>
      <c r="BBU211" s="223"/>
      <c r="BBV211" s="223"/>
      <c r="BBW211" s="333"/>
      <c r="BBX211" s="333"/>
      <c r="BBY211" s="223"/>
      <c r="BBZ211" s="418"/>
      <c r="BCA211" s="418"/>
      <c r="BCB211" s="331"/>
      <c r="BCC211" s="332"/>
      <c r="BCD211" s="418"/>
      <c r="BCE211" s="223"/>
      <c r="BCF211" s="223"/>
      <c r="BCG211" s="333"/>
      <c r="BCH211" s="333"/>
      <c r="BCI211" s="223"/>
      <c r="BCJ211" s="418"/>
      <c r="BCK211" s="418"/>
      <c r="BCL211" s="331"/>
      <c r="BCM211" s="332"/>
      <c r="BCN211" s="418"/>
      <c r="BCO211" s="223"/>
      <c r="BCP211" s="223"/>
      <c r="BCQ211" s="333"/>
      <c r="BCR211" s="333"/>
      <c r="BCS211" s="223"/>
      <c r="BCT211" s="418"/>
      <c r="BCU211" s="418"/>
      <c r="BCV211" s="331"/>
      <c r="BCW211" s="332"/>
      <c r="BCX211" s="418"/>
      <c r="BCY211" s="223"/>
      <c r="BCZ211" s="223"/>
      <c r="BDA211" s="333"/>
      <c r="BDB211" s="333"/>
      <c r="BDC211" s="223"/>
      <c r="BDD211" s="418"/>
      <c r="BDE211" s="418"/>
      <c r="BDF211" s="331"/>
      <c r="BDG211" s="332"/>
      <c r="BDH211" s="418"/>
      <c r="BDI211" s="223"/>
      <c r="BDJ211" s="223"/>
      <c r="BDK211" s="333"/>
      <c r="BDL211" s="333"/>
      <c r="BDM211" s="223"/>
      <c r="BDN211" s="418"/>
      <c r="BDO211" s="418"/>
      <c r="BDP211" s="331"/>
      <c r="BDQ211" s="332"/>
      <c r="BDR211" s="418"/>
      <c r="BDS211" s="223"/>
      <c r="BDT211" s="223"/>
      <c r="BDU211" s="333"/>
      <c r="BDV211" s="333"/>
      <c r="BDW211" s="223"/>
      <c r="BDX211" s="418"/>
      <c r="BDY211" s="418"/>
      <c r="BDZ211" s="331"/>
      <c r="BEA211" s="332"/>
      <c r="BEB211" s="418"/>
      <c r="BEC211" s="223"/>
      <c r="BED211" s="223"/>
      <c r="BEE211" s="333"/>
      <c r="BEF211" s="333"/>
      <c r="BEG211" s="223"/>
      <c r="BEH211" s="418"/>
      <c r="BEI211" s="418"/>
      <c r="BEJ211" s="331"/>
      <c r="BEK211" s="332"/>
      <c r="BEL211" s="418"/>
      <c r="BEM211" s="223"/>
      <c r="BEN211" s="223"/>
      <c r="BEO211" s="333"/>
      <c r="BEP211" s="333"/>
      <c r="BEQ211" s="223"/>
      <c r="BER211" s="418"/>
      <c r="BES211" s="418"/>
      <c r="BET211" s="331"/>
      <c r="BEU211" s="332"/>
      <c r="BEV211" s="418"/>
      <c r="BEW211" s="223"/>
      <c r="BEX211" s="223"/>
      <c r="BEY211" s="333"/>
      <c r="BEZ211" s="333"/>
      <c r="BFA211" s="223"/>
      <c r="BFB211" s="418"/>
      <c r="BFC211" s="418"/>
      <c r="BFD211" s="331"/>
      <c r="BFE211" s="332"/>
      <c r="BFF211" s="418"/>
      <c r="BFG211" s="223"/>
      <c r="BFH211" s="223"/>
      <c r="BFI211" s="333"/>
      <c r="BFJ211" s="333"/>
      <c r="BFK211" s="223"/>
      <c r="BFL211" s="418"/>
      <c r="BFM211" s="418"/>
      <c r="BFN211" s="331"/>
      <c r="BFO211" s="332"/>
      <c r="BFP211" s="418"/>
      <c r="BFQ211" s="223"/>
      <c r="BFR211" s="223"/>
      <c r="BFS211" s="333"/>
      <c r="BFT211" s="333"/>
      <c r="BFU211" s="223"/>
      <c r="BFV211" s="418"/>
      <c r="BFW211" s="418"/>
      <c r="BFX211" s="331"/>
      <c r="BFY211" s="332"/>
      <c r="BFZ211" s="418"/>
      <c r="BGA211" s="223"/>
      <c r="BGB211" s="223"/>
      <c r="BGC211" s="333"/>
      <c r="BGD211" s="333"/>
      <c r="BGE211" s="223"/>
      <c r="BGF211" s="418"/>
      <c r="BGG211" s="418"/>
      <c r="BGH211" s="331"/>
      <c r="BGI211" s="332"/>
      <c r="BGJ211" s="418"/>
      <c r="BGK211" s="223"/>
      <c r="BGL211" s="223"/>
      <c r="BGM211" s="333"/>
      <c r="BGN211" s="333"/>
      <c r="BGO211" s="223"/>
      <c r="BGP211" s="418"/>
      <c r="BGQ211" s="418"/>
      <c r="BGR211" s="331"/>
      <c r="BGS211" s="332"/>
      <c r="BGT211" s="418"/>
      <c r="BGU211" s="223"/>
      <c r="BGV211" s="223"/>
      <c r="BGW211" s="333"/>
      <c r="BGX211" s="333"/>
      <c r="BGY211" s="223"/>
      <c r="BGZ211" s="418"/>
      <c r="BHA211" s="418"/>
      <c r="BHB211" s="331"/>
      <c r="BHC211" s="332"/>
      <c r="BHD211" s="418"/>
      <c r="BHE211" s="223"/>
      <c r="BHF211" s="223"/>
      <c r="BHG211" s="333"/>
      <c r="BHH211" s="333"/>
      <c r="BHI211" s="223"/>
      <c r="BHJ211" s="418"/>
      <c r="BHK211" s="418"/>
      <c r="BHL211" s="331"/>
      <c r="BHM211" s="332"/>
      <c r="BHN211" s="418"/>
      <c r="BHO211" s="223"/>
      <c r="BHP211" s="223"/>
      <c r="BHQ211" s="333"/>
      <c r="BHR211" s="333"/>
      <c r="BHS211" s="223"/>
      <c r="BHT211" s="418"/>
      <c r="BHU211" s="418"/>
      <c r="BHV211" s="331"/>
      <c r="BHW211" s="332"/>
      <c r="BHX211" s="418"/>
      <c r="BHY211" s="223"/>
      <c r="BHZ211" s="223"/>
      <c r="BIA211" s="333"/>
      <c r="BIB211" s="333"/>
      <c r="BIC211" s="223"/>
      <c r="BID211" s="418"/>
      <c r="BIE211" s="418"/>
      <c r="BIF211" s="331"/>
      <c r="BIG211" s="332"/>
      <c r="BIH211" s="418"/>
      <c r="BII211" s="223"/>
      <c r="BIJ211" s="223"/>
      <c r="BIK211" s="333"/>
      <c r="BIL211" s="333"/>
      <c r="BIM211" s="223"/>
      <c r="BIN211" s="418"/>
      <c r="BIO211" s="418"/>
      <c r="BIP211" s="331"/>
      <c r="BIQ211" s="332"/>
      <c r="BIR211" s="418"/>
      <c r="BIS211" s="223"/>
      <c r="BIT211" s="223"/>
      <c r="BIU211" s="333"/>
      <c r="BIV211" s="333"/>
      <c r="BIW211" s="223"/>
      <c r="BIX211" s="418"/>
      <c r="BIY211" s="418"/>
      <c r="BIZ211" s="331"/>
      <c r="BJA211" s="332"/>
      <c r="BJB211" s="418"/>
      <c r="BJC211" s="223"/>
      <c r="BJD211" s="223"/>
      <c r="BJE211" s="333"/>
      <c r="BJF211" s="333"/>
      <c r="BJG211" s="223"/>
      <c r="BJH211" s="418"/>
      <c r="BJI211" s="418"/>
      <c r="BJJ211" s="331"/>
      <c r="BJK211" s="332"/>
      <c r="BJL211" s="418"/>
      <c r="BJM211" s="223"/>
      <c r="BJN211" s="223"/>
      <c r="BJO211" s="333"/>
      <c r="BJP211" s="333"/>
      <c r="BJQ211" s="223"/>
      <c r="BJR211" s="418"/>
      <c r="BJS211" s="418"/>
      <c r="BJT211" s="331"/>
      <c r="BJU211" s="332"/>
      <c r="BJV211" s="418"/>
      <c r="BJW211" s="223"/>
      <c r="BJX211" s="223"/>
      <c r="BJY211" s="333"/>
      <c r="BJZ211" s="333"/>
      <c r="BKA211" s="223"/>
      <c r="BKB211" s="418"/>
      <c r="BKC211" s="418"/>
      <c r="BKD211" s="331"/>
      <c r="BKE211" s="332"/>
      <c r="BKF211" s="418"/>
      <c r="BKG211" s="223"/>
      <c r="BKH211" s="223"/>
      <c r="BKI211" s="333"/>
      <c r="BKJ211" s="333"/>
      <c r="BKK211" s="223"/>
      <c r="BKL211" s="418"/>
      <c r="BKM211" s="418"/>
      <c r="BKN211" s="331"/>
      <c r="BKO211" s="332"/>
      <c r="BKP211" s="418"/>
      <c r="BKQ211" s="223"/>
      <c r="BKR211" s="223"/>
      <c r="BKS211" s="333"/>
      <c r="BKT211" s="333"/>
      <c r="BKU211" s="223"/>
      <c r="BKV211" s="418"/>
      <c r="BKW211" s="418"/>
      <c r="BKX211" s="331"/>
      <c r="BKY211" s="332"/>
      <c r="BKZ211" s="418"/>
      <c r="BLA211" s="223"/>
      <c r="BLB211" s="223"/>
      <c r="BLC211" s="333"/>
      <c r="BLD211" s="333"/>
      <c r="BLE211" s="223"/>
      <c r="BLF211" s="418"/>
      <c r="BLG211" s="418"/>
      <c r="BLH211" s="331"/>
      <c r="BLI211" s="332"/>
      <c r="BLJ211" s="418"/>
      <c r="BLK211" s="223"/>
      <c r="BLL211" s="223"/>
      <c r="BLM211" s="333"/>
      <c r="BLN211" s="333"/>
      <c r="BLO211" s="223"/>
      <c r="BLP211" s="418"/>
      <c r="BLQ211" s="418"/>
      <c r="BLR211" s="331"/>
      <c r="BLS211" s="332"/>
      <c r="BLT211" s="418"/>
      <c r="BLU211" s="223"/>
      <c r="BLV211" s="223"/>
      <c r="BLW211" s="333"/>
      <c r="BLX211" s="333"/>
      <c r="BLY211" s="223"/>
      <c r="BLZ211" s="418"/>
      <c r="BMA211" s="418"/>
      <c r="BMB211" s="331"/>
      <c r="BMC211" s="332"/>
      <c r="BMD211" s="418"/>
      <c r="BME211" s="223"/>
      <c r="BMF211" s="223"/>
      <c r="BMG211" s="333"/>
      <c r="BMH211" s="333"/>
      <c r="BMI211" s="223"/>
      <c r="BMJ211" s="418"/>
      <c r="BMK211" s="418"/>
      <c r="BML211" s="331"/>
      <c r="BMM211" s="332"/>
      <c r="BMN211" s="418"/>
      <c r="BMO211" s="223"/>
      <c r="BMP211" s="223"/>
      <c r="BMQ211" s="333"/>
      <c r="BMR211" s="333"/>
      <c r="BMS211" s="223"/>
      <c r="BMT211" s="418"/>
      <c r="BMU211" s="418"/>
      <c r="BMV211" s="331"/>
      <c r="BMW211" s="332"/>
      <c r="BMX211" s="418"/>
      <c r="BMY211" s="223"/>
      <c r="BMZ211" s="223"/>
      <c r="BNA211" s="333"/>
      <c r="BNB211" s="333"/>
      <c r="BNC211" s="223"/>
      <c r="BND211" s="418"/>
      <c r="BNE211" s="418"/>
      <c r="BNF211" s="331"/>
      <c r="BNG211" s="332"/>
      <c r="BNH211" s="418"/>
      <c r="BNI211" s="223"/>
      <c r="BNJ211" s="223"/>
      <c r="BNK211" s="333"/>
      <c r="BNL211" s="333"/>
      <c r="BNM211" s="223"/>
      <c r="BNN211" s="418"/>
      <c r="BNO211" s="418"/>
      <c r="BNP211" s="331"/>
      <c r="BNQ211" s="332"/>
      <c r="BNR211" s="418"/>
      <c r="BNS211" s="223"/>
      <c r="BNT211" s="223"/>
      <c r="BNU211" s="333"/>
      <c r="BNV211" s="333"/>
      <c r="BNW211" s="223"/>
      <c r="BNX211" s="418"/>
      <c r="BNY211" s="418"/>
      <c r="BNZ211" s="331"/>
      <c r="BOA211" s="332"/>
      <c r="BOB211" s="418"/>
      <c r="BOC211" s="223"/>
      <c r="BOD211" s="223"/>
      <c r="BOE211" s="333"/>
      <c r="BOF211" s="333"/>
      <c r="BOG211" s="223"/>
      <c r="BOH211" s="418"/>
      <c r="BOI211" s="418"/>
      <c r="BOJ211" s="331"/>
      <c r="BOK211" s="332"/>
      <c r="BOL211" s="418"/>
      <c r="BOM211" s="223"/>
      <c r="BON211" s="223"/>
      <c r="BOO211" s="333"/>
      <c r="BOP211" s="333"/>
      <c r="BOQ211" s="223"/>
      <c r="BOR211" s="418"/>
      <c r="BOS211" s="418"/>
      <c r="BOT211" s="331"/>
      <c r="BOU211" s="332"/>
      <c r="BOV211" s="418"/>
      <c r="BOW211" s="223"/>
      <c r="BOX211" s="223"/>
      <c r="BOY211" s="333"/>
      <c r="BOZ211" s="333"/>
      <c r="BPA211" s="223"/>
      <c r="BPB211" s="418"/>
      <c r="BPC211" s="418"/>
      <c r="BPD211" s="331"/>
      <c r="BPE211" s="332"/>
      <c r="BPF211" s="418"/>
      <c r="BPG211" s="223"/>
      <c r="BPH211" s="223"/>
      <c r="BPI211" s="333"/>
      <c r="BPJ211" s="333"/>
      <c r="BPK211" s="223"/>
      <c r="BPL211" s="418"/>
      <c r="BPM211" s="418"/>
      <c r="BPN211" s="331"/>
      <c r="BPO211" s="332"/>
      <c r="BPP211" s="418"/>
      <c r="BPQ211" s="223"/>
      <c r="BPR211" s="223"/>
      <c r="BPS211" s="333"/>
      <c r="BPT211" s="333"/>
      <c r="BPU211" s="223"/>
      <c r="BPV211" s="418"/>
      <c r="BPW211" s="418"/>
      <c r="BPX211" s="331"/>
      <c r="BPY211" s="332"/>
      <c r="BPZ211" s="418"/>
      <c r="BQA211" s="223"/>
      <c r="BQB211" s="223"/>
      <c r="BQC211" s="333"/>
      <c r="BQD211" s="333"/>
      <c r="BQE211" s="223"/>
      <c r="BQF211" s="418"/>
      <c r="BQG211" s="418"/>
      <c r="BQH211" s="331"/>
      <c r="BQI211" s="332"/>
      <c r="BQJ211" s="418"/>
      <c r="BQK211" s="223"/>
      <c r="BQL211" s="223"/>
      <c r="BQM211" s="333"/>
      <c r="BQN211" s="333"/>
      <c r="BQO211" s="223"/>
      <c r="BQP211" s="418"/>
      <c r="BQQ211" s="418"/>
      <c r="BQR211" s="331"/>
      <c r="BQS211" s="332"/>
      <c r="BQT211" s="418"/>
      <c r="BQU211" s="223"/>
      <c r="BQV211" s="223"/>
      <c r="BQW211" s="333"/>
      <c r="BQX211" s="333"/>
      <c r="BQY211" s="223"/>
      <c r="BQZ211" s="418"/>
      <c r="BRA211" s="418"/>
      <c r="BRB211" s="331"/>
      <c r="BRC211" s="332"/>
      <c r="BRD211" s="418"/>
      <c r="BRE211" s="223"/>
      <c r="BRF211" s="223"/>
      <c r="BRG211" s="333"/>
      <c r="BRH211" s="333"/>
      <c r="BRI211" s="223"/>
      <c r="BRJ211" s="418"/>
      <c r="BRK211" s="418"/>
      <c r="BRL211" s="331"/>
      <c r="BRM211" s="332"/>
      <c r="BRN211" s="418"/>
      <c r="BRO211" s="223"/>
      <c r="BRP211" s="223"/>
      <c r="BRQ211" s="333"/>
      <c r="BRR211" s="333"/>
      <c r="BRS211" s="223"/>
      <c r="BRT211" s="418"/>
      <c r="BRU211" s="418"/>
      <c r="BRV211" s="331"/>
      <c r="BRW211" s="332"/>
      <c r="BRX211" s="418"/>
      <c r="BRY211" s="223"/>
      <c r="BRZ211" s="223"/>
      <c r="BSA211" s="333"/>
      <c r="BSB211" s="333"/>
      <c r="BSC211" s="223"/>
      <c r="BSD211" s="418"/>
      <c r="BSE211" s="418"/>
      <c r="BSF211" s="331"/>
      <c r="BSG211" s="332"/>
      <c r="BSH211" s="418"/>
      <c r="BSI211" s="223"/>
      <c r="BSJ211" s="223"/>
      <c r="BSK211" s="333"/>
      <c r="BSL211" s="333"/>
      <c r="BSM211" s="223"/>
      <c r="BSN211" s="418"/>
      <c r="BSO211" s="418"/>
      <c r="BSP211" s="331"/>
      <c r="BSQ211" s="332"/>
      <c r="BSR211" s="418"/>
      <c r="BSS211" s="223"/>
      <c r="BST211" s="223"/>
      <c r="BSU211" s="333"/>
      <c r="BSV211" s="333"/>
      <c r="BSW211" s="223"/>
      <c r="BSX211" s="418"/>
      <c r="BSY211" s="418"/>
      <c r="BSZ211" s="331"/>
      <c r="BTA211" s="332"/>
      <c r="BTB211" s="418"/>
      <c r="BTC211" s="223"/>
      <c r="BTD211" s="223"/>
      <c r="BTE211" s="333"/>
      <c r="BTF211" s="333"/>
      <c r="BTG211" s="223"/>
      <c r="BTH211" s="418"/>
      <c r="BTI211" s="418"/>
      <c r="BTJ211" s="331"/>
      <c r="BTK211" s="332"/>
      <c r="BTL211" s="418"/>
      <c r="BTM211" s="223"/>
      <c r="BTN211" s="223"/>
      <c r="BTO211" s="333"/>
      <c r="BTP211" s="333"/>
      <c r="BTQ211" s="223"/>
      <c r="BTR211" s="418"/>
      <c r="BTS211" s="418"/>
      <c r="BTT211" s="331"/>
      <c r="BTU211" s="332"/>
      <c r="BTV211" s="418"/>
      <c r="BTW211" s="223"/>
      <c r="BTX211" s="223"/>
      <c r="BTY211" s="333"/>
      <c r="BTZ211" s="333"/>
      <c r="BUA211" s="223"/>
      <c r="BUB211" s="418"/>
      <c r="BUC211" s="418"/>
      <c r="BUD211" s="331"/>
      <c r="BUE211" s="332"/>
      <c r="BUF211" s="418"/>
      <c r="BUG211" s="223"/>
      <c r="BUH211" s="223"/>
      <c r="BUI211" s="333"/>
      <c r="BUJ211" s="333"/>
      <c r="BUK211" s="223"/>
      <c r="BUL211" s="418"/>
      <c r="BUM211" s="418"/>
      <c r="BUN211" s="331"/>
      <c r="BUO211" s="332"/>
      <c r="BUP211" s="418"/>
      <c r="BUQ211" s="223"/>
      <c r="BUR211" s="223"/>
      <c r="BUS211" s="333"/>
      <c r="BUT211" s="333"/>
      <c r="BUU211" s="223"/>
      <c r="BUV211" s="418"/>
      <c r="BUW211" s="418"/>
      <c r="BUX211" s="331"/>
      <c r="BUY211" s="332"/>
      <c r="BUZ211" s="418"/>
      <c r="BVA211" s="223"/>
      <c r="BVB211" s="223"/>
      <c r="BVC211" s="333"/>
      <c r="BVD211" s="333"/>
      <c r="BVE211" s="223"/>
      <c r="BVF211" s="418"/>
      <c r="BVG211" s="418"/>
      <c r="BVH211" s="331"/>
      <c r="BVI211" s="332"/>
      <c r="BVJ211" s="418"/>
      <c r="BVK211" s="223"/>
      <c r="BVL211" s="223"/>
      <c r="BVM211" s="333"/>
      <c r="BVN211" s="333"/>
      <c r="BVO211" s="223"/>
      <c r="BVP211" s="418"/>
      <c r="BVQ211" s="418"/>
      <c r="BVR211" s="331"/>
      <c r="BVS211" s="332"/>
      <c r="BVT211" s="418"/>
      <c r="BVU211" s="223"/>
      <c r="BVV211" s="223"/>
      <c r="BVW211" s="333"/>
      <c r="BVX211" s="333"/>
      <c r="BVY211" s="223"/>
      <c r="BVZ211" s="418"/>
      <c r="BWA211" s="418"/>
      <c r="BWB211" s="331"/>
      <c r="BWC211" s="332"/>
      <c r="BWD211" s="418"/>
      <c r="BWE211" s="223"/>
      <c r="BWF211" s="223"/>
      <c r="BWG211" s="333"/>
      <c r="BWH211" s="333"/>
      <c r="BWI211" s="223"/>
      <c r="BWJ211" s="418"/>
      <c r="BWK211" s="418"/>
      <c r="BWL211" s="331"/>
      <c r="BWM211" s="332"/>
      <c r="BWN211" s="418"/>
      <c r="BWO211" s="223"/>
      <c r="BWP211" s="223"/>
      <c r="BWQ211" s="333"/>
      <c r="BWR211" s="333"/>
      <c r="BWS211" s="223"/>
      <c r="BWT211" s="418"/>
      <c r="BWU211" s="418"/>
      <c r="BWV211" s="331"/>
      <c r="BWW211" s="332"/>
      <c r="BWX211" s="418"/>
      <c r="BWY211" s="223"/>
      <c r="BWZ211" s="223"/>
      <c r="BXA211" s="333"/>
      <c r="BXB211" s="333"/>
      <c r="BXC211" s="223"/>
      <c r="BXD211" s="418"/>
      <c r="BXE211" s="418"/>
      <c r="BXF211" s="331"/>
      <c r="BXG211" s="332"/>
      <c r="BXH211" s="418"/>
      <c r="BXI211" s="223"/>
      <c r="BXJ211" s="223"/>
      <c r="BXK211" s="333"/>
      <c r="BXL211" s="333"/>
      <c r="BXM211" s="223"/>
      <c r="BXN211" s="418"/>
      <c r="BXO211" s="418"/>
      <c r="BXP211" s="331"/>
      <c r="BXQ211" s="332"/>
      <c r="BXR211" s="418"/>
      <c r="BXS211" s="223"/>
      <c r="BXT211" s="223"/>
      <c r="BXU211" s="333"/>
      <c r="BXV211" s="333"/>
      <c r="BXW211" s="223"/>
      <c r="BXX211" s="418"/>
      <c r="BXY211" s="418"/>
      <c r="BXZ211" s="331"/>
      <c r="BYA211" s="332"/>
      <c r="BYB211" s="418"/>
      <c r="BYC211" s="223"/>
      <c r="BYD211" s="223"/>
      <c r="BYE211" s="333"/>
      <c r="BYF211" s="333"/>
      <c r="BYG211" s="223"/>
      <c r="BYH211" s="418"/>
      <c r="BYI211" s="418"/>
      <c r="BYJ211" s="331"/>
      <c r="BYK211" s="332"/>
      <c r="BYL211" s="418"/>
      <c r="BYM211" s="223"/>
      <c r="BYN211" s="223"/>
      <c r="BYO211" s="333"/>
      <c r="BYP211" s="333"/>
      <c r="BYQ211" s="223"/>
      <c r="BYR211" s="418"/>
      <c r="BYS211" s="418"/>
      <c r="BYT211" s="331"/>
      <c r="BYU211" s="332"/>
      <c r="BYV211" s="418"/>
      <c r="BYW211" s="223"/>
      <c r="BYX211" s="223"/>
      <c r="BYY211" s="333"/>
      <c r="BYZ211" s="333"/>
      <c r="BZA211" s="223"/>
      <c r="BZB211" s="418"/>
      <c r="BZC211" s="418"/>
      <c r="BZD211" s="331"/>
      <c r="BZE211" s="332"/>
      <c r="BZF211" s="418"/>
      <c r="BZG211" s="223"/>
      <c r="BZH211" s="223"/>
      <c r="BZI211" s="333"/>
      <c r="BZJ211" s="333"/>
      <c r="BZK211" s="223"/>
      <c r="BZL211" s="418"/>
      <c r="BZM211" s="418"/>
      <c r="BZN211" s="331"/>
      <c r="BZO211" s="332"/>
      <c r="BZP211" s="418"/>
      <c r="BZQ211" s="223"/>
      <c r="BZR211" s="223"/>
      <c r="BZS211" s="333"/>
      <c r="BZT211" s="333"/>
      <c r="BZU211" s="223"/>
      <c r="BZV211" s="418"/>
      <c r="BZW211" s="418"/>
      <c r="BZX211" s="331"/>
      <c r="BZY211" s="332"/>
      <c r="BZZ211" s="418"/>
      <c r="CAA211" s="223"/>
      <c r="CAB211" s="223"/>
      <c r="CAC211" s="333"/>
      <c r="CAD211" s="333"/>
      <c r="CAE211" s="223"/>
      <c r="CAF211" s="418"/>
      <c r="CAG211" s="418"/>
      <c r="CAH211" s="331"/>
      <c r="CAI211" s="332"/>
      <c r="CAJ211" s="418"/>
      <c r="CAK211" s="223"/>
      <c r="CAL211" s="223"/>
      <c r="CAM211" s="333"/>
      <c r="CAN211" s="333"/>
      <c r="CAO211" s="223"/>
      <c r="CAP211" s="418"/>
      <c r="CAQ211" s="418"/>
      <c r="CAR211" s="331"/>
      <c r="CAS211" s="332"/>
      <c r="CAT211" s="418"/>
      <c r="CAU211" s="223"/>
      <c r="CAV211" s="223"/>
      <c r="CAW211" s="333"/>
      <c r="CAX211" s="333"/>
      <c r="CAY211" s="223"/>
      <c r="CAZ211" s="418"/>
      <c r="CBA211" s="418"/>
      <c r="CBB211" s="331"/>
      <c r="CBC211" s="332"/>
      <c r="CBD211" s="418"/>
      <c r="CBE211" s="223"/>
      <c r="CBF211" s="223"/>
      <c r="CBG211" s="333"/>
      <c r="CBH211" s="333"/>
      <c r="CBI211" s="223"/>
      <c r="CBJ211" s="418"/>
      <c r="CBK211" s="418"/>
      <c r="CBL211" s="331"/>
      <c r="CBM211" s="332"/>
      <c r="CBN211" s="418"/>
      <c r="CBO211" s="223"/>
      <c r="CBP211" s="223"/>
      <c r="CBQ211" s="333"/>
      <c r="CBR211" s="333"/>
      <c r="CBS211" s="223"/>
      <c r="CBT211" s="418"/>
      <c r="CBU211" s="418"/>
      <c r="CBV211" s="331"/>
      <c r="CBW211" s="332"/>
      <c r="CBX211" s="418"/>
      <c r="CBY211" s="223"/>
      <c r="CBZ211" s="223"/>
      <c r="CCA211" s="333"/>
      <c r="CCB211" s="333"/>
      <c r="CCC211" s="223"/>
      <c r="CCD211" s="418"/>
      <c r="CCE211" s="418"/>
      <c r="CCF211" s="331"/>
      <c r="CCG211" s="332"/>
      <c r="CCH211" s="418"/>
      <c r="CCI211" s="223"/>
      <c r="CCJ211" s="223"/>
      <c r="CCK211" s="333"/>
      <c r="CCL211" s="333"/>
      <c r="CCM211" s="223"/>
      <c r="CCN211" s="418"/>
      <c r="CCO211" s="418"/>
      <c r="CCP211" s="331"/>
      <c r="CCQ211" s="332"/>
      <c r="CCR211" s="418"/>
      <c r="CCS211" s="223"/>
      <c r="CCT211" s="223"/>
      <c r="CCU211" s="333"/>
      <c r="CCV211" s="333"/>
      <c r="CCW211" s="223"/>
      <c r="CCX211" s="418"/>
      <c r="CCY211" s="418"/>
      <c r="CCZ211" s="331"/>
      <c r="CDA211" s="332"/>
      <c r="CDB211" s="418"/>
      <c r="CDC211" s="223"/>
      <c r="CDD211" s="223"/>
      <c r="CDE211" s="333"/>
      <c r="CDF211" s="333"/>
      <c r="CDG211" s="223"/>
      <c r="CDH211" s="418"/>
      <c r="CDI211" s="418"/>
      <c r="CDJ211" s="331"/>
      <c r="CDK211" s="332"/>
      <c r="CDL211" s="418"/>
      <c r="CDM211" s="223"/>
      <c r="CDN211" s="223"/>
      <c r="CDO211" s="333"/>
      <c r="CDP211" s="333"/>
      <c r="CDQ211" s="223"/>
      <c r="CDR211" s="418"/>
      <c r="CDS211" s="418"/>
      <c r="CDT211" s="331"/>
      <c r="CDU211" s="332"/>
      <c r="CDV211" s="418"/>
      <c r="CDW211" s="223"/>
      <c r="CDX211" s="223"/>
      <c r="CDY211" s="333"/>
      <c r="CDZ211" s="333"/>
      <c r="CEA211" s="223"/>
      <c r="CEB211" s="418"/>
      <c r="CEC211" s="418"/>
      <c r="CED211" s="331"/>
      <c r="CEE211" s="332"/>
      <c r="CEF211" s="418"/>
      <c r="CEG211" s="223"/>
      <c r="CEH211" s="223"/>
      <c r="CEI211" s="333"/>
      <c r="CEJ211" s="333"/>
      <c r="CEK211" s="223"/>
      <c r="CEL211" s="418"/>
      <c r="CEM211" s="418"/>
      <c r="CEN211" s="331"/>
      <c r="CEO211" s="332"/>
      <c r="CEP211" s="418"/>
      <c r="CEQ211" s="223"/>
      <c r="CER211" s="223"/>
      <c r="CES211" s="333"/>
      <c r="CET211" s="333"/>
      <c r="CEU211" s="223"/>
      <c r="CEV211" s="418"/>
      <c r="CEW211" s="418"/>
      <c r="CEX211" s="331"/>
      <c r="CEY211" s="332"/>
      <c r="CEZ211" s="418"/>
      <c r="CFA211" s="223"/>
      <c r="CFB211" s="223"/>
      <c r="CFC211" s="333"/>
      <c r="CFD211" s="333"/>
      <c r="CFE211" s="223"/>
      <c r="CFF211" s="418"/>
      <c r="CFG211" s="418"/>
      <c r="CFH211" s="331"/>
      <c r="CFI211" s="332"/>
      <c r="CFJ211" s="418"/>
      <c r="CFK211" s="223"/>
      <c r="CFL211" s="223"/>
      <c r="CFM211" s="333"/>
      <c r="CFN211" s="333"/>
      <c r="CFO211" s="223"/>
      <c r="CFP211" s="418"/>
      <c r="CFQ211" s="418"/>
      <c r="CFR211" s="331"/>
      <c r="CFS211" s="332"/>
      <c r="CFT211" s="418"/>
      <c r="CFU211" s="223"/>
      <c r="CFV211" s="223"/>
      <c r="CFW211" s="333"/>
      <c r="CFX211" s="333"/>
      <c r="CFY211" s="223"/>
      <c r="CFZ211" s="418"/>
      <c r="CGA211" s="418"/>
      <c r="CGB211" s="331"/>
      <c r="CGC211" s="332"/>
      <c r="CGD211" s="418"/>
      <c r="CGE211" s="223"/>
      <c r="CGF211" s="223"/>
      <c r="CGG211" s="333"/>
      <c r="CGH211" s="333"/>
      <c r="CGI211" s="223"/>
      <c r="CGJ211" s="418"/>
      <c r="CGK211" s="418"/>
      <c r="CGL211" s="331"/>
      <c r="CGM211" s="332"/>
      <c r="CGN211" s="418"/>
      <c r="CGO211" s="223"/>
      <c r="CGP211" s="223"/>
      <c r="CGQ211" s="333"/>
      <c r="CGR211" s="333"/>
      <c r="CGS211" s="223"/>
      <c r="CGT211" s="418"/>
      <c r="CGU211" s="418"/>
      <c r="CGV211" s="331"/>
      <c r="CGW211" s="332"/>
      <c r="CGX211" s="418"/>
      <c r="CGY211" s="223"/>
      <c r="CGZ211" s="223"/>
      <c r="CHA211" s="333"/>
      <c r="CHB211" s="333"/>
      <c r="CHC211" s="223"/>
      <c r="CHD211" s="418"/>
      <c r="CHE211" s="418"/>
      <c r="CHF211" s="331"/>
      <c r="CHG211" s="332"/>
      <c r="CHH211" s="418"/>
      <c r="CHI211" s="223"/>
      <c r="CHJ211" s="223"/>
      <c r="CHK211" s="333"/>
      <c r="CHL211" s="333"/>
      <c r="CHM211" s="223"/>
      <c r="CHN211" s="418"/>
      <c r="CHO211" s="418"/>
      <c r="CHP211" s="331"/>
      <c r="CHQ211" s="332"/>
      <c r="CHR211" s="418"/>
      <c r="CHS211" s="223"/>
      <c r="CHT211" s="223"/>
      <c r="CHU211" s="333"/>
      <c r="CHV211" s="333"/>
      <c r="CHW211" s="223"/>
      <c r="CHX211" s="418"/>
      <c r="CHY211" s="418"/>
      <c r="CHZ211" s="331"/>
      <c r="CIA211" s="332"/>
      <c r="CIB211" s="418"/>
      <c r="CIC211" s="223"/>
      <c r="CID211" s="223"/>
      <c r="CIE211" s="333"/>
      <c r="CIF211" s="333"/>
      <c r="CIG211" s="223"/>
      <c r="CIH211" s="418"/>
      <c r="CII211" s="418"/>
      <c r="CIJ211" s="331"/>
      <c r="CIK211" s="332"/>
      <c r="CIL211" s="418"/>
      <c r="CIM211" s="223"/>
      <c r="CIN211" s="223"/>
      <c r="CIO211" s="333"/>
      <c r="CIP211" s="333"/>
      <c r="CIQ211" s="223"/>
      <c r="CIR211" s="418"/>
      <c r="CIS211" s="418"/>
      <c r="CIT211" s="331"/>
      <c r="CIU211" s="332"/>
      <c r="CIV211" s="418"/>
      <c r="CIW211" s="223"/>
      <c r="CIX211" s="223"/>
      <c r="CIY211" s="333"/>
      <c r="CIZ211" s="333"/>
      <c r="CJA211" s="223"/>
      <c r="CJB211" s="418"/>
      <c r="CJC211" s="418"/>
      <c r="CJD211" s="331"/>
      <c r="CJE211" s="332"/>
      <c r="CJF211" s="418"/>
      <c r="CJG211" s="223"/>
      <c r="CJH211" s="223"/>
      <c r="CJI211" s="333"/>
      <c r="CJJ211" s="333"/>
      <c r="CJK211" s="223"/>
      <c r="CJL211" s="418"/>
      <c r="CJM211" s="418"/>
      <c r="CJN211" s="331"/>
      <c r="CJO211" s="332"/>
      <c r="CJP211" s="418"/>
      <c r="CJQ211" s="223"/>
      <c r="CJR211" s="223"/>
      <c r="CJS211" s="333"/>
      <c r="CJT211" s="333"/>
      <c r="CJU211" s="223"/>
      <c r="CJV211" s="418"/>
      <c r="CJW211" s="418"/>
      <c r="CJX211" s="331"/>
      <c r="CJY211" s="332"/>
      <c r="CJZ211" s="418"/>
      <c r="CKA211" s="223"/>
      <c r="CKB211" s="223"/>
      <c r="CKC211" s="333"/>
      <c r="CKD211" s="333"/>
      <c r="CKE211" s="223"/>
      <c r="CKF211" s="418"/>
      <c r="CKG211" s="418"/>
      <c r="CKH211" s="331"/>
      <c r="CKI211" s="332"/>
      <c r="CKJ211" s="418"/>
      <c r="CKK211" s="223"/>
      <c r="CKL211" s="223"/>
      <c r="CKM211" s="333"/>
      <c r="CKN211" s="333"/>
      <c r="CKO211" s="223"/>
      <c r="CKP211" s="418"/>
      <c r="CKQ211" s="418"/>
      <c r="CKR211" s="331"/>
      <c r="CKS211" s="332"/>
      <c r="CKT211" s="418"/>
      <c r="CKU211" s="223"/>
      <c r="CKV211" s="223"/>
      <c r="CKW211" s="333"/>
      <c r="CKX211" s="333"/>
      <c r="CKY211" s="223"/>
      <c r="CKZ211" s="418"/>
      <c r="CLA211" s="418"/>
      <c r="CLB211" s="331"/>
      <c r="CLC211" s="332"/>
      <c r="CLD211" s="418"/>
      <c r="CLE211" s="223"/>
      <c r="CLF211" s="223"/>
      <c r="CLG211" s="333"/>
      <c r="CLH211" s="333"/>
      <c r="CLI211" s="223"/>
      <c r="CLJ211" s="418"/>
      <c r="CLK211" s="418"/>
      <c r="CLL211" s="331"/>
      <c r="CLM211" s="332"/>
      <c r="CLN211" s="418"/>
      <c r="CLO211" s="223"/>
      <c r="CLP211" s="223"/>
      <c r="CLQ211" s="333"/>
      <c r="CLR211" s="333"/>
      <c r="CLS211" s="223"/>
      <c r="CLT211" s="418"/>
      <c r="CLU211" s="418"/>
      <c r="CLV211" s="331"/>
      <c r="CLW211" s="332"/>
      <c r="CLX211" s="418"/>
      <c r="CLY211" s="223"/>
      <c r="CLZ211" s="223"/>
      <c r="CMA211" s="333"/>
      <c r="CMB211" s="333"/>
      <c r="CMC211" s="223"/>
      <c r="CMD211" s="418"/>
      <c r="CME211" s="418"/>
      <c r="CMF211" s="331"/>
      <c r="CMG211" s="332"/>
      <c r="CMH211" s="418"/>
      <c r="CMI211" s="223"/>
      <c r="CMJ211" s="223"/>
      <c r="CMK211" s="333"/>
      <c r="CML211" s="333"/>
      <c r="CMM211" s="223"/>
      <c r="CMN211" s="418"/>
      <c r="CMO211" s="418"/>
      <c r="CMP211" s="331"/>
      <c r="CMQ211" s="332"/>
      <c r="CMR211" s="418"/>
      <c r="CMS211" s="223"/>
      <c r="CMT211" s="223"/>
      <c r="CMU211" s="333"/>
      <c r="CMV211" s="333"/>
      <c r="CMW211" s="223"/>
      <c r="CMX211" s="418"/>
      <c r="CMY211" s="418"/>
      <c r="CMZ211" s="331"/>
      <c r="CNA211" s="332"/>
      <c r="CNB211" s="418"/>
      <c r="CNC211" s="223"/>
      <c r="CND211" s="223"/>
      <c r="CNE211" s="333"/>
      <c r="CNF211" s="333"/>
      <c r="CNG211" s="223"/>
      <c r="CNH211" s="418"/>
      <c r="CNI211" s="418"/>
      <c r="CNJ211" s="331"/>
      <c r="CNK211" s="332"/>
      <c r="CNL211" s="418"/>
      <c r="CNM211" s="223"/>
      <c r="CNN211" s="223"/>
      <c r="CNO211" s="333"/>
      <c r="CNP211" s="333"/>
      <c r="CNQ211" s="223"/>
      <c r="CNR211" s="418"/>
      <c r="CNS211" s="418"/>
      <c r="CNT211" s="331"/>
      <c r="CNU211" s="332"/>
      <c r="CNV211" s="418"/>
      <c r="CNW211" s="223"/>
      <c r="CNX211" s="223"/>
      <c r="CNY211" s="333"/>
      <c r="CNZ211" s="333"/>
      <c r="COA211" s="223"/>
      <c r="COB211" s="418"/>
      <c r="COC211" s="418"/>
      <c r="COD211" s="331"/>
      <c r="COE211" s="332"/>
      <c r="COF211" s="418"/>
      <c r="COG211" s="223"/>
      <c r="COH211" s="223"/>
      <c r="COI211" s="333"/>
      <c r="COJ211" s="333"/>
      <c r="COK211" s="223"/>
      <c r="COL211" s="418"/>
      <c r="COM211" s="418"/>
      <c r="CON211" s="331"/>
      <c r="COO211" s="332"/>
      <c r="COP211" s="418"/>
      <c r="COQ211" s="223"/>
      <c r="COR211" s="223"/>
      <c r="COS211" s="333"/>
      <c r="COT211" s="333"/>
      <c r="COU211" s="223"/>
      <c r="COV211" s="418"/>
      <c r="COW211" s="418"/>
      <c r="COX211" s="331"/>
      <c r="COY211" s="332"/>
      <c r="COZ211" s="418"/>
      <c r="CPA211" s="223"/>
      <c r="CPB211" s="223"/>
      <c r="CPC211" s="333"/>
      <c r="CPD211" s="333"/>
      <c r="CPE211" s="223"/>
      <c r="CPF211" s="418"/>
      <c r="CPG211" s="418"/>
      <c r="CPH211" s="331"/>
      <c r="CPI211" s="332"/>
      <c r="CPJ211" s="418"/>
      <c r="CPK211" s="223"/>
      <c r="CPL211" s="223"/>
      <c r="CPM211" s="333"/>
      <c r="CPN211" s="333"/>
      <c r="CPO211" s="223"/>
      <c r="CPP211" s="418"/>
      <c r="CPQ211" s="418"/>
      <c r="CPR211" s="331"/>
      <c r="CPS211" s="332"/>
      <c r="CPT211" s="418"/>
      <c r="CPU211" s="223"/>
      <c r="CPV211" s="223"/>
      <c r="CPW211" s="333"/>
      <c r="CPX211" s="333"/>
      <c r="CPY211" s="223"/>
      <c r="CPZ211" s="418"/>
      <c r="CQA211" s="418"/>
      <c r="CQB211" s="331"/>
      <c r="CQC211" s="332"/>
      <c r="CQD211" s="418"/>
      <c r="CQE211" s="223"/>
      <c r="CQF211" s="223"/>
      <c r="CQG211" s="333"/>
      <c r="CQH211" s="333"/>
      <c r="CQI211" s="223"/>
      <c r="CQJ211" s="418"/>
      <c r="CQK211" s="418"/>
      <c r="CQL211" s="331"/>
      <c r="CQM211" s="332"/>
      <c r="CQN211" s="418"/>
      <c r="CQO211" s="223"/>
      <c r="CQP211" s="223"/>
      <c r="CQQ211" s="333"/>
      <c r="CQR211" s="333"/>
      <c r="CQS211" s="223"/>
      <c r="CQT211" s="418"/>
      <c r="CQU211" s="418"/>
      <c r="CQV211" s="331"/>
      <c r="CQW211" s="332"/>
      <c r="CQX211" s="418"/>
      <c r="CQY211" s="223"/>
      <c r="CQZ211" s="223"/>
      <c r="CRA211" s="333"/>
      <c r="CRB211" s="333"/>
      <c r="CRC211" s="223"/>
      <c r="CRD211" s="418"/>
      <c r="CRE211" s="418"/>
      <c r="CRF211" s="331"/>
      <c r="CRG211" s="332"/>
      <c r="CRH211" s="418"/>
      <c r="CRI211" s="223"/>
      <c r="CRJ211" s="223"/>
      <c r="CRK211" s="333"/>
      <c r="CRL211" s="333"/>
      <c r="CRM211" s="223"/>
      <c r="CRN211" s="418"/>
      <c r="CRO211" s="418"/>
      <c r="CRP211" s="331"/>
      <c r="CRQ211" s="332"/>
      <c r="CRR211" s="418"/>
      <c r="CRS211" s="223"/>
      <c r="CRT211" s="223"/>
      <c r="CRU211" s="333"/>
      <c r="CRV211" s="333"/>
      <c r="CRW211" s="223"/>
      <c r="CRX211" s="418"/>
      <c r="CRY211" s="418"/>
      <c r="CRZ211" s="331"/>
      <c r="CSA211" s="332"/>
      <c r="CSB211" s="418"/>
      <c r="CSC211" s="223"/>
      <c r="CSD211" s="223"/>
      <c r="CSE211" s="333"/>
      <c r="CSF211" s="333"/>
      <c r="CSG211" s="223"/>
      <c r="CSH211" s="418"/>
      <c r="CSI211" s="418"/>
      <c r="CSJ211" s="331"/>
      <c r="CSK211" s="332"/>
      <c r="CSL211" s="418"/>
      <c r="CSM211" s="223"/>
      <c r="CSN211" s="223"/>
      <c r="CSO211" s="333"/>
      <c r="CSP211" s="333"/>
      <c r="CSQ211" s="223"/>
      <c r="CSR211" s="418"/>
      <c r="CSS211" s="418"/>
      <c r="CST211" s="331"/>
      <c r="CSU211" s="332"/>
      <c r="CSV211" s="418"/>
      <c r="CSW211" s="223"/>
      <c r="CSX211" s="223"/>
      <c r="CSY211" s="333"/>
      <c r="CSZ211" s="333"/>
      <c r="CTA211" s="223"/>
      <c r="CTB211" s="418"/>
      <c r="CTC211" s="418"/>
      <c r="CTD211" s="331"/>
      <c r="CTE211" s="332"/>
      <c r="CTF211" s="418"/>
      <c r="CTG211" s="223"/>
      <c r="CTH211" s="223"/>
      <c r="CTI211" s="333"/>
      <c r="CTJ211" s="333"/>
      <c r="CTK211" s="223"/>
      <c r="CTL211" s="418"/>
      <c r="CTM211" s="418"/>
      <c r="CTN211" s="331"/>
      <c r="CTO211" s="332"/>
      <c r="CTP211" s="418"/>
      <c r="CTQ211" s="223"/>
      <c r="CTR211" s="223"/>
      <c r="CTS211" s="333"/>
      <c r="CTT211" s="333"/>
      <c r="CTU211" s="223"/>
      <c r="CTV211" s="418"/>
      <c r="CTW211" s="418"/>
      <c r="CTX211" s="331"/>
      <c r="CTY211" s="332"/>
      <c r="CTZ211" s="418"/>
      <c r="CUA211" s="223"/>
      <c r="CUB211" s="223"/>
      <c r="CUC211" s="333"/>
      <c r="CUD211" s="333"/>
      <c r="CUE211" s="223"/>
      <c r="CUF211" s="418"/>
      <c r="CUG211" s="418"/>
      <c r="CUH211" s="331"/>
      <c r="CUI211" s="332"/>
      <c r="CUJ211" s="418"/>
      <c r="CUK211" s="223"/>
      <c r="CUL211" s="223"/>
      <c r="CUM211" s="333"/>
      <c r="CUN211" s="333"/>
      <c r="CUO211" s="223"/>
      <c r="CUP211" s="418"/>
      <c r="CUQ211" s="418"/>
      <c r="CUR211" s="331"/>
      <c r="CUS211" s="332"/>
      <c r="CUT211" s="418"/>
      <c r="CUU211" s="223"/>
      <c r="CUV211" s="223"/>
      <c r="CUW211" s="333"/>
      <c r="CUX211" s="333"/>
      <c r="CUY211" s="223"/>
      <c r="CUZ211" s="418"/>
      <c r="CVA211" s="418"/>
      <c r="CVB211" s="331"/>
      <c r="CVC211" s="332"/>
      <c r="CVD211" s="418"/>
      <c r="CVE211" s="223"/>
      <c r="CVF211" s="223"/>
      <c r="CVG211" s="333"/>
      <c r="CVH211" s="333"/>
      <c r="CVI211" s="223"/>
      <c r="CVJ211" s="418"/>
      <c r="CVK211" s="418"/>
      <c r="CVL211" s="331"/>
      <c r="CVM211" s="332"/>
      <c r="CVN211" s="418"/>
      <c r="CVO211" s="223"/>
      <c r="CVP211" s="223"/>
      <c r="CVQ211" s="333"/>
      <c r="CVR211" s="333"/>
      <c r="CVS211" s="223"/>
      <c r="CVT211" s="418"/>
      <c r="CVU211" s="418"/>
      <c r="CVV211" s="331"/>
      <c r="CVW211" s="332"/>
      <c r="CVX211" s="418"/>
      <c r="CVY211" s="223"/>
      <c r="CVZ211" s="223"/>
      <c r="CWA211" s="333"/>
      <c r="CWB211" s="333"/>
      <c r="CWC211" s="223"/>
      <c r="CWD211" s="418"/>
      <c r="CWE211" s="418"/>
      <c r="CWF211" s="331"/>
      <c r="CWG211" s="332"/>
      <c r="CWH211" s="418"/>
      <c r="CWI211" s="223"/>
      <c r="CWJ211" s="223"/>
      <c r="CWK211" s="333"/>
      <c r="CWL211" s="333"/>
      <c r="CWM211" s="223"/>
      <c r="CWN211" s="418"/>
      <c r="CWO211" s="418"/>
      <c r="CWP211" s="331"/>
      <c r="CWQ211" s="332"/>
      <c r="CWR211" s="418"/>
      <c r="CWS211" s="223"/>
      <c r="CWT211" s="223"/>
      <c r="CWU211" s="333"/>
      <c r="CWV211" s="333"/>
      <c r="CWW211" s="223"/>
      <c r="CWX211" s="418"/>
      <c r="CWY211" s="418"/>
      <c r="CWZ211" s="331"/>
      <c r="CXA211" s="332"/>
      <c r="CXB211" s="418"/>
      <c r="CXC211" s="223"/>
      <c r="CXD211" s="223"/>
      <c r="CXE211" s="333"/>
      <c r="CXF211" s="333"/>
      <c r="CXG211" s="223"/>
      <c r="CXH211" s="418"/>
      <c r="CXI211" s="418"/>
      <c r="CXJ211" s="331"/>
      <c r="CXK211" s="332"/>
      <c r="CXL211" s="418"/>
      <c r="CXM211" s="223"/>
      <c r="CXN211" s="223"/>
      <c r="CXO211" s="333"/>
      <c r="CXP211" s="333"/>
      <c r="CXQ211" s="223"/>
      <c r="CXR211" s="418"/>
      <c r="CXS211" s="418"/>
      <c r="CXT211" s="331"/>
      <c r="CXU211" s="332"/>
      <c r="CXV211" s="418"/>
      <c r="CXW211" s="223"/>
      <c r="CXX211" s="223"/>
      <c r="CXY211" s="333"/>
      <c r="CXZ211" s="333"/>
      <c r="CYA211" s="223"/>
      <c r="CYB211" s="418"/>
      <c r="CYC211" s="418"/>
      <c r="CYD211" s="331"/>
      <c r="CYE211" s="332"/>
      <c r="CYF211" s="418"/>
      <c r="CYG211" s="223"/>
      <c r="CYH211" s="223"/>
      <c r="CYI211" s="333"/>
      <c r="CYJ211" s="333"/>
      <c r="CYK211" s="223"/>
      <c r="CYL211" s="418"/>
      <c r="CYM211" s="418"/>
      <c r="CYN211" s="331"/>
      <c r="CYO211" s="332"/>
      <c r="CYP211" s="418"/>
      <c r="CYQ211" s="223"/>
      <c r="CYR211" s="223"/>
      <c r="CYS211" s="333"/>
      <c r="CYT211" s="333"/>
      <c r="CYU211" s="223"/>
      <c r="CYV211" s="418"/>
      <c r="CYW211" s="418"/>
      <c r="CYX211" s="331"/>
      <c r="CYY211" s="332"/>
      <c r="CYZ211" s="418"/>
      <c r="CZA211" s="223"/>
      <c r="CZB211" s="223"/>
      <c r="CZC211" s="333"/>
      <c r="CZD211" s="333"/>
      <c r="CZE211" s="223"/>
      <c r="CZF211" s="418"/>
      <c r="CZG211" s="418"/>
      <c r="CZH211" s="331"/>
      <c r="CZI211" s="332"/>
      <c r="CZJ211" s="418"/>
      <c r="CZK211" s="223"/>
      <c r="CZL211" s="223"/>
      <c r="CZM211" s="333"/>
      <c r="CZN211" s="333"/>
      <c r="CZO211" s="223"/>
      <c r="CZP211" s="418"/>
      <c r="CZQ211" s="418"/>
      <c r="CZR211" s="331"/>
      <c r="CZS211" s="332"/>
      <c r="CZT211" s="418"/>
      <c r="CZU211" s="223"/>
      <c r="CZV211" s="223"/>
      <c r="CZW211" s="333"/>
      <c r="CZX211" s="333"/>
      <c r="CZY211" s="223"/>
      <c r="CZZ211" s="418"/>
      <c r="DAA211" s="418"/>
      <c r="DAB211" s="331"/>
      <c r="DAC211" s="332"/>
      <c r="DAD211" s="418"/>
      <c r="DAE211" s="223"/>
      <c r="DAF211" s="223"/>
      <c r="DAG211" s="333"/>
      <c r="DAH211" s="333"/>
      <c r="DAI211" s="223"/>
      <c r="DAJ211" s="418"/>
      <c r="DAK211" s="418"/>
      <c r="DAL211" s="331"/>
      <c r="DAM211" s="332"/>
      <c r="DAN211" s="418"/>
      <c r="DAO211" s="223"/>
      <c r="DAP211" s="223"/>
      <c r="DAQ211" s="333"/>
      <c r="DAR211" s="333"/>
      <c r="DAS211" s="223"/>
      <c r="DAT211" s="418"/>
      <c r="DAU211" s="418"/>
      <c r="DAV211" s="331"/>
      <c r="DAW211" s="332"/>
      <c r="DAX211" s="418"/>
      <c r="DAY211" s="223"/>
      <c r="DAZ211" s="223"/>
      <c r="DBA211" s="333"/>
      <c r="DBB211" s="333"/>
      <c r="DBC211" s="223"/>
      <c r="DBD211" s="418"/>
      <c r="DBE211" s="418"/>
      <c r="DBF211" s="331"/>
      <c r="DBG211" s="332"/>
      <c r="DBH211" s="418"/>
      <c r="DBI211" s="223"/>
      <c r="DBJ211" s="223"/>
      <c r="DBK211" s="333"/>
      <c r="DBL211" s="333"/>
      <c r="DBM211" s="223"/>
      <c r="DBN211" s="418"/>
      <c r="DBO211" s="418"/>
      <c r="DBP211" s="331"/>
      <c r="DBQ211" s="332"/>
      <c r="DBR211" s="418"/>
      <c r="DBS211" s="223"/>
      <c r="DBT211" s="223"/>
      <c r="DBU211" s="333"/>
      <c r="DBV211" s="333"/>
      <c r="DBW211" s="223"/>
      <c r="DBX211" s="418"/>
      <c r="DBY211" s="418"/>
      <c r="DBZ211" s="331"/>
      <c r="DCA211" s="332"/>
      <c r="DCB211" s="418"/>
      <c r="DCC211" s="223"/>
      <c r="DCD211" s="223"/>
      <c r="DCE211" s="333"/>
      <c r="DCF211" s="333"/>
      <c r="DCG211" s="223"/>
      <c r="DCH211" s="418"/>
      <c r="DCI211" s="418"/>
      <c r="DCJ211" s="331"/>
      <c r="DCK211" s="332"/>
      <c r="DCL211" s="418"/>
      <c r="DCM211" s="223"/>
      <c r="DCN211" s="223"/>
      <c r="DCO211" s="333"/>
      <c r="DCP211" s="333"/>
      <c r="DCQ211" s="223"/>
      <c r="DCR211" s="418"/>
      <c r="DCS211" s="418"/>
      <c r="DCT211" s="331"/>
      <c r="DCU211" s="332"/>
      <c r="DCV211" s="418"/>
      <c r="DCW211" s="223"/>
      <c r="DCX211" s="223"/>
      <c r="DCY211" s="333"/>
      <c r="DCZ211" s="333"/>
      <c r="DDA211" s="223"/>
      <c r="DDB211" s="418"/>
      <c r="DDC211" s="418"/>
      <c r="DDD211" s="331"/>
      <c r="DDE211" s="332"/>
      <c r="DDF211" s="418"/>
      <c r="DDG211" s="223"/>
      <c r="DDH211" s="223"/>
      <c r="DDI211" s="333"/>
      <c r="DDJ211" s="333"/>
      <c r="DDK211" s="223"/>
      <c r="DDL211" s="418"/>
      <c r="DDM211" s="418"/>
      <c r="DDN211" s="331"/>
      <c r="DDO211" s="332"/>
      <c r="DDP211" s="418"/>
      <c r="DDQ211" s="223"/>
      <c r="DDR211" s="223"/>
      <c r="DDS211" s="333"/>
      <c r="DDT211" s="333"/>
      <c r="DDU211" s="223"/>
      <c r="DDV211" s="418"/>
      <c r="DDW211" s="418"/>
      <c r="DDX211" s="331"/>
      <c r="DDY211" s="332"/>
      <c r="DDZ211" s="418"/>
      <c r="DEA211" s="223"/>
      <c r="DEB211" s="223"/>
      <c r="DEC211" s="333"/>
      <c r="DED211" s="333"/>
      <c r="DEE211" s="223"/>
      <c r="DEF211" s="418"/>
      <c r="DEG211" s="418"/>
      <c r="DEH211" s="331"/>
      <c r="DEI211" s="332"/>
      <c r="DEJ211" s="418"/>
      <c r="DEK211" s="223"/>
      <c r="DEL211" s="223"/>
      <c r="DEM211" s="333"/>
      <c r="DEN211" s="333"/>
      <c r="DEO211" s="223"/>
      <c r="DEP211" s="418"/>
      <c r="DEQ211" s="418"/>
      <c r="DER211" s="331"/>
      <c r="DES211" s="332"/>
      <c r="DET211" s="418"/>
      <c r="DEU211" s="223"/>
      <c r="DEV211" s="223"/>
      <c r="DEW211" s="333"/>
      <c r="DEX211" s="333"/>
      <c r="DEY211" s="223"/>
      <c r="DEZ211" s="418"/>
      <c r="DFA211" s="418"/>
      <c r="DFB211" s="331"/>
      <c r="DFC211" s="332"/>
      <c r="DFD211" s="418"/>
      <c r="DFE211" s="223"/>
      <c r="DFF211" s="223"/>
      <c r="DFG211" s="333"/>
      <c r="DFH211" s="333"/>
      <c r="DFI211" s="223"/>
      <c r="DFJ211" s="418"/>
      <c r="DFK211" s="418"/>
      <c r="DFL211" s="331"/>
      <c r="DFM211" s="332"/>
      <c r="DFN211" s="418"/>
      <c r="DFO211" s="223"/>
      <c r="DFP211" s="223"/>
      <c r="DFQ211" s="333"/>
      <c r="DFR211" s="333"/>
      <c r="DFS211" s="223"/>
      <c r="DFT211" s="418"/>
      <c r="DFU211" s="418"/>
      <c r="DFV211" s="331"/>
      <c r="DFW211" s="332"/>
      <c r="DFX211" s="418"/>
      <c r="DFY211" s="223"/>
      <c r="DFZ211" s="223"/>
      <c r="DGA211" s="333"/>
      <c r="DGB211" s="333"/>
      <c r="DGC211" s="223"/>
      <c r="DGD211" s="418"/>
      <c r="DGE211" s="418"/>
      <c r="DGF211" s="331"/>
      <c r="DGG211" s="332"/>
      <c r="DGH211" s="418"/>
      <c r="DGI211" s="223"/>
      <c r="DGJ211" s="223"/>
      <c r="DGK211" s="333"/>
      <c r="DGL211" s="333"/>
      <c r="DGM211" s="223"/>
      <c r="DGN211" s="418"/>
      <c r="DGO211" s="418"/>
      <c r="DGP211" s="331"/>
      <c r="DGQ211" s="332"/>
      <c r="DGR211" s="418"/>
      <c r="DGS211" s="223"/>
      <c r="DGT211" s="223"/>
      <c r="DGU211" s="333"/>
      <c r="DGV211" s="333"/>
      <c r="DGW211" s="223"/>
      <c r="DGX211" s="418"/>
      <c r="DGY211" s="418"/>
      <c r="DGZ211" s="331"/>
      <c r="DHA211" s="332"/>
      <c r="DHB211" s="418"/>
      <c r="DHC211" s="223"/>
      <c r="DHD211" s="223"/>
      <c r="DHE211" s="333"/>
      <c r="DHF211" s="333"/>
      <c r="DHG211" s="223"/>
      <c r="DHH211" s="418"/>
      <c r="DHI211" s="418"/>
      <c r="DHJ211" s="331"/>
      <c r="DHK211" s="332"/>
      <c r="DHL211" s="418"/>
      <c r="DHM211" s="223"/>
      <c r="DHN211" s="223"/>
      <c r="DHO211" s="333"/>
      <c r="DHP211" s="333"/>
      <c r="DHQ211" s="223"/>
      <c r="DHR211" s="418"/>
      <c r="DHS211" s="418"/>
      <c r="DHT211" s="331"/>
      <c r="DHU211" s="332"/>
      <c r="DHV211" s="418"/>
      <c r="DHW211" s="223"/>
      <c r="DHX211" s="223"/>
      <c r="DHY211" s="333"/>
      <c r="DHZ211" s="333"/>
      <c r="DIA211" s="223"/>
      <c r="DIB211" s="418"/>
      <c r="DIC211" s="418"/>
      <c r="DID211" s="331"/>
      <c r="DIE211" s="332"/>
      <c r="DIF211" s="418"/>
      <c r="DIG211" s="223"/>
      <c r="DIH211" s="223"/>
      <c r="DII211" s="333"/>
      <c r="DIJ211" s="333"/>
      <c r="DIK211" s="223"/>
      <c r="DIL211" s="418"/>
      <c r="DIM211" s="418"/>
      <c r="DIN211" s="331"/>
      <c r="DIO211" s="332"/>
      <c r="DIP211" s="418"/>
      <c r="DIQ211" s="223"/>
      <c r="DIR211" s="223"/>
      <c r="DIS211" s="333"/>
      <c r="DIT211" s="333"/>
      <c r="DIU211" s="223"/>
      <c r="DIV211" s="418"/>
      <c r="DIW211" s="418"/>
      <c r="DIX211" s="331"/>
      <c r="DIY211" s="332"/>
      <c r="DIZ211" s="418"/>
      <c r="DJA211" s="223"/>
      <c r="DJB211" s="223"/>
      <c r="DJC211" s="333"/>
      <c r="DJD211" s="333"/>
      <c r="DJE211" s="223"/>
      <c r="DJF211" s="418"/>
      <c r="DJG211" s="418"/>
      <c r="DJH211" s="331"/>
      <c r="DJI211" s="332"/>
      <c r="DJJ211" s="418"/>
      <c r="DJK211" s="223"/>
      <c r="DJL211" s="223"/>
      <c r="DJM211" s="333"/>
      <c r="DJN211" s="333"/>
      <c r="DJO211" s="223"/>
      <c r="DJP211" s="418"/>
      <c r="DJQ211" s="418"/>
      <c r="DJR211" s="331"/>
      <c r="DJS211" s="332"/>
      <c r="DJT211" s="418"/>
      <c r="DJU211" s="223"/>
      <c r="DJV211" s="223"/>
      <c r="DJW211" s="333"/>
      <c r="DJX211" s="333"/>
      <c r="DJY211" s="223"/>
      <c r="DJZ211" s="418"/>
      <c r="DKA211" s="418"/>
      <c r="DKB211" s="331"/>
      <c r="DKC211" s="332"/>
      <c r="DKD211" s="418"/>
      <c r="DKE211" s="223"/>
      <c r="DKF211" s="223"/>
      <c r="DKG211" s="333"/>
      <c r="DKH211" s="333"/>
      <c r="DKI211" s="223"/>
      <c r="DKJ211" s="418"/>
      <c r="DKK211" s="418"/>
      <c r="DKL211" s="331"/>
      <c r="DKM211" s="332"/>
      <c r="DKN211" s="418"/>
      <c r="DKO211" s="223"/>
      <c r="DKP211" s="223"/>
      <c r="DKQ211" s="333"/>
      <c r="DKR211" s="333"/>
      <c r="DKS211" s="223"/>
      <c r="DKT211" s="418"/>
      <c r="DKU211" s="418"/>
      <c r="DKV211" s="331"/>
      <c r="DKW211" s="332"/>
      <c r="DKX211" s="418"/>
      <c r="DKY211" s="223"/>
      <c r="DKZ211" s="223"/>
      <c r="DLA211" s="333"/>
      <c r="DLB211" s="333"/>
      <c r="DLC211" s="223"/>
      <c r="DLD211" s="418"/>
      <c r="DLE211" s="418"/>
      <c r="DLF211" s="331"/>
      <c r="DLG211" s="332"/>
      <c r="DLH211" s="418"/>
      <c r="DLI211" s="223"/>
      <c r="DLJ211" s="223"/>
      <c r="DLK211" s="333"/>
      <c r="DLL211" s="333"/>
      <c r="DLM211" s="223"/>
      <c r="DLN211" s="418"/>
      <c r="DLO211" s="418"/>
      <c r="DLP211" s="331"/>
      <c r="DLQ211" s="332"/>
      <c r="DLR211" s="418"/>
      <c r="DLS211" s="223"/>
      <c r="DLT211" s="223"/>
      <c r="DLU211" s="333"/>
      <c r="DLV211" s="333"/>
      <c r="DLW211" s="223"/>
      <c r="DLX211" s="418"/>
      <c r="DLY211" s="418"/>
      <c r="DLZ211" s="331"/>
      <c r="DMA211" s="332"/>
      <c r="DMB211" s="418"/>
      <c r="DMC211" s="223"/>
      <c r="DMD211" s="223"/>
      <c r="DME211" s="333"/>
      <c r="DMF211" s="333"/>
      <c r="DMG211" s="223"/>
      <c r="DMH211" s="418"/>
      <c r="DMI211" s="418"/>
      <c r="DMJ211" s="331"/>
      <c r="DMK211" s="332"/>
      <c r="DML211" s="418"/>
      <c r="DMM211" s="223"/>
      <c r="DMN211" s="223"/>
      <c r="DMO211" s="333"/>
      <c r="DMP211" s="333"/>
      <c r="DMQ211" s="223"/>
      <c r="DMR211" s="418"/>
      <c r="DMS211" s="418"/>
      <c r="DMT211" s="331"/>
      <c r="DMU211" s="332"/>
      <c r="DMV211" s="418"/>
      <c r="DMW211" s="223"/>
      <c r="DMX211" s="223"/>
      <c r="DMY211" s="333"/>
      <c r="DMZ211" s="333"/>
      <c r="DNA211" s="223"/>
      <c r="DNB211" s="418"/>
      <c r="DNC211" s="418"/>
      <c r="DND211" s="331"/>
      <c r="DNE211" s="332"/>
      <c r="DNF211" s="418"/>
      <c r="DNG211" s="223"/>
      <c r="DNH211" s="223"/>
      <c r="DNI211" s="333"/>
      <c r="DNJ211" s="333"/>
      <c r="DNK211" s="223"/>
      <c r="DNL211" s="418"/>
      <c r="DNM211" s="418"/>
      <c r="DNN211" s="331"/>
      <c r="DNO211" s="332"/>
      <c r="DNP211" s="418"/>
      <c r="DNQ211" s="223"/>
      <c r="DNR211" s="223"/>
      <c r="DNS211" s="333"/>
      <c r="DNT211" s="333"/>
      <c r="DNU211" s="223"/>
      <c r="DNV211" s="418"/>
      <c r="DNW211" s="418"/>
      <c r="DNX211" s="331"/>
      <c r="DNY211" s="332"/>
      <c r="DNZ211" s="418"/>
      <c r="DOA211" s="223"/>
      <c r="DOB211" s="223"/>
      <c r="DOC211" s="333"/>
      <c r="DOD211" s="333"/>
      <c r="DOE211" s="223"/>
      <c r="DOF211" s="418"/>
      <c r="DOG211" s="418"/>
      <c r="DOH211" s="331"/>
      <c r="DOI211" s="332"/>
      <c r="DOJ211" s="418"/>
      <c r="DOK211" s="223"/>
      <c r="DOL211" s="223"/>
      <c r="DOM211" s="333"/>
      <c r="DON211" s="333"/>
      <c r="DOO211" s="223"/>
      <c r="DOP211" s="418"/>
      <c r="DOQ211" s="418"/>
      <c r="DOR211" s="331"/>
      <c r="DOS211" s="332"/>
      <c r="DOT211" s="418"/>
      <c r="DOU211" s="223"/>
      <c r="DOV211" s="223"/>
      <c r="DOW211" s="333"/>
      <c r="DOX211" s="333"/>
      <c r="DOY211" s="223"/>
      <c r="DOZ211" s="418"/>
      <c r="DPA211" s="418"/>
      <c r="DPB211" s="331"/>
      <c r="DPC211" s="332"/>
      <c r="DPD211" s="418"/>
      <c r="DPE211" s="223"/>
      <c r="DPF211" s="223"/>
      <c r="DPG211" s="333"/>
      <c r="DPH211" s="333"/>
      <c r="DPI211" s="223"/>
      <c r="DPJ211" s="418"/>
      <c r="DPK211" s="418"/>
      <c r="DPL211" s="331"/>
      <c r="DPM211" s="332"/>
      <c r="DPN211" s="418"/>
      <c r="DPO211" s="223"/>
      <c r="DPP211" s="223"/>
      <c r="DPQ211" s="333"/>
      <c r="DPR211" s="333"/>
      <c r="DPS211" s="223"/>
      <c r="DPT211" s="418"/>
      <c r="DPU211" s="418"/>
      <c r="DPV211" s="331"/>
      <c r="DPW211" s="332"/>
      <c r="DPX211" s="418"/>
      <c r="DPY211" s="223"/>
      <c r="DPZ211" s="223"/>
      <c r="DQA211" s="333"/>
      <c r="DQB211" s="333"/>
      <c r="DQC211" s="223"/>
      <c r="DQD211" s="418"/>
      <c r="DQE211" s="418"/>
      <c r="DQF211" s="331"/>
      <c r="DQG211" s="332"/>
      <c r="DQH211" s="418"/>
      <c r="DQI211" s="223"/>
      <c r="DQJ211" s="223"/>
      <c r="DQK211" s="333"/>
      <c r="DQL211" s="333"/>
      <c r="DQM211" s="223"/>
      <c r="DQN211" s="418"/>
      <c r="DQO211" s="418"/>
      <c r="DQP211" s="331"/>
      <c r="DQQ211" s="332"/>
      <c r="DQR211" s="418"/>
      <c r="DQS211" s="223"/>
      <c r="DQT211" s="223"/>
      <c r="DQU211" s="333"/>
      <c r="DQV211" s="333"/>
      <c r="DQW211" s="223"/>
      <c r="DQX211" s="418"/>
      <c r="DQY211" s="418"/>
      <c r="DQZ211" s="331"/>
      <c r="DRA211" s="332"/>
      <c r="DRB211" s="418"/>
      <c r="DRC211" s="223"/>
      <c r="DRD211" s="223"/>
      <c r="DRE211" s="333"/>
      <c r="DRF211" s="333"/>
      <c r="DRG211" s="223"/>
      <c r="DRH211" s="418"/>
      <c r="DRI211" s="418"/>
      <c r="DRJ211" s="331"/>
      <c r="DRK211" s="332"/>
      <c r="DRL211" s="418"/>
      <c r="DRM211" s="223"/>
      <c r="DRN211" s="223"/>
      <c r="DRO211" s="333"/>
      <c r="DRP211" s="333"/>
      <c r="DRQ211" s="223"/>
      <c r="DRR211" s="418"/>
      <c r="DRS211" s="418"/>
      <c r="DRT211" s="331"/>
      <c r="DRU211" s="332"/>
      <c r="DRV211" s="418"/>
      <c r="DRW211" s="223"/>
      <c r="DRX211" s="223"/>
      <c r="DRY211" s="333"/>
      <c r="DRZ211" s="333"/>
      <c r="DSA211" s="223"/>
      <c r="DSB211" s="418"/>
      <c r="DSC211" s="418"/>
      <c r="DSD211" s="331"/>
      <c r="DSE211" s="332"/>
      <c r="DSF211" s="418"/>
      <c r="DSG211" s="223"/>
      <c r="DSH211" s="223"/>
      <c r="DSI211" s="333"/>
      <c r="DSJ211" s="333"/>
      <c r="DSK211" s="223"/>
      <c r="DSL211" s="418"/>
      <c r="DSM211" s="418"/>
      <c r="DSN211" s="331"/>
      <c r="DSO211" s="332"/>
      <c r="DSP211" s="418"/>
      <c r="DSQ211" s="223"/>
      <c r="DSR211" s="223"/>
      <c r="DSS211" s="333"/>
      <c r="DST211" s="333"/>
      <c r="DSU211" s="223"/>
      <c r="DSV211" s="418"/>
      <c r="DSW211" s="418"/>
      <c r="DSX211" s="331"/>
      <c r="DSY211" s="332"/>
      <c r="DSZ211" s="418"/>
      <c r="DTA211" s="223"/>
      <c r="DTB211" s="223"/>
      <c r="DTC211" s="333"/>
      <c r="DTD211" s="333"/>
      <c r="DTE211" s="223"/>
      <c r="DTF211" s="418"/>
      <c r="DTG211" s="418"/>
      <c r="DTH211" s="331"/>
      <c r="DTI211" s="332"/>
      <c r="DTJ211" s="418"/>
      <c r="DTK211" s="223"/>
      <c r="DTL211" s="223"/>
      <c r="DTM211" s="333"/>
      <c r="DTN211" s="333"/>
      <c r="DTO211" s="223"/>
      <c r="DTP211" s="418"/>
      <c r="DTQ211" s="418"/>
      <c r="DTR211" s="331"/>
      <c r="DTS211" s="332"/>
      <c r="DTT211" s="418"/>
      <c r="DTU211" s="223"/>
      <c r="DTV211" s="223"/>
      <c r="DTW211" s="333"/>
      <c r="DTX211" s="333"/>
      <c r="DTY211" s="223"/>
      <c r="DTZ211" s="418"/>
      <c r="DUA211" s="418"/>
      <c r="DUB211" s="331"/>
      <c r="DUC211" s="332"/>
      <c r="DUD211" s="418"/>
      <c r="DUE211" s="223"/>
      <c r="DUF211" s="223"/>
      <c r="DUG211" s="333"/>
      <c r="DUH211" s="333"/>
      <c r="DUI211" s="223"/>
      <c r="DUJ211" s="418"/>
      <c r="DUK211" s="418"/>
      <c r="DUL211" s="331"/>
      <c r="DUM211" s="332"/>
      <c r="DUN211" s="418"/>
      <c r="DUO211" s="223"/>
      <c r="DUP211" s="223"/>
      <c r="DUQ211" s="333"/>
      <c r="DUR211" s="333"/>
      <c r="DUS211" s="223"/>
      <c r="DUT211" s="418"/>
      <c r="DUU211" s="418"/>
      <c r="DUV211" s="331"/>
      <c r="DUW211" s="332"/>
      <c r="DUX211" s="418"/>
      <c r="DUY211" s="223"/>
      <c r="DUZ211" s="223"/>
      <c r="DVA211" s="333"/>
      <c r="DVB211" s="333"/>
      <c r="DVC211" s="223"/>
      <c r="DVD211" s="418"/>
      <c r="DVE211" s="418"/>
      <c r="DVF211" s="331"/>
      <c r="DVG211" s="332"/>
      <c r="DVH211" s="418"/>
      <c r="DVI211" s="223"/>
      <c r="DVJ211" s="223"/>
      <c r="DVK211" s="333"/>
      <c r="DVL211" s="333"/>
      <c r="DVM211" s="223"/>
      <c r="DVN211" s="418"/>
      <c r="DVO211" s="418"/>
      <c r="DVP211" s="331"/>
      <c r="DVQ211" s="332"/>
      <c r="DVR211" s="418"/>
      <c r="DVS211" s="223"/>
      <c r="DVT211" s="223"/>
      <c r="DVU211" s="333"/>
      <c r="DVV211" s="333"/>
      <c r="DVW211" s="223"/>
      <c r="DVX211" s="418"/>
      <c r="DVY211" s="418"/>
      <c r="DVZ211" s="331"/>
      <c r="DWA211" s="332"/>
      <c r="DWB211" s="418"/>
      <c r="DWC211" s="223"/>
      <c r="DWD211" s="223"/>
      <c r="DWE211" s="333"/>
      <c r="DWF211" s="333"/>
      <c r="DWG211" s="223"/>
      <c r="DWH211" s="418"/>
      <c r="DWI211" s="418"/>
      <c r="DWJ211" s="331"/>
      <c r="DWK211" s="332"/>
      <c r="DWL211" s="418"/>
      <c r="DWM211" s="223"/>
      <c r="DWN211" s="223"/>
      <c r="DWO211" s="333"/>
      <c r="DWP211" s="333"/>
      <c r="DWQ211" s="223"/>
      <c r="DWR211" s="418"/>
      <c r="DWS211" s="418"/>
      <c r="DWT211" s="331"/>
      <c r="DWU211" s="332"/>
      <c r="DWV211" s="418"/>
      <c r="DWW211" s="223"/>
      <c r="DWX211" s="223"/>
      <c r="DWY211" s="333"/>
      <c r="DWZ211" s="333"/>
      <c r="DXA211" s="223"/>
      <c r="DXB211" s="418"/>
      <c r="DXC211" s="418"/>
      <c r="DXD211" s="331"/>
      <c r="DXE211" s="332"/>
      <c r="DXF211" s="418"/>
      <c r="DXG211" s="223"/>
      <c r="DXH211" s="223"/>
      <c r="DXI211" s="333"/>
      <c r="DXJ211" s="333"/>
      <c r="DXK211" s="223"/>
      <c r="DXL211" s="418"/>
      <c r="DXM211" s="418"/>
      <c r="DXN211" s="331"/>
      <c r="DXO211" s="332"/>
      <c r="DXP211" s="418"/>
      <c r="DXQ211" s="223"/>
      <c r="DXR211" s="223"/>
      <c r="DXS211" s="333"/>
      <c r="DXT211" s="333"/>
      <c r="DXU211" s="223"/>
      <c r="DXV211" s="418"/>
      <c r="DXW211" s="418"/>
      <c r="DXX211" s="331"/>
      <c r="DXY211" s="332"/>
      <c r="DXZ211" s="418"/>
      <c r="DYA211" s="223"/>
      <c r="DYB211" s="223"/>
      <c r="DYC211" s="333"/>
      <c r="DYD211" s="333"/>
      <c r="DYE211" s="223"/>
      <c r="DYF211" s="418"/>
      <c r="DYG211" s="418"/>
      <c r="DYH211" s="331"/>
      <c r="DYI211" s="332"/>
      <c r="DYJ211" s="418"/>
      <c r="DYK211" s="223"/>
      <c r="DYL211" s="223"/>
      <c r="DYM211" s="333"/>
      <c r="DYN211" s="333"/>
      <c r="DYO211" s="223"/>
      <c r="DYP211" s="418"/>
      <c r="DYQ211" s="418"/>
      <c r="DYR211" s="331"/>
      <c r="DYS211" s="332"/>
      <c r="DYT211" s="418"/>
      <c r="DYU211" s="223"/>
      <c r="DYV211" s="223"/>
      <c r="DYW211" s="333"/>
      <c r="DYX211" s="333"/>
      <c r="DYY211" s="223"/>
      <c r="DYZ211" s="418"/>
      <c r="DZA211" s="418"/>
      <c r="DZB211" s="331"/>
      <c r="DZC211" s="332"/>
      <c r="DZD211" s="418"/>
      <c r="DZE211" s="223"/>
      <c r="DZF211" s="223"/>
      <c r="DZG211" s="333"/>
      <c r="DZH211" s="333"/>
      <c r="DZI211" s="223"/>
      <c r="DZJ211" s="418"/>
      <c r="DZK211" s="418"/>
      <c r="DZL211" s="331"/>
      <c r="DZM211" s="332"/>
      <c r="DZN211" s="418"/>
      <c r="DZO211" s="223"/>
      <c r="DZP211" s="223"/>
      <c r="DZQ211" s="333"/>
      <c r="DZR211" s="333"/>
      <c r="DZS211" s="223"/>
      <c r="DZT211" s="418"/>
      <c r="DZU211" s="418"/>
      <c r="DZV211" s="331"/>
      <c r="DZW211" s="332"/>
      <c r="DZX211" s="418"/>
      <c r="DZY211" s="223"/>
      <c r="DZZ211" s="223"/>
      <c r="EAA211" s="333"/>
      <c r="EAB211" s="333"/>
      <c r="EAC211" s="223"/>
      <c r="EAD211" s="418"/>
      <c r="EAE211" s="418"/>
      <c r="EAF211" s="331"/>
      <c r="EAG211" s="332"/>
      <c r="EAH211" s="418"/>
      <c r="EAI211" s="223"/>
      <c r="EAJ211" s="223"/>
      <c r="EAK211" s="333"/>
      <c r="EAL211" s="333"/>
      <c r="EAM211" s="223"/>
      <c r="EAN211" s="418"/>
      <c r="EAO211" s="418"/>
      <c r="EAP211" s="331"/>
      <c r="EAQ211" s="332"/>
      <c r="EAR211" s="418"/>
      <c r="EAS211" s="223"/>
      <c r="EAT211" s="223"/>
      <c r="EAU211" s="333"/>
      <c r="EAV211" s="333"/>
      <c r="EAW211" s="223"/>
      <c r="EAX211" s="418"/>
      <c r="EAY211" s="418"/>
      <c r="EAZ211" s="331"/>
      <c r="EBA211" s="332"/>
      <c r="EBB211" s="418"/>
      <c r="EBC211" s="223"/>
      <c r="EBD211" s="223"/>
      <c r="EBE211" s="333"/>
      <c r="EBF211" s="333"/>
      <c r="EBG211" s="223"/>
      <c r="EBH211" s="418"/>
      <c r="EBI211" s="418"/>
      <c r="EBJ211" s="331"/>
      <c r="EBK211" s="332"/>
      <c r="EBL211" s="418"/>
      <c r="EBM211" s="223"/>
      <c r="EBN211" s="223"/>
      <c r="EBO211" s="333"/>
      <c r="EBP211" s="333"/>
      <c r="EBQ211" s="223"/>
      <c r="EBR211" s="418"/>
      <c r="EBS211" s="418"/>
      <c r="EBT211" s="331"/>
      <c r="EBU211" s="332"/>
      <c r="EBV211" s="418"/>
      <c r="EBW211" s="223"/>
      <c r="EBX211" s="223"/>
      <c r="EBY211" s="333"/>
      <c r="EBZ211" s="333"/>
      <c r="ECA211" s="223"/>
      <c r="ECB211" s="418"/>
      <c r="ECC211" s="418"/>
      <c r="ECD211" s="331"/>
      <c r="ECE211" s="332"/>
      <c r="ECF211" s="418"/>
      <c r="ECG211" s="223"/>
      <c r="ECH211" s="223"/>
      <c r="ECI211" s="333"/>
      <c r="ECJ211" s="333"/>
      <c r="ECK211" s="223"/>
      <c r="ECL211" s="418"/>
      <c r="ECM211" s="418"/>
      <c r="ECN211" s="331"/>
      <c r="ECO211" s="332"/>
      <c r="ECP211" s="418"/>
      <c r="ECQ211" s="223"/>
      <c r="ECR211" s="223"/>
      <c r="ECS211" s="333"/>
      <c r="ECT211" s="333"/>
      <c r="ECU211" s="223"/>
      <c r="ECV211" s="418"/>
      <c r="ECW211" s="418"/>
      <c r="ECX211" s="331"/>
      <c r="ECY211" s="332"/>
      <c r="ECZ211" s="418"/>
      <c r="EDA211" s="223"/>
      <c r="EDB211" s="223"/>
      <c r="EDC211" s="333"/>
      <c r="EDD211" s="333"/>
      <c r="EDE211" s="223"/>
      <c r="EDF211" s="418"/>
      <c r="EDG211" s="418"/>
      <c r="EDH211" s="331"/>
      <c r="EDI211" s="332"/>
      <c r="EDJ211" s="418"/>
      <c r="EDK211" s="223"/>
      <c r="EDL211" s="223"/>
      <c r="EDM211" s="333"/>
      <c r="EDN211" s="333"/>
      <c r="EDO211" s="223"/>
      <c r="EDP211" s="418"/>
      <c r="EDQ211" s="418"/>
      <c r="EDR211" s="331"/>
      <c r="EDS211" s="332"/>
      <c r="EDT211" s="418"/>
      <c r="EDU211" s="223"/>
      <c r="EDV211" s="223"/>
      <c r="EDW211" s="333"/>
      <c r="EDX211" s="333"/>
      <c r="EDY211" s="223"/>
      <c r="EDZ211" s="418"/>
      <c r="EEA211" s="418"/>
      <c r="EEB211" s="331"/>
      <c r="EEC211" s="332"/>
      <c r="EED211" s="418"/>
      <c r="EEE211" s="223"/>
      <c r="EEF211" s="223"/>
      <c r="EEG211" s="333"/>
      <c r="EEH211" s="333"/>
      <c r="EEI211" s="223"/>
      <c r="EEJ211" s="418"/>
      <c r="EEK211" s="418"/>
      <c r="EEL211" s="331"/>
      <c r="EEM211" s="332"/>
      <c r="EEN211" s="418"/>
      <c r="EEO211" s="223"/>
      <c r="EEP211" s="223"/>
      <c r="EEQ211" s="333"/>
      <c r="EER211" s="333"/>
      <c r="EES211" s="223"/>
      <c r="EET211" s="418"/>
      <c r="EEU211" s="418"/>
      <c r="EEV211" s="331"/>
      <c r="EEW211" s="332"/>
      <c r="EEX211" s="418"/>
      <c r="EEY211" s="223"/>
      <c r="EEZ211" s="223"/>
      <c r="EFA211" s="333"/>
      <c r="EFB211" s="333"/>
      <c r="EFC211" s="223"/>
      <c r="EFD211" s="418"/>
      <c r="EFE211" s="418"/>
      <c r="EFF211" s="331"/>
      <c r="EFG211" s="332"/>
      <c r="EFH211" s="418"/>
      <c r="EFI211" s="223"/>
      <c r="EFJ211" s="223"/>
      <c r="EFK211" s="333"/>
      <c r="EFL211" s="333"/>
      <c r="EFM211" s="223"/>
      <c r="EFN211" s="418"/>
      <c r="EFO211" s="418"/>
      <c r="EFP211" s="331"/>
      <c r="EFQ211" s="332"/>
      <c r="EFR211" s="418"/>
      <c r="EFS211" s="223"/>
      <c r="EFT211" s="223"/>
      <c r="EFU211" s="333"/>
      <c r="EFV211" s="333"/>
      <c r="EFW211" s="223"/>
      <c r="EFX211" s="418"/>
      <c r="EFY211" s="418"/>
      <c r="EFZ211" s="331"/>
      <c r="EGA211" s="332"/>
      <c r="EGB211" s="418"/>
      <c r="EGC211" s="223"/>
      <c r="EGD211" s="223"/>
      <c r="EGE211" s="333"/>
      <c r="EGF211" s="333"/>
      <c r="EGG211" s="223"/>
      <c r="EGH211" s="418"/>
      <c r="EGI211" s="418"/>
      <c r="EGJ211" s="331"/>
      <c r="EGK211" s="332"/>
      <c r="EGL211" s="418"/>
      <c r="EGM211" s="223"/>
      <c r="EGN211" s="223"/>
      <c r="EGO211" s="333"/>
      <c r="EGP211" s="333"/>
      <c r="EGQ211" s="223"/>
      <c r="EGR211" s="418"/>
      <c r="EGS211" s="418"/>
      <c r="EGT211" s="331"/>
      <c r="EGU211" s="332"/>
      <c r="EGV211" s="418"/>
      <c r="EGW211" s="223"/>
      <c r="EGX211" s="223"/>
      <c r="EGY211" s="333"/>
      <c r="EGZ211" s="333"/>
      <c r="EHA211" s="223"/>
      <c r="EHB211" s="418"/>
      <c r="EHC211" s="418"/>
      <c r="EHD211" s="331"/>
      <c r="EHE211" s="332"/>
      <c r="EHF211" s="418"/>
      <c r="EHG211" s="223"/>
      <c r="EHH211" s="223"/>
      <c r="EHI211" s="333"/>
      <c r="EHJ211" s="333"/>
      <c r="EHK211" s="223"/>
      <c r="EHL211" s="418"/>
      <c r="EHM211" s="418"/>
      <c r="EHN211" s="331"/>
      <c r="EHO211" s="332"/>
      <c r="EHP211" s="418"/>
      <c r="EHQ211" s="223"/>
      <c r="EHR211" s="223"/>
      <c r="EHS211" s="333"/>
      <c r="EHT211" s="333"/>
      <c r="EHU211" s="223"/>
      <c r="EHV211" s="418"/>
      <c r="EHW211" s="418"/>
      <c r="EHX211" s="331"/>
      <c r="EHY211" s="332"/>
      <c r="EHZ211" s="418"/>
      <c r="EIA211" s="223"/>
      <c r="EIB211" s="223"/>
      <c r="EIC211" s="333"/>
      <c r="EID211" s="333"/>
      <c r="EIE211" s="223"/>
      <c r="EIF211" s="418"/>
      <c r="EIG211" s="418"/>
      <c r="EIH211" s="331"/>
      <c r="EII211" s="332"/>
      <c r="EIJ211" s="418"/>
      <c r="EIK211" s="223"/>
      <c r="EIL211" s="223"/>
      <c r="EIM211" s="333"/>
      <c r="EIN211" s="333"/>
      <c r="EIO211" s="223"/>
      <c r="EIP211" s="418"/>
      <c r="EIQ211" s="418"/>
      <c r="EIR211" s="331"/>
      <c r="EIS211" s="332"/>
      <c r="EIT211" s="418"/>
      <c r="EIU211" s="223"/>
      <c r="EIV211" s="223"/>
      <c r="EIW211" s="333"/>
      <c r="EIX211" s="333"/>
      <c r="EIY211" s="223"/>
      <c r="EIZ211" s="418"/>
      <c r="EJA211" s="418"/>
      <c r="EJB211" s="331"/>
      <c r="EJC211" s="332"/>
      <c r="EJD211" s="418"/>
      <c r="EJE211" s="223"/>
      <c r="EJF211" s="223"/>
      <c r="EJG211" s="333"/>
      <c r="EJH211" s="333"/>
      <c r="EJI211" s="223"/>
      <c r="EJJ211" s="418"/>
      <c r="EJK211" s="418"/>
      <c r="EJL211" s="331"/>
      <c r="EJM211" s="332"/>
      <c r="EJN211" s="418"/>
      <c r="EJO211" s="223"/>
      <c r="EJP211" s="223"/>
      <c r="EJQ211" s="333"/>
      <c r="EJR211" s="333"/>
      <c r="EJS211" s="223"/>
      <c r="EJT211" s="418"/>
      <c r="EJU211" s="418"/>
      <c r="EJV211" s="331"/>
      <c r="EJW211" s="332"/>
      <c r="EJX211" s="418"/>
      <c r="EJY211" s="223"/>
      <c r="EJZ211" s="223"/>
      <c r="EKA211" s="333"/>
      <c r="EKB211" s="333"/>
      <c r="EKC211" s="223"/>
      <c r="EKD211" s="418"/>
      <c r="EKE211" s="418"/>
      <c r="EKF211" s="331"/>
      <c r="EKG211" s="332"/>
      <c r="EKH211" s="418"/>
      <c r="EKI211" s="223"/>
      <c r="EKJ211" s="223"/>
      <c r="EKK211" s="333"/>
      <c r="EKL211" s="333"/>
      <c r="EKM211" s="223"/>
      <c r="EKN211" s="418"/>
      <c r="EKO211" s="418"/>
      <c r="EKP211" s="331"/>
      <c r="EKQ211" s="332"/>
      <c r="EKR211" s="418"/>
      <c r="EKS211" s="223"/>
      <c r="EKT211" s="223"/>
      <c r="EKU211" s="333"/>
      <c r="EKV211" s="333"/>
      <c r="EKW211" s="223"/>
      <c r="EKX211" s="418"/>
      <c r="EKY211" s="418"/>
      <c r="EKZ211" s="331"/>
      <c r="ELA211" s="332"/>
      <c r="ELB211" s="418"/>
      <c r="ELC211" s="223"/>
      <c r="ELD211" s="223"/>
      <c r="ELE211" s="333"/>
      <c r="ELF211" s="333"/>
      <c r="ELG211" s="223"/>
      <c r="ELH211" s="418"/>
      <c r="ELI211" s="418"/>
      <c r="ELJ211" s="331"/>
      <c r="ELK211" s="332"/>
      <c r="ELL211" s="418"/>
      <c r="ELM211" s="223"/>
      <c r="ELN211" s="223"/>
      <c r="ELO211" s="333"/>
      <c r="ELP211" s="333"/>
      <c r="ELQ211" s="223"/>
      <c r="ELR211" s="418"/>
      <c r="ELS211" s="418"/>
      <c r="ELT211" s="331"/>
      <c r="ELU211" s="332"/>
      <c r="ELV211" s="418"/>
      <c r="ELW211" s="223"/>
      <c r="ELX211" s="223"/>
      <c r="ELY211" s="333"/>
      <c r="ELZ211" s="333"/>
      <c r="EMA211" s="223"/>
      <c r="EMB211" s="418"/>
      <c r="EMC211" s="418"/>
      <c r="EMD211" s="331"/>
      <c r="EME211" s="332"/>
      <c r="EMF211" s="418"/>
      <c r="EMG211" s="223"/>
      <c r="EMH211" s="223"/>
      <c r="EMI211" s="333"/>
      <c r="EMJ211" s="333"/>
      <c r="EMK211" s="223"/>
      <c r="EML211" s="418"/>
      <c r="EMM211" s="418"/>
      <c r="EMN211" s="331"/>
      <c r="EMO211" s="332"/>
      <c r="EMP211" s="418"/>
      <c r="EMQ211" s="223"/>
      <c r="EMR211" s="223"/>
      <c r="EMS211" s="333"/>
      <c r="EMT211" s="333"/>
      <c r="EMU211" s="223"/>
      <c r="EMV211" s="418"/>
      <c r="EMW211" s="418"/>
      <c r="EMX211" s="331"/>
      <c r="EMY211" s="332"/>
      <c r="EMZ211" s="418"/>
      <c r="ENA211" s="223"/>
      <c r="ENB211" s="223"/>
      <c r="ENC211" s="333"/>
      <c r="END211" s="333"/>
      <c r="ENE211" s="223"/>
      <c r="ENF211" s="418"/>
      <c r="ENG211" s="418"/>
      <c r="ENH211" s="331"/>
      <c r="ENI211" s="332"/>
      <c r="ENJ211" s="418"/>
      <c r="ENK211" s="223"/>
      <c r="ENL211" s="223"/>
      <c r="ENM211" s="333"/>
      <c r="ENN211" s="333"/>
      <c r="ENO211" s="223"/>
      <c r="ENP211" s="418"/>
      <c r="ENQ211" s="418"/>
      <c r="ENR211" s="331"/>
      <c r="ENS211" s="332"/>
      <c r="ENT211" s="418"/>
      <c r="ENU211" s="223"/>
      <c r="ENV211" s="223"/>
      <c r="ENW211" s="333"/>
      <c r="ENX211" s="333"/>
      <c r="ENY211" s="223"/>
      <c r="ENZ211" s="418"/>
      <c r="EOA211" s="418"/>
      <c r="EOB211" s="331"/>
      <c r="EOC211" s="332"/>
      <c r="EOD211" s="418"/>
      <c r="EOE211" s="223"/>
      <c r="EOF211" s="223"/>
      <c r="EOG211" s="333"/>
      <c r="EOH211" s="333"/>
      <c r="EOI211" s="223"/>
      <c r="EOJ211" s="418"/>
      <c r="EOK211" s="418"/>
      <c r="EOL211" s="331"/>
      <c r="EOM211" s="332"/>
      <c r="EON211" s="418"/>
      <c r="EOO211" s="223"/>
      <c r="EOP211" s="223"/>
      <c r="EOQ211" s="333"/>
      <c r="EOR211" s="333"/>
      <c r="EOS211" s="223"/>
      <c r="EOT211" s="418"/>
      <c r="EOU211" s="418"/>
      <c r="EOV211" s="331"/>
      <c r="EOW211" s="332"/>
      <c r="EOX211" s="418"/>
      <c r="EOY211" s="223"/>
      <c r="EOZ211" s="223"/>
      <c r="EPA211" s="333"/>
      <c r="EPB211" s="333"/>
      <c r="EPC211" s="223"/>
      <c r="EPD211" s="418"/>
      <c r="EPE211" s="418"/>
      <c r="EPF211" s="331"/>
      <c r="EPG211" s="332"/>
      <c r="EPH211" s="418"/>
      <c r="EPI211" s="223"/>
      <c r="EPJ211" s="223"/>
      <c r="EPK211" s="333"/>
      <c r="EPL211" s="333"/>
      <c r="EPM211" s="223"/>
      <c r="EPN211" s="418"/>
      <c r="EPO211" s="418"/>
      <c r="EPP211" s="331"/>
      <c r="EPQ211" s="332"/>
      <c r="EPR211" s="418"/>
      <c r="EPS211" s="223"/>
      <c r="EPT211" s="223"/>
      <c r="EPU211" s="333"/>
      <c r="EPV211" s="333"/>
      <c r="EPW211" s="223"/>
      <c r="EPX211" s="418"/>
      <c r="EPY211" s="418"/>
      <c r="EPZ211" s="331"/>
      <c r="EQA211" s="332"/>
      <c r="EQB211" s="418"/>
      <c r="EQC211" s="223"/>
      <c r="EQD211" s="223"/>
      <c r="EQE211" s="333"/>
      <c r="EQF211" s="333"/>
      <c r="EQG211" s="223"/>
      <c r="EQH211" s="418"/>
      <c r="EQI211" s="418"/>
      <c r="EQJ211" s="331"/>
      <c r="EQK211" s="332"/>
      <c r="EQL211" s="418"/>
      <c r="EQM211" s="223"/>
      <c r="EQN211" s="223"/>
      <c r="EQO211" s="333"/>
      <c r="EQP211" s="333"/>
      <c r="EQQ211" s="223"/>
      <c r="EQR211" s="418"/>
      <c r="EQS211" s="418"/>
      <c r="EQT211" s="331"/>
      <c r="EQU211" s="332"/>
      <c r="EQV211" s="418"/>
      <c r="EQW211" s="223"/>
      <c r="EQX211" s="223"/>
      <c r="EQY211" s="333"/>
      <c r="EQZ211" s="333"/>
      <c r="ERA211" s="223"/>
      <c r="ERB211" s="418"/>
      <c r="ERC211" s="418"/>
      <c r="ERD211" s="331"/>
      <c r="ERE211" s="332"/>
      <c r="ERF211" s="418"/>
      <c r="ERG211" s="223"/>
      <c r="ERH211" s="223"/>
      <c r="ERI211" s="333"/>
      <c r="ERJ211" s="333"/>
      <c r="ERK211" s="223"/>
      <c r="ERL211" s="418"/>
      <c r="ERM211" s="418"/>
      <c r="ERN211" s="331"/>
      <c r="ERO211" s="332"/>
      <c r="ERP211" s="418"/>
      <c r="ERQ211" s="223"/>
      <c r="ERR211" s="223"/>
      <c r="ERS211" s="333"/>
      <c r="ERT211" s="333"/>
      <c r="ERU211" s="223"/>
      <c r="ERV211" s="418"/>
      <c r="ERW211" s="418"/>
      <c r="ERX211" s="331"/>
      <c r="ERY211" s="332"/>
      <c r="ERZ211" s="418"/>
      <c r="ESA211" s="223"/>
      <c r="ESB211" s="223"/>
      <c r="ESC211" s="333"/>
      <c r="ESD211" s="333"/>
      <c r="ESE211" s="223"/>
      <c r="ESF211" s="418"/>
      <c r="ESG211" s="418"/>
      <c r="ESH211" s="331"/>
      <c r="ESI211" s="332"/>
      <c r="ESJ211" s="418"/>
      <c r="ESK211" s="223"/>
      <c r="ESL211" s="223"/>
      <c r="ESM211" s="333"/>
      <c r="ESN211" s="333"/>
      <c r="ESO211" s="223"/>
      <c r="ESP211" s="418"/>
      <c r="ESQ211" s="418"/>
      <c r="ESR211" s="331"/>
      <c r="ESS211" s="332"/>
      <c r="EST211" s="418"/>
      <c r="ESU211" s="223"/>
      <c r="ESV211" s="223"/>
      <c r="ESW211" s="333"/>
      <c r="ESX211" s="333"/>
      <c r="ESY211" s="223"/>
      <c r="ESZ211" s="418"/>
      <c r="ETA211" s="418"/>
      <c r="ETB211" s="331"/>
      <c r="ETC211" s="332"/>
      <c r="ETD211" s="418"/>
      <c r="ETE211" s="223"/>
      <c r="ETF211" s="223"/>
      <c r="ETG211" s="333"/>
      <c r="ETH211" s="333"/>
      <c r="ETI211" s="223"/>
      <c r="ETJ211" s="418"/>
      <c r="ETK211" s="418"/>
      <c r="ETL211" s="331"/>
      <c r="ETM211" s="332"/>
      <c r="ETN211" s="418"/>
      <c r="ETO211" s="223"/>
      <c r="ETP211" s="223"/>
      <c r="ETQ211" s="333"/>
      <c r="ETR211" s="333"/>
      <c r="ETS211" s="223"/>
      <c r="ETT211" s="418"/>
      <c r="ETU211" s="418"/>
      <c r="ETV211" s="331"/>
      <c r="ETW211" s="332"/>
      <c r="ETX211" s="418"/>
      <c r="ETY211" s="223"/>
      <c r="ETZ211" s="223"/>
      <c r="EUA211" s="333"/>
      <c r="EUB211" s="333"/>
      <c r="EUC211" s="223"/>
      <c r="EUD211" s="418"/>
      <c r="EUE211" s="418"/>
      <c r="EUF211" s="331"/>
      <c r="EUG211" s="332"/>
      <c r="EUH211" s="418"/>
      <c r="EUI211" s="223"/>
      <c r="EUJ211" s="223"/>
      <c r="EUK211" s="333"/>
      <c r="EUL211" s="333"/>
      <c r="EUM211" s="223"/>
      <c r="EUN211" s="418"/>
      <c r="EUO211" s="418"/>
      <c r="EUP211" s="331"/>
      <c r="EUQ211" s="332"/>
      <c r="EUR211" s="418"/>
      <c r="EUS211" s="223"/>
      <c r="EUT211" s="223"/>
      <c r="EUU211" s="333"/>
      <c r="EUV211" s="333"/>
      <c r="EUW211" s="223"/>
      <c r="EUX211" s="418"/>
      <c r="EUY211" s="418"/>
      <c r="EUZ211" s="331"/>
      <c r="EVA211" s="332"/>
      <c r="EVB211" s="418"/>
      <c r="EVC211" s="223"/>
      <c r="EVD211" s="223"/>
      <c r="EVE211" s="333"/>
      <c r="EVF211" s="333"/>
      <c r="EVG211" s="223"/>
      <c r="EVH211" s="418"/>
      <c r="EVI211" s="418"/>
      <c r="EVJ211" s="331"/>
      <c r="EVK211" s="332"/>
      <c r="EVL211" s="418"/>
      <c r="EVM211" s="223"/>
      <c r="EVN211" s="223"/>
      <c r="EVO211" s="333"/>
      <c r="EVP211" s="333"/>
      <c r="EVQ211" s="223"/>
      <c r="EVR211" s="418"/>
      <c r="EVS211" s="418"/>
      <c r="EVT211" s="331"/>
      <c r="EVU211" s="332"/>
      <c r="EVV211" s="418"/>
      <c r="EVW211" s="223"/>
      <c r="EVX211" s="223"/>
      <c r="EVY211" s="333"/>
      <c r="EVZ211" s="333"/>
      <c r="EWA211" s="223"/>
      <c r="EWB211" s="418"/>
      <c r="EWC211" s="418"/>
      <c r="EWD211" s="331"/>
      <c r="EWE211" s="332"/>
      <c r="EWF211" s="418"/>
      <c r="EWG211" s="223"/>
      <c r="EWH211" s="223"/>
      <c r="EWI211" s="333"/>
      <c r="EWJ211" s="333"/>
      <c r="EWK211" s="223"/>
      <c r="EWL211" s="418"/>
      <c r="EWM211" s="418"/>
      <c r="EWN211" s="331"/>
      <c r="EWO211" s="332"/>
      <c r="EWP211" s="418"/>
      <c r="EWQ211" s="223"/>
      <c r="EWR211" s="223"/>
      <c r="EWS211" s="333"/>
      <c r="EWT211" s="333"/>
      <c r="EWU211" s="223"/>
      <c r="EWV211" s="418"/>
      <c r="EWW211" s="418"/>
      <c r="EWX211" s="331"/>
      <c r="EWY211" s="332"/>
      <c r="EWZ211" s="418"/>
      <c r="EXA211" s="223"/>
      <c r="EXB211" s="223"/>
      <c r="EXC211" s="333"/>
      <c r="EXD211" s="333"/>
      <c r="EXE211" s="223"/>
      <c r="EXF211" s="418"/>
      <c r="EXG211" s="418"/>
      <c r="EXH211" s="331"/>
      <c r="EXI211" s="332"/>
      <c r="EXJ211" s="418"/>
      <c r="EXK211" s="223"/>
      <c r="EXL211" s="223"/>
      <c r="EXM211" s="333"/>
      <c r="EXN211" s="333"/>
      <c r="EXO211" s="223"/>
      <c r="EXP211" s="418"/>
      <c r="EXQ211" s="418"/>
      <c r="EXR211" s="331"/>
      <c r="EXS211" s="332"/>
      <c r="EXT211" s="418"/>
      <c r="EXU211" s="223"/>
      <c r="EXV211" s="223"/>
      <c r="EXW211" s="333"/>
      <c r="EXX211" s="333"/>
      <c r="EXY211" s="223"/>
      <c r="EXZ211" s="418"/>
      <c r="EYA211" s="418"/>
      <c r="EYB211" s="331"/>
      <c r="EYC211" s="332"/>
      <c r="EYD211" s="418"/>
      <c r="EYE211" s="223"/>
      <c r="EYF211" s="223"/>
      <c r="EYG211" s="333"/>
      <c r="EYH211" s="333"/>
      <c r="EYI211" s="223"/>
      <c r="EYJ211" s="418"/>
      <c r="EYK211" s="418"/>
      <c r="EYL211" s="331"/>
      <c r="EYM211" s="332"/>
      <c r="EYN211" s="418"/>
      <c r="EYO211" s="223"/>
      <c r="EYP211" s="223"/>
      <c r="EYQ211" s="333"/>
      <c r="EYR211" s="333"/>
      <c r="EYS211" s="223"/>
      <c r="EYT211" s="418"/>
      <c r="EYU211" s="418"/>
      <c r="EYV211" s="331"/>
      <c r="EYW211" s="332"/>
      <c r="EYX211" s="418"/>
      <c r="EYY211" s="223"/>
      <c r="EYZ211" s="223"/>
      <c r="EZA211" s="333"/>
      <c r="EZB211" s="333"/>
      <c r="EZC211" s="223"/>
      <c r="EZD211" s="418"/>
      <c r="EZE211" s="418"/>
      <c r="EZF211" s="331"/>
      <c r="EZG211" s="332"/>
      <c r="EZH211" s="418"/>
      <c r="EZI211" s="223"/>
      <c r="EZJ211" s="223"/>
      <c r="EZK211" s="333"/>
      <c r="EZL211" s="333"/>
      <c r="EZM211" s="223"/>
      <c r="EZN211" s="418"/>
      <c r="EZO211" s="418"/>
      <c r="EZP211" s="331"/>
      <c r="EZQ211" s="332"/>
      <c r="EZR211" s="418"/>
      <c r="EZS211" s="223"/>
      <c r="EZT211" s="223"/>
      <c r="EZU211" s="333"/>
      <c r="EZV211" s="333"/>
      <c r="EZW211" s="223"/>
      <c r="EZX211" s="418"/>
      <c r="EZY211" s="418"/>
      <c r="EZZ211" s="331"/>
      <c r="FAA211" s="332"/>
      <c r="FAB211" s="418"/>
      <c r="FAC211" s="223"/>
      <c r="FAD211" s="223"/>
      <c r="FAE211" s="333"/>
      <c r="FAF211" s="333"/>
      <c r="FAG211" s="223"/>
      <c r="FAH211" s="418"/>
      <c r="FAI211" s="418"/>
      <c r="FAJ211" s="331"/>
      <c r="FAK211" s="332"/>
      <c r="FAL211" s="418"/>
      <c r="FAM211" s="223"/>
      <c r="FAN211" s="223"/>
      <c r="FAO211" s="333"/>
      <c r="FAP211" s="333"/>
      <c r="FAQ211" s="223"/>
      <c r="FAR211" s="418"/>
      <c r="FAS211" s="418"/>
      <c r="FAT211" s="331"/>
      <c r="FAU211" s="332"/>
      <c r="FAV211" s="418"/>
      <c r="FAW211" s="223"/>
      <c r="FAX211" s="223"/>
      <c r="FAY211" s="333"/>
      <c r="FAZ211" s="333"/>
      <c r="FBA211" s="223"/>
      <c r="FBB211" s="418"/>
      <c r="FBC211" s="418"/>
      <c r="FBD211" s="331"/>
      <c r="FBE211" s="332"/>
      <c r="FBF211" s="418"/>
      <c r="FBG211" s="223"/>
      <c r="FBH211" s="223"/>
      <c r="FBI211" s="333"/>
      <c r="FBJ211" s="333"/>
      <c r="FBK211" s="223"/>
      <c r="FBL211" s="418"/>
      <c r="FBM211" s="418"/>
      <c r="FBN211" s="331"/>
      <c r="FBO211" s="332"/>
      <c r="FBP211" s="418"/>
      <c r="FBQ211" s="223"/>
      <c r="FBR211" s="223"/>
      <c r="FBS211" s="333"/>
      <c r="FBT211" s="333"/>
      <c r="FBU211" s="223"/>
      <c r="FBV211" s="418"/>
      <c r="FBW211" s="418"/>
      <c r="FBX211" s="331"/>
      <c r="FBY211" s="332"/>
      <c r="FBZ211" s="418"/>
      <c r="FCA211" s="223"/>
      <c r="FCB211" s="223"/>
      <c r="FCC211" s="333"/>
      <c r="FCD211" s="333"/>
      <c r="FCE211" s="223"/>
      <c r="FCF211" s="418"/>
      <c r="FCG211" s="418"/>
      <c r="FCH211" s="331"/>
      <c r="FCI211" s="332"/>
      <c r="FCJ211" s="418"/>
      <c r="FCK211" s="223"/>
      <c r="FCL211" s="223"/>
      <c r="FCM211" s="333"/>
      <c r="FCN211" s="333"/>
      <c r="FCO211" s="223"/>
      <c r="FCP211" s="418"/>
      <c r="FCQ211" s="418"/>
      <c r="FCR211" s="331"/>
      <c r="FCS211" s="332"/>
      <c r="FCT211" s="418"/>
      <c r="FCU211" s="223"/>
      <c r="FCV211" s="223"/>
      <c r="FCW211" s="333"/>
      <c r="FCX211" s="333"/>
      <c r="FCY211" s="223"/>
      <c r="FCZ211" s="418"/>
      <c r="FDA211" s="418"/>
      <c r="FDB211" s="331"/>
      <c r="FDC211" s="332"/>
      <c r="FDD211" s="418"/>
      <c r="FDE211" s="223"/>
      <c r="FDF211" s="223"/>
      <c r="FDG211" s="333"/>
      <c r="FDH211" s="333"/>
      <c r="FDI211" s="223"/>
      <c r="FDJ211" s="418"/>
      <c r="FDK211" s="418"/>
      <c r="FDL211" s="331"/>
      <c r="FDM211" s="332"/>
      <c r="FDN211" s="418"/>
      <c r="FDO211" s="223"/>
      <c r="FDP211" s="223"/>
      <c r="FDQ211" s="333"/>
      <c r="FDR211" s="333"/>
      <c r="FDS211" s="223"/>
      <c r="FDT211" s="418"/>
      <c r="FDU211" s="418"/>
      <c r="FDV211" s="331"/>
      <c r="FDW211" s="332"/>
      <c r="FDX211" s="418"/>
      <c r="FDY211" s="223"/>
      <c r="FDZ211" s="223"/>
      <c r="FEA211" s="333"/>
      <c r="FEB211" s="333"/>
      <c r="FEC211" s="223"/>
      <c r="FED211" s="418"/>
      <c r="FEE211" s="418"/>
      <c r="FEF211" s="331"/>
      <c r="FEG211" s="332"/>
      <c r="FEH211" s="418"/>
      <c r="FEI211" s="223"/>
      <c r="FEJ211" s="223"/>
      <c r="FEK211" s="333"/>
      <c r="FEL211" s="333"/>
      <c r="FEM211" s="223"/>
      <c r="FEN211" s="418"/>
      <c r="FEO211" s="418"/>
      <c r="FEP211" s="331"/>
      <c r="FEQ211" s="332"/>
      <c r="FER211" s="418"/>
      <c r="FES211" s="223"/>
      <c r="FET211" s="223"/>
      <c r="FEU211" s="333"/>
      <c r="FEV211" s="333"/>
      <c r="FEW211" s="223"/>
      <c r="FEX211" s="418"/>
      <c r="FEY211" s="418"/>
      <c r="FEZ211" s="331"/>
      <c r="FFA211" s="332"/>
      <c r="FFB211" s="418"/>
      <c r="FFC211" s="223"/>
      <c r="FFD211" s="223"/>
      <c r="FFE211" s="333"/>
      <c r="FFF211" s="333"/>
      <c r="FFG211" s="223"/>
      <c r="FFH211" s="418"/>
      <c r="FFI211" s="418"/>
      <c r="FFJ211" s="331"/>
      <c r="FFK211" s="332"/>
      <c r="FFL211" s="418"/>
      <c r="FFM211" s="223"/>
      <c r="FFN211" s="223"/>
      <c r="FFO211" s="333"/>
      <c r="FFP211" s="333"/>
      <c r="FFQ211" s="223"/>
      <c r="FFR211" s="418"/>
      <c r="FFS211" s="418"/>
      <c r="FFT211" s="331"/>
      <c r="FFU211" s="332"/>
      <c r="FFV211" s="418"/>
      <c r="FFW211" s="223"/>
      <c r="FFX211" s="223"/>
      <c r="FFY211" s="333"/>
      <c r="FFZ211" s="333"/>
      <c r="FGA211" s="223"/>
      <c r="FGB211" s="418"/>
      <c r="FGC211" s="418"/>
      <c r="FGD211" s="331"/>
      <c r="FGE211" s="332"/>
      <c r="FGF211" s="418"/>
      <c r="FGG211" s="223"/>
      <c r="FGH211" s="223"/>
      <c r="FGI211" s="333"/>
      <c r="FGJ211" s="333"/>
      <c r="FGK211" s="223"/>
      <c r="FGL211" s="418"/>
      <c r="FGM211" s="418"/>
      <c r="FGN211" s="331"/>
      <c r="FGO211" s="332"/>
      <c r="FGP211" s="418"/>
      <c r="FGQ211" s="223"/>
      <c r="FGR211" s="223"/>
      <c r="FGS211" s="333"/>
      <c r="FGT211" s="333"/>
      <c r="FGU211" s="223"/>
      <c r="FGV211" s="418"/>
      <c r="FGW211" s="418"/>
      <c r="FGX211" s="331"/>
      <c r="FGY211" s="332"/>
      <c r="FGZ211" s="418"/>
      <c r="FHA211" s="223"/>
      <c r="FHB211" s="223"/>
      <c r="FHC211" s="333"/>
      <c r="FHD211" s="333"/>
      <c r="FHE211" s="223"/>
      <c r="FHF211" s="418"/>
      <c r="FHG211" s="418"/>
      <c r="FHH211" s="331"/>
      <c r="FHI211" s="332"/>
      <c r="FHJ211" s="418"/>
      <c r="FHK211" s="223"/>
      <c r="FHL211" s="223"/>
      <c r="FHM211" s="333"/>
      <c r="FHN211" s="333"/>
      <c r="FHO211" s="223"/>
      <c r="FHP211" s="418"/>
      <c r="FHQ211" s="418"/>
      <c r="FHR211" s="331"/>
      <c r="FHS211" s="332"/>
      <c r="FHT211" s="418"/>
      <c r="FHU211" s="223"/>
      <c r="FHV211" s="223"/>
      <c r="FHW211" s="333"/>
      <c r="FHX211" s="333"/>
      <c r="FHY211" s="223"/>
      <c r="FHZ211" s="418"/>
      <c r="FIA211" s="418"/>
      <c r="FIB211" s="331"/>
      <c r="FIC211" s="332"/>
      <c r="FID211" s="418"/>
      <c r="FIE211" s="223"/>
      <c r="FIF211" s="223"/>
      <c r="FIG211" s="333"/>
      <c r="FIH211" s="333"/>
      <c r="FII211" s="223"/>
      <c r="FIJ211" s="418"/>
      <c r="FIK211" s="418"/>
      <c r="FIL211" s="331"/>
      <c r="FIM211" s="332"/>
      <c r="FIN211" s="418"/>
      <c r="FIO211" s="223"/>
      <c r="FIP211" s="223"/>
      <c r="FIQ211" s="333"/>
      <c r="FIR211" s="333"/>
      <c r="FIS211" s="223"/>
      <c r="FIT211" s="418"/>
      <c r="FIU211" s="418"/>
      <c r="FIV211" s="331"/>
      <c r="FIW211" s="332"/>
      <c r="FIX211" s="418"/>
      <c r="FIY211" s="223"/>
      <c r="FIZ211" s="223"/>
      <c r="FJA211" s="333"/>
      <c r="FJB211" s="333"/>
      <c r="FJC211" s="223"/>
      <c r="FJD211" s="418"/>
      <c r="FJE211" s="418"/>
      <c r="FJF211" s="331"/>
      <c r="FJG211" s="332"/>
      <c r="FJH211" s="418"/>
      <c r="FJI211" s="223"/>
      <c r="FJJ211" s="223"/>
      <c r="FJK211" s="333"/>
      <c r="FJL211" s="333"/>
      <c r="FJM211" s="223"/>
      <c r="FJN211" s="418"/>
      <c r="FJO211" s="418"/>
      <c r="FJP211" s="331"/>
      <c r="FJQ211" s="332"/>
      <c r="FJR211" s="418"/>
      <c r="FJS211" s="223"/>
      <c r="FJT211" s="223"/>
      <c r="FJU211" s="333"/>
      <c r="FJV211" s="333"/>
      <c r="FJW211" s="223"/>
      <c r="FJX211" s="418"/>
      <c r="FJY211" s="418"/>
      <c r="FJZ211" s="331"/>
      <c r="FKA211" s="332"/>
      <c r="FKB211" s="418"/>
      <c r="FKC211" s="223"/>
      <c r="FKD211" s="223"/>
      <c r="FKE211" s="333"/>
      <c r="FKF211" s="333"/>
      <c r="FKG211" s="223"/>
      <c r="FKH211" s="418"/>
      <c r="FKI211" s="418"/>
      <c r="FKJ211" s="331"/>
      <c r="FKK211" s="332"/>
      <c r="FKL211" s="418"/>
      <c r="FKM211" s="223"/>
      <c r="FKN211" s="223"/>
      <c r="FKO211" s="333"/>
      <c r="FKP211" s="333"/>
      <c r="FKQ211" s="223"/>
      <c r="FKR211" s="418"/>
      <c r="FKS211" s="418"/>
      <c r="FKT211" s="331"/>
      <c r="FKU211" s="332"/>
      <c r="FKV211" s="418"/>
      <c r="FKW211" s="223"/>
      <c r="FKX211" s="223"/>
      <c r="FKY211" s="333"/>
      <c r="FKZ211" s="333"/>
      <c r="FLA211" s="223"/>
      <c r="FLB211" s="418"/>
      <c r="FLC211" s="418"/>
      <c r="FLD211" s="331"/>
      <c r="FLE211" s="332"/>
      <c r="FLF211" s="418"/>
      <c r="FLG211" s="223"/>
      <c r="FLH211" s="223"/>
      <c r="FLI211" s="333"/>
      <c r="FLJ211" s="333"/>
      <c r="FLK211" s="223"/>
      <c r="FLL211" s="418"/>
      <c r="FLM211" s="418"/>
      <c r="FLN211" s="331"/>
      <c r="FLO211" s="332"/>
      <c r="FLP211" s="418"/>
      <c r="FLQ211" s="223"/>
      <c r="FLR211" s="223"/>
      <c r="FLS211" s="333"/>
      <c r="FLT211" s="333"/>
      <c r="FLU211" s="223"/>
      <c r="FLV211" s="418"/>
      <c r="FLW211" s="418"/>
      <c r="FLX211" s="331"/>
      <c r="FLY211" s="332"/>
      <c r="FLZ211" s="418"/>
      <c r="FMA211" s="223"/>
      <c r="FMB211" s="223"/>
      <c r="FMC211" s="333"/>
      <c r="FMD211" s="333"/>
      <c r="FME211" s="223"/>
      <c r="FMF211" s="418"/>
      <c r="FMG211" s="418"/>
      <c r="FMH211" s="331"/>
      <c r="FMI211" s="332"/>
      <c r="FMJ211" s="418"/>
      <c r="FMK211" s="223"/>
      <c r="FML211" s="223"/>
      <c r="FMM211" s="333"/>
      <c r="FMN211" s="333"/>
      <c r="FMO211" s="223"/>
      <c r="FMP211" s="418"/>
      <c r="FMQ211" s="418"/>
      <c r="FMR211" s="331"/>
      <c r="FMS211" s="332"/>
      <c r="FMT211" s="418"/>
      <c r="FMU211" s="223"/>
      <c r="FMV211" s="223"/>
      <c r="FMW211" s="333"/>
      <c r="FMX211" s="333"/>
      <c r="FMY211" s="223"/>
      <c r="FMZ211" s="418"/>
      <c r="FNA211" s="418"/>
      <c r="FNB211" s="331"/>
      <c r="FNC211" s="332"/>
      <c r="FND211" s="418"/>
      <c r="FNE211" s="223"/>
      <c r="FNF211" s="223"/>
      <c r="FNG211" s="333"/>
      <c r="FNH211" s="333"/>
      <c r="FNI211" s="223"/>
      <c r="FNJ211" s="418"/>
      <c r="FNK211" s="418"/>
      <c r="FNL211" s="331"/>
      <c r="FNM211" s="332"/>
      <c r="FNN211" s="418"/>
      <c r="FNO211" s="223"/>
      <c r="FNP211" s="223"/>
      <c r="FNQ211" s="333"/>
      <c r="FNR211" s="333"/>
      <c r="FNS211" s="223"/>
      <c r="FNT211" s="418"/>
      <c r="FNU211" s="418"/>
      <c r="FNV211" s="331"/>
      <c r="FNW211" s="332"/>
      <c r="FNX211" s="418"/>
      <c r="FNY211" s="223"/>
      <c r="FNZ211" s="223"/>
      <c r="FOA211" s="333"/>
      <c r="FOB211" s="333"/>
      <c r="FOC211" s="223"/>
      <c r="FOD211" s="418"/>
      <c r="FOE211" s="418"/>
      <c r="FOF211" s="331"/>
      <c r="FOG211" s="332"/>
      <c r="FOH211" s="418"/>
      <c r="FOI211" s="223"/>
      <c r="FOJ211" s="223"/>
      <c r="FOK211" s="333"/>
      <c r="FOL211" s="333"/>
      <c r="FOM211" s="223"/>
      <c r="FON211" s="418"/>
      <c r="FOO211" s="418"/>
      <c r="FOP211" s="331"/>
      <c r="FOQ211" s="332"/>
      <c r="FOR211" s="418"/>
      <c r="FOS211" s="223"/>
      <c r="FOT211" s="223"/>
      <c r="FOU211" s="333"/>
      <c r="FOV211" s="333"/>
      <c r="FOW211" s="223"/>
      <c r="FOX211" s="418"/>
      <c r="FOY211" s="418"/>
      <c r="FOZ211" s="331"/>
      <c r="FPA211" s="332"/>
      <c r="FPB211" s="418"/>
      <c r="FPC211" s="223"/>
      <c r="FPD211" s="223"/>
      <c r="FPE211" s="333"/>
      <c r="FPF211" s="333"/>
      <c r="FPG211" s="223"/>
      <c r="FPH211" s="418"/>
      <c r="FPI211" s="418"/>
      <c r="FPJ211" s="331"/>
      <c r="FPK211" s="332"/>
      <c r="FPL211" s="418"/>
      <c r="FPM211" s="223"/>
      <c r="FPN211" s="223"/>
      <c r="FPO211" s="333"/>
      <c r="FPP211" s="333"/>
      <c r="FPQ211" s="223"/>
      <c r="FPR211" s="418"/>
      <c r="FPS211" s="418"/>
      <c r="FPT211" s="331"/>
      <c r="FPU211" s="332"/>
      <c r="FPV211" s="418"/>
      <c r="FPW211" s="223"/>
      <c r="FPX211" s="223"/>
      <c r="FPY211" s="333"/>
      <c r="FPZ211" s="333"/>
      <c r="FQA211" s="223"/>
      <c r="FQB211" s="418"/>
      <c r="FQC211" s="418"/>
      <c r="FQD211" s="331"/>
      <c r="FQE211" s="332"/>
      <c r="FQF211" s="418"/>
      <c r="FQG211" s="223"/>
      <c r="FQH211" s="223"/>
      <c r="FQI211" s="333"/>
      <c r="FQJ211" s="333"/>
      <c r="FQK211" s="223"/>
      <c r="FQL211" s="418"/>
      <c r="FQM211" s="418"/>
      <c r="FQN211" s="331"/>
      <c r="FQO211" s="332"/>
      <c r="FQP211" s="418"/>
      <c r="FQQ211" s="223"/>
      <c r="FQR211" s="223"/>
      <c r="FQS211" s="333"/>
      <c r="FQT211" s="333"/>
      <c r="FQU211" s="223"/>
      <c r="FQV211" s="418"/>
      <c r="FQW211" s="418"/>
      <c r="FQX211" s="331"/>
      <c r="FQY211" s="332"/>
      <c r="FQZ211" s="418"/>
      <c r="FRA211" s="223"/>
      <c r="FRB211" s="223"/>
      <c r="FRC211" s="333"/>
      <c r="FRD211" s="333"/>
      <c r="FRE211" s="223"/>
      <c r="FRF211" s="418"/>
      <c r="FRG211" s="418"/>
      <c r="FRH211" s="331"/>
      <c r="FRI211" s="332"/>
      <c r="FRJ211" s="418"/>
      <c r="FRK211" s="223"/>
      <c r="FRL211" s="223"/>
      <c r="FRM211" s="333"/>
      <c r="FRN211" s="333"/>
      <c r="FRO211" s="223"/>
      <c r="FRP211" s="418"/>
      <c r="FRQ211" s="418"/>
      <c r="FRR211" s="331"/>
      <c r="FRS211" s="332"/>
      <c r="FRT211" s="418"/>
      <c r="FRU211" s="223"/>
      <c r="FRV211" s="223"/>
      <c r="FRW211" s="333"/>
      <c r="FRX211" s="333"/>
      <c r="FRY211" s="223"/>
      <c r="FRZ211" s="418"/>
      <c r="FSA211" s="418"/>
      <c r="FSB211" s="331"/>
      <c r="FSC211" s="332"/>
      <c r="FSD211" s="418"/>
      <c r="FSE211" s="223"/>
      <c r="FSF211" s="223"/>
      <c r="FSG211" s="333"/>
      <c r="FSH211" s="333"/>
      <c r="FSI211" s="223"/>
      <c r="FSJ211" s="418"/>
      <c r="FSK211" s="418"/>
      <c r="FSL211" s="331"/>
      <c r="FSM211" s="332"/>
      <c r="FSN211" s="418"/>
      <c r="FSO211" s="223"/>
      <c r="FSP211" s="223"/>
      <c r="FSQ211" s="333"/>
      <c r="FSR211" s="333"/>
      <c r="FSS211" s="223"/>
      <c r="FST211" s="418"/>
      <c r="FSU211" s="418"/>
      <c r="FSV211" s="331"/>
      <c r="FSW211" s="332"/>
      <c r="FSX211" s="418"/>
      <c r="FSY211" s="223"/>
      <c r="FSZ211" s="223"/>
      <c r="FTA211" s="333"/>
      <c r="FTB211" s="333"/>
      <c r="FTC211" s="223"/>
      <c r="FTD211" s="418"/>
      <c r="FTE211" s="418"/>
      <c r="FTF211" s="331"/>
      <c r="FTG211" s="332"/>
      <c r="FTH211" s="418"/>
      <c r="FTI211" s="223"/>
      <c r="FTJ211" s="223"/>
      <c r="FTK211" s="333"/>
      <c r="FTL211" s="333"/>
      <c r="FTM211" s="223"/>
      <c r="FTN211" s="418"/>
      <c r="FTO211" s="418"/>
      <c r="FTP211" s="331"/>
      <c r="FTQ211" s="332"/>
      <c r="FTR211" s="418"/>
      <c r="FTS211" s="223"/>
      <c r="FTT211" s="223"/>
      <c r="FTU211" s="333"/>
      <c r="FTV211" s="333"/>
      <c r="FTW211" s="223"/>
      <c r="FTX211" s="418"/>
      <c r="FTY211" s="418"/>
      <c r="FTZ211" s="331"/>
      <c r="FUA211" s="332"/>
      <c r="FUB211" s="418"/>
      <c r="FUC211" s="223"/>
      <c r="FUD211" s="223"/>
      <c r="FUE211" s="333"/>
      <c r="FUF211" s="333"/>
      <c r="FUG211" s="223"/>
      <c r="FUH211" s="418"/>
      <c r="FUI211" s="418"/>
      <c r="FUJ211" s="331"/>
      <c r="FUK211" s="332"/>
      <c r="FUL211" s="418"/>
      <c r="FUM211" s="223"/>
      <c r="FUN211" s="223"/>
      <c r="FUO211" s="333"/>
      <c r="FUP211" s="333"/>
      <c r="FUQ211" s="223"/>
      <c r="FUR211" s="418"/>
      <c r="FUS211" s="418"/>
      <c r="FUT211" s="331"/>
      <c r="FUU211" s="332"/>
      <c r="FUV211" s="418"/>
      <c r="FUW211" s="223"/>
      <c r="FUX211" s="223"/>
      <c r="FUY211" s="333"/>
      <c r="FUZ211" s="333"/>
      <c r="FVA211" s="223"/>
      <c r="FVB211" s="418"/>
      <c r="FVC211" s="418"/>
      <c r="FVD211" s="331"/>
      <c r="FVE211" s="332"/>
      <c r="FVF211" s="418"/>
      <c r="FVG211" s="223"/>
      <c r="FVH211" s="223"/>
      <c r="FVI211" s="333"/>
      <c r="FVJ211" s="333"/>
      <c r="FVK211" s="223"/>
      <c r="FVL211" s="418"/>
      <c r="FVM211" s="418"/>
      <c r="FVN211" s="331"/>
      <c r="FVO211" s="332"/>
      <c r="FVP211" s="418"/>
      <c r="FVQ211" s="223"/>
      <c r="FVR211" s="223"/>
      <c r="FVS211" s="333"/>
      <c r="FVT211" s="333"/>
      <c r="FVU211" s="223"/>
      <c r="FVV211" s="418"/>
      <c r="FVW211" s="418"/>
      <c r="FVX211" s="331"/>
      <c r="FVY211" s="332"/>
      <c r="FVZ211" s="418"/>
      <c r="FWA211" s="223"/>
      <c r="FWB211" s="223"/>
      <c r="FWC211" s="333"/>
      <c r="FWD211" s="333"/>
      <c r="FWE211" s="223"/>
      <c r="FWF211" s="418"/>
      <c r="FWG211" s="418"/>
      <c r="FWH211" s="331"/>
      <c r="FWI211" s="332"/>
      <c r="FWJ211" s="418"/>
      <c r="FWK211" s="223"/>
      <c r="FWL211" s="223"/>
      <c r="FWM211" s="333"/>
      <c r="FWN211" s="333"/>
      <c r="FWO211" s="223"/>
      <c r="FWP211" s="418"/>
      <c r="FWQ211" s="418"/>
      <c r="FWR211" s="331"/>
      <c r="FWS211" s="332"/>
      <c r="FWT211" s="418"/>
      <c r="FWU211" s="223"/>
      <c r="FWV211" s="223"/>
      <c r="FWW211" s="333"/>
      <c r="FWX211" s="333"/>
      <c r="FWY211" s="223"/>
      <c r="FWZ211" s="418"/>
      <c r="FXA211" s="418"/>
      <c r="FXB211" s="331"/>
      <c r="FXC211" s="332"/>
      <c r="FXD211" s="418"/>
      <c r="FXE211" s="223"/>
      <c r="FXF211" s="223"/>
      <c r="FXG211" s="333"/>
      <c r="FXH211" s="333"/>
      <c r="FXI211" s="223"/>
      <c r="FXJ211" s="418"/>
      <c r="FXK211" s="418"/>
      <c r="FXL211" s="331"/>
      <c r="FXM211" s="332"/>
      <c r="FXN211" s="418"/>
      <c r="FXO211" s="223"/>
      <c r="FXP211" s="223"/>
      <c r="FXQ211" s="333"/>
      <c r="FXR211" s="333"/>
      <c r="FXS211" s="223"/>
      <c r="FXT211" s="418"/>
      <c r="FXU211" s="418"/>
      <c r="FXV211" s="331"/>
      <c r="FXW211" s="332"/>
      <c r="FXX211" s="418"/>
      <c r="FXY211" s="223"/>
      <c r="FXZ211" s="223"/>
      <c r="FYA211" s="333"/>
      <c r="FYB211" s="333"/>
      <c r="FYC211" s="223"/>
      <c r="FYD211" s="418"/>
      <c r="FYE211" s="418"/>
      <c r="FYF211" s="331"/>
      <c r="FYG211" s="332"/>
      <c r="FYH211" s="418"/>
      <c r="FYI211" s="223"/>
      <c r="FYJ211" s="223"/>
      <c r="FYK211" s="333"/>
      <c r="FYL211" s="333"/>
      <c r="FYM211" s="223"/>
      <c r="FYN211" s="418"/>
      <c r="FYO211" s="418"/>
      <c r="FYP211" s="331"/>
      <c r="FYQ211" s="332"/>
      <c r="FYR211" s="418"/>
      <c r="FYS211" s="223"/>
      <c r="FYT211" s="223"/>
      <c r="FYU211" s="333"/>
      <c r="FYV211" s="333"/>
      <c r="FYW211" s="223"/>
      <c r="FYX211" s="418"/>
      <c r="FYY211" s="418"/>
      <c r="FYZ211" s="331"/>
      <c r="FZA211" s="332"/>
      <c r="FZB211" s="418"/>
      <c r="FZC211" s="223"/>
      <c r="FZD211" s="223"/>
      <c r="FZE211" s="333"/>
      <c r="FZF211" s="333"/>
      <c r="FZG211" s="223"/>
      <c r="FZH211" s="418"/>
      <c r="FZI211" s="418"/>
      <c r="FZJ211" s="331"/>
      <c r="FZK211" s="332"/>
      <c r="FZL211" s="418"/>
      <c r="FZM211" s="223"/>
      <c r="FZN211" s="223"/>
      <c r="FZO211" s="333"/>
      <c r="FZP211" s="333"/>
      <c r="FZQ211" s="223"/>
      <c r="FZR211" s="418"/>
      <c r="FZS211" s="418"/>
      <c r="FZT211" s="331"/>
      <c r="FZU211" s="332"/>
      <c r="FZV211" s="418"/>
      <c r="FZW211" s="223"/>
      <c r="FZX211" s="223"/>
      <c r="FZY211" s="333"/>
      <c r="FZZ211" s="333"/>
      <c r="GAA211" s="223"/>
      <c r="GAB211" s="418"/>
      <c r="GAC211" s="418"/>
      <c r="GAD211" s="331"/>
      <c r="GAE211" s="332"/>
      <c r="GAF211" s="418"/>
      <c r="GAG211" s="223"/>
      <c r="GAH211" s="223"/>
      <c r="GAI211" s="333"/>
      <c r="GAJ211" s="333"/>
      <c r="GAK211" s="223"/>
      <c r="GAL211" s="418"/>
      <c r="GAM211" s="418"/>
      <c r="GAN211" s="331"/>
      <c r="GAO211" s="332"/>
      <c r="GAP211" s="418"/>
      <c r="GAQ211" s="223"/>
      <c r="GAR211" s="223"/>
      <c r="GAS211" s="333"/>
      <c r="GAT211" s="333"/>
      <c r="GAU211" s="223"/>
      <c r="GAV211" s="418"/>
      <c r="GAW211" s="418"/>
      <c r="GAX211" s="331"/>
      <c r="GAY211" s="332"/>
      <c r="GAZ211" s="418"/>
      <c r="GBA211" s="223"/>
      <c r="GBB211" s="223"/>
      <c r="GBC211" s="333"/>
      <c r="GBD211" s="333"/>
      <c r="GBE211" s="223"/>
      <c r="GBF211" s="418"/>
      <c r="GBG211" s="418"/>
      <c r="GBH211" s="331"/>
      <c r="GBI211" s="332"/>
      <c r="GBJ211" s="418"/>
      <c r="GBK211" s="223"/>
      <c r="GBL211" s="223"/>
      <c r="GBM211" s="333"/>
      <c r="GBN211" s="333"/>
      <c r="GBO211" s="223"/>
      <c r="GBP211" s="418"/>
      <c r="GBQ211" s="418"/>
      <c r="GBR211" s="331"/>
      <c r="GBS211" s="332"/>
      <c r="GBT211" s="418"/>
      <c r="GBU211" s="223"/>
      <c r="GBV211" s="223"/>
      <c r="GBW211" s="333"/>
      <c r="GBX211" s="333"/>
      <c r="GBY211" s="223"/>
      <c r="GBZ211" s="418"/>
      <c r="GCA211" s="418"/>
      <c r="GCB211" s="331"/>
      <c r="GCC211" s="332"/>
      <c r="GCD211" s="418"/>
      <c r="GCE211" s="223"/>
      <c r="GCF211" s="223"/>
      <c r="GCG211" s="333"/>
      <c r="GCH211" s="333"/>
      <c r="GCI211" s="223"/>
      <c r="GCJ211" s="418"/>
      <c r="GCK211" s="418"/>
      <c r="GCL211" s="331"/>
      <c r="GCM211" s="332"/>
      <c r="GCN211" s="418"/>
      <c r="GCO211" s="223"/>
      <c r="GCP211" s="223"/>
      <c r="GCQ211" s="333"/>
      <c r="GCR211" s="333"/>
      <c r="GCS211" s="223"/>
      <c r="GCT211" s="418"/>
      <c r="GCU211" s="418"/>
      <c r="GCV211" s="331"/>
      <c r="GCW211" s="332"/>
      <c r="GCX211" s="418"/>
      <c r="GCY211" s="223"/>
      <c r="GCZ211" s="223"/>
      <c r="GDA211" s="333"/>
      <c r="GDB211" s="333"/>
      <c r="GDC211" s="223"/>
      <c r="GDD211" s="418"/>
      <c r="GDE211" s="418"/>
      <c r="GDF211" s="331"/>
      <c r="GDG211" s="332"/>
      <c r="GDH211" s="418"/>
      <c r="GDI211" s="223"/>
      <c r="GDJ211" s="223"/>
      <c r="GDK211" s="333"/>
      <c r="GDL211" s="333"/>
      <c r="GDM211" s="223"/>
      <c r="GDN211" s="418"/>
      <c r="GDO211" s="418"/>
      <c r="GDP211" s="331"/>
      <c r="GDQ211" s="332"/>
      <c r="GDR211" s="418"/>
      <c r="GDS211" s="223"/>
      <c r="GDT211" s="223"/>
      <c r="GDU211" s="333"/>
      <c r="GDV211" s="333"/>
      <c r="GDW211" s="223"/>
      <c r="GDX211" s="418"/>
      <c r="GDY211" s="418"/>
      <c r="GDZ211" s="331"/>
      <c r="GEA211" s="332"/>
      <c r="GEB211" s="418"/>
      <c r="GEC211" s="223"/>
      <c r="GED211" s="223"/>
      <c r="GEE211" s="333"/>
      <c r="GEF211" s="333"/>
      <c r="GEG211" s="223"/>
      <c r="GEH211" s="418"/>
      <c r="GEI211" s="418"/>
      <c r="GEJ211" s="331"/>
      <c r="GEK211" s="332"/>
      <c r="GEL211" s="418"/>
      <c r="GEM211" s="223"/>
      <c r="GEN211" s="223"/>
      <c r="GEO211" s="333"/>
      <c r="GEP211" s="333"/>
      <c r="GEQ211" s="223"/>
      <c r="GER211" s="418"/>
      <c r="GES211" s="418"/>
      <c r="GET211" s="331"/>
      <c r="GEU211" s="332"/>
      <c r="GEV211" s="418"/>
      <c r="GEW211" s="223"/>
      <c r="GEX211" s="223"/>
      <c r="GEY211" s="333"/>
      <c r="GEZ211" s="333"/>
      <c r="GFA211" s="223"/>
      <c r="GFB211" s="418"/>
      <c r="GFC211" s="418"/>
      <c r="GFD211" s="331"/>
      <c r="GFE211" s="332"/>
      <c r="GFF211" s="418"/>
      <c r="GFG211" s="223"/>
      <c r="GFH211" s="223"/>
      <c r="GFI211" s="333"/>
      <c r="GFJ211" s="333"/>
      <c r="GFK211" s="223"/>
      <c r="GFL211" s="418"/>
      <c r="GFM211" s="418"/>
      <c r="GFN211" s="331"/>
      <c r="GFO211" s="332"/>
      <c r="GFP211" s="418"/>
      <c r="GFQ211" s="223"/>
      <c r="GFR211" s="223"/>
      <c r="GFS211" s="333"/>
      <c r="GFT211" s="333"/>
      <c r="GFU211" s="223"/>
      <c r="GFV211" s="418"/>
      <c r="GFW211" s="418"/>
      <c r="GFX211" s="331"/>
      <c r="GFY211" s="332"/>
      <c r="GFZ211" s="418"/>
      <c r="GGA211" s="223"/>
      <c r="GGB211" s="223"/>
      <c r="GGC211" s="333"/>
      <c r="GGD211" s="333"/>
      <c r="GGE211" s="223"/>
      <c r="GGF211" s="418"/>
      <c r="GGG211" s="418"/>
      <c r="GGH211" s="331"/>
      <c r="GGI211" s="332"/>
      <c r="GGJ211" s="418"/>
      <c r="GGK211" s="223"/>
      <c r="GGL211" s="223"/>
      <c r="GGM211" s="333"/>
      <c r="GGN211" s="333"/>
      <c r="GGO211" s="223"/>
      <c r="GGP211" s="418"/>
      <c r="GGQ211" s="418"/>
      <c r="GGR211" s="331"/>
      <c r="GGS211" s="332"/>
      <c r="GGT211" s="418"/>
      <c r="GGU211" s="223"/>
      <c r="GGV211" s="223"/>
      <c r="GGW211" s="333"/>
      <c r="GGX211" s="333"/>
      <c r="GGY211" s="223"/>
      <c r="GGZ211" s="418"/>
      <c r="GHA211" s="418"/>
      <c r="GHB211" s="331"/>
      <c r="GHC211" s="332"/>
      <c r="GHD211" s="418"/>
      <c r="GHE211" s="223"/>
      <c r="GHF211" s="223"/>
      <c r="GHG211" s="333"/>
      <c r="GHH211" s="333"/>
      <c r="GHI211" s="223"/>
      <c r="GHJ211" s="418"/>
      <c r="GHK211" s="418"/>
      <c r="GHL211" s="331"/>
      <c r="GHM211" s="332"/>
      <c r="GHN211" s="418"/>
      <c r="GHO211" s="223"/>
      <c r="GHP211" s="223"/>
      <c r="GHQ211" s="333"/>
      <c r="GHR211" s="333"/>
      <c r="GHS211" s="223"/>
      <c r="GHT211" s="418"/>
      <c r="GHU211" s="418"/>
      <c r="GHV211" s="331"/>
      <c r="GHW211" s="332"/>
      <c r="GHX211" s="418"/>
      <c r="GHY211" s="223"/>
      <c r="GHZ211" s="223"/>
      <c r="GIA211" s="333"/>
      <c r="GIB211" s="333"/>
      <c r="GIC211" s="223"/>
      <c r="GID211" s="418"/>
      <c r="GIE211" s="418"/>
      <c r="GIF211" s="331"/>
      <c r="GIG211" s="332"/>
      <c r="GIH211" s="418"/>
      <c r="GII211" s="223"/>
      <c r="GIJ211" s="223"/>
      <c r="GIK211" s="333"/>
      <c r="GIL211" s="333"/>
      <c r="GIM211" s="223"/>
      <c r="GIN211" s="418"/>
      <c r="GIO211" s="418"/>
      <c r="GIP211" s="331"/>
      <c r="GIQ211" s="332"/>
      <c r="GIR211" s="418"/>
      <c r="GIS211" s="223"/>
      <c r="GIT211" s="223"/>
      <c r="GIU211" s="333"/>
      <c r="GIV211" s="333"/>
      <c r="GIW211" s="223"/>
      <c r="GIX211" s="418"/>
      <c r="GIY211" s="418"/>
      <c r="GIZ211" s="331"/>
      <c r="GJA211" s="332"/>
      <c r="GJB211" s="418"/>
      <c r="GJC211" s="223"/>
      <c r="GJD211" s="223"/>
      <c r="GJE211" s="333"/>
      <c r="GJF211" s="333"/>
      <c r="GJG211" s="223"/>
      <c r="GJH211" s="418"/>
      <c r="GJI211" s="418"/>
      <c r="GJJ211" s="331"/>
      <c r="GJK211" s="332"/>
      <c r="GJL211" s="418"/>
      <c r="GJM211" s="223"/>
      <c r="GJN211" s="223"/>
      <c r="GJO211" s="333"/>
      <c r="GJP211" s="333"/>
      <c r="GJQ211" s="223"/>
      <c r="GJR211" s="418"/>
      <c r="GJS211" s="418"/>
      <c r="GJT211" s="331"/>
      <c r="GJU211" s="332"/>
      <c r="GJV211" s="418"/>
      <c r="GJW211" s="223"/>
      <c r="GJX211" s="223"/>
      <c r="GJY211" s="333"/>
      <c r="GJZ211" s="333"/>
      <c r="GKA211" s="223"/>
      <c r="GKB211" s="418"/>
      <c r="GKC211" s="418"/>
      <c r="GKD211" s="331"/>
      <c r="GKE211" s="332"/>
      <c r="GKF211" s="418"/>
      <c r="GKG211" s="223"/>
      <c r="GKH211" s="223"/>
      <c r="GKI211" s="333"/>
      <c r="GKJ211" s="333"/>
      <c r="GKK211" s="223"/>
      <c r="GKL211" s="418"/>
      <c r="GKM211" s="418"/>
      <c r="GKN211" s="331"/>
      <c r="GKO211" s="332"/>
      <c r="GKP211" s="418"/>
      <c r="GKQ211" s="223"/>
      <c r="GKR211" s="223"/>
      <c r="GKS211" s="333"/>
      <c r="GKT211" s="333"/>
      <c r="GKU211" s="223"/>
      <c r="GKV211" s="418"/>
      <c r="GKW211" s="418"/>
      <c r="GKX211" s="331"/>
      <c r="GKY211" s="332"/>
      <c r="GKZ211" s="418"/>
      <c r="GLA211" s="223"/>
      <c r="GLB211" s="223"/>
      <c r="GLC211" s="333"/>
      <c r="GLD211" s="333"/>
      <c r="GLE211" s="223"/>
      <c r="GLF211" s="418"/>
      <c r="GLG211" s="418"/>
      <c r="GLH211" s="331"/>
      <c r="GLI211" s="332"/>
      <c r="GLJ211" s="418"/>
      <c r="GLK211" s="223"/>
      <c r="GLL211" s="223"/>
      <c r="GLM211" s="333"/>
      <c r="GLN211" s="333"/>
      <c r="GLO211" s="223"/>
      <c r="GLP211" s="418"/>
      <c r="GLQ211" s="418"/>
      <c r="GLR211" s="331"/>
      <c r="GLS211" s="332"/>
      <c r="GLT211" s="418"/>
      <c r="GLU211" s="223"/>
      <c r="GLV211" s="223"/>
      <c r="GLW211" s="333"/>
      <c r="GLX211" s="333"/>
      <c r="GLY211" s="223"/>
      <c r="GLZ211" s="418"/>
      <c r="GMA211" s="418"/>
      <c r="GMB211" s="331"/>
      <c r="GMC211" s="332"/>
      <c r="GMD211" s="418"/>
      <c r="GME211" s="223"/>
      <c r="GMF211" s="223"/>
      <c r="GMG211" s="333"/>
      <c r="GMH211" s="333"/>
      <c r="GMI211" s="223"/>
      <c r="GMJ211" s="418"/>
      <c r="GMK211" s="418"/>
      <c r="GML211" s="331"/>
      <c r="GMM211" s="332"/>
      <c r="GMN211" s="418"/>
      <c r="GMO211" s="223"/>
      <c r="GMP211" s="223"/>
      <c r="GMQ211" s="333"/>
      <c r="GMR211" s="333"/>
      <c r="GMS211" s="223"/>
      <c r="GMT211" s="418"/>
      <c r="GMU211" s="418"/>
      <c r="GMV211" s="331"/>
      <c r="GMW211" s="332"/>
      <c r="GMX211" s="418"/>
      <c r="GMY211" s="223"/>
      <c r="GMZ211" s="223"/>
      <c r="GNA211" s="333"/>
      <c r="GNB211" s="333"/>
      <c r="GNC211" s="223"/>
      <c r="GND211" s="418"/>
      <c r="GNE211" s="418"/>
      <c r="GNF211" s="331"/>
      <c r="GNG211" s="332"/>
      <c r="GNH211" s="418"/>
      <c r="GNI211" s="223"/>
      <c r="GNJ211" s="223"/>
      <c r="GNK211" s="333"/>
      <c r="GNL211" s="333"/>
      <c r="GNM211" s="223"/>
      <c r="GNN211" s="418"/>
      <c r="GNO211" s="418"/>
      <c r="GNP211" s="331"/>
      <c r="GNQ211" s="332"/>
      <c r="GNR211" s="418"/>
      <c r="GNS211" s="223"/>
      <c r="GNT211" s="223"/>
      <c r="GNU211" s="333"/>
      <c r="GNV211" s="333"/>
      <c r="GNW211" s="223"/>
      <c r="GNX211" s="418"/>
      <c r="GNY211" s="418"/>
      <c r="GNZ211" s="331"/>
      <c r="GOA211" s="332"/>
      <c r="GOB211" s="418"/>
      <c r="GOC211" s="223"/>
      <c r="GOD211" s="223"/>
      <c r="GOE211" s="333"/>
      <c r="GOF211" s="333"/>
      <c r="GOG211" s="223"/>
      <c r="GOH211" s="418"/>
      <c r="GOI211" s="418"/>
      <c r="GOJ211" s="331"/>
      <c r="GOK211" s="332"/>
      <c r="GOL211" s="418"/>
      <c r="GOM211" s="223"/>
      <c r="GON211" s="223"/>
      <c r="GOO211" s="333"/>
      <c r="GOP211" s="333"/>
      <c r="GOQ211" s="223"/>
      <c r="GOR211" s="418"/>
      <c r="GOS211" s="418"/>
      <c r="GOT211" s="331"/>
      <c r="GOU211" s="332"/>
      <c r="GOV211" s="418"/>
      <c r="GOW211" s="223"/>
      <c r="GOX211" s="223"/>
      <c r="GOY211" s="333"/>
      <c r="GOZ211" s="333"/>
      <c r="GPA211" s="223"/>
      <c r="GPB211" s="418"/>
      <c r="GPC211" s="418"/>
      <c r="GPD211" s="331"/>
      <c r="GPE211" s="332"/>
      <c r="GPF211" s="418"/>
      <c r="GPG211" s="223"/>
      <c r="GPH211" s="223"/>
      <c r="GPI211" s="333"/>
      <c r="GPJ211" s="333"/>
      <c r="GPK211" s="223"/>
      <c r="GPL211" s="418"/>
      <c r="GPM211" s="418"/>
      <c r="GPN211" s="331"/>
      <c r="GPO211" s="332"/>
      <c r="GPP211" s="418"/>
      <c r="GPQ211" s="223"/>
      <c r="GPR211" s="223"/>
      <c r="GPS211" s="333"/>
      <c r="GPT211" s="333"/>
      <c r="GPU211" s="223"/>
      <c r="GPV211" s="418"/>
      <c r="GPW211" s="418"/>
      <c r="GPX211" s="331"/>
      <c r="GPY211" s="332"/>
      <c r="GPZ211" s="418"/>
      <c r="GQA211" s="223"/>
      <c r="GQB211" s="223"/>
      <c r="GQC211" s="333"/>
      <c r="GQD211" s="333"/>
      <c r="GQE211" s="223"/>
      <c r="GQF211" s="418"/>
      <c r="GQG211" s="418"/>
      <c r="GQH211" s="331"/>
      <c r="GQI211" s="332"/>
      <c r="GQJ211" s="418"/>
      <c r="GQK211" s="223"/>
      <c r="GQL211" s="223"/>
      <c r="GQM211" s="333"/>
      <c r="GQN211" s="333"/>
      <c r="GQO211" s="223"/>
      <c r="GQP211" s="418"/>
      <c r="GQQ211" s="418"/>
      <c r="GQR211" s="331"/>
      <c r="GQS211" s="332"/>
      <c r="GQT211" s="418"/>
      <c r="GQU211" s="223"/>
      <c r="GQV211" s="223"/>
      <c r="GQW211" s="333"/>
      <c r="GQX211" s="333"/>
      <c r="GQY211" s="223"/>
      <c r="GQZ211" s="418"/>
      <c r="GRA211" s="418"/>
      <c r="GRB211" s="331"/>
      <c r="GRC211" s="332"/>
      <c r="GRD211" s="418"/>
      <c r="GRE211" s="223"/>
      <c r="GRF211" s="223"/>
      <c r="GRG211" s="333"/>
      <c r="GRH211" s="333"/>
      <c r="GRI211" s="223"/>
      <c r="GRJ211" s="418"/>
      <c r="GRK211" s="418"/>
      <c r="GRL211" s="331"/>
      <c r="GRM211" s="332"/>
      <c r="GRN211" s="418"/>
      <c r="GRO211" s="223"/>
      <c r="GRP211" s="223"/>
      <c r="GRQ211" s="333"/>
      <c r="GRR211" s="333"/>
      <c r="GRS211" s="223"/>
      <c r="GRT211" s="418"/>
      <c r="GRU211" s="418"/>
      <c r="GRV211" s="331"/>
      <c r="GRW211" s="332"/>
      <c r="GRX211" s="418"/>
      <c r="GRY211" s="223"/>
      <c r="GRZ211" s="223"/>
      <c r="GSA211" s="333"/>
      <c r="GSB211" s="333"/>
      <c r="GSC211" s="223"/>
      <c r="GSD211" s="418"/>
      <c r="GSE211" s="418"/>
      <c r="GSF211" s="331"/>
      <c r="GSG211" s="332"/>
      <c r="GSH211" s="418"/>
      <c r="GSI211" s="223"/>
      <c r="GSJ211" s="223"/>
      <c r="GSK211" s="333"/>
      <c r="GSL211" s="333"/>
      <c r="GSM211" s="223"/>
      <c r="GSN211" s="418"/>
      <c r="GSO211" s="418"/>
      <c r="GSP211" s="331"/>
      <c r="GSQ211" s="332"/>
      <c r="GSR211" s="418"/>
      <c r="GSS211" s="223"/>
      <c r="GST211" s="223"/>
      <c r="GSU211" s="333"/>
      <c r="GSV211" s="333"/>
      <c r="GSW211" s="223"/>
      <c r="GSX211" s="418"/>
      <c r="GSY211" s="418"/>
      <c r="GSZ211" s="331"/>
      <c r="GTA211" s="332"/>
      <c r="GTB211" s="418"/>
      <c r="GTC211" s="223"/>
      <c r="GTD211" s="223"/>
      <c r="GTE211" s="333"/>
      <c r="GTF211" s="333"/>
      <c r="GTG211" s="223"/>
      <c r="GTH211" s="418"/>
      <c r="GTI211" s="418"/>
      <c r="GTJ211" s="331"/>
      <c r="GTK211" s="332"/>
      <c r="GTL211" s="418"/>
      <c r="GTM211" s="223"/>
      <c r="GTN211" s="223"/>
      <c r="GTO211" s="333"/>
      <c r="GTP211" s="333"/>
      <c r="GTQ211" s="223"/>
      <c r="GTR211" s="418"/>
      <c r="GTS211" s="418"/>
      <c r="GTT211" s="331"/>
      <c r="GTU211" s="332"/>
      <c r="GTV211" s="418"/>
      <c r="GTW211" s="223"/>
      <c r="GTX211" s="223"/>
      <c r="GTY211" s="333"/>
      <c r="GTZ211" s="333"/>
      <c r="GUA211" s="223"/>
      <c r="GUB211" s="418"/>
      <c r="GUC211" s="418"/>
      <c r="GUD211" s="331"/>
      <c r="GUE211" s="332"/>
      <c r="GUF211" s="418"/>
      <c r="GUG211" s="223"/>
      <c r="GUH211" s="223"/>
      <c r="GUI211" s="333"/>
      <c r="GUJ211" s="333"/>
      <c r="GUK211" s="223"/>
      <c r="GUL211" s="418"/>
      <c r="GUM211" s="418"/>
      <c r="GUN211" s="331"/>
      <c r="GUO211" s="332"/>
      <c r="GUP211" s="418"/>
      <c r="GUQ211" s="223"/>
      <c r="GUR211" s="223"/>
      <c r="GUS211" s="333"/>
      <c r="GUT211" s="333"/>
      <c r="GUU211" s="223"/>
      <c r="GUV211" s="418"/>
      <c r="GUW211" s="418"/>
      <c r="GUX211" s="331"/>
      <c r="GUY211" s="332"/>
      <c r="GUZ211" s="418"/>
      <c r="GVA211" s="223"/>
      <c r="GVB211" s="223"/>
      <c r="GVC211" s="333"/>
      <c r="GVD211" s="333"/>
      <c r="GVE211" s="223"/>
      <c r="GVF211" s="418"/>
      <c r="GVG211" s="418"/>
      <c r="GVH211" s="331"/>
      <c r="GVI211" s="332"/>
      <c r="GVJ211" s="418"/>
      <c r="GVK211" s="223"/>
      <c r="GVL211" s="223"/>
      <c r="GVM211" s="333"/>
      <c r="GVN211" s="333"/>
      <c r="GVO211" s="223"/>
      <c r="GVP211" s="418"/>
      <c r="GVQ211" s="418"/>
      <c r="GVR211" s="331"/>
      <c r="GVS211" s="332"/>
      <c r="GVT211" s="418"/>
      <c r="GVU211" s="223"/>
      <c r="GVV211" s="223"/>
      <c r="GVW211" s="333"/>
      <c r="GVX211" s="333"/>
      <c r="GVY211" s="223"/>
      <c r="GVZ211" s="418"/>
      <c r="GWA211" s="418"/>
      <c r="GWB211" s="331"/>
      <c r="GWC211" s="332"/>
      <c r="GWD211" s="418"/>
      <c r="GWE211" s="223"/>
      <c r="GWF211" s="223"/>
      <c r="GWG211" s="333"/>
      <c r="GWH211" s="333"/>
      <c r="GWI211" s="223"/>
      <c r="GWJ211" s="418"/>
      <c r="GWK211" s="418"/>
      <c r="GWL211" s="331"/>
      <c r="GWM211" s="332"/>
      <c r="GWN211" s="418"/>
      <c r="GWO211" s="223"/>
      <c r="GWP211" s="223"/>
      <c r="GWQ211" s="333"/>
      <c r="GWR211" s="333"/>
      <c r="GWS211" s="223"/>
      <c r="GWT211" s="418"/>
      <c r="GWU211" s="418"/>
      <c r="GWV211" s="331"/>
      <c r="GWW211" s="332"/>
      <c r="GWX211" s="418"/>
      <c r="GWY211" s="223"/>
      <c r="GWZ211" s="223"/>
      <c r="GXA211" s="333"/>
      <c r="GXB211" s="333"/>
      <c r="GXC211" s="223"/>
      <c r="GXD211" s="418"/>
      <c r="GXE211" s="418"/>
      <c r="GXF211" s="331"/>
      <c r="GXG211" s="332"/>
      <c r="GXH211" s="418"/>
      <c r="GXI211" s="223"/>
      <c r="GXJ211" s="223"/>
      <c r="GXK211" s="333"/>
      <c r="GXL211" s="333"/>
      <c r="GXM211" s="223"/>
      <c r="GXN211" s="418"/>
      <c r="GXO211" s="418"/>
      <c r="GXP211" s="331"/>
      <c r="GXQ211" s="332"/>
      <c r="GXR211" s="418"/>
      <c r="GXS211" s="223"/>
      <c r="GXT211" s="223"/>
      <c r="GXU211" s="333"/>
      <c r="GXV211" s="333"/>
      <c r="GXW211" s="223"/>
      <c r="GXX211" s="418"/>
      <c r="GXY211" s="418"/>
      <c r="GXZ211" s="331"/>
      <c r="GYA211" s="332"/>
      <c r="GYB211" s="418"/>
      <c r="GYC211" s="223"/>
      <c r="GYD211" s="223"/>
      <c r="GYE211" s="333"/>
      <c r="GYF211" s="333"/>
      <c r="GYG211" s="223"/>
      <c r="GYH211" s="418"/>
      <c r="GYI211" s="418"/>
      <c r="GYJ211" s="331"/>
      <c r="GYK211" s="332"/>
      <c r="GYL211" s="418"/>
      <c r="GYM211" s="223"/>
      <c r="GYN211" s="223"/>
      <c r="GYO211" s="333"/>
      <c r="GYP211" s="333"/>
      <c r="GYQ211" s="223"/>
      <c r="GYR211" s="418"/>
      <c r="GYS211" s="418"/>
      <c r="GYT211" s="331"/>
      <c r="GYU211" s="332"/>
      <c r="GYV211" s="418"/>
      <c r="GYW211" s="223"/>
      <c r="GYX211" s="223"/>
      <c r="GYY211" s="333"/>
      <c r="GYZ211" s="333"/>
      <c r="GZA211" s="223"/>
      <c r="GZB211" s="418"/>
      <c r="GZC211" s="418"/>
      <c r="GZD211" s="331"/>
      <c r="GZE211" s="332"/>
      <c r="GZF211" s="418"/>
      <c r="GZG211" s="223"/>
      <c r="GZH211" s="223"/>
      <c r="GZI211" s="333"/>
      <c r="GZJ211" s="333"/>
      <c r="GZK211" s="223"/>
      <c r="GZL211" s="418"/>
      <c r="GZM211" s="418"/>
      <c r="GZN211" s="331"/>
      <c r="GZO211" s="332"/>
      <c r="GZP211" s="418"/>
      <c r="GZQ211" s="223"/>
      <c r="GZR211" s="223"/>
      <c r="GZS211" s="333"/>
      <c r="GZT211" s="333"/>
      <c r="GZU211" s="223"/>
      <c r="GZV211" s="418"/>
      <c r="GZW211" s="418"/>
      <c r="GZX211" s="331"/>
      <c r="GZY211" s="332"/>
      <c r="GZZ211" s="418"/>
      <c r="HAA211" s="223"/>
      <c r="HAB211" s="223"/>
      <c r="HAC211" s="333"/>
      <c r="HAD211" s="333"/>
      <c r="HAE211" s="223"/>
      <c r="HAF211" s="418"/>
      <c r="HAG211" s="418"/>
      <c r="HAH211" s="331"/>
      <c r="HAI211" s="332"/>
      <c r="HAJ211" s="418"/>
      <c r="HAK211" s="223"/>
      <c r="HAL211" s="223"/>
      <c r="HAM211" s="333"/>
      <c r="HAN211" s="333"/>
      <c r="HAO211" s="223"/>
      <c r="HAP211" s="418"/>
      <c r="HAQ211" s="418"/>
      <c r="HAR211" s="331"/>
      <c r="HAS211" s="332"/>
      <c r="HAT211" s="418"/>
      <c r="HAU211" s="223"/>
      <c r="HAV211" s="223"/>
      <c r="HAW211" s="333"/>
      <c r="HAX211" s="333"/>
      <c r="HAY211" s="223"/>
      <c r="HAZ211" s="418"/>
      <c r="HBA211" s="418"/>
      <c r="HBB211" s="331"/>
      <c r="HBC211" s="332"/>
      <c r="HBD211" s="418"/>
      <c r="HBE211" s="223"/>
      <c r="HBF211" s="223"/>
      <c r="HBG211" s="333"/>
      <c r="HBH211" s="333"/>
      <c r="HBI211" s="223"/>
      <c r="HBJ211" s="418"/>
      <c r="HBK211" s="418"/>
      <c r="HBL211" s="331"/>
      <c r="HBM211" s="332"/>
      <c r="HBN211" s="418"/>
      <c r="HBO211" s="223"/>
      <c r="HBP211" s="223"/>
      <c r="HBQ211" s="333"/>
      <c r="HBR211" s="333"/>
      <c r="HBS211" s="223"/>
      <c r="HBT211" s="418"/>
      <c r="HBU211" s="418"/>
      <c r="HBV211" s="331"/>
      <c r="HBW211" s="332"/>
      <c r="HBX211" s="418"/>
      <c r="HBY211" s="223"/>
      <c r="HBZ211" s="223"/>
      <c r="HCA211" s="333"/>
      <c r="HCB211" s="333"/>
      <c r="HCC211" s="223"/>
      <c r="HCD211" s="418"/>
      <c r="HCE211" s="418"/>
      <c r="HCF211" s="331"/>
      <c r="HCG211" s="332"/>
      <c r="HCH211" s="418"/>
      <c r="HCI211" s="223"/>
      <c r="HCJ211" s="223"/>
      <c r="HCK211" s="333"/>
      <c r="HCL211" s="333"/>
      <c r="HCM211" s="223"/>
      <c r="HCN211" s="418"/>
      <c r="HCO211" s="418"/>
      <c r="HCP211" s="331"/>
      <c r="HCQ211" s="332"/>
      <c r="HCR211" s="418"/>
      <c r="HCS211" s="223"/>
      <c r="HCT211" s="223"/>
      <c r="HCU211" s="333"/>
      <c r="HCV211" s="333"/>
      <c r="HCW211" s="223"/>
      <c r="HCX211" s="418"/>
      <c r="HCY211" s="418"/>
      <c r="HCZ211" s="331"/>
      <c r="HDA211" s="332"/>
      <c r="HDB211" s="418"/>
      <c r="HDC211" s="223"/>
      <c r="HDD211" s="223"/>
      <c r="HDE211" s="333"/>
      <c r="HDF211" s="333"/>
      <c r="HDG211" s="223"/>
      <c r="HDH211" s="418"/>
      <c r="HDI211" s="418"/>
      <c r="HDJ211" s="331"/>
      <c r="HDK211" s="332"/>
      <c r="HDL211" s="418"/>
      <c r="HDM211" s="223"/>
      <c r="HDN211" s="223"/>
      <c r="HDO211" s="333"/>
      <c r="HDP211" s="333"/>
      <c r="HDQ211" s="223"/>
      <c r="HDR211" s="418"/>
      <c r="HDS211" s="418"/>
      <c r="HDT211" s="331"/>
      <c r="HDU211" s="332"/>
      <c r="HDV211" s="418"/>
      <c r="HDW211" s="223"/>
      <c r="HDX211" s="223"/>
      <c r="HDY211" s="333"/>
      <c r="HDZ211" s="333"/>
      <c r="HEA211" s="223"/>
      <c r="HEB211" s="418"/>
      <c r="HEC211" s="418"/>
      <c r="HED211" s="331"/>
      <c r="HEE211" s="332"/>
      <c r="HEF211" s="418"/>
      <c r="HEG211" s="223"/>
      <c r="HEH211" s="223"/>
      <c r="HEI211" s="333"/>
      <c r="HEJ211" s="333"/>
      <c r="HEK211" s="223"/>
      <c r="HEL211" s="418"/>
      <c r="HEM211" s="418"/>
      <c r="HEN211" s="331"/>
      <c r="HEO211" s="332"/>
      <c r="HEP211" s="418"/>
      <c r="HEQ211" s="223"/>
      <c r="HER211" s="223"/>
      <c r="HES211" s="333"/>
      <c r="HET211" s="333"/>
      <c r="HEU211" s="223"/>
      <c r="HEV211" s="418"/>
      <c r="HEW211" s="418"/>
      <c r="HEX211" s="331"/>
      <c r="HEY211" s="332"/>
      <c r="HEZ211" s="418"/>
      <c r="HFA211" s="223"/>
      <c r="HFB211" s="223"/>
      <c r="HFC211" s="333"/>
      <c r="HFD211" s="333"/>
      <c r="HFE211" s="223"/>
      <c r="HFF211" s="418"/>
      <c r="HFG211" s="418"/>
      <c r="HFH211" s="331"/>
      <c r="HFI211" s="332"/>
      <c r="HFJ211" s="418"/>
      <c r="HFK211" s="223"/>
      <c r="HFL211" s="223"/>
      <c r="HFM211" s="333"/>
      <c r="HFN211" s="333"/>
      <c r="HFO211" s="223"/>
      <c r="HFP211" s="418"/>
      <c r="HFQ211" s="418"/>
      <c r="HFR211" s="331"/>
      <c r="HFS211" s="332"/>
      <c r="HFT211" s="418"/>
      <c r="HFU211" s="223"/>
      <c r="HFV211" s="223"/>
      <c r="HFW211" s="333"/>
      <c r="HFX211" s="333"/>
      <c r="HFY211" s="223"/>
      <c r="HFZ211" s="418"/>
      <c r="HGA211" s="418"/>
      <c r="HGB211" s="331"/>
      <c r="HGC211" s="332"/>
      <c r="HGD211" s="418"/>
      <c r="HGE211" s="223"/>
      <c r="HGF211" s="223"/>
      <c r="HGG211" s="333"/>
      <c r="HGH211" s="333"/>
      <c r="HGI211" s="223"/>
      <c r="HGJ211" s="418"/>
      <c r="HGK211" s="418"/>
      <c r="HGL211" s="331"/>
      <c r="HGM211" s="332"/>
      <c r="HGN211" s="418"/>
      <c r="HGO211" s="223"/>
      <c r="HGP211" s="223"/>
      <c r="HGQ211" s="333"/>
      <c r="HGR211" s="333"/>
      <c r="HGS211" s="223"/>
      <c r="HGT211" s="418"/>
      <c r="HGU211" s="418"/>
      <c r="HGV211" s="331"/>
      <c r="HGW211" s="332"/>
      <c r="HGX211" s="418"/>
      <c r="HGY211" s="223"/>
      <c r="HGZ211" s="223"/>
      <c r="HHA211" s="333"/>
      <c r="HHB211" s="333"/>
      <c r="HHC211" s="223"/>
      <c r="HHD211" s="418"/>
      <c r="HHE211" s="418"/>
      <c r="HHF211" s="331"/>
      <c r="HHG211" s="332"/>
      <c r="HHH211" s="418"/>
      <c r="HHI211" s="223"/>
      <c r="HHJ211" s="223"/>
      <c r="HHK211" s="333"/>
      <c r="HHL211" s="333"/>
      <c r="HHM211" s="223"/>
      <c r="HHN211" s="418"/>
      <c r="HHO211" s="418"/>
      <c r="HHP211" s="331"/>
      <c r="HHQ211" s="332"/>
      <c r="HHR211" s="418"/>
      <c r="HHS211" s="223"/>
      <c r="HHT211" s="223"/>
      <c r="HHU211" s="333"/>
      <c r="HHV211" s="333"/>
      <c r="HHW211" s="223"/>
      <c r="HHX211" s="418"/>
      <c r="HHY211" s="418"/>
      <c r="HHZ211" s="331"/>
      <c r="HIA211" s="332"/>
      <c r="HIB211" s="418"/>
      <c r="HIC211" s="223"/>
      <c r="HID211" s="223"/>
      <c r="HIE211" s="333"/>
      <c r="HIF211" s="333"/>
      <c r="HIG211" s="223"/>
      <c r="HIH211" s="418"/>
      <c r="HII211" s="418"/>
      <c r="HIJ211" s="331"/>
      <c r="HIK211" s="332"/>
      <c r="HIL211" s="418"/>
      <c r="HIM211" s="223"/>
      <c r="HIN211" s="223"/>
      <c r="HIO211" s="333"/>
      <c r="HIP211" s="333"/>
      <c r="HIQ211" s="223"/>
      <c r="HIR211" s="418"/>
      <c r="HIS211" s="418"/>
      <c r="HIT211" s="331"/>
      <c r="HIU211" s="332"/>
      <c r="HIV211" s="418"/>
      <c r="HIW211" s="223"/>
      <c r="HIX211" s="223"/>
      <c r="HIY211" s="333"/>
      <c r="HIZ211" s="333"/>
      <c r="HJA211" s="223"/>
      <c r="HJB211" s="418"/>
      <c r="HJC211" s="418"/>
      <c r="HJD211" s="331"/>
      <c r="HJE211" s="332"/>
      <c r="HJF211" s="418"/>
      <c r="HJG211" s="223"/>
      <c r="HJH211" s="223"/>
      <c r="HJI211" s="333"/>
      <c r="HJJ211" s="333"/>
      <c r="HJK211" s="223"/>
      <c r="HJL211" s="418"/>
      <c r="HJM211" s="418"/>
      <c r="HJN211" s="331"/>
      <c r="HJO211" s="332"/>
      <c r="HJP211" s="418"/>
      <c r="HJQ211" s="223"/>
      <c r="HJR211" s="223"/>
      <c r="HJS211" s="333"/>
      <c r="HJT211" s="333"/>
      <c r="HJU211" s="223"/>
      <c r="HJV211" s="418"/>
      <c r="HJW211" s="418"/>
      <c r="HJX211" s="331"/>
      <c r="HJY211" s="332"/>
      <c r="HJZ211" s="418"/>
      <c r="HKA211" s="223"/>
      <c r="HKB211" s="223"/>
      <c r="HKC211" s="333"/>
      <c r="HKD211" s="333"/>
      <c r="HKE211" s="223"/>
      <c r="HKF211" s="418"/>
      <c r="HKG211" s="418"/>
      <c r="HKH211" s="331"/>
      <c r="HKI211" s="332"/>
      <c r="HKJ211" s="418"/>
      <c r="HKK211" s="223"/>
      <c r="HKL211" s="223"/>
      <c r="HKM211" s="333"/>
      <c r="HKN211" s="333"/>
      <c r="HKO211" s="223"/>
      <c r="HKP211" s="418"/>
      <c r="HKQ211" s="418"/>
      <c r="HKR211" s="331"/>
      <c r="HKS211" s="332"/>
      <c r="HKT211" s="418"/>
      <c r="HKU211" s="223"/>
      <c r="HKV211" s="223"/>
      <c r="HKW211" s="333"/>
      <c r="HKX211" s="333"/>
      <c r="HKY211" s="223"/>
      <c r="HKZ211" s="418"/>
      <c r="HLA211" s="418"/>
      <c r="HLB211" s="331"/>
      <c r="HLC211" s="332"/>
      <c r="HLD211" s="418"/>
      <c r="HLE211" s="223"/>
      <c r="HLF211" s="223"/>
      <c r="HLG211" s="333"/>
      <c r="HLH211" s="333"/>
      <c r="HLI211" s="223"/>
      <c r="HLJ211" s="418"/>
      <c r="HLK211" s="418"/>
      <c r="HLL211" s="331"/>
      <c r="HLM211" s="332"/>
      <c r="HLN211" s="418"/>
      <c r="HLO211" s="223"/>
      <c r="HLP211" s="223"/>
      <c r="HLQ211" s="333"/>
      <c r="HLR211" s="333"/>
      <c r="HLS211" s="223"/>
      <c r="HLT211" s="418"/>
      <c r="HLU211" s="418"/>
      <c r="HLV211" s="331"/>
      <c r="HLW211" s="332"/>
      <c r="HLX211" s="418"/>
      <c r="HLY211" s="223"/>
      <c r="HLZ211" s="223"/>
      <c r="HMA211" s="333"/>
      <c r="HMB211" s="333"/>
      <c r="HMC211" s="223"/>
      <c r="HMD211" s="418"/>
      <c r="HME211" s="418"/>
      <c r="HMF211" s="331"/>
      <c r="HMG211" s="332"/>
      <c r="HMH211" s="418"/>
      <c r="HMI211" s="223"/>
      <c r="HMJ211" s="223"/>
      <c r="HMK211" s="333"/>
      <c r="HML211" s="333"/>
      <c r="HMM211" s="223"/>
      <c r="HMN211" s="418"/>
      <c r="HMO211" s="418"/>
      <c r="HMP211" s="331"/>
      <c r="HMQ211" s="332"/>
      <c r="HMR211" s="418"/>
      <c r="HMS211" s="223"/>
      <c r="HMT211" s="223"/>
      <c r="HMU211" s="333"/>
      <c r="HMV211" s="333"/>
      <c r="HMW211" s="223"/>
      <c r="HMX211" s="418"/>
      <c r="HMY211" s="418"/>
      <c r="HMZ211" s="331"/>
      <c r="HNA211" s="332"/>
      <c r="HNB211" s="418"/>
      <c r="HNC211" s="223"/>
      <c r="HND211" s="223"/>
      <c r="HNE211" s="333"/>
      <c r="HNF211" s="333"/>
      <c r="HNG211" s="223"/>
      <c r="HNH211" s="418"/>
      <c r="HNI211" s="418"/>
      <c r="HNJ211" s="331"/>
      <c r="HNK211" s="332"/>
      <c r="HNL211" s="418"/>
      <c r="HNM211" s="223"/>
      <c r="HNN211" s="223"/>
      <c r="HNO211" s="333"/>
      <c r="HNP211" s="333"/>
      <c r="HNQ211" s="223"/>
      <c r="HNR211" s="418"/>
      <c r="HNS211" s="418"/>
      <c r="HNT211" s="331"/>
      <c r="HNU211" s="332"/>
      <c r="HNV211" s="418"/>
      <c r="HNW211" s="223"/>
      <c r="HNX211" s="223"/>
      <c r="HNY211" s="333"/>
      <c r="HNZ211" s="333"/>
      <c r="HOA211" s="223"/>
      <c r="HOB211" s="418"/>
      <c r="HOC211" s="418"/>
      <c r="HOD211" s="331"/>
      <c r="HOE211" s="332"/>
      <c r="HOF211" s="418"/>
      <c r="HOG211" s="223"/>
      <c r="HOH211" s="223"/>
      <c r="HOI211" s="333"/>
      <c r="HOJ211" s="333"/>
      <c r="HOK211" s="223"/>
      <c r="HOL211" s="418"/>
      <c r="HOM211" s="418"/>
      <c r="HON211" s="331"/>
      <c r="HOO211" s="332"/>
      <c r="HOP211" s="418"/>
      <c r="HOQ211" s="223"/>
      <c r="HOR211" s="223"/>
      <c r="HOS211" s="333"/>
      <c r="HOT211" s="333"/>
      <c r="HOU211" s="223"/>
      <c r="HOV211" s="418"/>
      <c r="HOW211" s="418"/>
      <c r="HOX211" s="331"/>
      <c r="HOY211" s="332"/>
      <c r="HOZ211" s="418"/>
      <c r="HPA211" s="223"/>
      <c r="HPB211" s="223"/>
      <c r="HPC211" s="333"/>
      <c r="HPD211" s="333"/>
      <c r="HPE211" s="223"/>
      <c r="HPF211" s="418"/>
      <c r="HPG211" s="418"/>
      <c r="HPH211" s="331"/>
      <c r="HPI211" s="332"/>
      <c r="HPJ211" s="418"/>
      <c r="HPK211" s="223"/>
      <c r="HPL211" s="223"/>
      <c r="HPM211" s="333"/>
      <c r="HPN211" s="333"/>
      <c r="HPO211" s="223"/>
      <c r="HPP211" s="418"/>
      <c r="HPQ211" s="418"/>
      <c r="HPR211" s="331"/>
      <c r="HPS211" s="332"/>
      <c r="HPT211" s="418"/>
      <c r="HPU211" s="223"/>
      <c r="HPV211" s="223"/>
      <c r="HPW211" s="333"/>
      <c r="HPX211" s="333"/>
      <c r="HPY211" s="223"/>
      <c r="HPZ211" s="418"/>
      <c r="HQA211" s="418"/>
      <c r="HQB211" s="331"/>
      <c r="HQC211" s="332"/>
      <c r="HQD211" s="418"/>
      <c r="HQE211" s="223"/>
      <c r="HQF211" s="223"/>
      <c r="HQG211" s="333"/>
      <c r="HQH211" s="333"/>
      <c r="HQI211" s="223"/>
      <c r="HQJ211" s="418"/>
      <c r="HQK211" s="418"/>
      <c r="HQL211" s="331"/>
      <c r="HQM211" s="332"/>
      <c r="HQN211" s="418"/>
      <c r="HQO211" s="223"/>
      <c r="HQP211" s="223"/>
      <c r="HQQ211" s="333"/>
      <c r="HQR211" s="333"/>
      <c r="HQS211" s="223"/>
      <c r="HQT211" s="418"/>
      <c r="HQU211" s="418"/>
      <c r="HQV211" s="331"/>
      <c r="HQW211" s="332"/>
      <c r="HQX211" s="418"/>
      <c r="HQY211" s="223"/>
      <c r="HQZ211" s="223"/>
      <c r="HRA211" s="333"/>
      <c r="HRB211" s="333"/>
      <c r="HRC211" s="223"/>
      <c r="HRD211" s="418"/>
      <c r="HRE211" s="418"/>
      <c r="HRF211" s="331"/>
      <c r="HRG211" s="332"/>
      <c r="HRH211" s="418"/>
      <c r="HRI211" s="223"/>
      <c r="HRJ211" s="223"/>
      <c r="HRK211" s="333"/>
      <c r="HRL211" s="333"/>
      <c r="HRM211" s="223"/>
      <c r="HRN211" s="418"/>
      <c r="HRO211" s="418"/>
      <c r="HRP211" s="331"/>
      <c r="HRQ211" s="332"/>
      <c r="HRR211" s="418"/>
      <c r="HRS211" s="223"/>
      <c r="HRT211" s="223"/>
      <c r="HRU211" s="333"/>
      <c r="HRV211" s="333"/>
      <c r="HRW211" s="223"/>
      <c r="HRX211" s="418"/>
      <c r="HRY211" s="418"/>
      <c r="HRZ211" s="331"/>
      <c r="HSA211" s="332"/>
      <c r="HSB211" s="418"/>
      <c r="HSC211" s="223"/>
      <c r="HSD211" s="223"/>
      <c r="HSE211" s="333"/>
      <c r="HSF211" s="333"/>
      <c r="HSG211" s="223"/>
      <c r="HSH211" s="418"/>
      <c r="HSI211" s="418"/>
      <c r="HSJ211" s="331"/>
      <c r="HSK211" s="332"/>
      <c r="HSL211" s="418"/>
      <c r="HSM211" s="223"/>
      <c r="HSN211" s="223"/>
      <c r="HSO211" s="333"/>
      <c r="HSP211" s="333"/>
      <c r="HSQ211" s="223"/>
      <c r="HSR211" s="418"/>
      <c r="HSS211" s="418"/>
      <c r="HST211" s="331"/>
      <c r="HSU211" s="332"/>
      <c r="HSV211" s="418"/>
      <c r="HSW211" s="223"/>
      <c r="HSX211" s="223"/>
      <c r="HSY211" s="333"/>
      <c r="HSZ211" s="333"/>
      <c r="HTA211" s="223"/>
      <c r="HTB211" s="418"/>
      <c r="HTC211" s="418"/>
      <c r="HTD211" s="331"/>
      <c r="HTE211" s="332"/>
      <c r="HTF211" s="418"/>
      <c r="HTG211" s="223"/>
      <c r="HTH211" s="223"/>
      <c r="HTI211" s="333"/>
      <c r="HTJ211" s="333"/>
      <c r="HTK211" s="223"/>
      <c r="HTL211" s="418"/>
      <c r="HTM211" s="418"/>
      <c r="HTN211" s="331"/>
      <c r="HTO211" s="332"/>
      <c r="HTP211" s="418"/>
      <c r="HTQ211" s="223"/>
      <c r="HTR211" s="223"/>
      <c r="HTS211" s="333"/>
      <c r="HTT211" s="333"/>
      <c r="HTU211" s="223"/>
      <c r="HTV211" s="418"/>
      <c r="HTW211" s="418"/>
      <c r="HTX211" s="331"/>
      <c r="HTY211" s="332"/>
      <c r="HTZ211" s="418"/>
      <c r="HUA211" s="223"/>
      <c r="HUB211" s="223"/>
      <c r="HUC211" s="333"/>
      <c r="HUD211" s="333"/>
      <c r="HUE211" s="223"/>
      <c r="HUF211" s="418"/>
      <c r="HUG211" s="418"/>
      <c r="HUH211" s="331"/>
      <c r="HUI211" s="332"/>
      <c r="HUJ211" s="418"/>
      <c r="HUK211" s="223"/>
      <c r="HUL211" s="223"/>
      <c r="HUM211" s="333"/>
      <c r="HUN211" s="333"/>
      <c r="HUO211" s="223"/>
      <c r="HUP211" s="418"/>
      <c r="HUQ211" s="418"/>
      <c r="HUR211" s="331"/>
      <c r="HUS211" s="332"/>
      <c r="HUT211" s="418"/>
      <c r="HUU211" s="223"/>
      <c r="HUV211" s="223"/>
      <c r="HUW211" s="333"/>
      <c r="HUX211" s="333"/>
      <c r="HUY211" s="223"/>
      <c r="HUZ211" s="418"/>
      <c r="HVA211" s="418"/>
      <c r="HVB211" s="331"/>
      <c r="HVC211" s="332"/>
      <c r="HVD211" s="418"/>
      <c r="HVE211" s="223"/>
      <c r="HVF211" s="223"/>
      <c r="HVG211" s="333"/>
      <c r="HVH211" s="333"/>
      <c r="HVI211" s="223"/>
      <c r="HVJ211" s="418"/>
      <c r="HVK211" s="418"/>
      <c r="HVL211" s="331"/>
      <c r="HVM211" s="332"/>
      <c r="HVN211" s="418"/>
      <c r="HVO211" s="223"/>
      <c r="HVP211" s="223"/>
      <c r="HVQ211" s="333"/>
      <c r="HVR211" s="333"/>
      <c r="HVS211" s="223"/>
      <c r="HVT211" s="418"/>
      <c r="HVU211" s="418"/>
      <c r="HVV211" s="331"/>
      <c r="HVW211" s="332"/>
      <c r="HVX211" s="418"/>
      <c r="HVY211" s="223"/>
      <c r="HVZ211" s="223"/>
      <c r="HWA211" s="333"/>
      <c r="HWB211" s="333"/>
      <c r="HWC211" s="223"/>
      <c r="HWD211" s="418"/>
      <c r="HWE211" s="418"/>
      <c r="HWF211" s="331"/>
      <c r="HWG211" s="332"/>
      <c r="HWH211" s="418"/>
      <c r="HWI211" s="223"/>
      <c r="HWJ211" s="223"/>
      <c r="HWK211" s="333"/>
      <c r="HWL211" s="333"/>
      <c r="HWM211" s="223"/>
      <c r="HWN211" s="418"/>
      <c r="HWO211" s="418"/>
      <c r="HWP211" s="331"/>
      <c r="HWQ211" s="332"/>
      <c r="HWR211" s="418"/>
      <c r="HWS211" s="223"/>
      <c r="HWT211" s="223"/>
      <c r="HWU211" s="333"/>
      <c r="HWV211" s="333"/>
      <c r="HWW211" s="223"/>
      <c r="HWX211" s="418"/>
      <c r="HWY211" s="418"/>
      <c r="HWZ211" s="331"/>
      <c r="HXA211" s="332"/>
      <c r="HXB211" s="418"/>
      <c r="HXC211" s="223"/>
      <c r="HXD211" s="223"/>
      <c r="HXE211" s="333"/>
      <c r="HXF211" s="333"/>
      <c r="HXG211" s="223"/>
      <c r="HXH211" s="418"/>
      <c r="HXI211" s="418"/>
      <c r="HXJ211" s="331"/>
      <c r="HXK211" s="332"/>
      <c r="HXL211" s="418"/>
      <c r="HXM211" s="223"/>
      <c r="HXN211" s="223"/>
      <c r="HXO211" s="333"/>
      <c r="HXP211" s="333"/>
      <c r="HXQ211" s="223"/>
      <c r="HXR211" s="418"/>
      <c r="HXS211" s="418"/>
      <c r="HXT211" s="331"/>
      <c r="HXU211" s="332"/>
      <c r="HXV211" s="418"/>
      <c r="HXW211" s="223"/>
      <c r="HXX211" s="223"/>
      <c r="HXY211" s="333"/>
      <c r="HXZ211" s="333"/>
      <c r="HYA211" s="223"/>
      <c r="HYB211" s="418"/>
      <c r="HYC211" s="418"/>
      <c r="HYD211" s="331"/>
      <c r="HYE211" s="332"/>
      <c r="HYF211" s="418"/>
      <c r="HYG211" s="223"/>
      <c r="HYH211" s="223"/>
      <c r="HYI211" s="333"/>
      <c r="HYJ211" s="333"/>
      <c r="HYK211" s="223"/>
      <c r="HYL211" s="418"/>
      <c r="HYM211" s="418"/>
      <c r="HYN211" s="331"/>
      <c r="HYO211" s="332"/>
      <c r="HYP211" s="418"/>
      <c r="HYQ211" s="223"/>
      <c r="HYR211" s="223"/>
      <c r="HYS211" s="333"/>
      <c r="HYT211" s="333"/>
      <c r="HYU211" s="223"/>
      <c r="HYV211" s="418"/>
      <c r="HYW211" s="418"/>
      <c r="HYX211" s="331"/>
      <c r="HYY211" s="332"/>
      <c r="HYZ211" s="418"/>
      <c r="HZA211" s="223"/>
      <c r="HZB211" s="223"/>
      <c r="HZC211" s="333"/>
      <c r="HZD211" s="333"/>
      <c r="HZE211" s="223"/>
      <c r="HZF211" s="418"/>
      <c r="HZG211" s="418"/>
      <c r="HZH211" s="331"/>
      <c r="HZI211" s="332"/>
      <c r="HZJ211" s="418"/>
      <c r="HZK211" s="223"/>
      <c r="HZL211" s="223"/>
      <c r="HZM211" s="333"/>
      <c r="HZN211" s="333"/>
      <c r="HZO211" s="223"/>
      <c r="HZP211" s="418"/>
      <c r="HZQ211" s="418"/>
      <c r="HZR211" s="331"/>
      <c r="HZS211" s="332"/>
      <c r="HZT211" s="418"/>
      <c r="HZU211" s="223"/>
      <c r="HZV211" s="223"/>
      <c r="HZW211" s="333"/>
      <c r="HZX211" s="333"/>
      <c r="HZY211" s="223"/>
      <c r="HZZ211" s="418"/>
      <c r="IAA211" s="418"/>
      <c r="IAB211" s="331"/>
      <c r="IAC211" s="332"/>
      <c r="IAD211" s="418"/>
      <c r="IAE211" s="223"/>
      <c r="IAF211" s="223"/>
      <c r="IAG211" s="333"/>
      <c r="IAH211" s="333"/>
      <c r="IAI211" s="223"/>
      <c r="IAJ211" s="418"/>
      <c r="IAK211" s="418"/>
      <c r="IAL211" s="331"/>
      <c r="IAM211" s="332"/>
      <c r="IAN211" s="418"/>
      <c r="IAO211" s="223"/>
      <c r="IAP211" s="223"/>
      <c r="IAQ211" s="333"/>
      <c r="IAR211" s="333"/>
      <c r="IAS211" s="223"/>
      <c r="IAT211" s="418"/>
      <c r="IAU211" s="418"/>
      <c r="IAV211" s="331"/>
      <c r="IAW211" s="332"/>
      <c r="IAX211" s="418"/>
      <c r="IAY211" s="223"/>
      <c r="IAZ211" s="223"/>
      <c r="IBA211" s="333"/>
      <c r="IBB211" s="333"/>
      <c r="IBC211" s="223"/>
      <c r="IBD211" s="418"/>
      <c r="IBE211" s="418"/>
      <c r="IBF211" s="331"/>
      <c r="IBG211" s="332"/>
      <c r="IBH211" s="418"/>
      <c r="IBI211" s="223"/>
      <c r="IBJ211" s="223"/>
      <c r="IBK211" s="333"/>
      <c r="IBL211" s="333"/>
      <c r="IBM211" s="223"/>
      <c r="IBN211" s="418"/>
      <c r="IBO211" s="418"/>
      <c r="IBP211" s="331"/>
      <c r="IBQ211" s="332"/>
      <c r="IBR211" s="418"/>
      <c r="IBS211" s="223"/>
      <c r="IBT211" s="223"/>
      <c r="IBU211" s="333"/>
      <c r="IBV211" s="333"/>
      <c r="IBW211" s="223"/>
      <c r="IBX211" s="418"/>
      <c r="IBY211" s="418"/>
      <c r="IBZ211" s="331"/>
      <c r="ICA211" s="332"/>
      <c r="ICB211" s="418"/>
      <c r="ICC211" s="223"/>
      <c r="ICD211" s="223"/>
      <c r="ICE211" s="333"/>
      <c r="ICF211" s="333"/>
      <c r="ICG211" s="223"/>
      <c r="ICH211" s="418"/>
      <c r="ICI211" s="418"/>
      <c r="ICJ211" s="331"/>
      <c r="ICK211" s="332"/>
      <c r="ICL211" s="418"/>
      <c r="ICM211" s="223"/>
      <c r="ICN211" s="223"/>
      <c r="ICO211" s="333"/>
      <c r="ICP211" s="333"/>
      <c r="ICQ211" s="223"/>
      <c r="ICR211" s="418"/>
      <c r="ICS211" s="418"/>
      <c r="ICT211" s="331"/>
      <c r="ICU211" s="332"/>
      <c r="ICV211" s="418"/>
      <c r="ICW211" s="223"/>
      <c r="ICX211" s="223"/>
      <c r="ICY211" s="333"/>
      <c r="ICZ211" s="333"/>
      <c r="IDA211" s="223"/>
      <c r="IDB211" s="418"/>
      <c r="IDC211" s="418"/>
      <c r="IDD211" s="331"/>
      <c r="IDE211" s="332"/>
      <c r="IDF211" s="418"/>
      <c r="IDG211" s="223"/>
      <c r="IDH211" s="223"/>
      <c r="IDI211" s="333"/>
      <c r="IDJ211" s="333"/>
      <c r="IDK211" s="223"/>
      <c r="IDL211" s="418"/>
      <c r="IDM211" s="418"/>
      <c r="IDN211" s="331"/>
      <c r="IDO211" s="332"/>
      <c r="IDP211" s="418"/>
      <c r="IDQ211" s="223"/>
      <c r="IDR211" s="223"/>
      <c r="IDS211" s="333"/>
      <c r="IDT211" s="333"/>
      <c r="IDU211" s="223"/>
      <c r="IDV211" s="418"/>
      <c r="IDW211" s="418"/>
      <c r="IDX211" s="331"/>
      <c r="IDY211" s="332"/>
      <c r="IDZ211" s="418"/>
      <c r="IEA211" s="223"/>
      <c r="IEB211" s="223"/>
      <c r="IEC211" s="333"/>
      <c r="IED211" s="333"/>
      <c r="IEE211" s="223"/>
      <c r="IEF211" s="418"/>
      <c r="IEG211" s="418"/>
      <c r="IEH211" s="331"/>
      <c r="IEI211" s="332"/>
      <c r="IEJ211" s="418"/>
      <c r="IEK211" s="223"/>
      <c r="IEL211" s="223"/>
      <c r="IEM211" s="333"/>
      <c r="IEN211" s="333"/>
      <c r="IEO211" s="223"/>
      <c r="IEP211" s="418"/>
      <c r="IEQ211" s="418"/>
      <c r="IER211" s="331"/>
      <c r="IES211" s="332"/>
      <c r="IET211" s="418"/>
      <c r="IEU211" s="223"/>
      <c r="IEV211" s="223"/>
      <c r="IEW211" s="333"/>
      <c r="IEX211" s="333"/>
      <c r="IEY211" s="223"/>
      <c r="IEZ211" s="418"/>
      <c r="IFA211" s="418"/>
      <c r="IFB211" s="331"/>
      <c r="IFC211" s="332"/>
      <c r="IFD211" s="418"/>
      <c r="IFE211" s="223"/>
      <c r="IFF211" s="223"/>
      <c r="IFG211" s="333"/>
      <c r="IFH211" s="333"/>
      <c r="IFI211" s="223"/>
      <c r="IFJ211" s="418"/>
      <c r="IFK211" s="418"/>
      <c r="IFL211" s="331"/>
      <c r="IFM211" s="332"/>
      <c r="IFN211" s="418"/>
      <c r="IFO211" s="223"/>
      <c r="IFP211" s="223"/>
      <c r="IFQ211" s="333"/>
      <c r="IFR211" s="333"/>
      <c r="IFS211" s="223"/>
      <c r="IFT211" s="418"/>
      <c r="IFU211" s="418"/>
      <c r="IFV211" s="331"/>
      <c r="IFW211" s="332"/>
      <c r="IFX211" s="418"/>
      <c r="IFY211" s="223"/>
      <c r="IFZ211" s="223"/>
      <c r="IGA211" s="333"/>
      <c r="IGB211" s="333"/>
      <c r="IGC211" s="223"/>
      <c r="IGD211" s="418"/>
      <c r="IGE211" s="418"/>
      <c r="IGF211" s="331"/>
      <c r="IGG211" s="332"/>
      <c r="IGH211" s="418"/>
      <c r="IGI211" s="223"/>
      <c r="IGJ211" s="223"/>
      <c r="IGK211" s="333"/>
      <c r="IGL211" s="333"/>
      <c r="IGM211" s="223"/>
      <c r="IGN211" s="418"/>
      <c r="IGO211" s="418"/>
      <c r="IGP211" s="331"/>
      <c r="IGQ211" s="332"/>
      <c r="IGR211" s="418"/>
      <c r="IGS211" s="223"/>
      <c r="IGT211" s="223"/>
      <c r="IGU211" s="333"/>
      <c r="IGV211" s="333"/>
      <c r="IGW211" s="223"/>
      <c r="IGX211" s="418"/>
      <c r="IGY211" s="418"/>
      <c r="IGZ211" s="331"/>
      <c r="IHA211" s="332"/>
      <c r="IHB211" s="418"/>
      <c r="IHC211" s="223"/>
      <c r="IHD211" s="223"/>
      <c r="IHE211" s="333"/>
      <c r="IHF211" s="333"/>
      <c r="IHG211" s="223"/>
      <c r="IHH211" s="418"/>
      <c r="IHI211" s="418"/>
      <c r="IHJ211" s="331"/>
      <c r="IHK211" s="332"/>
      <c r="IHL211" s="418"/>
      <c r="IHM211" s="223"/>
      <c r="IHN211" s="223"/>
      <c r="IHO211" s="333"/>
      <c r="IHP211" s="333"/>
      <c r="IHQ211" s="223"/>
      <c r="IHR211" s="418"/>
      <c r="IHS211" s="418"/>
      <c r="IHT211" s="331"/>
      <c r="IHU211" s="332"/>
      <c r="IHV211" s="418"/>
      <c r="IHW211" s="223"/>
      <c r="IHX211" s="223"/>
      <c r="IHY211" s="333"/>
      <c r="IHZ211" s="333"/>
      <c r="IIA211" s="223"/>
      <c r="IIB211" s="418"/>
      <c r="IIC211" s="418"/>
      <c r="IID211" s="331"/>
      <c r="IIE211" s="332"/>
      <c r="IIF211" s="418"/>
      <c r="IIG211" s="223"/>
      <c r="IIH211" s="223"/>
      <c r="III211" s="333"/>
      <c r="IIJ211" s="333"/>
      <c r="IIK211" s="223"/>
      <c r="IIL211" s="418"/>
      <c r="IIM211" s="418"/>
      <c r="IIN211" s="331"/>
      <c r="IIO211" s="332"/>
      <c r="IIP211" s="418"/>
      <c r="IIQ211" s="223"/>
      <c r="IIR211" s="223"/>
      <c r="IIS211" s="333"/>
      <c r="IIT211" s="333"/>
      <c r="IIU211" s="223"/>
      <c r="IIV211" s="418"/>
      <c r="IIW211" s="418"/>
      <c r="IIX211" s="331"/>
      <c r="IIY211" s="332"/>
      <c r="IIZ211" s="418"/>
      <c r="IJA211" s="223"/>
      <c r="IJB211" s="223"/>
      <c r="IJC211" s="333"/>
      <c r="IJD211" s="333"/>
      <c r="IJE211" s="223"/>
      <c r="IJF211" s="418"/>
      <c r="IJG211" s="418"/>
      <c r="IJH211" s="331"/>
      <c r="IJI211" s="332"/>
      <c r="IJJ211" s="418"/>
      <c r="IJK211" s="223"/>
      <c r="IJL211" s="223"/>
      <c r="IJM211" s="333"/>
      <c r="IJN211" s="333"/>
      <c r="IJO211" s="223"/>
      <c r="IJP211" s="418"/>
      <c r="IJQ211" s="418"/>
      <c r="IJR211" s="331"/>
      <c r="IJS211" s="332"/>
      <c r="IJT211" s="418"/>
      <c r="IJU211" s="223"/>
      <c r="IJV211" s="223"/>
      <c r="IJW211" s="333"/>
      <c r="IJX211" s="333"/>
      <c r="IJY211" s="223"/>
      <c r="IJZ211" s="418"/>
      <c r="IKA211" s="418"/>
      <c r="IKB211" s="331"/>
      <c r="IKC211" s="332"/>
      <c r="IKD211" s="418"/>
      <c r="IKE211" s="223"/>
      <c r="IKF211" s="223"/>
      <c r="IKG211" s="333"/>
      <c r="IKH211" s="333"/>
      <c r="IKI211" s="223"/>
      <c r="IKJ211" s="418"/>
      <c r="IKK211" s="418"/>
      <c r="IKL211" s="331"/>
      <c r="IKM211" s="332"/>
      <c r="IKN211" s="418"/>
      <c r="IKO211" s="223"/>
      <c r="IKP211" s="223"/>
      <c r="IKQ211" s="333"/>
      <c r="IKR211" s="333"/>
      <c r="IKS211" s="223"/>
      <c r="IKT211" s="418"/>
      <c r="IKU211" s="418"/>
      <c r="IKV211" s="331"/>
      <c r="IKW211" s="332"/>
      <c r="IKX211" s="418"/>
      <c r="IKY211" s="223"/>
      <c r="IKZ211" s="223"/>
      <c r="ILA211" s="333"/>
      <c r="ILB211" s="333"/>
      <c r="ILC211" s="223"/>
      <c r="ILD211" s="418"/>
      <c r="ILE211" s="418"/>
      <c r="ILF211" s="331"/>
      <c r="ILG211" s="332"/>
      <c r="ILH211" s="418"/>
      <c r="ILI211" s="223"/>
      <c r="ILJ211" s="223"/>
      <c r="ILK211" s="333"/>
      <c r="ILL211" s="333"/>
      <c r="ILM211" s="223"/>
      <c r="ILN211" s="418"/>
      <c r="ILO211" s="418"/>
      <c r="ILP211" s="331"/>
      <c r="ILQ211" s="332"/>
      <c r="ILR211" s="418"/>
      <c r="ILS211" s="223"/>
      <c r="ILT211" s="223"/>
      <c r="ILU211" s="333"/>
      <c r="ILV211" s="333"/>
      <c r="ILW211" s="223"/>
      <c r="ILX211" s="418"/>
      <c r="ILY211" s="418"/>
      <c r="ILZ211" s="331"/>
      <c r="IMA211" s="332"/>
      <c r="IMB211" s="418"/>
      <c r="IMC211" s="223"/>
      <c r="IMD211" s="223"/>
      <c r="IME211" s="333"/>
      <c r="IMF211" s="333"/>
      <c r="IMG211" s="223"/>
      <c r="IMH211" s="418"/>
      <c r="IMI211" s="418"/>
      <c r="IMJ211" s="331"/>
      <c r="IMK211" s="332"/>
      <c r="IML211" s="418"/>
      <c r="IMM211" s="223"/>
      <c r="IMN211" s="223"/>
      <c r="IMO211" s="333"/>
      <c r="IMP211" s="333"/>
      <c r="IMQ211" s="223"/>
      <c r="IMR211" s="418"/>
      <c r="IMS211" s="418"/>
      <c r="IMT211" s="331"/>
      <c r="IMU211" s="332"/>
      <c r="IMV211" s="418"/>
      <c r="IMW211" s="223"/>
      <c r="IMX211" s="223"/>
      <c r="IMY211" s="333"/>
      <c r="IMZ211" s="333"/>
      <c r="INA211" s="223"/>
      <c r="INB211" s="418"/>
      <c r="INC211" s="418"/>
      <c r="IND211" s="331"/>
      <c r="INE211" s="332"/>
      <c r="INF211" s="418"/>
      <c r="ING211" s="223"/>
      <c r="INH211" s="223"/>
      <c r="INI211" s="333"/>
      <c r="INJ211" s="333"/>
      <c r="INK211" s="223"/>
      <c r="INL211" s="418"/>
      <c r="INM211" s="418"/>
      <c r="INN211" s="331"/>
      <c r="INO211" s="332"/>
      <c r="INP211" s="418"/>
      <c r="INQ211" s="223"/>
      <c r="INR211" s="223"/>
      <c r="INS211" s="333"/>
      <c r="INT211" s="333"/>
      <c r="INU211" s="223"/>
      <c r="INV211" s="418"/>
      <c r="INW211" s="418"/>
      <c r="INX211" s="331"/>
      <c r="INY211" s="332"/>
      <c r="INZ211" s="418"/>
      <c r="IOA211" s="223"/>
      <c r="IOB211" s="223"/>
      <c r="IOC211" s="333"/>
      <c r="IOD211" s="333"/>
      <c r="IOE211" s="223"/>
      <c r="IOF211" s="418"/>
      <c r="IOG211" s="418"/>
      <c r="IOH211" s="331"/>
      <c r="IOI211" s="332"/>
      <c r="IOJ211" s="418"/>
      <c r="IOK211" s="223"/>
      <c r="IOL211" s="223"/>
      <c r="IOM211" s="333"/>
      <c r="ION211" s="333"/>
      <c r="IOO211" s="223"/>
      <c r="IOP211" s="418"/>
      <c r="IOQ211" s="418"/>
      <c r="IOR211" s="331"/>
      <c r="IOS211" s="332"/>
      <c r="IOT211" s="418"/>
      <c r="IOU211" s="223"/>
      <c r="IOV211" s="223"/>
      <c r="IOW211" s="333"/>
      <c r="IOX211" s="333"/>
      <c r="IOY211" s="223"/>
      <c r="IOZ211" s="418"/>
      <c r="IPA211" s="418"/>
      <c r="IPB211" s="331"/>
      <c r="IPC211" s="332"/>
      <c r="IPD211" s="418"/>
      <c r="IPE211" s="223"/>
      <c r="IPF211" s="223"/>
      <c r="IPG211" s="333"/>
      <c r="IPH211" s="333"/>
      <c r="IPI211" s="223"/>
      <c r="IPJ211" s="418"/>
      <c r="IPK211" s="418"/>
      <c r="IPL211" s="331"/>
      <c r="IPM211" s="332"/>
      <c r="IPN211" s="418"/>
      <c r="IPO211" s="223"/>
      <c r="IPP211" s="223"/>
      <c r="IPQ211" s="333"/>
      <c r="IPR211" s="333"/>
      <c r="IPS211" s="223"/>
      <c r="IPT211" s="418"/>
      <c r="IPU211" s="418"/>
      <c r="IPV211" s="331"/>
      <c r="IPW211" s="332"/>
      <c r="IPX211" s="418"/>
      <c r="IPY211" s="223"/>
      <c r="IPZ211" s="223"/>
      <c r="IQA211" s="333"/>
      <c r="IQB211" s="333"/>
      <c r="IQC211" s="223"/>
      <c r="IQD211" s="418"/>
      <c r="IQE211" s="418"/>
      <c r="IQF211" s="331"/>
      <c r="IQG211" s="332"/>
      <c r="IQH211" s="418"/>
      <c r="IQI211" s="223"/>
      <c r="IQJ211" s="223"/>
      <c r="IQK211" s="333"/>
      <c r="IQL211" s="333"/>
      <c r="IQM211" s="223"/>
      <c r="IQN211" s="418"/>
      <c r="IQO211" s="418"/>
      <c r="IQP211" s="331"/>
      <c r="IQQ211" s="332"/>
      <c r="IQR211" s="418"/>
      <c r="IQS211" s="223"/>
      <c r="IQT211" s="223"/>
      <c r="IQU211" s="333"/>
      <c r="IQV211" s="333"/>
      <c r="IQW211" s="223"/>
      <c r="IQX211" s="418"/>
      <c r="IQY211" s="418"/>
      <c r="IQZ211" s="331"/>
      <c r="IRA211" s="332"/>
      <c r="IRB211" s="418"/>
      <c r="IRC211" s="223"/>
      <c r="IRD211" s="223"/>
      <c r="IRE211" s="333"/>
      <c r="IRF211" s="333"/>
      <c r="IRG211" s="223"/>
      <c r="IRH211" s="418"/>
      <c r="IRI211" s="418"/>
      <c r="IRJ211" s="331"/>
      <c r="IRK211" s="332"/>
      <c r="IRL211" s="418"/>
      <c r="IRM211" s="223"/>
      <c r="IRN211" s="223"/>
      <c r="IRO211" s="333"/>
      <c r="IRP211" s="333"/>
      <c r="IRQ211" s="223"/>
      <c r="IRR211" s="418"/>
      <c r="IRS211" s="418"/>
      <c r="IRT211" s="331"/>
      <c r="IRU211" s="332"/>
      <c r="IRV211" s="418"/>
      <c r="IRW211" s="223"/>
      <c r="IRX211" s="223"/>
      <c r="IRY211" s="333"/>
      <c r="IRZ211" s="333"/>
      <c r="ISA211" s="223"/>
      <c r="ISB211" s="418"/>
      <c r="ISC211" s="418"/>
      <c r="ISD211" s="331"/>
      <c r="ISE211" s="332"/>
      <c r="ISF211" s="418"/>
      <c r="ISG211" s="223"/>
      <c r="ISH211" s="223"/>
      <c r="ISI211" s="333"/>
      <c r="ISJ211" s="333"/>
      <c r="ISK211" s="223"/>
      <c r="ISL211" s="418"/>
      <c r="ISM211" s="418"/>
      <c r="ISN211" s="331"/>
      <c r="ISO211" s="332"/>
      <c r="ISP211" s="418"/>
      <c r="ISQ211" s="223"/>
      <c r="ISR211" s="223"/>
      <c r="ISS211" s="333"/>
      <c r="IST211" s="333"/>
      <c r="ISU211" s="223"/>
      <c r="ISV211" s="418"/>
      <c r="ISW211" s="418"/>
      <c r="ISX211" s="331"/>
      <c r="ISY211" s="332"/>
      <c r="ISZ211" s="418"/>
      <c r="ITA211" s="223"/>
      <c r="ITB211" s="223"/>
      <c r="ITC211" s="333"/>
      <c r="ITD211" s="333"/>
      <c r="ITE211" s="223"/>
      <c r="ITF211" s="418"/>
      <c r="ITG211" s="418"/>
      <c r="ITH211" s="331"/>
      <c r="ITI211" s="332"/>
      <c r="ITJ211" s="418"/>
      <c r="ITK211" s="223"/>
      <c r="ITL211" s="223"/>
      <c r="ITM211" s="333"/>
      <c r="ITN211" s="333"/>
      <c r="ITO211" s="223"/>
      <c r="ITP211" s="418"/>
      <c r="ITQ211" s="418"/>
      <c r="ITR211" s="331"/>
      <c r="ITS211" s="332"/>
      <c r="ITT211" s="418"/>
      <c r="ITU211" s="223"/>
      <c r="ITV211" s="223"/>
      <c r="ITW211" s="333"/>
      <c r="ITX211" s="333"/>
      <c r="ITY211" s="223"/>
      <c r="ITZ211" s="418"/>
      <c r="IUA211" s="418"/>
      <c r="IUB211" s="331"/>
      <c r="IUC211" s="332"/>
      <c r="IUD211" s="418"/>
      <c r="IUE211" s="223"/>
      <c r="IUF211" s="223"/>
      <c r="IUG211" s="333"/>
      <c r="IUH211" s="333"/>
      <c r="IUI211" s="223"/>
      <c r="IUJ211" s="418"/>
      <c r="IUK211" s="418"/>
      <c r="IUL211" s="331"/>
      <c r="IUM211" s="332"/>
      <c r="IUN211" s="418"/>
      <c r="IUO211" s="223"/>
      <c r="IUP211" s="223"/>
      <c r="IUQ211" s="333"/>
      <c r="IUR211" s="333"/>
      <c r="IUS211" s="223"/>
      <c r="IUT211" s="418"/>
      <c r="IUU211" s="418"/>
      <c r="IUV211" s="331"/>
      <c r="IUW211" s="332"/>
      <c r="IUX211" s="418"/>
      <c r="IUY211" s="223"/>
      <c r="IUZ211" s="223"/>
      <c r="IVA211" s="333"/>
      <c r="IVB211" s="333"/>
      <c r="IVC211" s="223"/>
      <c r="IVD211" s="418"/>
      <c r="IVE211" s="418"/>
      <c r="IVF211" s="331"/>
      <c r="IVG211" s="332"/>
      <c r="IVH211" s="418"/>
      <c r="IVI211" s="223"/>
      <c r="IVJ211" s="223"/>
      <c r="IVK211" s="333"/>
      <c r="IVL211" s="333"/>
      <c r="IVM211" s="223"/>
      <c r="IVN211" s="418"/>
      <c r="IVO211" s="418"/>
      <c r="IVP211" s="331"/>
      <c r="IVQ211" s="332"/>
      <c r="IVR211" s="418"/>
      <c r="IVS211" s="223"/>
      <c r="IVT211" s="223"/>
      <c r="IVU211" s="333"/>
      <c r="IVV211" s="333"/>
      <c r="IVW211" s="223"/>
      <c r="IVX211" s="418"/>
      <c r="IVY211" s="418"/>
      <c r="IVZ211" s="331"/>
      <c r="IWA211" s="332"/>
      <c r="IWB211" s="418"/>
      <c r="IWC211" s="223"/>
      <c r="IWD211" s="223"/>
      <c r="IWE211" s="333"/>
      <c r="IWF211" s="333"/>
      <c r="IWG211" s="223"/>
      <c r="IWH211" s="418"/>
      <c r="IWI211" s="418"/>
      <c r="IWJ211" s="331"/>
      <c r="IWK211" s="332"/>
      <c r="IWL211" s="418"/>
      <c r="IWM211" s="223"/>
      <c r="IWN211" s="223"/>
      <c r="IWO211" s="333"/>
      <c r="IWP211" s="333"/>
      <c r="IWQ211" s="223"/>
      <c r="IWR211" s="418"/>
      <c r="IWS211" s="418"/>
      <c r="IWT211" s="331"/>
      <c r="IWU211" s="332"/>
      <c r="IWV211" s="418"/>
      <c r="IWW211" s="223"/>
      <c r="IWX211" s="223"/>
      <c r="IWY211" s="333"/>
      <c r="IWZ211" s="333"/>
      <c r="IXA211" s="223"/>
      <c r="IXB211" s="418"/>
      <c r="IXC211" s="418"/>
      <c r="IXD211" s="331"/>
      <c r="IXE211" s="332"/>
      <c r="IXF211" s="418"/>
      <c r="IXG211" s="223"/>
      <c r="IXH211" s="223"/>
      <c r="IXI211" s="333"/>
      <c r="IXJ211" s="333"/>
      <c r="IXK211" s="223"/>
      <c r="IXL211" s="418"/>
      <c r="IXM211" s="418"/>
      <c r="IXN211" s="331"/>
      <c r="IXO211" s="332"/>
      <c r="IXP211" s="418"/>
      <c r="IXQ211" s="223"/>
      <c r="IXR211" s="223"/>
      <c r="IXS211" s="333"/>
      <c r="IXT211" s="333"/>
      <c r="IXU211" s="223"/>
      <c r="IXV211" s="418"/>
      <c r="IXW211" s="418"/>
      <c r="IXX211" s="331"/>
      <c r="IXY211" s="332"/>
      <c r="IXZ211" s="418"/>
      <c r="IYA211" s="223"/>
      <c r="IYB211" s="223"/>
      <c r="IYC211" s="333"/>
      <c r="IYD211" s="333"/>
      <c r="IYE211" s="223"/>
      <c r="IYF211" s="418"/>
      <c r="IYG211" s="418"/>
      <c r="IYH211" s="331"/>
      <c r="IYI211" s="332"/>
      <c r="IYJ211" s="418"/>
      <c r="IYK211" s="223"/>
      <c r="IYL211" s="223"/>
      <c r="IYM211" s="333"/>
      <c r="IYN211" s="333"/>
      <c r="IYO211" s="223"/>
      <c r="IYP211" s="418"/>
      <c r="IYQ211" s="418"/>
      <c r="IYR211" s="331"/>
      <c r="IYS211" s="332"/>
      <c r="IYT211" s="418"/>
      <c r="IYU211" s="223"/>
      <c r="IYV211" s="223"/>
      <c r="IYW211" s="333"/>
      <c r="IYX211" s="333"/>
      <c r="IYY211" s="223"/>
      <c r="IYZ211" s="418"/>
      <c r="IZA211" s="418"/>
      <c r="IZB211" s="331"/>
      <c r="IZC211" s="332"/>
      <c r="IZD211" s="418"/>
      <c r="IZE211" s="223"/>
      <c r="IZF211" s="223"/>
      <c r="IZG211" s="333"/>
      <c r="IZH211" s="333"/>
      <c r="IZI211" s="223"/>
      <c r="IZJ211" s="418"/>
      <c r="IZK211" s="418"/>
      <c r="IZL211" s="331"/>
      <c r="IZM211" s="332"/>
      <c r="IZN211" s="418"/>
      <c r="IZO211" s="223"/>
      <c r="IZP211" s="223"/>
      <c r="IZQ211" s="333"/>
      <c r="IZR211" s="333"/>
      <c r="IZS211" s="223"/>
      <c r="IZT211" s="418"/>
      <c r="IZU211" s="418"/>
      <c r="IZV211" s="331"/>
      <c r="IZW211" s="332"/>
      <c r="IZX211" s="418"/>
      <c r="IZY211" s="223"/>
      <c r="IZZ211" s="223"/>
      <c r="JAA211" s="333"/>
      <c r="JAB211" s="333"/>
      <c r="JAC211" s="223"/>
      <c r="JAD211" s="418"/>
      <c r="JAE211" s="418"/>
      <c r="JAF211" s="331"/>
      <c r="JAG211" s="332"/>
      <c r="JAH211" s="418"/>
      <c r="JAI211" s="223"/>
      <c r="JAJ211" s="223"/>
      <c r="JAK211" s="333"/>
      <c r="JAL211" s="333"/>
      <c r="JAM211" s="223"/>
      <c r="JAN211" s="418"/>
      <c r="JAO211" s="418"/>
      <c r="JAP211" s="331"/>
      <c r="JAQ211" s="332"/>
      <c r="JAR211" s="418"/>
      <c r="JAS211" s="223"/>
      <c r="JAT211" s="223"/>
      <c r="JAU211" s="333"/>
      <c r="JAV211" s="333"/>
      <c r="JAW211" s="223"/>
      <c r="JAX211" s="418"/>
      <c r="JAY211" s="418"/>
      <c r="JAZ211" s="331"/>
      <c r="JBA211" s="332"/>
      <c r="JBB211" s="418"/>
      <c r="JBC211" s="223"/>
      <c r="JBD211" s="223"/>
      <c r="JBE211" s="333"/>
      <c r="JBF211" s="333"/>
      <c r="JBG211" s="223"/>
      <c r="JBH211" s="418"/>
      <c r="JBI211" s="418"/>
      <c r="JBJ211" s="331"/>
      <c r="JBK211" s="332"/>
      <c r="JBL211" s="418"/>
      <c r="JBM211" s="223"/>
      <c r="JBN211" s="223"/>
      <c r="JBO211" s="333"/>
      <c r="JBP211" s="333"/>
      <c r="JBQ211" s="223"/>
      <c r="JBR211" s="418"/>
      <c r="JBS211" s="418"/>
      <c r="JBT211" s="331"/>
      <c r="JBU211" s="332"/>
      <c r="JBV211" s="418"/>
      <c r="JBW211" s="223"/>
      <c r="JBX211" s="223"/>
      <c r="JBY211" s="333"/>
      <c r="JBZ211" s="333"/>
      <c r="JCA211" s="223"/>
      <c r="JCB211" s="418"/>
      <c r="JCC211" s="418"/>
      <c r="JCD211" s="331"/>
      <c r="JCE211" s="332"/>
      <c r="JCF211" s="418"/>
      <c r="JCG211" s="223"/>
      <c r="JCH211" s="223"/>
      <c r="JCI211" s="333"/>
      <c r="JCJ211" s="333"/>
      <c r="JCK211" s="223"/>
      <c r="JCL211" s="418"/>
      <c r="JCM211" s="418"/>
      <c r="JCN211" s="331"/>
      <c r="JCO211" s="332"/>
      <c r="JCP211" s="418"/>
      <c r="JCQ211" s="223"/>
      <c r="JCR211" s="223"/>
      <c r="JCS211" s="333"/>
      <c r="JCT211" s="333"/>
      <c r="JCU211" s="223"/>
      <c r="JCV211" s="418"/>
      <c r="JCW211" s="418"/>
      <c r="JCX211" s="331"/>
      <c r="JCY211" s="332"/>
      <c r="JCZ211" s="418"/>
      <c r="JDA211" s="223"/>
      <c r="JDB211" s="223"/>
      <c r="JDC211" s="333"/>
      <c r="JDD211" s="333"/>
      <c r="JDE211" s="223"/>
      <c r="JDF211" s="418"/>
      <c r="JDG211" s="418"/>
      <c r="JDH211" s="331"/>
      <c r="JDI211" s="332"/>
      <c r="JDJ211" s="418"/>
      <c r="JDK211" s="223"/>
      <c r="JDL211" s="223"/>
      <c r="JDM211" s="333"/>
      <c r="JDN211" s="333"/>
      <c r="JDO211" s="223"/>
      <c r="JDP211" s="418"/>
      <c r="JDQ211" s="418"/>
      <c r="JDR211" s="331"/>
      <c r="JDS211" s="332"/>
      <c r="JDT211" s="418"/>
      <c r="JDU211" s="223"/>
      <c r="JDV211" s="223"/>
      <c r="JDW211" s="333"/>
      <c r="JDX211" s="333"/>
      <c r="JDY211" s="223"/>
      <c r="JDZ211" s="418"/>
      <c r="JEA211" s="418"/>
      <c r="JEB211" s="331"/>
      <c r="JEC211" s="332"/>
      <c r="JED211" s="418"/>
      <c r="JEE211" s="223"/>
      <c r="JEF211" s="223"/>
      <c r="JEG211" s="333"/>
      <c r="JEH211" s="333"/>
      <c r="JEI211" s="223"/>
      <c r="JEJ211" s="418"/>
      <c r="JEK211" s="418"/>
      <c r="JEL211" s="331"/>
      <c r="JEM211" s="332"/>
      <c r="JEN211" s="418"/>
      <c r="JEO211" s="223"/>
      <c r="JEP211" s="223"/>
      <c r="JEQ211" s="333"/>
      <c r="JER211" s="333"/>
      <c r="JES211" s="223"/>
      <c r="JET211" s="418"/>
      <c r="JEU211" s="418"/>
      <c r="JEV211" s="331"/>
      <c r="JEW211" s="332"/>
      <c r="JEX211" s="418"/>
      <c r="JEY211" s="223"/>
      <c r="JEZ211" s="223"/>
      <c r="JFA211" s="333"/>
      <c r="JFB211" s="333"/>
      <c r="JFC211" s="223"/>
      <c r="JFD211" s="418"/>
      <c r="JFE211" s="418"/>
      <c r="JFF211" s="331"/>
      <c r="JFG211" s="332"/>
      <c r="JFH211" s="418"/>
      <c r="JFI211" s="223"/>
      <c r="JFJ211" s="223"/>
      <c r="JFK211" s="333"/>
      <c r="JFL211" s="333"/>
      <c r="JFM211" s="223"/>
      <c r="JFN211" s="418"/>
      <c r="JFO211" s="418"/>
      <c r="JFP211" s="331"/>
      <c r="JFQ211" s="332"/>
      <c r="JFR211" s="418"/>
      <c r="JFS211" s="223"/>
      <c r="JFT211" s="223"/>
      <c r="JFU211" s="333"/>
      <c r="JFV211" s="333"/>
      <c r="JFW211" s="223"/>
      <c r="JFX211" s="418"/>
      <c r="JFY211" s="418"/>
      <c r="JFZ211" s="331"/>
      <c r="JGA211" s="332"/>
      <c r="JGB211" s="418"/>
      <c r="JGC211" s="223"/>
      <c r="JGD211" s="223"/>
      <c r="JGE211" s="333"/>
      <c r="JGF211" s="333"/>
      <c r="JGG211" s="223"/>
      <c r="JGH211" s="418"/>
      <c r="JGI211" s="418"/>
      <c r="JGJ211" s="331"/>
      <c r="JGK211" s="332"/>
      <c r="JGL211" s="418"/>
      <c r="JGM211" s="223"/>
      <c r="JGN211" s="223"/>
      <c r="JGO211" s="333"/>
      <c r="JGP211" s="333"/>
      <c r="JGQ211" s="223"/>
      <c r="JGR211" s="418"/>
      <c r="JGS211" s="418"/>
      <c r="JGT211" s="331"/>
      <c r="JGU211" s="332"/>
      <c r="JGV211" s="418"/>
      <c r="JGW211" s="223"/>
      <c r="JGX211" s="223"/>
      <c r="JGY211" s="333"/>
      <c r="JGZ211" s="333"/>
      <c r="JHA211" s="223"/>
      <c r="JHB211" s="418"/>
      <c r="JHC211" s="418"/>
      <c r="JHD211" s="331"/>
      <c r="JHE211" s="332"/>
      <c r="JHF211" s="418"/>
      <c r="JHG211" s="223"/>
      <c r="JHH211" s="223"/>
      <c r="JHI211" s="333"/>
      <c r="JHJ211" s="333"/>
      <c r="JHK211" s="223"/>
      <c r="JHL211" s="418"/>
      <c r="JHM211" s="418"/>
      <c r="JHN211" s="331"/>
      <c r="JHO211" s="332"/>
      <c r="JHP211" s="418"/>
      <c r="JHQ211" s="223"/>
      <c r="JHR211" s="223"/>
      <c r="JHS211" s="333"/>
      <c r="JHT211" s="333"/>
      <c r="JHU211" s="223"/>
      <c r="JHV211" s="418"/>
      <c r="JHW211" s="418"/>
      <c r="JHX211" s="331"/>
      <c r="JHY211" s="332"/>
      <c r="JHZ211" s="418"/>
      <c r="JIA211" s="223"/>
      <c r="JIB211" s="223"/>
      <c r="JIC211" s="333"/>
      <c r="JID211" s="333"/>
      <c r="JIE211" s="223"/>
      <c r="JIF211" s="418"/>
      <c r="JIG211" s="418"/>
      <c r="JIH211" s="331"/>
      <c r="JII211" s="332"/>
      <c r="JIJ211" s="418"/>
      <c r="JIK211" s="223"/>
      <c r="JIL211" s="223"/>
      <c r="JIM211" s="333"/>
      <c r="JIN211" s="333"/>
      <c r="JIO211" s="223"/>
      <c r="JIP211" s="418"/>
      <c r="JIQ211" s="418"/>
      <c r="JIR211" s="331"/>
      <c r="JIS211" s="332"/>
      <c r="JIT211" s="418"/>
      <c r="JIU211" s="223"/>
      <c r="JIV211" s="223"/>
      <c r="JIW211" s="333"/>
      <c r="JIX211" s="333"/>
      <c r="JIY211" s="223"/>
      <c r="JIZ211" s="418"/>
      <c r="JJA211" s="418"/>
      <c r="JJB211" s="331"/>
      <c r="JJC211" s="332"/>
      <c r="JJD211" s="418"/>
      <c r="JJE211" s="223"/>
      <c r="JJF211" s="223"/>
      <c r="JJG211" s="333"/>
      <c r="JJH211" s="333"/>
      <c r="JJI211" s="223"/>
      <c r="JJJ211" s="418"/>
      <c r="JJK211" s="418"/>
      <c r="JJL211" s="331"/>
      <c r="JJM211" s="332"/>
      <c r="JJN211" s="418"/>
      <c r="JJO211" s="223"/>
      <c r="JJP211" s="223"/>
      <c r="JJQ211" s="333"/>
      <c r="JJR211" s="333"/>
      <c r="JJS211" s="223"/>
      <c r="JJT211" s="418"/>
      <c r="JJU211" s="418"/>
      <c r="JJV211" s="331"/>
      <c r="JJW211" s="332"/>
      <c r="JJX211" s="418"/>
      <c r="JJY211" s="223"/>
      <c r="JJZ211" s="223"/>
      <c r="JKA211" s="333"/>
      <c r="JKB211" s="333"/>
      <c r="JKC211" s="223"/>
      <c r="JKD211" s="418"/>
      <c r="JKE211" s="418"/>
      <c r="JKF211" s="331"/>
      <c r="JKG211" s="332"/>
      <c r="JKH211" s="418"/>
      <c r="JKI211" s="223"/>
      <c r="JKJ211" s="223"/>
      <c r="JKK211" s="333"/>
      <c r="JKL211" s="333"/>
      <c r="JKM211" s="223"/>
      <c r="JKN211" s="418"/>
      <c r="JKO211" s="418"/>
      <c r="JKP211" s="331"/>
      <c r="JKQ211" s="332"/>
      <c r="JKR211" s="418"/>
      <c r="JKS211" s="223"/>
      <c r="JKT211" s="223"/>
      <c r="JKU211" s="333"/>
      <c r="JKV211" s="333"/>
      <c r="JKW211" s="223"/>
      <c r="JKX211" s="418"/>
      <c r="JKY211" s="418"/>
      <c r="JKZ211" s="331"/>
      <c r="JLA211" s="332"/>
      <c r="JLB211" s="418"/>
      <c r="JLC211" s="223"/>
      <c r="JLD211" s="223"/>
      <c r="JLE211" s="333"/>
      <c r="JLF211" s="333"/>
      <c r="JLG211" s="223"/>
      <c r="JLH211" s="418"/>
      <c r="JLI211" s="418"/>
      <c r="JLJ211" s="331"/>
      <c r="JLK211" s="332"/>
      <c r="JLL211" s="418"/>
      <c r="JLM211" s="223"/>
      <c r="JLN211" s="223"/>
      <c r="JLO211" s="333"/>
      <c r="JLP211" s="333"/>
      <c r="JLQ211" s="223"/>
      <c r="JLR211" s="418"/>
      <c r="JLS211" s="418"/>
      <c r="JLT211" s="331"/>
      <c r="JLU211" s="332"/>
      <c r="JLV211" s="418"/>
      <c r="JLW211" s="223"/>
      <c r="JLX211" s="223"/>
      <c r="JLY211" s="333"/>
      <c r="JLZ211" s="333"/>
      <c r="JMA211" s="223"/>
      <c r="JMB211" s="418"/>
      <c r="JMC211" s="418"/>
      <c r="JMD211" s="331"/>
      <c r="JME211" s="332"/>
      <c r="JMF211" s="418"/>
      <c r="JMG211" s="223"/>
      <c r="JMH211" s="223"/>
      <c r="JMI211" s="333"/>
      <c r="JMJ211" s="333"/>
      <c r="JMK211" s="223"/>
      <c r="JML211" s="418"/>
      <c r="JMM211" s="418"/>
      <c r="JMN211" s="331"/>
      <c r="JMO211" s="332"/>
      <c r="JMP211" s="418"/>
      <c r="JMQ211" s="223"/>
      <c r="JMR211" s="223"/>
      <c r="JMS211" s="333"/>
      <c r="JMT211" s="333"/>
      <c r="JMU211" s="223"/>
      <c r="JMV211" s="418"/>
      <c r="JMW211" s="418"/>
      <c r="JMX211" s="331"/>
      <c r="JMY211" s="332"/>
      <c r="JMZ211" s="418"/>
      <c r="JNA211" s="223"/>
      <c r="JNB211" s="223"/>
      <c r="JNC211" s="333"/>
      <c r="JND211" s="333"/>
      <c r="JNE211" s="223"/>
      <c r="JNF211" s="418"/>
      <c r="JNG211" s="418"/>
      <c r="JNH211" s="331"/>
      <c r="JNI211" s="332"/>
      <c r="JNJ211" s="418"/>
      <c r="JNK211" s="223"/>
      <c r="JNL211" s="223"/>
      <c r="JNM211" s="333"/>
      <c r="JNN211" s="333"/>
      <c r="JNO211" s="223"/>
      <c r="JNP211" s="418"/>
      <c r="JNQ211" s="418"/>
      <c r="JNR211" s="331"/>
      <c r="JNS211" s="332"/>
      <c r="JNT211" s="418"/>
      <c r="JNU211" s="223"/>
      <c r="JNV211" s="223"/>
      <c r="JNW211" s="333"/>
      <c r="JNX211" s="333"/>
      <c r="JNY211" s="223"/>
      <c r="JNZ211" s="418"/>
      <c r="JOA211" s="418"/>
      <c r="JOB211" s="331"/>
      <c r="JOC211" s="332"/>
      <c r="JOD211" s="418"/>
      <c r="JOE211" s="223"/>
      <c r="JOF211" s="223"/>
      <c r="JOG211" s="333"/>
      <c r="JOH211" s="333"/>
      <c r="JOI211" s="223"/>
      <c r="JOJ211" s="418"/>
      <c r="JOK211" s="418"/>
      <c r="JOL211" s="331"/>
      <c r="JOM211" s="332"/>
      <c r="JON211" s="418"/>
      <c r="JOO211" s="223"/>
      <c r="JOP211" s="223"/>
      <c r="JOQ211" s="333"/>
      <c r="JOR211" s="333"/>
      <c r="JOS211" s="223"/>
      <c r="JOT211" s="418"/>
      <c r="JOU211" s="418"/>
      <c r="JOV211" s="331"/>
      <c r="JOW211" s="332"/>
      <c r="JOX211" s="418"/>
      <c r="JOY211" s="223"/>
      <c r="JOZ211" s="223"/>
      <c r="JPA211" s="333"/>
      <c r="JPB211" s="333"/>
      <c r="JPC211" s="223"/>
      <c r="JPD211" s="418"/>
      <c r="JPE211" s="418"/>
      <c r="JPF211" s="331"/>
      <c r="JPG211" s="332"/>
      <c r="JPH211" s="418"/>
      <c r="JPI211" s="223"/>
      <c r="JPJ211" s="223"/>
      <c r="JPK211" s="333"/>
      <c r="JPL211" s="333"/>
      <c r="JPM211" s="223"/>
      <c r="JPN211" s="418"/>
      <c r="JPO211" s="418"/>
      <c r="JPP211" s="331"/>
      <c r="JPQ211" s="332"/>
      <c r="JPR211" s="418"/>
      <c r="JPS211" s="223"/>
      <c r="JPT211" s="223"/>
      <c r="JPU211" s="333"/>
      <c r="JPV211" s="333"/>
      <c r="JPW211" s="223"/>
      <c r="JPX211" s="418"/>
      <c r="JPY211" s="418"/>
      <c r="JPZ211" s="331"/>
      <c r="JQA211" s="332"/>
      <c r="JQB211" s="418"/>
      <c r="JQC211" s="223"/>
      <c r="JQD211" s="223"/>
      <c r="JQE211" s="333"/>
      <c r="JQF211" s="333"/>
      <c r="JQG211" s="223"/>
      <c r="JQH211" s="418"/>
      <c r="JQI211" s="418"/>
      <c r="JQJ211" s="331"/>
      <c r="JQK211" s="332"/>
      <c r="JQL211" s="418"/>
      <c r="JQM211" s="223"/>
      <c r="JQN211" s="223"/>
      <c r="JQO211" s="333"/>
      <c r="JQP211" s="333"/>
      <c r="JQQ211" s="223"/>
      <c r="JQR211" s="418"/>
      <c r="JQS211" s="418"/>
      <c r="JQT211" s="331"/>
      <c r="JQU211" s="332"/>
      <c r="JQV211" s="418"/>
      <c r="JQW211" s="223"/>
      <c r="JQX211" s="223"/>
      <c r="JQY211" s="333"/>
      <c r="JQZ211" s="333"/>
      <c r="JRA211" s="223"/>
      <c r="JRB211" s="418"/>
      <c r="JRC211" s="418"/>
      <c r="JRD211" s="331"/>
      <c r="JRE211" s="332"/>
      <c r="JRF211" s="418"/>
      <c r="JRG211" s="223"/>
      <c r="JRH211" s="223"/>
      <c r="JRI211" s="333"/>
      <c r="JRJ211" s="333"/>
      <c r="JRK211" s="223"/>
      <c r="JRL211" s="418"/>
      <c r="JRM211" s="418"/>
      <c r="JRN211" s="331"/>
      <c r="JRO211" s="332"/>
      <c r="JRP211" s="418"/>
      <c r="JRQ211" s="223"/>
      <c r="JRR211" s="223"/>
      <c r="JRS211" s="333"/>
      <c r="JRT211" s="333"/>
      <c r="JRU211" s="223"/>
      <c r="JRV211" s="418"/>
      <c r="JRW211" s="418"/>
      <c r="JRX211" s="331"/>
      <c r="JRY211" s="332"/>
      <c r="JRZ211" s="418"/>
      <c r="JSA211" s="223"/>
      <c r="JSB211" s="223"/>
      <c r="JSC211" s="333"/>
      <c r="JSD211" s="333"/>
      <c r="JSE211" s="223"/>
      <c r="JSF211" s="418"/>
      <c r="JSG211" s="418"/>
      <c r="JSH211" s="331"/>
      <c r="JSI211" s="332"/>
      <c r="JSJ211" s="418"/>
      <c r="JSK211" s="223"/>
      <c r="JSL211" s="223"/>
      <c r="JSM211" s="333"/>
      <c r="JSN211" s="333"/>
      <c r="JSO211" s="223"/>
      <c r="JSP211" s="418"/>
      <c r="JSQ211" s="418"/>
      <c r="JSR211" s="331"/>
      <c r="JSS211" s="332"/>
      <c r="JST211" s="418"/>
      <c r="JSU211" s="223"/>
      <c r="JSV211" s="223"/>
      <c r="JSW211" s="333"/>
      <c r="JSX211" s="333"/>
      <c r="JSY211" s="223"/>
      <c r="JSZ211" s="418"/>
      <c r="JTA211" s="418"/>
      <c r="JTB211" s="331"/>
      <c r="JTC211" s="332"/>
      <c r="JTD211" s="418"/>
      <c r="JTE211" s="223"/>
      <c r="JTF211" s="223"/>
      <c r="JTG211" s="333"/>
      <c r="JTH211" s="333"/>
      <c r="JTI211" s="223"/>
      <c r="JTJ211" s="418"/>
      <c r="JTK211" s="418"/>
      <c r="JTL211" s="331"/>
      <c r="JTM211" s="332"/>
      <c r="JTN211" s="418"/>
      <c r="JTO211" s="223"/>
      <c r="JTP211" s="223"/>
      <c r="JTQ211" s="333"/>
      <c r="JTR211" s="333"/>
      <c r="JTS211" s="223"/>
      <c r="JTT211" s="418"/>
      <c r="JTU211" s="418"/>
      <c r="JTV211" s="331"/>
      <c r="JTW211" s="332"/>
      <c r="JTX211" s="418"/>
      <c r="JTY211" s="223"/>
      <c r="JTZ211" s="223"/>
      <c r="JUA211" s="333"/>
      <c r="JUB211" s="333"/>
      <c r="JUC211" s="223"/>
      <c r="JUD211" s="418"/>
      <c r="JUE211" s="418"/>
      <c r="JUF211" s="331"/>
      <c r="JUG211" s="332"/>
      <c r="JUH211" s="418"/>
      <c r="JUI211" s="223"/>
      <c r="JUJ211" s="223"/>
      <c r="JUK211" s="333"/>
      <c r="JUL211" s="333"/>
      <c r="JUM211" s="223"/>
      <c r="JUN211" s="418"/>
      <c r="JUO211" s="418"/>
      <c r="JUP211" s="331"/>
      <c r="JUQ211" s="332"/>
      <c r="JUR211" s="418"/>
      <c r="JUS211" s="223"/>
      <c r="JUT211" s="223"/>
      <c r="JUU211" s="333"/>
      <c r="JUV211" s="333"/>
      <c r="JUW211" s="223"/>
      <c r="JUX211" s="418"/>
      <c r="JUY211" s="418"/>
      <c r="JUZ211" s="331"/>
      <c r="JVA211" s="332"/>
      <c r="JVB211" s="418"/>
      <c r="JVC211" s="223"/>
      <c r="JVD211" s="223"/>
      <c r="JVE211" s="333"/>
      <c r="JVF211" s="333"/>
      <c r="JVG211" s="223"/>
      <c r="JVH211" s="418"/>
      <c r="JVI211" s="418"/>
      <c r="JVJ211" s="331"/>
      <c r="JVK211" s="332"/>
      <c r="JVL211" s="418"/>
      <c r="JVM211" s="223"/>
      <c r="JVN211" s="223"/>
      <c r="JVO211" s="333"/>
      <c r="JVP211" s="333"/>
      <c r="JVQ211" s="223"/>
      <c r="JVR211" s="418"/>
      <c r="JVS211" s="418"/>
      <c r="JVT211" s="331"/>
      <c r="JVU211" s="332"/>
      <c r="JVV211" s="418"/>
      <c r="JVW211" s="223"/>
      <c r="JVX211" s="223"/>
      <c r="JVY211" s="333"/>
      <c r="JVZ211" s="333"/>
      <c r="JWA211" s="223"/>
      <c r="JWB211" s="418"/>
      <c r="JWC211" s="418"/>
      <c r="JWD211" s="331"/>
      <c r="JWE211" s="332"/>
      <c r="JWF211" s="418"/>
      <c r="JWG211" s="223"/>
      <c r="JWH211" s="223"/>
      <c r="JWI211" s="333"/>
      <c r="JWJ211" s="333"/>
      <c r="JWK211" s="223"/>
      <c r="JWL211" s="418"/>
      <c r="JWM211" s="418"/>
      <c r="JWN211" s="331"/>
      <c r="JWO211" s="332"/>
      <c r="JWP211" s="418"/>
      <c r="JWQ211" s="223"/>
      <c r="JWR211" s="223"/>
      <c r="JWS211" s="333"/>
      <c r="JWT211" s="333"/>
      <c r="JWU211" s="223"/>
      <c r="JWV211" s="418"/>
      <c r="JWW211" s="418"/>
      <c r="JWX211" s="331"/>
      <c r="JWY211" s="332"/>
      <c r="JWZ211" s="418"/>
      <c r="JXA211" s="223"/>
      <c r="JXB211" s="223"/>
      <c r="JXC211" s="333"/>
      <c r="JXD211" s="333"/>
      <c r="JXE211" s="223"/>
      <c r="JXF211" s="418"/>
      <c r="JXG211" s="418"/>
      <c r="JXH211" s="331"/>
      <c r="JXI211" s="332"/>
      <c r="JXJ211" s="418"/>
      <c r="JXK211" s="223"/>
      <c r="JXL211" s="223"/>
      <c r="JXM211" s="333"/>
      <c r="JXN211" s="333"/>
      <c r="JXO211" s="223"/>
      <c r="JXP211" s="418"/>
      <c r="JXQ211" s="418"/>
      <c r="JXR211" s="331"/>
      <c r="JXS211" s="332"/>
      <c r="JXT211" s="418"/>
      <c r="JXU211" s="223"/>
      <c r="JXV211" s="223"/>
      <c r="JXW211" s="333"/>
      <c r="JXX211" s="333"/>
      <c r="JXY211" s="223"/>
      <c r="JXZ211" s="418"/>
      <c r="JYA211" s="418"/>
      <c r="JYB211" s="331"/>
      <c r="JYC211" s="332"/>
      <c r="JYD211" s="418"/>
      <c r="JYE211" s="223"/>
      <c r="JYF211" s="223"/>
      <c r="JYG211" s="333"/>
      <c r="JYH211" s="333"/>
      <c r="JYI211" s="223"/>
      <c r="JYJ211" s="418"/>
      <c r="JYK211" s="418"/>
      <c r="JYL211" s="331"/>
      <c r="JYM211" s="332"/>
      <c r="JYN211" s="418"/>
      <c r="JYO211" s="223"/>
      <c r="JYP211" s="223"/>
      <c r="JYQ211" s="333"/>
      <c r="JYR211" s="333"/>
      <c r="JYS211" s="223"/>
      <c r="JYT211" s="418"/>
      <c r="JYU211" s="418"/>
      <c r="JYV211" s="331"/>
      <c r="JYW211" s="332"/>
      <c r="JYX211" s="418"/>
      <c r="JYY211" s="223"/>
      <c r="JYZ211" s="223"/>
      <c r="JZA211" s="333"/>
      <c r="JZB211" s="333"/>
      <c r="JZC211" s="223"/>
      <c r="JZD211" s="418"/>
      <c r="JZE211" s="418"/>
      <c r="JZF211" s="331"/>
      <c r="JZG211" s="332"/>
      <c r="JZH211" s="418"/>
      <c r="JZI211" s="223"/>
      <c r="JZJ211" s="223"/>
      <c r="JZK211" s="333"/>
      <c r="JZL211" s="333"/>
      <c r="JZM211" s="223"/>
      <c r="JZN211" s="418"/>
      <c r="JZO211" s="418"/>
      <c r="JZP211" s="331"/>
      <c r="JZQ211" s="332"/>
      <c r="JZR211" s="418"/>
      <c r="JZS211" s="223"/>
      <c r="JZT211" s="223"/>
      <c r="JZU211" s="333"/>
      <c r="JZV211" s="333"/>
      <c r="JZW211" s="223"/>
      <c r="JZX211" s="418"/>
      <c r="JZY211" s="418"/>
      <c r="JZZ211" s="331"/>
      <c r="KAA211" s="332"/>
      <c r="KAB211" s="418"/>
      <c r="KAC211" s="223"/>
      <c r="KAD211" s="223"/>
      <c r="KAE211" s="333"/>
      <c r="KAF211" s="333"/>
      <c r="KAG211" s="223"/>
      <c r="KAH211" s="418"/>
      <c r="KAI211" s="418"/>
      <c r="KAJ211" s="331"/>
      <c r="KAK211" s="332"/>
      <c r="KAL211" s="418"/>
      <c r="KAM211" s="223"/>
      <c r="KAN211" s="223"/>
      <c r="KAO211" s="333"/>
      <c r="KAP211" s="333"/>
      <c r="KAQ211" s="223"/>
      <c r="KAR211" s="418"/>
      <c r="KAS211" s="418"/>
      <c r="KAT211" s="331"/>
      <c r="KAU211" s="332"/>
      <c r="KAV211" s="418"/>
      <c r="KAW211" s="223"/>
      <c r="KAX211" s="223"/>
      <c r="KAY211" s="333"/>
      <c r="KAZ211" s="333"/>
      <c r="KBA211" s="223"/>
      <c r="KBB211" s="418"/>
      <c r="KBC211" s="418"/>
      <c r="KBD211" s="331"/>
      <c r="KBE211" s="332"/>
      <c r="KBF211" s="418"/>
      <c r="KBG211" s="223"/>
      <c r="KBH211" s="223"/>
      <c r="KBI211" s="333"/>
      <c r="KBJ211" s="333"/>
      <c r="KBK211" s="223"/>
      <c r="KBL211" s="418"/>
      <c r="KBM211" s="418"/>
      <c r="KBN211" s="331"/>
      <c r="KBO211" s="332"/>
      <c r="KBP211" s="418"/>
      <c r="KBQ211" s="223"/>
      <c r="KBR211" s="223"/>
      <c r="KBS211" s="333"/>
      <c r="KBT211" s="333"/>
      <c r="KBU211" s="223"/>
      <c r="KBV211" s="418"/>
      <c r="KBW211" s="418"/>
      <c r="KBX211" s="331"/>
      <c r="KBY211" s="332"/>
      <c r="KBZ211" s="418"/>
      <c r="KCA211" s="223"/>
      <c r="KCB211" s="223"/>
      <c r="KCC211" s="333"/>
      <c r="KCD211" s="333"/>
      <c r="KCE211" s="223"/>
      <c r="KCF211" s="418"/>
      <c r="KCG211" s="418"/>
      <c r="KCH211" s="331"/>
      <c r="KCI211" s="332"/>
      <c r="KCJ211" s="418"/>
      <c r="KCK211" s="223"/>
      <c r="KCL211" s="223"/>
      <c r="KCM211" s="333"/>
      <c r="KCN211" s="333"/>
      <c r="KCO211" s="223"/>
      <c r="KCP211" s="418"/>
      <c r="KCQ211" s="418"/>
      <c r="KCR211" s="331"/>
      <c r="KCS211" s="332"/>
      <c r="KCT211" s="418"/>
      <c r="KCU211" s="223"/>
      <c r="KCV211" s="223"/>
      <c r="KCW211" s="333"/>
      <c r="KCX211" s="333"/>
      <c r="KCY211" s="223"/>
      <c r="KCZ211" s="418"/>
      <c r="KDA211" s="418"/>
      <c r="KDB211" s="331"/>
      <c r="KDC211" s="332"/>
      <c r="KDD211" s="418"/>
      <c r="KDE211" s="223"/>
      <c r="KDF211" s="223"/>
      <c r="KDG211" s="333"/>
      <c r="KDH211" s="333"/>
      <c r="KDI211" s="223"/>
      <c r="KDJ211" s="418"/>
      <c r="KDK211" s="418"/>
      <c r="KDL211" s="331"/>
      <c r="KDM211" s="332"/>
      <c r="KDN211" s="418"/>
      <c r="KDO211" s="223"/>
      <c r="KDP211" s="223"/>
      <c r="KDQ211" s="333"/>
      <c r="KDR211" s="333"/>
      <c r="KDS211" s="223"/>
      <c r="KDT211" s="418"/>
      <c r="KDU211" s="418"/>
      <c r="KDV211" s="331"/>
      <c r="KDW211" s="332"/>
      <c r="KDX211" s="418"/>
      <c r="KDY211" s="223"/>
      <c r="KDZ211" s="223"/>
      <c r="KEA211" s="333"/>
      <c r="KEB211" s="333"/>
      <c r="KEC211" s="223"/>
      <c r="KED211" s="418"/>
      <c r="KEE211" s="418"/>
      <c r="KEF211" s="331"/>
      <c r="KEG211" s="332"/>
      <c r="KEH211" s="418"/>
      <c r="KEI211" s="223"/>
      <c r="KEJ211" s="223"/>
      <c r="KEK211" s="333"/>
      <c r="KEL211" s="333"/>
      <c r="KEM211" s="223"/>
      <c r="KEN211" s="418"/>
      <c r="KEO211" s="418"/>
      <c r="KEP211" s="331"/>
      <c r="KEQ211" s="332"/>
      <c r="KER211" s="418"/>
      <c r="KES211" s="223"/>
      <c r="KET211" s="223"/>
      <c r="KEU211" s="333"/>
      <c r="KEV211" s="333"/>
      <c r="KEW211" s="223"/>
      <c r="KEX211" s="418"/>
      <c r="KEY211" s="418"/>
      <c r="KEZ211" s="331"/>
      <c r="KFA211" s="332"/>
      <c r="KFB211" s="418"/>
      <c r="KFC211" s="223"/>
      <c r="KFD211" s="223"/>
      <c r="KFE211" s="333"/>
      <c r="KFF211" s="333"/>
      <c r="KFG211" s="223"/>
      <c r="KFH211" s="418"/>
      <c r="KFI211" s="418"/>
      <c r="KFJ211" s="331"/>
      <c r="KFK211" s="332"/>
      <c r="KFL211" s="418"/>
      <c r="KFM211" s="223"/>
      <c r="KFN211" s="223"/>
      <c r="KFO211" s="333"/>
      <c r="KFP211" s="333"/>
      <c r="KFQ211" s="223"/>
      <c r="KFR211" s="418"/>
      <c r="KFS211" s="418"/>
      <c r="KFT211" s="331"/>
      <c r="KFU211" s="332"/>
      <c r="KFV211" s="418"/>
      <c r="KFW211" s="223"/>
      <c r="KFX211" s="223"/>
      <c r="KFY211" s="333"/>
      <c r="KFZ211" s="333"/>
      <c r="KGA211" s="223"/>
      <c r="KGB211" s="418"/>
      <c r="KGC211" s="418"/>
      <c r="KGD211" s="331"/>
      <c r="KGE211" s="332"/>
      <c r="KGF211" s="418"/>
      <c r="KGG211" s="223"/>
      <c r="KGH211" s="223"/>
      <c r="KGI211" s="333"/>
      <c r="KGJ211" s="333"/>
      <c r="KGK211" s="223"/>
      <c r="KGL211" s="418"/>
      <c r="KGM211" s="418"/>
      <c r="KGN211" s="331"/>
      <c r="KGO211" s="332"/>
      <c r="KGP211" s="418"/>
      <c r="KGQ211" s="223"/>
      <c r="KGR211" s="223"/>
      <c r="KGS211" s="333"/>
      <c r="KGT211" s="333"/>
      <c r="KGU211" s="223"/>
      <c r="KGV211" s="418"/>
      <c r="KGW211" s="418"/>
      <c r="KGX211" s="331"/>
      <c r="KGY211" s="332"/>
      <c r="KGZ211" s="418"/>
      <c r="KHA211" s="223"/>
      <c r="KHB211" s="223"/>
      <c r="KHC211" s="333"/>
      <c r="KHD211" s="333"/>
      <c r="KHE211" s="223"/>
      <c r="KHF211" s="418"/>
      <c r="KHG211" s="418"/>
      <c r="KHH211" s="331"/>
      <c r="KHI211" s="332"/>
      <c r="KHJ211" s="418"/>
      <c r="KHK211" s="223"/>
      <c r="KHL211" s="223"/>
      <c r="KHM211" s="333"/>
      <c r="KHN211" s="333"/>
      <c r="KHO211" s="223"/>
      <c r="KHP211" s="418"/>
      <c r="KHQ211" s="418"/>
      <c r="KHR211" s="331"/>
      <c r="KHS211" s="332"/>
      <c r="KHT211" s="418"/>
      <c r="KHU211" s="223"/>
      <c r="KHV211" s="223"/>
      <c r="KHW211" s="333"/>
      <c r="KHX211" s="333"/>
      <c r="KHY211" s="223"/>
      <c r="KHZ211" s="418"/>
      <c r="KIA211" s="418"/>
      <c r="KIB211" s="331"/>
      <c r="KIC211" s="332"/>
      <c r="KID211" s="418"/>
      <c r="KIE211" s="223"/>
      <c r="KIF211" s="223"/>
      <c r="KIG211" s="333"/>
      <c r="KIH211" s="333"/>
      <c r="KII211" s="223"/>
      <c r="KIJ211" s="418"/>
      <c r="KIK211" s="418"/>
      <c r="KIL211" s="331"/>
      <c r="KIM211" s="332"/>
      <c r="KIN211" s="418"/>
      <c r="KIO211" s="223"/>
      <c r="KIP211" s="223"/>
      <c r="KIQ211" s="333"/>
      <c r="KIR211" s="333"/>
      <c r="KIS211" s="223"/>
      <c r="KIT211" s="418"/>
      <c r="KIU211" s="418"/>
      <c r="KIV211" s="331"/>
      <c r="KIW211" s="332"/>
      <c r="KIX211" s="418"/>
      <c r="KIY211" s="223"/>
      <c r="KIZ211" s="223"/>
      <c r="KJA211" s="333"/>
      <c r="KJB211" s="333"/>
      <c r="KJC211" s="223"/>
      <c r="KJD211" s="418"/>
      <c r="KJE211" s="418"/>
      <c r="KJF211" s="331"/>
      <c r="KJG211" s="332"/>
      <c r="KJH211" s="418"/>
      <c r="KJI211" s="223"/>
      <c r="KJJ211" s="223"/>
      <c r="KJK211" s="333"/>
      <c r="KJL211" s="333"/>
      <c r="KJM211" s="223"/>
      <c r="KJN211" s="418"/>
      <c r="KJO211" s="418"/>
      <c r="KJP211" s="331"/>
      <c r="KJQ211" s="332"/>
      <c r="KJR211" s="418"/>
      <c r="KJS211" s="223"/>
      <c r="KJT211" s="223"/>
      <c r="KJU211" s="333"/>
      <c r="KJV211" s="333"/>
      <c r="KJW211" s="223"/>
      <c r="KJX211" s="418"/>
      <c r="KJY211" s="418"/>
      <c r="KJZ211" s="331"/>
      <c r="KKA211" s="332"/>
      <c r="KKB211" s="418"/>
      <c r="KKC211" s="223"/>
      <c r="KKD211" s="223"/>
      <c r="KKE211" s="333"/>
      <c r="KKF211" s="333"/>
      <c r="KKG211" s="223"/>
      <c r="KKH211" s="418"/>
      <c r="KKI211" s="418"/>
      <c r="KKJ211" s="331"/>
      <c r="KKK211" s="332"/>
      <c r="KKL211" s="418"/>
      <c r="KKM211" s="223"/>
      <c r="KKN211" s="223"/>
      <c r="KKO211" s="333"/>
      <c r="KKP211" s="333"/>
      <c r="KKQ211" s="223"/>
      <c r="KKR211" s="418"/>
      <c r="KKS211" s="418"/>
      <c r="KKT211" s="331"/>
      <c r="KKU211" s="332"/>
      <c r="KKV211" s="418"/>
      <c r="KKW211" s="223"/>
      <c r="KKX211" s="223"/>
      <c r="KKY211" s="333"/>
      <c r="KKZ211" s="333"/>
      <c r="KLA211" s="223"/>
      <c r="KLB211" s="418"/>
      <c r="KLC211" s="418"/>
      <c r="KLD211" s="331"/>
      <c r="KLE211" s="332"/>
      <c r="KLF211" s="418"/>
      <c r="KLG211" s="223"/>
      <c r="KLH211" s="223"/>
      <c r="KLI211" s="333"/>
      <c r="KLJ211" s="333"/>
      <c r="KLK211" s="223"/>
      <c r="KLL211" s="418"/>
      <c r="KLM211" s="418"/>
      <c r="KLN211" s="331"/>
      <c r="KLO211" s="332"/>
      <c r="KLP211" s="418"/>
      <c r="KLQ211" s="223"/>
      <c r="KLR211" s="223"/>
      <c r="KLS211" s="333"/>
      <c r="KLT211" s="333"/>
      <c r="KLU211" s="223"/>
      <c r="KLV211" s="418"/>
      <c r="KLW211" s="418"/>
      <c r="KLX211" s="331"/>
      <c r="KLY211" s="332"/>
      <c r="KLZ211" s="418"/>
      <c r="KMA211" s="223"/>
      <c r="KMB211" s="223"/>
      <c r="KMC211" s="333"/>
      <c r="KMD211" s="333"/>
      <c r="KME211" s="223"/>
      <c r="KMF211" s="418"/>
      <c r="KMG211" s="418"/>
      <c r="KMH211" s="331"/>
      <c r="KMI211" s="332"/>
      <c r="KMJ211" s="418"/>
      <c r="KMK211" s="223"/>
      <c r="KML211" s="223"/>
      <c r="KMM211" s="333"/>
      <c r="KMN211" s="333"/>
      <c r="KMO211" s="223"/>
      <c r="KMP211" s="418"/>
      <c r="KMQ211" s="418"/>
      <c r="KMR211" s="331"/>
      <c r="KMS211" s="332"/>
      <c r="KMT211" s="418"/>
      <c r="KMU211" s="223"/>
      <c r="KMV211" s="223"/>
      <c r="KMW211" s="333"/>
      <c r="KMX211" s="333"/>
      <c r="KMY211" s="223"/>
      <c r="KMZ211" s="418"/>
      <c r="KNA211" s="418"/>
      <c r="KNB211" s="331"/>
      <c r="KNC211" s="332"/>
      <c r="KND211" s="418"/>
      <c r="KNE211" s="223"/>
      <c r="KNF211" s="223"/>
      <c r="KNG211" s="333"/>
      <c r="KNH211" s="333"/>
      <c r="KNI211" s="223"/>
      <c r="KNJ211" s="418"/>
      <c r="KNK211" s="418"/>
      <c r="KNL211" s="331"/>
      <c r="KNM211" s="332"/>
      <c r="KNN211" s="418"/>
      <c r="KNO211" s="223"/>
      <c r="KNP211" s="223"/>
      <c r="KNQ211" s="333"/>
      <c r="KNR211" s="333"/>
      <c r="KNS211" s="223"/>
      <c r="KNT211" s="418"/>
      <c r="KNU211" s="418"/>
      <c r="KNV211" s="331"/>
      <c r="KNW211" s="332"/>
      <c r="KNX211" s="418"/>
      <c r="KNY211" s="223"/>
      <c r="KNZ211" s="223"/>
      <c r="KOA211" s="333"/>
      <c r="KOB211" s="333"/>
      <c r="KOC211" s="223"/>
      <c r="KOD211" s="418"/>
      <c r="KOE211" s="418"/>
      <c r="KOF211" s="331"/>
      <c r="KOG211" s="332"/>
      <c r="KOH211" s="418"/>
      <c r="KOI211" s="223"/>
      <c r="KOJ211" s="223"/>
      <c r="KOK211" s="333"/>
      <c r="KOL211" s="333"/>
      <c r="KOM211" s="223"/>
      <c r="KON211" s="418"/>
      <c r="KOO211" s="418"/>
      <c r="KOP211" s="331"/>
      <c r="KOQ211" s="332"/>
      <c r="KOR211" s="418"/>
      <c r="KOS211" s="223"/>
      <c r="KOT211" s="223"/>
      <c r="KOU211" s="333"/>
      <c r="KOV211" s="333"/>
      <c r="KOW211" s="223"/>
      <c r="KOX211" s="418"/>
      <c r="KOY211" s="418"/>
      <c r="KOZ211" s="331"/>
      <c r="KPA211" s="332"/>
      <c r="KPB211" s="418"/>
      <c r="KPC211" s="223"/>
      <c r="KPD211" s="223"/>
      <c r="KPE211" s="333"/>
      <c r="KPF211" s="333"/>
      <c r="KPG211" s="223"/>
      <c r="KPH211" s="418"/>
      <c r="KPI211" s="418"/>
      <c r="KPJ211" s="331"/>
      <c r="KPK211" s="332"/>
      <c r="KPL211" s="418"/>
      <c r="KPM211" s="223"/>
      <c r="KPN211" s="223"/>
      <c r="KPO211" s="333"/>
      <c r="KPP211" s="333"/>
      <c r="KPQ211" s="223"/>
      <c r="KPR211" s="418"/>
      <c r="KPS211" s="418"/>
      <c r="KPT211" s="331"/>
      <c r="KPU211" s="332"/>
      <c r="KPV211" s="418"/>
      <c r="KPW211" s="223"/>
      <c r="KPX211" s="223"/>
      <c r="KPY211" s="333"/>
      <c r="KPZ211" s="333"/>
      <c r="KQA211" s="223"/>
      <c r="KQB211" s="418"/>
      <c r="KQC211" s="418"/>
      <c r="KQD211" s="331"/>
      <c r="KQE211" s="332"/>
      <c r="KQF211" s="418"/>
      <c r="KQG211" s="223"/>
      <c r="KQH211" s="223"/>
      <c r="KQI211" s="333"/>
      <c r="KQJ211" s="333"/>
      <c r="KQK211" s="223"/>
      <c r="KQL211" s="418"/>
      <c r="KQM211" s="418"/>
      <c r="KQN211" s="331"/>
      <c r="KQO211" s="332"/>
      <c r="KQP211" s="418"/>
      <c r="KQQ211" s="223"/>
      <c r="KQR211" s="223"/>
      <c r="KQS211" s="333"/>
      <c r="KQT211" s="333"/>
      <c r="KQU211" s="223"/>
      <c r="KQV211" s="418"/>
      <c r="KQW211" s="418"/>
      <c r="KQX211" s="331"/>
      <c r="KQY211" s="332"/>
      <c r="KQZ211" s="418"/>
      <c r="KRA211" s="223"/>
      <c r="KRB211" s="223"/>
      <c r="KRC211" s="333"/>
      <c r="KRD211" s="333"/>
      <c r="KRE211" s="223"/>
      <c r="KRF211" s="418"/>
      <c r="KRG211" s="418"/>
      <c r="KRH211" s="331"/>
      <c r="KRI211" s="332"/>
      <c r="KRJ211" s="418"/>
      <c r="KRK211" s="223"/>
      <c r="KRL211" s="223"/>
      <c r="KRM211" s="333"/>
      <c r="KRN211" s="333"/>
      <c r="KRO211" s="223"/>
      <c r="KRP211" s="418"/>
      <c r="KRQ211" s="418"/>
      <c r="KRR211" s="331"/>
      <c r="KRS211" s="332"/>
      <c r="KRT211" s="418"/>
      <c r="KRU211" s="223"/>
      <c r="KRV211" s="223"/>
      <c r="KRW211" s="333"/>
      <c r="KRX211" s="333"/>
      <c r="KRY211" s="223"/>
      <c r="KRZ211" s="418"/>
      <c r="KSA211" s="418"/>
      <c r="KSB211" s="331"/>
      <c r="KSC211" s="332"/>
      <c r="KSD211" s="418"/>
      <c r="KSE211" s="223"/>
      <c r="KSF211" s="223"/>
      <c r="KSG211" s="333"/>
      <c r="KSH211" s="333"/>
      <c r="KSI211" s="223"/>
      <c r="KSJ211" s="418"/>
      <c r="KSK211" s="418"/>
      <c r="KSL211" s="331"/>
      <c r="KSM211" s="332"/>
      <c r="KSN211" s="418"/>
      <c r="KSO211" s="223"/>
      <c r="KSP211" s="223"/>
      <c r="KSQ211" s="333"/>
      <c r="KSR211" s="333"/>
      <c r="KSS211" s="223"/>
      <c r="KST211" s="418"/>
      <c r="KSU211" s="418"/>
      <c r="KSV211" s="331"/>
      <c r="KSW211" s="332"/>
      <c r="KSX211" s="418"/>
      <c r="KSY211" s="223"/>
      <c r="KSZ211" s="223"/>
      <c r="KTA211" s="333"/>
      <c r="KTB211" s="333"/>
      <c r="KTC211" s="223"/>
      <c r="KTD211" s="418"/>
      <c r="KTE211" s="418"/>
      <c r="KTF211" s="331"/>
      <c r="KTG211" s="332"/>
      <c r="KTH211" s="418"/>
      <c r="KTI211" s="223"/>
      <c r="KTJ211" s="223"/>
      <c r="KTK211" s="333"/>
      <c r="KTL211" s="333"/>
      <c r="KTM211" s="223"/>
      <c r="KTN211" s="418"/>
      <c r="KTO211" s="418"/>
      <c r="KTP211" s="331"/>
      <c r="KTQ211" s="332"/>
      <c r="KTR211" s="418"/>
      <c r="KTS211" s="223"/>
      <c r="KTT211" s="223"/>
      <c r="KTU211" s="333"/>
      <c r="KTV211" s="333"/>
      <c r="KTW211" s="223"/>
      <c r="KTX211" s="418"/>
      <c r="KTY211" s="418"/>
      <c r="KTZ211" s="331"/>
      <c r="KUA211" s="332"/>
      <c r="KUB211" s="418"/>
      <c r="KUC211" s="223"/>
      <c r="KUD211" s="223"/>
      <c r="KUE211" s="333"/>
      <c r="KUF211" s="333"/>
      <c r="KUG211" s="223"/>
      <c r="KUH211" s="418"/>
      <c r="KUI211" s="418"/>
      <c r="KUJ211" s="331"/>
      <c r="KUK211" s="332"/>
      <c r="KUL211" s="418"/>
      <c r="KUM211" s="223"/>
      <c r="KUN211" s="223"/>
      <c r="KUO211" s="333"/>
      <c r="KUP211" s="333"/>
      <c r="KUQ211" s="223"/>
      <c r="KUR211" s="418"/>
      <c r="KUS211" s="418"/>
      <c r="KUT211" s="331"/>
      <c r="KUU211" s="332"/>
      <c r="KUV211" s="418"/>
      <c r="KUW211" s="223"/>
      <c r="KUX211" s="223"/>
      <c r="KUY211" s="333"/>
      <c r="KUZ211" s="333"/>
      <c r="KVA211" s="223"/>
      <c r="KVB211" s="418"/>
      <c r="KVC211" s="418"/>
      <c r="KVD211" s="331"/>
      <c r="KVE211" s="332"/>
      <c r="KVF211" s="418"/>
      <c r="KVG211" s="223"/>
      <c r="KVH211" s="223"/>
      <c r="KVI211" s="333"/>
      <c r="KVJ211" s="333"/>
      <c r="KVK211" s="223"/>
      <c r="KVL211" s="418"/>
      <c r="KVM211" s="418"/>
      <c r="KVN211" s="331"/>
      <c r="KVO211" s="332"/>
      <c r="KVP211" s="418"/>
      <c r="KVQ211" s="223"/>
      <c r="KVR211" s="223"/>
      <c r="KVS211" s="333"/>
      <c r="KVT211" s="333"/>
      <c r="KVU211" s="223"/>
      <c r="KVV211" s="418"/>
      <c r="KVW211" s="418"/>
      <c r="KVX211" s="331"/>
      <c r="KVY211" s="332"/>
      <c r="KVZ211" s="418"/>
      <c r="KWA211" s="223"/>
      <c r="KWB211" s="223"/>
      <c r="KWC211" s="333"/>
      <c r="KWD211" s="333"/>
      <c r="KWE211" s="223"/>
      <c r="KWF211" s="418"/>
      <c r="KWG211" s="418"/>
      <c r="KWH211" s="331"/>
      <c r="KWI211" s="332"/>
      <c r="KWJ211" s="418"/>
      <c r="KWK211" s="223"/>
      <c r="KWL211" s="223"/>
      <c r="KWM211" s="333"/>
      <c r="KWN211" s="333"/>
      <c r="KWO211" s="223"/>
      <c r="KWP211" s="418"/>
      <c r="KWQ211" s="418"/>
      <c r="KWR211" s="331"/>
      <c r="KWS211" s="332"/>
      <c r="KWT211" s="418"/>
      <c r="KWU211" s="223"/>
      <c r="KWV211" s="223"/>
      <c r="KWW211" s="333"/>
      <c r="KWX211" s="333"/>
      <c r="KWY211" s="223"/>
      <c r="KWZ211" s="418"/>
      <c r="KXA211" s="418"/>
      <c r="KXB211" s="331"/>
      <c r="KXC211" s="332"/>
      <c r="KXD211" s="418"/>
      <c r="KXE211" s="223"/>
      <c r="KXF211" s="223"/>
      <c r="KXG211" s="333"/>
      <c r="KXH211" s="333"/>
      <c r="KXI211" s="223"/>
      <c r="KXJ211" s="418"/>
      <c r="KXK211" s="418"/>
      <c r="KXL211" s="331"/>
      <c r="KXM211" s="332"/>
      <c r="KXN211" s="418"/>
      <c r="KXO211" s="223"/>
      <c r="KXP211" s="223"/>
      <c r="KXQ211" s="333"/>
      <c r="KXR211" s="333"/>
      <c r="KXS211" s="223"/>
      <c r="KXT211" s="418"/>
      <c r="KXU211" s="418"/>
      <c r="KXV211" s="331"/>
      <c r="KXW211" s="332"/>
      <c r="KXX211" s="418"/>
      <c r="KXY211" s="223"/>
      <c r="KXZ211" s="223"/>
      <c r="KYA211" s="333"/>
      <c r="KYB211" s="333"/>
      <c r="KYC211" s="223"/>
      <c r="KYD211" s="418"/>
      <c r="KYE211" s="418"/>
      <c r="KYF211" s="331"/>
      <c r="KYG211" s="332"/>
      <c r="KYH211" s="418"/>
      <c r="KYI211" s="223"/>
      <c r="KYJ211" s="223"/>
      <c r="KYK211" s="333"/>
      <c r="KYL211" s="333"/>
      <c r="KYM211" s="223"/>
      <c r="KYN211" s="418"/>
      <c r="KYO211" s="418"/>
      <c r="KYP211" s="331"/>
      <c r="KYQ211" s="332"/>
      <c r="KYR211" s="418"/>
      <c r="KYS211" s="223"/>
      <c r="KYT211" s="223"/>
      <c r="KYU211" s="333"/>
      <c r="KYV211" s="333"/>
      <c r="KYW211" s="223"/>
      <c r="KYX211" s="418"/>
      <c r="KYY211" s="418"/>
      <c r="KYZ211" s="331"/>
      <c r="KZA211" s="332"/>
      <c r="KZB211" s="418"/>
      <c r="KZC211" s="223"/>
      <c r="KZD211" s="223"/>
      <c r="KZE211" s="333"/>
      <c r="KZF211" s="333"/>
      <c r="KZG211" s="223"/>
      <c r="KZH211" s="418"/>
      <c r="KZI211" s="418"/>
      <c r="KZJ211" s="331"/>
      <c r="KZK211" s="332"/>
      <c r="KZL211" s="418"/>
      <c r="KZM211" s="223"/>
      <c r="KZN211" s="223"/>
      <c r="KZO211" s="333"/>
      <c r="KZP211" s="333"/>
      <c r="KZQ211" s="223"/>
      <c r="KZR211" s="418"/>
      <c r="KZS211" s="418"/>
      <c r="KZT211" s="331"/>
      <c r="KZU211" s="332"/>
      <c r="KZV211" s="418"/>
      <c r="KZW211" s="223"/>
      <c r="KZX211" s="223"/>
      <c r="KZY211" s="333"/>
      <c r="KZZ211" s="333"/>
      <c r="LAA211" s="223"/>
      <c r="LAB211" s="418"/>
      <c r="LAC211" s="418"/>
      <c r="LAD211" s="331"/>
      <c r="LAE211" s="332"/>
      <c r="LAF211" s="418"/>
      <c r="LAG211" s="223"/>
      <c r="LAH211" s="223"/>
      <c r="LAI211" s="333"/>
      <c r="LAJ211" s="333"/>
      <c r="LAK211" s="223"/>
      <c r="LAL211" s="418"/>
      <c r="LAM211" s="418"/>
      <c r="LAN211" s="331"/>
      <c r="LAO211" s="332"/>
      <c r="LAP211" s="418"/>
      <c r="LAQ211" s="223"/>
      <c r="LAR211" s="223"/>
      <c r="LAS211" s="333"/>
      <c r="LAT211" s="333"/>
      <c r="LAU211" s="223"/>
      <c r="LAV211" s="418"/>
      <c r="LAW211" s="418"/>
      <c r="LAX211" s="331"/>
      <c r="LAY211" s="332"/>
      <c r="LAZ211" s="418"/>
      <c r="LBA211" s="223"/>
      <c r="LBB211" s="223"/>
      <c r="LBC211" s="333"/>
      <c r="LBD211" s="333"/>
      <c r="LBE211" s="223"/>
      <c r="LBF211" s="418"/>
      <c r="LBG211" s="418"/>
      <c r="LBH211" s="331"/>
      <c r="LBI211" s="332"/>
      <c r="LBJ211" s="418"/>
      <c r="LBK211" s="223"/>
      <c r="LBL211" s="223"/>
      <c r="LBM211" s="333"/>
      <c r="LBN211" s="333"/>
      <c r="LBO211" s="223"/>
      <c r="LBP211" s="418"/>
      <c r="LBQ211" s="418"/>
      <c r="LBR211" s="331"/>
      <c r="LBS211" s="332"/>
      <c r="LBT211" s="418"/>
      <c r="LBU211" s="223"/>
      <c r="LBV211" s="223"/>
      <c r="LBW211" s="333"/>
      <c r="LBX211" s="333"/>
      <c r="LBY211" s="223"/>
      <c r="LBZ211" s="418"/>
      <c r="LCA211" s="418"/>
      <c r="LCB211" s="331"/>
      <c r="LCC211" s="332"/>
      <c r="LCD211" s="418"/>
      <c r="LCE211" s="223"/>
      <c r="LCF211" s="223"/>
      <c r="LCG211" s="333"/>
      <c r="LCH211" s="333"/>
      <c r="LCI211" s="223"/>
      <c r="LCJ211" s="418"/>
      <c r="LCK211" s="418"/>
      <c r="LCL211" s="331"/>
      <c r="LCM211" s="332"/>
      <c r="LCN211" s="418"/>
      <c r="LCO211" s="223"/>
      <c r="LCP211" s="223"/>
      <c r="LCQ211" s="333"/>
      <c r="LCR211" s="333"/>
      <c r="LCS211" s="223"/>
      <c r="LCT211" s="418"/>
      <c r="LCU211" s="418"/>
      <c r="LCV211" s="331"/>
      <c r="LCW211" s="332"/>
      <c r="LCX211" s="418"/>
      <c r="LCY211" s="223"/>
      <c r="LCZ211" s="223"/>
      <c r="LDA211" s="333"/>
      <c r="LDB211" s="333"/>
      <c r="LDC211" s="223"/>
      <c r="LDD211" s="418"/>
      <c r="LDE211" s="418"/>
      <c r="LDF211" s="331"/>
      <c r="LDG211" s="332"/>
      <c r="LDH211" s="418"/>
      <c r="LDI211" s="223"/>
      <c r="LDJ211" s="223"/>
      <c r="LDK211" s="333"/>
      <c r="LDL211" s="333"/>
      <c r="LDM211" s="223"/>
      <c r="LDN211" s="418"/>
      <c r="LDO211" s="418"/>
      <c r="LDP211" s="331"/>
      <c r="LDQ211" s="332"/>
      <c r="LDR211" s="418"/>
      <c r="LDS211" s="223"/>
      <c r="LDT211" s="223"/>
      <c r="LDU211" s="333"/>
      <c r="LDV211" s="333"/>
      <c r="LDW211" s="223"/>
      <c r="LDX211" s="418"/>
      <c r="LDY211" s="418"/>
      <c r="LDZ211" s="331"/>
      <c r="LEA211" s="332"/>
      <c r="LEB211" s="418"/>
      <c r="LEC211" s="223"/>
      <c r="LED211" s="223"/>
      <c r="LEE211" s="333"/>
      <c r="LEF211" s="333"/>
      <c r="LEG211" s="223"/>
      <c r="LEH211" s="418"/>
      <c r="LEI211" s="418"/>
      <c r="LEJ211" s="331"/>
      <c r="LEK211" s="332"/>
      <c r="LEL211" s="418"/>
      <c r="LEM211" s="223"/>
      <c r="LEN211" s="223"/>
      <c r="LEO211" s="333"/>
      <c r="LEP211" s="333"/>
      <c r="LEQ211" s="223"/>
      <c r="LER211" s="418"/>
      <c r="LES211" s="418"/>
      <c r="LET211" s="331"/>
      <c r="LEU211" s="332"/>
      <c r="LEV211" s="418"/>
      <c r="LEW211" s="223"/>
      <c r="LEX211" s="223"/>
      <c r="LEY211" s="333"/>
      <c r="LEZ211" s="333"/>
      <c r="LFA211" s="223"/>
      <c r="LFB211" s="418"/>
      <c r="LFC211" s="418"/>
      <c r="LFD211" s="331"/>
      <c r="LFE211" s="332"/>
      <c r="LFF211" s="418"/>
      <c r="LFG211" s="223"/>
      <c r="LFH211" s="223"/>
      <c r="LFI211" s="333"/>
      <c r="LFJ211" s="333"/>
      <c r="LFK211" s="223"/>
      <c r="LFL211" s="418"/>
      <c r="LFM211" s="418"/>
      <c r="LFN211" s="331"/>
      <c r="LFO211" s="332"/>
      <c r="LFP211" s="418"/>
      <c r="LFQ211" s="223"/>
      <c r="LFR211" s="223"/>
      <c r="LFS211" s="333"/>
      <c r="LFT211" s="333"/>
      <c r="LFU211" s="223"/>
      <c r="LFV211" s="418"/>
      <c r="LFW211" s="418"/>
      <c r="LFX211" s="331"/>
      <c r="LFY211" s="332"/>
      <c r="LFZ211" s="418"/>
      <c r="LGA211" s="223"/>
      <c r="LGB211" s="223"/>
      <c r="LGC211" s="333"/>
      <c r="LGD211" s="333"/>
      <c r="LGE211" s="223"/>
      <c r="LGF211" s="418"/>
      <c r="LGG211" s="418"/>
      <c r="LGH211" s="331"/>
      <c r="LGI211" s="332"/>
      <c r="LGJ211" s="418"/>
      <c r="LGK211" s="223"/>
      <c r="LGL211" s="223"/>
      <c r="LGM211" s="333"/>
      <c r="LGN211" s="333"/>
      <c r="LGO211" s="223"/>
      <c r="LGP211" s="418"/>
      <c r="LGQ211" s="418"/>
      <c r="LGR211" s="331"/>
      <c r="LGS211" s="332"/>
      <c r="LGT211" s="418"/>
      <c r="LGU211" s="223"/>
      <c r="LGV211" s="223"/>
      <c r="LGW211" s="333"/>
      <c r="LGX211" s="333"/>
      <c r="LGY211" s="223"/>
      <c r="LGZ211" s="418"/>
      <c r="LHA211" s="418"/>
      <c r="LHB211" s="331"/>
      <c r="LHC211" s="332"/>
      <c r="LHD211" s="418"/>
      <c r="LHE211" s="223"/>
      <c r="LHF211" s="223"/>
      <c r="LHG211" s="333"/>
      <c r="LHH211" s="333"/>
      <c r="LHI211" s="223"/>
      <c r="LHJ211" s="418"/>
      <c r="LHK211" s="418"/>
      <c r="LHL211" s="331"/>
      <c r="LHM211" s="332"/>
      <c r="LHN211" s="418"/>
      <c r="LHO211" s="223"/>
      <c r="LHP211" s="223"/>
      <c r="LHQ211" s="333"/>
      <c r="LHR211" s="333"/>
      <c r="LHS211" s="223"/>
      <c r="LHT211" s="418"/>
      <c r="LHU211" s="418"/>
      <c r="LHV211" s="331"/>
      <c r="LHW211" s="332"/>
      <c r="LHX211" s="418"/>
      <c r="LHY211" s="223"/>
      <c r="LHZ211" s="223"/>
      <c r="LIA211" s="333"/>
      <c r="LIB211" s="333"/>
      <c r="LIC211" s="223"/>
      <c r="LID211" s="418"/>
      <c r="LIE211" s="418"/>
      <c r="LIF211" s="331"/>
      <c r="LIG211" s="332"/>
      <c r="LIH211" s="418"/>
      <c r="LII211" s="223"/>
      <c r="LIJ211" s="223"/>
      <c r="LIK211" s="333"/>
      <c r="LIL211" s="333"/>
      <c r="LIM211" s="223"/>
      <c r="LIN211" s="418"/>
      <c r="LIO211" s="418"/>
      <c r="LIP211" s="331"/>
      <c r="LIQ211" s="332"/>
      <c r="LIR211" s="418"/>
      <c r="LIS211" s="223"/>
      <c r="LIT211" s="223"/>
      <c r="LIU211" s="333"/>
      <c r="LIV211" s="333"/>
      <c r="LIW211" s="223"/>
      <c r="LIX211" s="418"/>
      <c r="LIY211" s="418"/>
      <c r="LIZ211" s="331"/>
      <c r="LJA211" s="332"/>
      <c r="LJB211" s="418"/>
      <c r="LJC211" s="223"/>
      <c r="LJD211" s="223"/>
      <c r="LJE211" s="333"/>
      <c r="LJF211" s="333"/>
      <c r="LJG211" s="223"/>
      <c r="LJH211" s="418"/>
      <c r="LJI211" s="418"/>
      <c r="LJJ211" s="331"/>
      <c r="LJK211" s="332"/>
      <c r="LJL211" s="418"/>
      <c r="LJM211" s="223"/>
      <c r="LJN211" s="223"/>
      <c r="LJO211" s="333"/>
      <c r="LJP211" s="333"/>
      <c r="LJQ211" s="223"/>
      <c r="LJR211" s="418"/>
      <c r="LJS211" s="418"/>
      <c r="LJT211" s="331"/>
      <c r="LJU211" s="332"/>
      <c r="LJV211" s="418"/>
      <c r="LJW211" s="223"/>
      <c r="LJX211" s="223"/>
      <c r="LJY211" s="333"/>
      <c r="LJZ211" s="333"/>
      <c r="LKA211" s="223"/>
      <c r="LKB211" s="418"/>
      <c r="LKC211" s="418"/>
      <c r="LKD211" s="331"/>
      <c r="LKE211" s="332"/>
      <c r="LKF211" s="418"/>
      <c r="LKG211" s="223"/>
      <c r="LKH211" s="223"/>
      <c r="LKI211" s="333"/>
      <c r="LKJ211" s="333"/>
      <c r="LKK211" s="223"/>
      <c r="LKL211" s="418"/>
      <c r="LKM211" s="418"/>
      <c r="LKN211" s="331"/>
      <c r="LKO211" s="332"/>
      <c r="LKP211" s="418"/>
      <c r="LKQ211" s="223"/>
      <c r="LKR211" s="223"/>
      <c r="LKS211" s="333"/>
      <c r="LKT211" s="333"/>
      <c r="LKU211" s="223"/>
      <c r="LKV211" s="418"/>
      <c r="LKW211" s="418"/>
      <c r="LKX211" s="331"/>
      <c r="LKY211" s="332"/>
      <c r="LKZ211" s="418"/>
      <c r="LLA211" s="223"/>
      <c r="LLB211" s="223"/>
      <c r="LLC211" s="333"/>
      <c r="LLD211" s="333"/>
      <c r="LLE211" s="223"/>
      <c r="LLF211" s="418"/>
      <c r="LLG211" s="418"/>
      <c r="LLH211" s="331"/>
      <c r="LLI211" s="332"/>
      <c r="LLJ211" s="418"/>
      <c r="LLK211" s="223"/>
      <c r="LLL211" s="223"/>
      <c r="LLM211" s="333"/>
      <c r="LLN211" s="333"/>
      <c r="LLO211" s="223"/>
      <c r="LLP211" s="418"/>
      <c r="LLQ211" s="418"/>
      <c r="LLR211" s="331"/>
      <c r="LLS211" s="332"/>
      <c r="LLT211" s="418"/>
      <c r="LLU211" s="223"/>
      <c r="LLV211" s="223"/>
      <c r="LLW211" s="333"/>
      <c r="LLX211" s="333"/>
      <c r="LLY211" s="223"/>
      <c r="LLZ211" s="418"/>
      <c r="LMA211" s="418"/>
      <c r="LMB211" s="331"/>
      <c r="LMC211" s="332"/>
      <c r="LMD211" s="418"/>
      <c r="LME211" s="223"/>
      <c r="LMF211" s="223"/>
      <c r="LMG211" s="333"/>
      <c r="LMH211" s="333"/>
      <c r="LMI211" s="223"/>
      <c r="LMJ211" s="418"/>
      <c r="LMK211" s="418"/>
      <c r="LML211" s="331"/>
      <c r="LMM211" s="332"/>
      <c r="LMN211" s="418"/>
      <c r="LMO211" s="223"/>
      <c r="LMP211" s="223"/>
      <c r="LMQ211" s="333"/>
      <c r="LMR211" s="333"/>
      <c r="LMS211" s="223"/>
      <c r="LMT211" s="418"/>
      <c r="LMU211" s="418"/>
      <c r="LMV211" s="331"/>
      <c r="LMW211" s="332"/>
      <c r="LMX211" s="418"/>
      <c r="LMY211" s="223"/>
      <c r="LMZ211" s="223"/>
      <c r="LNA211" s="333"/>
      <c r="LNB211" s="333"/>
      <c r="LNC211" s="223"/>
      <c r="LND211" s="418"/>
      <c r="LNE211" s="418"/>
      <c r="LNF211" s="331"/>
      <c r="LNG211" s="332"/>
      <c r="LNH211" s="418"/>
      <c r="LNI211" s="223"/>
      <c r="LNJ211" s="223"/>
      <c r="LNK211" s="333"/>
      <c r="LNL211" s="333"/>
      <c r="LNM211" s="223"/>
      <c r="LNN211" s="418"/>
      <c r="LNO211" s="418"/>
      <c r="LNP211" s="331"/>
      <c r="LNQ211" s="332"/>
      <c r="LNR211" s="418"/>
      <c r="LNS211" s="223"/>
      <c r="LNT211" s="223"/>
      <c r="LNU211" s="333"/>
      <c r="LNV211" s="333"/>
      <c r="LNW211" s="223"/>
      <c r="LNX211" s="418"/>
      <c r="LNY211" s="418"/>
      <c r="LNZ211" s="331"/>
      <c r="LOA211" s="332"/>
      <c r="LOB211" s="418"/>
      <c r="LOC211" s="223"/>
      <c r="LOD211" s="223"/>
      <c r="LOE211" s="333"/>
      <c r="LOF211" s="333"/>
      <c r="LOG211" s="223"/>
      <c r="LOH211" s="418"/>
      <c r="LOI211" s="418"/>
      <c r="LOJ211" s="331"/>
      <c r="LOK211" s="332"/>
      <c r="LOL211" s="418"/>
      <c r="LOM211" s="223"/>
      <c r="LON211" s="223"/>
      <c r="LOO211" s="333"/>
      <c r="LOP211" s="333"/>
      <c r="LOQ211" s="223"/>
      <c r="LOR211" s="418"/>
      <c r="LOS211" s="418"/>
      <c r="LOT211" s="331"/>
      <c r="LOU211" s="332"/>
      <c r="LOV211" s="418"/>
      <c r="LOW211" s="223"/>
      <c r="LOX211" s="223"/>
      <c r="LOY211" s="333"/>
      <c r="LOZ211" s="333"/>
      <c r="LPA211" s="223"/>
      <c r="LPB211" s="418"/>
      <c r="LPC211" s="418"/>
      <c r="LPD211" s="331"/>
      <c r="LPE211" s="332"/>
      <c r="LPF211" s="418"/>
      <c r="LPG211" s="223"/>
      <c r="LPH211" s="223"/>
      <c r="LPI211" s="333"/>
      <c r="LPJ211" s="333"/>
      <c r="LPK211" s="223"/>
      <c r="LPL211" s="418"/>
      <c r="LPM211" s="418"/>
      <c r="LPN211" s="331"/>
      <c r="LPO211" s="332"/>
      <c r="LPP211" s="418"/>
      <c r="LPQ211" s="223"/>
      <c r="LPR211" s="223"/>
      <c r="LPS211" s="333"/>
      <c r="LPT211" s="333"/>
      <c r="LPU211" s="223"/>
      <c r="LPV211" s="418"/>
      <c r="LPW211" s="418"/>
      <c r="LPX211" s="331"/>
      <c r="LPY211" s="332"/>
      <c r="LPZ211" s="418"/>
      <c r="LQA211" s="223"/>
      <c r="LQB211" s="223"/>
      <c r="LQC211" s="333"/>
      <c r="LQD211" s="333"/>
      <c r="LQE211" s="223"/>
      <c r="LQF211" s="418"/>
      <c r="LQG211" s="418"/>
      <c r="LQH211" s="331"/>
      <c r="LQI211" s="332"/>
      <c r="LQJ211" s="418"/>
      <c r="LQK211" s="223"/>
      <c r="LQL211" s="223"/>
      <c r="LQM211" s="333"/>
      <c r="LQN211" s="333"/>
      <c r="LQO211" s="223"/>
      <c r="LQP211" s="418"/>
      <c r="LQQ211" s="418"/>
      <c r="LQR211" s="331"/>
      <c r="LQS211" s="332"/>
      <c r="LQT211" s="418"/>
      <c r="LQU211" s="223"/>
      <c r="LQV211" s="223"/>
      <c r="LQW211" s="333"/>
      <c r="LQX211" s="333"/>
      <c r="LQY211" s="223"/>
      <c r="LQZ211" s="418"/>
      <c r="LRA211" s="418"/>
      <c r="LRB211" s="331"/>
      <c r="LRC211" s="332"/>
      <c r="LRD211" s="418"/>
      <c r="LRE211" s="223"/>
      <c r="LRF211" s="223"/>
      <c r="LRG211" s="333"/>
      <c r="LRH211" s="333"/>
      <c r="LRI211" s="223"/>
      <c r="LRJ211" s="418"/>
      <c r="LRK211" s="418"/>
      <c r="LRL211" s="331"/>
      <c r="LRM211" s="332"/>
      <c r="LRN211" s="418"/>
      <c r="LRO211" s="223"/>
      <c r="LRP211" s="223"/>
      <c r="LRQ211" s="333"/>
      <c r="LRR211" s="333"/>
      <c r="LRS211" s="223"/>
      <c r="LRT211" s="418"/>
      <c r="LRU211" s="418"/>
      <c r="LRV211" s="331"/>
      <c r="LRW211" s="332"/>
      <c r="LRX211" s="418"/>
      <c r="LRY211" s="223"/>
      <c r="LRZ211" s="223"/>
      <c r="LSA211" s="333"/>
      <c r="LSB211" s="333"/>
      <c r="LSC211" s="223"/>
      <c r="LSD211" s="418"/>
      <c r="LSE211" s="418"/>
      <c r="LSF211" s="331"/>
      <c r="LSG211" s="332"/>
      <c r="LSH211" s="418"/>
      <c r="LSI211" s="223"/>
      <c r="LSJ211" s="223"/>
      <c r="LSK211" s="333"/>
      <c r="LSL211" s="333"/>
      <c r="LSM211" s="223"/>
      <c r="LSN211" s="418"/>
      <c r="LSO211" s="418"/>
      <c r="LSP211" s="331"/>
      <c r="LSQ211" s="332"/>
      <c r="LSR211" s="418"/>
      <c r="LSS211" s="223"/>
      <c r="LST211" s="223"/>
      <c r="LSU211" s="333"/>
      <c r="LSV211" s="333"/>
      <c r="LSW211" s="223"/>
      <c r="LSX211" s="418"/>
      <c r="LSY211" s="418"/>
      <c r="LSZ211" s="331"/>
      <c r="LTA211" s="332"/>
      <c r="LTB211" s="418"/>
      <c r="LTC211" s="223"/>
      <c r="LTD211" s="223"/>
      <c r="LTE211" s="333"/>
      <c r="LTF211" s="333"/>
      <c r="LTG211" s="223"/>
      <c r="LTH211" s="418"/>
      <c r="LTI211" s="418"/>
      <c r="LTJ211" s="331"/>
      <c r="LTK211" s="332"/>
      <c r="LTL211" s="418"/>
      <c r="LTM211" s="223"/>
      <c r="LTN211" s="223"/>
      <c r="LTO211" s="333"/>
      <c r="LTP211" s="333"/>
      <c r="LTQ211" s="223"/>
      <c r="LTR211" s="418"/>
      <c r="LTS211" s="418"/>
      <c r="LTT211" s="331"/>
      <c r="LTU211" s="332"/>
      <c r="LTV211" s="418"/>
      <c r="LTW211" s="223"/>
      <c r="LTX211" s="223"/>
      <c r="LTY211" s="333"/>
      <c r="LTZ211" s="333"/>
      <c r="LUA211" s="223"/>
      <c r="LUB211" s="418"/>
      <c r="LUC211" s="418"/>
      <c r="LUD211" s="331"/>
      <c r="LUE211" s="332"/>
      <c r="LUF211" s="418"/>
      <c r="LUG211" s="223"/>
      <c r="LUH211" s="223"/>
      <c r="LUI211" s="333"/>
      <c r="LUJ211" s="333"/>
      <c r="LUK211" s="223"/>
      <c r="LUL211" s="418"/>
      <c r="LUM211" s="418"/>
      <c r="LUN211" s="331"/>
      <c r="LUO211" s="332"/>
      <c r="LUP211" s="418"/>
      <c r="LUQ211" s="223"/>
      <c r="LUR211" s="223"/>
      <c r="LUS211" s="333"/>
      <c r="LUT211" s="333"/>
      <c r="LUU211" s="223"/>
      <c r="LUV211" s="418"/>
      <c r="LUW211" s="418"/>
      <c r="LUX211" s="331"/>
      <c r="LUY211" s="332"/>
      <c r="LUZ211" s="418"/>
      <c r="LVA211" s="223"/>
      <c r="LVB211" s="223"/>
      <c r="LVC211" s="333"/>
      <c r="LVD211" s="333"/>
      <c r="LVE211" s="223"/>
      <c r="LVF211" s="418"/>
      <c r="LVG211" s="418"/>
      <c r="LVH211" s="331"/>
      <c r="LVI211" s="332"/>
      <c r="LVJ211" s="418"/>
      <c r="LVK211" s="223"/>
      <c r="LVL211" s="223"/>
      <c r="LVM211" s="333"/>
      <c r="LVN211" s="333"/>
      <c r="LVO211" s="223"/>
      <c r="LVP211" s="418"/>
      <c r="LVQ211" s="418"/>
      <c r="LVR211" s="331"/>
      <c r="LVS211" s="332"/>
      <c r="LVT211" s="418"/>
      <c r="LVU211" s="223"/>
      <c r="LVV211" s="223"/>
      <c r="LVW211" s="333"/>
      <c r="LVX211" s="333"/>
      <c r="LVY211" s="223"/>
      <c r="LVZ211" s="418"/>
      <c r="LWA211" s="418"/>
      <c r="LWB211" s="331"/>
      <c r="LWC211" s="332"/>
      <c r="LWD211" s="418"/>
      <c r="LWE211" s="223"/>
      <c r="LWF211" s="223"/>
      <c r="LWG211" s="333"/>
      <c r="LWH211" s="333"/>
      <c r="LWI211" s="223"/>
      <c r="LWJ211" s="418"/>
      <c r="LWK211" s="418"/>
      <c r="LWL211" s="331"/>
      <c r="LWM211" s="332"/>
      <c r="LWN211" s="418"/>
      <c r="LWO211" s="223"/>
      <c r="LWP211" s="223"/>
      <c r="LWQ211" s="333"/>
      <c r="LWR211" s="333"/>
      <c r="LWS211" s="223"/>
      <c r="LWT211" s="418"/>
      <c r="LWU211" s="418"/>
      <c r="LWV211" s="331"/>
      <c r="LWW211" s="332"/>
      <c r="LWX211" s="418"/>
      <c r="LWY211" s="223"/>
      <c r="LWZ211" s="223"/>
      <c r="LXA211" s="333"/>
      <c r="LXB211" s="333"/>
      <c r="LXC211" s="223"/>
      <c r="LXD211" s="418"/>
      <c r="LXE211" s="418"/>
      <c r="LXF211" s="331"/>
      <c r="LXG211" s="332"/>
      <c r="LXH211" s="418"/>
      <c r="LXI211" s="223"/>
      <c r="LXJ211" s="223"/>
      <c r="LXK211" s="333"/>
      <c r="LXL211" s="333"/>
      <c r="LXM211" s="223"/>
      <c r="LXN211" s="418"/>
      <c r="LXO211" s="418"/>
      <c r="LXP211" s="331"/>
      <c r="LXQ211" s="332"/>
      <c r="LXR211" s="418"/>
      <c r="LXS211" s="223"/>
      <c r="LXT211" s="223"/>
      <c r="LXU211" s="333"/>
      <c r="LXV211" s="333"/>
      <c r="LXW211" s="223"/>
      <c r="LXX211" s="418"/>
      <c r="LXY211" s="418"/>
      <c r="LXZ211" s="331"/>
      <c r="LYA211" s="332"/>
      <c r="LYB211" s="418"/>
      <c r="LYC211" s="223"/>
      <c r="LYD211" s="223"/>
      <c r="LYE211" s="333"/>
      <c r="LYF211" s="333"/>
      <c r="LYG211" s="223"/>
      <c r="LYH211" s="418"/>
      <c r="LYI211" s="418"/>
      <c r="LYJ211" s="331"/>
      <c r="LYK211" s="332"/>
      <c r="LYL211" s="418"/>
      <c r="LYM211" s="223"/>
      <c r="LYN211" s="223"/>
      <c r="LYO211" s="333"/>
      <c r="LYP211" s="333"/>
      <c r="LYQ211" s="223"/>
      <c r="LYR211" s="418"/>
      <c r="LYS211" s="418"/>
      <c r="LYT211" s="331"/>
      <c r="LYU211" s="332"/>
      <c r="LYV211" s="418"/>
      <c r="LYW211" s="223"/>
      <c r="LYX211" s="223"/>
      <c r="LYY211" s="333"/>
      <c r="LYZ211" s="333"/>
      <c r="LZA211" s="223"/>
      <c r="LZB211" s="418"/>
      <c r="LZC211" s="418"/>
      <c r="LZD211" s="331"/>
      <c r="LZE211" s="332"/>
      <c r="LZF211" s="418"/>
      <c r="LZG211" s="223"/>
      <c r="LZH211" s="223"/>
      <c r="LZI211" s="333"/>
      <c r="LZJ211" s="333"/>
      <c r="LZK211" s="223"/>
      <c r="LZL211" s="418"/>
      <c r="LZM211" s="418"/>
      <c r="LZN211" s="331"/>
      <c r="LZO211" s="332"/>
      <c r="LZP211" s="418"/>
      <c r="LZQ211" s="223"/>
      <c r="LZR211" s="223"/>
      <c r="LZS211" s="333"/>
      <c r="LZT211" s="333"/>
      <c r="LZU211" s="223"/>
      <c r="LZV211" s="418"/>
      <c r="LZW211" s="418"/>
      <c r="LZX211" s="331"/>
      <c r="LZY211" s="332"/>
      <c r="LZZ211" s="418"/>
      <c r="MAA211" s="223"/>
      <c r="MAB211" s="223"/>
      <c r="MAC211" s="333"/>
      <c r="MAD211" s="333"/>
      <c r="MAE211" s="223"/>
      <c r="MAF211" s="418"/>
      <c r="MAG211" s="418"/>
      <c r="MAH211" s="331"/>
      <c r="MAI211" s="332"/>
      <c r="MAJ211" s="418"/>
      <c r="MAK211" s="223"/>
      <c r="MAL211" s="223"/>
      <c r="MAM211" s="333"/>
      <c r="MAN211" s="333"/>
      <c r="MAO211" s="223"/>
      <c r="MAP211" s="418"/>
      <c r="MAQ211" s="418"/>
      <c r="MAR211" s="331"/>
      <c r="MAS211" s="332"/>
      <c r="MAT211" s="418"/>
      <c r="MAU211" s="223"/>
      <c r="MAV211" s="223"/>
      <c r="MAW211" s="333"/>
      <c r="MAX211" s="333"/>
      <c r="MAY211" s="223"/>
      <c r="MAZ211" s="418"/>
      <c r="MBA211" s="418"/>
      <c r="MBB211" s="331"/>
      <c r="MBC211" s="332"/>
      <c r="MBD211" s="418"/>
      <c r="MBE211" s="223"/>
      <c r="MBF211" s="223"/>
      <c r="MBG211" s="333"/>
      <c r="MBH211" s="333"/>
      <c r="MBI211" s="223"/>
      <c r="MBJ211" s="418"/>
      <c r="MBK211" s="418"/>
      <c r="MBL211" s="331"/>
      <c r="MBM211" s="332"/>
      <c r="MBN211" s="418"/>
      <c r="MBO211" s="223"/>
      <c r="MBP211" s="223"/>
      <c r="MBQ211" s="333"/>
      <c r="MBR211" s="333"/>
      <c r="MBS211" s="223"/>
      <c r="MBT211" s="418"/>
      <c r="MBU211" s="418"/>
      <c r="MBV211" s="331"/>
      <c r="MBW211" s="332"/>
      <c r="MBX211" s="418"/>
      <c r="MBY211" s="223"/>
      <c r="MBZ211" s="223"/>
      <c r="MCA211" s="333"/>
      <c r="MCB211" s="333"/>
      <c r="MCC211" s="223"/>
      <c r="MCD211" s="418"/>
      <c r="MCE211" s="418"/>
      <c r="MCF211" s="331"/>
      <c r="MCG211" s="332"/>
      <c r="MCH211" s="418"/>
      <c r="MCI211" s="223"/>
      <c r="MCJ211" s="223"/>
      <c r="MCK211" s="333"/>
      <c r="MCL211" s="333"/>
      <c r="MCM211" s="223"/>
      <c r="MCN211" s="418"/>
      <c r="MCO211" s="418"/>
      <c r="MCP211" s="331"/>
      <c r="MCQ211" s="332"/>
      <c r="MCR211" s="418"/>
      <c r="MCS211" s="223"/>
      <c r="MCT211" s="223"/>
      <c r="MCU211" s="333"/>
      <c r="MCV211" s="333"/>
      <c r="MCW211" s="223"/>
      <c r="MCX211" s="418"/>
      <c r="MCY211" s="418"/>
      <c r="MCZ211" s="331"/>
      <c r="MDA211" s="332"/>
      <c r="MDB211" s="418"/>
      <c r="MDC211" s="223"/>
      <c r="MDD211" s="223"/>
      <c r="MDE211" s="333"/>
      <c r="MDF211" s="333"/>
      <c r="MDG211" s="223"/>
      <c r="MDH211" s="418"/>
      <c r="MDI211" s="418"/>
      <c r="MDJ211" s="331"/>
      <c r="MDK211" s="332"/>
      <c r="MDL211" s="418"/>
      <c r="MDM211" s="223"/>
      <c r="MDN211" s="223"/>
      <c r="MDO211" s="333"/>
      <c r="MDP211" s="333"/>
      <c r="MDQ211" s="223"/>
      <c r="MDR211" s="418"/>
      <c r="MDS211" s="418"/>
      <c r="MDT211" s="331"/>
      <c r="MDU211" s="332"/>
      <c r="MDV211" s="418"/>
      <c r="MDW211" s="223"/>
      <c r="MDX211" s="223"/>
      <c r="MDY211" s="333"/>
      <c r="MDZ211" s="333"/>
      <c r="MEA211" s="223"/>
      <c r="MEB211" s="418"/>
      <c r="MEC211" s="418"/>
      <c r="MED211" s="331"/>
      <c r="MEE211" s="332"/>
      <c r="MEF211" s="418"/>
      <c r="MEG211" s="223"/>
      <c r="MEH211" s="223"/>
      <c r="MEI211" s="333"/>
      <c r="MEJ211" s="333"/>
      <c r="MEK211" s="223"/>
      <c r="MEL211" s="418"/>
      <c r="MEM211" s="418"/>
      <c r="MEN211" s="331"/>
      <c r="MEO211" s="332"/>
      <c r="MEP211" s="418"/>
      <c r="MEQ211" s="223"/>
      <c r="MER211" s="223"/>
      <c r="MES211" s="333"/>
      <c r="MET211" s="333"/>
      <c r="MEU211" s="223"/>
      <c r="MEV211" s="418"/>
      <c r="MEW211" s="418"/>
      <c r="MEX211" s="331"/>
      <c r="MEY211" s="332"/>
      <c r="MEZ211" s="418"/>
      <c r="MFA211" s="223"/>
      <c r="MFB211" s="223"/>
      <c r="MFC211" s="333"/>
      <c r="MFD211" s="333"/>
      <c r="MFE211" s="223"/>
      <c r="MFF211" s="418"/>
      <c r="MFG211" s="418"/>
      <c r="MFH211" s="331"/>
      <c r="MFI211" s="332"/>
      <c r="MFJ211" s="418"/>
      <c r="MFK211" s="223"/>
      <c r="MFL211" s="223"/>
      <c r="MFM211" s="333"/>
      <c r="MFN211" s="333"/>
      <c r="MFO211" s="223"/>
      <c r="MFP211" s="418"/>
      <c r="MFQ211" s="418"/>
      <c r="MFR211" s="331"/>
      <c r="MFS211" s="332"/>
      <c r="MFT211" s="418"/>
      <c r="MFU211" s="223"/>
      <c r="MFV211" s="223"/>
      <c r="MFW211" s="333"/>
      <c r="MFX211" s="333"/>
      <c r="MFY211" s="223"/>
      <c r="MFZ211" s="418"/>
      <c r="MGA211" s="418"/>
      <c r="MGB211" s="331"/>
      <c r="MGC211" s="332"/>
      <c r="MGD211" s="418"/>
      <c r="MGE211" s="223"/>
      <c r="MGF211" s="223"/>
      <c r="MGG211" s="333"/>
      <c r="MGH211" s="333"/>
      <c r="MGI211" s="223"/>
      <c r="MGJ211" s="418"/>
      <c r="MGK211" s="418"/>
      <c r="MGL211" s="331"/>
      <c r="MGM211" s="332"/>
      <c r="MGN211" s="418"/>
      <c r="MGO211" s="223"/>
      <c r="MGP211" s="223"/>
      <c r="MGQ211" s="333"/>
      <c r="MGR211" s="333"/>
      <c r="MGS211" s="223"/>
      <c r="MGT211" s="418"/>
      <c r="MGU211" s="418"/>
      <c r="MGV211" s="331"/>
      <c r="MGW211" s="332"/>
      <c r="MGX211" s="418"/>
      <c r="MGY211" s="223"/>
      <c r="MGZ211" s="223"/>
      <c r="MHA211" s="333"/>
      <c r="MHB211" s="333"/>
      <c r="MHC211" s="223"/>
      <c r="MHD211" s="418"/>
      <c r="MHE211" s="418"/>
      <c r="MHF211" s="331"/>
      <c r="MHG211" s="332"/>
      <c r="MHH211" s="418"/>
      <c r="MHI211" s="223"/>
      <c r="MHJ211" s="223"/>
      <c r="MHK211" s="333"/>
      <c r="MHL211" s="333"/>
      <c r="MHM211" s="223"/>
      <c r="MHN211" s="418"/>
      <c r="MHO211" s="418"/>
      <c r="MHP211" s="331"/>
      <c r="MHQ211" s="332"/>
      <c r="MHR211" s="418"/>
      <c r="MHS211" s="223"/>
      <c r="MHT211" s="223"/>
      <c r="MHU211" s="333"/>
      <c r="MHV211" s="333"/>
      <c r="MHW211" s="223"/>
      <c r="MHX211" s="418"/>
      <c r="MHY211" s="418"/>
      <c r="MHZ211" s="331"/>
      <c r="MIA211" s="332"/>
      <c r="MIB211" s="418"/>
      <c r="MIC211" s="223"/>
      <c r="MID211" s="223"/>
      <c r="MIE211" s="333"/>
      <c r="MIF211" s="333"/>
      <c r="MIG211" s="223"/>
      <c r="MIH211" s="418"/>
      <c r="MII211" s="418"/>
      <c r="MIJ211" s="331"/>
      <c r="MIK211" s="332"/>
      <c r="MIL211" s="418"/>
      <c r="MIM211" s="223"/>
      <c r="MIN211" s="223"/>
      <c r="MIO211" s="333"/>
      <c r="MIP211" s="333"/>
      <c r="MIQ211" s="223"/>
      <c r="MIR211" s="418"/>
      <c r="MIS211" s="418"/>
      <c r="MIT211" s="331"/>
      <c r="MIU211" s="332"/>
      <c r="MIV211" s="418"/>
      <c r="MIW211" s="223"/>
      <c r="MIX211" s="223"/>
      <c r="MIY211" s="333"/>
      <c r="MIZ211" s="333"/>
      <c r="MJA211" s="223"/>
      <c r="MJB211" s="418"/>
      <c r="MJC211" s="418"/>
      <c r="MJD211" s="331"/>
      <c r="MJE211" s="332"/>
      <c r="MJF211" s="418"/>
      <c r="MJG211" s="223"/>
      <c r="MJH211" s="223"/>
      <c r="MJI211" s="333"/>
      <c r="MJJ211" s="333"/>
      <c r="MJK211" s="223"/>
      <c r="MJL211" s="418"/>
      <c r="MJM211" s="418"/>
      <c r="MJN211" s="331"/>
      <c r="MJO211" s="332"/>
      <c r="MJP211" s="418"/>
      <c r="MJQ211" s="223"/>
      <c r="MJR211" s="223"/>
      <c r="MJS211" s="333"/>
      <c r="MJT211" s="333"/>
      <c r="MJU211" s="223"/>
      <c r="MJV211" s="418"/>
      <c r="MJW211" s="418"/>
      <c r="MJX211" s="331"/>
      <c r="MJY211" s="332"/>
      <c r="MJZ211" s="418"/>
      <c r="MKA211" s="223"/>
      <c r="MKB211" s="223"/>
      <c r="MKC211" s="333"/>
      <c r="MKD211" s="333"/>
      <c r="MKE211" s="223"/>
      <c r="MKF211" s="418"/>
      <c r="MKG211" s="418"/>
      <c r="MKH211" s="331"/>
      <c r="MKI211" s="332"/>
      <c r="MKJ211" s="418"/>
      <c r="MKK211" s="223"/>
      <c r="MKL211" s="223"/>
      <c r="MKM211" s="333"/>
      <c r="MKN211" s="333"/>
      <c r="MKO211" s="223"/>
      <c r="MKP211" s="418"/>
      <c r="MKQ211" s="418"/>
      <c r="MKR211" s="331"/>
      <c r="MKS211" s="332"/>
      <c r="MKT211" s="418"/>
      <c r="MKU211" s="223"/>
      <c r="MKV211" s="223"/>
      <c r="MKW211" s="333"/>
      <c r="MKX211" s="333"/>
      <c r="MKY211" s="223"/>
      <c r="MKZ211" s="418"/>
      <c r="MLA211" s="418"/>
      <c r="MLB211" s="331"/>
      <c r="MLC211" s="332"/>
      <c r="MLD211" s="418"/>
      <c r="MLE211" s="223"/>
      <c r="MLF211" s="223"/>
      <c r="MLG211" s="333"/>
      <c r="MLH211" s="333"/>
      <c r="MLI211" s="223"/>
      <c r="MLJ211" s="418"/>
      <c r="MLK211" s="418"/>
      <c r="MLL211" s="331"/>
      <c r="MLM211" s="332"/>
      <c r="MLN211" s="418"/>
      <c r="MLO211" s="223"/>
      <c r="MLP211" s="223"/>
      <c r="MLQ211" s="333"/>
      <c r="MLR211" s="333"/>
      <c r="MLS211" s="223"/>
      <c r="MLT211" s="418"/>
      <c r="MLU211" s="418"/>
      <c r="MLV211" s="331"/>
      <c r="MLW211" s="332"/>
      <c r="MLX211" s="418"/>
      <c r="MLY211" s="223"/>
      <c r="MLZ211" s="223"/>
      <c r="MMA211" s="333"/>
      <c r="MMB211" s="333"/>
      <c r="MMC211" s="223"/>
      <c r="MMD211" s="418"/>
      <c r="MME211" s="418"/>
      <c r="MMF211" s="331"/>
      <c r="MMG211" s="332"/>
      <c r="MMH211" s="418"/>
      <c r="MMI211" s="223"/>
      <c r="MMJ211" s="223"/>
      <c r="MMK211" s="333"/>
      <c r="MML211" s="333"/>
      <c r="MMM211" s="223"/>
      <c r="MMN211" s="418"/>
      <c r="MMO211" s="418"/>
      <c r="MMP211" s="331"/>
      <c r="MMQ211" s="332"/>
      <c r="MMR211" s="418"/>
      <c r="MMS211" s="223"/>
      <c r="MMT211" s="223"/>
      <c r="MMU211" s="333"/>
      <c r="MMV211" s="333"/>
      <c r="MMW211" s="223"/>
      <c r="MMX211" s="418"/>
      <c r="MMY211" s="418"/>
      <c r="MMZ211" s="331"/>
      <c r="MNA211" s="332"/>
      <c r="MNB211" s="418"/>
      <c r="MNC211" s="223"/>
      <c r="MND211" s="223"/>
      <c r="MNE211" s="333"/>
      <c r="MNF211" s="333"/>
      <c r="MNG211" s="223"/>
      <c r="MNH211" s="418"/>
      <c r="MNI211" s="418"/>
      <c r="MNJ211" s="331"/>
      <c r="MNK211" s="332"/>
      <c r="MNL211" s="418"/>
      <c r="MNM211" s="223"/>
      <c r="MNN211" s="223"/>
      <c r="MNO211" s="333"/>
      <c r="MNP211" s="333"/>
      <c r="MNQ211" s="223"/>
      <c r="MNR211" s="418"/>
      <c r="MNS211" s="418"/>
      <c r="MNT211" s="331"/>
      <c r="MNU211" s="332"/>
      <c r="MNV211" s="418"/>
      <c r="MNW211" s="223"/>
      <c r="MNX211" s="223"/>
      <c r="MNY211" s="333"/>
      <c r="MNZ211" s="333"/>
      <c r="MOA211" s="223"/>
      <c r="MOB211" s="418"/>
      <c r="MOC211" s="418"/>
      <c r="MOD211" s="331"/>
      <c r="MOE211" s="332"/>
      <c r="MOF211" s="418"/>
      <c r="MOG211" s="223"/>
      <c r="MOH211" s="223"/>
      <c r="MOI211" s="333"/>
      <c r="MOJ211" s="333"/>
      <c r="MOK211" s="223"/>
      <c r="MOL211" s="418"/>
      <c r="MOM211" s="418"/>
      <c r="MON211" s="331"/>
      <c r="MOO211" s="332"/>
      <c r="MOP211" s="418"/>
      <c r="MOQ211" s="223"/>
      <c r="MOR211" s="223"/>
      <c r="MOS211" s="333"/>
      <c r="MOT211" s="333"/>
      <c r="MOU211" s="223"/>
      <c r="MOV211" s="418"/>
      <c r="MOW211" s="418"/>
      <c r="MOX211" s="331"/>
      <c r="MOY211" s="332"/>
      <c r="MOZ211" s="418"/>
      <c r="MPA211" s="223"/>
      <c r="MPB211" s="223"/>
      <c r="MPC211" s="333"/>
      <c r="MPD211" s="333"/>
      <c r="MPE211" s="223"/>
      <c r="MPF211" s="418"/>
      <c r="MPG211" s="418"/>
      <c r="MPH211" s="331"/>
      <c r="MPI211" s="332"/>
      <c r="MPJ211" s="418"/>
      <c r="MPK211" s="223"/>
      <c r="MPL211" s="223"/>
      <c r="MPM211" s="333"/>
      <c r="MPN211" s="333"/>
      <c r="MPO211" s="223"/>
      <c r="MPP211" s="418"/>
      <c r="MPQ211" s="418"/>
      <c r="MPR211" s="331"/>
      <c r="MPS211" s="332"/>
      <c r="MPT211" s="418"/>
      <c r="MPU211" s="223"/>
      <c r="MPV211" s="223"/>
      <c r="MPW211" s="333"/>
      <c r="MPX211" s="333"/>
      <c r="MPY211" s="223"/>
      <c r="MPZ211" s="418"/>
      <c r="MQA211" s="418"/>
      <c r="MQB211" s="331"/>
      <c r="MQC211" s="332"/>
      <c r="MQD211" s="418"/>
      <c r="MQE211" s="223"/>
      <c r="MQF211" s="223"/>
      <c r="MQG211" s="333"/>
      <c r="MQH211" s="333"/>
      <c r="MQI211" s="223"/>
      <c r="MQJ211" s="418"/>
      <c r="MQK211" s="418"/>
      <c r="MQL211" s="331"/>
      <c r="MQM211" s="332"/>
      <c r="MQN211" s="418"/>
      <c r="MQO211" s="223"/>
      <c r="MQP211" s="223"/>
      <c r="MQQ211" s="333"/>
      <c r="MQR211" s="333"/>
      <c r="MQS211" s="223"/>
      <c r="MQT211" s="418"/>
      <c r="MQU211" s="418"/>
      <c r="MQV211" s="331"/>
      <c r="MQW211" s="332"/>
      <c r="MQX211" s="418"/>
      <c r="MQY211" s="223"/>
      <c r="MQZ211" s="223"/>
      <c r="MRA211" s="333"/>
      <c r="MRB211" s="333"/>
      <c r="MRC211" s="223"/>
      <c r="MRD211" s="418"/>
      <c r="MRE211" s="418"/>
      <c r="MRF211" s="331"/>
      <c r="MRG211" s="332"/>
      <c r="MRH211" s="418"/>
      <c r="MRI211" s="223"/>
      <c r="MRJ211" s="223"/>
      <c r="MRK211" s="333"/>
      <c r="MRL211" s="333"/>
      <c r="MRM211" s="223"/>
      <c r="MRN211" s="418"/>
      <c r="MRO211" s="418"/>
      <c r="MRP211" s="331"/>
      <c r="MRQ211" s="332"/>
      <c r="MRR211" s="418"/>
      <c r="MRS211" s="223"/>
      <c r="MRT211" s="223"/>
      <c r="MRU211" s="333"/>
      <c r="MRV211" s="333"/>
      <c r="MRW211" s="223"/>
      <c r="MRX211" s="418"/>
      <c r="MRY211" s="418"/>
      <c r="MRZ211" s="331"/>
      <c r="MSA211" s="332"/>
      <c r="MSB211" s="418"/>
      <c r="MSC211" s="223"/>
      <c r="MSD211" s="223"/>
      <c r="MSE211" s="333"/>
      <c r="MSF211" s="333"/>
      <c r="MSG211" s="223"/>
      <c r="MSH211" s="418"/>
      <c r="MSI211" s="418"/>
      <c r="MSJ211" s="331"/>
      <c r="MSK211" s="332"/>
      <c r="MSL211" s="418"/>
      <c r="MSM211" s="223"/>
      <c r="MSN211" s="223"/>
      <c r="MSO211" s="333"/>
      <c r="MSP211" s="333"/>
      <c r="MSQ211" s="223"/>
      <c r="MSR211" s="418"/>
      <c r="MSS211" s="418"/>
      <c r="MST211" s="331"/>
      <c r="MSU211" s="332"/>
      <c r="MSV211" s="418"/>
      <c r="MSW211" s="223"/>
      <c r="MSX211" s="223"/>
      <c r="MSY211" s="333"/>
      <c r="MSZ211" s="333"/>
      <c r="MTA211" s="223"/>
      <c r="MTB211" s="418"/>
      <c r="MTC211" s="418"/>
      <c r="MTD211" s="331"/>
      <c r="MTE211" s="332"/>
      <c r="MTF211" s="418"/>
      <c r="MTG211" s="223"/>
      <c r="MTH211" s="223"/>
      <c r="MTI211" s="333"/>
      <c r="MTJ211" s="333"/>
      <c r="MTK211" s="223"/>
      <c r="MTL211" s="418"/>
      <c r="MTM211" s="418"/>
      <c r="MTN211" s="331"/>
      <c r="MTO211" s="332"/>
      <c r="MTP211" s="418"/>
      <c r="MTQ211" s="223"/>
      <c r="MTR211" s="223"/>
      <c r="MTS211" s="333"/>
      <c r="MTT211" s="333"/>
      <c r="MTU211" s="223"/>
      <c r="MTV211" s="418"/>
      <c r="MTW211" s="418"/>
      <c r="MTX211" s="331"/>
      <c r="MTY211" s="332"/>
      <c r="MTZ211" s="418"/>
      <c r="MUA211" s="223"/>
      <c r="MUB211" s="223"/>
      <c r="MUC211" s="333"/>
      <c r="MUD211" s="333"/>
      <c r="MUE211" s="223"/>
      <c r="MUF211" s="418"/>
      <c r="MUG211" s="418"/>
      <c r="MUH211" s="331"/>
      <c r="MUI211" s="332"/>
      <c r="MUJ211" s="418"/>
      <c r="MUK211" s="223"/>
      <c r="MUL211" s="223"/>
      <c r="MUM211" s="333"/>
      <c r="MUN211" s="333"/>
      <c r="MUO211" s="223"/>
      <c r="MUP211" s="418"/>
      <c r="MUQ211" s="418"/>
      <c r="MUR211" s="331"/>
      <c r="MUS211" s="332"/>
      <c r="MUT211" s="418"/>
      <c r="MUU211" s="223"/>
      <c r="MUV211" s="223"/>
      <c r="MUW211" s="333"/>
      <c r="MUX211" s="333"/>
      <c r="MUY211" s="223"/>
      <c r="MUZ211" s="418"/>
      <c r="MVA211" s="418"/>
      <c r="MVB211" s="331"/>
      <c r="MVC211" s="332"/>
      <c r="MVD211" s="418"/>
      <c r="MVE211" s="223"/>
      <c r="MVF211" s="223"/>
      <c r="MVG211" s="333"/>
      <c r="MVH211" s="333"/>
      <c r="MVI211" s="223"/>
      <c r="MVJ211" s="418"/>
      <c r="MVK211" s="418"/>
      <c r="MVL211" s="331"/>
      <c r="MVM211" s="332"/>
      <c r="MVN211" s="418"/>
      <c r="MVO211" s="223"/>
      <c r="MVP211" s="223"/>
      <c r="MVQ211" s="333"/>
      <c r="MVR211" s="333"/>
      <c r="MVS211" s="223"/>
      <c r="MVT211" s="418"/>
      <c r="MVU211" s="418"/>
      <c r="MVV211" s="331"/>
      <c r="MVW211" s="332"/>
      <c r="MVX211" s="418"/>
      <c r="MVY211" s="223"/>
      <c r="MVZ211" s="223"/>
      <c r="MWA211" s="333"/>
      <c r="MWB211" s="333"/>
      <c r="MWC211" s="223"/>
      <c r="MWD211" s="418"/>
      <c r="MWE211" s="418"/>
      <c r="MWF211" s="331"/>
      <c r="MWG211" s="332"/>
      <c r="MWH211" s="418"/>
      <c r="MWI211" s="223"/>
      <c r="MWJ211" s="223"/>
      <c r="MWK211" s="333"/>
      <c r="MWL211" s="333"/>
      <c r="MWM211" s="223"/>
      <c r="MWN211" s="418"/>
      <c r="MWO211" s="418"/>
      <c r="MWP211" s="331"/>
      <c r="MWQ211" s="332"/>
      <c r="MWR211" s="418"/>
      <c r="MWS211" s="223"/>
      <c r="MWT211" s="223"/>
      <c r="MWU211" s="333"/>
      <c r="MWV211" s="333"/>
      <c r="MWW211" s="223"/>
      <c r="MWX211" s="418"/>
      <c r="MWY211" s="418"/>
      <c r="MWZ211" s="331"/>
      <c r="MXA211" s="332"/>
      <c r="MXB211" s="418"/>
      <c r="MXC211" s="223"/>
      <c r="MXD211" s="223"/>
      <c r="MXE211" s="333"/>
      <c r="MXF211" s="333"/>
      <c r="MXG211" s="223"/>
      <c r="MXH211" s="418"/>
      <c r="MXI211" s="418"/>
      <c r="MXJ211" s="331"/>
      <c r="MXK211" s="332"/>
      <c r="MXL211" s="418"/>
      <c r="MXM211" s="223"/>
      <c r="MXN211" s="223"/>
      <c r="MXO211" s="333"/>
      <c r="MXP211" s="333"/>
      <c r="MXQ211" s="223"/>
      <c r="MXR211" s="418"/>
      <c r="MXS211" s="418"/>
      <c r="MXT211" s="331"/>
      <c r="MXU211" s="332"/>
      <c r="MXV211" s="418"/>
      <c r="MXW211" s="223"/>
      <c r="MXX211" s="223"/>
      <c r="MXY211" s="333"/>
      <c r="MXZ211" s="333"/>
      <c r="MYA211" s="223"/>
      <c r="MYB211" s="418"/>
      <c r="MYC211" s="418"/>
      <c r="MYD211" s="331"/>
      <c r="MYE211" s="332"/>
      <c r="MYF211" s="418"/>
      <c r="MYG211" s="223"/>
      <c r="MYH211" s="223"/>
      <c r="MYI211" s="333"/>
      <c r="MYJ211" s="333"/>
      <c r="MYK211" s="223"/>
      <c r="MYL211" s="418"/>
      <c r="MYM211" s="418"/>
      <c r="MYN211" s="331"/>
      <c r="MYO211" s="332"/>
      <c r="MYP211" s="418"/>
      <c r="MYQ211" s="223"/>
      <c r="MYR211" s="223"/>
      <c r="MYS211" s="333"/>
      <c r="MYT211" s="333"/>
      <c r="MYU211" s="223"/>
      <c r="MYV211" s="418"/>
      <c r="MYW211" s="418"/>
      <c r="MYX211" s="331"/>
      <c r="MYY211" s="332"/>
      <c r="MYZ211" s="418"/>
      <c r="MZA211" s="223"/>
      <c r="MZB211" s="223"/>
      <c r="MZC211" s="333"/>
      <c r="MZD211" s="333"/>
      <c r="MZE211" s="223"/>
      <c r="MZF211" s="418"/>
      <c r="MZG211" s="418"/>
      <c r="MZH211" s="331"/>
      <c r="MZI211" s="332"/>
      <c r="MZJ211" s="418"/>
      <c r="MZK211" s="223"/>
      <c r="MZL211" s="223"/>
      <c r="MZM211" s="333"/>
      <c r="MZN211" s="333"/>
      <c r="MZO211" s="223"/>
      <c r="MZP211" s="418"/>
      <c r="MZQ211" s="418"/>
      <c r="MZR211" s="331"/>
      <c r="MZS211" s="332"/>
      <c r="MZT211" s="418"/>
      <c r="MZU211" s="223"/>
      <c r="MZV211" s="223"/>
      <c r="MZW211" s="333"/>
      <c r="MZX211" s="333"/>
      <c r="MZY211" s="223"/>
      <c r="MZZ211" s="418"/>
      <c r="NAA211" s="418"/>
      <c r="NAB211" s="331"/>
      <c r="NAC211" s="332"/>
      <c r="NAD211" s="418"/>
      <c r="NAE211" s="223"/>
      <c r="NAF211" s="223"/>
      <c r="NAG211" s="333"/>
      <c r="NAH211" s="333"/>
      <c r="NAI211" s="223"/>
      <c r="NAJ211" s="418"/>
      <c r="NAK211" s="418"/>
      <c r="NAL211" s="331"/>
      <c r="NAM211" s="332"/>
      <c r="NAN211" s="418"/>
      <c r="NAO211" s="223"/>
      <c r="NAP211" s="223"/>
      <c r="NAQ211" s="333"/>
      <c r="NAR211" s="333"/>
      <c r="NAS211" s="223"/>
      <c r="NAT211" s="418"/>
      <c r="NAU211" s="418"/>
      <c r="NAV211" s="331"/>
      <c r="NAW211" s="332"/>
      <c r="NAX211" s="418"/>
      <c r="NAY211" s="223"/>
      <c r="NAZ211" s="223"/>
      <c r="NBA211" s="333"/>
      <c r="NBB211" s="333"/>
      <c r="NBC211" s="223"/>
      <c r="NBD211" s="418"/>
      <c r="NBE211" s="418"/>
      <c r="NBF211" s="331"/>
      <c r="NBG211" s="332"/>
      <c r="NBH211" s="418"/>
      <c r="NBI211" s="223"/>
      <c r="NBJ211" s="223"/>
      <c r="NBK211" s="333"/>
      <c r="NBL211" s="333"/>
      <c r="NBM211" s="223"/>
      <c r="NBN211" s="418"/>
      <c r="NBO211" s="418"/>
      <c r="NBP211" s="331"/>
      <c r="NBQ211" s="332"/>
      <c r="NBR211" s="418"/>
      <c r="NBS211" s="223"/>
      <c r="NBT211" s="223"/>
      <c r="NBU211" s="333"/>
      <c r="NBV211" s="333"/>
      <c r="NBW211" s="223"/>
      <c r="NBX211" s="418"/>
      <c r="NBY211" s="418"/>
      <c r="NBZ211" s="331"/>
      <c r="NCA211" s="332"/>
      <c r="NCB211" s="418"/>
      <c r="NCC211" s="223"/>
      <c r="NCD211" s="223"/>
      <c r="NCE211" s="333"/>
      <c r="NCF211" s="333"/>
      <c r="NCG211" s="223"/>
      <c r="NCH211" s="418"/>
      <c r="NCI211" s="418"/>
      <c r="NCJ211" s="331"/>
      <c r="NCK211" s="332"/>
      <c r="NCL211" s="418"/>
      <c r="NCM211" s="223"/>
      <c r="NCN211" s="223"/>
      <c r="NCO211" s="333"/>
      <c r="NCP211" s="333"/>
      <c r="NCQ211" s="223"/>
      <c r="NCR211" s="418"/>
      <c r="NCS211" s="418"/>
      <c r="NCT211" s="331"/>
      <c r="NCU211" s="332"/>
      <c r="NCV211" s="418"/>
      <c r="NCW211" s="223"/>
      <c r="NCX211" s="223"/>
      <c r="NCY211" s="333"/>
      <c r="NCZ211" s="333"/>
      <c r="NDA211" s="223"/>
      <c r="NDB211" s="418"/>
      <c r="NDC211" s="418"/>
      <c r="NDD211" s="331"/>
      <c r="NDE211" s="332"/>
      <c r="NDF211" s="418"/>
      <c r="NDG211" s="223"/>
      <c r="NDH211" s="223"/>
      <c r="NDI211" s="333"/>
      <c r="NDJ211" s="333"/>
      <c r="NDK211" s="223"/>
      <c r="NDL211" s="418"/>
      <c r="NDM211" s="418"/>
      <c r="NDN211" s="331"/>
      <c r="NDO211" s="332"/>
      <c r="NDP211" s="418"/>
      <c r="NDQ211" s="223"/>
      <c r="NDR211" s="223"/>
      <c r="NDS211" s="333"/>
      <c r="NDT211" s="333"/>
      <c r="NDU211" s="223"/>
      <c r="NDV211" s="418"/>
      <c r="NDW211" s="418"/>
      <c r="NDX211" s="331"/>
      <c r="NDY211" s="332"/>
      <c r="NDZ211" s="418"/>
      <c r="NEA211" s="223"/>
      <c r="NEB211" s="223"/>
      <c r="NEC211" s="333"/>
      <c r="NED211" s="333"/>
      <c r="NEE211" s="223"/>
      <c r="NEF211" s="418"/>
      <c r="NEG211" s="418"/>
      <c r="NEH211" s="331"/>
      <c r="NEI211" s="332"/>
      <c r="NEJ211" s="418"/>
      <c r="NEK211" s="223"/>
      <c r="NEL211" s="223"/>
      <c r="NEM211" s="333"/>
      <c r="NEN211" s="333"/>
      <c r="NEO211" s="223"/>
      <c r="NEP211" s="418"/>
      <c r="NEQ211" s="418"/>
      <c r="NER211" s="331"/>
      <c r="NES211" s="332"/>
      <c r="NET211" s="418"/>
      <c r="NEU211" s="223"/>
      <c r="NEV211" s="223"/>
      <c r="NEW211" s="333"/>
      <c r="NEX211" s="333"/>
      <c r="NEY211" s="223"/>
      <c r="NEZ211" s="418"/>
      <c r="NFA211" s="418"/>
      <c r="NFB211" s="331"/>
      <c r="NFC211" s="332"/>
      <c r="NFD211" s="418"/>
      <c r="NFE211" s="223"/>
      <c r="NFF211" s="223"/>
      <c r="NFG211" s="333"/>
      <c r="NFH211" s="333"/>
      <c r="NFI211" s="223"/>
      <c r="NFJ211" s="418"/>
      <c r="NFK211" s="418"/>
      <c r="NFL211" s="331"/>
      <c r="NFM211" s="332"/>
      <c r="NFN211" s="418"/>
      <c r="NFO211" s="223"/>
      <c r="NFP211" s="223"/>
      <c r="NFQ211" s="333"/>
      <c r="NFR211" s="333"/>
      <c r="NFS211" s="223"/>
      <c r="NFT211" s="418"/>
      <c r="NFU211" s="418"/>
      <c r="NFV211" s="331"/>
      <c r="NFW211" s="332"/>
      <c r="NFX211" s="418"/>
      <c r="NFY211" s="223"/>
      <c r="NFZ211" s="223"/>
      <c r="NGA211" s="333"/>
      <c r="NGB211" s="333"/>
      <c r="NGC211" s="223"/>
      <c r="NGD211" s="418"/>
      <c r="NGE211" s="418"/>
      <c r="NGF211" s="331"/>
      <c r="NGG211" s="332"/>
      <c r="NGH211" s="418"/>
      <c r="NGI211" s="223"/>
      <c r="NGJ211" s="223"/>
      <c r="NGK211" s="333"/>
      <c r="NGL211" s="333"/>
      <c r="NGM211" s="223"/>
      <c r="NGN211" s="418"/>
      <c r="NGO211" s="418"/>
      <c r="NGP211" s="331"/>
      <c r="NGQ211" s="332"/>
      <c r="NGR211" s="418"/>
      <c r="NGS211" s="223"/>
      <c r="NGT211" s="223"/>
      <c r="NGU211" s="333"/>
      <c r="NGV211" s="333"/>
      <c r="NGW211" s="223"/>
      <c r="NGX211" s="418"/>
      <c r="NGY211" s="418"/>
      <c r="NGZ211" s="331"/>
      <c r="NHA211" s="332"/>
      <c r="NHB211" s="418"/>
      <c r="NHC211" s="223"/>
      <c r="NHD211" s="223"/>
      <c r="NHE211" s="333"/>
      <c r="NHF211" s="333"/>
      <c r="NHG211" s="223"/>
      <c r="NHH211" s="418"/>
      <c r="NHI211" s="418"/>
      <c r="NHJ211" s="331"/>
      <c r="NHK211" s="332"/>
      <c r="NHL211" s="418"/>
      <c r="NHM211" s="223"/>
      <c r="NHN211" s="223"/>
      <c r="NHO211" s="333"/>
      <c r="NHP211" s="333"/>
      <c r="NHQ211" s="223"/>
      <c r="NHR211" s="418"/>
      <c r="NHS211" s="418"/>
      <c r="NHT211" s="331"/>
      <c r="NHU211" s="332"/>
      <c r="NHV211" s="418"/>
      <c r="NHW211" s="223"/>
      <c r="NHX211" s="223"/>
      <c r="NHY211" s="333"/>
      <c r="NHZ211" s="333"/>
      <c r="NIA211" s="223"/>
      <c r="NIB211" s="418"/>
      <c r="NIC211" s="418"/>
      <c r="NID211" s="331"/>
      <c r="NIE211" s="332"/>
      <c r="NIF211" s="418"/>
      <c r="NIG211" s="223"/>
      <c r="NIH211" s="223"/>
      <c r="NII211" s="333"/>
      <c r="NIJ211" s="333"/>
      <c r="NIK211" s="223"/>
      <c r="NIL211" s="418"/>
      <c r="NIM211" s="418"/>
      <c r="NIN211" s="331"/>
      <c r="NIO211" s="332"/>
      <c r="NIP211" s="418"/>
      <c r="NIQ211" s="223"/>
      <c r="NIR211" s="223"/>
      <c r="NIS211" s="333"/>
      <c r="NIT211" s="333"/>
      <c r="NIU211" s="223"/>
      <c r="NIV211" s="418"/>
      <c r="NIW211" s="418"/>
      <c r="NIX211" s="331"/>
      <c r="NIY211" s="332"/>
      <c r="NIZ211" s="418"/>
      <c r="NJA211" s="223"/>
      <c r="NJB211" s="223"/>
      <c r="NJC211" s="333"/>
      <c r="NJD211" s="333"/>
      <c r="NJE211" s="223"/>
      <c r="NJF211" s="418"/>
      <c r="NJG211" s="418"/>
      <c r="NJH211" s="331"/>
      <c r="NJI211" s="332"/>
      <c r="NJJ211" s="418"/>
      <c r="NJK211" s="223"/>
      <c r="NJL211" s="223"/>
      <c r="NJM211" s="333"/>
      <c r="NJN211" s="333"/>
      <c r="NJO211" s="223"/>
      <c r="NJP211" s="418"/>
      <c r="NJQ211" s="418"/>
      <c r="NJR211" s="331"/>
      <c r="NJS211" s="332"/>
      <c r="NJT211" s="418"/>
      <c r="NJU211" s="223"/>
      <c r="NJV211" s="223"/>
      <c r="NJW211" s="333"/>
      <c r="NJX211" s="333"/>
      <c r="NJY211" s="223"/>
      <c r="NJZ211" s="418"/>
      <c r="NKA211" s="418"/>
      <c r="NKB211" s="331"/>
      <c r="NKC211" s="332"/>
      <c r="NKD211" s="418"/>
      <c r="NKE211" s="223"/>
      <c r="NKF211" s="223"/>
      <c r="NKG211" s="333"/>
      <c r="NKH211" s="333"/>
      <c r="NKI211" s="223"/>
      <c r="NKJ211" s="418"/>
      <c r="NKK211" s="418"/>
      <c r="NKL211" s="331"/>
      <c r="NKM211" s="332"/>
      <c r="NKN211" s="418"/>
      <c r="NKO211" s="223"/>
      <c r="NKP211" s="223"/>
      <c r="NKQ211" s="333"/>
      <c r="NKR211" s="333"/>
      <c r="NKS211" s="223"/>
      <c r="NKT211" s="418"/>
      <c r="NKU211" s="418"/>
      <c r="NKV211" s="331"/>
      <c r="NKW211" s="332"/>
      <c r="NKX211" s="418"/>
      <c r="NKY211" s="223"/>
      <c r="NKZ211" s="223"/>
      <c r="NLA211" s="333"/>
      <c r="NLB211" s="333"/>
      <c r="NLC211" s="223"/>
      <c r="NLD211" s="418"/>
      <c r="NLE211" s="418"/>
      <c r="NLF211" s="331"/>
      <c r="NLG211" s="332"/>
      <c r="NLH211" s="418"/>
      <c r="NLI211" s="223"/>
      <c r="NLJ211" s="223"/>
      <c r="NLK211" s="333"/>
      <c r="NLL211" s="333"/>
      <c r="NLM211" s="223"/>
      <c r="NLN211" s="418"/>
      <c r="NLO211" s="418"/>
      <c r="NLP211" s="331"/>
      <c r="NLQ211" s="332"/>
      <c r="NLR211" s="418"/>
      <c r="NLS211" s="223"/>
      <c r="NLT211" s="223"/>
      <c r="NLU211" s="333"/>
      <c r="NLV211" s="333"/>
      <c r="NLW211" s="223"/>
      <c r="NLX211" s="418"/>
      <c r="NLY211" s="418"/>
      <c r="NLZ211" s="331"/>
      <c r="NMA211" s="332"/>
      <c r="NMB211" s="418"/>
      <c r="NMC211" s="223"/>
      <c r="NMD211" s="223"/>
      <c r="NME211" s="333"/>
      <c r="NMF211" s="333"/>
      <c r="NMG211" s="223"/>
      <c r="NMH211" s="418"/>
      <c r="NMI211" s="418"/>
      <c r="NMJ211" s="331"/>
      <c r="NMK211" s="332"/>
      <c r="NML211" s="418"/>
      <c r="NMM211" s="223"/>
      <c r="NMN211" s="223"/>
      <c r="NMO211" s="333"/>
      <c r="NMP211" s="333"/>
      <c r="NMQ211" s="223"/>
      <c r="NMR211" s="418"/>
      <c r="NMS211" s="418"/>
      <c r="NMT211" s="331"/>
      <c r="NMU211" s="332"/>
      <c r="NMV211" s="418"/>
      <c r="NMW211" s="223"/>
      <c r="NMX211" s="223"/>
      <c r="NMY211" s="333"/>
      <c r="NMZ211" s="333"/>
      <c r="NNA211" s="223"/>
      <c r="NNB211" s="418"/>
      <c r="NNC211" s="418"/>
      <c r="NND211" s="331"/>
      <c r="NNE211" s="332"/>
      <c r="NNF211" s="418"/>
      <c r="NNG211" s="223"/>
      <c r="NNH211" s="223"/>
      <c r="NNI211" s="333"/>
      <c r="NNJ211" s="333"/>
      <c r="NNK211" s="223"/>
      <c r="NNL211" s="418"/>
      <c r="NNM211" s="418"/>
      <c r="NNN211" s="331"/>
      <c r="NNO211" s="332"/>
      <c r="NNP211" s="418"/>
      <c r="NNQ211" s="223"/>
      <c r="NNR211" s="223"/>
      <c r="NNS211" s="333"/>
      <c r="NNT211" s="333"/>
      <c r="NNU211" s="223"/>
      <c r="NNV211" s="418"/>
      <c r="NNW211" s="418"/>
      <c r="NNX211" s="331"/>
      <c r="NNY211" s="332"/>
      <c r="NNZ211" s="418"/>
      <c r="NOA211" s="223"/>
      <c r="NOB211" s="223"/>
      <c r="NOC211" s="333"/>
      <c r="NOD211" s="333"/>
      <c r="NOE211" s="223"/>
      <c r="NOF211" s="418"/>
      <c r="NOG211" s="418"/>
      <c r="NOH211" s="331"/>
      <c r="NOI211" s="332"/>
      <c r="NOJ211" s="418"/>
      <c r="NOK211" s="223"/>
      <c r="NOL211" s="223"/>
      <c r="NOM211" s="333"/>
      <c r="NON211" s="333"/>
      <c r="NOO211" s="223"/>
      <c r="NOP211" s="418"/>
      <c r="NOQ211" s="418"/>
      <c r="NOR211" s="331"/>
      <c r="NOS211" s="332"/>
      <c r="NOT211" s="418"/>
      <c r="NOU211" s="223"/>
      <c r="NOV211" s="223"/>
      <c r="NOW211" s="333"/>
      <c r="NOX211" s="333"/>
      <c r="NOY211" s="223"/>
      <c r="NOZ211" s="418"/>
      <c r="NPA211" s="418"/>
      <c r="NPB211" s="331"/>
      <c r="NPC211" s="332"/>
      <c r="NPD211" s="418"/>
      <c r="NPE211" s="223"/>
      <c r="NPF211" s="223"/>
      <c r="NPG211" s="333"/>
      <c r="NPH211" s="333"/>
      <c r="NPI211" s="223"/>
      <c r="NPJ211" s="418"/>
      <c r="NPK211" s="418"/>
      <c r="NPL211" s="331"/>
      <c r="NPM211" s="332"/>
      <c r="NPN211" s="418"/>
      <c r="NPO211" s="223"/>
      <c r="NPP211" s="223"/>
      <c r="NPQ211" s="333"/>
      <c r="NPR211" s="333"/>
      <c r="NPS211" s="223"/>
      <c r="NPT211" s="418"/>
      <c r="NPU211" s="418"/>
      <c r="NPV211" s="331"/>
      <c r="NPW211" s="332"/>
      <c r="NPX211" s="418"/>
      <c r="NPY211" s="223"/>
      <c r="NPZ211" s="223"/>
      <c r="NQA211" s="333"/>
      <c r="NQB211" s="333"/>
      <c r="NQC211" s="223"/>
      <c r="NQD211" s="418"/>
      <c r="NQE211" s="418"/>
      <c r="NQF211" s="331"/>
      <c r="NQG211" s="332"/>
      <c r="NQH211" s="418"/>
      <c r="NQI211" s="223"/>
      <c r="NQJ211" s="223"/>
      <c r="NQK211" s="333"/>
      <c r="NQL211" s="333"/>
      <c r="NQM211" s="223"/>
      <c r="NQN211" s="418"/>
      <c r="NQO211" s="418"/>
      <c r="NQP211" s="331"/>
      <c r="NQQ211" s="332"/>
      <c r="NQR211" s="418"/>
      <c r="NQS211" s="223"/>
      <c r="NQT211" s="223"/>
      <c r="NQU211" s="333"/>
      <c r="NQV211" s="333"/>
      <c r="NQW211" s="223"/>
      <c r="NQX211" s="418"/>
      <c r="NQY211" s="418"/>
      <c r="NQZ211" s="331"/>
      <c r="NRA211" s="332"/>
      <c r="NRB211" s="418"/>
      <c r="NRC211" s="223"/>
      <c r="NRD211" s="223"/>
      <c r="NRE211" s="333"/>
      <c r="NRF211" s="333"/>
      <c r="NRG211" s="223"/>
      <c r="NRH211" s="418"/>
      <c r="NRI211" s="418"/>
      <c r="NRJ211" s="331"/>
      <c r="NRK211" s="332"/>
      <c r="NRL211" s="418"/>
      <c r="NRM211" s="223"/>
      <c r="NRN211" s="223"/>
      <c r="NRO211" s="333"/>
      <c r="NRP211" s="333"/>
      <c r="NRQ211" s="223"/>
      <c r="NRR211" s="418"/>
      <c r="NRS211" s="418"/>
      <c r="NRT211" s="331"/>
      <c r="NRU211" s="332"/>
      <c r="NRV211" s="418"/>
      <c r="NRW211" s="223"/>
      <c r="NRX211" s="223"/>
      <c r="NRY211" s="333"/>
      <c r="NRZ211" s="333"/>
      <c r="NSA211" s="223"/>
      <c r="NSB211" s="418"/>
      <c r="NSC211" s="418"/>
      <c r="NSD211" s="331"/>
      <c r="NSE211" s="332"/>
      <c r="NSF211" s="418"/>
      <c r="NSG211" s="223"/>
      <c r="NSH211" s="223"/>
      <c r="NSI211" s="333"/>
      <c r="NSJ211" s="333"/>
      <c r="NSK211" s="223"/>
      <c r="NSL211" s="418"/>
      <c r="NSM211" s="418"/>
      <c r="NSN211" s="331"/>
      <c r="NSO211" s="332"/>
      <c r="NSP211" s="418"/>
      <c r="NSQ211" s="223"/>
      <c r="NSR211" s="223"/>
      <c r="NSS211" s="333"/>
      <c r="NST211" s="333"/>
      <c r="NSU211" s="223"/>
      <c r="NSV211" s="418"/>
      <c r="NSW211" s="418"/>
      <c r="NSX211" s="331"/>
      <c r="NSY211" s="332"/>
      <c r="NSZ211" s="418"/>
      <c r="NTA211" s="223"/>
      <c r="NTB211" s="223"/>
      <c r="NTC211" s="333"/>
      <c r="NTD211" s="333"/>
      <c r="NTE211" s="223"/>
      <c r="NTF211" s="418"/>
      <c r="NTG211" s="418"/>
      <c r="NTH211" s="331"/>
      <c r="NTI211" s="332"/>
      <c r="NTJ211" s="418"/>
      <c r="NTK211" s="223"/>
      <c r="NTL211" s="223"/>
      <c r="NTM211" s="333"/>
      <c r="NTN211" s="333"/>
      <c r="NTO211" s="223"/>
      <c r="NTP211" s="418"/>
      <c r="NTQ211" s="418"/>
      <c r="NTR211" s="331"/>
      <c r="NTS211" s="332"/>
      <c r="NTT211" s="418"/>
      <c r="NTU211" s="223"/>
      <c r="NTV211" s="223"/>
      <c r="NTW211" s="333"/>
      <c r="NTX211" s="333"/>
      <c r="NTY211" s="223"/>
      <c r="NTZ211" s="418"/>
      <c r="NUA211" s="418"/>
      <c r="NUB211" s="331"/>
      <c r="NUC211" s="332"/>
      <c r="NUD211" s="418"/>
      <c r="NUE211" s="223"/>
      <c r="NUF211" s="223"/>
      <c r="NUG211" s="333"/>
      <c r="NUH211" s="333"/>
      <c r="NUI211" s="223"/>
      <c r="NUJ211" s="418"/>
      <c r="NUK211" s="418"/>
      <c r="NUL211" s="331"/>
      <c r="NUM211" s="332"/>
      <c r="NUN211" s="418"/>
      <c r="NUO211" s="223"/>
      <c r="NUP211" s="223"/>
      <c r="NUQ211" s="333"/>
      <c r="NUR211" s="333"/>
      <c r="NUS211" s="223"/>
      <c r="NUT211" s="418"/>
      <c r="NUU211" s="418"/>
      <c r="NUV211" s="331"/>
      <c r="NUW211" s="332"/>
      <c r="NUX211" s="418"/>
      <c r="NUY211" s="223"/>
      <c r="NUZ211" s="223"/>
      <c r="NVA211" s="333"/>
      <c r="NVB211" s="333"/>
      <c r="NVC211" s="223"/>
      <c r="NVD211" s="418"/>
      <c r="NVE211" s="418"/>
      <c r="NVF211" s="331"/>
      <c r="NVG211" s="332"/>
      <c r="NVH211" s="418"/>
      <c r="NVI211" s="223"/>
      <c r="NVJ211" s="223"/>
      <c r="NVK211" s="333"/>
      <c r="NVL211" s="333"/>
      <c r="NVM211" s="223"/>
      <c r="NVN211" s="418"/>
      <c r="NVO211" s="418"/>
      <c r="NVP211" s="331"/>
      <c r="NVQ211" s="332"/>
      <c r="NVR211" s="418"/>
      <c r="NVS211" s="223"/>
      <c r="NVT211" s="223"/>
      <c r="NVU211" s="333"/>
      <c r="NVV211" s="333"/>
      <c r="NVW211" s="223"/>
      <c r="NVX211" s="418"/>
      <c r="NVY211" s="418"/>
      <c r="NVZ211" s="331"/>
      <c r="NWA211" s="332"/>
      <c r="NWB211" s="418"/>
      <c r="NWC211" s="223"/>
      <c r="NWD211" s="223"/>
      <c r="NWE211" s="333"/>
      <c r="NWF211" s="333"/>
      <c r="NWG211" s="223"/>
      <c r="NWH211" s="418"/>
      <c r="NWI211" s="418"/>
      <c r="NWJ211" s="331"/>
      <c r="NWK211" s="332"/>
      <c r="NWL211" s="418"/>
      <c r="NWM211" s="223"/>
      <c r="NWN211" s="223"/>
      <c r="NWO211" s="333"/>
      <c r="NWP211" s="333"/>
      <c r="NWQ211" s="223"/>
      <c r="NWR211" s="418"/>
      <c r="NWS211" s="418"/>
      <c r="NWT211" s="331"/>
      <c r="NWU211" s="332"/>
      <c r="NWV211" s="418"/>
      <c r="NWW211" s="223"/>
      <c r="NWX211" s="223"/>
      <c r="NWY211" s="333"/>
      <c r="NWZ211" s="333"/>
      <c r="NXA211" s="223"/>
      <c r="NXB211" s="418"/>
      <c r="NXC211" s="418"/>
      <c r="NXD211" s="331"/>
      <c r="NXE211" s="332"/>
      <c r="NXF211" s="418"/>
      <c r="NXG211" s="223"/>
      <c r="NXH211" s="223"/>
      <c r="NXI211" s="333"/>
      <c r="NXJ211" s="333"/>
      <c r="NXK211" s="223"/>
      <c r="NXL211" s="418"/>
      <c r="NXM211" s="418"/>
      <c r="NXN211" s="331"/>
      <c r="NXO211" s="332"/>
      <c r="NXP211" s="418"/>
      <c r="NXQ211" s="223"/>
      <c r="NXR211" s="223"/>
      <c r="NXS211" s="333"/>
      <c r="NXT211" s="333"/>
      <c r="NXU211" s="223"/>
      <c r="NXV211" s="418"/>
      <c r="NXW211" s="418"/>
      <c r="NXX211" s="331"/>
      <c r="NXY211" s="332"/>
      <c r="NXZ211" s="418"/>
      <c r="NYA211" s="223"/>
      <c r="NYB211" s="223"/>
      <c r="NYC211" s="333"/>
      <c r="NYD211" s="333"/>
      <c r="NYE211" s="223"/>
      <c r="NYF211" s="418"/>
      <c r="NYG211" s="418"/>
      <c r="NYH211" s="331"/>
      <c r="NYI211" s="332"/>
      <c r="NYJ211" s="418"/>
      <c r="NYK211" s="223"/>
      <c r="NYL211" s="223"/>
      <c r="NYM211" s="333"/>
      <c r="NYN211" s="333"/>
      <c r="NYO211" s="223"/>
      <c r="NYP211" s="418"/>
      <c r="NYQ211" s="418"/>
      <c r="NYR211" s="331"/>
      <c r="NYS211" s="332"/>
      <c r="NYT211" s="418"/>
      <c r="NYU211" s="223"/>
      <c r="NYV211" s="223"/>
      <c r="NYW211" s="333"/>
      <c r="NYX211" s="333"/>
      <c r="NYY211" s="223"/>
      <c r="NYZ211" s="418"/>
      <c r="NZA211" s="418"/>
      <c r="NZB211" s="331"/>
      <c r="NZC211" s="332"/>
      <c r="NZD211" s="418"/>
      <c r="NZE211" s="223"/>
      <c r="NZF211" s="223"/>
      <c r="NZG211" s="333"/>
      <c r="NZH211" s="333"/>
      <c r="NZI211" s="223"/>
      <c r="NZJ211" s="418"/>
      <c r="NZK211" s="418"/>
      <c r="NZL211" s="331"/>
      <c r="NZM211" s="332"/>
      <c r="NZN211" s="418"/>
      <c r="NZO211" s="223"/>
      <c r="NZP211" s="223"/>
      <c r="NZQ211" s="333"/>
      <c r="NZR211" s="333"/>
      <c r="NZS211" s="223"/>
      <c r="NZT211" s="418"/>
      <c r="NZU211" s="418"/>
      <c r="NZV211" s="331"/>
      <c r="NZW211" s="332"/>
      <c r="NZX211" s="418"/>
      <c r="NZY211" s="223"/>
      <c r="NZZ211" s="223"/>
      <c r="OAA211" s="333"/>
      <c r="OAB211" s="333"/>
      <c r="OAC211" s="223"/>
      <c r="OAD211" s="418"/>
      <c r="OAE211" s="418"/>
      <c r="OAF211" s="331"/>
      <c r="OAG211" s="332"/>
      <c r="OAH211" s="418"/>
      <c r="OAI211" s="223"/>
      <c r="OAJ211" s="223"/>
      <c r="OAK211" s="333"/>
      <c r="OAL211" s="333"/>
      <c r="OAM211" s="223"/>
      <c r="OAN211" s="418"/>
      <c r="OAO211" s="418"/>
      <c r="OAP211" s="331"/>
      <c r="OAQ211" s="332"/>
      <c r="OAR211" s="418"/>
      <c r="OAS211" s="223"/>
      <c r="OAT211" s="223"/>
      <c r="OAU211" s="333"/>
      <c r="OAV211" s="333"/>
      <c r="OAW211" s="223"/>
      <c r="OAX211" s="418"/>
      <c r="OAY211" s="418"/>
      <c r="OAZ211" s="331"/>
      <c r="OBA211" s="332"/>
      <c r="OBB211" s="418"/>
      <c r="OBC211" s="223"/>
      <c r="OBD211" s="223"/>
      <c r="OBE211" s="333"/>
      <c r="OBF211" s="333"/>
      <c r="OBG211" s="223"/>
      <c r="OBH211" s="418"/>
      <c r="OBI211" s="418"/>
      <c r="OBJ211" s="331"/>
      <c r="OBK211" s="332"/>
      <c r="OBL211" s="418"/>
      <c r="OBM211" s="223"/>
      <c r="OBN211" s="223"/>
      <c r="OBO211" s="333"/>
      <c r="OBP211" s="333"/>
      <c r="OBQ211" s="223"/>
      <c r="OBR211" s="418"/>
      <c r="OBS211" s="418"/>
      <c r="OBT211" s="331"/>
      <c r="OBU211" s="332"/>
      <c r="OBV211" s="418"/>
      <c r="OBW211" s="223"/>
      <c r="OBX211" s="223"/>
      <c r="OBY211" s="333"/>
      <c r="OBZ211" s="333"/>
      <c r="OCA211" s="223"/>
      <c r="OCB211" s="418"/>
      <c r="OCC211" s="418"/>
      <c r="OCD211" s="331"/>
      <c r="OCE211" s="332"/>
      <c r="OCF211" s="418"/>
      <c r="OCG211" s="223"/>
      <c r="OCH211" s="223"/>
      <c r="OCI211" s="333"/>
      <c r="OCJ211" s="333"/>
      <c r="OCK211" s="223"/>
      <c r="OCL211" s="418"/>
      <c r="OCM211" s="418"/>
      <c r="OCN211" s="331"/>
      <c r="OCO211" s="332"/>
      <c r="OCP211" s="418"/>
      <c r="OCQ211" s="223"/>
      <c r="OCR211" s="223"/>
      <c r="OCS211" s="333"/>
      <c r="OCT211" s="333"/>
      <c r="OCU211" s="223"/>
      <c r="OCV211" s="418"/>
      <c r="OCW211" s="418"/>
      <c r="OCX211" s="331"/>
      <c r="OCY211" s="332"/>
      <c r="OCZ211" s="418"/>
      <c r="ODA211" s="223"/>
      <c r="ODB211" s="223"/>
      <c r="ODC211" s="333"/>
      <c r="ODD211" s="333"/>
      <c r="ODE211" s="223"/>
      <c r="ODF211" s="418"/>
      <c r="ODG211" s="418"/>
      <c r="ODH211" s="331"/>
      <c r="ODI211" s="332"/>
      <c r="ODJ211" s="418"/>
      <c r="ODK211" s="223"/>
      <c r="ODL211" s="223"/>
      <c r="ODM211" s="333"/>
      <c r="ODN211" s="333"/>
      <c r="ODO211" s="223"/>
      <c r="ODP211" s="418"/>
      <c r="ODQ211" s="418"/>
      <c r="ODR211" s="331"/>
      <c r="ODS211" s="332"/>
      <c r="ODT211" s="418"/>
      <c r="ODU211" s="223"/>
      <c r="ODV211" s="223"/>
      <c r="ODW211" s="333"/>
      <c r="ODX211" s="333"/>
      <c r="ODY211" s="223"/>
      <c r="ODZ211" s="418"/>
      <c r="OEA211" s="418"/>
      <c r="OEB211" s="331"/>
      <c r="OEC211" s="332"/>
      <c r="OED211" s="418"/>
      <c r="OEE211" s="223"/>
      <c r="OEF211" s="223"/>
      <c r="OEG211" s="333"/>
      <c r="OEH211" s="333"/>
      <c r="OEI211" s="223"/>
      <c r="OEJ211" s="418"/>
      <c r="OEK211" s="418"/>
      <c r="OEL211" s="331"/>
      <c r="OEM211" s="332"/>
      <c r="OEN211" s="418"/>
      <c r="OEO211" s="223"/>
      <c r="OEP211" s="223"/>
      <c r="OEQ211" s="333"/>
      <c r="OER211" s="333"/>
      <c r="OES211" s="223"/>
      <c r="OET211" s="418"/>
      <c r="OEU211" s="418"/>
      <c r="OEV211" s="331"/>
      <c r="OEW211" s="332"/>
      <c r="OEX211" s="418"/>
      <c r="OEY211" s="223"/>
      <c r="OEZ211" s="223"/>
      <c r="OFA211" s="333"/>
      <c r="OFB211" s="333"/>
      <c r="OFC211" s="223"/>
      <c r="OFD211" s="418"/>
      <c r="OFE211" s="418"/>
      <c r="OFF211" s="331"/>
      <c r="OFG211" s="332"/>
      <c r="OFH211" s="418"/>
      <c r="OFI211" s="223"/>
      <c r="OFJ211" s="223"/>
      <c r="OFK211" s="333"/>
      <c r="OFL211" s="333"/>
      <c r="OFM211" s="223"/>
      <c r="OFN211" s="418"/>
      <c r="OFO211" s="418"/>
      <c r="OFP211" s="331"/>
      <c r="OFQ211" s="332"/>
      <c r="OFR211" s="418"/>
      <c r="OFS211" s="223"/>
      <c r="OFT211" s="223"/>
      <c r="OFU211" s="333"/>
      <c r="OFV211" s="333"/>
      <c r="OFW211" s="223"/>
      <c r="OFX211" s="418"/>
      <c r="OFY211" s="418"/>
      <c r="OFZ211" s="331"/>
      <c r="OGA211" s="332"/>
      <c r="OGB211" s="418"/>
      <c r="OGC211" s="223"/>
      <c r="OGD211" s="223"/>
      <c r="OGE211" s="333"/>
      <c r="OGF211" s="333"/>
      <c r="OGG211" s="223"/>
      <c r="OGH211" s="418"/>
      <c r="OGI211" s="418"/>
      <c r="OGJ211" s="331"/>
      <c r="OGK211" s="332"/>
      <c r="OGL211" s="418"/>
      <c r="OGM211" s="223"/>
      <c r="OGN211" s="223"/>
      <c r="OGO211" s="333"/>
      <c r="OGP211" s="333"/>
      <c r="OGQ211" s="223"/>
      <c r="OGR211" s="418"/>
      <c r="OGS211" s="418"/>
      <c r="OGT211" s="331"/>
      <c r="OGU211" s="332"/>
      <c r="OGV211" s="418"/>
      <c r="OGW211" s="223"/>
      <c r="OGX211" s="223"/>
      <c r="OGY211" s="333"/>
      <c r="OGZ211" s="333"/>
      <c r="OHA211" s="223"/>
      <c r="OHB211" s="418"/>
      <c r="OHC211" s="418"/>
      <c r="OHD211" s="331"/>
      <c r="OHE211" s="332"/>
      <c r="OHF211" s="418"/>
      <c r="OHG211" s="223"/>
      <c r="OHH211" s="223"/>
      <c r="OHI211" s="333"/>
      <c r="OHJ211" s="333"/>
      <c r="OHK211" s="223"/>
      <c r="OHL211" s="418"/>
      <c r="OHM211" s="418"/>
      <c r="OHN211" s="331"/>
      <c r="OHO211" s="332"/>
      <c r="OHP211" s="418"/>
      <c r="OHQ211" s="223"/>
      <c r="OHR211" s="223"/>
      <c r="OHS211" s="333"/>
      <c r="OHT211" s="333"/>
      <c r="OHU211" s="223"/>
      <c r="OHV211" s="418"/>
      <c r="OHW211" s="418"/>
      <c r="OHX211" s="331"/>
      <c r="OHY211" s="332"/>
      <c r="OHZ211" s="418"/>
      <c r="OIA211" s="223"/>
      <c r="OIB211" s="223"/>
      <c r="OIC211" s="333"/>
      <c r="OID211" s="333"/>
      <c r="OIE211" s="223"/>
      <c r="OIF211" s="418"/>
      <c r="OIG211" s="418"/>
      <c r="OIH211" s="331"/>
      <c r="OII211" s="332"/>
      <c r="OIJ211" s="418"/>
      <c r="OIK211" s="223"/>
      <c r="OIL211" s="223"/>
      <c r="OIM211" s="333"/>
      <c r="OIN211" s="333"/>
      <c r="OIO211" s="223"/>
      <c r="OIP211" s="418"/>
      <c r="OIQ211" s="418"/>
      <c r="OIR211" s="331"/>
      <c r="OIS211" s="332"/>
      <c r="OIT211" s="418"/>
      <c r="OIU211" s="223"/>
      <c r="OIV211" s="223"/>
      <c r="OIW211" s="333"/>
      <c r="OIX211" s="333"/>
      <c r="OIY211" s="223"/>
      <c r="OIZ211" s="418"/>
      <c r="OJA211" s="418"/>
      <c r="OJB211" s="331"/>
      <c r="OJC211" s="332"/>
      <c r="OJD211" s="418"/>
      <c r="OJE211" s="223"/>
      <c r="OJF211" s="223"/>
      <c r="OJG211" s="333"/>
      <c r="OJH211" s="333"/>
      <c r="OJI211" s="223"/>
      <c r="OJJ211" s="418"/>
      <c r="OJK211" s="418"/>
      <c r="OJL211" s="331"/>
      <c r="OJM211" s="332"/>
      <c r="OJN211" s="418"/>
      <c r="OJO211" s="223"/>
      <c r="OJP211" s="223"/>
      <c r="OJQ211" s="333"/>
      <c r="OJR211" s="333"/>
      <c r="OJS211" s="223"/>
      <c r="OJT211" s="418"/>
      <c r="OJU211" s="418"/>
      <c r="OJV211" s="331"/>
      <c r="OJW211" s="332"/>
      <c r="OJX211" s="418"/>
      <c r="OJY211" s="223"/>
      <c r="OJZ211" s="223"/>
      <c r="OKA211" s="333"/>
      <c r="OKB211" s="333"/>
      <c r="OKC211" s="223"/>
      <c r="OKD211" s="418"/>
      <c r="OKE211" s="418"/>
      <c r="OKF211" s="331"/>
      <c r="OKG211" s="332"/>
      <c r="OKH211" s="418"/>
      <c r="OKI211" s="223"/>
      <c r="OKJ211" s="223"/>
      <c r="OKK211" s="333"/>
      <c r="OKL211" s="333"/>
      <c r="OKM211" s="223"/>
      <c r="OKN211" s="418"/>
      <c r="OKO211" s="418"/>
      <c r="OKP211" s="331"/>
      <c r="OKQ211" s="332"/>
      <c r="OKR211" s="418"/>
      <c r="OKS211" s="223"/>
      <c r="OKT211" s="223"/>
      <c r="OKU211" s="333"/>
      <c r="OKV211" s="333"/>
      <c r="OKW211" s="223"/>
      <c r="OKX211" s="418"/>
      <c r="OKY211" s="418"/>
      <c r="OKZ211" s="331"/>
      <c r="OLA211" s="332"/>
      <c r="OLB211" s="418"/>
      <c r="OLC211" s="223"/>
      <c r="OLD211" s="223"/>
      <c r="OLE211" s="333"/>
      <c r="OLF211" s="333"/>
      <c r="OLG211" s="223"/>
      <c r="OLH211" s="418"/>
      <c r="OLI211" s="418"/>
      <c r="OLJ211" s="331"/>
      <c r="OLK211" s="332"/>
      <c r="OLL211" s="418"/>
      <c r="OLM211" s="223"/>
      <c r="OLN211" s="223"/>
      <c r="OLO211" s="333"/>
      <c r="OLP211" s="333"/>
      <c r="OLQ211" s="223"/>
      <c r="OLR211" s="418"/>
      <c r="OLS211" s="418"/>
      <c r="OLT211" s="331"/>
      <c r="OLU211" s="332"/>
      <c r="OLV211" s="418"/>
      <c r="OLW211" s="223"/>
      <c r="OLX211" s="223"/>
      <c r="OLY211" s="333"/>
      <c r="OLZ211" s="333"/>
      <c r="OMA211" s="223"/>
      <c r="OMB211" s="418"/>
      <c r="OMC211" s="418"/>
      <c r="OMD211" s="331"/>
      <c r="OME211" s="332"/>
      <c r="OMF211" s="418"/>
      <c r="OMG211" s="223"/>
      <c r="OMH211" s="223"/>
      <c r="OMI211" s="333"/>
      <c r="OMJ211" s="333"/>
      <c r="OMK211" s="223"/>
      <c r="OML211" s="418"/>
      <c r="OMM211" s="418"/>
      <c r="OMN211" s="331"/>
      <c r="OMO211" s="332"/>
      <c r="OMP211" s="418"/>
      <c r="OMQ211" s="223"/>
      <c r="OMR211" s="223"/>
      <c r="OMS211" s="333"/>
      <c r="OMT211" s="333"/>
      <c r="OMU211" s="223"/>
      <c r="OMV211" s="418"/>
      <c r="OMW211" s="418"/>
      <c r="OMX211" s="331"/>
      <c r="OMY211" s="332"/>
      <c r="OMZ211" s="418"/>
      <c r="ONA211" s="223"/>
      <c r="ONB211" s="223"/>
      <c r="ONC211" s="333"/>
      <c r="OND211" s="333"/>
      <c r="ONE211" s="223"/>
      <c r="ONF211" s="418"/>
      <c r="ONG211" s="418"/>
      <c r="ONH211" s="331"/>
      <c r="ONI211" s="332"/>
      <c r="ONJ211" s="418"/>
      <c r="ONK211" s="223"/>
      <c r="ONL211" s="223"/>
      <c r="ONM211" s="333"/>
      <c r="ONN211" s="333"/>
      <c r="ONO211" s="223"/>
      <c r="ONP211" s="418"/>
      <c r="ONQ211" s="418"/>
      <c r="ONR211" s="331"/>
      <c r="ONS211" s="332"/>
      <c r="ONT211" s="418"/>
      <c r="ONU211" s="223"/>
      <c r="ONV211" s="223"/>
      <c r="ONW211" s="333"/>
      <c r="ONX211" s="333"/>
      <c r="ONY211" s="223"/>
      <c r="ONZ211" s="418"/>
      <c r="OOA211" s="418"/>
      <c r="OOB211" s="331"/>
      <c r="OOC211" s="332"/>
      <c r="OOD211" s="418"/>
      <c r="OOE211" s="223"/>
      <c r="OOF211" s="223"/>
      <c r="OOG211" s="333"/>
      <c r="OOH211" s="333"/>
      <c r="OOI211" s="223"/>
      <c r="OOJ211" s="418"/>
      <c r="OOK211" s="418"/>
      <c r="OOL211" s="331"/>
      <c r="OOM211" s="332"/>
      <c r="OON211" s="418"/>
      <c r="OOO211" s="223"/>
      <c r="OOP211" s="223"/>
      <c r="OOQ211" s="333"/>
      <c r="OOR211" s="333"/>
      <c r="OOS211" s="223"/>
      <c r="OOT211" s="418"/>
      <c r="OOU211" s="418"/>
      <c r="OOV211" s="331"/>
      <c r="OOW211" s="332"/>
      <c r="OOX211" s="418"/>
      <c r="OOY211" s="223"/>
      <c r="OOZ211" s="223"/>
      <c r="OPA211" s="333"/>
      <c r="OPB211" s="333"/>
      <c r="OPC211" s="223"/>
      <c r="OPD211" s="418"/>
      <c r="OPE211" s="418"/>
      <c r="OPF211" s="331"/>
      <c r="OPG211" s="332"/>
      <c r="OPH211" s="418"/>
      <c r="OPI211" s="223"/>
      <c r="OPJ211" s="223"/>
      <c r="OPK211" s="333"/>
      <c r="OPL211" s="333"/>
      <c r="OPM211" s="223"/>
      <c r="OPN211" s="418"/>
      <c r="OPO211" s="418"/>
      <c r="OPP211" s="331"/>
      <c r="OPQ211" s="332"/>
      <c r="OPR211" s="418"/>
      <c r="OPS211" s="223"/>
      <c r="OPT211" s="223"/>
      <c r="OPU211" s="333"/>
      <c r="OPV211" s="333"/>
      <c r="OPW211" s="223"/>
      <c r="OPX211" s="418"/>
      <c r="OPY211" s="418"/>
      <c r="OPZ211" s="331"/>
      <c r="OQA211" s="332"/>
      <c r="OQB211" s="418"/>
      <c r="OQC211" s="223"/>
      <c r="OQD211" s="223"/>
      <c r="OQE211" s="333"/>
      <c r="OQF211" s="333"/>
      <c r="OQG211" s="223"/>
      <c r="OQH211" s="418"/>
      <c r="OQI211" s="418"/>
      <c r="OQJ211" s="331"/>
      <c r="OQK211" s="332"/>
      <c r="OQL211" s="418"/>
      <c r="OQM211" s="223"/>
      <c r="OQN211" s="223"/>
      <c r="OQO211" s="333"/>
      <c r="OQP211" s="333"/>
      <c r="OQQ211" s="223"/>
      <c r="OQR211" s="418"/>
      <c r="OQS211" s="418"/>
      <c r="OQT211" s="331"/>
      <c r="OQU211" s="332"/>
      <c r="OQV211" s="418"/>
      <c r="OQW211" s="223"/>
      <c r="OQX211" s="223"/>
      <c r="OQY211" s="333"/>
      <c r="OQZ211" s="333"/>
      <c r="ORA211" s="223"/>
      <c r="ORB211" s="418"/>
      <c r="ORC211" s="418"/>
      <c r="ORD211" s="331"/>
      <c r="ORE211" s="332"/>
      <c r="ORF211" s="418"/>
      <c r="ORG211" s="223"/>
      <c r="ORH211" s="223"/>
      <c r="ORI211" s="333"/>
      <c r="ORJ211" s="333"/>
      <c r="ORK211" s="223"/>
      <c r="ORL211" s="418"/>
      <c r="ORM211" s="418"/>
      <c r="ORN211" s="331"/>
      <c r="ORO211" s="332"/>
      <c r="ORP211" s="418"/>
      <c r="ORQ211" s="223"/>
      <c r="ORR211" s="223"/>
      <c r="ORS211" s="333"/>
      <c r="ORT211" s="333"/>
      <c r="ORU211" s="223"/>
      <c r="ORV211" s="418"/>
      <c r="ORW211" s="418"/>
      <c r="ORX211" s="331"/>
      <c r="ORY211" s="332"/>
      <c r="ORZ211" s="418"/>
      <c r="OSA211" s="223"/>
      <c r="OSB211" s="223"/>
      <c r="OSC211" s="333"/>
      <c r="OSD211" s="333"/>
      <c r="OSE211" s="223"/>
      <c r="OSF211" s="418"/>
      <c r="OSG211" s="418"/>
      <c r="OSH211" s="331"/>
      <c r="OSI211" s="332"/>
      <c r="OSJ211" s="418"/>
      <c r="OSK211" s="223"/>
      <c r="OSL211" s="223"/>
      <c r="OSM211" s="333"/>
      <c r="OSN211" s="333"/>
      <c r="OSO211" s="223"/>
      <c r="OSP211" s="418"/>
      <c r="OSQ211" s="418"/>
      <c r="OSR211" s="331"/>
      <c r="OSS211" s="332"/>
      <c r="OST211" s="418"/>
      <c r="OSU211" s="223"/>
      <c r="OSV211" s="223"/>
      <c r="OSW211" s="333"/>
      <c r="OSX211" s="333"/>
      <c r="OSY211" s="223"/>
      <c r="OSZ211" s="418"/>
      <c r="OTA211" s="418"/>
      <c r="OTB211" s="331"/>
      <c r="OTC211" s="332"/>
      <c r="OTD211" s="418"/>
      <c r="OTE211" s="223"/>
      <c r="OTF211" s="223"/>
      <c r="OTG211" s="333"/>
      <c r="OTH211" s="333"/>
      <c r="OTI211" s="223"/>
      <c r="OTJ211" s="418"/>
      <c r="OTK211" s="418"/>
      <c r="OTL211" s="331"/>
      <c r="OTM211" s="332"/>
      <c r="OTN211" s="418"/>
      <c r="OTO211" s="223"/>
      <c r="OTP211" s="223"/>
      <c r="OTQ211" s="333"/>
      <c r="OTR211" s="333"/>
      <c r="OTS211" s="223"/>
      <c r="OTT211" s="418"/>
      <c r="OTU211" s="418"/>
      <c r="OTV211" s="331"/>
      <c r="OTW211" s="332"/>
      <c r="OTX211" s="418"/>
      <c r="OTY211" s="223"/>
      <c r="OTZ211" s="223"/>
      <c r="OUA211" s="333"/>
      <c r="OUB211" s="333"/>
      <c r="OUC211" s="223"/>
      <c r="OUD211" s="418"/>
      <c r="OUE211" s="418"/>
      <c r="OUF211" s="331"/>
      <c r="OUG211" s="332"/>
      <c r="OUH211" s="418"/>
      <c r="OUI211" s="223"/>
      <c r="OUJ211" s="223"/>
      <c r="OUK211" s="333"/>
      <c r="OUL211" s="333"/>
      <c r="OUM211" s="223"/>
      <c r="OUN211" s="418"/>
      <c r="OUO211" s="418"/>
      <c r="OUP211" s="331"/>
      <c r="OUQ211" s="332"/>
      <c r="OUR211" s="418"/>
      <c r="OUS211" s="223"/>
      <c r="OUT211" s="223"/>
      <c r="OUU211" s="333"/>
      <c r="OUV211" s="333"/>
      <c r="OUW211" s="223"/>
      <c r="OUX211" s="418"/>
      <c r="OUY211" s="418"/>
      <c r="OUZ211" s="331"/>
      <c r="OVA211" s="332"/>
      <c r="OVB211" s="418"/>
      <c r="OVC211" s="223"/>
      <c r="OVD211" s="223"/>
      <c r="OVE211" s="333"/>
      <c r="OVF211" s="333"/>
      <c r="OVG211" s="223"/>
      <c r="OVH211" s="418"/>
      <c r="OVI211" s="418"/>
      <c r="OVJ211" s="331"/>
      <c r="OVK211" s="332"/>
      <c r="OVL211" s="418"/>
      <c r="OVM211" s="223"/>
      <c r="OVN211" s="223"/>
      <c r="OVO211" s="333"/>
      <c r="OVP211" s="333"/>
      <c r="OVQ211" s="223"/>
      <c r="OVR211" s="418"/>
      <c r="OVS211" s="418"/>
      <c r="OVT211" s="331"/>
      <c r="OVU211" s="332"/>
      <c r="OVV211" s="418"/>
      <c r="OVW211" s="223"/>
      <c r="OVX211" s="223"/>
      <c r="OVY211" s="333"/>
      <c r="OVZ211" s="333"/>
      <c r="OWA211" s="223"/>
      <c r="OWB211" s="418"/>
      <c r="OWC211" s="418"/>
      <c r="OWD211" s="331"/>
      <c r="OWE211" s="332"/>
      <c r="OWF211" s="418"/>
      <c r="OWG211" s="223"/>
      <c r="OWH211" s="223"/>
      <c r="OWI211" s="333"/>
      <c r="OWJ211" s="333"/>
      <c r="OWK211" s="223"/>
      <c r="OWL211" s="418"/>
      <c r="OWM211" s="418"/>
      <c r="OWN211" s="331"/>
      <c r="OWO211" s="332"/>
      <c r="OWP211" s="418"/>
      <c r="OWQ211" s="223"/>
      <c r="OWR211" s="223"/>
      <c r="OWS211" s="333"/>
      <c r="OWT211" s="333"/>
      <c r="OWU211" s="223"/>
      <c r="OWV211" s="418"/>
      <c r="OWW211" s="418"/>
      <c r="OWX211" s="331"/>
      <c r="OWY211" s="332"/>
      <c r="OWZ211" s="418"/>
      <c r="OXA211" s="223"/>
      <c r="OXB211" s="223"/>
      <c r="OXC211" s="333"/>
      <c r="OXD211" s="333"/>
      <c r="OXE211" s="223"/>
      <c r="OXF211" s="418"/>
      <c r="OXG211" s="418"/>
      <c r="OXH211" s="331"/>
      <c r="OXI211" s="332"/>
      <c r="OXJ211" s="418"/>
      <c r="OXK211" s="223"/>
      <c r="OXL211" s="223"/>
      <c r="OXM211" s="333"/>
      <c r="OXN211" s="333"/>
      <c r="OXO211" s="223"/>
      <c r="OXP211" s="418"/>
      <c r="OXQ211" s="418"/>
      <c r="OXR211" s="331"/>
      <c r="OXS211" s="332"/>
      <c r="OXT211" s="418"/>
      <c r="OXU211" s="223"/>
      <c r="OXV211" s="223"/>
      <c r="OXW211" s="333"/>
      <c r="OXX211" s="333"/>
      <c r="OXY211" s="223"/>
      <c r="OXZ211" s="418"/>
      <c r="OYA211" s="418"/>
      <c r="OYB211" s="331"/>
      <c r="OYC211" s="332"/>
      <c r="OYD211" s="418"/>
      <c r="OYE211" s="223"/>
      <c r="OYF211" s="223"/>
      <c r="OYG211" s="333"/>
      <c r="OYH211" s="333"/>
      <c r="OYI211" s="223"/>
      <c r="OYJ211" s="418"/>
      <c r="OYK211" s="418"/>
      <c r="OYL211" s="331"/>
      <c r="OYM211" s="332"/>
      <c r="OYN211" s="418"/>
      <c r="OYO211" s="223"/>
      <c r="OYP211" s="223"/>
      <c r="OYQ211" s="333"/>
      <c r="OYR211" s="333"/>
      <c r="OYS211" s="223"/>
      <c r="OYT211" s="418"/>
      <c r="OYU211" s="418"/>
      <c r="OYV211" s="331"/>
      <c r="OYW211" s="332"/>
      <c r="OYX211" s="418"/>
      <c r="OYY211" s="223"/>
      <c r="OYZ211" s="223"/>
      <c r="OZA211" s="333"/>
      <c r="OZB211" s="333"/>
      <c r="OZC211" s="223"/>
      <c r="OZD211" s="418"/>
      <c r="OZE211" s="418"/>
      <c r="OZF211" s="331"/>
      <c r="OZG211" s="332"/>
      <c r="OZH211" s="418"/>
      <c r="OZI211" s="223"/>
      <c r="OZJ211" s="223"/>
      <c r="OZK211" s="333"/>
      <c r="OZL211" s="333"/>
      <c r="OZM211" s="223"/>
      <c r="OZN211" s="418"/>
      <c r="OZO211" s="418"/>
      <c r="OZP211" s="331"/>
      <c r="OZQ211" s="332"/>
      <c r="OZR211" s="418"/>
      <c r="OZS211" s="223"/>
      <c r="OZT211" s="223"/>
      <c r="OZU211" s="333"/>
      <c r="OZV211" s="333"/>
      <c r="OZW211" s="223"/>
      <c r="OZX211" s="418"/>
      <c r="OZY211" s="418"/>
      <c r="OZZ211" s="331"/>
      <c r="PAA211" s="332"/>
      <c r="PAB211" s="418"/>
      <c r="PAC211" s="223"/>
      <c r="PAD211" s="223"/>
      <c r="PAE211" s="333"/>
      <c r="PAF211" s="333"/>
      <c r="PAG211" s="223"/>
      <c r="PAH211" s="418"/>
      <c r="PAI211" s="418"/>
      <c r="PAJ211" s="331"/>
      <c r="PAK211" s="332"/>
      <c r="PAL211" s="418"/>
      <c r="PAM211" s="223"/>
      <c r="PAN211" s="223"/>
      <c r="PAO211" s="333"/>
      <c r="PAP211" s="333"/>
      <c r="PAQ211" s="223"/>
      <c r="PAR211" s="418"/>
      <c r="PAS211" s="418"/>
      <c r="PAT211" s="331"/>
      <c r="PAU211" s="332"/>
      <c r="PAV211" s="418"/>
      <c r="PAW211" s="223"/>
      <c r="PAX211" s="223"/>
      <c r="PAY211" s="333"/>
      <c r="PAZ211" s="333"/>
      <c r="PBA211" s="223"/>
      <c r="PBB211" s="418"/>
      <c r="PBC211" s="418"/>
      <c r="PBD211" s="331"/>
      <c r="PBE211" s="332"/>
      <c r="PBF211" s="418"/>
      <c r="PBG211" s="223"/>
      <c r="PBH211" s="223"/>
      <c r="PBI211" s="333"/>
      <c r="PBJ211" s="333"/>
      <c r="PBK211" s="223"/>
      <c r="PBL211" s="418"/>
      <c r="PBM211" s="418"/>
      <c r="PBN211" s="331"/>
      <c r="PBO211" s="332"/>
      <c r="PBP211" s="418"/>
      <c r="PBQ211" s="223"/>
      <c r="PBR211" s="223"/>
      <c r="PBS211" s="333"/>
      <c r="PBT211" s="333"/>
      <c r="PBU211" s="223"/>
      <c r="PBV211" s="418"/>
      <c r="PBW211" s="418"/>
      <c r="PBX211" s="331"/>
      <c r="PBY211" s="332"/>
      <c r="PBZ211" s="418"/>
      <c r="PCA211" s="223"/>
      <c r="PCB211" s="223"/>
      <c r="PCC211" s="333"/>
      <c r="PCD211" s="333"/>
      <c r="PCE211" s="223"/>
      <c r="PCF211" s="418"/>
      <c r="PCG211" s="418"/>
      <c r="PCH211" s="331"/>
      <c r="PCI211" s="332"/>
      <c r="PCJ211" s="418"/>
      <c r="PCK211" s="223"/>
      <c r="PCL211" s="223"/>
      <c r="PCM211" s="333"/>
      <c r="PCN211" s="333"/>
      <c r="PCO211" s="223"/>
      <c r="PCP211" s="418"/>
      <c r="PCQ211" s="418"/>
      <c r="PCR211" s="331"/>
      <c r="PCS211" s="332"/>
      <c r="PCT211" s="418"/>
      <c r="PCU211" s="223"/>
      <c r="PCV211" s="223"/>
      <c r="PCW211" s="333"/>
      <c r="PCX211" s="333"/>
      <c r="PCY211" s="223"/>
      <c r="PCZ211" s="418"/>
      <c r="PDA211" s="418"/>
      <c r="PDB211" s="331"/>
      <c r="PDC211" s="332"/>
      <c r="PDD211" s="418"/>
      <c r="PDE211" s="223"/>
      <c r="PDF211" s="223"/>
      <c r="PDG211" s="333"/>
      <c r="PDH211" s="333"/>
      <c r="PDI211" s="223"/>
      <c r="PDJ211" s="418"/>
      <c r="PDK211" s="418"/>
      <c r="PDL211" s="331"/>
      <c r="PDM211" s="332"/>
      <c r="PDN211" s="418"/>
      <c r="PDO211" s="223"/>
      <c r="PDP211" s="223"/>
      <c r="PDQ211" s="333"/>
      <c r="PDR211" s="333"/>
      <c r="PDS211" s="223"/>
      <c r="PDT211" s="418"/>
      <c r="PDU211" s="418"/>
      <c r="PDV211" s="331"/>
      <c r="PDW211" s="332"/>
      <c r="PDX211" s="418"/>
      <c r="PDY211" s="223"/>
      <c r="PDZ211" s="223"/>
      <c r="PEA211" s="333"/>
      <c r="PEB211" s="333"/>
      <c r="PEC211" s="223"/>
      <c r="PED211" s="418"/>
      <c r="PEE211" s="418"/>
      <c r="PEF211" s="331"/>
      <c r="PEG211" s="332"/>
      <c r="PEH211" s="418"/>
      <c r="PEI211" s="223"/>
      <c r="PEJ211" s="223"/>
      <c r="PEK211" s="333"/>
      <c r="PEL211" s="333"/>
      <c r="PEM211" s="223"/>
      <c r="PEN211" s="418"/>
      <c r="PEO211" s="418"/>
      <c r="PEP211" s="331"/>
      <c r="PEQ211" s="332"/>
      <c r="PER211" s="418"/>
      <c r="PES211" s="223"/>
      <c r="PET211" s="223"/>
      <c r="PEU211" s="333"/>
      <c r="PEV211" s="333"/>
      <c r="PEW211" s="223"/>
      <c r="PEX211" s="418"/>
      <c r="PEY211" s="418"/>
      <c r="PEZ211" s="331"/>
      <c r="PFA211" s="332"/>
      <c r="PFB211" s="418"/>
      <c r="PFC211" s="223"/>
      <c r="PFD211" s="223"/>
      <c r="PFE211" s="333"/>
      <c r="PFF211" s="333"/>
      <c r="PFG211" s="223"/>
      <c r="PFH211" s="418"/>
      <c r="PFI211" s="418"/>
      <c r="PFJ211" s="331"/>
      <c r="PFK211" s="332"/>
      <c r="PFL211" s="418"/>
      <c r="PFM211" s="223"/>
      <c r="PFN211" s="223"/>
      <c r="PFO211" s="333"/>
      <c r="PFP211" s="333"/>
      <c r="PFQ211" s="223"/>
      <c r="PFR211" s="418"/>
      <c r="PFS211" s="418"/>
      <c r="PFT211" s="331"/>
      <c r="PFU211" s="332"/>
      <c r="PFV211" s="418"/>
      <c r="PFW211" s="223"/>
      <c r="PFX211" s="223"/>
      <c r="PFY211" s="333"/>
      <c r="PFZ211" s="333"/>
      <c r="PGA211" s="223"/>
      <c r="PGB211" s="418"/>
      <c r="PGC211" s="418"/>
      <c r="PGD211" s="331"/>
      <c r="PGE211" s="332"/>
      <c r="PGF211" s="418"/>
      <c r="PGG211" s="223"/>
      <c r="PGH211" s="223"/>
      <c r="PGI211" s="333"/>
      <c r="PGJ211" s="333"/>
      <c r="PGK211" s="223"/>
      <c r="PGL211" s="418"/>
      <c r="PGM211" s="418"/>
      <c r="PGN211" s="331"/>
      <c r="PGO211" s="332"/>
      <c r="PGP211" s="418"/>
      <c r="PGQ211" s="223"/>
      <c r="PGR211" s="223"/>
      <c r="PGS211" s="333"/>
      <c r="PGT211" s="333"/>
      <c r="PGU211" s="223"/>
      <c r="PGV211" s="418"/>
      <c r="PGW211" s="418"/>
      <c r="PGX211" s="331"/>
      <c r="PGY211" s="332"/>
      <c r="PGZ211" s="418"/>
      <c r="PHA211" s="223"/>
      <c r="PHB211" s="223"/>
      <c r="PHC211" s="333"/>
      <c r="PHD211" s="333"/>
      <c r="PHE211" s="223"/>
      <c r="PHF211" s="418"/>
      <c r="PHG211" s="418"/>
      <c r="PHH211" s="331"/>
      <c r="PHI211" s="332"/>
      <c r="PHJ211" s="418"/>
      <c r="PHK211" s="223"/>
      <c r="PHL211" s="223"/>
      <c r="PHM211" s="333"/>
      <c r="PHN211" s="333"/>
      <c r="PHO211" s="223"/>
      <c r="PHP211" s="418"/>
      <c r="PHQ211" s="418"/>
      <c r="PHR211" s="331"/>
      <c r="PHS211" s="332"/>
      <c r="PHT211" s="418"/>
      <c r="PHU211" s="223"/>
      <c r="PHV211" s="223"/>
      <c r="PHW211" s="333"/>
      <c r="PHX211" s="333"/>
      <c r="PHY211" s="223"/>
      <c r="PHZ211" s="418"/>
      <c r="PIA211" s="418"/>
      <c r="PIB211" s="331"/>
      <c r="PIC211" s="332"/>
      <c r="PID211" s="418"/>
      <c r="PIE211" s="223"/>
      <c r="PIF211" s="223"/>
      <c r="PIG211" s="333"/>
      <c r="PIH211" s="333"/>
      <c r="PII211" s="223"/>
      <c r="PIJ211" s="418"/>
      <c r="PIK211" s="418"/>
      <c r="PIL211" s="331"/>
      <c r="PIM211" s="332"/>
      <c r="PIN211" s="418"/>
      <c r="PIO211" s="223"/>
      <c r="PIP211" s="223"/>
      <c r="PIQ211" s="333"/>
      <c r="PIR211" s="333"/>
      <c r="PIS211" s="223"/>
      <c r="PIT211" s="418"/>
      <c r="PIU211" s="418"/>
      <c r="PIV211" s="331"/>
      <c r="PIW211" s="332"/>
      <c r="PIX211" s="418"/>
      <c r="PIY211" s="223"/>
      <c r="PIZ211" s="223"/>
      <c r="PJA211" s="333"/>
      <c r="PJB211" s="333"/>
      <c r="PJC211" s="223"/>
      <c r="PJD211" s="418"/>
      <c r="PJE211" s="418"/>
      <c r="PJF211" s="331"/>
      <c r="PJG211" s="332"/>
      <c r="PJH211" s="418"/>
      <c r="PJI211" s="223"/>
      <c r="PJJ211" s="223"/>
      <c r="PJK211" s="333"/>
      <c r="PJL211" s="333"/>
      <c r="PJM211" s="223"/>
      <c r="PJN211" s="418"/>
      <c r="PJO211" s="418"/>
      <c r="PJP211" s="331"/>
      <c r="PJQ211" s="332"/>
      <c r="PJR211" s="418"/>
      <c r="PJS211" s="223"/>
      <c r="PJT211" s="223"/>
      <c r="PJU211" s="333"/>
      <c r="PJV211" s="333"/>
      <c r="PJW211" s="223"/>
      <c r="PJX211" s="418"/>
      <c r="PJY211" s="418"/>
      <c r="PJZ211" s="331"/>
      <c r="PKA211" s="332"/>
      <c r="PKB211" s="418"/>
      <c r="PKC211" s="223"/>
      <c r="PKD211" s="223"/>
      <c r="PKE211" s="333"/>
      <c r="PKF211" s="333"/>
      <c r="PKG211" s="223"/>
      <c r="PKH211" s="418"/>
      <c r="PKI211" s="418"/>
      <c r="PKJ211" s="331"/>
      <c r="PKK211" s="332"/>
      <c r="PKL211" s="418"/>
      <c r="PKM211" s="223"/>
      <c r="PKN211" s="223"/>
      <c r="PKO211" s="333"/>
      <c r="PKP211" s="333"/>
      <c r="PKQ211" s="223"/>
      <c r="PKR211" s="418"/>
      <c r="PKS211" s="418"/>
      <c r="PKT211" s="331"/>
      <c r="PKU211" s="332"/>
      <c r="PKV211" s="418"/>
      <c r="PKW211" s="223"/>
      <c r="PKX211" s="223"/>
      <c r="PKY211" s="333"/>
      <c r="PKZ211" s="333"/>
      <c r="PLA211" s="223"/>
      <c r="PLB211" s="418"/>
      <c r="PLC211" s="418"/>
      <c r="PLD211" s="331"/>
      <c r="PLE211" s="332"/>
      <c r="PLF211" s="418"/>
      <c r="PLG211" s="223"/>
      <c r="PLH211" s="223"/>
      <c r="PLI211" s="333"/>
      <c r="PLJ211" s="333"/>
      <c r="PLK211" s="223"/>
      <c r="PLL211" s="418"/>
      <c r="PLM211" s="418"/>
      <c r="PLN211" s="331"/>
      <c r="PLO211" s="332"/>
      <c r="PLP211" s="418"/>
      <c r="PLQ211" s="223"/>
      <c r="PLR211" s="223"/>
      <c r="PLS211" s="333"/>
      <c r="PLT211" s="333"/>
      <c r="PLU211" s="223"/>
      <c r="PLV211" s="418"/>
      <c r="PLW211" s="418"/>
      <c r="PLX211" s="331"/>
      <c r="PLY211" s="332"/>
      <c r="PLZ211" s="418"/>
      <c r="PMA211" s="223"/>
      <c r="PMB211" s="223"/>
      <c r="PMC211" s="333"/>
      <c r="PMD211" s="333"/>
      <c r="PME211" s="223"/>
      <c r="PMF211" s="418"/>
      <c r="PMG211" s="418"/>
      <c r="PMH211" s="331"/>
      <c r="PMI211" s="332"/>
      <c r="PMJ211" s="418"/>
      <c r="PMK211" s="223"/>
      <c r="PML211" s="223"/>
      <c r="PMM211" s="333"/>
      <c r="PMN211" s="333"/>
      <c r="PMO211" s="223"/>
      <c r="PMP211" s="418"/>
      <c r="PMQ211" s="418"/>
      <c r="PMR211" s="331"/>
      <c r="PMS211" s="332"/>
      <c r="PMT211" s="418"/>
      <c r="PMU211" s="223"/>
      <c r="PMV211" s="223"/>
      <c r="PMW211" s="333"/>
      <c r="PMX211" s="333"/>
      <c r="PMY211" s="223"/>
      <c r="PMZ211" s="418"/>
      <c r="PNA211" s="418"/>
      <c r="PNB211" s="331"/>
      <c r="PNC211" s="332"/>
      <c r="PND211" s="418"/>
      <c r="PNE211" s="223"/>
      <c r="PNF211" s="223"/>
      <c r="PNG211" s="333"/>
      <c r="PNH211" s="333"/>
      <c r="PNI211" s="223"/>
      <c r="PNJ211" s="418"/>
      <c r="PNK211" s="418"/>
      <c r="PNL211" s="331"/>
      <c r="PNM211" s="332"/>
      <c r="PNN211" s="418"/>
      <c r="PNO211" s="223"/>
      <c r="PNP211" s="223"/>
      <c r="PNQ211" s="333"/>
      <c r="PNR211" s="333"/>
      <c r="PNS211" s="223"/>
      <c r="PNT211" s="418"/>
      <c r="PNU211" s="418"/>
      <c r="PNV211" s="331"/>
      <c r="PNW211" s="332"/>
      <c r="PNX211" s="418"/>
      <c r="PNY211" s="223"/>
      <c r="PNZ211" s="223"/>
      <c r="POA211" s="333"/>
      <c r="POB211" s="333"/>
      <c r="POC211" s="223"/>
      <c r="POD211" s="418"/>
      <c r="POE211" s="418"/>
      <c r="POF211" s="331"/>
      <c r="POG211" s="332"/>
      <c r="POH211" s="418"/>
      <c r="POI211" s="223"/>
      <c r="POJ211" s="223"/>
      <c r="POK211" s="333"/>
      <c r="POL211" s="333"/>
      <c r="POM211" s="223"/>
      <c r="PON211" s="418"/>
      <c r="POO211" s="418"/>
      <c r="POP211" s="331"/>
      <c r="POQ211" s="332"/>
      <c r="POR211" s="418"/>
      <c r="POS211" s="223"/>
      <c r="POT211" s="223"/>
      <c r="POU211" s="333"/>
      <c r="POV211" s="333"/>
      <c r="POW211" s="223"/>
      <c r="POX211" s="418"/>
      <c r="POY211" s="418"/>
      <c r="POZ211" s="331"/>
      <c r="PPA211" s="332"/>
      <c r="PPB211" s="418"/>
      <c r="PPC211" s="223"/>
      <c r="PPD211" s="223"/>
      <c r="PPE211" s="333"/>
      <c r="PPF211" s="333"/>
      <c r="PPG211" s="223"/>
      <c r="PPH211" s="418"/>
      <c r="PPI211" s="418"/>
      <c r="PPJ211" s="331"/>
      <c r="PPK211" s="332"/>
      <c r="PPL211" s="418"/>
      <c r="PPM211" s="223"/>
      <c r="PPN211" s="223"/>
      <c r="PPO211" s="333"/>
      <c r="PPP211" s="333"/>
      <c r="PPQ211" s="223"/>
      <c r="PPR211" s="418"/>
      <c r="PPS211" s="418"/>
      <c r="PPT211" s="331"/>
      <c r="PPU211" s="332"/>
      <c r="PPV211" s="418"/>
      <c r="PPW211" s="223"/>
      <c r="PPX211" s="223"/>
      <c r="PPY211" s="333"/>
      <c r="PPZ211" s="333"/>
      <c r="PQA211" s="223"/>
      <c r="PQB211" s="418"/>
      <c r="PQC211" s="418"/>
      <c r="PQD211" s="331"/>
      <c r="PQE211" s="332"/>
      <c r="PQF211" s="418"/>
      <c r="PQG211" s="223"/>
      <c r="PQH211" s="223"/>
      <c r="PQI211" s="333"/>
      <c r="PQJ211" s="333"/>
      <c r="PQK211" s="223"/>
      <c r="PQL211" s="418"/>
      <c r="PQM211" s="418"/>
      <c r="PQN211" s="331"/>
      <c r="PQO211" s="332"/>
      <c r="PQP211" s="418"/>
      <c r="PQQ211" s="223"/>
      <c r="PQR211" s="223"/>
      <c r="PQS211" s="333"/>
      <c r="PQT211" s="333"/>
      <c r="PQU211" s="223"/>
      <c r="PQV211" s="418"/>
      <c r="PQW211" s="418"/>
      <c r="PQX211" s="331"/>
      <c r="PQY211" s="332"/>
      <c r="PQZ211" s="418"/>
      <c r="PRA211" s="223"/>
      <c r="PRB211" s="223"/>
      <c r="PRC211" s="333"/>
      <c r="PRD211" s="333"/>
      <c r="PRE211" s="223"/>
      <c r="PRF211" s="418"/>
      <c r="PRG211" s="418"/>
      <c r="PRH211" s="331"/>
      <c r="PRI211" s="332"/>
      <c r="PRJ211" s="418"/>
      <c r="PRK211" s="223"/>
      <c r="PRL211" s="223"/>
      <c r="PRM211" s="333"/>
      <c r="PRN211" s="333"/>
      <c r="PRO211" s="223"/>
      <c r="PRP211" s="418"/>
      <c r="PRQ211" s="418"/>
      <c r="PRR211" s="331"/>
      <c r="PRS211" s="332"/>
      <c r="PRT211" s="418"/>
      <c r="PRU211" s="223"/>
      <c r="PRV211" s="223"/>
      <c r="PRW211" s="333"/>
      <c r="PRX211" s="333"/>
      <c r="PRY211" s="223"/>
      <c r="PRZ211" s="418"/>
      <c r="PSA211" s="418"/>
      <c r="PSB211" s="331"/>
      <c r="PSC211" s="332"/>
      <c r="PSD211" s="418"/>
      <c r="PSE211" s="223"/>
      <c r="PSF211" s="223"/>
      <c r="PSG211" s="333"/>
      <c r="PSH211" s="333"/>
      <c r="PSI211" s="223"/>
      <c r="PSJ211" s="418"/>
      <c r="PSK211" s="418"/>
      <c r="PSL211" s="331"/>
      <c r="PSM211" s="332"/>
      <c r="PSN211" s="418"/>
      <c r="PSO211" s="223"/>
      <c r="PSP211" s="223"/>
      <c r="PSQ211" s="333"/>
      <c r="PSR211" s="333"/>
      <c r="PSS211" s="223"/>
      <c r="PST211" s="418"/>
      <c r="PSU211" s="418"/>
      <c r="PSV211" s="331"/>
      <c r="PSW211" s="332"/>
      <c r="PSX211" s="418"/>
      <c r="PSY211" s="223"/>
      <c r="PSZ211" s="223"/>
      <c r="PTA211" s="333"/>
      <c r="PTB211" s="333"/>
      <c r="PTC211" s="223"/>
      <c r="PTD211" s="418"/>
      <c r="PTE211" s="418"/>
      <c r="PTF211" s="331"/>
      <c r="PTG211" s="332"/>
      <c r="PTH211" s="418"/>
      <c r="PTI211" s="223"/>
      <c r="PTJ211" s="223"/>
      <c r="PTK211" s="333"/>
      <c r="PTL211" s="333"/>
      <c r="PTM211" s="223"/>
      <c r="PTN211" s="418"/>
      <c r="PTO211" s="418"/>
      <c r="PTP211" s="331"/>
      <c r="PTQ211" s="332"/>
      <c r="PTR211" s="418"/>
      <c r="PTS211" s="223"/>
      <c r="PTT211" s="223"/>
      <c r="PTU211" s="333"/>
      <c r="PTV211" s="333"/>
      <c r="PTW211" s="223"/>
      <c r="PTX211" s="418"/>
      <c r="PTY211" s="418"/>
      <c r="PTZ211" s="331"/>
      <c r="PUA211" s="332"/>
      <c r="PUB211" s="418"/>
      <c r="PUC211" s="223"/>
      <c r="PUD211" s="223"/>
      <c r="PUE211" s="333"/>
      <c r="PUF211" s="333"/>
      <c r="PUG211" s="223"/>
      <c r="PUH211" s="418"/>
      <c r="PUI211" s="418"/>
      <c r="PUJ211" s="331"/>
      <c r="PUK211" s="332"/>
      <c r="PUL211" s="418"/>
      <c r="PUM211" s="223"/>
      <c r="PUN211" s="223"/>
      <c r="PUO211" s="333"/>
      <c r="PUP211" s="333"/>
      <c r="PUQ211" s="223"/>
      <c r="PUR211" s="418"/>
      <c r="PUS211" s="418"/>
      <c r="PUT211" s="331"/>
      <c r="PUU211" s="332"/>
      <c r="PUV211" s="418"/>
      <c r="PUW211" s="223"/>
      <c r="PUX211" s="223"/>
      <c r="PUY211" s="333"/>
      <c r="PUZ211" s="333"/>
      <c r="PVA211" s="223"/>
      <c r="PVB211" s="418"/>
      <c r="PVC211" s="418"/>
      <c r="PVD211" s="331"/>
      <c r="PVE211" s="332"/>
      <c r="PVF211" s="418"/>
      <c r="PVG211" s="223"/>
      <c r="PVH211" s="223"/>
      <c r="PVI211" s="333"/>
      <c r="PVJ211" s="333"/>
      <c r="PVK211" s="223"/>
      <c r="PVL211" s="418"/>
      <c r="PVM211" s="418"/>
      <c r="PVN211" s="331"/>
      <c r="PVO211" s="332"/>
      <c r="PVP211" s="418"/>
      <c r="PVQ211" s="223"/>
      <c r="PVR211" s="223"/>
      <c r="PVS211" s="333"/>
      <c r="PVT211" s="333"/>
      <c r="PVU211" s="223"/>
      <c r="PVV211" s="418"/>
      <c r="PVW211" s="418"/>
      <c r="PVX211" s="331"/>
      <c r="PVY211" s="332"/>
      <c r="PVZ211" s="418"/>
      <c r="PWA211" s="223"/>
      <c r="PWB211" s="223"/>
      <c r="PWC211" s="333"/>
      <c r="PWD211" s="333"/>
      <c r="PWE211" s="223"/>
      <c r="PWF211" s="418"/>
      <c r="PWG211" s="418"/>
      <c r="PWH211" s="331"/>
      <c r="PWI211" s="332"/>
      <c r="PWJ211" s="418"/>
      <c r="PWK211" s="223"/>
      <c r="PWL211" s="223"/>
      <c r="PWM211" s="333"/>
      <c r="PWN211" s="333"/>
      <c r="PWO211" s="223"/>
      <c r="PWP211" s="418"/>
      <c r="PWQ211" s="418"/>
      <c r="PWR211" s="331"/>
      <c r="PWS211" s="332"/>
      <c r="PWT211" s="418"/>
      <c r="PWU211" s="223"/>
      <c r="PWV211" s="223"/>
      <c r="PWW211" s="333"/>
      <c r="PWX211" s="333"/>
      <c r="PWY211" s="223"/>
      <c r="PWZ211" s="418"/>
      <c r="PXA211" s="418"/>
      <c r="PXB211" s="331"/>
      <c r="PXC211" s="332"/>
      <c r="PXD211" s="418"/>
      <c r="PXE211" s="223"/>
      <c r="PXF211" s="223"/>
      <c r="PXG211" s="333"/>
      <c r="PXH211" s="333"/>
      <c r="PXI211" s="223"/>
      <c r="PXJ211" s="418"/>
      <c r="PXK211" s="418"/>
      <c r="PXL211" s="331"/>
      <c r="PXM211" s="332"/>
      <c r="PXN211" s="418"/>
      <c r="PXO211" s="223"/>
      <c r="PXP211" s="223"/>
      <c r="PXQ211" s="333"/>
      <c r="PXR211" s="333"/>
      <c r="PXS211" s="223"/>
      <c r="PXT211" s="418"/>
      <c r="PXU211" s="418"/>
      <c r="PXV211" s="331"/>
      <c r="PXW211" s="332"/>
      <c r="PXX211" s="418"/>
      <c r="PXY211" s="223"/>
      <c r="PXZ211" s="223"/>
      <c r="PYA211" s="333"/>
      <c r="PYB211" s="333"/>
      <c r="PYC211" s="223"/>
      <c r="PYD211" s="418"/>
      <c r="PYE211" s="418"/>
      <c r="PYF211" s="331"/>
      <c r="PYG211" s="332"/>
      <c r="PYH211" s="418"/>
      <c r="PYI211" s="223"/>
      <c r="PYJ211" s="223"/>
      <c r="PYK211" s="333"/>
      <c r="PYL211" s="333"/>
      <c r="PYM211" s="223"/>
      <c r="PYN211" s="418"/>
      <c r="PYO211" s="418"/>
      <c r="PYP211" s="331"/>
      <c r="PYQ211" s="332"/>
      <c r="PYR211" s="418"/>
      <c r="PYS211" s="223"/>
      <c r="PYT211" s="223"/>
      <c r="PYU211" s="333"/>
      <c r="PYV211" s="333"/>
      <c r="PYW211" s="223"/>
      <c r="PYX211" s="418"/>
      <c r="PYY211" s="418"/>
      <c r="PYZ211" s="331"/>
      <c r="PZA211" s="332"/>
      <c r="PZB211" s="418"/>
      <c r="PZC211" s="223"/>
      <c r="PZD211" s="223"/>
      <c r="PZE211" s="333"/>
      <c r="PZF211" s="333"/>
      <c r="PZG211" s="223"/>
      <c r="PZH211" s="418"/>
      <c r="PZI211" s="418"/>
      <c r="PZJ211" s="331"/>
      <c r="PZK211" s="332"/>
      <c r="PZL211" s="418"/>
      <c r="PZM211" s="223"/>
      <c r="PZN211" s="223"/>
      <c r="PZO211" s="333"/>
      <c r="PZP211" s="333"/>
      <c r="PZQ211" s="223"/>
      <c r="PZR211" s="418"/>
      <c r="PZS211" s="418"/>
      <c r="PZT211" s="331"/>
      <c r="PZU211" s="332"/>
      <c r="PZV211" s="418"/>
      <c r="PZW211" s="223"/>
      <c r="PZX211" s="223"/>
      <c r="PZY211" s="333"/>
      <c r="PZZ211" s="333"/>
      <c r="QAA211" s="223"/>
      <c r="QAB211" s="418"/>
      <c r="QAC211" s="418"/>
      <c r="QAD211" s="331"/>
      <c r="QAE211" s="332"/>
      <c r="QAF211" s="418"/>
      <c r="QAG211" s="223"/>
      <c r="QAH211" s="223"/>
      <c r="QAI211" s="333"/>
      <c r="QAJ211" s="333"/>
      <c r="QAK211" s="223"/>
      <c r="QAL211" s="418"/>
      <c r="QAM211" s="418"/>
      <c r="QAN211" s="331"/>
      <c r="QAO211" s="332"/>
      <c r="QAP211" s="418"/>
      <c r="QAQ211" s="223"/>
      <c r="QAR211" s="223"/>
      <c r="QAS211" s="333"/>
      <c r="QAT211" s="333"/>
      <c r="QAU211" s="223"/>
      <c r="QAV211" s="418"/>
      <c r="QAW211" s="418"/>
      <c r="QAX211" s="331"/>
      <c r="QAY211" s="332"/>
      <c r="QAZ211" s="418"/>
      <c r="QBA211" s="223"/>
      <c r="QBB211" s="223"/>
      <c r="QBC211" s="333"/>
      <c r="QBD211" s="333"/>
      <c r="QBE211" s="223"/>
      <c r="QBF211" s="418"/>
      <c r="QBG211" s="418"/>
      <c r="QBH211" s="331"/>
      <c r="QBI211" s="332"/>
      <c r="QBJ211" s="418"/>
      <c r="QBK211" s="223"/>
      <c r="QBL211" s="223"/>
      <c r="QBM211" s="333"/>
      <c r="QBN211" s="333"/>
      <c r="QBO211" s="223"/>
      <c r="QBP211" s="418"/>
      <c r="QBQ211" s="418"/>
      <c r="QBR211" s="331"/>
      <c r="QBS211" s="332"/>
      <c r="QBT211" s="418"/>
      <c r="QBU211" s="223"/>
      <c r="QBV211" s="223"/>
      <c r="QBW211" s="333"/>
      <c r="QBX211" s="333"/>
      <c r="QBY211" s="223"/>
      <c r="QBZ211" s="418"/>
      <c r="QCA211" s="418"/>
      <c r="QCB211" s="331"/>
      <c r="QCC211" s="332"/>
      <c r="QCD211" s="418"/>
      <c r="QCE211" s="223"/>
      <c r="QCF211" s="223"/>
      <c r="QCG211" s="333"/>
      <c r="QCH211" s="333"/>
      <c r="QCI211" s="223"/>
      <c r="QCJ211" s="418"/>
      <c r="QCK211" s="418"/>
      <c r="QCL211" s="331"/>
      <c r="QCM211" s="332"/>
      <c r="QCN211" s="418"/>
      <c r="QCO211" s="223"/>
      <c r="QCP211" s="223"/>
      <c r="QCQ211" s="333"/>
      <c r="QCR211" s="333"/>
      <c r="QCS211" s="223"/>
      <c r="QCT211" s="418"/>
      <c r="QCU211" s="418"/>
      <c r="QCV211" s="331"/>
      <c r="QCW211" s="332"/>
      <c r="QCX211" s="418"/>
      <c r="QCY211" s="223"/>
      <c r="QCZ211" s="223"/>
      <c r="QDA211" s="333"/>
      <c r="QDB211" s="333"/>
      <c r="QDC211" s="223"/>
      <c r="QDD211" s="418"/>
      <c r="QDE211" s="418"/>
      <c r="QDF211" s="331"/>
      <c r="QDG211" s="332"/>
      <c r="QDH211" s="418"/>
      <c r="QDI211" s="223"/>
      <c r="QDJ211" s="223"/>
      <c r="QDK211" s="333"/>
      <c r="QDL211" s="333"/>
      <c r="QDM211" s="223"/>
      <c r="QDN211" s="418"/>
      <c r="QDO211" s="418"/>
      <c r="QDP211" s="331"/>
      <c r="QDQ211" s="332"/>
      <c r="QDR211" s="418"/>
      <c r="QDS211" s="223"/>
      <c r="QDT211" s="223"/>
      <c r="QDU211" s="333"/>
      <c r="QDV211" s="333"/>
      <c r="QDW211" s="223"/>
      <c r="QDX211" s="418"/>
      <c r="QDY211" s="418"/>
      <c r="QDZ211" s="331"/>
      <c r="QEA211" s="332"/>
      <c r="QEB211" s="418"/>
      <c r="QEC211" s="223"/>
      <c r="QED211" s="223"/>
      <c r="QEE211" s="333"/>
      <c r="QEF211" s="333"/>
      <c r="QEG211" s="223"/>
      <c r="QEH211" s="418"/>
      <c r="QEI211" s="418"/>
      <c r="QEJ211" s="331"/>
      <c r="QEK211" s="332"/>
      <c r="QEL211" s="418"/>
      <c r="QEM211" s="223"/>
      <c r="QEN211" s="223"/>
      <c r="QEO211" s="333"/>
      <c r="QEP211" s="333"/>
      <c r="QEQ211" s="223"/>
      <c r="QER211" s="418"/>
      <c r="QES211" s="418"/>
      <c r="QET211" s="331"/>
      <c r="QEU211" s="332"/>
      <c r="QEV211" s="418"/>
      <c r="QEW211" s="223"/>
      <c r="QEX211" s="223"/>
      <c r="QEY211" s="333"/>
      <c r="QEZ211" s="333"/>
      <c r="QFA211" s="223"/>
      <c r="QFB211" s="418"/>
      <c r="QFC211" s="418"/>
      <c r="QFD211" s="331"/>
      <c r="QFE211" s="332"/>
      <c r="QFF211" s="418"/>
      <c r="QFG211" s="223"/>
      <c r="QFH211" s="223"/>
      <c r="QFI211" s="333"/>
      <c r="QFJ211" s="333"/>
      <c r="QFK211" s="223"/>
      <c r="QFL211" s="418"/>
      <c r="QFM211" s="418"/>
      <c r="QFN211" s="331"/>
      <c r="QFO211" s="332"/>
      <c r="QFP211" s="418"/>
      <c r="QFQ211" s="223"/>
      <c r="QFR211" s="223"/>
      <c r="QFS211" s="333"/>
      <c r="QFT211" s="333"/>
      <c r="QFU211" s="223"/>
      <c r="QFV211" s="418"/>
      <c r="QFW211" s="418"/>
      <c r="QFX211" s="331"/>
      <c r="QFY211" s="332"/>
      <c r="QFZ211" s="418"/>
      <c r="QGA211" s="223"/>
      <c r="QGB211" s="223"/>
      <c r="QGC211" s="333"/>
      <c r="QGD211" s="333"/>
      <c r="QGE211" s="223"/>
      <c r="QGF211" s="418"/>
      <c r="QGG211" s="418"/>
      <c r="QGH211" s="331"/>
      <c r="QGI211" s="332"/>
      <c r="QGJ211" s="418"/>
      <c r="QGK211" s="223"/>
      <c r="QGL211" s="223"/>
      <c r="QGM211" s="333"/>
      <c r="QGN211" s="333"/>
      <c r="QGO211" s="223"/>
      <c r="QGP211" s="418"/>
      <c r="QGQ211" s="418"/>
      <c r="QGR211" s="331"/>
      <c r="QGS211" s="332"/>
      <c r="QGT211" s="418"/>
      <c r="QGU211" s="223"/>
      <c r="QGV211" s="223"/>
      <c r="QGW211" s="333"/>
      <c r="QGX211" s="333"/>
      <c r="QGY211" s="223"/>
      <c r="QGZ211" s="418"/>
      <c r="QHA211" s="418"/>
      <c r="QHB211" s="331"/>
      <c r="QHC211" s="332"/>
      <c r="QHD211" s="418"/>
      <c r="QHE211" s="223"/>
      <c r="QHF211" s="223"/>
      <c r="QHG211" s="333"/>
      <c r="QHH211" s="333"/>
      <c r="QHI211" s="223"/>
      <c r="QHJ211" s="418"/>
      <c r="QHK211" s="418"/>
      <c r="QHL211" s="331"/>
      <c r="QHM211" s="332"/>
      <c r="QHN211" s="418"/>
      <c r="QHO211" s="223"/>
      <c r="QHP211" s="223"/>
      <c r="QHQ211" s="333"/>
      <c r="QHR211" s="333"/>
      <c r="QHS211" s="223"/>
      <c r="QHT211" s="418"/>
      <c r="QHU211" s="418"/>
      <c r="QHV211" s="331"/>
      <c r="QHW211" s="332"/>
      <c r="QHX211" s="418"/>
      <c r="QHY211" s="223"/>
      <c r="QHZ211" s="223"/>
      <c r="QIA211" s="333"/>
      <c r="QIB211" s="333"/>
      <c r="QIC211" s="223"/>
      <c r="QID211" s="418"/>
      <c r="QIE211" s="418"/>
      <c r="QIF211" s="331"/>
      <c r="QIG211" s="332"/>
      <c r="QIH211" s="418"/>
      <c r="QII211" s="223"/>
      <c r="QIJ211" s="223"/>
      <c r="QIK211" s="333"/>
      <c r="QIL211" s="333"/>
      <c r="QIM211" s="223"/>
      <c r="QIN211" s="418"/>
      <c r="QIO211" s="418"/>
      <c r="QIP211" s="331"/>
      <c r="QIQ211" s="332"/>
      <c r="QIR211" s="418"/>
      <c r="QIS211" s="223"/>
      <c r="QIT211" s="223"/>
      <c r="QIU211" s="333"/>
      <c r="QIV211" s="333"/>
      <c r="QIW211" s="223"/>
      <c r="QIX211" s="418"/>
      <c r="QIY211" s="418"/>
      <c r="QIZ211" s="331"/>
      <c r="QJA211" s="332"/>
      <c r="QJB211" s="418"/>
      <c r="QJC211" s="223"/>
      <c r="QJD211" s="223"/>
      <c r="QJE211" s="333"/>
      <c r="QJF211" s="333"/>
      <c r="QJG211" s="223"/>
      <c r="QJH211" s="418"/>
      <c r="QJI211" s="418"/>
      <c r="QJJ211" s="331"/>
      <c r="QJK211" s="332"/>
      <c r="QJL211" s="418"/>
      <c r="QJM211" s="223"/>
      <c r="QJN211" s="223"/>
      <c r="QJO211" s="333"/>
      <c r="QJP211" s="333"/>
      <c r="QJQ211" s="223"/>
      <c r="QJR211" s="418"/>
      <c r="QJS211" s="418"/>
      <c r="QJT211" s="331"/>
      <c r="QJU211" s="332"/>
      <c r="QJV211" s="418"/>
      <c r="QJW211" s="223"/>
      <c r="QJX211" s="223"/>
      <c r="QJY211" s="333"/>
      <c r="QJZ211" s="333"/>
      <c r="QKA211" s="223"/>
      <c r="QKB211" s="418"/>
      <c r="QKC211" s="418"/>
      <c r="QKD211" s="331"/>
      <c r="QKE211" s="332"/>
      <c r="QKF211" s="418"/>
      <c r="QKG211" s="223"/>
      <c r="QKH211" s="223"/>
      <c r="QKI211" s="333"/>
      <c r="QKJ211" s="333"/>
      <c r="QKK211" s="223"/>
      <c r="QKL211" s="418"/>
      <c r="QKM211" s="418"/>
      <c r="QKN211" s="331"/>
      <c r="QKO211" s="332"/>
      <c r="QKP211" s="418"/>
      <c r="QKQ211" s="223"/>
      <c r="QKR211" s="223"/>
      <c r="QKS211" s="333"/>
      <c r="QKT211" s="333"/>
      <c r="QKU211" s="223"/>
      <c r="QKV211" s="418"/>
      <c r="QKW211" s="418"/>
      <c r="QKX211" s="331"/>
      <c r="QKY211" s="332"/>
      <c r="QKZ211" s="418"/>
      <c r="QLA211" s="223"/>
      <c r="QLB211" s="223"/>
      <c r="QLC211" s="333"/>
      <c r="QLD211" s="333"/>
      <c r="QLE211" s="223"/>
      <c r="QLF211" s="418"/>
      <c r="QLG211" s="418"/>
      <c r="QLH211" s="331"/>
      <c r="QLI211" s="332"/>
      <c r="QLJ211" s="418"/>
      <c r="QLK211" s="223"/>
      <c r="QLL211" s="223"/>
      <c r="QLM211" s="333"/>
      <c r="QLN211" s="333"/>
      <c r="QLO211" s="223"/>
      <c r="QLP211" s="418"/>
      <c r="QLQ211" s="418"/>
      <c r="QLR211" s="331"/>
      <c r="QLS211" s="332"/>
      <c r="QLT211" s="418"/>
      <c r="QLU211" s="223"/>
      <c r="QLV211" s="223"/>
      <c r="QLW211" s="333"/>
      <c r="QLX211" s="333"/>
      <c r="QLY211" s="223"/>
      <c r="QLZ211" s="418"/>
      <c r="QMA211" s="418"/>
      <c r="QMB211" s="331"/>
      <c r="QMC211" s="332"/>
      <c r="QMD211" s="418"/>
      <c r="QME211" s="223"/>
      <c r="QMF211" s="223"/>
      <c r="QMG211" s="333"/>
      <c r="QMH211" s="333"/>
      <c r="QMI211" s="223"/>
      <c r="QMJ211" s="418"/>
      <c r="QMK211" s="418"/>
      <c r="QML211" s="331"/>
      <c r="QMM211" s="332"/>
      <c r="QMN211" s="418"/>
      <c r="QMO211" s="223"/>
      <c r="QMP211" s="223"/>
      <c r="QMQ211" s="333"/>
      <c r="QMR211" s="333"/>
      <c r="QMS211" s="223"/>
      <c r="QMT211" s="418"/>
      <c r="QMU211" s="418"/>
      <c r="QMV211" s="331"/>
      <c r="QMW211" s="332"/>
      <c r="QMX211" s="418"/>
      <c r="QMY211" s="223"/>
      <c r="QMZ211" s="223"/>
      <c r="QNA211" s="333"/>
      <c r="QNB211" s="333"/>
      <c r="QNC211" s="223"/>
      <c r="QND211" s="418"/>
      <c r="QNE211" s="418"/>
      <c r="QNF211" s="331"/>
      <c r="QNG211" s="332"/>
      <c r="QNH211" s="418"/>
      <c r="QNI211" s="223"/>
      <c r="QNJ211" s="223"/>
      <c r="QNK211" s="333"/>
      <c r="QNL211" s="333"/>
      <c r="QNM211" s="223"/>
      <c r="QNN211" s="418"/>
      <c r="QNO211" s="418"/>
      <c r="QNP211" s="331"/>
      <c r="QNQ211" s="332"/>
      <c r="QNR211" s="418"/>
      <c r="QNS211" s="223"/>
      <c r="QNT211" s="223"/>
      <c r="QNU211" s="333"/>
      <c r="QNV211" s="333"/>
      <c r="QNW211" s="223"/>
      <c r="QNX211" s="418"/>
      <c r="QNY211" s="418"/>
      <c r="QNZ211" s="331"/>
      <c r="QOA211" s="332"/>
      <c r="QOB211" s="418"/>
      <c r="QOC211" s="223"/>
      <c r="QOD211" s="223"/>
      <c r="QOE211" s="333"/>
      <c r="QOF211" s="333"/>
      <c r="QOG211" s="223"/>
      <c r="QOH211" s="418"/>
      <c r="QOI211" s="418"/>
      <c r="QOJ211" s="331"/>
      <c r="QOK211" s="332"/>
      <c r="QOL211" s="418"/>
      <c r="QOM211" s="223"/>
      <c r="QON211" s="223"/>
      <c r="QOO211" s="333"/>
      <c r="QOP211" s="333"/>
      <c r="QOQ211" s="223"/>
      <c r="QOR211" s="418"/>
      <c r="QOS211" s="418"/>
      <c r="QOT211" s="331"/>
      <c r="QOU211" s="332"/>
      <c r="QOV211" s="418"/>
      <c r="QOW211" s="223"/>
      <c r="QOX211" s="223"/>
      <c r="QOY211" s="333"/>
      <c r="QOZ211" s="333"/>
      <c r="QPA211" s="223"/>
      <c r="QPB211" s="418"/>
      <c r="QPC211" s="418"/>
      <c r="QPD211" s="331"/>
      <c r="QPE211" s="332"/>
      <c r="QPF211" s="418"/>
      <c r="QPG211" s="223"/>
      <c r="QPH211" s="223"/>
      <c r="QPI211" s="333"/>
      <c r="QPJ211" s="333"/>
      <c r="QPK211" s="223"/>
      <c r="QPL211" s="418"/>
      <c r="QPM211" s="418"/>
      <c r="QPN211" s="331"/>
      <c r="QPO211" s="332"/>
      <c r="QPP211" s="418"/>
      <c r="QPQ211" s="223"/>
      <c r="QPR211" s="223"/>
      <c r="QPS211" s="333"/>
      <c r="QPT211" s="333"/>
      <c r="QPU211" s="223"/>
      <c r="QPV211" s="418"/>
      <c r="QPW211" s="418"/>
      <c r="QPX211" s="331"/>
      <c r="QPY211" s="332"/>
      <c r="QPZ211" s="418"/>
      <c r="QQA211" s="223"/>
      <c r="QQB211" s="223"/>
      <c r="QQC211" s="333"/>
      <c r="QQD211" s="333"/>
      <c r="QQE211" s="223"/>
      <c r="QQF211" s="418"/>
      <c r="QQG211" s="418"/>
      <c r="QQH211" s="331"/>
      <c r="QQI211" s="332"/>
      <c r="QQJ211" s="418"/>
      <c r="QQK211" s="223"/>
      <c r="QQL211" s="223"/>
      <c r="QQM211" s="333"/>
      <c r="QQN211" s="333"/>
      <c r="QQO211" s="223"/>
      <c r="QQP211" s="418"/>
      <c r="QQQ211" s="418"/>
      <c r="QQR211" s="331"/>
      <c r="QQS211" s="332"/>
      <c r="QQT211" s="418"/>
      <c r="QQU211" s="223"/>
      <c r="QQV211" s="223"/>
      <c r="QQW211" s="333"/>
      <c r="QQX211" s="333"/>
      <c r="QQY211" s="223"/>
      <c r="QQZ211" s="418"/>
      <c r="QRA211" s="418"/>
      <c r="QRB211" s="331"/>
      <c r="QRC211" s="332"/>
      <c r="QRD211" s="418"/>
      <c r="QRE211" s="223"/>
      <c r="QRF211" s="223"/>
      <c r="QRG211" s="333"/>
      <c r="QRH211" s="333"/>
      <c r="QRI211" s="223"/>
      <c r="QRJ211" s="418"/>
      <c r="QRK211" s="418"/>
      <c r="QRL211" s="331"/>
      <c r="QRM211" s="332"/>
      <c r="QRN211" s="418"/>
      <c r="QRO211" s="223"/>
      <c r="QRP211" s="223"/>
      <c r="QRQ211" s="333"/>
      <c r="QRR211" s="333"/>
      <c r="QRS211" s="223"/>
      <c r="QRT211" s="418"/>
      <c r="QRU211" s="418"/>
      <c r="QRV211" s="331"/>
      <c r="QRW211" s="332"/>
      <c r="QRX211" s="418"/>
      <c r="QRY211" s="223"/>
      <c r="QRZ211" s="223"/>
      <c r="QSA211" s="333"/>
      <c r="QSB211" s="333"/>
      <c r="QSC211" s="223"/>
      <c r="QSD211" s="418"/>
      <c r="QSE211" s="418"/>
      <c r="QSF211" s="331"/>
      <c r="QSG211" s="332"/>
      <c r="QSH211" s="418"/>
      <c r="QSI211" s="223"/>
      <c r="QSJ211" s="223"/>
      <c r="QSK211" s="333"/>
      <c r="QSL211" s="333"/>
      <c r="QSM211" s="223"/>
      <c r="QSN211" s="418"/>
      <c r="QSO211" s="418"/>
      <c r="QSP211" s="331"/>
      <c r="QSQ211" s="332"/>
      <c r="QSR211" s="418"/>
      <c r="QSS211" s="223"/>
      <c r="QST211" s="223"/>
      <c r="QSU211" s="333"/>
      <c r="QSV211" s="333"/>
      <c r="QSW211" s="223"/>
      <c r="QSX211" s="418"/>
      <c r="QSY211" s="418"/>
      <c r="QSZ211" s="331"/>
      <c r="QTA211" s="332"/>
      <c r="QTB211" s="418"/>
      <c r="QTC211" s="223"/>
      <c r="QTD211" s="223"/>
      <c r="QTE211" s="333"/>
      <c r="QTF211" s="333"/>
      <c r="QTG211" s="223"/>
      <c r="QTH211" s="418"/>
      <c r="QTI211" s="418"/>
      <c r="QTJ211" s="331"/>
      <c r="QTK211" s="332"/>
      <c r="QTL211" s="418"/>
      <c r="QTM211" s="223"/>
      <c r="QTN211" s="223"/>
      <c r="QTO211" s="333"/>
      <c r="QTP211" s="333"/>
      <c r="QTQ211" s="223"/>
      <c r="QTR211" s="418"/>
      <c r="QTS211" s="418"/>
      <c r="QTT211" s="331"/>
      <c r="QTU211" s="332"/>
      <c r="QTV211" s="418"/>
      <c r="QTW211" s="223"/>
      <c r="QTX211" s="223"/>
      <c r="QTY211" s="333"/>
      <c r="QTZ211" s="333"/>
      <c r="QUA211" s="223"/>
      <c r="QUB211" s="418"/>
      <c r="QUC211" s="418"/>
      <c r="QUD211" s="331"/>
      <c r="QUE211" s="332"/>
      <c r="QUF211" s="418"/>
      <c r="QUG211" s="223"/>
      <c r="QUH211" s="223"/>
      <c r="QUI211" s="333"/>
      <c r="QUJ211" s="333"/>
      <c r="QUK211" s="223"/>
      <c r="QUL211" s="418"/>
      <c r="QUM211" s="418"/>
      <c r="QUN211" s="331"/>
      <c r="QUO211" s="332"/>
      <c r="QUP211" s="418"/>
      <c r="QUQ211" s="223"/>
      <c r="QUR211" s="223"/>
      <c r="QUS211" s="333"/>
      <c r="QUT211" s="333"/>
      <c r="QUU211" s="223"/>
      <c r="QUV211" s="418"/>
      <c r="QUW211" s="418"/>
      <c r="QUX211" s="331"/>
      <c r="QUY211" s="332"/>
      <c r="QUZ211" s="418"/>
      <c r="QVA211" s="223"/>
      <c r="QVB211" s="223"/>
      <c r="QVC211" s="333"/>
      <c r="QVD211" s="333"/>
      <c r="QVE211" s="223"/>
      <c r="QVF211" s="418"/>
      <c r="QVG211" s="418"/>
      <c r="QVH211" s="331"/>
      <c r="QVI211" s="332"/>
      <c r="QVJ211" s="418"/>
      <c r="QVK211" s="223"/>
      <c r="QVL211" s="223"/>
      <c r="QVM211" s="333"/>
      <c r="QVN211" s="333"/>
      <c r="QVO211" s="223"/>
      <c r="QVP211" s="418"/>
      <c r="QVQ211" s="418"/>
      <c r="QVR211" s="331"/>
      <c r="QVS211" s="332"/>
      <c r="QVT211" s="418"/>
      <c r="QVU211" s="223"/>
      <c r="QVV211" s="223"/>
      <c r="QVW211" s="333"/>
      <c r="QVX211" s="333"/>
      <c r="QVY211" s="223"/>
      <c r="QVZ211" s="418"/>
      <c r="QWA211" s="418"/>
      <c r="QWB211" s="331"/>
      <c r="QWC211" s="332"/>
      <c r="QWD211" s="418"/>
      <c r="QWE211" s="223"/>
      <c r="QWF211" s="223"/>
      <c r="QWG211" s="333"/>
      <c r="QWH211" s="333"/>
      <c r="QWI211" s="223"/>
      <c r="QWJ211" s="418"/>
      <c r="QWK211" s="418"/>
      <c r="QWL211" s="331"/>
      <c r="QWM211" s="332"/>
      <c r="QWN211" s="418"/>
      <c r="QWO211" s="223"/>
      <c r="QWP211" s="223"/>
      <c r="QWQ211" s="333"/>
      <c r="QWR211" s="333"/>
      <c r="QWS211" s="223"/>
      <c r="QWT211" s="418"/>
      <c r="QWU211" s="418"/>
      <c r="QWV211" s="331"/>
      <c r="QWW211" s="332"/>
      <c r="QWX211" s="418"/>
      <c r="QWY211" s="223"/>
      <c r="QWZ211" s="223"/>
      <c r="QXA211" s="333"/>
      <c r="QXB211" s="333"/>
      <c r="QXC211" s="223"/>
      <c r="QXD211" s="418"/>
      <c r="QXE211" s="418"/>
      <c r="QXF211" s="331"/>
      <c r="QXG211" s="332"/>
      <c r="QXH211" s="418"/>
      <c r="QXI211" s="223"/>
      <c r="QXJ211" s="223"/>
      <c r="QXK211" s="333"/>
      <c r="QXL211" s="333"/>
      <c r="QXM211" s="223"/>
      <c r="QXN211" s="418"/>
      <c r="QXO211" s="418"/>
      <c r="QXP211" s="331"/>
      <c r="QXQ211" s="332"/>
      <c r="QXR211" s="418"/>
      <c r="QXS211" s="223"/>
      <c r="QXT211" s="223"/>
      <c r="QXU211" s="333"/>
      <c r="QXV211" s="333"/>
      <c r="QXW211" s="223"/>
      <c r="QXX211" s="418"/>
      <c r="QXY211" s="418"/>
      <c r="QXZ211" s="331"/>
      <c r="QYA211" s="332"/>
      <c r="QYB211" s="418"/>
      <c r="QYC211" s="223"/>
      <c r="QYD211" s="223"/>
      <c r="QYE211" s="333"/>
      <c r="QYF211" s="333"/>
      <c r="QYG211" s="223"/>
      <c r="QYH211" s="418"/>
      <c r="QYI211" s="418"/>
      <c r="QYJ211" s="331"/>
      <c r="QYK211" s="332"/>
      <c r="QYL211" s="418"/>
      <c r="QYM211" s="223"/>
      <c r="QYN211" s="223"/>
      <c r="QYO211" s="333"/>
      <c r="QYP211" s="333"/>
      <c r="QYQ211" s="223"/>
      <c r="QYR211" s="418"/>
      <c r="QYS211" s="418"/>
      <c r="QYT211" s="331"/>
      <c r="QYU211" s="332"/>
      <c r="QYV211" s="418"/>
      <c r="QYW211" s="223"/>
      <c r="QYX211" s="223"/>
      <c r="QYY211" s="333"/>
      <c r="QYZ211" s="333"/>
      <c r="QZA211" s="223"/>
      <c r="QZB211" s="418"/>
      <c r="QZC211" s="418"/>
      <c r="QZD211" s="331"/>
      <c r="QZE211" s="332"/>
      <c r="QZF211" s="418"/>
      <c r="QZG211" s="223"/>
      <c r="QZH211" s="223"/>
      <c r="QZI211" s="333"/>
      <c r="QZJ211" s="333"/>
      <c r="QZK211" s="223"/>
      <c r="QZL211" s="418"/>
      <c r="QZM211" s="418"/>
      <c r="QZN211" s="331"/>
      <c r="QZO211" s="332"/>
      <c r="QZP211" s="418"/>
      <c r="QZQ211" s="223"/>
      <c r="QZR211" s="223"/>
      <c r="QZS211" s="333"/>
      <c r="QZT211" s="333"/>
      <c r="QZU211" s="223"/>
      <c r="QZV211" s="418"/>
      <c r="QZW211" s="418"/>
      <c r="QZX211" s="331"/>
      <c r="QZY211" s="332"/>
      <c r="QZZ211" s="418"/>
      <c r="RAA211" s="223"/>
      <c r="RAB211" s="223"/>
      <c r="RAC211" s="333"/>
      <c r="RAD211" s="333"/>
      <c r="RAE211" s="223"/>
      <c r="RAF211" s="418"/>
      <c r="RAG211" s="418"/>
      <c r="RAH211" s="331"/>
      <c r="RAI211" s="332"/>
      <c r="RAJ211" s="418"/>
      <c r="RAK211" s="223"/>
      <c r="RAL211" s="223"/>
      <c r="RAM211" s="333"/>
      <c r="RAN211" s="333"/>
      <c r="RAO211" s="223"/>
      <c r="RAP211" s="418"/>
      <c r="RAQ211" s="418"/>
      <c r="RAR211" s="331"/>
      <c r="RAS211" s="332"/>
      <c r="RAT211" s="418"/>
      <c r="RAU211" s="223"/>
      <c r="RAV211" s="223"/>
      <c r="RAW211" s="333"/>
      <c r="RAX211" s="333"/>
      <c r="RAY211" s="223"/>
      <c r="RAZ211" s="418"/>
      <c r="RBA211" s="418"/>
      <c r="RBB211" s="331"/>
      <c r="RBC211" s="332"/>
      <c r="RBD211" s="418"/>
      <c r="RBE211" s="223"/>
      <c r="RBF211" s="223"/>
      <c r="RBG211" s="333"/>
      <c r="RBH211" s="333"/>
      <c r="RBI211" s="223"/>
      <c r="RBJ211" s="418"/>
      <c r="RBK211" s="418"/>
      <c r="RBL211" s="331"/>
      <c r="RBM211" s="332"/>
      <c r="RBN211" s="418"/>
      <c r="RBO211" s="223"/>
      <c r="RBP211" s="223"/>
      <c r="RBQ211" s="333"/>
      <c r="RBR211" s="333"/>
      <c r="RBS211" s="223"/>
      <c r="RBT211" s="418"/>
      <c r="RBU211" s="418"/>
      <c r="RBV211" s="331"/>
      <c r="RBW211" s="332"/>
      <c r="RBX211" s="418"/>
      <c r="RBY211" s="223"/>
      <c r="RBZ211" s="223"/>
      <c r="RCA211" s="333"/>
      <c r="RCB211" s="333"/>
      <c r="RCC211" s="223"/>
      <c r="RCD211" s="418"/>
      <c r="RCE211" s="418"/>
      <c r="RCF211" s="331"/>
      <c r="RCG211" s="332"/>
      <c r="RCH211" s="418"/>
      <c r="RCI211" s="223"/>
      <c r="RCJ211" s="223"/>
      <c r="RCK211" s="333"/>
      <c r="RCL211" s="333"/>
      <c r="RCM211" s="223"/>
      <c r="RCN211" s="418"/>
      <c r="RCO211" s="418"/>
      <c r="RCP211" s="331"/>
      <c r="RCQ211" s="332"/>
      <c r="RCR211" s="418"/>
      <c r="RCS211" s="223"/>
      <c r="RCT211" s="223"/>
      <c r="RCU211" s="333"/>
      <c r="RCV211" s="333"/>
      <c r="RCW211" s="223"/>
      <c r="RCX211" s="418"/>
      <c r="RCY211" s="418"/>
      <c r="RCZ211" s="331"/>
      <c r="RDA211" s="332"/>
      <c r="RDB211" s="418"/>
      <c r="RDC211" s="223"/>
      <c r="RDD211" s="223"/>
      <c r="RDE211" s="333"/>
      <c r="RDF211" s="333"/>
      <c r="RDG211" s="223"/>
      <c r="RDH211" s="418"/>
      <c r="RDI211" s="418"/>
      <c r="RDJ211" s="331"/>
      <c r="RDK211" s="332"/>
      <c r="RDL211" s="418"/>
      <c r="RDM211" s="223"/>
      <c r="RDN211" s="223"/>
      <c r="RDO211" s="333"/>
      <c r="RDP211" s="333"/>
      <c r="RDQ211" s="223"/>
      <c r="RDR211" s="418"/>
      <c r="RDS211" s="418"/>
      <c r="RDT211" s="331"/>
      <c r="RDU211" s="332"/>
      <c r="RDV211" s="418"/>
      <c r="RDW211" s="223"/>
      <c r="RDX211" s="223"/>
      <c r="RDY211" s="333"/>
      <c r="RDZ211" s="333"/>
      <c r="REA211" s="223"/>
      <c r="REB211" s="418"/>
      <c r="REC211" s="418"/>
      <c r="RED211" s="331"/>
      <c r="REE211" s="332"/>
      <c r="REF211" s="418"/>
      <c r="REG211" s="223"/>
      <c r="REH211" s="223"/>
      <c r="REI211" s="333"/>
      <c r="REJ211" s="333"/>
      <c r="REK211" s="223"/>
      <c r="REL211" s="418"/>
      <c r="REM211" s="418"/>
      <c r="REN211" s="331"/>
      <c r="REO211" s="332"/>
      <c r="REP211" s="418"/>
      <c r="REQ211" s="223"/>
      <c r="RER211" s="223"/>
      <c r="RES211" s="333"/>
      <c r="RET211" s="333"/>
      <c r="REU211" s="223"/>
      <c r="REV211" s="418"/>
      <c r="REW211" s="418"/>
      <c r="REX211" s="331"/>
      <c r="REY211" s="332"/>
      <c r="REZ211" s="418"/>
      <c r="RFA211" s="223"/>
      <c r="RFB211" s="223"/>
      <c r="RFC211" s="333"/>
      <c r="RFD211" s="333"/>
      <c r="RFE211" s="223"/>
      <c r="RFF211" s="418"/>
      <c r="RFG211" s="418"/>
      <c r="RFH211" s="331"/>
      <c r="RFI211" s="332"/>
      <c r="RFJ211" s="418"/>
      <c r="RFK211" s="223"/>
      <c r="RFL211" s="223"/>
      <c r="RFM211" s="333"/>
      <c r="RFN211" s="333"/>
      <c r="RFO211" s="223"/>
      <c r="RFP211" s="418"/>
      <c r="RFQ211" s="418"/>
      <c r="RFR211" s="331"/>
      <c r="RFS211" s="332"/>
      <c r="RFT211" s="418"/>
      <c r="RFU211" s="223"/>
      <c r="RFV211" s="223"/>
      <c r="RFW211" s="333"/>
      <c r="RFX211" s="333"/>
      <c r="RFY211" s="223"/>
      <c r="RFZ211" s="418"/>
      <c r="RGA211" s="418"/>
      <c r="RGB211" s="331"/>
      <c r="RGC211" s="332"/>
      <c r="RGD211" s="418"/>
      <c r="RGE211" s="223"/>
      <c r="RGF211" s="223"/>
      <c r="RGG211" s="333"/>
      <c r="RGH211" s="333"/>
      <c r="RGI211" s="223"/>
      <c r="RGJ211" s="418"/>
      <c r="RGK211" s="418"/>
      <c r="RGL211" s="331"/>
      <c r="RGM211" s="332"/>
      <c r="RGN211" s="418"/>
      <c r="RGO211" s="223"/>
      <c r="RGP211" s="223"/>
      <c r="RGQ211" s="333"/>
      <c r="RGR211" s="333"/>
      <c r="RGS211" s="223"/>
      <c r="RGT211" s="418"/>
      <c r="RGU211" s="418"/>
      <c r="RGV211" s="331"/>
      <c r="RGW211" s="332"/>
      <c r="RGX211" s="418"/>
      <c r="RGY211" s="223"/>
      <c r="RGZ211" s="223"/>
      <c r="RHA211" s="333"/>
      <c r="RHB211" s="333"/>
      <c r="RHC211" s="223"/>
      <c r="RHD211" s="418"/>
      <c r="RHE211" s="418"/>
      <c r="RHF211" s="331"/>
      <c r="RHG211" s="332"/>
      <c r="RHH211" s="418"/>
      <c r="RHI211" s="223"/>
      <c r="RHJ211" s="223"/>
      <c r="RHK211" s="333"/>
      <c r="RHL211" s="333"/>
      <c r="RHM211" s="223"/>
      <c r="RHN211" s="418"/>
      <c r="RHO211" s="418"/>
      <c r="RHP211" s="331"/>
      <c r="RHQ211" s="332"/>
      <c r="RHR211" s="418"/>
      <c r="RHS211" s="223"/>
      <c r="RHT211" s="223"/>
      <c r="RHU211" s="333"/>
      <c r="RHV211" s="333"/>
      <c r="RHW211" s="223"/>
      <c r="RHX211" s="418"/>
      <c r="RHY211" s="418"/>
      <c r="RHZ211" s="331"/>
      <c r="RIA211" s="332"/>
      <c r="RIB211" s="418"/>
      <c r="RIC211" s="223"/>
      <c r="RID211" s="223"/>
      <c r="RIE211" s="333"/>
      <c r="RIF211" s="333"/>
      <c r="RIG211" s="223"/>
      <c r="RIH211" s="418"/>
      <c r="RII211" s="418"/>
      <c r="RIJ211" s="331"/>
      <c r="RIK211" s="332"/>
      <c r="RIL211" s="418"/>
      <c r="RIM211" s="223"/>
      <c r="RIN211" s="223"/>
      <c r="RIO211" s="333"/>
      <c r="RIP211" s="333"/>
      <c r="RIQ211" s="223"/>
      <c r="RIR211" s="418"/>
      <c r="RIS211" s="418"/>
      <c r="RIT211" s="331"/>
      <c r="RIU211" s="332"/>
      <c r="RIV211" s="418"/>
      <c r="RIW211" s="223"/>
      <c r="RIX211" s="223"/>
      <c r="RIY211" s="333"/>
      <c r="RIZ211" s="333"/>
      <c r="RJA211" s="223"/>
      <c r="RJB211" s="418"/>
      <c r="RJC211" s="418"/>
      <c r="RJD211" s="331"/>
      <c r="RJE211" s="332"/>
      <c r="RJF211" s="418"/>
      <c r="RJG211" s="223"/>
      <c r="RJH211" s="223"/>
      <c r="RJI211" s="333"/>
      <c r="RJJ211" s="333"/>
      <c r="RJK211" s="223"/>
      <c r="RJL211" s="418"/>
      <c r="RJM211" s="418"/>
      <c r="RJN211" s="331"/>
      <c r="RJO211" s="332"/>
      <c r="RJP211" s="418"/>
      <c r="RJQ211" s="223"/>
      <c r="RJR211" s="223"/>
      <c r="RJS211" s="333"/>
      <c r="RJT211" s="333"/>
      <c r="RJU211" s="223"/>
      <c r="RJV211" s="418"/>
      <c r="RJW211" s="418"/>
      <c r="RJX211" s="331"/>
      <c r="RJY211" s="332"/>
      <c r="RJZ211" s="418"/>
      <c r="RKA211" s="223"/>
      <c r="RKB211" s="223"/>
      <c r="RKC211" s="333"/>
      <c r="RKD211" s="333"/>
      <c r="RKE211" s="223"/>
      <c r="RKF211" s="418"/>
      <c r="RKG211" s="418"/>
      <c r="RKH211" s="331"/>
      <c r="RKI211" s="332"/>
      <c r="RKJ211" s="418"/>
      <c r="RKK211" s="223"/>
      <c r="RKL211" s="223"/>
      <c r="RKM211" s="333"/>
      <c r="RKN211" s="333"/>
      <c r="RKO211" s="223"/>
      <c r="RKP211" s="418"/>
      <c r="RKQ211" s="418"/>
      <c r="RKR211" s="331"/>
      <c r="RKS211" s="332"/>
      <c r="RKT211" s="418"/>
      <c r="RKU211" s="223"/>
      <c r="RKV211" s="223"/>
      <c r="RKW211" s="333"/>
      <c r="RKX211" s="333"/>
      <c r="RKY211" s="223"/>
      <c r="RKZ211" s="418"/>
      <c r="RLA211" s="418"/>
      <c r="RLB211" s="331"/>
      <c r="RLC211" s="332"/>
      <c r="RLD211" s="418"/>
      <c r="RLE211" s="223"/>
      <c r="RLF211" s="223"/>
      <c r="RLG211" s="333"/>
      <c r="RLH211" s="333"/>
      <c r="RLI211" s="223"/>
      <c r="RLJ211" s="418"/>
      <c r="RLK211" s="418"/>
      <c r="RLL211" s="331"/>
      <c r="RLM211" s="332"/>
      <c r="RLN211" s="418"/>
      <c r="RLO211" s="223"/>
      <c r="RLP211" s="223"/>
      <c r="RLQ211" s="333"/>
      <c r="RLR211" s="333"/>
      <c r="RLS211" s="223"/>
      <c r="RLT211" s="418"/>
      <c r="RLU211" s="418"/>
      <c r="RLV211" s="331"/>
      <c r="RLW211" s="332"/>
      <c r="RLX211" s="418"/>
      <c r="RLY211" s="223"/>
      <c r="RLZ211" s="223"/>
      <c r="RMA211" s="333"/>
      <c r="RMB211" s="333"/>
      <c r="RMC211" s="223"/>
      <c r="RMD211" s="418"/>
      <c r="RME211" s="418"/>
      <c r="RMF211" s="331"/>
      <c r="RMG211" s="332"/>
      <c r="RMH211" s="418"/>
      <c r="RMI211" s="223"/>
      <c r="RMJ211" s="223"/>
      <c r="RMK211" s="333"/>
      <c r="RML211" s="333"/>
      <c r="RMM211" s="223"/>
      <c r="RMN211" s="418"/>
      <c r="RMO211" s="418"/>
      <c r="RMP211" s="331"/>
      <c r="RMQ211" s="332"/>
      <c r="RMR211" s="418"/>
      <c r="RMS211" s="223"/>
      <c r="RMT211" s="223"/>
      <c r="RMU211" s="333"/>
      <c r="RMV211" s="333"/>
      <c r="RMW211" s="223"/>
      <c r="RMX211" s="418"/>
      <c r="RMY211" s="418"/>
      <c r="RMZ211" s="331"/>
      <c r="RNA211" s="332"/>
      <c r="RNB211" s="418"/>
      <c r="RNC211" s="223"/>
      <c r="RND211" s="223"/>
      <c r="RNE211" s="333"/>
      <c r="RNF211" s="333"/>
      <c r="RNG211" s="223"/>
      <c r="RNH211" s="418"/>
      <c r="RNI211" s="418"/>
      <c r="RNJ211" s="331"/>
      <c r="RNK211" s="332"/>
      <c r="RNL211" s="418"/>
      <c r="RNM211" s="223"/>
      <c r="RNN211" s="223"/>
      <c r="RNO211" s="333"/>
      <c r="RNP211" s="333"/>
      <c r="RNQ211" s="223"/>
      <c r="RNR211" s="418"/>
      <c r="RNS211" s="418"/>
      <c r="RNT211" s="331"/>
      <c r="RNU211" s="332"/>
      <c r="RNV211" s="418"/>
      <c r="RNW211" s="223"/>
      <c r="RNX211" s="223"/>
      <c r="RNY211" s="333"/>
      <c r="RNZ211" s="333"/>
      <c r="ROA211" s="223"/>
      <c r="ROB211" s="418"/>
      <c r="ROC211" s="418"/>
      <c r="ROD211" s="331"/>
      <c r="ROE211" s="332"/>
      <c r="ROF211" s="418"/>
      <c r="ROG211" s="223"/>
      <c r="ROH211" s="223"/>
      <c r="ROI211" s="333"/>
      <c r="ROJ211" s="333"/>
      <c r="ROK211" s="223"/>
      <c r="ROL211" s="418"/>
      <c r="ROM211" s="418"/>
      <c r="RON211" s="331"/>
      <c r="ROO211" s="332"/>
      <c r="ROP211" s="418"/>
      <c r="ROQ211" s="223"/>
      <c r="ROR211" s="223"/>
      <c r="ROS211" s="333"/>
      <c r="ROT211" s="333"/>
      <c r="ROU211" s="223"/>
      <c r="ROV211" s="418"/>
      <c r="ROW211" s="418"/>
      <c r="ROX211" s="331"/>
      <c r="ROY211" s="332"/>
      <c r="ROZ211" s="418"/>
      <c r="RPA211" s="223"/>
      <c r="RPB211" s="223"/>
      <c r="RPC211" s="333"/>
      <c r="RPD211" s="333"/>
      <c r="RPE211" s="223"/>
      <c r="RPF211" s="418"/>
      <c r="RPG211" s="418"/>
      <c r="RPH211" s="331"/>
      <c r="RPI211" s="332"/>
      <c r="RPJ211" s="418"/>
      <c r="RPK211" s="223"/>
      <c r="RPL211" s="223"/>
      <c r="RPM211" s="333"/>
      <c r="RPN211" s="333"/>
      <c r="RPO211" s="223"/>
      <c r="RPP211" s="418"/>
      <c r="RPQ211" s="418"/>
      <c r="RPR211" s="331"/>
      <c r="RPS211" s="332"/>
      <c r="RPT211" s="418"/>
      <c r="RPU211" s="223"/>
      <c r="RPV211" s="223"/>
      <c r="RPW211" s="333"/>
      <c r="RPX211" s="333"/>
      <c r="RPY211" s="223"/>
      <c r="RPZ211" s="418"/>
      <c r="RQA211" s="418"/>
      <c r="RQB211" s="331"/>
      <c r="RQC211" s="332"/>
      <c r="RQD211" s="418"/>
      <c r="RQE211" s="223"/>
      <c r="RQF211" s="223"/>
      <c r="RQG211" s="333"/>
      <c r="RQH211" s="333"/>
      <c r="RQI211" s="223"/>
      <c r="RQJ211" s="418"/>
      <c r="RQK211" s="418"/>
      <c r="RQL211" s="331"/>
      <c r="RQM211" s="332"/>
      <c r="RQN211" s="418"/>
      <c r="RQO211" s="223"/>
      <c r="RQP211" s="223"/>
      <c r="RQQ211" s="333"/>
      <c r="RQR211" s="333"/>
      <c r="RQS211" s="223"/>
      <c r="RQT211" s="418"/>
      <c r="RQU211" s="418"/>
      <c r="RQV211" s="331"/>
      <c r="RQW211" s="332"/>
      <c r="RQX211" s="418"/>
      <c r="RQY211" s="223"/>
      <c r="RQZ211" s="223"/>
      <c r="RRA211" s="333"/>
      <c r="RRB211" s="333"/>
      <c r="RRC211" s="223"/>
      <c r="RRD211" s="418"/>
      <c r="RRE211" s="418"/>
      <c r="RRF211" s="331"/>
      <c r="RRG211" s="332"/>
      <c r="RRH211" s="418"/>
      <c r="RRI211" s="223"/>
      <c r="RRJ211" s="223"/>
      <c r="RRK211" s="333"/>
      <c r="RRL211" s="333"/>
      <c r="RRM211" s="223"/>
      <c r="RRN211" s="418"/>
      <c r="RRO211" s="418"/>
      <c r="RRP211" s="331"/>
      <c r="RRQ211" s="332"/>
      <c r="RRR211" s="418"/>
      <c r="RRS211" s="223"/>
      <c r="RRT211" s="223"/>
      <c r="RRU211" s="333"/>
      <c r="RRV211" s="333"/>
      <c r="RRW211" s="223"/>
      <c r="RRX211" s="418"/>
      <c r="RRY211" s="418"/>
      <c r="RRZ211" s="331"/>
      <c r="RSA211" s="332"/>
      <c r="RSB211" s="418"/>
      <c r="RSC211" s="223"/>
      <c r="RSD211" s="223"/>
      <c r="RSE211" s="333"/>
      <c r="RSF211" s="333"/>
      <c r="RSG211" s="223"/>
      <c r="RSH211" s="418"/>
      <c r="RSI211" s="418"/>
      <c r="RSJ211" s="331"/>
      <c r="RSK211" s="332"/>
      <c r="RSL211" s="418"/>
      <c r="RSM211" s="223"/>
      <c r="RSN211" s="223"/>
      <c r="RSO211" s="333"/>
      <c r="RSP211" s="333"/>
      <c r="RSQ211" s="223"/>
      <c r="RSR211" s="418"/>
      <c r="RSS211" s="418"/>
      <c r="RST211" s="331"/>
      <c r="RSU211" s="332"/>
      <c r="RSV211" s="418"/>
      <c r="RSW211" s="223"/>
      <c r="RSX211" s="223"/>
      <c r="RSY211" s="333"/>
      <c r="RSZ211" s="333"/>
      <c r="RTA211" s="223"/>
      <c r="RTB211" s="418"/>
      <c r="RTC211" s="418"/>
      <c r="RTD211" s="331"/>
      <c r="RTE211" s="332"/>
      <c r="RTF211" s="418"/>
      <c r="RTG211" s="223"/>
      <c r="RTH211" s="223"/>
      <c r="RTI211" s="333"/>
      <c r="RTJ211" s="333"/>
      <c r="RTK211" s="223"/>
      <c r="RTL211" s="418"/>
      <c r="RTM211" s="418"/>
      <c r="RTN211" s="331"/>
      <c r="RTO211" s="332"/>
      <c r="RTP211" s="418"/>
      <c r="RTQ211" s="223"/>
      <c r="RTR211" s="223"/>
      <c r="RTS211" s="333"/>
      <c r="RTT211" s="333"/>
      <c r="RTU211" s="223"/>
      <c r="RTV211" s="418"/>
      <c r="RTW211" s="418"/>
      <c r="RTX211" s="331"/>
      <c r="RTY211" s="332"/>
      <c r="RTZ211" s="418"/>
      <c r="RUA211" s="223"/>
      <c r="RUB211" s="223"/>
      <c r="RUC211" s="333"/>
      <c r="RUD211" s="333"/>
      <c r="RUE211" s="223"/>
      <c r="RUF211" s="418"/>
      <c r="RUG211" s="418"/>
      <c r="RUH211" s="331"/>
      <c r="RUI211" s="332"/>
      <c r="RUJ211" s="418"/>
      <c r="RUK211" s="223"/>
      <c r="RUL211" s="223"/>
      <c r="RUM211" s="333"/>
      <c r="RUN211" s="333"/>
      <c r="RUO211" s="223"/>
      <c r="RUP211" s="418"/>
      <c r="RUQ211" s="418"/>
      <c r="RUR211" s="331"/>
      <c r="RUS211" s="332"/>
      <c r="RUT211" s="418"/>
      <c r="RUU211" s="223"/>
      <c r="RUV211" s="223"/>
      <c r="RUW211" s="333"/>
      <c r="RUX211" s="333"/>
      <c r="RUY211" s="223"/>
      <c r="RUZ211" s="418"/>
      <c r="RVA211" s="418"/>
      <c r="RVB211" s="331"/>
      <c r="RVC211" s="332"/>
      <c r="RVD211" s="418"/>
      <c r="RVE211" s="223"/>
      <c r="RVF211" s="223"/>
      <c r="RVG211" s="333"/>
      <c r="RVH211" s="333"/>
      <c r="RVI211" s="223"/>
      <c r="RVJ211" s="418"/>
      <c r="RVK211" s="418"/>
      <c r="RVL211" s="331"/>
      <c r="RVM211" s="332"/>
      <c r="RVN211" s="418"/>
      <c r="RVO211" s="223"/>
      <c r="RVP211" s="223"/>
      <c r="RVQ211" s="333"/>
      <c r="RVR211" s="333"/>
      <c r="RVS211" s="223"/>
      <c r="RVT211" s="418"/>
      <c r="RVU211" s="418"/>
      <c r="RVV211" s="331"/>
      <c r="RVW211" s="332"/>
      <c r="RVX211" s="418"/>
      <c r="RVY211" s="223"/>
      <c r="RVZ211" s="223"/>
      <c r="RWA211" s="333"/>
      <c r="RWB211" s="333"/>
      <c r="RWC211" s="223"/>
      <c r="RWD211" s="418"/>
      <c r="RWE211" s="418"/>
      <c r="RWF211" s="331"/>
      <c r="RWG211" s="332"/>
      <c r="RWH211" s="418"/>
      <c r="RWI211" s="223"/>
      <c r="RWJ211" s="223"/>
      <c r="RWK211" s="333"/>
      <c r="RWL211" s="333"/>
      <c r="RWM211" s="223"/>
      <c r="RWN211" s="418"/>
      <c r="RWO211" s="418"/>
      <c r="RWP211" s="331"/>
      <c r="RWQ211" s="332"/>
      <c r="RWR211" s="418"/>
      <c r="RWS211" s="223"/>
      <c r="RWT211" s="223"/>
      <c r="RWU211" s="333"/>
      <c r="RWV211" s="333"/>
      <c r="RWW211" s="223"/>
      <c r="RWX211" s="418"/>
      <c r="RWY211" s="418"/>
      <c r="RWZ211" s="331"/>
      <c r="RXA211" s="332"/>
      <c r="RXB211" s="418"/>
      <c r="RXC211" s="223"/>
      <c r="RXD211" s="223"/>
      <c r="RXE211" s="333"/>
      <c r="RXF211" s="333"/>
      <c r="RXG211" s="223"/>
      <c r="RXH211" s="418"/>
      <c r="RXI211" s="418"/>
      <c r="RXJ211" s="331"/>
      <c r="RXK211" s="332"/>
      <c r="RXL211" s="418"/>
      <c r="RXM211" s="223"/>
      <c r="RXN211" s="223"/>
      <c r="RXO211" s="333"/>
      <c r="RXP211" s="333"/>
      <c r="RXQ211" s="223"/>
      <c r="RXR211" s="418"/>
      <c r="RXS211" s="418"/>
      <c r="RXT211" s="331"/>
      <c r="RXU211" s="332"/>
      <c r="RXV211" s="418"/>
      <c r="RXW211" s="223"/>
      <c r="RXX211" s="223"/>
      <c r="RXY211" s="333"/>
      <c r="RXZ211" s="333"/>
      <c r="RYA211" s="223"/>
      <c r="RYB211" s="418"/>
      <c r="RYC211" s="418"/>
      <c r="RYD211" s="331"/>
      <c r="RYE211" s="332"/>
      <c r="RYF211" s="418"/>
      <c r="RYG211" s="223"/>
      <c r="RYH211" s="223"/>
      <c r="RYI211" s="333"/>
      <c r="RYJ211" s="333"/>
      <c r="RYK211" s="223"/>
      <c r="RYL211" s="418"/>
      <c r="RYM211" s="418"/>
      <c r="RYN211" s="331"/>
      <c r="RYO211" s="332"/>
      <c r="RYP211" s="418"/>
      <c r="RYQ211" s="223"/>
      <c r="RYR211" s="223"/>
      <c r="RYS211" s="333"/>
      <c r="RYT211" s="333"/>
      <c r="RYU211" s="223"/>
      <c r="RYV211" s="418"/>
      <c r="RYW211" s="418"/>
      <c r="RYX211" s="331"/>
      <c r="RYY211" s="332"/>
      <c r="RYZ211" s="418"/>
      <c r="RZA211" s="223"/>
      <c r="RZB211" s="223"/>
      <c r="RZC211" s="333"/>
      <c r="RZD211" s="333"/>
      <c r="RZE211" s="223"/>
      <c r="RZF211" s="418"/>
      <c r="RZG211" s="418"/>
      <c r="RZH211" s="331"/>
      <c r="RZI211" s="332"/>
      <c r="RZJ211" s="418"/>
      <c r="RZK211" s="223"/>
      <c r="RZL211" s="223"/>
      <c r="RZM211" s="333"/>
      <c r="RZN211" s="333"/>
      <c r="RZO211" s="223"/>
      <c r="RZP211" s="418"/>
      <c r="RZQ211" s="418"/>
      <c r="RZR211" s="331"/>
      <c r="RZS211" s="332"/>
      <c r="RZT211" s="418"/>
      <c r="RZU211" s="223"/>
      <c r="RZV211" s="223"/>
      <c r="RZW211" s="333"/>
      <c r="RZX211" s="333"/>
      <c r="RZY211" s="223"/>
      <c r="RZZ211" s="418"/>
      <c r="SAA211" s="418"/>
      <c r="SAB211" s="331"/>
      <c r="SAC211" s="332"/>
      <c r="SAD211" s="418"/>
      <c r="SAE211" s="223"/>
      <c r="SAF211" s="223"/>
      <c r="SAG211" s="333"/>
      <c r="SAH211" s="333"/>
      <c r="SAI211" s="223"/>
      <c r="SAJ211" s="418"/>
      <c r="SAK211" s="418"/>
      <c r="SAL211" s="331"/>
      <c r="SAM211" s="332"/>
      <c r="SAN211" s="418"/>
      <c r="SAO211" s="223"/>
      <c r="SAP211" s="223"/>
      <c r="SAQ211" s="333"/>
      <c r="SAR211" s="333"/>
      <c r="SAS211" s="223"/>
      <c r="SAT211" s="418"/>
      <c r="SAU211" s="418"/>
      <c r="SAV211" s="331"/>
      <c r="SAW211" s="332"/>
      <c r="SAX211" s="418"/>
      <c r="SAY211" s="223"/>
      <c r="SAZ211" s="223"/>
      <c r="SBA211" s="333"/>
      <c r="SBB211" s="333"/>
      <c r="SBC211" s="223"/>
      <c r="SBD211" s="418"/>
      <c r="SBE211" s="418"/>
      <c r="SBF211" s="331"/>
      <c r="SBG211" s="332"/>
      <c r="SBH211" s="418"/>
      <c r="SBI211" s="223"/>
      <c r="SBJ211" s="223"/>
      <c r="SBK211" s="333"/>
      <c r="SBL211" s="333"/>
      <c r="SBM211" s="223"/>
      <c r="SBN211" s="418"/>
      <c r="SBO211" s="418"/>
      <c r="SBP211" s="331"/>
      <c r="SBQ211" s="332"/>
      <c r="SBR211" s="418"/>
      <c r="SBS211" s="223"/>
      <c r="SBT211" s="223"/>
      <c r="SBU211" s="333"/>
      <c r="SBV211" s="333"/>
      <c r="SBW211" s="223"/>
      <c r="SBX211" s="418"/>
      <c r="SBY211" s="418"/>
      <c r="SBZ211" s="331"/>
      <c r="SCA211" s="332"/>
      <c r="SCB211" s="418"/>
      <c r="SCC211" s="223"/>
      <c r="SCD211" s="223"/>
      <c r="SCE211" s="333"/>
      <c r="SCF211" s="333"/>
      <c r="SCG211" s="223"/>
      <c r="SCH211" s="418"/>
      <c r="SCI211" s="418"/>
      <c r="SCJ211" s="331"/>
      <c r="SCK211" s="332"/>
      <c r="SCL211" s="418"/>
      <c r="SCM211" s="223"/>
      <c r="SCN211" s="223"/>
      <c r="SCO211" s="333"/>
      <c r="SCP211" s="333"/>
      <c r="SCQ211" s="223"/>
      <c r="SCR211" s="418"/>
      <c r="SCS211" s="418"/>
      <c r="SCT211" s="331"/>
      <c r="SCU211" s="332"/>
      <c r="SCV211" s="418"/>
      <c r="SCW211" s="223"/>
      <c r="SCX211" s="223"/>
      <c r="SCY211" s="333"/>
      <c r="SCZ211" s="333"/>
      <c r="SDA211" s="223"/>
      <c r="SDB211" s="418"/>
      <c r="SDC211" s="418"/>
      <c r="SDD211" s="331"/>
      <c r="SDE211" s="332"/>
      <c r="SDF211" s="418"/>
      <c r="SDG211" s="223"/>
      <c r="SDH211" s="223"/>
      <c r="SDI211" s="333"/>
      <c r="SDJ211" s="333"/>
      <c r="SDK211" s="223"/>
      <c r="SDL211" s="418"/>
      <c r="SDM211" s="418"/>
      <c r="SDN211" s="331"/>
      <c r="SDO211" s="332"/>
      <c r="SDP211" s="418"/>
      <c r="SDQ211" s="223"/>
      <c r="SDR211" s="223"/>
      <c r="SDS211" s="333"/>
      <c r="SDT211" s="333"/>
      <c r="SDU211" s="223"/>
      <c r="SDV211" s="418"/>
      <c r="SDW211" s="418"/>
      <c r="SDX211" s="331"/>
      <c r="SDY211" s="332"/>
      <c r="SDZ211" s="418"/>
      <c r="SEA211" s="223"/>
      <c r="SEB211" s="223"/>
      <c r="SEC211" s="333"/>
      <c r="SED211" s="333"/>
      <c r="SEE211" s="223"/>
      <c r="SEF211" s="418"/>
      <c r="SEG211" s="418"/>
      <c r="SEH211" s="331"/>
      <c r="SEI211" s="332"/>
      <c r="SEJ211" s="418"/>
      <c r="SEK211" s="223"/>
      <c r="SEL211" s="223"/>
      <c r="SEM211" s="333"/>
      <c r="SEN211" s="333"/>
      <c r="SEO211" s="223"/>
      <c r="SEP211" s="418"/>
      <c r="SEQ211" s="418"/>
      <c r="SER211" s="331"/>
      <c r="SES211" s="332"/>
      <c r="SET211" s="418"/>
      <c r="SEU211" s="223"/>
      <c r="SEV211" s="223"/>
      <c r="SEW211" s="333"/>
      <c r="SEX211" s="333"/>
      <c r="SEY211" s="223"/>
      <c r="SEZ211" s="418"/>
      <c r="SFA211" s="418"/>
      <c r="SFB211" s="331"/>
      <c r="SFC211" s="332"/>
      <c r="SFD211" s="418"/>
      <c r="SFE211" s="223"/>
      <c r="SFF211" s="223"/>
      <c r="SFG211" s="333"/>
      <c r="SFH211" s="333"/>
      <c r="SFI211" s="223"/>
      <c r="SFJ211" s="418"/>
      <c r="SFK211" s="418"/>
      <c r="SFL211" s="331"/>
      <c r="SFM211" s="332"/>
      <c r="SFN211" s="418"/>
      <c r="SFO211" s="223"/>
      <c r="SFP211" s="223"/>
      <c r="SFQ211" s="333"/>
      <c r="SFR211" s="333"/>
      <c r="SFS211" s="223"/>
      <c r="SFT211" s="418"/>
      <c r="SFU211" s="418"/>
      <c r="SFV211" s="331"/>
      <c r="SFW211" s="332"/>
      <c r="SFX211" s="418"/>
      <c r="SFY211" s="223"/>
      <c r="SFZ211" s="223"/>
      <c r="SGA211" s="333"/>
      <c r="SGB211" s="333"/>
      <c r="SGC211" s="223"/>
      <c r="SGD211" s="418"/>
      <c r="SGE211" s="418"/>
      <c r="SGF211" s="331"/>
      <c r="SGG211" s="332"/>
      <c r="SGH211" s="418"/>
      <c r="SGI211" s="223"/>
      <c r="SGJ211" s="223"/>
      <c r="SGK211" s="333"/>
      <c r="SGL211" s="333"/>
      <c r="SGM211" s="223"/>
      <c r="SGN211" s="418"/>
      <c r="SGO211" s="418"/>
      <c r="SGP211" s="331"/>
      <c r="SGQ211" s="332"/>
      <c r="SGR211" s="418"/>
      <c r="SGS211" s="223"/>
      <c r="SGT211" s="223"/>
      <c r="SGU211" s="333"/>
      <c r="SGV211" s="333"/>
      <c r="SGW211" s="223"/>
      <c r="SGX211" s="418"/>
      <c r="SGY211" s="418"/>
      <c r="SGZ211" s="331"/>
      <c r="SHA211" s="332"/>
      <c r="SHB211" s="418"/>
      <c r="SHC211" s="223"/>
      <c r="SHD211" s="223"/>
      <c r="SHE211" s="333"/>
      <c r="SHF211" s="333"/>
      <c r="SHG211" s="223"/>
      <c r="SHH211" s="418"/>
      <c r="SHI211" s="418"/>
      <c r="SHJ211" s="331"/>
      <c r="SHK211" s="332"/>
      <c r="SHL211" s="418"/>
      <c r="SHM211" s="223"/>
      <c r="SHN211" s="223"/>
      <c r="SHO211" s="333"/>
      <c r="SHP211" s="333"/>
      <c r="SHQ211" s="223"/>
      <c r="SHR211" s="418"/>
      <c r="SHS211" s="418"/>
      <c r="SHT211" s="331"/>
      <c r="SHU211" s="332"/>
      <c r="SHV211" s="418"/>
      <c r="SHW211" s="223"/>
      <c r="SHX211" s="223"/>
      <c r="SHY211" s="333"/>
      <c r="SHZ211" s="333"/>
      <c r="SIA211" s="223"/>
      <c r="SIB211" s="418"/>
      <c r="SIC211" s="418"/>
      <c r="SID211" s="331"/>
      <c r="SIE211" s="332"/>
      <c r="SIF211" s="418"/>
      <c r="SIG211" s="223"/>
      <c r="SIH211" s="223"/>
      <c r="SII211" s="333"/>
      <c r="SIJ211" s="333"/>
      <c r="SIK211" s="223"/>
      <c r="SIL211" s="418"/>
      <c r="SIM211" s="418"/>
      <c r="SIN211" s="331"/>
      <c r="SIO211" s="332"/>
      <c r="SIP211" s="418"/>
      <c r="SIQ211" s="223"/>
      <c r="SIR211" s="223"/>
      <c r="SIS211" s="333"/>
      <c r="SIT211" s="333"/>
      <c r="SIU211" s="223"/>
      <c r="SIV211" s="418"/>
      <c r="SIW211" s="418"/>
      <c r="SIX211" s="331"/>
      <c r="SIY211" s="332"/>
      <c r="SIZ211" s="418"/>
      <c r="SJA211" s="223"/>
      <c r="SJB211" s="223"/>
      <c r="SJC211" s="333"/>
      <c r="SJD211" s="333"/>
      <c r="SJE211" s="223"/>
      <c r="SJF211" s="418"/>
      <c r="SJG211" s="418"/>
      <c r="SJH211" s="331"/>
      <c r="SJI211" s="332"/>
      <c r="SJJ211" s="418"/>
      <c r="SJK211" s="223"/>
      <c r="SJL211" s="223"/>
      <c r="SJM211" s="333"/>
      <c r="SJN211" s="333"/>
      <c r="SJO211" s="223"/>
      <c r="SJP211" s="418"/>
      <c r="SJQ211" s="418"/>
      <c r="SJR211" s="331"/>
      <c r="SJS211" s="332"/>
      <c r="SJT211" s="418"/>
      <c r="SJU211" s="223"/>
      <c r="SJV211" s="223"/>
      <c r="SJW211" s="333"/>
      <c r="SJX211" s="333"/>
      <c r="SJY211" s="223"/>
      <c r="SJZ211" s="418"/>
      <c r="SKA211" s="418"/>
      <c r="SKB211" s="331"/>
      <c r="SKC211" s="332"/>
      <c r="SKD211" s="418"/>
      <c r="SKE211" s="223"/>
      <c r="SKF211" s="223"/>
      <c r="SKG211" s="333"/>
      <c r="SKH211" s="333"/>
      <c r="SKI211" s="223"/>
      <c r="SKJ211" s="418"/>
      <c r="SKK211" s="418"/>
      <c r="SKL211" s="331"/>
      <c r="SKM211" s="332"/>
      <c r="SKN211" s="418"/>
      <c r="SKO211" s="223"/>
      <c r="SKP211" s="223"/>
      <c r="SKQ211" s="333"/>
      <c r="SKR211" s="333"/>
      <c r="SKS211" s="223"/>
      <c r="SKT211" s="418"/>
      <c r="SKU211" s="418"/>
      <c r="SKV211" s="331"/>
      <c r="SKW211" s="332"/>
      <c r="SKX211" s="418"/>
      <c r="SKY211" s="223"/>
      <c r="SKZ211" s="223"/>
      <c r="SLA211" s="333"/>
      <c r="SLB211" s="333"/>
      <c r="SLC211" s="223"/>
      <c r="SLD211" s="418"/>
      <c r="SLE211" s="418"/>
      <c r="SLF211" s="331"/>
      <c r="SLG211" s="332"/>
      <c r="SLH211" s="418"/>
      <c r="SLI211" s="223"/>
      <c r="SLJ211" s="223"/>
      <c r="SLK211" s="333"/>
      <c r="SLL211" s="333"/>
      <c r="SLM211" s="223"/>
      <c r="SLN211" s="418"/>
      <c r="SLO211" s="418"/>
      <c r="SLP211" s="331"/>
      <c r="SLQ211" s="332"/>
      <c r="SLR211" s="418"/>
      <c r="SLS211" s="223"/>
      <c r="SLT211" s="223"/>
      <c r="SLU211" s="333"/>
      <c r="SLV211" s="333"/>
      <c r="SLW211" s="223"/>
      <c r="SLX211" s="418"/>
      <c r="SLY211" s="418"/>
      <c r="SLZ211" s="331"/>
      <c r="SMA211" s="332"/>
      <c r="SMB211" s="418"/>
      <c r="SMC211" s="223"/>
      <c r="SMD211" s="223"/>
      <c r="SME211" s="333"/>
      <c r="SMF211" s="333"/>
      <c r="SMG211" s="223"/>
      <c r="SMH211" s="418"/>
      <c r="SMI211" s="418"/>
      <c r="SMJ211" s="331"/>
      <c r="SMK211" s="332"/>
      <c r="SML211" s="418"/>
      <c r="SMM211" s="223"/>
      <c r="SMN211" s="223"/>
      <c r="SMO211" s="333"/>
      <c r="SMP211" s="333"/>
      <c r="SMQ211" s="223"/>
      <c r="SMR211" s="418"/>
      <c r="SMS211" s="418"/>
      <c r="SMT211" s="331"/>
      <c r="SMU211" s="332"/>
      <c r="SMV211" s="418"/>
      <c r="SMW211" s="223"/>
      <c r="SMX211" s="223"/>
      <c r="SMY211" s="333"/>
      <c r="SMZ211" s="333"/>
      <c r="SNA211" s="223"/>
      <c r="SNB211" s="418"/>
      <c r="SNC211" s="418"/>
      <c r="SND211" s="331"/>
      <c r="SNE211" s="332"/>
      <c r="SNF211" s="418"/>
      <c r="SNG211" s="223"/>
      <c r="SNH211" s="223"/>
      <c r="SNI211" s="333"/>
      <c r="SNJ211" s="333"/>
      <c r="SNK211" s="223"/>
      <c r="SNL211" s="418"/>
      <c r="SNM211" s="418"/>
      <c r="SNN211" s="331"/>
      <c r="SNO211" s="332"/>
      <c r="SNP211" s="418"/>
      <c r="SNQ211" s="223"/>
      <c r="SNR211" s="223"/>
      <c r="SNS211" s="333"/>
      <c r="SNT211" s="333"/>
      <c r="SNU211" s="223"/>
      <c r="SNV211" s="418"/>
      <c r="SNW211" s="418"/>
      <c r="SNX211" s="331"/>
      <c r="SNY211" s="332"/>
      <c r="SNZ211" s="418"/>
      <c r="SOA211" s="223"/>
      <c r="SOB211" s="223"/>
      <c r="SOC211" s="333"/>
      <c r="SOD211" s="333"/>
      <c r="SOE211" s="223"/>
      <c r="SOF211" s="418"/>
      <c r="SOG211" s="418"/>
      <c r="SOH211" s="331"/>
      <c r="SOI211" s="332"/>
      <c r="SOJ211" s="418"/>
      <c r="SOK211" s="223"/>
      <c r="SOL211" s="223"/>
      <c r="SOM211" s="333"/>
      <c r="SON211" s="333"/>
      <c r="SOO211" s="223"/>
      <c r="SOP211" s="418"/>
      <c r="SOQ211" s="418"/>
      <c r="SOR211" s="331"/>
      <c r="SOS211" s="332"/>
      <c r="SOT211" s="418"/>
      <c r="SOU211" s="223"/>
      <c r="SOV211" s="223"/>
      <c r="SOW211" s="333"/>
      <c r="SOX211" s="333"/>
      <c r="SOY211" s="223"/>
      <c r="SOZ211" s="418"/>
      <c r="SPA211" s="418"/>
      <c r="SPB211" s="331"/>
      <c r="SPC211" s="332"/>
      <c r="SPD211" s="418"/>
      <c r="SPE211" s="223"/>
      <c r="SPF211" s="223"/>
      <c r="SPG211" s="333"/>
      <c r="SPH211" s="333"/>
      <c r="SPI211" s="223"/>
      <c r="SPJ211" s="418"/>
      <c r="SPK211" s="418"/>
      <c r="SPL211" s="331"/>
      <c r="SPM211" s="332"/>
      <c r="SPN211" s="418"/>
      <c r="SPO211" s="223"/>
      <c r="SPP211" s="223"/>
      <c r="SPQ211" s="333"/>
      <c r="SPR211" s="333"/>
      <c r="SPS211" s="223"/>
      <c r="SPT211" s="418"/>
      <c r="SPU211" s="418"/>
      <c r="SPV211" s="331"/>
      <c r="SPW211" s="332"/>
      <c r="SPX211" s="418"/>
      <c r="SPY211" s="223"/>
      <c r="SPZ211" s="223"/>
      <c r="SQA211" s="333"/>
      <c r="SQB211" s="333"/>
      <c r="SQC211" s="223"/>
      <c r="SQD211" s="418"/>
      <c r="SQE211" s="418"/>
      <c r="SQF211" s="331"/>
      <c r="SQG211" s="332"/>
      <c r="SQH211" s="418"/>
      <c r="SQI211" s="223"/>
      <c r="SQJ211" s="223"/>
      <c r="SQK211" s="333"/>
      <c r="SQL211" s="333"/>
      <c r="SQM211" s="223"/>
      <c r="SQN211" s="418"/>
      <c r="SQO211" s="418"/>
      <c r="SQP211" s="331"/>
      <c r="SQQ211" s="332"/>
      <c r="SQR211" s="418"/>
      <c r="SQS211" s="223"/>
      <c r="SQT211" s="223"/>
      <c r="SQU211" s="333"/>
      <c r="SQV211" s="333"/>
      <c r="SQW211" s="223"/>
      <c r="SQX211" s="418"/>
      <c r="SQY211" s="418"/>
      <c r="SQZ211" s="331"/>
      <c r="SRA211" s="332"/>
      <c r="SRB211" s="418"/>
      <c r="SRC211" s="223"/>
      <c r="SRD211" s="223"/>
      <c r="SRE211" s="333"/>
      <c r="SRF211" s="333"/>
      <c r="SRG211" s="223"/>
      <c r="SRH211" s="418"/>
      <c r="SRI211" s="418"/>
      <c r="SRJ211" s="331"/>
      <c r="SRK211" s="332"/>
      <c r="SRL211" s="418"/>
      <c r="SRM211" s="223"/>
      <c r="SRN211" s="223"/>
      <c r="SRO211" s="333"/>
      <c r="SRP211" s="333"/>
      <c r="SRQ211" s="223"/>
      <c r="SRR211" s="418"/>
      <c r="SRS211" s="418"/>
      <c r="SRT211" s="331"/>
      <c r="SRU211" s="332"/>
      <c r="SRV211" s="418"/>
      <c r="SRW211" s="223"/>
      <c r="SRX211" s="223"/>
      <c r="SRY211" s="333"/>
      <c r="SRZ211" s="333"/>
      <c r="SSA211" s="223"/>
      <c r="SSB211" s="418"/>
      <c r="SSC211" s="418"/>
      <c r="SSD211" s="331"/>
      <c r="SSE211" s="332"/>
      <c r="SSF211" s="418"/>
      <c r="SSG211" s="223"/>
      <c r="SSH211" s="223"/>
      <c r="SSI211" s="333"/>
      <c r="SSJ211" s="333"/>
      <c r="SSK211" s="223"/>
      <c r="SSL211" s="418"/>
      <c r="SSM211" s="418"/>
      <c r="SSN211" s="331"/>
      <c r="SSO211" s="332"/>
      <c r="SSP211" s="418"/>
      <c r="SSQ211" s="223"/>
      <c r="SSR211" s="223"/>
      <c r="SSS211" s="333"/>
      <c r="SST211" s="333"/>
      <c r="SSU211" s="223"/>
      <c r="SSV211" s="418"/>
      <c r="SSW211" s="418"/>
      <c r="SSX211" s="331"/>
      <c r="SSY211" s="332"/>
      <c r="SSZ211" s="418"/>
      <c r="STA211" s="223"/>
      <c r="STB211" s="223"/>
      <c r="STC211" s="333"/>
      <c r="STD211" s="333"/>
      <c r="STE211" s="223"/>
      <c r="STF211" s="418"/>
      <c r="STG211" s="418"/>
      <c r="STH211" s="331"/>
      <c r="STI211" s="332"/>
      <c r="STJ211" s="418"/>
      <c r="STK211" s="223"/>
      <c r="STL211" s="223"/>
      <c r="STM211" s="333"/>
      <c r="STN211" s="333"/>
      <c r="STO211" s="223"/>
      <c r="STP211" s="418"/>
      <c r="STQ211" s="418"/>
      <c r="STR211" s="331"/>
      <c r="STS211" s="332"/>
      <c r="STT211" s="418"/>
      <c r="STU211" s="223"/>
      <c r="STV211" s="223"/>
      <c r="STW211" s="333"/>
      <c r="STX211" s="333"/>
      <c r="STY211" s="223"/>
      <c r="STZ211" s="418"/>
      <c r="SUA211" s="418"/>
      <c r="SUB211" s="331"/>
      <c r="SUC211" s="332"/>
      <c r="SUD211" s="418"/>
      <c r="SUE211" s="223"/>
      <c r="SUF211" s="223"/>
      <c r="SUG211" s="333"/>
      <c r="SUH211" s="333"/>
      <c r="SUI211" s="223"/>
      <c r="SUJ211" s="418"/>
      <c r="SUK211" s="418"/>
      <c r="SUL211" s="331"/>
      <c r="SUM211" s="332"/>
      <c r="SUN211" s="418"/>
      <c r="SUO211" s="223"/>
      <c r="SUP211" s="223"/>
      <c r="SUQ211" s="333"/>
      <c r="SUR211" s="333"/>
      <c r="SUS211" s="223"/>
      <c r="SUT211" s="418"/>
      <c r="SUU211" s="418"/>
      <c r="SUV211" s="331"/>
      <c r="SUW211" s="332"/>
      <c r="SUX211" s="418"/>
      <c r="SUY211" s="223"/>
      <c r="SUZ211" s="223"/>
      <c r="SVA211" s="333"/>
      <c r="SVB211" s="333"/>
      <c r="SVC211" s="223"/>
      <c r="SVD211" s="418"/>
      <c r="SVE211" s="418"/>
      <c r="SVF211" s="331"/>
      <c r="SVG211" s="332"/>
      <c r="SVH211" s="418"/>
      <c r="SVI211" s="223"/>
      <c r="SVJ211" s="223"/>
      <c r="SVK211" s="333"/>
      <c r="SVL211" s="333"/>
      <c r="SVM211" s="223"/>
      <c r="SVN211" s="418"/>
      <c r="SVO211" s="418"/>
      <c r="SVP211" s="331"/>
      <c r="SVQ211" s="332"/>
      <c r="SVR211" s="418"/>
      <c r="SVS211" s="223"/>
      <c r="SVT211" s="223"/>
      <c r="SVU211" s="333"/>
      <c r="SVV211" s="333"/>
      <c r="SVW211" s="223"/>
      <c r="SVX211" s="418"/>
      <c r="SVY211" s="418"/>
      <c r="SVZ211" s="331"/>
      <c r="SWA211" s="332"/>
      <c r="SWB211" s="418"/>
      <c r="SWC211" s="223"/>
      <c r="SWD211" s="223"/>
      <c r="SWE211" s="333"/>
      <c r="SWF211" s="333"/>
      <c r="SWG211" s="223"/>
      <c r="SWH211" s="418"/>
      <c r="SWI211" s="418"/>
      <c r="SWJ211" s="331"/>
      <c r="SWK211" s="332"/>
      <c r="SWL211" s="418"/>
      <c r="SWM211" s="223"/>
      <c r="SWN211" s="223"/>
      <c r="SWO211" s="333"/>
      <c r="SWP211" s="333"/>
      <c r="SWQ211" s="223"/>
      <c r="SWR211" s="418"/>
      <c r="SWS211" s="418"/>
      <c r="SWT211" s="331"/>
      <c r="SWU211" s="332"/>
      <c r="SWV211" s="418"/>
      <c r="SWW211" s="223"/>
      <c r="SWX211" s="223"/>
      <c r="SWY211" s="333"/>
      <c r="SWZ211" s="333"/>
      <c r="SXA211" s="223"/>
      <c r="SXB211" s="418"/>
      <c r="SXC211" s="418"/>
      <c r="SXD211" s="331"/>
      <c r="SXE211" s="332"/>
      <c r="SXF211" s="418"/>
      <c r="SXG211" s="223"/>
      <c r="SXH211" s="223"/>
      <c r="SXI211" s="333"/>
      <c r="SXJ211" s="333"/>
      <c r="SXK211" s="223"/>
      <c r="SXL211" s="418"/>
      <c r="SXM211" s="418"/>
      <c r="SXN211" s="331"/>
      <c r="SXO211" s="332"/>
      <c r="SXP211" s="418"/>
      <c r="SXQ211" s="223"/>
      <c r="SXR211" s="223"/>
      <c r="SXS211" s="333"/>
      <c r="SXT211" s="333"/>
      <c r="SXU211" s="223"/>
      <c r="SXV211" s="418"/>
      <c r="SXW211" s="418"/>
      <c r="SXX211" s="331"/>
      <c r="SXY211" s="332"/>
      <c r="SXZ211" s="418"/>
      <c r="SYA211" s="223"/>
      <c r="SYB211" s="223"/>
      <c r="SYC211" s="333"/>
      <c r="SYD211" s="333"/>
      <c r="SYE211" s="223"/>
      <c r="SYF211" s="418"/>
      <c r="SYG211" s="418"/>
      <c r="SYH211" s="331"/>
      <c r="SYI211" s="332"/>
      <c r="SYJ211" s="418"/>
      <c r="SYK211" s="223"/>
      <c r="SYL211" s="223"/>
      <c r="SYM211" s="333"/>
      <c r="SYN211" s="333"/>
      <c r="SYO211" s="223"/>
      <c r="SYP211" s="418"/>
      <c r="SYQ211" s="418"/>
      <c r="SYR211" s="331"/>
      <c r="SYS211" s="332"/>
      <c r="SYT211" s="418"/>
      <c r="SYU211" s="223"/>
      <c r="SYV211" s="223"/>
      <c r="SYW211" s="333"/>
      <c r="SYX211" s="333"/>
      <c r="SYY211" s="223"/>
      <c r="SYZ211" s="418"/>
      <c r="SZA211" s="418"/>
      <c r="SZB211" s="331"/>
      <c r="SZC211" s="332"/>
      <c r="SZD211" s="418"/>
      <c r="SZE211" s="223"/>
      <c r="SZF211" s="223"/>
      <c r="SZG211" s="333"/>
      <c r="SZH211" s="333"/>
      <c r="SZI211" s="223"/>
      <c r="SZJ211" s="418"/>
      <c r="SZK211" s="418"/>
      <c r="SZL211" s="331"/>
      <c r="SZM211" s="332"/>
      <c r="SZN211" s="418"/>
      <c r="SZO211" s="223"/>
      <c r="SZP211" s="223"/>
      <c r="SZQ211" s="333"/>
      <c r="SZR211" s="333"/>
      <c r="SZS211" s="223"/>
      <c r="SZT211" s="418"/>
      <c r="SZU211" s="418"/>
      <c r="SZV211" s="331"/>
      <c r="SZW211" s="332"/>
      <c r="SZX211" s="418"/>
      <c r="SZY211" s="223"/>
      <c r="SZZ211" s="223"/>
      <c r="TAA211" s="333"/>
      <c r="TAB211" s="333"/>
      <c r="TAC211" s="223"/>
      <c r="TAD211" s="418"/>
      <c r="TAE211" s="418"/>
      <c r="TAF211" s="331"/>
      <c r="TAG211" s="332"/>
      <c r="TAH211" s="418"/>
      <c r="TAI211" s="223"/>
      <c r="TAJ211" s="223"/>
      <c r="TAK211" s="333"/>
      <c r="TAL211" s="333"/>
      <c r="TAM211" s="223"/>
      <c r="TAN211" s="418"/>
      <c r="TAO211" s="418"/>
      <c r="TAP211" s="331"/>
      <c r="TAQ211" s="332"/>
      <c r="TAR211" s="418"/>
      <c r="TAS211" s="223"/>
      <c r="TAT211" s="223"/>
      <c r="TAU211" s="333"/>
      <c r="TAV211" s="333"/>
      <c r="TAW211" s="223"/>
      <c r="TAX211" s="418"/>
      <c r="TAY211" s="418"/>
      <c r="TAZ211" s="331"/>
      <c r="TBA211" s="332"/>
      <c r="TBB211" s="418"/>
      <c r="TBC211" s="223"/>
      <c r="TBD211" s="223"/>
      <c r="TBE211" s="333"/>
      <c r="TBF211" s="333"/>
      <c r="TBG211" s="223"/>
      <c r="TBH211" s="418"/>
      <c r="TBI211" s="418"/>
      <c r="TBJ211" s="331"/>
      <c r="TBK211" s="332"/>
      <c r="TBL211" s="418"/>
      <c r="TBM211" s="223"/>
      <c r="TBN211" s="223"/>
      <c r="TBO211" s="333"/>
      <c r="TBP211" s="333"/>
      <c r="TBQ211" s="223"/>
      <c r="TBR211" s="418"/>
      <c r="TBS211" s="418"/>
      <c r="TBT211" s="331"/>
      <c r="TBU211" s="332"/>
      <c r="TBV211" s="418"/>
      <c r="TBW211" s="223"/>
      <c r="TBX211" s="223"/>
      <c r="TBY211" s="333"/>
      <c r="TBZ211" s="333"/>
      <c r="TCA211" s="223"/>
      <c r="TCB211" s="418"/>
      <c r="TCC211" s="418"/>
      <c r="TCD211" s="331"/>
      <c r="TCE211" s="332"/>
      <c r="TCF211" s="418"/>
      <c r="TCG211" s="223"/>
      <c r="TCH211" s="223"/>
      <c r="TCI211" s="333"/>
      <c r="TCJ211" s="333"/>
      <c r="TCK211" s="223"/>
      <c r="TCL211" s="418"/>
      <c r="TCM211" s="418"/>
      <c r="TCN211" s="331"/>
      <c r="TCO211" s="332"/>
      <c r="TCP211" s="418"/>
      <c r="TCQ211" s="223"/>
      <c r="TCR211" s="223"/>
      <c r="TCS211" s="333"/>
      <c r="TCT211" s="333"/>
      <c r="TCU211" s="223"/>
      <c r="TCV211" s="418"/>
      <c r="TCW211" s="418"/>
      <c r="TCX211" s="331"/>
      <c r="TCY211" s="332"/>
      <c r="TCZ211" s="418"/>
      <c r="TDA211" s="223"/>
      <c r="TDB211" s="223"/>
      <c r="TDC211" s="333"/>
      <c r="TDD211" s="333"/>
      <c r="TDE211" s="223"/>
      <c r="TDF211" s="418"/>
      <c r="TDG211" s="418"/>
      <c r="TDH211" s="331"/>
      <c r="TDI211" s="332"/>
      <c r="TDJ211" s="418"/>
      <c r="TDK211" s="223"/>
      <c r="TDL211" s="223"/>
      <c r="TDM211" s="333"/>
      <c r="TDN211" s="333"/>
      <c r="TDO211" s="223"/>
      <c r="TDP211" s="418"/>
      <c r="TDQ211" s="418"/>
      <c r="TDR211" s="331"/>
      <c r="TDS211" s="332"/>
      <c r="TDT211" s="418"/>
      <c r="TDU211" s="223"/>
      <c r="TDV211" s="223"/>
      <c r="TDW211" s="333"/>
      <c r="TDX211" s="333"/>
      <c r="TDY211" s="223"/>
      <c r="TDZ211" s="418"/>
      <c r="TEA211" s="418"/>
      <c r="TEB211" s="331"/>
      <c r="TEC211" s="332"/>
      <c r="TED211" s="418"/>
      <c r="TEE211" s="223"/>
      <c r="TEF211" s="223"/>
      <c r="TEG211" s="333"/>
      <c r="TEH211" s="333"/>
      <c r="TEI211" s="223"/>
      <c r="TEJ211" s="418"/>
      <c r="TEK211" s="418"/>
      <c r="TEL211" s="331"/>
      <c r="TEM211" s="332"/>
      <c r="TEN211" s="418"/>
      <c r="TEO211" s="223"/>
      <c r="TEP211" s="223"/>
      <c r="TEQ211" s="333"/>
      <c r="TER211" s="333"/>
      <c r="TES211" s="223"/>
      <c r="TET211" s="418"/>
      <c r="TEU211" s="418"/>
      <c r="TEV211" s="331"/>
      <c r="TEW211" s="332"/>
      <c r="TEX211" s="418"/>
      <c r="TEY211" s="223"/>
      <c r="TEZ211" s="223"/>
      <c r="TFA211" s="333"/>
      <c r="TFB211" s="333"/>
      <c r="TFC211" s="223"/>
      <c r="TFD211" s="418"/>
      <c r="TFE211" s="418"/>
      <c r="TFF211" s="331"/>
      <c r="TFG211" s="332"/>
      <c r="TFH211" s="418"/>
      <c r="TFI211" s="223"/>
      <c r="TFJ211" s="223"/>
      <c r="TFK211" s="333"/>
      <c r="TFL211" s="333"/>
      <c r="TFM211" s="223"/>
      <c r="TFN211" s="418"/>
      <c r="TFO211" s="418"/>
      <c r="TFP211" s="331"/>
      <c r="TFQ211" s="332"/>
      <c r="TFR211" s="418"/>
      <c r="TFS211" s="223"/>
      <c r="TFT211" s="223"/>
      <c r="TFU211" s="333"/>
      <c r="TFV211" s="333"/>
      <c r="TFW211" s="223"/>
      <c r="TFX211" s="418"/>
      <c r="TFY211" s="418"/>
      <c r="TFZ211" s="331"/>
      <c r="TGA211" s="332"/>
      <c r="TGB211" s="418"/>
      <c r="TGC211" s="223"/>
      <c r="TGD211" s="223"/>
      <c r="TGE211" s="333"/>
      <c r="TGF211" s="333"/>
      <c r="TGG211" s="223"/>
      <c r="TGH211" s="418"/>
      <c r="TGI211" s="418"/>
      <c r="TGJ211" s="331"/>
      <c r="TGK211" s="332"/>
      <c r="TGL211" s="418"/>
      <c r="TGM211" s="223"/>
      <c r="TGN211" s="223"/>
      <c r="TGO211" s="333"/>
      <c r="TGP211" s="333"/>
      <c r="TGQ211" s="223"/>
      <c r="TGR211" s="418"/>
      <c r="TGS211" s="418"/>
      <c r="TGT211" s="331"/>
      <c r="TGU211" s="332"/>
      <c r="TGV211" s="418"/>
      <c r="TGW211" s="223"/>
      <c r="TGX211" s="223"/>
      <c r="TGY211" s="333"/>
      <c r="TGZ211" s="333"/>
      <c r="THA211" s="223"/>
      <c r="THB211" s="418"/>
      <c r="THC211" s="418"/>
      <c r="THD211" s="331"/>
      <c r="THE211" s="332"/>
      <c r="THF211" s="418"/>
      <c r="THG211" s="223"/>
      <c r="THH211" s="223"/>
      <c r="THI211" s="333"/>
      <c r="THJ211" s="333"/>
      <c r="THK211" s="223"/>
      <c r="THL211" s="418"/>
      <c r="THM211" s="418"/>
      <c r="THN211" s="331"/>
      <c r="THO211" s="332"/>
      <c r="THP211" s="418"/>
      <c r="THQ211" s="223"/>
      <c r="THR211" s="223"/>
      <c r="THS211" s="333"/>
      <c r="THT211" s="333"/>
      <c r="THU211" s="223"/>
      <c r="THV211" s="418"/>
      <c r="THW211" s="418"/>
      <c r="THX211" s="331"/>
      <c r="THY211" s="332"/>
      <c r="THZ211" s="418"/>
      <c r="TIA211" s="223"/>
      <c r="TIB211" s="223"/>
      <c r="TIC211" s="333"/>
      <c r="TID211" s="333"/>
      <c r="TIE211" s="223"/>
      <c r="TIF211" s="418"/>
      <c r="TIG211" s="418"/>
      <c r="TIH211" s="331"/>
      <c r="TII211" s="332"/>
      <c r="TIJ211" s="418"/>
      <c r="TIK211" s="223"/>
      <c r="TIL211" s="223"/>
      <c r="TIM211" s="333"/>
      <c r="TIN211" s="333"/>
      <c r="TIO211" s="223"/>
      <c r="TIP211" s="418"/>
      <c r="TIQ211" s="418"/>
      <c r="TIR211" s="331"/>
      <c r="TIS211" s="332"/>
      <c r="TIT211" s="418"/>
      <c r="TIU211" s="223"/>
      <c r="TIV211" s="223"/>
      <c r="TIW211" s="333"/>
      <c r="TIX211" s="333"/>
      <c r="TIY211" s="223"/>
      <c r="TIZ211" s="418"/>
      <c r="TJA211" s="418"/>
      <c r="TJB211" s="331"/>
      <c r="TJC211" s="332"/>
      <c r="TJD211" s="418"/>
      <c r="TJE211" s="223"/>
      <c r="TJF211" s="223"/>
      <c r="TJG211" s="333"/>
      <c r="TJH211" s="333"/>
      <c r="TJI211" s="223"/>
      <c r="TJJ211" s="418"/>
      <c r="TJK211" s="418"/>
      <c r="TJL211" s="331"/>
      <c r="TJM211" s="332"/>
      <c r="TJN211" s="418"/>
      <c r="TJO211" s="223"/>
      <c r="TJP211" s="223"/>
      <c r="TJQ211" s="333"/>
      <c r="TJR211" s="333"/>
      <c r="TJS211" s="223"/>
      <c r="TJT211" s="418"/>
      <c r="TJU211" s="418"/>
      <c r="TJV211" s="331"/>
      <c r="TJW211" s="332"/>
      <c r="TJX211" s="418"/>
      <c r="TJY211" s="223"/>
      <c r="TJZ211" s="223"/>
      <c r="TKA211" s="333"/>
      <c r="TKB211" s="333"/>
      <c r="TKC211" s="223"/>
      <c r="TKD211" s="418"/>
      <c r="TKE211" s="418"/>
      <c r="TKF211" s="331"/>
      <c r="TKG211" s="332"/>
      <c r="TKH211" s="418"/>
      <c r="TKI211" s="223"/>
      <c r="TKJ211" s="223"/>
      <c r="TKK211" s="333"/>
      <c r="TKL211" s="333"/>
      <c r="TKM211" s="223"/>
      <c r="TKN211" s="418"/>
      <c r="TKO211" s="418"/>
      <c r="TKP211" s="331"/>
      <c r="TKQ211" s="332"/>
      <c r="TKR211" s="418"/>
      <c r="TKS211" s="223"/>
      <c r="TKT211" s="223"/>
      <c r="TKU211" s="333"/>
      <c r="TKV211" s="333"/>
      <c r="TKW211" s="223"/>
      <c r="TKX211" s="418"/>
      <c r="TKY211" s="418"/>
      <c r="TKZ211" s="331"/>
      <c r="TLA211" s="332"/>
      <c r="TLB211" s="418"/>
      <c r="TLC211" s="223"/>
      <c r="TLD211" s="223"/>
      <c r="TLE211" s="333"/>
      <c r="TLF211" s="333"/>
      <c r="TLG211" s="223"/>
      <c r="TLH211" s="418"/>
      <c r="TLI211" s="418"/>
      <c r="TLJ211" s="331"/>
      <c r="TLK211" s="332"/>
      <c r="TLL211" s="418"/>
      <c r="TLM211" s="223"/>
      <c r="TLN211" s="223"/>
      <c r="TLO211" s="333"/>
      <c r="TLP211" s="333"/>
      <c r="TLQ211" s="223"/>
      <c r="TLR211" s="418"/>
      <c r="TLS211" s="418"/>
      <c r="TLT211" s="331"/>
      <c r="TLU211" s="332"/>
      <c r="TLV211" s="418"/>
      <c r="TLW211" s="223"/>
      <c r="TLX211" s="223"/>
      <c r="TLY211" s="333"/>
      <c r="TLZ211" s="333"/>
      <c r="TMA211" s="223"/>
      <c r="TMB211" s="418"/>
      <c r="TMC211" s="418"/>
      <c r="TMD211" s="331"/>
      <c r="TME211" s="332"/>
      <c r="TMF211" s="418"/>
      <c r="TMG211" s="223"/>
      <c r="TMH211" s="223"/>
      <c r="TMI211" s="333"/>
      <c r="TMJ211" s="333"/>
      <c r="TMK211" s="223"/>
      <c r="TML211" s="418"/>
      <c r="TMM211" s="418"/>
      <c r="TMN211" s="331"/>
      <c r="TMO211" s="332"/>
      <c r="TMP211" s="418"/>
      <c r="TMQ211" s="223"/>
      <c r="TMR211" s="223"/>
      <c r="TMS211" s="333"/>
      <c r="TMT211" s="333"/>
      <c r="TMU211" s="223"/>
      <c r="TMV211" s="418"/>
      <c r="TMW211" s="418"/>
      <c r="TMX211" s="331"/>
      <c r="TMY211" s="332"/>
      <c r="TMZ211" s="418"/>
      <c r="TNA211" s="223"/>
      <c r="TNB211" s="223"/>
      <c r="TNC211" s="333"/>
      <c r="TND211" s="333"/>
      <c r="TNE211" s="223"/>
      <c r="TNF211" s="418"/>
      <c r="TNG211" s="418"/>
      <c r="TNH211" s="331"/>
      <c r="TNI211" s="332"/>
      <c r="TNJ211" s="418"/>
      <c r="TNK211" s="223"/>
      <c r="TNL211" s="223"/>
      <c r="TNM211" s="333"/>
      <c r="TNN211" s="333"/>
      <c r="TNO211" s="223"/>
      <c r="TNP211" s="418"/>
      <c r="TNQ211" s="418"/>
      <c r="TNR211" s="331"/>
      <c r="TNS211" s="332"/>
      <c r="TNT211" s="418"/>
      <c r="TNU211" s="223"/>
      <c r="TNV211" s="223"/>
      <c r="TNW211" s="333"/>
      <c r="TNX211" s="333"/>
      <c r="TNY211" s="223"/>
      <c r="TNZ211" s="418"/>
      <c r="TOA211" s="418"/>
      <c r="TOB211" s="331"/>
      <c r="TOC211" s="332"/>
      <c r="TOD211" s="418"/>
      <c r="TOE211" s="223"/>
      <c r="TOF211" s="223"/>
      <c r="TOG211" s="333"/>
      <c r="TOH211" s="333"/>
      <c r="TOI211" s="223"/>
      <c r="TOJ211" s="418"/>
      <c r="TOK211" s="418"/>
      <c r="TOL211" s="331"/>
      <c r="TOM211" s="332"/>
      <c r="TON211" s="418"/>
      <c r="TOO211" s="223"/>
      <c r="TOP211" s="223"/>
      <c r="TOQ211" s="333"/>
      <c r="TOR211" s="333"/>
      <c r="TOS211" s="223"/>
      <c r="TOT211" s="418"/>
      <c r="TOU211" s="418"/>
      <c r="TOV211" s="331"/>
      <c r="TOW211" s="332"/>
      <c r="TOX211" s="418"/>
      <c r="TOY211" s="223"/>
      <c r="TOZ211" s="223"/>
      <c r="TPA211" s="333"/>
      <c r="TPB211" s="333"/>
      <c r="TPC211" s="223"/>
      <c r="TPD211" s="418"/>
      <c r="TPE211" s="418"/>
      <c r="TPF211" s="331"/>
      <c r="TPG211" s="332"/>
      <c r="TPH211" s="418"/>
      <c r="TPI211" s="223"/>
      <c r="TPJ211" s="223"/>
      <c r="TPK211" s="333"/>
      <c r="TPL211" s="333"/>
      <c r="TPM211" s="223"/>
      <c r="TPN211" s="418"/>
      <c r="TPO211" s="418"/>
      <c r="TPP211" s="331"/>
      <c r="TPQ211" s="332"/>
      <c r="TPR211" s="418"/>
      <c r="TPS211" s="223"/>
      <c r="TPT211" s="223"/>
      <c r="TPU211" s="333"/>
      <c r="TPV211" s="333"/>
      <c r="TPW211" s="223"/>
      <c r="TPX211" s="418"/>
      <c r="TPY211" s="418"/>
      <c r="TPZ211" s="331"/>
      <c r="TQA211" s="332"/>
      <c r="TQB211" s="418"/>
      <c r="TQC211" s="223"/>
      <c r="TQD211" s="223"/>
      <c r="TQE211" s="333"/>
      <c r="TQF211" s="333"/>
      <c r="TQG211" s="223"/>
      <c r="TQH211" s="418"/>
      <c r="TQI211" s="418"/>
      <c r="TQJ211" s="331"/>
      <c r="TQK211" s="332"/>
      <c r="TQL211" s="418"/>
      <c r="TQM211" s="223"/>
      <c r="TQN211" s="223"/>
      <c r="TQO211" s="333"/>
      <c r="TQP211" s="333"/>
      <c r="TQQ211" s="223"/>
      <c r="TQR211" s="418"/>
      <c r="TQS211" s="418"/>
      <c r="TQT211" s="331"/>
      <c r="TQU211" s="332"/>
      <c r="TQV211" s="418"/>
      <c r="TQW211" s="223"/>
      <c r="TQX211" s="223"/>
      <c r="TQY211" s="333"/>
      <c r="TQZ211" s="333"/>
      <c r="TRA211" s="223"/>
      <c r="TRB211" s="418"/>
      <c r="TRC211" s="418"/>
      <c r="TRD211" s="331"/>
      <c r="TRE211" s="332"/>
      <c r="TRF211" s="418"/>
      <c r="TRG211" s="223"/>
      <c r="TRH211" s="223"/>
      <c r="TRI211" s="333"/>
      <c r="TRJ211" s="333"/>
      <c r="TRK211" s="223"/>
      <c r="TRL211" s="418"/>
      <c r="TRM211" s="418"/>
      <c r="TRN211" s="331"/>
      <c r="TRO211" s="332"/>
      <c r="TRP211" s="418"/>
      <c r="TRQ211" s="223"/>
      <c r="TRR211" s="223"/>
      <c r="TRS211" s="333"/>
      <c r="TRT211" s="333"/>
      <c r="TRU211" s="223"/>
      <c r="TRV211" s="418"/>
      <c r="TRW211" s="418"/>
      <c r="TRX211" s="331"/>
      <c r="TRY211" s="332"/>
      <c r="TRZ211" s="418"/>
      <c r="TSA211" s="223"/>
      <c r="TSB211" s="223"/>
      <c r="TSC211" s="333"/>
      <c r="TSD211" s="333"/>
      <c r="TSE211" s="223"/>
      <c r="TSF211" s="418"/>
      <c r="TSG211" s="418"/>
      <c r="TSH211" s="331"/>
      <c r="TSI211" s="332"/>
      <c r="TSJ211" s="418"/>
      <c r="TSK211" s="223"/>
      <c r="TSL211" s="223"/>
      <c r="TSM211" s="333"/>
      <c r="TSN211" s="333"/>
      <c r="TSO211" s="223"/>
      <c r="TSP211" s="418"/>
      <c r="TSQ211" s="418"/>
      <c r="TSR211" s="331"/>
      <c r="TSS211" s="332"/>
      <c r="TST211" s="418"/>
      <c r="TSU211" s="223"/>
      <c r="TSV211" s="223"/>
      <c r="TSW211" s="333"/>
      <c r="TSX211" s="333"/>
      <c r="TSY211" s="223"/>
      <c r="TSZ211" s="418"/>
      <c r="TTA211" s="418"/>
      <c r="TTB211" s="331"/>
      <c r="TTC211" s="332"/>
      <c r="TTD211" s="418"/>
      <c r="TTE211" s="223"/>
      <c r="TTF211" s="223"/>
      <c r="TTG211" s="333"/>
      <c r="TTH211" s="333"/>
      <c r="TTI211" s="223"/>
      <c r="TTJ211" s="418"/>
      <c r="TTK211" s="418"/>
      <c r="TTL211" s="331"/>
      <c r="TTM211" s="332"/>
      <c r="TTN211" s="418"/>
      <c r="TTO211" s="223"/>
      <c r="TTP211" s="223"/>
      <c r="TTQ211" s="333"/>
      <c r="TTR211" s="333"/>
      <c r="TTS211" s="223"/>
      <c r="TTT211" s="418"/>
      <c r="TTU211" s="418"/>
      <c r="TTV211" s="331"/>
      <c r="TTW211" s="332"/>
      <c r="TTX211" s="418"/>
      <c r="TTY211" s="223"/>
      <c r="TTZ211" s="223"/>
      <c r="TUA211" s="333"/>
      <c r="TUB211" s="333"/>
      <c r="TUC211" s="223"/>
      <c r="TUD211" s="418"/>
      <c r="TUE211" s="418"/>
      <c r="TUF211" s="331"/>
      <c r="TUG211" s="332"/>
      <c r="TUH211" s="418"/>
      <c r="TUI211" s="223"/>
      <c r="TUJ211" s="223"/>
      <c r="TUK211" s="333"/>
      <c r="TUL211" s="333"/>
      <c r="TUM211" s="223"/>
      <c r="TUN211" s="418"/>
      <c r="TUO211" s="418"/>
      <c r="TUP211" s="331"/>
      <c r="TUQ211" s="332"/>
      <c r="TUR211" s="418"/>
      <c r="TUS211" s="223"/>
      <c r="TUT211" s="223"/>
      <c r="TUU211" s="333"/>
      <c r="TUV211" s="333"/>
      <c r="TUW211" s="223"/>
      <c r="TUX211" s="418"/>
      <c r="TUY211" s="418"/>
      <c r="TUZ211" s="331"/>
      <c r="TVA211" s="332"/>
      <c r="TVB211" s="418"/>
      <c r="TVC211" s="223"/>
      <c r="TVD211" s="223"/>
      <c r="TVE211" s="333"/>
      <c r="TVF211" s="333"/>
      <c r="TVG211" s="223"/>
      <c r="TVH211" s="418"/>
      <c r="TVI211" s="418"/>
      <c r="TVJ211" s="331"/>
      <c r="TVK211" s="332"/>
      <c r="TVL211" s="418"/>
      <c r="TVM211" s="223"/>
      <c r="TVN211" s="223"/>
      <c r="TVO211" s="333"/>
      <c r="TVP211" s="333"/>
      <c r="TVQ211" s="223"/>
      <c r="TVR211" s="418"/>
      <c r="TVS211" s="418"/>
      <c r="TVT211" s="331"/>
      <c r="TVU211" s="332"/>
      <c r="TVV211" s="418"/>
      <c r="TVW211" s="223"/>
      <c r="TVX211" s="223"/>
      <c r="TVY211" s="333"/>
      <c r="TVZ211" s="333"/>
      <c r="TWA211" s="223"/>
      <c r="TWB211" s="418"/>
      <c r="TWC211" s="418"/>
      <c r="TWD211" s="331"/>
      <c r="TWE211" s="332"/>
      <c r="TWF211" s="418"/>
      <c r="TWG211" s="223"/>
      <c r="TWH211" s="223"/>
      <c r="TWI211" s="333"/>
      <c r="TWJ211" s="333"/>
      <c r="TWK211" s="223"/>
      <c r="TWL211" s="418"/>
      <c r="TWM211" s="418"/>
      <c r="TWN211" s="331"/>
      <c r="TWO211" s="332"/>
      <c r="TWP211" s="418"/>
      <c r="TWQ211" s="223"/>
      <c r="TWR211" s="223"/>
      <c r="TWS211" s="333"/>
      <c r="TWT211" s="333"/>
      <c r="TWU211" s="223"/>
      <c r="TWV211" s="418"/>
      <c r="TWW211" s="418"/>
      <c r="TWX211" s="331"/>
      <c r="TWY211" s="332"/>
      <c r="TWZ211" s="418"/>
      <c r="TXA211" s="223"/>
      <c r="TXB211" s="223"/>
      <c r="TXC211" s="333"/>
      <c r="TXD211" s="333"/>
      <c r="TXE211" s="223"/>
      <c r="TXF211" s="418"/>
      <c r="TXG211" s="418"/>
      <c r="TXH211" s="331"/>
      <c r="TXI211" s="332"/>
      <c r="TXJ211" s="418"/>
      <c r="TXK211" s="223"/>
      <c r="TXL211" s="223"/>
      <c r="TXM211" s="333"/>
      <c r="TXN211" s="333"/>
      <c r="TXO211" s="223"/>
      <c r="TXP211" s="418"/>
      <c r="TXQ211" s="418"/>
      <c r="TXR211" s="331"/>
      <c r="TXS211" s="332"/>
      <c r="TXT211" s="418"/>
      <c r="TXU211" s="223"/>
      <c r="TXV211" s="223"/>
      <c r="TXW211" s="333"/>
      <c r="TXX211" s="333"/>
      <c r="TXY211" s="223"/>
      <c r="TXZ211" s="418"/>
      <c r="TYA211" s="418"/>
      <c r="TYB211" s="331"/>
      <c r="TYC211" s="332"/>
      <c r="TYD211" s="418"/>
      <c r="TYE211" s="223"/>
      <c r="TYF211" s="223"/>
      <c r="TYG211" s="333"/>
      <c r="TYH211" s="333"/>
      <c r="TYI211" s="223"/>
      <c r="TYJ211" s="418"/>
      <c r="TYK211" s="418"/>
      <c r="TYL211" s="331"/>
      <c r="TYM211" s="332"/>
      <c r="TYN211" s="418"/>
      <c r="TYO211" s="223"/>
      <c r="TYP211" s="223"/>
      <c r="TYQ211" s="333"/>
      <c r="TYR211" s="333"/>
      <c r="TYS211" s="223"/>
      <c r="TYT211" s="418"/>
      <c r="TYU211" s="418"/>
      <c r="TYV211" s="331"/>
      <c r="TYW211" s="332"/>
      <c r="TYX211" s="418"/>
      <c r="TYY211" s="223"/>
      <c r="TYZ211" s="223"/>
      <c r="TZA211" s="333"/>
      <c r="TZB211" s="333"/>
      <c r="TZC211" s="223"/>
      <c r="TZD211" s="418"/>
      <c r="TZE211" s="418"/>
      <c r="TZF211" s="331"/>
      <c r="TZG211" s="332"/>
      <c r="TZH211" s="418"/>
      <c r="TZI211" s="223"/>
      <c r="TZJ211" s="223"/>
      <c r="TZK211" s="333"/>
      <c r="TZL211" s="333"/>
      <c r="TZM211" s="223"/>
      <c r="TZN211" s="418"/>
      <c r="TZO211" s="418"/>
      <c r="TZP211" s="331"/>
      <c r="TZQ211" s="332"/>
      <c r="TZR211" s="418"/>
      <c r="TZS211" s="223"/>
      <c r="TZT211" s="223"/>
      <c r="TZU211" s="333"/>
      <c r="TZV211" s="333"/>
      <c r="TZW211" s="223"/>
      <c r="TZX211" s="418"/>
      <c r="TZY211" s="418"/>
      <c r="TZZ211" s="331"/>
      <c r="UAA211" s="332"/>
      <c r="UAB211" s="418"/>
      <c r="UAC211" s="223"/>
      <c r="UAD211" s="223"/>
      <c r="UAE211" s="333"/>
      <c r="UAF211" s="333"/>
      <c r="UAG211" s="223"/>
      <c r="UAH211" s="418"/>
      <c r="UAI211" s="418"/>
      <c r="UAJ211" s="331"/>
      <c r="UAK211" s="332"/>
      <c r="UAL211" s="418"/>
      <c r="UAM211" s="223"/>
      <c r="UAN211" s="223"/>
      <c r="UAO211" s="333"/>
      <c r="UAP211" s="333"/>
      <c r="UAQ211" s="223"/>
      <c r="UAR211" s="418"/>
      <c r="UAS211" s="418"/>
      <c r="UAT211" s="331"/>
      <c r="UAU211" s="332"/>
      <c r="UAV211" s="418"/>
      <c r="UAW211" s="223"/>
      <c r="UAX211" s="223"/>
      <c r="UAY211" s="333"/>
      <c r="UAZ211" s="333"/>
      <c r="UBA211" s="223"/>
      <c r="UBB211" s="418"/>
      <c r="UBC211" s="418"/>
      <c r="UBD211" s="331"/>
      <c r="UBE211" s="332"/>
      <c r="UBF211" s="418"/>
      <c r="UBG211" s="223"/>
      <c r="UBH211" s="223"/>
      <c r="UBI211" s="333"/>
      <c r="UBJ211" s="333"/>
      <c r="UBK211" s="223"/>
      <c r="UBL211" s="418"/>
      <c r="UBM211" s="418"/>
      <c r="UBN211" s="331"/>
      <c r="UBO211" s="332"/>
      <c r="UBP211" s="418"/>
      <c r="UBQ211" s="223"/>
      <c r="UBR211" s="223"/>
      <c r="UBS211" s="333"/>
      <c r="UBT211" s="333"/>
      <c r="UBU211" s="223"/>
      <c r="UBV211" s="418"/>
      <c r="UBW211" s="418"/>
      <c r="UBX211" s="331"/>
      <c r="UBY211" s="332"/>
      <c r="UBZ211" s="418"/>
      <c r="UCA211" s="223"/>
      <c r="UCB211" s="223"/>
      <c r="UCC211" s="333"/>
      <c r="UCD211" s="333"/>
      <c r="UCE211" s="223"/>
      <c r="UCF211" s="418"/>
      <c r="UCG211" s="418"/>
      <c r="UCH211" s="331"/>
      <c r="UCI211" s="332"/>
      <c r="UCJ211" s="418"/>
      <c r="UCK211" s="223"/>
      <c r="UCL211" s="223"/>
      <c r="UCM211" s="333"/>
      <c r="UCN211" s="333"/>
      <c r="UCO211" s="223"/>
      <c r="UCP211" s="418"/>
      <c r="UCQ211" s="418"/>
      <c r="UCR211" s="331"/>
      <c r="UCS211" s="332"/>
      <c r="UCT211" s="418"/>
      <c r="UCU211" s="223"/>
      <c r="UCV211" s="223"/>
      <c r="UCW211" s="333"/>
      <c r="UCX211" s="333"/>
      <c r="UCY211" s="223"/>
      <c r="UCZ211" s="418"/>
      <c r="UDA211" s="418"/>
      <c r="UDB211" s="331"/>
      <c r="UDC211" s="332"/>
      <c r="UDD211" s="418"/>
      <c r="UDE211" s="223"/>
      <c r="UDF211" s="223"/>
      <c r="UDG211" s="333"/>
      <c r="UDH211" s="333"/>
      <c r="UDI211" s="223"/>
      <c r="UDJ211" s="418"/>
      <c r="UDK211" s="418"/>
      <c r="UDL211" s="331"/>
      <c r="UDM211" s="332"/>
      <c r="UDN211" s="418"/>
      <c r="UDO211" s="223"/>
      <c r="UDP211" s="223"/>
      <c r="UDQ211" s="333"/>
      <c r="UDR211" s="333"/>
      <c r="UDS211" s="223"/>
      <c r="UDT211" s="418"/>
      <c r="UDU211" s="418"/>
      <c r="UDV211" s="331"/>
      <c r="UDW211" s="332"/>
      <c r="UDX211" s="418"/>
      <c r="UDY211" s="223"/>
      <c r="UDZ211" s="223"/>
      <c r="UEA211" s="333"/>
      <c r="UEB211" s="333"/>
      <c r="UEC211" s="223"/>
      <c r="UED211" s="418"/>
      <c r="UEE211" s="418"/>
      <c r="UEF211" s="331"/>
      <c r="UEG211" s="332"/>
      <c r="UEH211" s="418"/>
      <c r="UEI211" s="223"/>
      <c r="UEJ211" s="223"/>
      <c r="UEK211" s="333"/>
      <c r="UEL211" s="333"/>
      <c r="UEM211" s="223"/>
      <c r="UEN211" s="418"/>
      <c r="UEO211" s="418"/>
      <c r="UEP211" s="331"/>
      <c r="UEQ211" s="332"/>
      <c r="UER211" s="418"/>
      <c r="UES211" s="223"/>
      <c r="UET211" s="223"/>
      <c r="UEU211" s="333"/>
      <c r="UEV211" s="333"/>
      <c r="UEW211" s="223"/>
      <c r="UEX211" s="418"/>
      <c r="UEY211" s="418"/>
      <c r="UEZ211" s="331"/>
      <c r="UFA211" s="332"/>
      <c r="UFB211" s="418"/>
      <c r="UFC211" s="223"/>
      <c r="UFD211" s="223"/>
      <c r="UFE211" s="333"/>
      <c r="UFF211" s="333"/>
      <c r="UFG211" s="223"/>
      <c r="UFH211" s="418"/>
      <c r="UFI211" s="418"/>
      <c r="UFJ211" s="331"/>
      <c r="UFK211" s="332"/>
      <c r="UFL211" s="418"/>
      <c r="UFM211" s="223"/>
      <c r="UFN211" s="223"/>
      <c r="UFO211" s="333"/>
      <c r="UFP211" s="333"/>
      <c r="UFQ211" s="223"/>
      <c r="UFR211" s="418"/>
      <c r="UFS211" s="418"/>
      <c r="UFT211" s="331"/>
      <c r="UFU211" s="332"/>
      <c r="UFV211" s="418"/>
      <c r="UFW211" s="223"/>
      <c r="UFX211" s="223"/>
      <c r="UFY211" s="333"/>
      <c r="UFZ211" s="333"/>
      <c r="UGA211" s="223"/>
      <c r="UGB211" s="418"/>
      <c r="UGC211" s="418"/>
      <c r="UGD211" s="331"/>
      <c r="UGE211" s="332"/>
      <c r="UGF211" s="418"/>
      <c r="UGG211" s="223"/>
      <c r="UGH211" s="223"/>
      <c r="UGI211" s="333"/>
      <c r="UGJ211" s="333"/>
      <c r="UGK211" s="223"/>
      <c r="UGL211" s="418"/>
      <c r="UGM211" s="418"/>
      <c r="UGN211" s="331"/>
      <c r="UGO211" s="332"/>
      <c r="UGP211" s="418"/>
      <c r="UGQ211" s="223"/>
      <c r="UGR211" s="223"/>
      <c r="UGS211" s="333"/>
      <c r="UGT211" s="333"/>
      <c r="UGU211" s="223"/>
      <c r="UGV211" s="418"/>
      <c r="UGW211" s="418"/>
      <c r="UGX211" s="331"/>
      <c r="UGY211" s="332"/>
      <c r="UGZ211" s="418"/>
      <c r="UHA211" s="223"/>
      <c r="UHB211" s="223"/>
      <c r="UHC211" s="333"/>
      <c r="UHD211" s="333"/>
      <c r="UHE211" s="223"/>
      <c r="UHF211" s="418"/>
      <c r="UHG211" s="418"/>
      <c r="UHH211" s="331"/>
      <c r="UHI211" s="332"/>
      <c r="UHJ211" s="418"/>
      <c r="UHK211" s="223"/>
      <c r="UHL211" s="223"/>
      <c r="UHM211" s="333"/>
      <c r="UHN211" s="333"/>
      <c r="UHO211" s="223"/>
      <c r="UHP211" s="418"/>
      <c r="UHQ211" s="418"/>
      <c r="UHR211" s="331"/>
      <c r="UHS211" s="332"/>
      <c r="UHT211" s="418"/>
      <c r="UHU211" s="223"/>
      <c r="UHV211" s="223"/>
      <c r="UHW211" s="333"/>
      <c r="UHX211" s="333"/>
      <c r="UHY211" s="223"/>
      <c r="UHZ211" s="418"/>
      <c r="UIA211" s="418"/>
      <c r="UIB211" s="331"/>
      <c r="UIC211" s="332"/>
      <c r="UID211" s="418"/>
      <c r="UIE211" s="223"/>
      <c r="UIF211" s="223"/>
      <c r="UIG211" s="333"/>
      <c r="UIH211" s="333"/>
      <c r="UII211" s="223"/>
      <c r="UIJ211" s="418"/>
      <c r="UIK211" s="418"/>
      <c r="UIL211" s="331"/>
      <c r="UIM211" s="332"/>
      <c r="UIN211" s="418"/>
      <c r="UIO211" s="223"/>
      <c r="UIP211" s="223"/>
      <c r="UIQ211" s="333"/>
      <c r="UIR211" s="333"/>
      <c r="UIS211" s="223"/>
      <c r="UIT211" s="418"/>
      <c r="UIU211" s="418"/>
      <c r="UIV211" s="331"/>
      <c r="UIW211" s="332"/>
      <c r="UIX211" s="418"/>
      <c r="UIY211" s="223"/>
      <c r="UIZ211" s="223"/>
      <c r="UJA211" s="333"/>
      <c r="UJB211" s="333"/>
      <c r="UJC211" s="223"/>
      <c r="UJD211" s="418"/>
      <c r="UJE211" s="418"/>
      <c r="UJF211" s="331"/>
      <c r="UJG211" s="332"/>
      <c r="UJH211" s="418"/>
      <c r="UJI211" s="223"/>
      <c r="UJJ211" s="223"/>
      <c r="UJK211" s="333"/>
      <c r="UJL211" s="333"/>
      <c r="UJM211" s="223"/>
      <c r="UJN211" s="418"/>
      <c r="UJO211" s="418"/>
      <c r="UJP211" s="331"/>
      <c r="UJQ211" s="332"/>
      <c r="UJR211" s="418"/>
      <c r="UJS211" s="223"/>
      <c r="UJT211" s="223"/>
      <c r="UJU211" s="333"/>
      <c r="UJV211" s="333"/>
      <c r="UJW211" s="223"/>
      <c r="UJX211" s="418"/>
      <c r="UJY211" s="418"/>
      <c r="UJZ211" s="331"/>
      <c r="UKA211" s="332"/>
      <c r="UKB211" s="418"/>
      <c r="UKC211" s="223"/>
      <c r="UKD211" s="223"/>
      <c r="UKE211" s="333"/>
      <c r="UKF211" s="333"/>
      <c r="UKG211" s="223"/>
      <c r="UKH211" s="418"/>
      <c r="UKI211" s="418"/>
      <c r="UKJ211" s="331"/>
      <c r="UKK211" s="332"/>
      <c r="UKL211" s="418"/>
      <c r="UKM211" s="223"/>
      <c r="UKN211" s="223"/>
      <c r="UKO211" s="333"/>
      <c r="UKP211" s="333"/>
      <c r="UKQ211" s="223"/>
      <c r="UKR211" s="418"/>
      <c r="UKS211" s="418"/>
      <c r="UKT211" s="331"/>
      <c r="UKU211" s="332"/>
      <c r="UKV211" s="418"/>
      <c r="UKW211" s="223"/>
      <c r="UKX211" s="223"/>
      <c r="UKY211" s="333"/>
      <c r="UKZ211" s="333"/>
      <c r="ULA211" s="223"/>
      <c r="ULB211" s="418"/>
      <c r="ULC211" s="418"/>
      <c r="ULD211" s="331"/>
      <c r="ULE211" s="332"/>
      <c r="ULF211" s="418"/>
      <c r="ULG211" s="223"/>
      <c r="ULH211" s="223"/>
      <c r="ULI211" s="333"/>
      <c r="ULJ211" s="333"/>
      <c r="ULK211" s="223"/>
      <c r="ULL211" s="418"/>
      <c r="ULM211" s="418"/>
      <c r="ULN211" s="331"/>
      <c r="ULO211" s="332"/>
      <c r="ULP211" s="418"/>
      <c r="ULQ211" s="223"/>
      <c r="ULR211" s="223"/>
      <c r="ULS211" s="333"/>
      <c r="ULT211" s="333"/>
      <c r="ULU211" s="223"/>
      <c r="ULV211" s="418"/>
      <c r="ULW211" s="418"/>
      <c r="ULX211" s="331"/>
      <c r="ULY211" s="332"/>
      <c r="ULZ211" s="418"/>
      <c r="UMA211" s="223"/>
      <c r="UMB211" s="223"/>
      <c r="UMC211" s="333"/>
      <c r="UMD211" s="333"/>
      <c r="UME211" s="223"/>
      <c r="UMF211" s="418"/>
      <c r="UMG211" s="418"/>
      <c r="UMH211" s="331"/>
      <c r="UMI211" s="332"/>
      <c r="UMJ211" s="418"/>
      <c r="UMK211" s="223"/>
      <c r="UML211" s="223"/>
      <c r="UMM211" s="333"/>
      <c r="UMN211" s="333"/>
      <c r="UMO211" s="223"/>
      <c r="UMP211" s="418"/>
      <c r="UMQ211" s="418"/>
      <c r="UMR211" s="331"/>
      <c r="UMS211" s="332"/>
      <c r="UMT211" s="418"/>
      <c r="UMU211" s="223"/>
      <c r="UMV211" s="223"/>
      <c r="UMW211" s="333"/>
      <c r="UMX211" s="333"/>
      <c r="UMY211" s="223"/>
      <c r="UMZ211" s="418"/>
      <c r="UNA211" s="418"/>
      <c r="UNB211" s="331"/>
      <c r="UNC211" s="332"/>
      <c r="UND211" s="418"/>
      <c r="UNE211" s="223"/>
      <c r="UNF211" s="223"/>
      <c r="UNG211" s="333"/>
      <c r="UNH211" s="333"/>
      <c r="UNI211" s="223"/>
      <c r="UNJ211" s="418"/>
      <c r="UNK211" s="418"/>
      <c r="UNL211" s="331"/>
      <c r="UNM211" s="332"/>
      <c r="UNN211" s="418"/>
      <c r="UNO211" s="223"/>
      <c r="UNP211" s="223"/>
      <c r="UNQ211" s="333"/>
      <c r="UNR211" s="333"/>
      <c r="UNS211" s="223"/>
      <c r="UNT211" s="418"/>
      <c r="UNU211" s="418"/>
      <c r="UNV211" s="331"/>
      <c r="UNW211" s="332"/>
      <c r="UNX211" s="418"/>
      <c r="UNY211" s="223"/>
      <c r="UNZ211" s="223"/>
      <c r="UOA211" s="333"/>
      <c r="UOB211" s="333"/>
      <c r="UOC211" s="223"/>
      <c r="UOD211" s="418"/>
      <c r="UOE211" s="418"/>
      <c r="UOF211" s="331"/>
      <c r="UOG211" s="332"/>
      <c r="UOH211" s="418"/>
      <c r="UOI211" s="223"/>
      <c r="UOJ211" s="223"/>
      <c r="UOK211" s="333"/>
      <c r="UOL211" s="333"/>
      <c r="UOM211" s="223"/>
      <c r="UON211" s="418"/>
      <c r="UOO211" s="418"/>
      <c r="UOP211" s="331"/>
      <c r="UOQ211" s="332"/>
      <c r="UOR211" s="418"/>
      <c r="UOS211" s="223"/>
      <c r="UOT211" s="223"/>
      <c r="UOU211" s="333"/>
      <c r="UOV211" s="333"/>
      <c r="UOW211" s="223"/>
      <c r="UOX211" s="418"/>
      <c r="UOY211" s="418"/>
      <c r="UOZ211" s="331"/>
      <c r="UPA211" s="332"/>
      <c r="UPB211" s="418"/>
      <c r="UPC211" s="223"/>
      <c r="UPD211" s="223"/>
      <c r="UPE211" s="333"/>
      <c r="UPF211" s="333"/>
      <c r="UPG211" s="223"/>
      <c r="UPH211" s="418"/>
      <c r="UPI211" s="418"/>
      <c r="UPJ211" s="331"/>
      <c r="UPK211" s="332"/>
      <c r="UPL211" s="418"/>
      <c r="UPM211" s="223"/>
      <c r="UPN211" s="223"/>
      <c r="UPO211" s="333"/>
      <c r="UPP211" s="333"/>
      <c r="UPQ211" s="223"/>
      <c r="UPR211" s="418"/>
      <c r="UPS211" s="418"/>
      <c r="UPT211" s="331"/>
      <c r="UPU211" s="332"/>
      <c r="UPV211" s="418"/>
      <c r="UPW211" s="223"/>
      <c r="UPX211" s="223"/>
      <c r="UPY211" s="333"/>
      <c r="UPZ211" s="333"/>
      <c r="UQA211" s="223"/>
      <c r="UQB211" s="418"/>
      <c r="UQC211" s="418"/>
      <c r="UQD211" s="331"/>
      <c r="UQE211" s="332"/>
      <c r="UQF211" s="418"/>
      <c r="UQG211" s="223"/>
      <c r="UQH211" s="223"/>
      <c r="UQI211" s="333"/>
      <c r="UQJ211" s="333"/>
      <c r="UQK211" s="223"/>
      <c r="UQL211" s="418"/>
      <c r="UQM211" s="418"/>
      <c r="UQN211" s="331"/>
      <c r="UQO211" s="332"/>
      <c r="UQP211" s="418"/>
      <c r="UQQ211" s="223"/>
      <c r="UQR211" s="223"/>
      <c r="UQS211" s="333"/>
      <c r="UQT211" s="333"/>
      <c r="UQU211" s="223"/>
      <c r="UQV211" s="418"/>
      <c r="UQW211" s="418"/>
      <c r="UQX211" s="331"/>
      <c r="UQY211" s="332"/>
      <c r="UQZ211" s="418"/>
      <c r="URA211" s="223"/>
      <c r="URB211" s="223"/>
      <c r="URC211" s="333"/>
      <c r="URD211" s="333"/>
      <c r="URE211" s="223"/>
      <c r="URF211" s="418"/>
      <c r="URG211" s="418"/>
      <c r="URH211" s="331"/>
      <c r="URI211" s="332"/>
      <c r="URJ211" s="418"/>
      <c r="URK211" s="223"/>
      <c r="URL211" s="223"/>
      <c r="URM211" s="333"/>
      <c r="URN211" s="333"/>
      <c r="URO211" s="223"/>
      <c r="URP211" s="418"/>
      <c r="URQ211" s="418"/>
      <c r="URR211" s="331"/>
      <c r="URS211" s="332"/>
      <c r="URT211" s="418"/>
      <c r="URU211" s="223"/>
      <c r="URV211" s="223"/>
      <c r="URW211" s="333"/>
      <c r="URX211" s="333"/>
      <c r="URY211" s="223"/>
      <c r="URZ211" s="418"/>
      <c r="USA211" s="418"/>
      <c r="USB211" s="331"/>
      <c r="USC211" s="332"/>
      <c r="USD211" s="418"/>
      <c r="USE211" s="223"/>
      <c r="USF211" s="223"/>
      <c r="USG211" s="333"/>
      <c r="USH211" s="333"/>
      <c r="USI211" s="223"/>
      <c r="USJ211" s="418"/>
      <c r="USK211" s="418"/>
      <c r="USL211" s="331"/>
      <c r="USM211" s="332"/>
      <c r="USN211" s="418"/>
      <c r="USO211" s="223"/>
      <c r="USP211" s="223"/>
      <c r="USQ211" s="333"/>
      <c r="USR211" s="333"/>
      <c r="USS211" s="223"/>
      <c r="UST211" s="418"/>
      <c r="USU211" s="418"/>
      <c r="USV211" s="331"/>
      <c r="USW211" s="332"/>
      <c r="USX211" s="418"/>
      <c r="USY211" s="223"/>
      <c r="USZ211" s="223"/>
      <c r="UTA211" s="333"/>
      <c r="UTB211" s="333"/>
      <c r="UTC211" s="223"/>
      <c r="UTD211" s="418"/>
      <c r="UTE211" s="418"/>
      <c r="UTF211" s="331"/>
      <c r="UTG211" s="332"/>
      <c r="UTH211" s="418"/>
      <c r="UTI211" s="223"/>
      <c r="UTJ211" s="223"/>
      <c r="UTK211" s="333"/>
      <c r="UTL211" s="333"/>
      <c r="UTM211" s="223"/>
      <c r="UTN211" s="418"/>
      <c r="UTO211" s="418"/>
      <c r="UTP211" s="331"/>
      <c r="UTQ211" s="332"/>
      <c r="UTR211" s="418"/>
      <c r="UTS211" s="223"/>
      <c r="UTT211" s="223"/>
      <c r="UTU211" s="333"/>
      <c r="UTV211" s="333"/>
      <c r="UTW211" s="223"/>
      <c r="UTX211" s="418"/>
      <c r="UTY211" s="418"/>
      <c r="UTZ211" s="331"/>
      <c r="UUA211" s="332"/>
      <c r="UUB211" s="418"/>
      <c r="UUC211" s="223"/>
      <c r="UUD211" s="223"/>
      <c r="UUE211" s="333"/>
      <c r="UUF211" s="333"/>
      <c r="UUG211" s="223"/>
      <c r="UUH211" s="418"/>
      <c r="UUI211" s="418"/>
      <c r="UUJ211" s="331"/>
      <c r="UUK211" s="332"/>
      <c r="UUL211" s="418"/>
      <c r="UUM211" s="223"/>
      <c r="UUN211" s="223"/>
      <c r="UUO211" s="333"/>
      <c r="UUP211" s="333"/>
      <c r="UUQ211" s="223"/>
      <c r="UUR211" s="418"/>
      <c r="UUS211" s="418"/>
      <c r="UUT211" s="331"/>
      <c r="UUU211" s="332"/>
      <c r="UUV211" s="418"/>
      <c r="UUW211" s="223"/>
      <c r="UUX211" s="223"/>
      <c r="UUY211" s="333"/>
      <c r="UUZ211" s="333"/>
      <c r="UVA211" s="223"/>
      <c r="UVB211" s="418"/>
      <c r="UVC211" s="418"/>
      <c r="UVD211" s="331"/>
      <c r="UVE211" s="332"/>
      <c r="UVF211" s="418"/>
      <c r="UVG211" s="223"/>
      <c r="UVH211" s="223"/>
      <c r="UVI211" s="333"/>
      <c r="UVJ211" s="333"/>
      <c r="UVK211" s="223"/>
      <c r="UVL211" s="418"/>
      <c r="UVM211" s="418"/>
      <c r="UVN211" s="331"/>
      <c r="UVO211" s="332"/>
      <c r="UVP211" s="418"/>
      <c r="UVQ211" s="223"/>
      <c r="UVR211" s="223"/>
      <c r="UVS211" s="333"/>
      <c r="UVT211" s="333"/>
      <c r="UVU211" s="223"/>
      <c r="UVV211" s="418"/>
      <c r="UVW211" s="418"/>
      <c r="UVX211" s="331"/>
      <c r="UVY211" s="332"/>
      <c r="UVZ211" s="418"/>
      <c r="UWA211" s="223"/>
      <c r="UWB211" s="223"/>
      <c r="UWC211" s="333"/>
      <c r="UWD211" s="333"/>
      <c r="UWE211" s="223"/>
      <c r="UWF211" s="418"/>
      <c r="UWG211" s="418"/>
      <c r="UWH211" s="331"/>
      <c r="UWI211" s="332"/>
      <c r="UWJ211" s="418"/>
      <c r="UWK211" s="223"/>
      <c r="UWL211" s="223"/>
      <c r="UWM211" s="333"/>
      <c r="UWN211" s="333"/>
      <c r="UWO211" s="223"/>
      <c r="UWP211" s="418"/>
      <c r="UWQ211" s="418"/>
      <c r="UWR211" s="331"/>
      <c r="UWS211" s="332"/>
      <c r="UWT211" s="418"/>
      <c r="UWU211" s="223"/>
      <c r="UWV211" s="223"/>
      <c r="UWW211" s="333"/>
      <c r="UWX211" s="333"/>
      <c r="UWY211" s="223"/>
      <c r="UWZ211" s="418"/>
      <c r="UXA211" s="418"/>
      <c r="UXB211" s="331"/>
      <c r="UXC211" s="332"/>
      <c r="UXD211" s="418"/>
      <c r="UXE211" s="223"/>
      <c r="UXF211" s="223"/>
      <c r="UXG211" s="333"/>
      <c r="UXH211" s="333"/>
      <c r="UXI211" s="223"/>
      <c r="UXJ211" s="418"/>
      <c r="UXK211" s="418"/>
      <c r="UXL211" s="331"/>
      <c r="UXM211" s="332"/>
      <c r="UXN211" s="418"/>
      <c r="UXO211" s="223"/>
      <c r="UXP211" s="223"/>
      <c r="UXQ211" s="333"/>
      <c r="UXR211" s="333"/>
      <c r="UXS211" s="223"/>
      <c r="UXT211" s="418"/>
      <c r="UXU211" s="418"/>
      <c r="UXV211" s="331"/>
      <c r="UXW211" s="332"/>
      <c r="UXX211" s="418"/>
      <c r="UXY211" s="223"/>
      <c r="UXZ211" s="223"/>
      <c r="UYA211" s="333"/>
      <c r="UYB211" s="333"/>
      <c r="UYC211" s="223"/>
      <c r="UYD211" s="418"/>
      <c r="UYE211" s="418"/>
      <c r="UYF211" s="331"/>
      <c r="UYG211" s="332"/>
      <c r="UYH211" s="418"/>
      <c r="UYI211" s="223"/>
      <c r="UYJ211" s="223"/>
      <c r="UYK211" s="333"/>
      <c r="UYL211" s="333"/>
      <c r="UYM211" s="223"/>
      <c r="UYN211" s="418"/>
      <c r="UYO211" s="418"/>
      <c r="UYP211" s="331"/>
      <c r="UYQ211" s="332"/>
      <c r="UYR211" s="418"/>
      <c r="UYS211" s="223"/>
      <c r="UYT211" s="223"/>
      <c r="UYU211" s="333"/>
      <c r="UYV211" s="333"/>
      <c r="UYW211" s="223"/>
      <c r="UYX211" s="418"/>
      <c r="UYY211" s="418"/>
      <c r="UYZ211" s="331"/>
      <c r="UZA211" s="332"/>
      <c r="UZB211" s="418"/>
      <c r="UZC211" s="223"/>
      <c r="UZD211" s="223"/>
      <c r="UZE211" s="333"/>
      <c r="UZF211" s="333"/>
      <c r="UZG211" s="223"/>
      <c r="UZH211" s="418"/>
      <c r="UZI211" s="418"/>
      <c r="UZJ211" s="331"/>
      <c r="UZK211" s="332"/>
      <c r="UZL211" s="418"/>
      <c r="UZM211" s="223"/>
      <c r="UZN211" s="223"/>
      <c r="UZO211" s="333"/>
      <c r="UZP211" s="333"/>
      <c r="UZQ211" s="223"/>
      <c r="UZR211" s="418"/>
      <c r="UZS211" s="418"/>
      <c r="UZT211" s="331"/>
      <c r="UZU211" s="332"/>
      <c r="UZV211" s="418"/>
      <c r="UZW211" s="223"/>
      <c r="UZX211" s="223"/>
      <c r="UZY211" s="333"/>
      <c r="UZZ211" s="333"/>
      <c r="VAA211" s="223"/>
      <c r="VAB211" s="418"/>
      <c r="VAC211" s="418"/>
      <c r="VAD211" s="331"/>
      <c r="VAE211" s="332"/>
      <c r="VAF211" s="418"/>
      <c r="VAG211" s="223"/>
      <c r="VAH211" s="223"/>
      <c r="VAI211" s="333"/>
      <c r="VAJ211" s="333"/>
      <c r="VAK211" s="223"/>
      <c r="VAL211" s="418"/>
      <c r="VAM211" s="418"/>
      <c r="VAN211" s="331"/>
      <c r="VAO211" s="332"/>
      <c r="VAP211" s="418"/>
      <c r="VAQ211" s="223"/>
      <c r="VAR211" s="223"/>
      <c r="VAS211" s="333"/>
      <c r="VAT211" s="333"/>
      <c r="VAU211" s="223"/>
      <c r="VAV211" s="418"/>
      <c r="VAW211" s="418"/>
      <c r="VAX211" s="331"/>
      <c r="VAY211" s="332"/>
      <c r="VAZ211" s="418"/>
      <c r="VBA211" s="223"/>
      <c r="VBB211" s="223"/>
      <c r="VBC211" s="333"/>
      <c r="VBD211" s="333"/>
      <c r="VBE211" s="223"/>
      <c r="VBF211" s="418"/>
      <c r="VBG211" s="418"/>
      <c r="VBH211" s="331"/>
      <c r="VBI211" s="332"/>
      <c r="VBJ211" s="418"/>
      <c r="VBK211" s="223"/>
      <c r="VBL211" s="223"/>
      <c r="VBM211" s="333"/>
      <c r="VBN211" s="333"/>
      <c r="VBO211" s="223"/>
      <c r="VBP211" s="418"/>
      <c r="VBQ211" s="418"/>
      <c r="VBR211" s="331"/>
      <c r="VBS211" s="332"/>
      <c r="VBT211" s="418"/>
      <c r="VBU211" s="223"/>
      <c r="VBV211" s="223"/>
      <c r="VBW211" s="333"/>
      <c r="VBX211" s="333"/>
      <c r="VBY211" s="223"/>
      <c r="VBZ211" s="418"/>
      <c r="VCA211" s="418"/>
      <c r="VCB211" s="331"/>
      <c r="VCC211" s="332"/>
      <c r="VCD211" s="418"/>
      <c r="VCE211" s="223"/>
      <c r="VCF211" s="223"/>
      <c r="VCG211" s="333"/>
      <c r="VCH211" s="333"/>
      <c r="VCI211" s="223"/>
      <c r="VCJ211" s="418"/>
      <c r="VCK211" s="418"/>
      <c r="VCL211" s="331"/>
      <c r="VCM211" s="332"/>
      <c r="VCN211" s="418"/>
      <c r="VCO211" s="223"/>
      <c r="VCP211" s="223"/>
      <c r="VCQ211" s="333"/>
      <c r="VCR211" s="333"/>
      <c r="VCS211" s="223"/>
      <c r="VCT211" s="418"/>
      <c r="VCU211" s="418"/>
      <c r="VCV211" s="331"/>
      <c r="VCW211" s="332"/>
      <c r="VCX211" s="418"/>
      <c r="VCY211" s="223"/>
      <c r="VCZ211" s="223"/>
      <c r="VDA211" s="333"/>
      <c r="VDB211" s="333"/>
      <c r="VDC211" s="223"/>
      <c r="VDD211" s="418"/>
      <c r="VDE211" s="418"/>
      <c r="VDF211" s="331"/>
      <c r="VDG211" s="332"/>
      <c r="VDH211" s="418"/>
      <c r="VDI211" s="223"/>
      <c r="VDJ211" s="223"/>
      <c r="VDK211" s="333"/>
      <c r="VDL211" s="333"/>
      <c r="VDM211" s="223"/>
      <c r="VDN211" s="418"/>
      <c r="VDO211" s="418"/>
      <c r="VDP211" s="331"/>
      <c r="VDQ211" s="332"/>
      <c r="VDR211" s="418"/>
      <c r="VDS211" s="223"/>
      <c r="VDT211" s="223"/>
      <c r="VDU211" s="333"/>
      <c r="VDV211" s="333"/>
      <c r="VDW211" s="223"/>
      <c r="VDX211" s="418"/>
      <c r="VDY211" s="418"/>
      <c r="VDZ211" s="331"/>
      <c r="VEA211" s="332"/>
      <c r="VEB211" s="418"/>
      <c r="VEC211" s="223"/>
      <c r="VED211" s="223"/>
      <c r="VEE211" s="333"/>
      <c r="VEF211" s="333"/>
      <c r="VEG211" s="223"/>
      <c r="VEH211" s="418"/>
      <c r="VEI211" s="418"/>
      <c r="VEJ211" s="331"/>
      <c r="VEK211" s="332"/>
      <c r="VEL211" s="418"/>
      <c r="VEM211" s="223"/>
      <c r="VEN211" s="223"/>
      <c r="VEO211" s="333"/>
      <c r="VEP211" s="333"/>
      <c r="VEQ211" s="223"/>
      <c r="VER211" s="418"/>
      <c r="VES211" s="418"/>
      <c r="VET211" s="331"/>
      <c r="VEU211" s="332"/>
      <c r="VEV211" s="418"/>
      <c r="VEW211" s="223"/>
      <c r="VEX211" s="223"/>
      <c r="VEY211" s="333"/>
      <c r="VEZ211" s="333"/>
      <c r="VFA211" s="223"/>
      <c r="VFB211" s="418"/>
      <c r="VFC211" s="418"/>
      <c r="VFD211" s="331"/>
      <c r="VFE211" s="332"/>
      <c r="VFF211" s="418"/>
      <c r="VFG211" s="223"/>
      <c r="VFH211" s="223"/>
      <c r="VFI211" s="333"/>
      <c r="VFJ211" s="333"/>
      <c r="VFK211" s="223"/>
      <c r="VFL211" s="418"/>
      <c r="VFM211" s="418"/>
      <c r="VFN211" s="331"/>
      <c r="VFO211" s="332"/>
      <c r="VFP211" s="418"/>
      <c r="VFQ211" s="223"/>
      <c r="VFR211" s="223"/>
      <c r="VFS211" s="333"/>
      <c r="VFT211" s="333"/>
      <c r="VFU211" s="223"/>
      <c r="VFV211" s="418"/>
      <c r="VFW211" s="418"/>
      <c r="VFX211" s="331"/>
      <c r="VFY211" s="332"/>
      <c r="VFZ211" s="418"/>
      <c r="VGA211" s="223"/>
      <c r="VGB211" s="223"/>
      <c r="VGC211" s="333"/>
      <c r="VGD211" s="333"/>
      <c r="VGE211" s="223"/>
      <c r="VGF211" s="418"/>
      <c r="VGG211" s="418"/>
      <c r="VGH211" s="331"/>
      <c r="VGI211" s="332"/>
      <c r="VGJ211" s="418"/>
      <c r="VGK211" s="223"/>
      <c r="VGL211" s="223"/>
      <c r="VGM211" s="333"/>
      <c r="VGN211" s="333"/>
      <c r="VGO211" s="223"/>
      <c r="VGP211" s="418"/>
      <c r="VGQ211" s="418"/>
      <c r="VGR211" s="331"/>
      <c r="VGS211" s="332"/>
      <c r="VGT211" s="418"/>
      <c r="VGU211" s="223"/>
      <c r="VGV211" s="223"/>
      <c r="VGW211" s="333"/>
      <c r="VGX211" s="333"/>
      <c r="VGY211" s="223"/>
      <c r="VGZ211" s="418"/>
      <c r="VHA211" s="418"/>
      <c r="VHB211" s="331"/>
      <c r="VHC211" s="332"/>
      <c r="VHD211" s="418"/>
      <c r="VHE211" s="223"/>
      <c r="VHF211" s="223"/>
      <c r="VHG211" s="333"/>
      <c r="VHH211" s="333"/>
      <c r="VHI211" s="223"/>
      <c r="VHJ211" s="418"/>
      <c r="VHK211" s="418"/>
      <c r="VHL211" s="331"/>
      <c r="VHM211" s="332"/>
      <c r="VHN211" s="418"/>
      <c r="VHO211" s="223"/>
      <c r="VHP211" s="223"/>
      <c r="VHQ211" s="333"/>
      <c r="VHR211" s="333"/>
      <c r="VHS211" s="223"/>
      <c r="VHT211" s="418"/>
      <c r="VHU211" s="418"/>
      <c r="VHV211" s="331"/>
      <c r="VHW211" s="332"/>
      <c r="VHX211" s="418"/>
      <c r="VHY211" s="223"/>
      <c r="VHZ211" s="223"/>
      <c r="VIA211" s="333"/>
      <c r="VIB211" s="333"/>
      <c r="VIC211" s="223"/>
      <c r="VID211" s="418"/>
      <c r="VIE211" s="418"/>
      <c r="VIF211" s="331"/>
      <c r="VIG211" s="332"/>
      <c r="VIH211" s="418"/>
      <c r="VII211" s="223"/>
      <c r="VIJ211" s="223"/>
      <c r="VIK211" s="333"/>
      <c r="VIL211" s="333"/>
      <c r="VIM211" s="223"/>
      <c r="VIN211" s="418"/>
      <c r="VIO211" s="418"/>
      <c r="VIP211" s="331"/>
      <c r="VIQ211" s="332"/>
      <c r="VIR211" s="418"/>
      <c r="VIS211" s="223"/>
      <c r="VIT211" s="223"/>
      <c r="VIU211" s="333"/>
      <c r="VIV211" s="333"/>
      <c r="VIW211" s="223"/>
      <c r="VIX211" s="418"/>
      <c r="VIY211" s="418"/>
      <c r="VIZ211" s="331"/>
      <c r="VJA211" s="332"/>
      <c r="VJB211" s="418"/>
      <c r="VJC211" s="223"/>
      <c r="VJD211" s="223"/>
      <c r="VJE211" s="333"/>
      <c r="VJF211" s="333"/>
      <c r="VJG211" s="223"/>
      <c r="VJH211" s="418"/>
      <c r="VJI211" s="418"/>
      <c r="VJJ211" s="331"/>
      <c r="VJK211" s="332"/>
      <c r="VJL211" s="418"/>
      <c r="VJM211" s="223"/>
      <c r="VJN211" s="223"/>
      <c r="VJO211" s="333"/>
      <c r="VJP211" s="333"/>
      <c r="VJQ211" s="223"/>
      <c r="VJR211" s="418"/>
      <c r="VJS211" s="418"/>
      <c r="VJT211" s="331"/>
      <c r="VJU211" s="332"/>
      <c r="VJV211" s="418"/>
      <c r="VJW211" s="223"/>
      <c r="VJX211" s="223"/>
      <c r="VJY211" s="333"/>
      <c r="VJZ211" s="333"/>
      <c r="VKA211" s="223"/>
      <c r="VKB211" s="418"/>
      <c r="VKC211" s="418"/>
      <c r="VKD211" s="331"/>
      <c r="VKE211" s="332"/>
      <c r="VKF211" s="418"/>
      <c r="VKG211" s="223"/>
      <c r="VKH211" s="223"/>
      <c r="VKI211" s="333"/>
      <c r="VKJ211" s="333"/>
      <c r="VKK211" s="223"/>
      <c r="VKL211" s="418"/>
      <c r="VKM211" s="418"/>
      <c r="VKN211" s="331"/>
      <c r="VKO211" s="332"/>
      <c r="VKP211" s="418"/>
      <c r="VKQ211" s="223"/>
      <c r="VKR211" s="223"/>
      <c r="VKS211" s="333"/>
      <c r="VKT211" s="333"/>
      <c r="VKU211" s="223"/>
      <c r="VKV211" s="418"/>
      <c r="VKW211" s="418"/>
      <c r="VKX211" s="331"/>
      <c r="VKY211" s="332"/>
      <c r="VKZ211" s="418"/>
      <c r="VLA211" s="223"/>
      <c r="VLB211" s="223"/>
      <c r="VLC211" s="333"/>
      <c r="VLD211" s="333"/>
      <c r="VLE211" s="223"/>
      <c r="VLF211" s="418"/>
      <c r="VLG211" s="418"/>
      <c r="VLH211" s="331"/>
      <c r="VLI211" s="332"/>
      <c r="VLJ211" s="418"/>
      <c r="VLK211" s="223"/>
      <c r="VLL211" s="223"/>
      <c r="VLM211" s="333"/>
      <c r="VLN211" s="333"/>
      <c r="VLO211" s="223"/>
      <c r="VLP211" s="418"/>
      <c r="VLQ211" s="418"/>
      <c r="VLR211" s="331"/>
      <c r="VLS211" s="332"/>
      <c r="VLT211" s="418"/>
      <c r="VLU211" s="223"/>
      <c r="VLV211" s="223"/>
      <c r="VLW211" s="333"/>
      <c r="VLX211" s="333"/>
      <c r="VLY211" s="223"/>
      <c r="VLZ211" s="418"/>
      <c r="VMA211" s="418"/>
      <c r="VMB211" s="331"/>
      <c r="VMC211" s="332"/>
      <c r="VMD211" s="418"/>
      <c r="VME211" s="223"/>
      <c r="VMF211" s="223"/>
      <c r="VMG211" s="333"/>
      <c r="VMH211" s="333"/>
      <c r="VMI211" s="223"/>
      <c r="VMJ211" s="418"/>
      <c r="VMK211" s="418"/>
      <c r="VML211" s="331"/>
      <c r="VMM211" s="332"/>
      <c r="VMN211" s="418"/>
      <c r="VMO211" s="223"/>
      <c r="VMP211" s="223"/>
      <c r="VMQ211" s="333"/>
      <c r="VMR211" s="333"/>
      <c r="VMS211" s="223"/>
      <c r="VMT211" s="418"/>
      <c r="VMU211" s="418"/>
      <c r="VMV211" s="331"/>
      <c r="VMW211" s="332"/>
      <c r="VMX211" s="418"/>
      <c r="VMY211" s="223"/>
      <c r="VMZ211" s="223"/>
      <c r="VNA211" s="333"/>
      <c r="VNB211" s="333"/>
      <c r="VNC211" s="223"/>
      <c r="VND211" s="418"/>
      <c r="VNE211" s="418"/>
      <c r="VNF211" s="331"/>
      <c r="VNG211" s="332"/>
      <c r="VNH211" s="418"/>
      <c r="VNI211" s="223"/>
      <c r="VNJ211" s="223"/>
      <c r="VNK211" s="333"/>
      <c r="VNL211" s="333"/>
      <c r="VNM211" s="223"/>
      <c r="VNN211" s="418"/>
      <c r="VNO211" s="418"/>
      <c r="VNP211" s="331"/>
      <c r="VNQ211" s="332"/>
      <c r="VNR211" s="418"/>
      <c r="VNS211" s="223"/>
      <c r="VNT211" s="223"/>
      <c r="VNU211" s="333"/>
      <c r="VNV211" s="333"/>
      <c r="VNW211" s="223"/>
      <c r="VNX211" s="418"/>
      <c r="VNY211" s="418"/>
      <c r="VNZ211" s="331"/>
      <c r="VOA211" s="332"/>
      <c r="VOB211" s="418"/>
      <c r="VOC211" s="223"/>
      <c r="VOD211" s="223"/>
      <c r="VOE211" s="333"/>
      <c r="VOF211" s="333"/>
      <c r="VOG211" s="223"/>
      <c r="VOH211" s="418"/>
      <c r="VOI211" s="418"/>
      <c r="VOJ211" s="331"/>
      <c r="VOK211" s="332"/>
      <c r="VOL211" s="418"/>
      <c r="VOM211" s="223"/>
      <c r="VON211" s="223"/>
      <c r="VOO211" s="333"/>
      <c r="VOP211" s="333"/>
      <c r="VOQ211" s="223"/>
      <c r="VOR211" s="418"/>
      <c r="VOS211" s="418"/>
      <c r="VOT211" s="331"/>
      <c r="VOU211" s="332"/>
      <c r="VOV211" s="418"/>
      <c r="VOW211" s="223"/>
      <c r="VOX211" s="223"/>
      <c r="VOY211" s="333"/>
      <c r="VOZ211" s="333"/>
      <c r="VPA211" s="223"/>
      <c r="VPB211" s="418"/>
      <c r="VPC211" s="418"/>
      <c r="VPD211" s="331"/>
      <c r="VPE211" s="332"/>
      <c r="VPF211" s="418"/>
      <c r="VPG211" s="223"/>
      <c r="VPH211" s="223"/>
      <c r="VPI211" s="333"/>
      <c r="VPJ211" s="333"/>
      <c r="VPK211" s="223"/>
      <c r="VPL211" s="418"/>
      <c r="VPM211" s="418"/>
      <c r="VPN211" s="331"/>
      <c r="VPO211" s="332"/>
      <c r="VPP211" s="418"/>
      <c r="VPQ211" s="223"/>
      <c r="VPR211" s="223"/>
      <c r="VPS211" s="333"/>
      <c r="VPT211" s="333"/>
      <c r="VPU211" s="223"/>
      <c r="VPV211" s="418"/>
      <c r="VPW211" s="418"/>
      <c r="VPX211" s="331"/>
      <c r="VPY211" s="332"/>
      <c r="VPZ211" s="418"/>
      <c r="VQA211" s="223"/>
      <c r="VQB211" s="223"/>
      <c r="VQC211" s="333"/>
      <c r="VQD211" s="333"/>
      <c r="VQE211" s="223"/>
      <c r="VQF211" s="418"/>
      <c r="VQG211" s="418"/>
      <c r="VQH211" s="331"/>
      <c r="VQI211" s="332"/>
      <c r="VQJ211" s="418"/>
      <c r="VQK211" s="223"/>
      <c r="VQL211" s="223"/>
      <c r="VQM211" s="333"/>
      <c r="VQN211" s="333"/>
      <c r="VQO211" s="223"/>
      <c r="VQP211" s="418"/>
      <c r="VQQ211" s="418"/>
      <c r="VQR211" s="331"/>
      <c r="VQS211" s="332"/>
      <c r="VQT211" s="418"/>
      <c r="VQU211" s="223"/>
      <c r="VQV211" s="223"/>
      <c r="VQW211" s="333"/>
      <c r="VQX211" s="333"/>
      <c r="VQY211" s="223"/>
      <c r="VQZ211" s="418"/>
      <c r="VRA211" s="418"/>
      <c r="VRB211" s="331"/>
      <c r="VRC211" s="332"/>
      <c r="VRD211" s="418"/>
      <c r="VRE211" s="223"/>
      <c r="VRF211" s="223"/>
      <c r="VRG211" s="333"/>
      <c r="VRH211" s="333"/>
      <c r="VRI211" s="223"/>
      <c r="VRJ211" s="418"/>
      <c r="VRK211" s="418"/>
      <c r="VRL211" s="331"/>
      <c r="VRM211" s="332"/>
      <c r="VRN211" s="418"/>
      <c r="VRO211" s="223"/>
      <c r="VRP211" s="223"/>
      <c r="VRQ211" s="333"/>
      <c r="VRR211" s="333"/>
      <c r="VRS211" s="223"/>
      <c r="VRT211" s="418"/>
      <c r="VRU211" s="418"/>
      <c r="VRV211" s="331"/>
      <c r="VRW211" s="332"/>
      <c r="VRX211" s="418"/>
      <c r="VRY211" s="223"/>
      <c r="VRZ211" s="223"/>
      <c r="VSA211" s="333"/>
      <c r="VSB211" s="333"/>
      <c r="VSC211" s="223"/>
      <c r="VSD211" s="418"/>
      <c r="VSE211" s="418"/>
      <c r="VSF211" s="331"/>
      <c r="VSG211" s="332"/>
      <c r="VSH211" s="418"/>
      <c r="VSI211" s="223"/>
      <c r="VSJ211" s="223"/>
      <c r="VSK211" s="333"/>
      <c r="VSL211" s="333"/>
      <c r="VSM211" s="223"/>
      <c r="VSN211" s="418"/>
      <c r="VSO211" s="418"/>
      <c r="VSP211" s="331"/>
      <c r="VSQ211" s="332"/>
      <c r="VSR211" s="418"/>
      <c r="VSS211" s="223"/>
      <c r="VST211" s="223"/>
      <c r="VSU211" s="333"/>
      <c r="VSV211" s="333"/>
      <c r="VSW211" s="223"/>
      <c r="VSX211" s="418"/>
      <c r="VSY211" s="418"/>
      <c r="VSZ211" s="331"/>
      <c r="VTA211" s="332"/>
      <c r="VTB211" s="418"/>
      <c r="VTC211" s="223"/>
      <c r="VTD211" s="223"/>
      <c r="VTE211" s="333"/>
      <c r="VTF211" s="333"/>
      <c r="VTG211" s="223"/>
      <c r="VTH211" s="418"/>
      <c r="VTI211" s="418"/>
      <c r="VTJ211" s="331"/>
      <c r="VTK211" s="332"/>
      <c r="VTL211" s="418"/>
      <c r="VTM211" s="223"/>
      <c r="VTN211" s="223"/>
      <c r="VTO211" s="333"/>
      <c r="VTP211" s="333"/>
      <c r="VTQ211" s="223"/>
      <c r="VTR211" s="418"/>
      <c r="VTS211" s="418"/>
      <c r="VTT211" s="331"/>
      <c r="VTU211" s="332"/>
      <c r="VTV211" s="418"/>
      <c r="VTW211" s="223"/>
      <c r="VTX211" s="223"/>
      <c r="VTY211" s="333"/>
      <c r="VTZ211" s="333"/>
      <c r="VUA211" s="223"/>
      <c r="VUB211" s="418"/>
      <c r="VUC211" s="418"/>
      <c r="VUD211" s="331"/>
      <c r="VUE211" s="332"/>
      <c r="VUF211" s="418"/>
      <c r="VUG211" s="223"/>
      <c r="VUH211" s="223"/>
      <c r="VUI211" s="333"/>
      <c r="VUJ211" s="333"/>
      <c r="VUK211" s="223"/>
      <c r="VUL211" s="418"/>
      <c r="VUM211" s="418"/>
      <c r="VUN211" s="331"/>
      <c r="VUO211" s="332"/>
      <c r="VUP211" s="418"/>
      <c r="VUQ211" s="223"/>
      <c r="VUR211" s="223"/>
      <c r="VUS211" s="333"/>
      <c r="VUT211" s="333"/>
      <c r="VUU211" s="223"/>
      <c r="VUV211" s="418"/>
      <c r="VUW211" s="418"/>
      <c r="VUX211" s="331"/>
      <c r="VUY211" s="332"/>
      <c r="VUZ211" s="418"/>
      <c r="VVA211" s="223"/>
      <c r="VVB211" s="223"/>
      <c r="VVC211" s="333"/>
      <c r="VVD211" s="333"/>
      <c r="VVE211" s="223"/>
      <c r="VVF211" s="418"/>
      <c r="VVG211" s="418"/>
      <c r="VVH211" s="331"/>
      <c r="VVI211" s="332"/>
      <c r="VVJ211" s="418"/>
      <c r="VVK211" s="223"/>
      <c r="VVL211" s="223"/>
      <c r="VVM211" s="333"/>
      <c r="VVN211" s="333"/>
      <c r="VVO211" s="223"/>
      <c r="VVP211" s="418"/>
      <c r="VVQ211" s="418"/>
      <c r="VVR211" s="331"/>
      <c r="VVS211" s="332"/>
      <c r="VVT211" s="418"/>
      <c r="VVU211" s="223"/>
      <c r="VVV211" s="223"/>
      <c r="VVW211" s="333"/>
      <c r="VVX211" s="333"/>
      <c r="VVY211" s="223"/>
      <c r="VVZ211" s="418"/>
      <c r="VWA211" s="418"/>
      <c r="VWB211" s="331"/>
      <c r="VWC211" s="332"/>
      <c r="VWD211" s="418"/>
      <c r="VWE211" s="223"/>
      <c r="VWF211" s="223"/>
      <c r="VWG211" s="333"/>
      <c r="VWH211" s="333"/>
      <c r="VWI211" s="223"/>
      <c r="VWJ211" s="418"/>
      <c r="VWK211" s="418"/>
      <c r="VWL211" s="331"/>
      <c r="VWM211" s="332"/>
      <c r="VWN211" s="418"/>
      <c r="VWO211" s="223"/>
      <c r="VWP211" s="223"/>
      <c r="VWQ211" s="333"/>
      <c r="VWR211" s="333"/>
      <c r="VWS211" s="223"/>
      <c r="VWT211" s="418"/>
      <c r="VWU211" s="418"/>
      <c r="VWV211" s="331"/>
      <c r="VWW211" s="332"/>
      <c r="VWX211" s="418"/>
      <c r="VWY211" s="223"/>
      <c r="VWZ211" s="223"/>
      <c r="VXA211" s="333"/>
      <c r="VXB211" s="333"/>
      <c r="VXC211" s="223"/>
      <c r="VXD211" s="418"/>
      <c r="VXE211" s="418"/>
      <c r="VXF211" s="331"/>
      <c r="VXG211" s="332"/>
      <c r="VXH211" s="418"/>
      <c r="VXI211" s="223"/>
      <c r="VXJ211" s="223"/>
      <c r="VXK211" s="333"/>
      <c r="VXL211" s="333"/>
      <c r="VXM211" s="223"/>
      <c r="VXN211" s="418"/>
      <c r="VXO211" s="418"/>
      <c r="VXP211" s="331"/>
      <c r="VXQ211" s="332"/>
      <c r="VXR211" s="418"/>
      <c r="VXS211" s="223"/>
      <c r="VXT211" s="223"/>
      <c r="VXU211" s="333"/>
      <c r="VXV211" s="333"/>
      <c r="VXW211" s="223"/>
      <c r="VXX211" s="418"/>
      <c r="VXY211" s="418"/>
      <c r="VXZ211" s="331"/>
      <c r="VYA211" s="332"/>
      <c r="VYB211" s="418"/>
      <c r="VYC211" s="223"/>
      <c r="VYD211" s="223"/>
      <c r="VYE211" s="333"/>
      <c r="VYF211" s="333"/>
      <c r="VYG211" s="223"/>
      <c r="VYH211" s="418"/>
      <c r="VYI211" s="418"/>
      <c r="VYJ211" s="331"/>
      <c r="VYK211" s="332"/>
      <c r="VYL211" s="418"/>
      <c r="VYM211" s="223"/>
      <c r="VYN211" s="223"/>
      <c r="VYO211" s="333"/>
      <c r="VYP211" s="333"/>
      <c r="VYQ211" s="223"/>
      <c r="VYR211" s="418"/>
      <c r="VYS211" s="418"/>
      <c r="VYT211" s="331"/>
      <c r="VYU211" s="332"/>
      <c r="VYV211" s="418"/>
      <c r="VYW211" s="223"/>
      <c r="VYX211" s="223"/>
      <c r="VYY211" s="333"/>
      <c r="VYZ211" s="333"/>
      <c r="VZA211" s="223"/>
      <c r="VZB211" s="418"/>
      <c r="VZC211" s="418"/>
      <c r="VZD211" s="331"/>
      <c r="VZE211" s="332"/>
      <c r="VZF211" s="418"/>
      <c r="VZG211" s="223"/>
      <c r="VZH211" s="223"/>
      <c r="VZI211" s="333"/>
      <c r="VZJ211" s="333"/>
      <c r="VZK211" s="223"/>
      <c r="VZL211" s="418"/>
      <c r="VZM211" s="418"/>
      <c r="VZN211" s="331"/>
      <c r="VZO211" s="332"/>
      <c r="VZP211" s="418"/>
      <c r="VZQ211" s="223"/>
      <c r="VZR211" s="223"/>
      <c r="VZS211" s="333"/>
      <c r="VZT211" s="333"/>
      <c r="VZU211" s="223"/>
      <c r="VZV211" s="418"/>
      <c r="VZW211" s="418"/>
      <c r="VZX211" s="331"/>
      <c r="VZY211" s="332"/>
      <c r="VZZ211" s="418"/>
      <c r="WAA211" s="223"/>
      <c r="WAB211" s="223"/>
      <c r="WAC211" s="333"/>
      <c r="WAD211" s="333"/>
      <c r="WAE211" s="223"/>
      <c r="WAF211" s="418"/>
      <c r="WAG211" s="418"/>
      <c r="WAH211" s="331"/>
      <c r="WAI211" s="332"/>
      <c r="WAJ211" s="418"/>
      <c r="WAK211" s="223"/>
      <c r="WAL211" s="223"/>
      <c r="WAM211" s="333"/>
      <c r="WAN211" s="333"/>
      <c r="WAO211" s="223"/>
      <c r="WAP211" s="418"/>
      <c r="WAQ211" s="418"/>
      <c r="WAR211" s="331"/>
      <c r="WAS211" s="332"/>
      <c r="WAT211" s="418"/>
      <c r="WAU211" s="223"/>
      <c r="WAV211" s="223"/>
      <c r="WAW211" s="333"/>
      <c r="WAX211" s="333"/>
      <c r="WAY211" s="223"/>
      <c r="WAZ211" s="418"/>
      <c r="WBA211" s="418"/>
      <c r="WBB211" s="331"/>
      <c r="WBC211" s="332"/>
      <c r="WBD211" s="418"/>
      <c r="WBE211" s="223"/>
      <c r="WBF211" s="223"/>
      <c r="WBG211" s="333"/>
      <c r="WBH211" s="333"/>
      <c r="WBI211" s="223"/>
      <c r="WBJ211" s="418"/>
      <c r="WBK211" s="418"/>
      <c r="WBL211" s="331"/>
      <c r="WBM211" s="332"/>
      <c r="WBN211" s="418"/>
      <c r="WBO211" s="223"/>
      <c r="WBP211" s="223"/>
      <c r="WBQ211" s="333"/>
      <c r="WBR211" s="333"/>
      <c r="WBS211" s="223"/>
      <c r="WBT211" s="418"/>
      <c r="WBU211" s="418"/>
      <c r="WBV211" s="331"/>
      <c r="WBW211" s="332"/>
      <c r="WBX211" s="418"/>
      <c r="WBY211" s="223"/>
      <c r="WBZ211" s="223"/>
      <c r="WCA211" s="333"/>
      <c r="WCB211" s="333"/>
      <c r="WCC211" s="223"/>
      <c r="WCD211" s="418"/>
      <c r="WCE211" s="418"/>
      <c r="WCF211" s="331"/>
      <c r="WCG211" s="332"/>
      <c r="WCH211" s="418"/>
      <c r="WCI211" s="223"/>
      <c r="WCJ211" s="223"/>
      <c r="WCK211" s="333"/>
      <c r="WCL211" s="333"/>
      <c r="WCM211" s="223"/>
      <c r="WCN211" s="418"/>
      <c r="WCO211" s="418"/>
      <c r="WCP211" s="331"/>
      <c r="WCQ211" s="332"/>
      <c r="WCR211" s="418"/>
      <c r="WCS211" s="223"/>
      <c r="WCT211" s="223"/>
      <c r="WCU211" s="333"/>
      <c r="WCV211" s="333"/>
      <c r="WCW211" s="223"/>
      <c r="WCX211" s="418"/>
      <c r="WCY211" s="418"/>
      <c r="WCZ211" s="331"/>
      <c r="WDA211" s="332"/>
      <c r="WDB211" s="418"/>
      <c r="WDC211" s="223"/>
      <c r="WDD211" s="223"/>
      <c r="WDE211" s="333"/>
      <c r="WDF211" s="333"/>
      <c r="WDG211" s="223"/>
      <c r="WDH211" s="418"/>
      <c r="WDI211" s="418"/>
      <c r="WDJ211" s="331"/>
      <c r="WDK211" s="332"/>
      <c r="WDL211" s="418"/>
      <c r="WDM211" s="223"/>
      <c r="WDN211" s="223"/>
      <c r="WDO211" s="333"/>
      <c r="WDP211" s="333"/>
      <c r="WDQ211" s="223"/>
      <c r="WDR211" s="418"/>
      <c r="WDS211" s="418"/>
      <c r="WDT211" s="331"/>
      <c r="WDU211" s="332"/>
      <c r="WDV211" s="418"/>
      <c r="WDW211" s="223"/>
      <c r="WDX211" s="223"/>
      <c r="WDY211" s="333"/>
      <c r="WDZ211" s="333"/>
      <c r="WEA211" s="223"/>
      <c r="WEB211" s="418"/>
      <c r="WEC211" s="418"/>
      <c r="WED211" s="331"/>
      <c r="WEE211" s="332"/>
      <c r="WEF211" s="418"/>
      <c r="WEG211" s="223"/>
      <c r="WEH211" s="223"/>
      <c r="WEI211" s="333"/>
      <c r="WEJ211" s="333"/>
      <c r="WEK211" s="223"/>
      <c r="WEL211" s="418"/>
      <c r="WEM211" s="418"/>
      <c r="WEN211" s="331"/>
      <c r="WEO211" s="332"/>
      <c r="WEP211" s="418"/>
      <c r="WEQ211" s="223"/>
      <c r="WER211" s="223"/>
      <c r="WES211" s="333"/>
      <c r="WET211" s="333"/>
      <c r="WEU211" s="223"/>
      <c r="WEV211" s="418"/>
      <c r="WEW211" s="418"/>
      <c r="WEX211" s="331"/>
      <c r="WEY211" s="332"/>
      <c r="WEZ211" s="418"/>
      <c r="WFA211" s="223"/>
      <c r="WFB211" s="223"/>
      <c r="WFC211" s="333"/>
      <c r="WFD211" s="333"/>
      <c r="WFE211" s="223"/>
      <c r="WFF211" s="418"/>
      <c r="WFG211" s="418"/>
      <c r="WFH211" s="331"/>
      <c r="WFI211" s="332"/>
      <c r="WFJ211" s="418"/>
      <c r="WFK211" s="223"/>
      <c r="WFL211" s="223"/>
      <c r="WFM211" s="333"/>
      <c r="WFN211" s="333"/>
      <c r="WFO211" s="223"/>
      <c r="WFP211" s="418"/>
      <c r="WFQ211" s="418"/>
      <c r="WFR211" s="331"/>
      <c r="WFS211" s="332"/>
      <c r="WFT211" s="418"/>
      <c r="WFU211" s="223"/>
      <c r="WFV211" s="223"/>
      <c r="WFW211" s="333"/>
      <c r="WFX211" s="333"/>
      <c r="WFY211" s="223"/>
      <c r="WFZ211" s="418"/>
      <c r="WGA211" s="418"/>
      <c r="WGB211" s="331"/>
      <c r="WGC211" s="332"/>
      <c r="WGD211" s="418"/>
      <c r="WGE211" s="223"/>
      <c r="WGF211" s="223"/>
      <c r="WGG211" s="333"/>
      <c r="WGH211" s="333"/>
      <c r="WGI211" s="223"/>
      <c r="WGJ211" s="418"/>
      <c r="WGK211" s="418"/>
      <c r="WGL211" s="331"/>
      <c r="WGM211" s="332"/>
      <c r="WGN211" s="418"/>
      <c r="WGO211" s="223"/>
      <c r="WGP211" s="223"/>
      <c r="WGQ211" s="333"/>
      <c r="WGR211" s="333"/>
      <c r="WGS211" s="223"/>
      <c r="WGT211" s="418"/>
      <c r="WGU211" s="418"/>
      <c r="WGV211" s="331"/>
      <c r="WGW211" s="332"/>
      <c r="WGX211" s="418"/>
      <c r="WGY211" s="223"/>
      <c r="WGZ211" s="223"/>
      <c r="WHA211" s="333"/>
      <c r="WHB211" s="333"/>
      <c r="WHC211" s="223"/>
      <c r="WHD211" s="418"/>
      <c r="WHE211" s="418"/>
      <c r="WHF211" s="331"/>
      <c r="WHG211" s="332"/>
      <c r="WHH211" s="418"/>
      <c r="WHI211" s="223"/>
      <c r="WHJ211" s="223"/>
      <c r="WHK211" s="333"/>
      <c r="WHL211" s="333"/>
      <c r="WHM211" s="223"/>
      <c r="WHN211" s="418"/>
      <c r="WHO211" s="418"/>
      <c r="WHP211" s="331"/>
      <c r="WHQ211" s="332"/>
      <c r="WHR211" s="418"/>
      <c r="WHS211" s="223"/>
      <c r="WHT211" s="223"/>
      <c r="WHU211" s="333"/>
      <c r="WHV211" s="333"/>
      <c r="WHW211" s="223"/>
      <c r="WHX211" s="418"/>
      <c r="WHY211" s="418"/>
      <c r="WHZ211" s="331"/>
      <c r="WIA211" s="332"/>
      <c r="WIB211" s="418"/>
      <c r="WIC211" s="223"/>
      <c r="WID211" s="223"/>
      <c r="WIE211" s="333"/>
      <c r="WIF211" s="333"/>
      <c r="WIG211" s="223"/>
      <c r="WIH211" s="418"/>
      <c r="WII211" s="418"/>
      <c r="WIJ211" s="331"/>
      <c r="WIK211" s="332"/>
      <c r="WIL211" s="418"/>
      <c r="WIM211" s="223"/>
      <c r="WIN211" s="223"/>
      <c r="WIO211" s="333"/>
      <c r="WIP211" s="333"/>
      <c r="WIQ211" s="223"/>
      <c r="WIR211" s="418"/>
      <c r="WIS211" s="418"/>
      <c r="WIT211" s="331"/>
      <c r="WIU211" s="332"/>
      <c r="WIV211" s="418"/>
      <c r="WIW211" s="223"/>
      <c r="WIX211" s="223"/>
      <c r="WIY211" s="333"/>
      <c r="WIZ211" s="333"/>
      <c r="WJA211" s="223"/>
      <c r="WJB211" s="418"/>
      <c r="WJC211" s="418"/>
      <c r="WJD211" s="331"/>
      <c r="WJE211" s="332"/>
      <c r="WJF211" s="418"/>
      <c r="WJG211" s="223"/>
      <c r="WJH211" s="223"/>
      <c r="WJI211" s="333"/>
      <c r="WJJ211" s="333"/>
      <c r="WJK211" s="223"/>
      <c r="WJL211" s="418"/>
      <c r="WJM211" s="418"/>
      <c r="WJN211" s="331"/>
      <c r="WJO211" s="332"/>
      <c r="WJP211" s="418"/>
      <c r="WJQ211" s="223"/>
      <c r="WJR211" s="223"/>
      <c r="WJS211" s="333"/>
      <c r="WJT211" s="333"/>
      <c r="WJU211" s="223"/>
      <c r="WJV211" s="418"/>
      <c r="WJW211" s="418"/>
      <c r="WJX211" s="331"/>
      <c r="WJY211" s="332"/>
      <c r="WJZ211" s="418"/>
      <c r="WKA211" s="223"/>
      <c r="WKB211" s="223"/>
      <c r="WKC211" s="333"/>
      <c r="WKD211" s="333"/>
      <c r="WKE211" s="223"/>
      <c r="WKF211" s="418"/>
      <c r="WKG211" s="418"/>
      <c r="WKH211" s="331"/>
      <c r="WKI211" s="332"/>
      <c r="WKJ211" s="418"/>
      <c r="WKK211" s="223"/>
      <c r="WKL211" s="223"/>
      <c r="WKM211" s="333"/>
      <c r="WKN211" s="333"/>
      <c r="WKO211" s="223"/>
      <c r="WKP211" s="418"/>
      <c r="WKQ211" s="418"/>
      <c r="WKR211" s="331"/>
      <c r="WKS211" s="332"/>
      <c r="WKT211" s="418"/>
      <c r="WKU211" s="223"/>
      <c r="WKV211" s="223"/>
      <c r="WKW211" s="333"/>
      <c r="WKX211" s="333"/>
      <c r="WKY211" s="223"/>
      <c r="WKZ211" s="418"/>
      <c r="WLA211" s="418"/>
      <c r="WLB211" s="331"/>
      <c r="WLC211" s="332"/>
      <c r="WLD211" s="418"/>
      <c r="WLE211" s="223"/>
      <c r="WLF211" s="223"/>
      <c r="WLG211" s="333"/>
      <c r="WLH211" s="333"/>
      <c r="WLI211" s="223"/>
      <c r="WLJ211" s="418"/>
      <c r="WLK211" s="418"/>
      <c r="WLL211" s="331"/>
      <c r="WLM211" s="332"/>
      <c r="WLN211" s="418"/>
      <c r="WLO211" s="223"/>
      <c r="WLP211" s="223"/>
      <c r="WLQ211" s="333"/>
      <c r="WLR211" s="333"/>
      <c r="WLS211" s="223"/>
      <c r="WLT211" s="418"/>
      <c r="WLU211" s="418"/>
      <c r="WLV211" s="331"/>
      <c r="WLW211" s="332"/>
      <c r="WLX211" s="418"/>
      <c r="WLY211" s="223"/>
      <c r="WLZ211" s="223"/>
      <c r="WMA211" s="333"/>
      <c r="WMB211" s="333"/>
      <c r="WMC211" s="223"/>
      <c r="WMD211" s="418"/>
      <c r="WME211" s="418"/>
      <c r="WMF211" s="331"/>
      <c r="WMG211" s="332"/>
      <c r="WMH211" s="418"/>
      <c r="WMI211" s="223"/>
      <c r="WMJ211" s="223"/>
      <c r="WMK211" s="333"/>
      <c r="WML211" s="333"/>
      <c r="WMM211" s="223"/>
      <c r="WMN211" s="418"/>
      <c r="WMO211" s="418"/>
      <c r="WMP211" s="331"/>
      <c r="WMQ211" s="332"/>
      <c r="WMR211" s="418"/>
      <c r="WMS211" s="223"/>
      <c r="WMT211" s="223"/>
      <c r="WMU211" s="333"/>
      <c r="WMV211" s="333"/>
      <c r="WMW211" s="223"/>
      <c r="WMX211" s="418"/>
      <c r="WMY211" s="418"/>
      <c r="WMZ211" s="331"/>
      <c r="WNA211" s="332"/>
      <c r="WNB211" s="418"/>
      <c r="WNC211" s="223"/>
      <c r="WND211" s="223"/>
      <c r="WNE211" s="333"/>
      <c r="WNF211" s="333"/>
      <c r="WNG211" s="223"/>
      <c r="WNH211" s="418"/>
      <c r="WNI211" s="418"/>
      <c r="WNJ211" s="331"/>
      <c r="WNK211" s="332"/>
      <c r="WNL211" s="418"/>
      <c r="WNM211" s="223"/>
      <c r="WNN211" s="223"/>
      <c r="WNO211" s="333"/>
      <c r="WNP211" s="333"/>
      <c r="WNQ211" s="223"/>
      <c r="WNR211" s="418"/>
      <c r="WNS211" s="418"/>
      <c r="WNT211" s="331"/>
      <c r="WNU211" s="332"/>
      <c r="WNV211" s="418"/>
      <c r="WNW211" s="223"/>
      <c r="WNX211" s="223"/>
      <c r="WNY211" s="333"/>
      <c r="WNZ211" s="333"/>
      <c r="WOA211" s="223"/>
      <c r="WOB211" s="418"/>
      <c r="WOC211" s="418"/>
      <c r="WOD211" s="331"/>
      <c r="WOE211" s="332"/>
      <c r="WOF211" s="418"/>
      <c r="WOG211" s="223"/>
      <c r="WOH211" s="223"/>
      <c r="WOI211" s="333"/>
      <c r="WOJ211" s="333"/>
      <c r="WOK211" s="223"/>
      <c r="WOL211" s="418"/>
      <c r="WOM211" s="418"/>
      <c r="WON211" s="331"/>
      <c r="WOO211" s="332"/>
      <c r="WOP211" s="418"/>
      <c r="WOQ211" s="223"/>
      <c r="WOR211" s="223"/>
      <c r="WOS211" s="333"/>
      <c r="WOT211" s="333"/>
      <c r="WOU211" s="223"/>
      <c r="WOV211" s="418"/>
      <c r="WOW211" s="418"/>
      <c r="WOX211" s="331"/>
      <c r="WOY211" s="332"/>
      <c r="WOZ211" s="418"/>
      <c r="WPA211" s="223"/>
      <c r="WPB211" s="223"/>
      <c r="WPC211" s="333"/>
      <c r="WPD211" s="333"/>
      <c r="WPE211" s="223"/>
      <c r="WPF211" s="418"/>
      <c r="WPG211" s="418"/>
      <c r="WPH211" s="331"/>
      <c r="WPI211" s="332"/>
      <c r="WPJ211" s="418"/>
      <c r="WPK211" s="223"/>
      <c r="WPL211" s="223"/>
      <c r="WPM211" s="333"/>
      <c r="WPN211" s="333"/>
      <c r="WPO211" s="223"/>
      <c r="WPP211" s="418"/>
      <c r="WPQ211" s="418"/>
      <c r="WPR211" s="331"/>
      <c r="WPS211" s="332"/>
      <c r="WPT211" s="418"/>
      <c r="WPU211" s="223"/>
      <c r="WPV211" s="223"/>
      <c r="WPW211" s="333"/>
      <c r="WPX211" s="333"/>
      <c r="WPY211" s="223"/>
      <c r="WPZ211" s="418"/>
      <c r="WQA211" s="418"/>
      <c r="WQB211" s="331"/>
      <c r="WQC211" s="332"/>
      <c r="WQD211" s="418"/>
      <c r="WQE211" s="223"/>
      <c r="WQF211" s="223"/>
      <c r="WQG211" s="333"/>
      <c r="WQH211" s="333"/>
      <c r="WQI211" s="223"/>
      <c r="WQJ211" s="418"/>
      <c r="WQK211" s="418"/>
      <c r="WQL211" s="331"/>
      <c r="WQM211" s="332"/>
      <c r="WQN211" s="418"/>
      <c r="WQO211" s="223"/>
      <c r="WQP211" s="223"/>
      <c r="WQQ211" s="333"/>
      <c r="WQR211" s="333"/>
      <c r="WQS211" s="223"/>
      <c r="WQT211" s="418"/>
      <c r="WQU211" s="418"/>
      <c r="WQV211" s="331"/>
      <c r="WQW211" s="332"/>
      <c r="WQX211" s="418"/>
      <c r="WQY211" s="223"/>
      <c r="WQZ211" s="223"/>
      <c r="WRA211" s="333"/>
      <c r="WRB211" s="333"/>
      <c r="WRC211" s="223"/>
      <c r="WRD211" s="418"/>
      <c r="WRE211" s="418"/>
      <c r="WRF211" s="331"/>
      <c r="WRG211" s="332"/>
      <c r="WRH211" s="418"/>
      <c r="WRI211" s="223"/>
      <c r="WRJ211" s="223"/>
      <c r="WRK211" s="333"/>
      <c r="WRL211" s="333"/>
      <c r="WRM211" s="223"/>
      <c r="WRN211" s="418"/>
      <c r="WRO211" s="418"/>
      <c r="WRP211" s="331"/>
      <c r="WRQ211" s="332"/>
      <c r="WRR211" s="418"/>
      <c r="WRS211" s="223"/>
      <c r="WRT211" s="223"/>
      <c r="WRU211" s="333"/>
      <c r="WRV211" s="333"/>
      <c r="WRW211" s="223"/>
      <c r="WRX211" s="418"/>
      <c r="WRY211" s="418"/>
      <c r="WRZ211" s="331"/>
      <c r="WSA211" s="332"/>
      <c r="WSB211" s="418"/>
      <c r="WSC211" s="223"/>
      <c r="WSD211" s="223"/>
      <c r="WSE211" s="333"/>
      <c r="WSF211" s="333"/>
      <c r="WSG211" s="223"/>
      <c r="WSH211" s="418"/>
      <c r="WSI211" s="418"/>
      <c r="WSJ211" s="331"/>
      <c r="WSK211" s="332"/>
      <c r="WSL211" s="418"/>
      <c r="WSM211" s="223"/>
      <c r="WSN211" s="223"/>
      <c r="WSO211" s="333"/>
      <c r="WSP211" s="333"/>
      <c r="WSQ211" s="223"/>
      <c r="WSR211" s="418"/>
      <c r="WSS211" s="418"/>
      <c r="WST211" s="331"/>
      <c r="WSU211" s="332"/>
      <c r="WSV211" s="418"/>
      <c r="WSW211" s="223"/>
      <c r="WSX211" s="223"/>
      <c r="WSY211" s="333"/>
      <c r="WSZ211" s="333"/>
      <c r="WTA211" s="223"/>
      <c r="WTB211" s="418"/>
      <c r="WTC211" s="418"/>
      <c r="WTD211" s="331"/>
      <c r="WTE211" s="332"/>
      <c r="WTF211" s="418"/>
      <c r="WTG211" s="223"/>
      <c r="WTH211" s="223"/>
      <c r="WTI211" s="333"/>
      <c r="WTJ211" s="333"/>
      <c r="WTK211" s="223"/>
      <c r="WTL211" s="418"/>
      <c r="WTM211" s="418"/>
      <c r="WTN211" s="331"/>
      <c r="WTO211" s="332"/>
      <c r="WTP211" s="418"/>
      <c r="WTQ211" s="223"/>
      <c r="WTR211" s="223"/>
      <c r="WTS211" s="333"/>
      <c r="WTT211" s="333"/>
      <c r="WTU211" s="223"/>
      <c r="WTV211" s="418"/>
      <c r="WTW211" s="418"/>
      <c r="WTX211" s="331"/>
      <c r="WTY211" s="332"/>
      <c r="WTZ211" s="418"/>
      <c r="WUA211" s="223"/>
      <c r="WUB211" s="223"/>
      <c r="WUC211" s="333"/>
      <c r="WUD211" s="333"/>
      <c r="WUE211" s="223"/>
      <c r="WUF211" s="418"/>
      <c r="WUG211" s="418"/>
      <c r="WUH211" s="331"/>
      <c r="WUI211" s="332"/>
      <c r="WUJ211" s="418"/>
      <c r="WUK211" s="223"/>
      <c r="WUL211" s="223"/>
      <c r="WUM211" s="333"/>
      <c r="WUN211" s="333"/>
      <c r="WUO211" s="223"/>
      <c r="WUP211" s="418"/>
      <c r="WUQ211" s="418"/>
      <c r="WUR211" s="331"/>
      <c r="WUS211" s="332"/>
      <c r="WUT211" s="418"/>
      <c r="WUU211" s="223"/>
      <c r="WUV211" s="223"/>
      <c r="WUW211" s="333"/>
      <c r="WUX211" s="333"/>
      <c r="WUY211" s="223"/>
      <c r="WUZ211" s="418"/>
      <c r="WVA211" s="418"/>
      <c r="WVB211" s="331"/>
      <c r="WVC211" s="332"/>
      <c r="WVD211" s="418"/>
      <c r="WVE211" s="223"/>
      <c r="WVF211" s="223"/>
      <c r="WVG211" s="333"/>
      <c r="WVH211" s="333"/>
      <c r="WVI211" s="223"/>
      <c r="WVJ211" s="418"/>
      <c r="WVK211" s="418"/>
      <c r="WVL211" s="331"/>
      <c r="WVM211" s="332"/>
      <c r="WVN211" s="418"/>
      <c r="WVO211" s="223"/>
      <c r="WVP211" s="223"/>
      <c r="WVQ211" s="333"/>
      <c r="WVR211" s="333"/>
      <c r="WVS211" s="223"/>
      <c r="WVT211" s="418"/>
      <c r="WVU211" s="418"/>
      <c r="WVV211" s="331"/>
      <c r="WVW211" s="332"/>
      <c r="WVX211" s="418"/>
      <c r="WVY211" s="223"/>
      <c r="WVZ211" s="223"/>
      <c r="WWA211" s="333"/>
      <c r="WWB211" s="333"/>
      <c r="WWC211" s="223"/>
      <c r="WWD211" s="418"/>
      <c r="WWE211" s="418"/>
      <c r="WWF211" s="331"/>
      <c r="WWG211" s="332"/>
      <c r="WWH211" s="418"/>
      <c r="WWI211" s="223"/>
      <c r="WWJ211" s="223"/>
      <c r="WWK211" s="333"/>
      <c r="WWL211" s="333"/>
      <c r="WWM211" s="223"/>
      <c r="WWN211" s="418"/>
      <c r="WWO211" s="418"/>
      <c r="WWP211" s="331"/>
      <c r="WWQ211" s="332"/>
      <c r="WWR211" s="418"/>
      <c r="WWS211" s="223"/>
      <c r="WWT211" s="223"/>
      <c r="WWU211" s="333"/>
      <c r="WWV211" s="333"/>
      <c r="WWW211" s="223"/>
      <c r="WWX211" s="418"/>
      <c r="WWY211" s="418"/>
      <c r="WWZ211" s="331"/>
      <c r="WXA211" s="332"/>
      <c r="WXB211" s="418"/>
      <c r="WXC211" s="223"/>
      <c r="WXD211" s="223"/>
      <c r="WXE211" s="333"/>
      <c r="WXF211" s="333"/>
      <c r="WXG211" s="223"/>
      <c r="WXH211" s="418"/>
      <c r="WXI211" s="418"/>
      <c r="WXJ211" s="331"/>
      <c r="WXK211" s="332"/>
      <c r="WXL211" s="418"/>
      <c r="WXM211" s="223"/>
      <c r="WXN211" s="223"/>
      <c r="WXO211" s="333"/>
      <c r="WXP211" s="333"/>
      <c r="WXQ211" s="223"/>
      <c r="WXR211" s="418"/>
      <c r="WXS211" s="418"/>
      <c r="WXT211" s="331"/>
      <c r="WXU211" s="332"/>
      <c r="WXV211" s="418"/>
      <c r="WXW211" s="223"/>
      <c r="WXX211" s="223"/>
      <c r="WXY211" s="333"/>
      <c r="WXZ211" s="333"/>
      <c r="WYA211" s="223"/>
      <c r="WYB211" s="418"/>
      <c r="WYC211" s="418"/>
      <c r="WYD211" s="331"/>
      <c r="WYE211" s="332"/>
      <c r="WYF211" s="418"/>
      <c r="WYG211" s="223"/>
      <c r="WYH211" s="223"/>
      <c r="WYI211" s="333"/>
      <c r="WYJ211" s="333"/>
      <c r="WYK211" s="223"/>
      <c r="WYL211" s="418"/>
      <c r="WYM211" s="418"/>
      <c r="WYN211" s="331"/>
      <c r="WYO211" s="332"/>
      <c r="WYP211" s="418"/>
      <c r="WYQ211" s="223"/>
      <c r="WYR211" s="223"/>
      <c r="WYS211" s="333"/>
      <c r="WYT211" s="333"/>
      <c r="WYU211" s="223"/>
      <c r="WYV211" s="418"/>
      <c r="WYW211" s="418"/>
      <c r="WYX211" s="331"/>
      <c r="WYY211" s="332"/>
      <c r="WYZ211" s="418"/>
      <c r="WZA211" s="223"/>
      <c r="WZB211" s="223"/>
      <c r="WZC211" s="333"/>
      <c r="WZD211" s="333"/>
      <c r="WZE211" s="223"/>
      <c r="WZF211" s="418"/>
      <c r="WZG211" s="418"/>
      <c r="WZH211" s="331"/>
      <c r="WZI211" s="332"/>
      <c r="WZJ211" s="418"/>
      <c r="WZK211" s="223"/>
      <c r="WZL211" s="223"/>
      <c r="WZM211" s="333"/>
      <c r="WZN211" s="333"/>
      <c r="WZO211" s="223"/>
      <c r="WZP211" s="418"/>
      <c r="WZQ211" s="418"/>
      <c r="WZR211" s="331"/>
      <c r="WZS211" s="332"/>
      <c r="WZT211" s="418"/>
      <c r="WZU211" s="223"/>
      <c r="WZV211" s="223"/>
      <c r="WZW211" s="333"/>
      <c r="WZX211" s="333"/>
      <c r="WZY211" s="223"/>
      <c r="WZZ211" s="418"/>
      <c r="XAA211" s="418"/>
      <c r="XAB211" s="331"/>
      <c r="XAC211" s="332"/>
      <c r="XAD211" s="418"/>
      <c r="XAE211" s="223"/>
      <c r="XAF211" s="223"/>
      <c r="XAG211" s="333"/>
      <c r="XAH211" s="333"/>
      <c r="XAI211" s="223"/>
      <c r="XAJ211" s="418"/>
      <c r="XAK211" s="418"/>
      <c r="XAL211" s="331"/>
      <c r="XAM211" s="332"/>
      <c r="XAN211" s="418"/>
      <c r="XAO211" s="223"/>
      <c r="XAP211" s="223"/>
      <c r="XAQ211" s="333"/>
      <c r="XAR211" s="333"/>
      <c r="XAS211" s="223"/>
      <c r="XAT211" s="418"/>
      <c r="XAU211" s="418"/>
      <c r="XAV211" s="331"/>
      <c r="XAW211" s="332"/>
      <c r="XAX211" s="418"/>
      <c r="XAY211" s="223"/>
      <c r="XAZ211" s="223"/>
      <c r="XBA211" s="333"/>
      <c r="XBB211" s="333"/>
      <c r="XBC211" s="223"/>
      <c r="XBD211" s="418"/>
      <c r="XBE211" s="418"/>
      <c r="XBF211" s="331"/>
      <c r="XBG211" s="332"/>
      <c r="XBH211" s="418"/>
      <c r="XBI211" s="223"/>
      <c r="XBJ211" s="223"/>
      <c r="XBK211" s="333"/>
      <c r="XBL211" s="333"/>
      <c r="XBM211" s="223"/>
      <c r="XBN211" s="418"/>
      <c r="XBO211" s="418"/>
      <c r="XBP211" s="331"/>
      <c r="XBQ211" s="332"/>
      <c r="XBR211" s="418"/>
      <c r="XBS211" s="223"/>
      <c r="XBT211" s="223"/>
      <c r="XBU211" s="333"/>
      <c r="XBV211" s="333"/>
      <c r="XBW211" s="223"/>
      <c r="XBX211" s="418"/>
      <c r="XBY211" s="418"/>
      <c r="XBZ211" s="331"/>
      <c r="XCA211" s="332"/>
      <c r="XCB211" s="418"/>
      <c r="XCC211" s="223"/>
      <c r="XCD211" s="223"/>
      <c r="XCE211" s="333"/>
      <c r="XCF211" s="333"/>
      <c r="XCG211" s="223"/>
      <c r="XCH211" s="418"/>
      <c r="XCI211" s="418"/>
      <c r="XCJ211" s="331"/>
      <c r="XCK211" s="332"/>
      <c r="XCL211" s="418"/>
      <c r="XCM211" s="223"/>
      <c r="XCN211" s="223"/>
      <c r="XCO211" s="333"/>
      <c r="XCP211" s="333"/>
      <c r="XCQ211" s="223"/>
      <c r="XCR211" s="418"/>
      <c r="XCS211" s="418"/>
      <c r="XCT211" s="331"/>
      <c r="XCU211" s="332"/>
      <c r="XCV211" s="418"/>
      <c r="XCW211" s="223"/>
      <c r="XCX211" s="223"/>
      <c r="XCY211" s="333"/>
      <c r="XCZ211" s="333"/>
      <c r="XDA211" s="223"/>
      <c r="XDB211" s="418"/>
      <c r="XDC211" s="418"/>
      <c r="XDD211" s="331"/>
      <c r="XDE211" s="332"/>
      <c r="XDF211" s="418"/>
      <c r="XDG211" s="223"/>
      <c r="XDH211" s="223"/>
      <c r="XDI211" s="333"/>
      <c r="XDJ211" s="333"/>
      <c r="XDK211" s="223"/>
      <c r="XDL211" s="418"/>
      <c r="XDM211" s="418"/>
      <c r="XDN211" s="331"/>
      <c r="XDO211" s="332"/>
      <c r="XDP211" s="418"/>
      <c r="XDQ211" s="223"/>
      <c r="XDR211" s="223"/>
      <c r="XDS211" s="333"/>
      <c r="XDT211" s="333"/>
      <c r="XDU211" s="223"/>
      <c r="XDV211" s="418"/>
      <c r="XDW211" s="418"/>
      <c r="XDX211" s="331"/>
      <c r="XDY211" s="332"/>
      <c r="XDZ211" s="418"/>
      <c r="XEA211" s="223"/>
      <c r="XEB211" s="223"/>
      <c r="XEC211" s="333"/>
      <c r="XED211" s="333"/>
      <c r="XEE211" s="223"/>
      <c r="XEF211" s="418"/>
      <c r="XEG211" s="418"/>
      <c r="XEH211" s="331"/>
      <c r="XEI211" s="332"/>
      <c r="XEJ211" s="418"/>
      <c r="XEK211" s="223"/>
      <c r="XEL211" s="223"/>
      <c r="XEM211" s="333"/>
      <c r="XEN211" s="333"/>
      <c r="XEO211" s="223"/>
      <c r="XEP211" s="418"/>
      <c r="XEQ211" s="418"/>
      <c r="XER211" s="331"/>
      <c r="XES211" s="332"/>
      <c r="XET211" s="418"/>
      <c r="XEU211" s="223"/>
      <c r="XEV211" s="223"/>
      <c r="XEW211" s="333"/>
      <c r="XEX211" s="333"/>
      <c r="XEY211" s="223"/>
      <c r="XEZ211" s="418"/>
      <c r="XFA211" s="418"/>
      <c r="XFB211" s="331"/>
      <c r="XFC211" s="332"/>
    </row>
    <row r="212" spans="1:16383" ht="54.75" customHeight="1">
      <c r="A212" s="312" t="s">
        <v>2486</v>
      </c>
      <c r="B212" s="317" t="s">
        <v>1350</v>
      </c>
      <c r="C212" s="317" t="s">
        <v>2475</v>
      </c>
      <c r="D212" s="543" t="s">
        <v>2370</v>
      </c>
      <c r="E212" s="317" t="s">
        <v>486</v>
      </c>
      <c r="F212" s="667">
        <v>1</v>
      </c>
      <c r="G212" s="315"/>
      <c r="H212" s="318">
        <f>Composição!$G$65</f>
        <v>313.01</v>
      </c>
      <c r="I212" s="532">
        <f t="shared" ref="I212:I220" si="53">(H212*(1+$J$4))</f>
        <v>391.07</v>
      </c>
      <c r="J212" s="318">
        <f t="shared" si="52"/>
        <v>391.07</v>
      </c>
      <c r="K212" s="418"/>
      <c r="L212" s="331"/>
      <c r="M212" s="332"/>
      <c r="N212" s="418"/>
      <c r="O212" s="223"/>
      <c r="P212" s="223"/>
      <c r="Q212" s="333"/>
      <c r="R212" s="333"/>
      <c r="S212" s="223"/>
      <c r="T212" s="418"/>
      <c r="U212" s="418"/>
      <c r="V212" s="331"/>
      <c r="W212" s="332"/>
      <c r="X212" s="418"/>
      <c r="Y212" s="223"/>
      <c r="Z212" s="223"/>
      <c r="AA212" s="333"/>
      <c r="AB212" s="333"/>
      <c r="AC212" s="223"/>
      <c r="AD212" s="418"/>
      <c r="AE212" s="418"/>
      <c r="AF212" s="331"/>
      <c r="AG212" s="332"/>
      <c r="AH212" s="418"/>
      <c r="AI212" s="223"/>
      <c r="AJ212" s="223"/>
      <c r="AK212" s="333"/>
      <c r="AL212" s="333"/>
      <c r="AM212" s="223"/>
      <c r="AN212" s="418"/>
      <c r="AO212" s="418"/>
      <c r="AP212" s="331"/>
      <c r="AQ212" s="332"/>
      <c r="AR212" s="418"/>
      <c r="AS212" s="223"/>
      <c r="AT212" s="223"/>
      <c r="AU212" s="333"/>
      <c r="AV212" s="333"/>
      <c r="AW212" s="223"/>
      <c r="AX212" s="418"/>
      <c r="AY212" s="418"/>
      <c r="AZ212" s="331"/>
      <c r="BA212" s="332"/>
      <c r="BB212" s="418"/>
      <c r="BC212" s="223"/>
      <c r="BD212" s="223"/>
      <c r="BE212" s="333"/>
      <c r="BF212" s="333"/>
      <c r="BG212" s="223"/>
      <c r="BH212" s="418"/>
      <c r="BI212" s="418"/>
      <c r="BJ212" s="331"/>
      <c r="BK212" s="332"/>
      <c r="BL212" s="418"/>
      <c r="BM212" s="223"/>
      <c r="BN212" s="223"/>
      <c r="BO212" s="333"/>
      <c r="BP212" s="333"/>
      <c r="BQ212" s="223"/>
      <c r="BR212" s="418"/>
      <c r="BS212" s="418"/>
      <c r="BT212" s="331"/>
      <c r="BU212" s="332"/>
      <c r="BV212" s="418"/>
      <c r="BW212" s="223"/>
      <c r="BX212" s="223"/>
      <c r="BY212" s="333"/>
      <c r="BZ212" s="333"/>
      <c r="CA212" s="223"/>
      <c r="CB212" s="418"/>
      <c r="CC212" s="418"/>
      <c r="CD212" s="331"/>
      <c r="CE212" s="332"/>
      <c r="CF212" s="418"/>
      <c r="CG212" s="223"/>
      <c r="CH212" s="223"/>
      <c r="CI212" s="333"/>
      <c r="CJ212" s="333"/>
      <c r="CK212" s="223"/>
      <c r="CL212" s="418"/>
      <c r="CM212" s="418"/>
      <c r="CN212" s="331"/>
      <c r="CO212" s="332"/>
      <c r="CP212" s="418"/>
      <c r="CQ212" s="223"/>
      <c r="CR212" s="223"/>
      <c r="CS212" s="333"/>
      <c r="CT212" s="333"/>
      <c r="CU212" s="223"/>
      <c r="CV212" s="418"/>
      <c r="CW212" s="418"/>
      <c r="CX212" s="331"/>
      <c r="CY212" s="332"/>
      <c r="CZ212" s="418"/>
      <c r="DA212" s="223"/>
      <c r="DB212" s="223"/>
      <c r="DC212" s="333"/>
      <c r="DD212" s="333"/>
      <c r="DE212" s="223"/>
      <c r="DF212" s="418"/>
      <c r="DG212" s="418"/>
      <c r="DH212" s="331"/>
      <c r="DI212" s="332"/>
      <c r="DJ212" s="418"/>
      <c r="DK212" s="223"/>
      <c r="DL212" s="223"/>
      <c r="DM212" s="333"/>
      <c r="DN212" s="333"/>
      <c r="DO212" s="223"/>
      <c r="DP212" s="418"/>
      <c r="DQ212" s="418"/>
      <c r="DR212" s="331"/>
      <c r="DS212" s="332"/>
      <c r="DT212" s="418"/>
      <c r="DU212" s="223"/>
      <c r="DV212" s="223"/>
      <c r="DW212" s="333"/>
      <c r="DX212" s="333"/>
      <c r="DY212" s="223"/>
      <c r="DZ212" s="418"/>
      <c r="EA212" s="418"/>
      <c r="EB212" s="331"/>
      <c r="EC212" s="332"/>
      <c r="ED212" s="418"/>
      <c r="EE212" s="223"/>
      <c r="EF212" s="223"/>
      <c r="EG212" s="333"/>
      <c r="EH212" s="333"/>
      <c r="EI212" s="223"/>
      <c r="EJ212" s="418"/>
      <c r="EK212" s="418"/>
      <c r="EL212" s="331"/>
      <c r="EM212" s="332"/>
      <c r="EN212" s="418"/>
      <c r="EO212" s="223"/>
      <c r="EP212" s="223"/>
      <c r="EQ212" s="333"/>
      <c r="ER212" s="333"/>
      <c r="ES212" s="223"/>
      <c r="ET212" s="418"/>
      <c r="EU212" s="418"/>
      <c r="EV212" s="331"/>
      <c r="EW212" s="332"/>
      <c r="EX212" s="418"/>
      <c r="EY212" s="223"/>
      <c r="EZ212" s="223"/>
      <c r="FA212" s="333"/>
      <c r="FB212" s="333"/>
      <c r="FC212" s="223"/>
      <c r="FD212" s="418"/>
      <c r="FE212" s="418"/>
      <c r="FF212" s="331"/>
      <c r="FG212" s="332"/>
      <c r="FH212" s="418"/>
      <c r="FI212" s="223"/>
      <c r="FJ212" s="223"/>
      <c r="FK212" s="333"/>
      <c r="FL212" s="333"/>
      <c r="FM212" s="223"/>
      <c r="FN212" s="418"/>
      <c r="FO212" s="418"/>
      <c r="FP212" s="331"/>
      <c r="FQ212" s="332"/>
      <c r="FR212" s="418"/>
      <c r="FS212" s="223"/>
      <c r="FT212" s="223"/>
      <c r="FU212" s="333"/>
      <c r="FV212" s="333"/>
      <c r="FW212" s="223"/>
      <c r="FX212" s="418"/>
      <c r="FY212" s="418"/>
      <c r="FZ212" s="331"/>
      <c r="GA212" s="332"/>
      <c r="GB212" s="418"/>
      <c r="GC212" s="223"/>
      <c r="GD212" s="223"/>
      <c r="GE212" s="333"/>
      <c r="GF212" s="333"/>
      <c r="GG212" s="223"/>
      <c r="GH212" s="418"/>
      <c r="GI212" s="418"/>
      <c r="GJ212" s="331"/>
      <c r="GK212" s="332"/>
      <c r="GL212" s="418"/>
      <c r="GM212" s="223"/>
      <c r="GN212" s="223"/>
      <c r="GO212" s="333"/>
      <c r="GP212" s="333"/>
      <c r="GQ212" s="223"/>
      <c r="GR212" s="418"/>
      <c r="GS212" s="418"/>
      <c r="GT212" s="331"/>
      <c r="GU212" s="332"/>
      <c r="GV212" s="418"/>
      <c r="GW212" s="223"/>
      <c r="GX212" s="223"/>
      <c r="GY212" s="333"/>
      <c r="GZ212" s="333"/>
      <c r="HA212" s="223"/>
      <c r="HB212" s="418"/>
      <c r="HC212" s="418"/>
      <c r="HD212" s="331"/>
      <c r="HE212" s="332"/>
      <c r="HF212" s="418"/>
      <c r="HG212" s="223"/>
      <c r="HH212" s="223"/>
      <c r="HI212" s="333"/>
      <c r="HJ212" s="333"/>
      <c r="HK212" s="223"/>
      <c r="HL212" s="418"/>
      <c r="HM212" s="418"/>
      <c r="HN212" s="331"/>
      <c r="HO212" s="332"/>
      <c r="HP212" s="418"/>
      <c r="HQ212" s="223"/>
      <c r="HR212" s="223"/>
      <c r="HS212" s="333"/>
      <c r="HT212" s="333"/>
      <c r="HU212" s="223"/>
      <c r="HV212" s="418"/>
      <c r="HW212" s="418"/>
      <c r="HX212" s="331"/>
      <c r="HY212" s="332"/>
      <c r="HZ212" s="418"/>
      <c r="IA212" s="223"/>
      <c r="IB212" s="223"/>
      <c r="IC212" s="333"/>
      <c r="ID212" s="333"/>
      <c r="IE212" s="223"/>
      <c r="IF212" s="418"/>
      <c r="IG212" s="418"/>
      <c r="IH212" s="331"/>
      <c r="II212" s="332"/>
      <c r="IJ212" s="418"/>
      <c r="IK212" s="223"/>
      <c r="IL212" s="223"/>
      <c r="IM212" s="333"/>
      <c r="IN212" s="333"/>
      <c r="IO212" s="223"/>
      <c r="IP212" s="418"/>
      <c r="IQ212" s="418"/>
      <c r="IR212" s="331"/>
      <c r="IS212" s="332"/>
      <c r="IT212" s="418"/>
      <c r="IU212" s="223"/>
      <c r="IV212" s="223"/>
      <c r="IW212" s="333"/>
      <c r="IX212" s="333"/>
      <c r="IY212" s="223"/>
      <c r="IZ212" s="418"/>
      <c r="JA212" s="418"/>
      <c r="JB212" s="331"/>
      <c r="JC212" s="332"/>
      <c r="JD212" s="418"/>
      <c r="JE212" s="223"/>
      <c r="JF212" s="223"/>
      <c r="JG212" s="333"/>
      <c r="JH212" s="333"/>
      <c r="JI212" s="223"/>
      <c r="JJ212" s="418"/>
      <c r="JK212" s="418"/>
      <c r="JL212" s="331"/>
      <c r="JM212" s="332"/>
      <c r="JN212" s="418"/>
      <c r="JO212" s="223"/>
      <c r="JP212" s="223"/>
      <c r="JQ212" s="333"/>
      <c r="JR212" s="333"/>
      <c r="JS212" s="223"/>
      <c r="JT212" s="418"/>
      <c r="JU212" s="418"/>
      <c r="JV212" s="331"/>
      <c r="JW212" s="332"/>
      <c r="JX212" s="418"/>
      <c r="JY212" s="223"/>
      <c r="JZ212" s="223"/>
      <c r="KA212" s="333"/>
      <c r="KB212" s="333"/>
      <c r="KC212" s="223"/>
      <c r="KD212" s="418"/>
      <c r="KE212" s="418"/>
      <c r="KF212" s="331"/>
      <c r="KG212" s="332"/>
      <c r="KH212" s="418"/>
      <c r="KI212" s="223"/>
      <c r="KJ212" s="223"/>
      <c r="KK212" s="333"/>
      <c r="KL212" s="333"/>
      <c r="KM212" s="223"/>
      <c r="KN212" s="418"/>
      <c r="KO212" s="418"/>
      <c r="KP212" s="331"/>
      <c r="KQ212" s="332"/>
      <c r="KR212" s="418"/>
      <c r="KS212" s="223"/>
      <c r="KT212" s="223"/>
      <c r="KU212" s="333"/>
      <c r="KV212" s="333"/>
      <c r="KW212" s="223"/>
      <c r="KX212" s="418"/>
      <c r="KY212" s="418"/>
      <c r="KZ212" s="331"/>
      <c r="LA212" s="332"/>
      <c r="LB212" s="418"/>
      <c r="LC212" s="223"/>
      <c r="LD212" s="223"/>
      <c r="LE212" s="333"/>
      <c r="LF212" s="333"/>
      <c r="LG212" s="223"/>
      <c r="LH212" s="418"/>
      <c r="LI212" s="418"/>
      <c r="LJ212" s="331"/>
      <c r="LK212" s="332"/>
      <c r="LL212" s="418"/>
      <c r="LM212" s="223"/>
      <c r="LN212" s="223"/>
      <c r="LO212" s="333"/>
      <c r="LP212" s="333"/>
      <c r="LQ212" s="223"/>
      <c r="LR212" s="418"/>
      <c r="LS212" s="418"/>
      <c r="LT212" s="331"/>
      <c r="LU212" s="332"/>
      <c r="LV212" s="418"/>
      <c r="LW212" s="223"/>
      <c r="LX212" s="223"/>
      <c r="LY212" s="333"/>
      <c r="LZ212" s="333"/>
      <c r="MA212" s="223"/>
      <c r="MB212" s="418"/>
      <c r="MC212" s="418"/>
      <c r="MD212" s="331"/>
      <c r="ME212" s="332"/>
      <c r="MF212" s="418"/>
      <c r="MG212" s="223"/>
      <c r="MH212" s="223"/>
      <c r="MI212" s="333"/>
      <c r="MJ212" s="333"/>
      <c r="MK212" s="223"/>
      <c r="ML212" s="418"/>
      <c r="MM212" s="418"/>
      <c r="MN212" s="331"/>
      <c r="MO212" s="332"/>
      <c r="MP212" s="418"/>
      <c r="MQ212" s="223"/>
      <c r="MR212" s="223"/>
      <c r="MS212" s="333"/>
      <c r="MT212" s="333"/>
      <c r="MU212" s="223"/>
      <c r="MV212" s="418"/>
      <c r="MW212" s="418"/>
      <c r="MX212" s="331"/>
      <c r="MY212" s="332"/>
      <c r="MZ212" s="418"/>
      <c r="NA212" s="223"/>
      <c r="NB212" s="223"/>
      <c r="NC212" s="333"/>
      <c r="ND212" s="333"/>
      <c r="NE212" s="223"/>
      <c r="NF212" s="418"/>
      <c r="NG212" s="418"/>
      <c r="NH212" s="331"/>
      <c r="NI212" s="332"/>
      <c r="NJ212" s="418"/>
      <c r="NK212" s="223"/>
      <c r="NL212" s="223"/>
      <c r="NM212" s="333"/>
      <c r="NN212" s="333"/>
      <c r="NO212" s="223"/>
      <c r="NP212" s="418"/>
      <c r="NQ212" s="418"/>
      <c r="NR212" s="331"/>
      <c r="NS212" s="332"/>
      <c r="NT212" s="418"/>
      <c r="NU212" s="223"/>
      <c r="NV212" s="223"/>
      <c r="NW212" s="333"/>
      <c r="NX212" s="333"/>
      <c r="NY212" s="223"/>
      <c r="NZ212" s="418"/>
      <c r="OA212" s="418"/>
      <c r="OB212" s="331"/>
      <c r="OC212" s="332"/>
      <c r="OD212" s="418"/>
      <c r="OE212" s="223"/>
      <c r="OF212" s="223"/>
      <c r="OG212" s="333"/>
      <c r="OH212" s="333"/>
      <c r="OI212" s="223"/>
      <c r="OJ212" s="418"/>
      <c r="OK212" s="418"/>
      <c r="OL212" s="331"/>
      <c r="OM212" s="332"/>
      <c r="ON212" s="418"/>
      <c r="OO212" s="223"/>
      <c r="OP212" s="223"/>
      <c r="OQ212" s="333"/>
      <c r="OR212" s="333"/>
      <c r="OS212" s="223"/>
      <c r="OT212" s="418"/>
      <c r="OU212" s="418"/>
      <c r="OV212" s="331"/>
      <c r="OW212" s="332"/>
      <c r="OX212" s="418"/>
      <c r="OY212" s="223"/>
      <c r="OZ212" s="223"/>
      <c r="PA212" s="333"/>
      <c r="PB212" s="333"/>
      <c r="PC212" s="223"/>
      <c r="PD212" s="418"/>
      <c r="PE212" s="418"/>
      <c r="PF212" s="331"/>
      <c r="PG212" s="332"/>
      <c r="PH212" s="418"/>
      <c r="PI212" s="223"/>
      <c r="PJ212" s="223"/>
      <c r="PK212" s="333"/>
      <c r="PL212" s="333"/>
      <c r="PM212" s="223"/>
      <c r="PN212" s="418"/>
      <c r="PO212" s="418"/>
      <c r="PP212" s="331"/>
      <c r="PQ212" s="332"/>
      <c r="PR212" s="418"/>
      <c r="PS212" s="223"/>
      <c r="PT212" s="223"/>
      <c r="PU212" s="333"/>
      <c r="PV212" s="333"/>
      <c r="PW212" s="223"/>
      <c r="PX212" s="418"/>
      <c r="PY212" s="418"/>
      <c r="PZ212" s="331"/>
      <c r="QA212" s="332"/>
      <c r="QB212" s="418"/>
      <c r="QC212" s="223"/>
      <c r="QD212" s="223"/>
      <c r="QE212" s="333"/>
      <c r="QF212" s="333"/>
      <c r="QG212" s="223"/>
      <c r="QH212" s="418"/>
      <c r="QI212" s="418"/>
      <c r="QJ212" s="331"/>
      <c r="QK212" s="332"/>
      <c r="QL212" s="418"/>
      <c r="QM212" s="223"/>
      <c r="QN212" s="223"/>
      <c r="QO212" s="333"/>
      <c r="QP212" s="333"/>
      <c r="QQ212" s="223"/>
      <c r="QR212" s="418"/>
      <c r="QS212" s="418"/>
      <c r="QT212" s="331"/>
      <c r="QU212" s="332"/>
      <c r="QV212" s="418"/>
      <c r="QW212" s="223"/>
      <c r="QX212" s="223"/>
      <c r="QY212" s="333"/>
      <c r="QZ212" s="333"/>
      <c r="RA212" s="223"/>
      <c r="RB212" s="418"/>
      <c r="RC212" s="418"/>
      <c r="RD212" s="331"/>
      <c r="RE212" s="332"/>
      <c r="RF212" s="418"/>
      <c r="RG212" s="223"/>
      <c r="RH212" s="223"/>
      <c r="RI212" s="333"/>
      <c r="RJ212" s="333"/>
      <c r="RK212" s="223"/>
      <c r="RL212" s="418"/>
      <c r="RM212" s="418"/>
      <c r="RN212" s="331"/>
      <c r="RO212" s="332"/>
      <c r="RP212" s="418"/>
      <c r="RQ212" s="223"/>
      <c r="RR212" s="223"/>
      <c r="RS212" s="333"/>
      <c r="RT212" s="333"/>
      <c r="RU212" s="223"/>
      <c r="RV212" s="418"/>
      <c r="RW212" s="418"/>
      <c r="RX212" s="331"/>
      <c r="RY212" s="332"/>
      <c r="RZ212" s="418"/>
      <c r="SA212" s="223"/>
      <c r="SB212" s="223"/>
      <c r="SC212" s="333"/>
      <c r="SD212" s="333"/>
      <c r="SE212" s="223"/>
      <c r="SF212" s="418"/>
      <c r="SG212" s="418"/>
      <c r="SH212" s="331"/>
      <c r="SI212" s="332"/>
      <c r="SJ212" s="418"/>
      <c r="SK212" s="223"/>
      <c r="SL212" s="223"/>
      <c r="SM212" s="333"/>
      <c r="SN212" s="333"/>
      <c r="SO212" s="223"/>
      <c r="SP212" s="418"/>
      <c r="SQ212" s="418"/>
      <c r="SR212" s="331"/>
      <c r="SS212" s="332"/>
      <c r="ST212" s="418"/>
      <c r="SU212" s="223"/>
      <c r="SV212" s="223"/>
      <c r="SW212" s="333"/>
      <c r="SX212" s="333"/>
      <c r="SY212" s="223"/>
      <c r="SZ212" s="418"/>
      <c r="TA212" s="418"/>
      <c r="TB212" s="331"/>
      <c r="TC212" s="332"/>
      <c r="TD212" s="418"/>
      <c r="TE212" s="223"/>
      <c r="TF212" s="223"/>
      <c r="TG212" s="333"/>
      <c r="TH212" s="333"/>
      <c r="TI212" s="223"/>
      <c r="TJ212" s="418"/>
      <c r="TK212" s="418"/>
      <c r="TL212" s="331"/>
      <c r="TM212" s="332"/>
      <c r="TN212" s="418"/>
      <c r="TO212" s="223"/>
      <c r="TP212" s="223"/>
      <c r="TQ212" s="333"/>
      <c r="TR212" s="333"/>
      <c r="TS212" s="223"/>
      <c r="TT212" s="418"/>
      <c r="TU212" s="418"/>
      <c r="TV212" s="331"/>
      <c r="TW212" s="332"/>
      <c r="TX212" s="418"/>
      <c r="TY212" s="223"/>
      <c r="TZ212" s="223"/>
      <c r="UA212" s="333"/>
      <c r="UB212" s="333"/>
      <c r="UC212" s="223"/>
      <c r="UD212" s="418"/>
      <c r="UE212" s="418"/>
      <c r="UF212" s="331"/>
      <c r="UG212" s="332"/>
      <c r="UH212" s="418"/>
      <c r="UI212" s="223"/>
      <c r="UJ212" s="223"/>
      <c r="UK212" s="333"/>
      <c r="UL212" s="333"/>
      <c r="UM212" s="223"/>
      <c r="UN212" s="418"/>
      <c r="UO212" s="418"/>
      <c r="UP212" s="331"/>
      <c r="UQ212" s="332"/>
      <c r="UR212" s="418"/>
      <c r="US212" s="223"/>
      <c r="UT212" s="223"/>
      <c r="UU212" s="333"/>
      <c r="UV212" s="333"/>
      <c r="UW212" s="223"/>
      <c r="UX212" s="418"/>
      <c r="UY212" s="418"/>
      <c r="UZ212" s="331"/>
      <c r="VA212" s="332"/>
      <c r="VB212" s="418"/>
      <c r="VC212" s="223"/>
      <c r="VD212" s="223"/>
      <c r="VE212" s="333"/>
      <c r="VF212" s="333"/>
      <c r="VG212" s="223"/>
      <c r="VH212" s="418"/>
      <c r="VI212" s="418"/>
      <c r="VJ212" s="331"/>
      <c r="VK212" s="332"/>
      <c r="VL212" s="418"/>
      <c r="VM212" s="223"/>
      <c r="VN212" s="223"/>
      <c r="VO212" s="333"/>
      <c r="VP212" s="333"/>
      <c r="VQ212" s="223"/>
      <c r="VR212" s="418"/>
      <c r="VS212" s="418"/>
      <c r="VT212" s="331"/>
      <c r="VU212" s="332"/>
      <c r="VV212" s="418"/>
      <c r="VW212" s="223"/>
      <c r="VX212" s="223"/>
      <c r="VY212" s="333"/>
      <c r="VZ212" s="333"/>
      <c r="WA212" s="223"/>
      <c r="WB212" s="418"/>
      <c r="WC212" s="418"/>
      <c r="WD212" s="331"/>
      <c r="WE212" s="332"/>
      <c r="WF212" s="418"/>
      <c r="WG212" s="223"/>
      <c r="WH212" s="223"/>
      <c r="WI212" s="333"/>
      <c r="WJ212" s="333"/>
      <c r="WK212" s="223"/>
      <c r="WL212" s="418"/>
      <c r="WM212" s="418"/>
      <c r="WN212" s="331"/>
      <c r="WO212" s="332"/>
      <c r="WP212" s="418"/>
      <c r="WQ212" s="223"/>
      <c r="WR212" s="223"/>
      <c r="WS212" s="333"/>
      <c r="WT212" s="333"/>
      <c r="WU212" s="223"/>
      <c r="WV212" s="418"/>
      <c r="WW212" s="418"/>
      <c r="WX212" s="331"/>
      <c r="WY212" s="332"/>
      <c r="WZ212" s="418"/>
      <c r="XA212" s="223"/>
      <c r="XB212" s="223"/>
      <c r="XC212" s="333"/>
      <c r="XD212" s="333"/>
      <c r="XE212" s="223"/>
      <c r="XF212" s="418"/>
      <c r="XG212" s="418"/>
      <c r="XH212" s="331"/>
      <c r="XI212" s="332"/>
      <c r="XJ212" s="418"/>
      <c r="XK212" s="223"/>
      <c r="XL212" s="223"/>
      <c r="XM212" s="333"/>
      <c r="XN212" s="333"/>
      <c r="XO212" s="223"/>
      <c r="XP212" s="418"/>
      <c r="XQ212" s="418"/>
      <c r="XR212" s="331"/>
      <c r="XS212" s="332"/>
      <c r="XT212" s="418"/>
      <c r="XU212" s="223"/>
      <c r="XV212" s="223"/>
      <c r="XW212" s="333"/>
      <c r="XX212" s="333"/>
      <c r="XY212" s="223"/>
      <c r="XZ212" s="418"/>
      <c r="YA212" s="418"/>
      <c r="YB212" s="331"/>
      <c r="YC212" s="332"/>
      <c r="YD212" s="418"/>
      <c r="YE212" s="223"/>
      <c r="YF212" s="223"/>
      <c r="YG212" s="333"/>
      <c r="YH212" s="333"/>
      <c r="YI212" s="223"/>
      <c r="YJ212" s="418"/>
      <c r="YK212" s="418"/>
      <c r="YL212" s="331"/>
      <c r="YM212" s="332"/>
      <c r="YN212" s="418"/>
      <c r="YO212" s="223"/>
      <c r="YP212" s="223"/>
      <c r="YQ212" s="333"/>
      <c r="YR212" s="333"/>
      <c r="YS212" s="223"/>
      <c r="YT212" s="418"/>
      <c r="YU212" s="418"/>
      <c r="YV212" s="331"/>
      <c r="YW212" s="332"/>
      <c r="YX212" s="418"/>
      <c r="YY212" s="223"/>
      <c r="YZ212" s="223"/>
      <c r="ZA212" s="333"/>
      <c r="ZB212" s="333"/>
      <c r="ZC212" s="223"/>
      <c r="ZD212" s="418"/>
      <c r="ZE212" s="418"/>
      <c r="ZF212" s="331"/>
      <c r="ZG212" s="332"/>
      <c r="ZH212" s="418"/>
      <c r="ZI212" s="223"/>
      <c r="ZJ212" s="223"/>
      <c r="ZK212" s="333"/>
      <c r="ZL212" s="333"/>
      <c r="ZM212" s="223"/>
      <c r="ZN212" s="418"/>
      <c r="ZO212" s="418"/>
      <c r="ZP212" s="331"/>
      <c r="ZQ212" s="332"/>
      <c r="ZR212" s="418"/>
      <c r="ZS212" s="223"/>
      <c r="ZT212" s="223"/>
      <c r="ZU212" s="333"/>
      <c r="ZV212" s="333"/>
      <c r="ZW212" s="223"/>
      <c r="ZX212" s="418"/>
      <c r="ZY212" s="418"/>
      <c r="ZZ212" s="331"/>
      <c r="AAA212" s="332"/>
      <c r="AAB212" s="418"/>
      <c r="AAC212" s="223"/>
      <c r="AAD212" s="223"/>
      <c r="AAE212" s="333"/>
      <c r="AAF212" s="333"/>
      <c r="AAG212" s="223"/>
      <c r="AAH212" s="418"/>
      <c r="AAI212" s="418"/>
      <c r="AAJ212" s="331"/>
      <c r="AAK212" s="332"/>
      <c r="AAL212" s="418"/>
      <c r="AAM212" s="223"/>
      <c r="AAN212" s="223"/>
      <c r="AAO212" s="333"/>
      <c r="AAP212" s="333"/>
      <c r="AAQ212" s="223"/>
      <c r="AAR212" s="418"/>
      <c r="AAS212" s="418"/>
      <c r="AAT212" s="331"/>
      <c r="AAU212" s="332"/>
      <c r="AAV212" s="418"/>
      <c r="AAW212" s="223"/>
      <c r="AAX212" s="223"/>
      <c r="AAY212" s="333"/>
      <c r="AAZ212" s="333"/>
      <c r="ABA212" s="223"/>
      <c r="ABB212" s="418"/>
      <c r="ABC212" s="418"/>
      <c r="ABD212" s="331"/>
      <c r="ABE212" s="332"/>
      <c r="ABF212" s="418"/>
      <c r="ABG212" s="223"/>
      <c r="ABH212" s="223"/>
      <c r="ABI212" s="333"/>
      <c r="ABJ212" s="333"/>
      <c r="ABK212" s="223"/>
      <c r="ABL212" s="418"/>
      <c r="ABM212" s="418"/>
      <c r="ABN212" s="331"/>
      <c r="ABO212" s="332"/>
      <c r="ABP212" s="418"/>
      <c r="ABQ212" s="223"/>
      <c r="ABR212" s="223"/>
      <c r="ABS212" s="333"/>
      <c r="ABT212" s="333"/>
      <c r="ABU212" s="223"/>
      <c r="ABV212" s="418"/>
      <c r="ABW212" s="418"/>
      <c r="ABX212" s="331"/>
      <c r="ABY212" s="332"/>
      <c r="ABZ212" s="418"/>
      <c r="ACA212" s="223"/>
      <c r="ACB212" s="223"/>
      <c r="ACC212" s="333"/>
      <c r="ACD212" s="333"/>
      <c r="ACE212" s="223"/>
      <c r="ACF212" s="418"/>
      <c r="ACG212" s="418"/>
      <c r="ACH212" s="331"/>
      <c r="ACI212" s="332"/>
      <c r="ACJ212" s="418"/>
      <c r="ACK212" s="223"/>
      <c r="ACL212" s="223"/>
      <c r="ACM212" s="333"/>
      <c r="ACN212" s="333"/>
      <c r="ACO212" s="223"/>
      <c r="ACP212" s="418"/>
      <c r="ACQ212" s="418"/>
      <c r="ACR212" s="331"/>
      <c r="ACS212" s="332"/>
      <c r="ACT212" s="418"/>
      <c r="ACU212" s="223"/>
      <c r="ACV212" s="223"/>
      <c r="ACW212" s="333"/>
      <c r="ACX212" s="333"/>
      <c r="ACY212" s="223"/>
      <c r="ACZ212" s="418"/>
      <c r="ADA212" s="418"/>
      <c r="ADB212" s="331"/>
      <c r="ADC212" s="332"/>
      <c r="ADD212" s="418"/>
      <c r="ADE212" s="223"/>
      <c r="ADF212" s="223"/>
      <c r="ADG212" s="333"/>
      <c r="ADH212" s="333"/>
      <c r="ADI212" s="223"/>
      <c r="ADJ212" s="418"/>
      <c r="ADK212" s="418"/>
      <c r="ADL212" s="331"/>
      <c r="ADM212" s="332"/>
      <c r="ADN212" s="418"/>
      <c r="ADO212" s="223"/>
      <c r="ADP212" s="223"/>
      <c r="ADQ212" s="333"/>
      <c r="ADR212" s="333"/>
      <c r="ADS212" s="223"/>
      <c r="ADT212" s="418"/>
      <c r="ADU212" s="418"/>
      <c r="ADV212" s="331"/>
      <c r="ADW212" s="332"/>
      <c r="ADX212" s="418"/>
      <c r="ADY212" s="223"/>
      <c r="ADZ212" s="223"/>
      <c r="AEA212" s="333"/>
      <c r="AEB212" s="333"/>
      <c r="AEC212" s="223"/>
      <c r="AED212" s="418"/>
      <c r="AEE212" s="418"/>
      <c r="AEF212" s="331"/>
      <c r="AEG212" s="332"/>
      <c r="AEH212" s="418"/>
      <c r="AEI212" s="223"/>
      <c r="AEJ212" s="223"/>
      <c r="AEK212" s="333"/>
      <c r="AEL212" s="333"/>
      <c r="AEM212" s="223"/>
      <c r="AEN212" s="418"/>
      <c r="AEO212" s="418"/>
      <c r="AEP212" s="331"/>
      <c r="AEQ212" s="332"/>
      <c r="AER212" s="418"/>
      <c r="AES212" s="223"/>
      <c r="AET212" s="223"/>
      <c r="AEU212" s="333"/>
      <c r="AEV212" s="333"/>
      <c r="AEW212" s="223"/>
      <c r="AEX212" s="418"/>
      <c r="AEY212" s="418"/>
      <c r="AEZ212" s="331"/>
      <c r="AFA212" s="332"/>
      <c r="AFB212" s="418"/>
      <c r="AFC212" s="223"/>
      <c r="AFD212" s="223"/>
      <c r="AFE212" s="333"/>
      <c r="AFF212" s="333"/>
      <c r="AFG212" s="223"/>
      <c r="AFH212" s="418"/>
      <c r="AFI212" s="418"/>
      <c r="AFJ212" s="331"/>
      <c r="AFK212" s="332"/>
      <c r="AFL212" s="418"/>
      <c r="AFM212" s="223"/>
      <c r="AFN212" s="223"/>
      <c r="AFO212" s="333"/>
      <c r="AFP212" s="333"/>
      <c r="AFQ212" s="223"/>
      <c r="AFR212" s="418"/>
      <c r="AFS212" s="418"/>
      <c r="AFT212" s="331"/>
      <c r="AFU212" s="332"/>
      <c r="AFV212" s="418"/>
      <c r="AFW212" s="223"/>
      <c r="AFX212" s="223"/>
      <c r="AFY212" s="333"/>
      <c r="AFZ212" s="333"/>
      <c r="AGA212" s="223"/>
      <c r="AGB212" s="418"/>
      <c r="AGC212" s="418"/>
      <c r="AGD212" s="331"/>
      <c r="AGE212" s="332"/>
      <c r="AGF212" s="418"/>
      <c r="AGG212" s="223"/>
      <c r="AGH212" s="223"/>
      <c r="AGI212" s="333"/>
      <c r="AGJ212" s="333"/>
      <c r="AGK212" s="223"/>
      <c r="AGL212" s="418"/>
      <c r="AGM212" s="418"/>
      <c r="AGN212" s="331"/>
      <c r="AGO212" s="332"/>
      <c r="AGP212" s="418"/>
      <c r="AGQ212" s="223"/>
      <c r="AGR212" s="223"/>
      <c r="AGS212" s="333"/>
      <c r="AGT212" s="333"/>
      <c r="AGU212" s="223"/>
      <c r="AGV212" s="418"/>
      <c r="AGW212" s="418"/>
      <c r="AGX212" s="331"/>
      <c r="AGY212" s="332"/>
      <c r="AGZ212" s="418"/>
      <c r="AHA212" s="223"/>
      <c r="AHB212" s="223"/>
      <c r="AHC212" s="333"/>
      <c r="AHD212" s="333"/>
      <c r="AHE212" s="223"/>
      <c r="AHF212" s="418"/>
      <c r="AHG212" s="418"/>
      <c r="AHH212" s="331"/>
      <c r="AHI212" s="332"/>
      <c r="AHJ212" s="418"/>
      <c r="AHK212" s="223"/>
      <c r="AHL212" s="223"/>
      <c r="AHM212" s="333"/>
      <c r="AHN212" s="333"/>
      <c r="AHO212" s="223"/>
      <c r="AHP212" s="418"/>
      <c r="AHQ212" s="418"/>
      <c r="AHR212" s="331"/>
      <c r="AHS212" s="332"/>
      <c r="AHT212" s="418"/>
      <c r="AHU212" s="223"/>
      <c r="AHV212" s="223"/>
      <c r="AHW212" s="333"/>
      <c r="AHX212" s="333"/>
      <c r="AHY212" s="223"/>
      <c r="AHZ212" s="418"/>
      <c r="AIA212" s="418"/>
      <c r="AIB212" s="331"/>
      <c r="AIC212" s="332"/>
      <c r="AID212" s="418"/>
      <c r="AIE212" s="223"/>
      <c r="AIF212" s="223"/>
      <c r="AIG212" s="333"/>
      <c r="AIH212" s="333"/>
      <c r="AII212" s="223"/>
      <c r="AIJ212" s="418"/>
      <c r="AIK212" s="418"/>
      <c r="AIL212" s="331"/>
      <c r="AIM212" s="332"/>
      <c r="AIN212" s="418"/>
      <c r="AIO212" s="223"/>
      <c r="AIP212" s="223"/>
      <c r="AIQ212" s="333"/>
      <c r="AIR212" s="333"/>
      <c r="AIS212" s="223"/>
      <c r="AIT212" s="418"/>
      <c r="AIU212" s="418"/>
      <c r="AIV212" s="331"/>
      <c r="AIW212" s="332"/>
      <c r="AIX212" s="418"/>
      <c r="AIY212" s="223"/>
      <c r="AIZ212" s="223"/>
      <c r="AJA212" s="333"/>
      <c r="AJB212" s="333"/>
      <c r="AJC212" s="223"/>
      <c r="AJD212" s="418"/>
      <c r="AJE212" s="418"/>
      <c r="AJF212" s="331"/>
      <c r="AJG212" s="332"/>
      <c r="AJH212" s="418"/>
      <c r="AJI212" s="223"/>
      <c r="AJJ212" s="223"/>
      <c r="AJK212" s="333"/>
      <c r="AJL212" s="333"/>
      <c r="AJM212" s="223"/>
      <c r="AJN212" s="418"/>
      <c r="AJO212" s="418"/>
      <c r="AJP212" s="331"/>
      <c r="AJQ212" s="332"/>
      <c r="AJR212" s="418"/>
      <c r="AJS212" s="223"/>
      <c r="AJT212" s="223"/>
      <c r="AJU212" s="333"/>
      <c r="AJV212" s="333"/>
      <c r="AJW212" s="223"/>
      <c r="AJX212" s="418"/>
      <c r="AJY212" s="418"/>
      <c r="AJZ212" s="331"/>
      <c r="AKA212" s="332"/>
      <c r="AKB212" s="418"/>
      <c r="AKC212" s="223"/>
      <c r="AKD212" s="223"/>
      <c r="AKE212" s="333"/>
      <c r="AKF212" s="333"/>
      <c r="AKG212" s="223"/>
      <c r="AKH212" s="418"/>
      <c r="AKI212" s="418"/>
      <c r="AKJ212" s="331"/>
      <c r="AKK212" s="332"/>
      <c r="AKL212" s="418"/>
      <c r="AKM212" s="223"/>
      <c r="AKN212" s="223"/>
      <c r="AKO212" s="333"/>
      <c r="AKP212" s="333"/>
      <c r="AKQ212" s="223"/>
      <c r="AKR212" s="418"/>
      <c r="AKS212" s="418"/>
      <c r="AKT212" s="331"/>
      <c r="AKU212" s="332"/>
      <c r="AKV212" s="418"/>
      <c r="AKW212" s="223"/>
      <c r="AKX212" s="223"/>
      <c r="AKY212" s="333"/>
      <c r="AKZ212" s="333"/>
      <c r="ALA212" s="223"/>
      <c r="ALB212" s="418"/>
      <c r="ALC212" s="418"/>
      <c r="ALD212" s="331"/>
      <c r="ALE212" s="332"/>
      <c r="ALF212" s="418"/>
      <c r="ALG212" s="223"/>
      <c r="ALH212" s="223"/>
      <c r="ALI212" s="333"/>
      <c r="ALJ212" s="333"/>
      <c r="ALK212" s="223"/>
      <c r="ALL212" s="418"/>
      <c r="ALM212" s="418"/>
      <c r="ALN212" s="331"/>
      <c r="ALO212" s="332"/>
      <c r="ALP212" s="418"/>
      <c r="ALQ212" s="223"/>
      <c r="ALR212" s="223"/>
      <c r="ALS212" s="333"/>
      <c r="ALT212" s="333"/>
      <c r="ALU212" s="223"/>
      <c r="ALV212" s="418"/>
      <c r="ALW212" s="418"/>
      <c r="ALX212" s="331"/>
      <c r="ALY212" s="332"/>
      <c r="ALZ212" s="418"/>
      <c r="AMA212" s="223"/>
      <c r="AMB212" s="223"/>
      <c r="AMC212" s="333"/>
      <c r="AMD212" s="333"/>
      <c r="AME212" s="223"/>
      <c r="AMF212" s="418"/>
      <c r="AMG212" s="418"/>
      <c r="AMH212" s="331"/>
      <c r="AMI212" s="332"/>
      <c r="AMJ212" s="418"/>
      <c r="AMK212" s="223"/>
      <c r="AML212" s="223"/>
      <c r="AMM212" s="333"/>
      <c r="AMN212" s="333"/>
      <c r="AMO212" s="223"/>
      <c r="AMP212" s="418"/>
      <c r="AMQ212" s="418"/>
      <c r="AMR212" s="331"/>
      <c r="AMS212" s="332"/>
      <c r="AMT212" s="418"/>
      <c r="AMU212" s="223"/>
      <c r="AMV212" s="223"/>
      <c r="AMW212" s="333"/>
      <c r="AMX212" s="333"/>
      <c r="AMY212" s="223"/>
      <c r="AMZ212" s="418"/>
      <c r="ANA212" s="418"/>
      <c r="ANB212" s="331"/>
      <c r="ANC212" s="332"/>
      <c r="AND212" s="418"/>
      <c r="ANE212" s="223"/>
      <c r="ANF212" s="223"/>
      <c r="ANG212" s="333"/>
      <c r="ANH212" s="333"/>
      <c r="ANI212" s="223"/>
      <c r="ANJ212" s="418"/>
      <c r="ANK212" s="418"/>
      <c r="ANL212" s="331"/>
      <c r="ANM212" s="332"/>
      <c r="ANN212" s="418"/>
      <c r="ANO212" s="223"/>
      <c r="ANP212" s="223"/>
      <c r="ANQ212" s="333"/>
      <c r="ANR212" s="333"/>
      <c r="ANS212" s="223"/>
      <c r="ANT212" s="418"/>
      <c r="ANU212" s="418"/>
      <c r="ANV212" s="331"/>
      <c r="ANW212" s="332"/>
      <c r="ANX212" s="418"/>
      <c r="ANY212" s="223"/>
      <c r="ANZ212" s="223"/>
      <c r="AOA212" s="333"/>
      <c r="AOB212" s="333"/>
      <c r="AOC212" s="223"/>
      <c r="AOD212" s="418"/>
      <c r="AOE212" s="418"/>
      <c r="AOF212" s="331"/>
      <c r="AOG212" s="332"/>
      <c r="AOH212" s="418"/>
      <c r="AOI212" s="223"/>
      <c r="AOJ212" s="223"/>
      <c r="AOK212" s="333"/>
      <c r="AOL212" s="333"/>
      <c r="AOM212" s="223"/>
      <c r="AON212" s="418"/>
      <c r="AOO212" s="418"/>
      <c r="AOP212" s="331"/>
      <c r="AOQ212" s="332"/>
      <c r="AOR212" s="418"/>
      <c r="AOS212" s="223"/>
      <c r="AOT212" s="223"/>
      <c r="AOU212" s="333"/>
      <c r="AOV212" s="333"/>
      <c r="AOW212" s="223"/>
      <c r="AOX212" s="418"/>
      <c r="AOY212" s="418"/>
      <c r="AOZ212" s="331"/>
      <c r="APA212" s="332"/>
      <c r="APB212" s="418"/>
      <c r="APC212" s="223"/>
      <c r="APD212" s="223"/>
      <c r="APE212" s="333"/>
      <c r="APF212" s="333"/>
      <c r="APG212" s="223"/>
      <c r="APH212" s="418"/>
      <c r="API212" s="418"/>
      <c r="APJ212" s="331"/>
      <c r="APK212" s="332"/>
      <c r="APL212" s="418"/>
      <c r="APM212" s="223"/>
      <c r="APN212" s="223"/>
      <c r="APO212" s="333"/>
      <c r="APP212" s="333"/>
      <c r="APQ212" s="223"/>
      <c r="APR212" s="418"/>
      <c r="APS212" s="418"/>
      <c r="APT212" s="331"/>
      <c r="APU212" s="332"/>
      <c r="APV212" s="418"/>
      <c r="APW212" s="223"/>
      <c r="APX212" s="223"/>
      <c r="APY212" s="333"/>
      <c r="APZ212" s="333"/>
      <c r="AQA212" s="223"/>
      <c r="AQB212" s="418"/>
      <c r="AQC212" s="418"/>
      <c r="AQD212" s="331"/>
      <c r="AQE212" s="332"/>
      <c r="AQF212" s="418"/>
      <c r="AQG212" s="223"/>
      <c r="AQH212" s="223"/>
      <c r="AQI212" s="333"/>
      <c r="AQJ212" s="333"/>
      <c r="AQK212" s="223"/>
      <c r="AQL212" s="418"/>
      <c r="AQM212" s="418"/>
      <c r="AQN212" s="331"/>
      <c r="AQO212" s="332"/>
      <c r="AQP212" s="418"/>
      <c r="AQQ212" s="223"/>
      <c r="AQR212" s="223"/>
      <c r="AQS212" s="333"/>
      <c r="AQT212" s="333"/>
      <c r="AQU212" s="223"/>
      <c r="AQV212" s="418"/>
      <c r="AQW212" s="418"/>
      <c r="AQX212" s="331"/>
      <c r="AQY212" s="332"/>
      <c r="AQZ212" s="418"/>
      <c r="ARA212" s="223"/>
      <c r="ARB212" s="223"/>
      <c r="ARC212" s="333"/>
      <c r="ARD212" s="333"/>
      <c r="ARE212" s="223"/>
      <c r="ARF212" s="418"/>
      <c r="ARG212" s="418"/>
      <c r="ARH212" s="331"/>
      <c r="ARI212" s="332"/>
      <c r="ARJ212" s="418"/>
      <c r="ARK212" s="223"/>
      <c r="ARL212" s="223"/>
      <c r="ARM212" s="333"/>
      <c r="ARN212" s="333"/>
      <c r="ARO212" s="223"/>
      <c r="ARP212" s="418"/>
      <c r="ARQ212" s="418"/>
      <c r="ARR212" s="331"/>
      <c r="ARS212" s="332"/>
      <c r="ART212" s="418"/>
      <c r="ARU212" s="223"/>
      <c r="ARV212" s="223"/>
      <c r="ARW212" s="333"/>
      <c r="ARX212" s="333"/>
      <c r="ARY212" s="223"/>
      <c r="ARZ212" s="418"/>
      <c r="ASA212" s="418"/>
      <c r="ASB212" s="331"/>
      <c r="ASC212" s="332"/>
      <c r="ASD212" s="418"/>
      <c r="ASE212" s="223"/>
      <c r="ASF212" s="223"/>
      <c r="ASG212" s="333"/>
      <c r="ASH212" s="333"/>
      <c r="ASI212" s="223"/>
      <c r="ASJ212" s="418"/>
      <c r="ASK212" s="418"/>
      <c r="ASL212" s="331"/>
      <c r="ASM212" s="332"/>
      <c r="ASN212" s="418"/>
      <c r="ASO212" s="223"/>
      <c r="ASP212" s="223"/>
      <c r="ASQ212" s="333"/>
      <c r="ASR212" s="333"/>
      <c r="ASS212" s="223"/>
      <c r="AST212" s="418"/>
      <c r="ASU212" s="418"/>
      <c r="ASV212" s="331"/>
      <c r="ASW212" s="332"/>
      <c r="ASX212" s="418"/>
      <c r="ASY212" s="223"/>
      <c r="ASZ212" s="223"/>
      <c r="ATA212" s="333"/>
      <c r="ATB212" s="333"/>
      <c r="ATC212" s="223"/>
      <c r="ATD212" s="418"/>
      <c r="ATE212" s="418"/>
      <c r="ATF212" s="331"/>
      <c r="ATG212" s="332"/>
      <c r="ATH212" s="418"/>
      <c r="ATI212" s="223"/>
      <c r="ATJ212" s="223"/>
      <c r="ATK212" s="333"/>
      <c r="ATL212" s="333"/>
      <c r="ATM212" s="223"/>
      <c r="ATN212" s="418"/>
      <c r="ATO212" s="418"/>
      <c r="ATP212" s="331"/>
      <c r="ATQ212" s="332"/>
      <c r="ATR212" s="418"/>
      <c r="ATS212" s="223"/>
      <c r="ATT212" s="223"/>
      <c r="ATU212" s="333"/>
      <c r="ATV212" s="333"/>
      <c r="ATW212" s="223"/>
      <c r="ATX212" s="418"/>
      <c r="ATY212" s="418"/>
      <c r="ATZ212" s="331"/>
      <c r="AUA212" s="332"/>
      <c r="AUB212" s="418"/>
      <c r="AUC212" s="223"/>
      <c r="AUD212" s="223"/>
      <c r="AUE212" s="333"/>
      <c r="AUF212" s="333"/>
      <c r="AUG212" s="223"/>
      <c r="AUH212" s="418"/>
      <c r="AUI212" s="418"/>
      <c r="AUJ212" s="331"/>
      <c r="AUK212" s="332"/>
      <c r="AUL212" s="418"/>
      <c r="AUM212" s="223"/>
      <c r="AUN212" s="223"/>
      <c r="AUO212" s="333"/>
      <c r="AUP212" s="333"/>
      <c r="AUQ212" s="223"/>
      <c r="AUR212" s="418"/>
      <c r="AUS212" s="418"/>
      <c r="AUT212" s="331"/>
      <c r="AUU212" s="332"/>
      <c r="AUV212" s="418"/>
      <c r="AUW212" s="223"/>
      <c r="AUX212" s="223"/>
      <c r="AUY212" s="333"/>
      <c r="AUZ212" s="333"/>
      <c r="AVA212" s="223"/>
      <c r="AVB212" s="418"/>
      <c r="AVC212" s="418"/>
      <c r="AVD212" s="331"/>
      <c r="AVE212" s="332"/>
      <c r="AVF212" s="418"/>
      <c r="AVG212" s="223"/>
      <c r="AVH212" s="223"/>
      <c r="AVI212" s="333"/>
      <c r="AVJ212" s="333"/>
      <c r="AVK212" s="223"/>
      <c r="AVL212" s="418"/>
      <c r="AVM212" s="418"/>
      <c r="AVN212" s="331"/>
      <c r="AVO212" s="332"/>
      <c r="AVP212" s="418"/>
      <c r="AVQ212" s="223"/>
      <c r="AVR212" s="223"/>
      <c r="AVS212" s="333"/>
      <c r="AVT212" s="333"/>
      <c r="AVU212" s="223"/>
      <c r="AVV212" s="418"/>
      <c r="AVW212" s="418"/>
      <c r="AVX212" s="331"/>
      <c r="AVY212" s="332"/>
      <c r="AVZ212" s="418"/>
      <c r="AWA212" s="223"/>
      <c r="AWB212" s="223"/>
      <c r="AWC212" s="333"/>
      <c r="AWD212" s="333"/>
      <c r="AWE212" s="223"/>
      <c r="AWF212" s="418"/>
      <c r="AWG212" s="418"/>
      <c r="AWH212" s="331"/>
      <c r="AWI212" s="332"/>
      <c r="AWJ212" s="418"/>
      <c r="AWK212" s="223"/>
      <c r="AWL212" s="223"/>
      <c r="AWM212" s="333"/>
      <c r="AWN212" s="333"/>
      <c r="AWO212" s="223"/>
      <c r="AWP212" s="418"/>
      <c r="AWQ212" s="418"/>
      <c r="AWR212" s="331"/>
      <c r="AWS212" s="332"/>
      <c r="AWT212" s="418"/>
      <c r="AWU212" s="223"/>
      <c r="AWV212" s="223"/>
      <c r="AWW212" s="333"/>
      <c r="AWX212" s="333"/>
      <c r="AWY212" s="223"/>
      <c r="AWZ212" s="418"/>
      <c r="AXA212" s="418"/>
      <c r="AXB212" s="331"/>
      <c r="AXC212" s="332"/>
      <c r="AXD212" s="418"/>
      <c r="AXE212" s="223"/>
      <c r="AXF212" s="223"/>
      <c r="AXG212" s="333"/>
      <c r="AXH212" s="333"/>
      <c r="AXI212" s="223"/>
      <c r="AXJ212" s="418"/>
      <c r="AXK212" s="418"/>
      <c r="AXL212" s="331"/>
      <c r="AXM212" s="332"/>
      <c r="AXN212" s="418"/>
      <c r="AXO212" s="223"/>
      <c r="AXP212" s="223"/>
      <c r="AXQ212" s="333"/>
      <c r="AXR212" s="333"/>
      <c r="AXS212" s="223"/>
      <c r="AXT212" s="418"/>
      <c r="AXU212" s="418"/>
      <c r="AXV212" s="331"/>
      <c r="AXW212" s="332"/>
      <c r="AXX212" s="418"/>
      <c r="AXY212" s="223"/>
      <c r="AXZ212" s="223"/>
      <c r="AYA212" s="333"/>
      <c r="AYB212" s="333"/>
      <c r="AYC212" s="223"/>
      <c r="AYD212" s="418"/>
      <c r="AYE212" s="418"/>
      <c r="AYF212" s="331"/>
      <c r="AYG212" s="332"/>
      <c r="AYH212" s="418"/>
      <c r="AYI212" s="223"/>
      <c r="AYJ212" s="223"/>
      <c r="AYK212" s="333"/>
      <c r="AYL212" s="333"/>
      <c r="AYM212" s="223"/>
      <c r="AYN212" s="418"/>
      <c r="AYO212" s="418"/>
      <c r="AYP212" s="331"/>
      <c r="AYQ212" s="332"/>
      <c r="AYR212" s="418"/>
      <c r="AYS212" s="223"/>
      <c r="AYT212" s="223"/>
      <c r="AYU212" s="333"/>
      <c r="AYV212" s="333"/>
      <c r="AYW212" s="223"/>
      <c r="AYX212" s="418"/>
      <c r="AYY212" s="418"/>
      <c r="AYZ212" s="331"/>
      <c r="AZA212" s="332"/>
      <c r="AZB212" s="418"/>
      <c r="AZC212" s="223"/>
      <c r="AZD212" s="223"/>
      <c r="AZE212" s="333"/>
      <c r="AZF212" s="333"/>
      <c r="AZG212" s="223"/>
      <c r="AZH212" s="418"/>
      <c r="AZI212" s="418"/>
      <c r="AZJ212" s="331"/>
      <c r="AZK212" s="332"/>
      <c r="AZL212" s="418"/>
      <c r="AZM212" s="223"/>
      <c r="AZN212" s="223"/>
      <c r="AZO212" s="333"/>
      <c r="AZP212" s="333"/>
      <c r="AZQ212" s="223"/>
      <c r="AZR212" s="418"/>
      <c r="AZS212" s="418"/>
      <c r="AZT212" s="331"/>
      <c r="AZU212" s="332"/>
      <c r="AZV212" s="418"/>
      <c r="AZW212" s="223"/>
      <c r="AZX212" s="223"/>
      <c r="AZY212" s="333"/>
      <c r="AZZ212" s="333"/>
      <c r="BAA212" s="223"/>
      <c r="BAB212" s="418"/>
      <c r="BAC212" s="418"/>
      <c r="BAD212" s="331"/>
      <c r="BAE212" s="332"/>
      <c r="BAF212" s="418"/>
      <c r="BAG212" s="223"/>
      <c r="BAH212" s="223"/>
      <c r="BAI212" s="333"/>
      <c r="BAJ212" s="333"/>
      <c r="BAK212" s="223"/>
      <c r="BAL212" s="418"/>
      <c r="BAM212" s="418"/>
      <c r="BAN212" s="331"/>
      <c r="BAO212" s="332"/>
      <c r="BAP212" s="418"/>
      <c r="BAQ212" s="223"/>
      <c r="BAR212" s="223"/>
      <c r="BAS212" s="333"/>
      <c r="BAT212" s="333"/>
      <c r="BAU212" s="223"/>
      <c r="BAV212" s="418"/>
      <c r="BAW212" s="418"/>
      <c r="BAX212" s="331"/>
      <c r="BAY212" s="332"/>
      <c r="BAZ212" s="418"/>
      <c r="BBA212" s="223"/>
      <c r="BBB212" s="223"/>
      <c r="BBC212" s="333"/>
      <c r="BBD212" s="333"/>
      <c r="BBE212" s="223"/>
      <c r="BBF212" s="418"/>
      <c r="BBG212" s="418"/>
      <c r="BBH212" s="331"/>
      <c r="BBI212" s="332"/>
      <c r="BBJ212" s="418"/>
      <c r="BBK212" s="223"/>
      <c r="BBL212" s="223"/>
      <c r="BBM212" s="333"/>
      <c r="BBN212" s="333"/>
      <c r="BBO212" s="223"/>
      <c r="BBP212" s="418"/>
      <c r="BBQ212" s="418"/>
      <c r="BBR212" s="331"/>
      <c r="BBS212" s="332"/>
      <c r="BBT212" s="418"/>
      <c r="BBU212" s="223"/>
      <c r="BBV212" s="223"/>
      <c r="BBW212" s="333"/>
      <c r="BBX212" s="333"/>
      <c r="BBY212" s="223"/>
      <c r="BBZ212" s="418"/>
      <c r="BCA212" s="418"/>
      <c r="BCB212" s="331"/>
      <c r="BCC212" s="332"/>
      <c r="BCD212" s="418"/>
      <c r="BCE212" s="223"/>
      <c r="BCF212" s="223"/>
      <c r="BCG212" s="333"/>
      <c r="BCH212" s="333"/>
      <c r="BCI212" s="223"/>
      <c r="BCJ212" s="418"/>
      <c r="BCK212" s="418"/>
      <c r="BCL212" s="331"/>
      <c r="BCM212" s="332"/>
      <c r="BCN212" s="418"/>
      <c r="BCO212" s="223"/>
      <c r="BCP212" s="223"/>
      <c r="BCQ212" s="333"/>
      <c r="BCR212" s="333"/>
      <c r="BCS212" s="223"/>
      <c r="BCT212" s="418"/>
      <c r="BCU212" s="418"/>
      <c r="BCV212" s="331"/>
      <c r="BCW212" s="332"/>
      <c r="BCX212" s="418"/>
      <c r="BCY212" s="223"/>
      <c r="BCZ212" s="223"/>
      <c r="BDA212" s="333"/>
      <c r="BDB212" s="333"/>
      <c r="BDC212" s="223"/>
      <c r="BDD212" s="418"/>
      <c r="BDE212" s="418"/>
      <c r="BDF212" s="331"/>
      <c r="BDG212" s="332"/>
      <c r="BDH212" s="418"/>
      <c r="BDI212" s="223"/>
      <c r="BDJ212" s="223"/>
      <c r="BDK212" s="333"/>
      <c r="BDL212" s="333"/>
      <c r="BDM212" s="223"/>
      <c r="BDN212" s="418"/>
      <c r="BDO212" s="418"/>
      <c r="BDP212" s="331"/>
      <c r="BDQ212" s="332"/>
      <c r="BDR212" s="418"/>
      <c r="BDS212" s="223"/>
      <c r="BDT212" s="223"/>
      <c r="BDU212" s="333"/>
      <c r="BDV212" s="333"/>
      <c r="BDW212" s="223"/>
      <c r="BDX212" s="418"/>
      <c r="BDY212" s="418"/>
      <c r="BDZ212" s="331"/>
      <c r="BEA212" s="332"/>
      <c r="BEB212" s="418"/>
      <c r="BEC212" s="223"/>
      <c r="BED212" s="223"/>
      <c r="BEE212" s="333"/>
      <c r="BEF212" s="333"/>
      <c r="BEG212" s="223"/>
      <c r="BEH212" s="418"/>
      <c r="BEI212" s="418"/>
      <c r="BEJ212" s="331"/>
      <c r="BEK212" s="332"/>
      <c r="BEL212" s="418"/>
      <c r="BEM212" s="223"/>
      <c r="BEN212" s="223"/>
      <c r="BEO212" s="333"/>
      <c r="BEP212" s="333"/>
      <c r="BEQ212" s="223"/>
      <c r="BER212" s="418"/>
      <c r="BES212" s="418"/>
      <c r="BET212" s="331"/>
      <c r="BEU212" s="332"/>
      <c r="BEV212" s="418"/>
      <c r="BEW212" s="223"/>
      <c r="BEX212" s="223"/>
      <c r="BEY212" s="333"/>
      <c r="BEZ212" s="333"/>
      <c r="BFA212" s="223"/>
      <c r="BFB212" s="418"/>
      <c r="BFC212" s="418"/>
      <c r="BFD212" s="331"/>
      <c r="BFE212" s="332"/>
      <c r="BFF212" s="418"/>
      <c r="BFG212" s="223"/>
      <c r="BFH212" s="223"/>
      <c r="BFI212" s="333"/>
      <c r="BFJ212" s="333"/>
      <c r="BFK212" s="223"/>
      <c r="BFL212" s="418"/>
      <c r="BFM212" s="418"/>
      <c r="BFN212" s="331"/>
      <c r="BFO212" s="332"/>
      <c r="BFP212" s="418"/>
      <c r="BFQ212" s="223"/>
      <c r="BFR212" s="223"/>
      <c r="BFS212" s="333"/>
      <c r="BFT212" s="333"/>
      <c r="BFU212" s="223"/>
      <c r="BFV212" s="418"/>
      <c r="BFW212" s="418"/>
      <c r="BFX212" s="331"/>
      <c r="BFY212" s="332"/>
      <c r="BFZ212" s="418"/>
      <c r="BGA212" s="223"/>
      <c r="BGB212" s="223"/>
      <c r="BGC212" s="333"/>
      <c r="BGD212" s="333"/>
      <c r="BGE212" s="223"/>
      <c r="BGF212" s="418"/>
      <c r="BGG212" s="418"/>
      <c r="BGH212" s="331"/>
      <c r="BGI212" s="332"/>
      <c r="BGJ212" s="418"/>
      <c r="BGK212" s="223"/>
      <c r="BGL212" s="223"/>
      <c r="BGM212" s="333"/>
      <c r="BGN212" s="333"/>
      <c r="BGO212" s="223"/>
      <c r="BGP212" s="418"/>
      <c r="BGQ212" s="418"/>
      <c r="BGR212" s="331"/>
      <c r="BGS212" s="332"/>
      <c r="BGT212" s="418"/>
      <c r="BGU212" s="223"/>
      <c r="BGV212" s="223"/>
      <c r="BGW212" s="333"/>
      <c r="BGX212" s="333"/>
      <c r="BGY212" s="223"/>
      <c r="BGZ212" s="418"/>
      <c r="BHA212" s="418"/>
      <c r="BHB212" s="331"/>
      <c r="BHC212" s="332"/>
      <c r="BHD212" s="418"/>
      <c r="BHE212" s="223"/>
      <c r="BHF212" s="223"/>
      <c r="BHG212" s="333"/>
      <c r="BHH212" s="333"/>
      <c r="BHI212" s="223"/>
      <c r="BHJ212" s="418"/>
      <c r="BHK212" s="418"/>
      <c r="BHL212" s="331"/>
      <c r="BHM212" s="332"/>
      <c r="BHN212" s="418"/>
      <c r="BHO212" s="223"/>
      <c r="BHP212" s="223"/>
      <c r="BHQ212" s="333"/>
      <c r="BHR212" s="333"/>
      <c r="BHS212" s="223"/>
      <c r="BHT212" s="418"/>
      <c r="BHU212" s="418"/>
      <c r="BHV212" s="331"/>
      <c r="BHW212" s="332"/>
      <c r="BHX212" s="418"/>
      <c r="BHY212" s="223"/>
      <c r="BHZ212" s="223"/>
      <c r="BIA212" s="333"/>
      <c r="BIB212" s="333"/>
      <c r="BIC212" s="223"/>
      <c r="BID212" s="418"/>
      <c r="BIE212" s="418"/>
      <c r="BIF212" s="331"/>
      <c r="BIG212" s="332"/>
      <c r="BIH212" s="418"/>
      <c r="BII212" s="223"/>
      <c r="BIJ212" s="223"/>
      <c r="BIK212" s="333"/>
      <c r="BIL212" s="333"/>
      <c r="BIM212" s="223"/>
      <c r="BIN212" s="418"/>
      <c r="BIO212" s="418"/>
      <c r="BIP212" s="331"/>
      <c r="BIQ212" s="332"/>
      <c r="BIR212" s="418"/>
      <c r="BIS212" s="223"/>
      <c r="BIT212" s="223"/>
      <c r="BIU212" s="333"/>
      <c r="BIV212" s="333"/>
      <c r="BIW212" s="223"/>
      <c r="BIX212" s="418"/>
      <c r="BIY212" s="418"/>
      <c r="BIZ212" s="331"/>
      <c r="BJA212" s="332"/>
      <c r="BJB212" s="418"/>
      <c r="BJC212" s="223"/>
      <c r="BJD212" s="223"/>
      <c r="BJE212" s="333"/>
      <c r="BJF212" s="333"/>
      <c r="BJG212" s="223"/>
      <c r="BJH212" s="418"/>
      <c r="BJI212" s="418"/>
      <c r="BJJ212" s="331"/>
      <c r="BJK212" s="332"/>
      <c r="BJL212" s="418"/>
      <c r="BJM212" s="223"/>
      <c r="BJN212" s="223"/>
      <c r="BJO212" s="333"/>
      <c r="BJP212" s="333"/>
      <c r="BJQ212" s="223"/>
      <c r="BJR212" s="418"/>
      <c r="BJS212" s="418"/>
      <c r="BJT212" s="331"/>
      <c r="BJU212" s="332"/>
      <c r="BJV212" s="418"/>
      <c r="BJW212" s="223"/>
      <c r="BJX212" s="223"/>
      <c r="BJY212" s="333"/>
      <c r="BJZ212" s="333"/>
      <c r="BKA212" s="223"/>
      <c r="BKB212" s="418"/>
      <c r="BKC212" s="418"/>
      <c r="BKD212" s="331"/>
      <c r="BKE212" s="332"/>
      <c r="BKF212" s="418"/>
      <c r="BKG212" s="223"/>
      <c r="BKH212" s="223"/>
      <c r="BKI212" s="333"/>
      <c r="BKJ212" s="333"/>
      <c r="BKK212" s="223"/>
      <c r="BKL212" s="418"/>
      <c r="BKM212" s="418"/>
      <c r="BKN212" s="331"/>
      <c r="BKO212" s="332"/>
      <c r="BKP212" s="418"/>
      <c r="BKQ212" s="223"/>
      <c r="BKR212" s="223"/>
      <c r="BKS212" s="333"/>
      <c r="BKT212" s="333"/>
      <c r="BKU212" s="223"/>
      <c r="BKV212" s="418"/>
      <c r="BKW212" s="418"/>
      <c r="BKX212" s="331"/>
      <c r="BKY212" s="332"/>
      <c r="BKZ212" s="418"/>
      <c r="BLA212" s="223"/>
      <c r="BLB212" s="223"/>
      <c r="BLC212" s="333"/>
      <c r="BLD212" s="333"/>
      <c r="BLE212" s="223"/>
      <c r="BLF212" s="418"/>
      <c r="BLG212" s="418"/>
      <c r="BLH212" s="331"/>
      <c r="BLI212" s="332"/>
      <c r="BLJ212" s="418"/>
      <c r="BLK212" s="223"/>
      <c r="BLL212" s="223"/>
      <c r="BLM212" s="333"/>
      <c r="BLN212" s="333"/>
      <c r="BLO212" s="223"/>
      <c r="BLP212" s="418"/>
      <c r="BLQ212" s="418"/>
      <c r="BLR212" s="331"/>
      <c r="BLS212" s="332"/>
      <c r="BLT212" s="418"/>
      <c r="BLU212" s="223"/>
      <c r="BLV212" s="223"/>
      <c r="BLW212" s="333"/>
      <c r="BLX212" s="333"/>
      <c r="BLY212" s="223"/>
      <c r="BLZ212" s="418"/>
      <c r="BMA212" s="418"/>
      <c r="BMB212" s="331"/>
      <c r="BMC212" s="332"/>
      <c r="BMD212" s="418"/>
      <c r="BME212" s="223"/>
      <c r="BMF212" s="223"/>
      <c r="BMG212" s="333"/>
      <c r="BMH212" s="333"/>
      <c r="BMI212" s="223"/>
      <c r="BMJ212" s="418"/>
      <c r="BMK212" s="418"/>
      <c r="BML212" s="331"/>
      <c r="BMM212" s="332"/>
      <c r="BMN212" s="418"/>
      <c r="BMO212" s="223"/>
      <c r="BMP212" s="223"/>
      <c r="BMQ212" s="333"/>
      <c r="BMR212" s="333"/>
      <c r="BMS212" s="223"/>
      <c r="BMT212" s="418"/>
      <c r="BMU212" s="418"/>
      <c r="BMV212" s="331"/>
      <c r="BMW212" s="332"/>
      <c r="BMX212" s="418"/>
      <c r="BMY212" s="223"/>
      <c r="BMZ212" s="223"/>
      <c r="BNA212" s="333"/>
      <c r="BNB212" s="333"/>
      <c r="BNC212" s="223"/>
      <c r="BND212" s="418"/>
      <c r="BNE212" s="418"/>
      <c r="BNF212" s="331"/>
      <c r="BNG212" s="332"/>
      <c r="BNH212" s="418"/>
      <c r="BNI212" s="223"/>
      <c r="BNJ212" s="223"/>
      <c r="BNK212" s="333"/>
      <c r="BNL212" s="333"/>
      <c r="BNM212" s="223"/>
      <c r="BNN212" s="418"/>
      <c r="BNO212" s="418"/>
      <c r="BNP212" s="331"/>
      <c r="BNQ212" s="332"/>
      <c r="BNR212" s="418"/>
      <c r="BNS212" s="223"/>
      <c r="BNT212" s="223"/>
      <c r="BNU212" s="333"/>
      <c r="BNV212" s="333"/>
      <c r="BNW212" s="223"/>
      <c r="BNX212" s="418"/>
      <c r="BNY212" s="418"/>
      <c r="BNZ212" s="331"/>
      <c r="BOA212" s="332"/>
      <c r="BOB212" s="418"/>
      <c r="BOC212" s="223"/>
      <c r="BOD212" s="223"/>
      <c r="BOE212" s="333"/>
      <c r="BOF212" s="333"/>
      <c r="BOG212" s="223"/>
      <c r="BOH212" s="418"/>
      <c r="BOI212" s="418"/>
      <c r="BOJ212" s="331"/>
      <c r="BOK212" s="332"/>
      <c r="BOL212" s="418"/>
      <c r="BOM212" s="223"/>
      <c r="BON212" s="223"/>
      <c r="BOO212" s="333"/>
      <c r="BOP212" s="333"/>
      <c r="BOQ212" s="223"/>
      <c r="BOR212" s="418"/>
      <c r="BOS212" s="418"/>
      <c r="BOT212" s="331"/>
      <c r="BOU212" s="332"/>
      <c r="BOV212" s="418"/>
      <c r="BOW212" s="223"/>
      <c r="BOX212" s="223"/>
      <c r="BOY212" s="333"/>
      <c r="BOZ212" s="333"/>
      <c r="BPA212" s="223"/>
      <c r="BPB212" s="418"/>
      <c r="BPC212" s="418"/>
      <c r="BPD212" s="331"/>
      <c r="BPE212" s="332"/>
      <c r="BPF212" s="418"/>
      <c r="BPG212" s="223"/>
      <c r="BPH212" s="223"/>
      <c r="BPI212" s="333"/>
      <c r="BPJ212" s="333"/>
      <c r="BPK212" s="223"/>
      <c r="BPL212" s="418"/>
      <c r="BPM212" s="418"/>
      <c r="BPN212" s="331"/>
      <c r="BPO212" s="332"/>
      <c r="BPP212" s="418"/>
      <c r="BPQ212" s="223"/>
      <c r="BPR212" s="223"/>
      <c r="BPS212" s="333"/>
      <c r="BPT212" s="333"/>
      <c r="BPU212" s="223"/>
      <c r="BPV212" s="418"/>
      <c r="BPW212" s="418"/>
      <c r="BPX212" s="331"/>
      <c r="BPY212" s="332"/>
      <c r="BPZ212" s="418"/>
      <c r="BQA212" s="223"/>
      <c r="BQB212" s="223"/>
      <c r="BQC212" s="333"/>
      <c r="BQD212" s="333"/>
      <c r="BQE212" s="223"/>
      <c r="BQF212" s="418"/>
      <c r="BQG212" s="418"/>
      <c r="BQH212" s="331"/>
      <c r="BQI212" s="332"/>
      <c r="BQJ212" s="418"/>
      <c r="BQK212" s="223"/>
      <c r="BQL212" s="223"/>
      <c r="BQM212" s="333"/>
      <c r="BQN212" s="333"/>
      <c r="BQO212" s="223"/>
      <c r="BQP212" s="418"/>
      <c r="BQQ212" s="418"/>
      <c r="BQR212" s="331"/>
      <c r="BQS212" s="332"/>
      <c r="BQT212" s="418"/>
      <c r="BQU212" s="223"/>
      <c r="BQV212" s="223"/>
      <c r="BQW212" s="333"/>
      <c r="BQX212" s="333"/>
      <c r="BQY212" s="223"/>
      <c r="BQZ212" s="418"/>
      <c r="BRA212" s="418"/>
      <c r="BRB212" s="331"/>
      <c r="BRC212" s="332"/>
      <c r="BRD212" s="418"/>
      <c r="BRE212" s="223"/>
      <c r="BRF212" s="223"/>
      <c r="BRG212" s="333"/>
      <c r="BRH212" s="333"/>
      <c r="BRI212" s="223"/>
      <c r="BRJ212" s="418"/>
      <c r="BRK212" s="418"/>
      <c r="BRL212" s="331"/>
      <c r="BRM212" s="332"/>
      <c r="BRN212" s="418"/>
      <c r="BRO212" s="223"/>
      <c r="BRP212" s="223"/>
      <c r="BRQ212" s="333"/>
      <c r="BRR212" s="333"/>
      <c r="BRS212" s="223"/>
      <c r="BRT212" s="418"/>
      <c r="BRU212" s="418"/>
      <c r="BRV212" s="331"/>
      <c r="BRW212" s="332"/>
      <c r="BRX212" s="418"/>
      <c r="BRY212" s="223"/>
      <c r="BRZ212" s="223"/>
      <c r="BSA212" s="333"/>
      <c r="BSB212" s="333"/>
      <c r="BSC212" s="223"/>
      <c r="BSD212" s="418"/>
      <c r="BSE212" s="418"/>
      <c r="BSF212" s="331"/>
      <c r="BSG212" s="332"/>
      <c r="BSH212" s="418"/>
      <c r="BSI212" s="223"/>
      <c r="BSJ212" s="223"/>
      <c r="BSK212" s="333"/>
      <c r="BSL212" s="333"/>
      <c r="BSM212" s="223"/>
      <c r="BSN212" s="418"/>
      <c r="BSO212" s="418"/>
      <c r="BSP212" s="331"/>
      <c r="BSQ212" s="332"/>
      <c r="BSR212" s="418"/>
      <c r="BSS212" s="223"/>
      <c r="BST212" s="223"/>
      <c r="BSU212" s="333"/>
      <c r="BSV212" s="333"/>
      <c r="BSW212" s="223"/>
      <c r="BSX212" s="418"/>
      <c r="BSY212" s="418"/>
      <c r="BSZ212" s="331"/>
      <c r="BTA212" s="332"/>
      <c r="BTB212" s="418"/>
      <c r="BTC212" s="223"/>
      <c r="BTD212" s="223"/>
      <c r="BTE212" s="333"/>
      <c r="BTF212" s="333"/>
      <c r="BTG212" s="223"/>
      <c r="BTH212" s="418"/>
      <c r="BTI212" s="418"/>
      <c r="BTJ212" s="331"/>
      <c r="BTK212" s="332"/>
      <c r="BTL212" s="418"/>
      <c r="BTM212" s="223"/>
      <c r="BTN212" s="223"/>
      <c r="BTO212" s="333"/>
      <c r="BTP212" s="333"/>
      <c r="BTQ212" s="223"/>
      <c r="BTR212" s="418"/>
      <c r="BTS212" s="418"/>
      <c r="BTT212" s="331"/>
      <c r="BTU212" s="332"/>
      <c r="BTV212" s="418"/>
      <c r="BTW212" s="223"/>
      <c r="BTX212" s="223"/>
      <c r="BTY212" s="333"/>
      <c r="BTZ212" s="333"/>
      <c r="BUA212" s="223"/>
      <c r="BUB212" s="418"/>
      <c r="BUC212" s="418"/>
      <c r="BUD212" s="331"/>
      <c r="BUE212" s="332"/>
      <c r="BUF212" s="418"/>
      <c r="BUG212" s="223"/>
      <c r="BUH212" s="223"/>
      <c r="BUI212" s="333"/>
      <c r="BUJ212" s="333"/>
      <c r="BUK212" s="223"/>
      <c r="BUL212" s="418"/>
      <c r="BUM212" s="418"/>
      <c r="BUN212" s="331"/>
      <c r="BUO212" s="332"/>
      <c r="BUP212" s="418"/>
      <c r="BUQ212" s="223"/>
      <c r="BUR212" s="223"/>
      <c r="BUS212" s="333"/>
      <c r="BUT212" s="333"/>
      <c r="BUU212" s="223"/>
      <c r="BUV212" s="418"/>
      <c r="BUW212" s="418"/>
      <c r="BUX212" s="331"/>
      <c r="BUY212" s="332"/>
      <c r="BUZ212" s="418"/>
      <c r="BVA212" s="223"/>
      <c r="BVB212" s="223"/>
      <c r="BVC212" s="333"/>
      <c r="BVD212" s="333"/>
      <c r="BVE212" s="223"/>
      <c r="BVF212" s="418"/>
      <c r="BVG212" s="418"/>
      <c r="BVH212" s="331"/>
      <c r="BVI212" s="332"/>
      <c r="BVJ212" s="418"/>
      <c r="BVK212" s="223"/>
      <c r="BVL212" s="223"/>
      <c r="BVM212" s="333"/>
      <c r="BVN212" s="333"/>
      <c r="BVO212" s="223"/>
      <c r="BVP212" s="418"/>
      <c r="BVQ212" s="418"/>
      <c r="BVR212" s="331"/>
      <c r="BVS212" s="332"/>
      <c r="BVT212" s="418"/>
      <c r="BVU212" s="223"/>
      <c r="BVV212" s="223"/>
      <c r="BVW212" s="333"/>
      <c r="BVX212" s="333"/>
      <c r="BVY212" s="223"/>
      <c r="BVZ212" s="418"/>
      <c r="BWA212" s="418"/>
      <c r="BWB212" s="331"/>
      <c r="BWC212" s="332"/>
      <c r="BWD212" s="418"/>
      <c r="BWE212" s="223"/>
      <c r="BWF212" s="223"/>
      <c r="BWG212" s="333"/>
      <c r="BWH212" s="333"/>
      <c r="BWI212" s="223"/>
      <c r="BWJ212" s="418"/>
      <c r="BWK212" s="418"/>
      <c r="BWL212" s="331"/>
      <c r="BWM212" s="332"/>
      <c r="BWN212" s="418"/>
      <c r="BWO212" s="223"/>
      <c r="BWP212" s="223"/>
      <c r="BWQ212" s="333"/>
      <c r="BWR212" s="333"/>
      <c r="BWS212" s="223"/>
      <c r="BWT212" s="418"/>
      <c r="BWU212" s="418"/>
      <c r="BWV212" s="331"/>
      <c r="BWW212" s="332"/>
      <c r="BWX212" s="418"/>
      <c r="BWY212" s="223"/>
      <c r="BWZ212" s="223"/>
      <c r="BXA212" s="333"/>
      <c r="BXB212" s="333"/>
      <c r="BXC212" s="223"/>
      <c r="BXD212" s="418"/>
      <c r="BXE212" s="418"/>
      <c r="BXF212" s="331"/>
      <c r="BXG212" s="332"/>
      <c r="BXH212" s="418"/>
      <c r="BXI212" s="223"/>
      <c r="BXJ212" s="223"/>
      <c r="BXK212" s="333"/>
      <c r="BXL212" s="333"/>
      <c r="BXM212" s="223"/>
      <c r="BXN212" s="418"/>
      <c r="BXO212" s="418"/>
      <c r="BXP212" s="331"/>
      <c r="BXQ212" s="332"/>
      <c r="BXR212" s="418"/>
      <c r="BXS212" s="223"/>
      <c r="BXT212" s="223"/>
      <c r="BXU212" s="333"/>
      <c r="BXV212" s="333"/>
      <c r="BXW212" s="223"/>
      <c r="BXX212" s="418"/>
      <c r="BXY212" s="418"/>
      <c r="BXZ212" s="331"/>
      <c r="BYA212" s="332"/>
      <c r="BYB212" s="418"/>
      <c r="BYC212" s="223"/>
      <c r="BYD212" s="223"/>
      <c r="BYE212" s="333"/>
      <c r="BYF212" s="333"/>
      <c r="BYG212" s="223"/>
      <c r="BYH212" s="418"/>
      <c r="BYI212" s="418"/>
      <c r="BYJ212" s="331"/>
      <c r="BYK212" s="332"/>
      <c r="BYL212" s="418"/>
      <c r="BYM212" s="223"/>
      <c r="BYN212" s="223"/>
      <c r="BYO212" s="333"/>
      <c r="BYP212" s="333"/>
      <c r="BYQ212" s="223"/>
      <c r="BYR212" s="418"/>
      <c r="BYS212" s="418"/>
      <c r="BYT212" s="331"/>
      <c r="BYU212" s="332"/>
      <c r="BYV212" s="418"/>
      <c r="BYW212" s="223"/>
      <c r="BYX212" s="223"/>
      <c r="BYY212" s="333"/>
      <c r="BYZ212" s="333"/>
      <c r="BZA212" s="223"/>
      <c r="BZB212" s="418"/>
      <c r="BZC212" s="418"/>
      <c r="BZD212" s="331"/>
      <c r="BZE212" s="332"/>
      <c r="BZF212" s="418"/>
      <c r="BZG212" s="223"/>
      <c r="BZH212" s="223"/>
      <c r="BZI212" s="333"/>
      <c r="BZJ212" s="333"/>
      <c r="BZK212" s="223"/>
      <c r="BZL212" s="418"/>
      <c r="BZM212" s="418"/>
      <c r="BZN212" s="331"/>
      <c r="BZO212" s="332"/>
      <c r="BZP212" s="418"/>
      <c r="BZQ212" s="223"/>
      <c r="BZR212" s="223"/>
      <c r="BZS212" s="333"/>
      <c r="BZT212" s="333"/>
      <c r="BZU212" s="223"/>
      <c r="BZV212" s="418"/>
      <c r="BZW212" s="418"/>
      <c r="BZX212" s="331"/>
      <c r="BZY212" s="332"/>
      <c r="BZZ212" s="418"/>
      <c r="CAA212" s="223"/>
      <c r="CAB212" s="223"/>
      <c r="CAC212" s="333"/>
      <c r="CAD212" s="333"/>
      <c r="CAE212" s="223"/>
      <c r="CAF212" s="418"/>
      <c r="CAG212" s="418"/>
      <c r="CAH212" s="331"/>
      <c r="CAI212" s="332"/>
      <c r="CAJ212" s="418"/>
      <c r="CAK212" s="223"/>
      <c r="CAL212" s="223"/>
      <c r="CAM212" s="333"/>
      <c r="CAN212" s="333"/>
      <c r="CAO212" s="223"/>
      <c r="CAP212" s="418"/>
      <c r="CAQ212" s="418"/>
      <c r="CAR212" s="331"/>
      <c r="CAS212" s="332"/>
      <c r="CAT212" s="418"/>
      <c r="CAU212" s="223"/>
      <c r="CAV212" s="223"/>
      <c r="CAW212" s="333"/>
      <c r="CAX212" s="333"/>
      <c r="CAY212" s="223"/>
      <c r="CAZ212" s="418"/>
      <c r="CBA212" s="418"/>
      <c r="CBB212" s="331"/>
      <c r="CBC212" s="332"/>
      <c r="CBD212" s="418"/>
      <c r="CBE212" s="223"/>
      <c r="CBF212" s="223"/>
      <c r="CBG212" s="333"/>
      <c r="CBH212" s="333"/>
      <c r="CBI212" s="223"/>
      <c r="CBJ212" s="418"/>
      <c r="CBK212" s="418"/>
      <c r="CBL212" s="331"/>
      <c r="CBM212" s="332"/>
      <c r="CBN212" s="418"/>
      <c r="CBO212" s="223"/>
      <c r="CBP212" s="223"/>
      <c r="CBQ212" s="333"/>
      <c r="CBR212" s="333"/>
      <c r="CBS212" s="223"/>
      <c r="CBT212" s="418"/>
      <c r="CBU212" s="418"/>
      <c r="CBV212" s="331"/>
      <c r="CBW212" s="332"/>
      <c r="CBX212" s="418"/>
      <c r="CBY212" s="223"/>
      <c r="CBZ212" s="223"/>
      <c r="CCA212" s="333"/>
      <c r="CCB212" s="333"/>
      <c r="CCC212" s="223"/>
      <c r="CCD212" s="418"/>
      <c r="CCE212" s="418"/>
      <c r="CCF212" s="331"/>
      <c r="CCG212" s="332"/>
      <c r="CCH212" s="418"/>
      <c r="CCI212" s="223"/>
      <c r="CCJ212" s="223"/>
      <c r="CCK212" s="333"/>
      <c r="CCL212" s="333"/>
      <c r="CCM212" s="223"/>
      <c r="CCN212" s="418"/>
      <c r="CCO212" s="418"/>
      <c r="CCP212" s="331"/>
      <c r="CCQ212" s="332"/>
      <c r="CCR212" s="418"/>
      <c r="CCS212" s="223"/>
      <c r="CCT212" s="223"/>
      <c r="CCU212" s="333"/>
      <c r="CCV212" s="333"/>
      <c r="CCW212" s="223"/>
      <c r="CCX212" s="418"/>
      <c r="CCY212" s="418"/>
      <c r="CCZ212" s="331"/>
      <c r="CDA212" s="332"/>
      <c r="CDB212" s="418"/>
      <c r="CDC212" s="223"/>
      <c r="CDD212" s="223"/>
      <c r="CDE212" s="333"/>
      <c r="CDF212" s="333"/>
      <c r="CDG212" s="223"/>
      <c r="CDH212" s="418"/>
      <c r="CDI212" s="418"/>
      <c r="CDJ212" s="331"/>
      <c r="CDK212" s="332"/>
      <c r="CDL212" s="418"/>
      <c r="CDM212" s="223"/>
      <c r="CDN212" s="223"/>
      <c r="CDO212" s="333"/>
      <c r="CDP212" s="333"/>
      <c r="CDQ212" s="223"/>
      <c r="CDR212" s="418"/>
      <c r="CDS212" s="418"/>
      <c r="CDT212" s="331"/>
      <c r="CDU212" s="332"/>
      <c r="CDV212" s="418"/>
      <c r="CDW212" s="223"/>
      <c r="CDX212" s="223"/>
      <c r="CDY212" s="333"/>
      <c r="CDZ212" s="333"/>
      <c r="CEA212" s="223"/>
      <c r="CEB212" s="418"/>
      <c r="CEC212" s="418"/>
      <c r="CED212" s="331"/>
      <c r="CEE212" s="332"/>
      <c r="CEF212" s="418"/>
      <c r="CEG212" s="223"/>
      <c r="CEH212" s="223"/>
      <c r="CEI212" s="333"/>
      <c r="CEJ212" s="333"/>
      <c r="CEK212" s="223"/>
      <c r="CEL212" s="418"/>
      <c r="CEM212" s="418"/>
      <c r="CEN212" s="331"/>
      <c r="CEO212" s="332"/>
      <c r="CEP212" s="418"/>
      <c r="CEQ212" s="223"/>
      <c r="CER212" s="223"/>
      <c r="CES212" s="333"/>
      <c r="CET212" s="333"/>
      <c r="CEU212" s="223"/>
      <c r="CEV212" s="418"/>
      <c r="CEW212" s="418"/>
      <c r="CEX212" s="331"/>
      <c r="CEY212" s="332"/>
      <c r="CEZ212" s="418"/>
      <c r="CFA212" s="223"/>
      <c r="CFB212" s="223"/>
      <c r="CFC212" s="333"/>
      <c r="CFD212" s="333"/>
      <c r="CFE212" s="223"/>
      <c r="CFF212" s="418"/>
      <c r="CFG212" s="418"/>
      <c r="CFH212" s="331"/>
      <c r="CFI212" s="332"/>
      <c r="CFJ212" s="418"/>
      <c r="CFK212" s="223"/>
      <c r="CFL212" s="223"/>
      <c r="CFM212" s="333"/>
      <c r="CFN212" s="333"/>
      <c r="CFO212" s="223"/>
      <c r="CFP212" s="418"/>
      <c r="CFQ212" s="418"/>
      <c r="CFR212" s="331"/>
      <c r="CFS212" s="332"/>
      <c r="CFT212" s="418"/>
      <c r="CFU212" s="223"/>
      <c r="CFV212" s="223"/>
      <c r="CFW212" s="333"/>
      <c r="CFX212" s="333"/>
      <c r="CFY212" s="223"/>
      <c r="CFZ212" s="418"/>
      <c r="CGA212" s="418"/>
      <c r="CGB212" s="331"/>
      <c r="CGC212" s="332"/>
      <c r="CGD212" s="418"/>
      <c r="CGE212" s="223"/>
      <c r="CGF212" s="223"/>
      <c r="CGG212" s="333"/>
      <c r="CGH212" s="333"/>
      <c r="CGI212" s="223"/>
      <c r="CGJ212" s="418"/>
      <c r="CGK212" s="418"/>
      <c r="CGL212" s="331"/>
      <c r="CGM212" s="332"/>
      <c r="CGN212" s="418"/>
      <c r="CGO212" s="223"/>
      <c r="CGP212" s="223"/>
      <c r="CGQ212" s="333"/>
      <c r="CGR212" s="333"/>
      <c r="CGS212" s="223"/>
      <c r="CGT212" s="418"/>
      <c r="CGU212" s="418"/>
      <c r="CGV212" s="331"/>
      <c r="CGW212" s="332"/>
      <c r="CGX212" s="418"/>
      <c r="CGY212" s="223"/>
      <c r="CGZ212" s="223"/>
      <c r="CHA212" s="333"/>
      <c r="CHB212" s="333"/>
      <c r="CHC212" s="223"/>
      <c r="CHD212" s="418"/>
      <c r="CHE212" s="418"/>
      <c r="CHF212" s="331"/>
      <c r="CHG212" s="332"/>
      <c r="CHH212" s="418"/>
      <c r="CHI212" s="223"/>
      <c r="CHJ212" s="223"/>
      <c r="CHK212" s="333"/>
      <c r="CHL212" s="333"/>
      <c r="CHM212" s="223"/>
      <c r="CHN212" s="418"/>
      <c r="CHO212" s="418"/>
      <c r="CHP212" s="331"/>
      <c r="CHQ212" s="332"/>
      <c r="CHR212" s="418"/>
      <c r="CHS212" s="223"/>
      <c r="CHT212" s="223"/>
      <c r="CHU212" s="333"/>
      <c r="CHV212" s="333"/>
      <c r="CHW212" s="223"/>
      <c r="CHX212" s="418"/>
      <c r="CHY212" s="418"/>
      <c r="CHZ212" s="331"/>
      <c r="CIA212" s="332"/>
      <c r="CIB212" s="418"/>
      <c r="CIC212" s="223"/>
      <c r="CID212" s="223"/>
      <c r="CIE212" s="333"/>
      <c r="CIF212" s="333"/>
      <c r="CIG212" s="223"/>
      <c r="CIH212" s="418"/>
      <c r="CII212" s="418"/>
      <c r="CIJ212" s="331"/>
      <c r="CIK212" s="332"/>
      <c r="CIL212" s="418"/>
      <c r="CIM212" s="223"/>
      <c r="CIN212" s="223"/>
      <c r="CIO212" s="333"/>
      <c r="CIP212" s="333"/>
      <c r="CIQ212" s="223"/>
      <c r="CIR212" s="418"/>
      <c r="CIS212" s="418"/>
      <c r="CIT212" s="331"/>
      <c r="CIU212" s="332"/>
      <c r="CIV212" s="418"/>
      <c r="CIW212" s="223"/>
      <c r="CIX212" s="223"/>
      <c r="CIY212" s="333"/>
      <c r="CIZ212" s="333"/>
      <c r="CJA212" s="223"/>
      <c r="CJB212" s="418"/>
      <c r="CJC212" s="418"/>
      <c r="CJD212" s="331"/>
      <c r="CJE212" s="332"/>
      <c r="CJF212" s="418"/>
      <c r="CJG212" s="223"/>
      <c r="CJH212" s="223"/>
      <c r="CJI212" s="333"/>
      <c r="CJJ212" s="333"/>
      <c r="CJK212" s="223"/>
      <c r="CJL212" s="418"/>
      <c r="CJM212" s="418"/>
      <c r="CJN212" s="331"/>
      <c r="CJO212" s="332"/>
      <c r="CJP212" s="418"/>
      <c r="CJQ212" s="223"/>
      <c r="CJR212" s="223"/>
      <c r="CJS212" s="333"/>
      <c r="CJT212" s="333"/>
      <c r="CJU212" s="223"/>
      <c r="CJV212" s="418"/>
      <c r="CJW212" s="418"/>
      <c r="CJX212" s="331"/>
      <c r="CJY212" s="332"/>
      <c r="CJZ212" s="418"/>
      <c r="CKA212" s="223"/>
      <c r="CKB212" s="223"/>
      <c r="CKC212" s="333"/>
      <c r="CKD212" s="333"/>
      <c r="CKE212" s="223"/>
      <c r="CKF212" s="418"/>
      <c r="CKG212" s="418"/>
      <c r="CKH212" s="331"/>
      <c r="CKI212" s="332"/>
      <c r="CKJ212" s="418"/>
      <c r="CKK212" s="223"/>
      <c r="CKL212" s="223"/>
      <c r="CKM212" s="333"/>
      <c r="CKN212" s="333"/>
      <c r="CKO212" s="223"/>
      <c r="CKP212" s="418"/>
      <c r="CKQ212" s="418"/>
      <c r="CKR212" s="331"/>
      <c r="CKS212" s="332"/>
      <c r="CKT212" s="418"/>
      <c r="CKU212" s="223"/>
      <c r="CKV212" s="223"/>
      <c r="CKW212" s="333"/>
      <c r="CKX212" s="333"/>
      <c r="CKY212" s="223"/>
      <c r="CKZ212" s="418"/>
      <c r="CLA212" s="418"/>
      <c r="CLB212" s="331"/>
      <c r="CLC212" s="332"/>
      <c r="CLD212" s="418"/>
      <c r="CLE212" s="223"/>
      <c r="CLF212" s="223"/>
      <c r="CLG212" s="333"/>
      <c r="CLH212" s="333"/>
      <c r="CLI212" s="223"/>
      <c r="CLJ212" s="418"/>
      <c r="CLK212" s="418"/>
      <c r="CLL212" s="331"/>
      <c r="CLM212" s="332"/>
      <c r="CLN212" s="418"/>
      <c r="CLO212" s="223"/>
      <c r="CLP212" s="223"/>
      <c r="CLQ212" s="333"/>
      <c r="CLR212" s="333"/>
      <c r="CLS212" s="223"/>
      <c r="CLT212" s="418"/>
      <c r="CLU212" s="418"/>
      <c r="CLV212" s="331"/>
      <c r="CLW212" s="332"/>
      <c r="CLX212" s="418"/>
      <c r="CLY212" s="223"/>
      <c r="CLZ212" s="223"/>
      <c r="CMA212" s="333"/>
      <c r="CMB212" s="333"/>
      <c r="CMC212" s="223"/>
      <c r="CMD212" s="418"/>
      <c r="CME212" s="418"/>
      <c r="CMF212" s="331"/>
      <c r="CMG212" s="332"/>
      <c r="CMH212" s="418"/>
      <c r="CMI212" s="223"/>
      <c r="CMJ212" s="223"/>
      <c r="CMK212" s="333"/>
      <c r="CML212" s="333"/>
      <c r="CMM212" s="223"/>
      <c r="CMN212" s="418"/>
      <c r="CMO212" s="418"/>
      <c r="CMP212" s="331"/>
      <c r="CMQ212" s="332"/>
      <c r="CMR212" s="418"/>
      <c r="CMS212" s="223"/>
      <c r="CMT212" s="223"/>
      <c r="CMU212" s="333"/>
      <c r="CMV212" s="333"/>
      <c r="CMW212" s="223"/>
      <c r="CMX212" s="418"/>
      <c r="CMY212" s="418"/>
      <c r="CMZ212" s="331"/>
      <c r="CNA212" s="332"/>
      <c r="CNB212" s="418"/>
      <c r="CNC212" s="223"/>
      <c r="CND212" s="223"/>
      <c r="CNE212" s="333"/>
      <c r="CNF212" s="333"/>
      <c r="CNG212" s="223"/>
      <c r="CNH212" s="418"/>
      <c r="CNI212" s="418"/>
      <c r="CNJ212" s="331"/>
      <c r="CNK212" s="332"/>
      <c r="CNL212" s="418"/>
      <c r="CNM212" s="223"/>
      <c r="CNN212" s="223"/>
      <c r="CNO212" s="333"/>
      <c r="CNP212" s="333"/>
      <c r="CNQ212" s="223"/>
      <c r="CNR212" s="418"/>
      <c r="CNS212" s="418"/>
      <c r="CNT212" s="331"/>
      <c r="CNU212" s="332"/>
      <c r="CNV212" s="418"/>
      <c r="CNW212" s="223"/>
      <c r="CNX212" s="223"/>
      <c r="CNY212" s="333"/>
      <c r="CNZ212" s="333"/>
      <c r="COA212" s="223"/>
      <c r="COB212" s="418"/>
      <c r="COC212" s="418"/>
      <c r="COD212" s="331"/>
      <c r="COE212" s="332"/>
      <c r="COF212" s="418"/>
      <c r="COG212" s="223"/>
      <c r="COH212" s="223"/>
      <c r="COI212" s="333"/>
      <c r="COJ212" s="333"/>
      <c r="COK212" s="223"/>
      <c r="COL212" s="418"/>
      <c r="COM212" s="418"/>
      <c r="CON212" s="331"/>
      <c r="COO212" s="332"/>
      <c r="COP212" s="418"/>
      <c r="COQ212" s="223"/>
      <c r="COR212" s="223"/>
      <c r="COS212" s="333"/>
      <c r="COT212" s="333"/>
      <c r="COU212" s="223"/>
      <c r="COV212" s="418"/>
      <c r="COW212" s="418"/>
      <c r="COX212" s="331"/>
      <c r="COY212" s="332"/>
      <c r="COZ212" s="418"/>
      <c r="CPA212" s="223"/>
      <c r="CPB212" s="223"/>
      <c r="CPC212" s="333"/>
      <c r="CPD212" s="333"/>
      <c r="CPE212" s="223"/>
      <c r="CPF212" s="418"/>
      <c r="CPG212" s="418"/>
      <c r="CPH212" s="331"/>
      <c r="CPI212" s="332"/>
      <c r="CPJ212" s="418"/>
      <c r="CPK212" s="223"/>
      <c r="CPL212" s="223"/>
      <c r="CPM212" s="333"/>
      <c r="CPN212" s="333"/>
      <c r="CPO212" s="223"/>
      <c r="CPP212" s="418"/>
      <c r="CPQ212" s="418"/>
      <c r="CPR212" s="331"/>
      <c r="CPS212" s="332"/>
      <c r="CPT212" s="418"/>
      <c r="CPU212" s="223"/>
      <c r="CPV212" s="223"/>
      <c r="CPW212" s="333"/>
      <c r="CPX212" s="333"/>
      <c r="CPY212" s="223"/>
      <c r="CPZ212" s="418"/>
      <c r="CQA212" s="418"/>
      <c r="CQB212" s="331"/>
      <c r="CQC212" s="332"/>
      <c r="CQD212" s="418"/>
      <c r="CQE212" s="223"/>
      <c r="CQF212" s="223"/>
      <c r="CQG212" s="333"/>
      <c r="CQH212" s="333"/>
      <c r="CQI212" s="223"/>
      <c r="CQJ212" s="418"/>
      <c r="CQK212" s="418"/>
      <c r="CQL212" s="331"/>
      <c r="CQM212" s="332"/>
      <c r="CQN212" s="418"/>
      <c r="CQO212" s="223"/>
      <c r="CQP212" s="223"/>
      <c r="CQQ212" s="333"/>
      <c r="CQR212" s="333"/>
      <c r="CQS212" s="223"/>
      <c r="CQT212" s="418"/>
      <c r="CQU212" s="418"/>
      <c r="CQV212" s="331"/>
      <c r="CQW212" s="332"/>
      <c r="CQX212" s="418"/>
      <c r="CQY212" s="223"/>
      <c r="CQZ212" s="223"/>
      <c r="CRA212" s="333"/>
      <c r="CRB212" s="333"/>
      <c r="CRC212" s="223"/>
      <c r="CRD212" s="418"/>
      <c r="CRE212" s="418"/>
      <c r="CRF212" s="331"/>
      <c r="CRG212" s="332"/>
      <c r="CRH212" s="418"/>
      <c r="CRI212" s="223"/>
      <c r="CRJ212" s="223"/>
      <c r="CRK212" s="333"/>
      <c r="CRL212" s="333"/>
      <c r="CRM212" s="223"/>
      <c r="CRN212" s="418"/>
      <c r="CRO212" s="418"/>
      <c r="CRP212" s="331"/>
      <c r="CRQ212" s="332"/>
      <c r="CRR212" s="418"/>
      <c r="CRS212" s="223"/>
      <c r="CRT212" s="223"/>
      <c r="CRU212" s="333"/>
      <c r="CRV212" s="333"/>
      <c r="CRW212" s="223"/>
      <c r="CRX212" s="418"/>
      <c r="CRY212" s="418"/>
      <c r="CRZ212" s="331"/>
      <c r="CSA212" s="332"/>
      <c r="CSB212" s="418"/>
      <c r="CSC212" s="223"/>
      <c r="CSD212" s="223"/>
      <c r="CSE212" s="333"/>
      <c r="CSF212" s="333"/>
      <c r="CSG212" s="223"/>
      <c r="CSH212" s="418"/>
      <c r="CSI212" s="418"/>
      <c r="CSJ212" s="331"/>
      <c r="CSK212" s="332"/>
      <c r="CSL212" s="418"/>
      <c r="CSM212" s="223"/>
      <c r="CSN212" s="223"/>
      <c r="CSO212" s="333"/>
      <c r="CSP212" s="333"/>
      <c r="CSQ212" s="223"/>
      <c r="CSR212" s="418"/>
      <c r="CSS212" s="418"/>
      <c r="CST212" s="331"/>
      <c r="CSU212" s="332"/>
      <c r="CSV212" s="418"/>
      <c r="CSW212" s="223"/>
      <c r="CSX212" s="223"/>
      <c r="CSY212" s="333"/>
      <c r="CSZ212" s="333"/>
      <c r="CTA212" s="223"/>
      <c r="CTB212" s="418"/>
      <c r="CTC212" s="418"/>
      <c r="CTD212" s="331"/>
      <c r="CTE212" s="332"/>
      <c r="CTF212" s="418"/>
      <c r="CTG212" s="223"/>
      <c r="CTH212" s="223"/>
      <c r="CTI212" s="333"/>
      <c r="CTJ212" s="333"/>
      <c r="CTK212" s="223"/>
      <c r="CTL212" s="418"/>
      <c r="CTM212" s="418"/>
      <c r="CTN212" s="331"/>
      <c r="CTO212" s="332"/>
      <c r="CTP212" s="418"/>
      <c r="CTQ212" s="223"/>
      <c r="CTR212" s="223"/>
      <c r="CTS212" s="333"/>
      <c r="CTT212" s="333"/>
      <c r="CTU212" s="223"/>
      <c r="CTV212" s="418"/>
      <c r="CTW212" s="418"/>
      <c r="CTX212" s="331"/>
      <c r="CTY212" s="332"/>
      <c r="CTZ212" s="418"/>
      <c r="CUA212" s="223"/>
      <c r="CUB212" s="223"/>
      <c r="CUC212" s="333"/>
      <c r="CUD212" s="333"/>
      <c r="CUE212" s="223"/>
      <c r="CUF212" s="418"/>
      <c r="CUG212" s="418"/>
      <c r="CUH212" s="331"/>
      <c r="CUI212" s="332"/>
      <c r="CUJ212" s="418"/>
      <c r="CUK212" s="223"/>
      <c r="CUL212" s="223"/>
      <c r="CUM212" s="333"/>
      <c r="CUN212" s="333"/>
      <c r="CUO212" s="223"/>
      <c r="CUP212" s="418"/>
      <c r="CUQ212" s="418"/>
      <c r="CUR212" s="331"/>
      <c r="CUS212" s="332"/>
      <c r="CUT212" s="418"/>
      <c r="CUU212" s="223"/>
      <c r="CUV212" s="223"/>
      <c r="CUW212" s="333"/>
      <c r="CUX212" s="333"/>
      <c r="CUY212" s="223"/>
      <c r="CUZ212" s="418"/>
      <c r="CVA212" s="418"/>
      <c r="CVB212" s="331"/>
      <c r="CVC212" s="332"/>
      <c r="CVD212" s="418"/>
      <c r="CVE212" s="223"/>
      <c r="CVF212" s="223"/>
      <c r="CVG212" s="333"/>
      <c r="CVH212" s="333"/>
      <c r="CVI212" s="223"/>
      <c r="CVJ212" s="418"/>
      <c r="CVK212" s="418"/>
      <c r="CVL212" s="331"/>
      <c r="CVM212" s="332"/>
      <c r="CVN212" s="418"/>
      <c r="CVO212" s="223"/>
      <c r="CVP212" s="223"/>
      <c r="CVQ212" s="333"/>
      <c r="CVR212" s="333"/>
      <c r="CVS212" s="223"/>
      <c r="CVT212" s="418"/>
      <c r="CVU212" s="418"/>
      <c r="CVV212" s="331"/>
      <c r="CVW212" s="332"/>
      <c r="CVX212" s="418"/>
      <c r="CVY212" s="223"/>
      <c r="CVZ212" s="223"/>
      <c r="CWA212" s="333"/>
      <c r="CWB212" s="333"/>
      <c r="CWC212" s="223"/>
      <c r="CWD212" s="418"/>
      <c r="CWE212" s="418"/>
      <c r="CWF212" s="331"/>
      <c r="CWG212" s="332"/>
      <c r="CWH212" s="418"/>
      <c r="CWI212" s="223"/>
      <c r="CWJ212" s="223"/>
      <c r="CWK212" s="333"/>
      <c r="CWL212" s="333"/>
      <c r="CWM212" s="223"/>
      <c r="CWN212" s="418"/>
      <c r="CWO212" s="418"/>
      <c r="CWP212" s="331"/>
      <c r="CWQ212" s="332"/>
      <c r="CWR212" s="418"/>
      <c r="CWS212" s="223"/>
      <c r="CWT212" s="223"/>
      <c r="CWU212" s="333"/>
      <c r="CWV212" s="333"/>
      <c r="CWW212" s="223"/>
      <c r="CWX212" s="418"/>
      <c r="CWY212" s="418"/>
      <c r="CWZ212" s="331"/>
      <c r="CXA212" s="332"/>
      <c r="CXB212" s="418"/>
      <c r="CXC212" s="223"/>
      <c r="CXD212" s="223"/>
      <c r="CXE212" s="333"/>
      <c r="CXF212" s="333"/>
      <c r="CXG212" s="223"/>
      <c r="CXH212" s="418"/>
      <c r="CXI212" s="418"/>
      <c r="CXJ212" s="331"/>
      <c r="CXK212" s="332"/>
      <c r="CXL212" s="418"/>
      <c r="CXM212" s="223"/>
      <c r="CXN212" s="223"/>
      <c r="CXO212" s="333"/>
      <c r="CXP212" s="333"/>
      <c r="CXQ212" s="223"/>
      <c r="CXR212" s="418"/>
      <c r="CXS212" s="418"/>
      <c r="CXT212" s="331"/>
      <c r="CXU212" s="332"/>
      <c r="CXV212" s="418"/>
      <c r="CXW212" s="223"/>
      <c r="CXX212" s="223"/>
      <c r="CXY212" s="333"/>
      <c r="CXZ212" s="333"/>
      <c r="CYA212" s="223"/>
      <c r="CYB212" s="418"/>
      <c r="CYC212" s="418"/>
      <c r="CYD212" s="331"/>
      <c r="CYE212" s="332"/>
      <c r="CYF212" s="418"/>
      <c r="CYG212" s="223"/>
      <c r="CYH212" s="223"/>
      <c r="CYI212" s="333"/>
      <c r="CYJ212" s="333"/>
      <c r="CYK212" s="223"/>
      <c r="CYL212" s="418"/>
      <c r="CYM212" s="418"/>
      <c r="CYN212" s="331"/>
      <c r="CYO212" s="332"/>
      <c r="CYP212" s="418"/>
      <c r="CYQ212" s="223"/>
      <c r="CYR212" s="223"/>
      <c r="CYS212" s="333"/>
      <c r="CYT212" s="333"/>
      <c r="CYU212" s="223"/>
      <c r="CYV212" s="418"/>
      <c r="CYW212" s="418"/>
      <c r="CYX212" s="331"/>
      <c r="CYY212" s="332"/>
      <c r="CYZ212" s="418"/>
      <c r="CZA212" s="223"/>
      <c r="CZB212" s="223"/>
      <c r="CZC212" s="333"/>
      <c r="CZD212" s="333"/>
      <c r="CZE212" s="223"/>
      <c r="CZF212" s="418"/>
      <c r="CZG212" s="418"/>
      <c r="CZH212" s="331"/>
      <c r="CZI212" s="332"/>
      <c r="CZJ212" s="418"/>
      <c r="CZK212" s="223"/>
      <c r="CZL212" s="223"/>
      <c r="CZM212" s="333"/>
      <c r="CZN212" s="333"/>
      <c r="CZO212" s="223"/>
      <c r="CZP212" s="418"/>
      <c r="CZQ212" s="418"/>
      <c r="CZR212" s="331"/>
      <c r="CZS212" s="332"/>
      <c r="CZT212" s="418"/>
      <c r="CZU212" s="223"/>
      <c r="CZV212" s="223"/>
      <c r="CZW212" s="333"/>
      <c r="CZX212" s="333"/>
      <c r="CZY212" s="223"/>
      <c r="CZZ212" s="418"/>
      <c r="DAA212" s="418"/>
      <c r="DAB212" s="331"/>
      <c r="DAC212" s="332"/>
      <c r="DAD212" s="418"/>
      <c r="DAE212" s="223"/>
      <c r="DAF212" s="223"/>
      <c r="DAG212" s="333"/>
      <c r="DAH212" s="333"/>
      <c r="DAI212" s="223"/>
      <c r="DAJ212" s="418"/>
      <c r="DAK212" s="418"/>
      <c r="DAL212" s="331"/>
      <c r="DAM212" s="332"/>
      <c r="DAN212" s="418"/>
      <c r="DAO212" s="223"/>
      <c r="DAP212" s="223"/>
      <c r="DAQ212" s="333"/>
      <c r="DAR212" s="333"/>
      <c r="DAS212" s="223"/>
      <c r="DAT212" s="418"/>
      <c r="DAU212" s="418"/>
      <c r="DAV212" s="331"/>
      <c r="DAW212" s="332"/>
      <c r="DAX212" s="418"/>
      <c r="DAY212" s="223"/>
      <c r="DAZ212" s="223"/>
      <c r="DBA212" s="333"/>
      <c r="DBB212" s="333"/>
      <c r="DBC212" s="223"/>
      <c r="DBD212" s="418"/>
      <c r="DBE212" s="418"/>
      <c r="DBF212" s="331"/>
      <c r="DBG212" s="332"/>
      <c r="DBH212" s="418"/>
      <c r="DBI212" s="223"/>
      <c r="DBJ212" s="223"/>
      <c r="DBK212" s="333"/>
      <c r="DBL212" s="333"/>
      <c r="DBM212" s="223"/>
      <c r="DBN212" s="418"/>
      <c r="DBO212" s="418"/>
      <c r="DBP212" s="331"/>
      <c r="DBQ212" s="332"/>
      <c r="DBR212" s="418"/>
      <c r="DBS212" s="223"/>
      <c r="DBT212" s="223"/>
      <c r="DBU212" s="333"/>
      <c r="DBV212" s="333"/>
      <c r="DBW212" s="223"/>
      <c r="DBX212" s="418"/>
      <c r="DBY212" s="418"/>
      <c r="DBZ212" s="331"/>
      <c r="DCA212" s="332"/>
      <c r="DCB212" s="418"/>
      <c r="DCC212" s="223"/>
      <c r="DCD212" s="223"/>
      <c r="DCE212" s="333"/>
      <c r="DCF212" s="333"/>
      <c r="DCG212" s="223"/>
      <c r="DCH212" s="418"/>
      <c r="DCI212" s="418"/>
      <c r="DCJ212" s="331"/>
      <c r="DCK212" s="332"/>
      <c r="DCL212" s="418"/>
      <c r="DCM212" s="223"/>
      <c r="DCN212" s="223"/>
      <c r="DCO212" s="333"/>
      <c r="DCP212" s="333"/>
      <c r="DCQ212" s="223"/>
      <c r="DCR212" s="418"/>
      <c r="DCS212" s="418"/>
      <c r="DCT212" s="331"/>
      <c r="DCU212" s="332"/>
      <c r="DCV212" s="418"/>
      <c r="DCW212" s="223"/>
      <c r="DCX212" s="223"/>
      <c r="DCY212" s="333"/>
      <c r="DCZ212" s="333"/>
      <c r="DDA212" s="223"/>
      <c r="DDB212" s="418"/>
      <c r="DDC212" s="418"/>
      <c r="DDD212" s="331"/>
      <c r="DDE212" s="332"/>
      <c r="DDF212" s="418"/>
      <c r="DDG212" s="223"/>
      <c r="DDH212" s="223"/>
      <c r="DDI212" s="333"/>
      <c r="DDJ212" s="333"/>
      <c r="DDK212" s="223"/>
      <c r="DDL212" s="418"/>
      <c r="DDM212" s="418"/>
      <c r="DDN212" s="331"/>
      <c r="DDO212" s="332"/>
      <c r="DDP212" s="418"/>
      <c r="DDQ212" s="223"/>
      <c r="DDR212" s="223"/>
      <c r="DDS212" s="333"/>
      <c r="DDT212" s="333"/>
      <c r="DDU212" s="223"/>
      <c r="DDV212" s="418"/>
      <c r="DDW212" s="418"/>
      <c r="DDX212" s="331"/>
      <c r="DDY212" s="332"/>
      <c r="DDZ212" s="418"/>
      <c r="DEA212" s="223"/>
      <c r="DEB212" s="223"/>
      <c r="DEC212" s="333"/>
      <c r="DED212" s="333"/>
      <c r="DEE212" s="223"/>
      <c r="DEF212" s="418"/>
      <c r="DEG212" s="418"/>
      <c r="DEH212" s="331"/>
      <c r="DEI212" s="332"/>
      <c r="DEJ212" s="418"/>
      <c r="DEK212" s="223"/>
      <c r="DEL212" s="223"/>
      <c r="DEM212" s="333"/>
      <c r="DEN212" s="333"/>
      <c r="DEO212" s="223"/>
      <c r="DEP212" s="418"/>
      <c r="DEQ212" s="418"/>
      <c r="DER212" s="331"/>
      <c r="DES212" s="332"/>
      <c r="DET212" s="418"/>
      <c r="DEU212" s="223"/>
      <c r="DEV212" s="223"/>
      <c r="DEW212" s="333"/>
      <c r="DEX212" s="333"/>
      <c r="DEY212" s="223"/>
      <c r="DEZ212" s="418"/>
      <c r="DFA212" s="418"/>
      <c r="DFB212" s="331"/>
      <c r="DFC212" s="332"/>
      <c r="DFD212" s="418"/>
      <c r="DFE212" s="223"/>
      <c r="DFF212" s="223"/>
      <c r="DFG212" s="333"/>
      <c r="DFH212" s="333"/>
      <c r="DFI212" s="223"/>
      <c r="DFJ212" s="418"/>
      <c r="DFK212" s="418"/>
      <c r="DFL212" s="331"/>
      <c r="DFM212" s="332"/>
      <c r="DFN212" s="418"/>
      <c r="DFO212" s="223"/>
      <c r="DFP212" s="223"/>
      <c r="DFQ212" s="333"/>
      <c r="DFR212" s="333"/>
      <c r="DFS212" s="223"/>
      <c r="DFT212" s="418"/>
      <c r="DFU212" s="418"/>
      <c r="DFV212" s="331"/>
      <c r="DFW212" s="332"/>
      <c r="DFX212" s="418"/>
      <c r="DFY212" s="223"/>
      <c r="DFZ212" s="223"/>
      <c r="DGA212" s="333"/>
      <c r="DGB212" s="333"/>
      <c r="DGC212" s="223"/>
      <c r="DGD212" s="418"/>
      <c r="DGE212" s="418"/>
      <c r="DGF212" s="331"/>
      <c r="DGG212" s="332"/>
      <c r="DGH212" s="418"/>
      <c r="DGI212" s="223"/>
      <c r="DGJ212" s="223"/>
      <c r="DGK212" s="333"/>
      <c r="DGL212" s="333"/>
      <c r="DGM212" s="223"/>
      <c r="DGN212" s="418"/>
      <c r="DGO212" s="418"/>
      <c r="DGP212" s="331"/>
      <c r="DGQ212" s="332"/>
      <c r="DGR212" s="418"/>
      <c r="DGS212" s="223"/>
      <c r="DGT212" s="223"/>
      <c r="DGU212" s="333"/>
      <c r="DGV212" s="333"/>
      <c r="DGW212" s="223"/>
      <c r="DGX212" s="418"/>
      <c r="DGY212" s="418"/>
      <c r="DGZ212" s="331"/>
      <c r="DHA212" s="332"/>
      <c r="DHB212" s="418"/>
      <c r="DHC212" s="223"/>
      <c r="DHD212" s="223"/>
      <c r="DHE212" s="333"/>
      <c r="DHF212" s="333"/>
      <c r="DHG212" s="223"/>
      <c r="DHH212" s="418"/>
      <c r="DHI212" s="418"/>
      <c r="DHJ212" s="331"/>
      <c r="DHK212" s="332"/>
      <c r="DHL212" s="418"/>
      <c r="DHM212" s="223"/>
      <c r="DHN212" s="223"/>
      <c r="DHO212" s="333"/>
      <c r="DHP212" s="333"/>
      <c r="DHQ212" s="223"/>
      <c r="DHR212" s="418"/>
      <c r="DHS212" s="418"/>
      <c r="DHT212" s="331"/>
      <c r="DHU212" s="332"/>
      <c r="DHV212" s="418"/>
      <c r="DHW212" s="223"/>
      <c r="DHX212" s="223"/>
      <c r="DHY212" s="333"/>
      <c r="DHZ212" s="333"/>
      <c r="DIA212" s="223"/>
      <c r="DIB212" s="418"/>
      <c r="DIC212" s="418"/>
      <c r="DID212" s="331"/>
      <c r="DIE212" s="332"/>
      <c r="DIF212" s="418"/>
      <c r="DIG212" s="223"/>
      <c r="DIH212" s="223"/>
      <c r="DII212" s="333"/>
      <c r="DIJ212" s="333"/>
      <c r="DIK212" s="223"/>
      <c r="DIL212" s="418"/>
      <c r="DIM212" s="418"/>
      <c r="DIN212" s="331"/>
      <c r="DIO212" s="332"/>
      <c r="DIP212" s="418"/>
      <c r="DIQ212" s="223"/>
      <c r="DIR212" s="223"/>
      <c r="DIS212" s="333"/>
      <c r="DIT212" s="333"/>
      <c r="DIU212" s="223"/>
      <c r="DIV212" s="418"/>
      <c r="DIW212" s="418"/>
      <c r="DIX212" s="331"/>
      <c r="DIY212" s="332"/>
      <c r="DIZ212" s="418"/>
      <c r="DJA212" s="223"/>
      <c r="DJB212" s="223"/>
      <c r="DJC212" s="333"/>
      <c r="DJD212" s="333"/>
      <c r="DJE212" s="223"/>
      <c r="DJF212" s="418"/>
      <c r="DJG212" s="418"/>
      <c r="DJH212" s="331"/>
      <c r="DJI212" s="332"/>
      <c r="DJJ212" s="418"/>
      <c r="DJK212" s="223"/>
      <c r="DJL212" s="223"/>
      <c r="DJM212" s="333"/>
      <c r="DJN212" s="333"/>
      <c r="DJO212" s="223"/>
      <c r="DJP212" s="418"/>
      <c r="DJQ212" s="418"/>
      <c r="DJR212" s="331"/>
      <c r="DJS212" s="332"/>
      <c r="DJT212" s="418"/>
      <c r="DJU212" s="223"/>
      <c r="DJV212" s="223"/>
      <c r="DJW212" s="333"/>
      <c r="DJX212" s="333"/>
      <c r="DJY212" s="223"/>
      <c r="DJZ212" s="418"/>
      <c r="DKA212" s="418"/>
      <c r="DKB212" s="331"/>
      <c r="DKC212" s="332"/>
      <c r="DKD212" s="418"/>
      <c r="DKE212" s="223"/>
      <c r="DKF212" s="223"/>
      <c r="DKG212" s="333"/>
      <c r="DKH212" s="333"/>
      <c r="DKI212" s="223"/>
      <c r="DKJ212" s="418"/>
      <c r="DKK212" s="418"/>
      <c r="DKL212" s="331"/>
      <c r="DKM212" s="332"/>
      <c r="DKN212" s="418"/>
      <c r="DKO212" s="223"/>
      <c r="DKP212" s="223"/>
      <c r="DKQ212" s="333"/>
      <c r="DKR212" s="333"/>
      <c r="DKS212" s="223"/>
      <c r="DKT212" s="418"/>
      <c r="DKU212" s="418"/>
      <c r="DKV212" s="331"/>
      <c r="DKW212" s="332"/>
      <c r="DKX212" s="418"/>
      <c r="DKY212" s="223"/>
      <c r="DKZ212" s="223"/>
      <c r="DLA212" s="333"/>
      <c r="DLB212" s="333"/>
      <c r="DLC212" s="223"/>
      <c r="DLD212" s="418"/>
      <c r="DLE212" s="418"/>
      <c r="DLF212" s="331"/>
      <c r="DLG212" s="332"/>
      <c r="DLH212" s="418"/>
      <c r="DLI212" s="223"/>
      <c r="DLJ212" s="223"/>
      <c r="DLK212" s="333"/>
      <c r="DLL212" s="333"/>
      <c r="DLM212" s="223"/>
      <c r="DLN212" s="418"/>
      <c r="DLO212" s="418"/>
      <c r="DLP212" s="331"/>
      <c r="DLQ212" s="332"/>
      <c r="DLR212" s="418"/>
      <c r="DLS212" s="223"/>
      <c r="DLT212" s="223"/>
      <c r="DLU212" s="333"/>
      <c r="DLV212" s="333"/>
      <c r="DLW212" s="223"/>
      <c r="DLX212" s="418"/>
      <c r="DLY212" s="418"/>
      <c r="DLZ212" s="331"/>
      <c r="DMA212" s="332"/>
      <c r="DMB212" s="418"/>
      <c r="DMC212" s="223"/>
      <c r="DMD212" s="223"/>
      <c r="DME212" s="333"/>
      <c r="DMF212" s="333"/>
      <c r="DMG212" s="223"/>
      <c r="DMH212" s="418"/>
      <c r="DMI212" s="418"/>
      <c r="DMJ212" s="331"/>
      <c r="DMK212" s="332"/>
      <c r="DML212" s="418"/>
      <c r="DMM212" s="223"/>
      <c r="DMN212" s="223"/>
      <c r="DMO212" s="333"/>
      <c r="DMP212" s="333"/>
      <c r="DMQ212" s="223"/>
      <c r="DMR212" s="418"/>
      <c r="DMS212" s="418"/>
      <c r="DMT212" s="331"/>
      <c r="DMU212" s="332"/>
      <c r="DMV212" s="418"/>
      <c r="DMW212" s="223"/>
      <c r="DMX212" s="223"/>
      <c r="DMY212" s="333"/>
      <c r="DMZ212" s="333"/>
      <c r="DNA212" s="223"/>
      <c r="DNB212" s="418"/>
      <c r="DNC212" s="418"/>
      <c r="DND212" s="331"/>
      <c r="DNE212" s="332"/>
      <c r="DNF212" s="418"/>
      <c r="DNG212" s="223"/>
      <c r="DNH212" s="223"/>
      <c r="DNI212" s="333"/>
      <c r="DNJ212" s="333"/>
      <c r="DNK212" s="223"/>
      <c r="DNL212" s="418"/>
      <c r="DNM212" s="418"/>
      <c r="DNN212" s="331"/>
      <c r="DNO212" s="332"/>
      <c r="DNP212" s="418"/>
      <c r="DNQ212" s="223"/>
      <c r="DNR212" s="223"/>
      <c r="DNS212" s="333"/>
      <c r="DNT212" s="333"/>
      <c r="DNU212" s="223"/>
      <c r="DNV212" s="418"/>
      <c r="DNW212" s="418"/>
      <c r="DNX212" s="331"/>
      <c r="DNY212" s="332"/>
      <c r="DNZ212" s="418"/>
      <c r="DOA212" s="223"/>
      <c r="DOB212" s="223"/>
      <c r="DOC212" s="333"/>
      <c r="DOD212" s="333"/>
      <c r="DOE212" s="223"/>
      <c r="DOF212" s="418"/>
      <c r="DOG212" s="418"/>
      <c r="DOH212" s="331"/>
      <c r="DOI212" s="332"/>
      <c r="DOJ212" s="418"/>
      <c r="DOK212" s="223"/>
      <c r="DOL212" s="223"/>
      <c r="DOM212" s="333"/>
      <c r="DON212" s="333"/>
      <c r="DOO212" s="223"/>
      <c r="DOP212" s="418"/>
      <c r="DOQ212" s="418"/>
      <c r="DOR212" s="331"/>
      <c r="DOS212" s="332"/>
      <c r="DOT212" s="418"/>
      <c r="DOU212" s="223"/>
      <c r="DOV212" s="223"/>
      <c r="DOW212" s="333"/>
      <c r="DOX212" s="333"/>
      <c r="DOY212" s="223"/>
      <c r="DOZ212" s="418"/>
      <c r="DPA212" s="418"/>
      <c r="DPB212" s="331"/>
      <c r="DPC212" s="332"/>
      <c r="DPD212" s="418"/>
      <c r="DPE212" s="223"/>
      <c r="DPF212" s="223"/>
      <c r="DPG212" s="333"/>
      <c r="DPH212" s="333"/>
      <c r="DPI212" s="223"/>
      <c r="DPJ212" s="418"/>
      <c r="DPK212" s="418"/>
      <c r="DPL212" s="331"/>
      <c r="DPM212" s="332"/>
      <c r="DPN212" s="418"/>
      <c r="DPO212" s="223"/>
      <c r="DPP212" s="223"/>
      <c r="DPQ212" s="333"/>
      <c r="DPR212" s="333"/>
      <c r="DPS212" s="223"/>
      <c r="DPT212" s="418"/>
      <c r="DPU212" s="418"/>
      <c r="DPV212" s="331"/>
      <c r="DPW212" s="332"/>
      <c r="DPX212" s="418"/>
      <c r="DPY212" s="223"/>
      <c r="DPZ212" s="223"/>
      <c r="DQA212" s="333"/>
      <c r="DQB212" s="333"/>
      <c r="DQC212" s="223"/>
      <c r="DQD212" s="418"/>
      <c r="DQE212" s="418"/>
      <c r="DQF212" s="331"/>
      <c r="DQG212" s="332"/>
      <c r="DQH212" s="418"/>
      <c r="DQI212" s="223"/>
      <c r="DQJ212" s="223"/>
      <c r="DQK212" s="333"/>
      <c r="DQL212" s="333"/>
      <c r="DQM212" s="223"/>
      <c r="DQN212" s="418"/>
      <c r="DQO212" s="418"/>
      <c r="DQP212" s="331"/>
      <c r="DQQ212" s="332"/>
      <c r="DQR212" s="418"/>
      <c r="DQS212" s="223"/>
      <c r="DQT212" s="223"/>
      <c r="DQU212" s="333"/>
      <c r="DQV212" s="333"/>
      <c r="DQW212" s="223"/>
      <c r="DQX212" s="418"/>
      <c r="DQY212" s="418"/>
      <c r="DQZ212" s="331"/>
      <c r="DRA212" s="332"/>
      <c r="DRB212" s="418"/>
      <c r="DRC212" s="223"/>
      <c r="DRD212" s="223"/>
      <c r="DRE212" s="333"/>
      <c r="DRF212" s="333"/>
      <c r="DRG212" s="223"/>
      <c r="DRH212" s="418"/>
      <c r="DRI212" s="418"/>
      <c r="DRJ212" s="331"/>
      <c r="DRK212" s="332"/>
      <c r="DRL212" s="418"/>
      <c r="DRM212" s="223"/>
      <c r="DRN212" s="223"/>
      <c r="DRO212" s="333"/>
      <c r="DRP212" s="333"/>
      <c r="DRQ212" s="223"/>
      <c r="DRR212" s="418"/>
      <c r="DRS212" s="418"/>
      <c r="DRT212" s="331"/>
      <c r="DRU212" s="332"/>
      <c r="DRV212" s="418"/>
      <c r="DRW212" s="223"/>
      <c r="DRX212" s="223"/>
      <c r="DRY212" s="333"/>
      <c r="DRZ212" s="333"/>
      <c r="DSA212" s="223"/>
      <c r="DSB212" s="418"/>
      <c r="DSC212" s="418"/>
      <c r="DSD212" s="331"/>
      <c r="DSE212" s="332"/>
      <c r="DSF212" s="418"/>
      <c r="DSG212" s="223"/>
      <c r="DSH212" s="223"/>
      <c r="DSI212" s="333"/>
      <c r="DSJ212" s="333"/>
      <c r="DSK212" s="223"/>
      <c r="DSL212" s="418"/>
      <c r="DSM212" s="418"/>
      <c r="DSN212" s="331"/>
      <c r="DSO212" s="332"/>
      <c r="DSP212" s="418"/>
      <c r="DSQ212" s="223"/>
      <c r="DSR212" s="223"/>
      <c r="DSS212" s="333"/>
      <c r="DST212" s="333"/>
      <c r="DSU212" s="223"/>
      <c r="DSV212" s="418"/>
      <c r="DSW212" s="418"/>
      <c r="DSX212" s="331"/>
      <c r="DSY212" s="332"/>
      <c r="DSZ212" s="418"/>
      <c r="DTA212" s="223"/>
      <c r="DTB212" s="223"/>
      <c r="DTC212" s="333"/>
      <c r="DTD212" s="333"/>
      <c r="DTE212" s="223"/>
      <c r="DTF212" s="418"/>
      <c r="DTG212" s="418"/>
      <c r="DTH212" s="331"/>
      <c r="DTI212" s="332"/>
      <c r="DTJ212" s="418"/>
      <c r="DTK212" s="223"/>
      <c r="DTL212" s="223"/>
      <c r="DTM212" s="333"/>
      <c r="DTN212" s="333"/>
      <c r="DTO212" s="223"/>
      <c r="DTP212" s="418"/>
      <c r="DTQ212" s="418"/>
      <c r="DTR212" s="331"/>
      <c r="DTS212" s="332"/>
      <c r="DTT212" s="418"/>
      <c r="DTU212" s="223"/>
      <c r="DTV212" s="223"/>
      <c r="DTW212" s="333"/>
      <c r="DTX212" s="333"/>
      <c r="DTY212" s="223"/>
      <c r="DTZ212" s="418"/>
      <c r="DUA212" s="418"/>
      <c r="DUB212" s="331"/>
      <c r="DUC212" s="332"/>
      <c r="DUD212" s="418"/>
      <c r="DUE212" s="223"/>
      <c r="DUF212" s="223"/>
      <c r="DUG212" s="333"/>
      <c r="DUH212" s="333"/>
      <c r="DUI212" s="223"/>
      <c r="DUJ212" s="418"/>
      <c r="DUK212" s="418"/>
      <c r="DUL212" s="331"/>
      <c r="DUM212" s="332"/>
      <c r="DUN212" s="418"/>
      <c r="DUO212" s="223"/>
      <c r="DUP212" s="223"/>
      <c r="DUQ212" s="333"/>
      <c r="DUR212" s="333"/>
      <c r="DUS212" s="223"/>
      <c r="DUT212" s="418"/>
      <c r="DUU212" s="418"/>
      <c r="DUV212" s="331"/>
      <c r="DUW212" s="332"/>
      <c r="DUX212" s="418"/>
      <c r="DUY212" s="223"/>
      <c r="DUZ212" s="223"/>
      <c r="DVA212" s="333"/>
      <c r="DVB212" s="333"/>
      <c r="DVC212" s="223"/>
      <c r="DVD212" s="418"/>
      <c r="DVE212" s="418"/>
      <c r="DVF212" s="331"/>
      <c r="DVG212" s="332"/>
      <c r="DVH212" s="418"/>
      <c r="DVI212" s="223"/>
      <c r="DVJ212" s="223"/>
      <c r="DVK212" s="333"/>
      <c r="DVL212" s="333"/>
      <c r="DVM212" s="223"/>
      <c r="DVN212" s="418"/>
      <c r="DVO212" s="418"/>
      <c r="DVP212" s="331"/>
      <c r="DVQ212" s="332"/>
      <c r="DVR212" s="418"/>
      <c r="DVS212" s="223"/>
      <c r="DVT212" s="223"/>
      <c r="DVU212" s="333"/>
      <c r="DVV212" s="333"/>
      <c r="DVW212" s="223"/>
      <c r="DVX212" s="418"/>
      <c r="DVY212" s="418"/>
      <c r="DVZ212" s="331"/>
      <c r="DWA212" s="332"/>
      <c r="DWB212" s="418"/>
      <c r="DWC212" s="223"/>
      <c r="DWD212" s="223"/>
      <c r="DWE212" s="333"/>
      <c r="DWF212" s="333"/>
      <c r="DWG212" s="223"/>
      <c r="DWH212" s="418"/>
      <c r="DWI212" s="418"/>
      <c r="DWJ212" s="331"/>
      <c r="DWK212" s="332"/>
      <c r="DWL212" s="418"/>
      <c r="DWM212" s="223"/>
      <c r="DWN212" s="223"/>
      <c r="DWO212" s="333"/>
      <c r="DWP212" s="333"/>
      <c r="DWQ212" s="223"/>
      <c r="DWR212" s="418"/>
      <c r="DWS212" s="418"/>
      <c r="DWT212" s="331"/>
      <c r="DWU212" s="332"/>
      <c r="DWV212" s="418"/>
      <c r="DWW212" s="223"/>
      <c r="DWX212" s="223"/>
      <c r="DWY212" s="333"/>
      <c r="DWZ212" s="333"/>
      <c r="DXA212" s="223"/>
      <c r="DXB212" s="418"/>
      <c r="DXC212" s="418"/>
      <c r="DXD212" s="331"/>
      <c r="DXE212" s="332"/>
      <c r="DXF212" s="418"/>
      <c r="DXG212" s="223"/>
      <c r="DXH212" s="223"/>
      <c r="DXI212" s="333"/>
      <c r="DXJ212" s="333"/>
      <c r="DXK212" s="223"/>
      <c r="DXL212" s="418"/>
      <c r="DXM212" s="418"/>
      <c r="DXN212" s="331"/>
      <c r="DXO212" s="332"/>
      <c r="DXP212" s="418"/>
      <c r="DXQ212" s="223"/>
      <c r="DXR212" s="223"/>
      <c r="DXS212" s="333"/>
      <c r="DXT212" s="333"/>
      <c r="DXU212" s="223"/>
      <c r="DXV212" s="418"/>
      <c r="DXW212" s="418"/>
      <c r="DXX212" s="331"/>
      <c r="DXY212" s="332"/>
      <c r="DXZ212" s="418"/>
      <c r="DYA212" s="223"/>
      <c r="DYB212" s="223"/>
      <c r="DYC212" s="333"/>
      <c r="DYD212" s="333"/>
      <c r="DYE212" s="223"/>
      <c r="DYF212" s="418"/>
      <c r="DYG212" s="418"/>
      <c r="DYH212" s="331"/>
      <c r="DYI212" s="332"/>
      <c r="DYJ212" s="418"/>
      <c r="DYK212" s="223"/>
      <c r="DYL212" s="223"/>
      <c r="DYM212" s="333"/>
      <c r="DYN212" s="333"/>
      <c r="DYO212" s="223"/>
      <c r="DYP212" s="418"/>
      <c r="DYQ212" s="418"/>
      <c r="DYR212" s="331"/>
      <c r="DYS212" s="332"/>
      <c r="DYT212" s="418"/>
      <c r="DYU212" s="223"/>
      <c r="DYV212" s="223"/>
      <c r="DYW212" s="333"/>
      <c r="DYX212" s="333"/>
      <c r="DYY212" s="223"/>
      <c r="DYZ212" s="418"/>
      <c r="DZA212" s="418"/>
      <c r="DZB212" s="331"/>
      <c r="DZC212" s="332"/>
      <c r="DZD212" s="418"/>
      <c r="DZE212" s="223"/>
      <c r="DZF212" s="223"/>
      <c r="DZG212" s="333"/>
      <c r="DZH212" s="333"/>
      <c r="DZI212" s="223"/>
      <c r="DZJ212" s="418"/>
      <c r="DZK212" s="418"/>
      <c r="DZL212" s="331"/>
      <c r="DZM212" s="332"/>
      <c r="DZN212" s="418"/>
      <c r="DZO212" s="223"/>
      <c r="DZP212" s="223"/>
      <c r="DZQ212" s="333"/>
      <c r="DZR212" s="333"/>
      <c r="DZS212" s="223"/>
      <c r="DZT212" s="418"/>
      <c r="DZU212" s="418"/>
      <c r="DZV212" s="331"/>
      <c r="DZW212" s="332"/>
      <c r="DZX212" s="418"/>
      <c r="DZY212" s="223"/>
      <c r="DZZ212" s="223"/>
      <c r="EAA212" s="333"/>
      <c r="EAB212" s="333"/>
      <c r="EAC212" s="223"/>
      <c r="EAD212" s="418"/>
      <c r="EAE212" s="418"/>
      <c r="EAF212" s="331"/>
      <c r="EAG212" s="332"/>
      <c r="EAH212" s="418"/>
      <c r="EAI212" s="223"/>
      <c r="EAJ212" s="223"/>
      <c r="EAK212" s="333"/>
      <c r="EAL212" s="333"/>
      <c r="EAM212" s="223"/>
      <c r="EAN212" s="418"/>
      <c r="EAO212" s="418"/>
      <c r="EAP212" s="331"/>
      <c r="EAQ212" s="332"/>
      <c r="EAR212" s="418"/>
      <c r="EAS212" s="223"/>
      <c r="EAT212" s="223"/>
      <c r="EAU212" s="333"/>
      <c r="EAV212" s="333"/>
      <c r="EAW212" s="223"/>
      <c r="EAX212" s="418"/>
      <c r="EAY212" s="418"/>
      <c r="EAZ212" s="331"/>
      <c r="EBA212" s="332"/>
      <c r="EBB212" s="418"/>
      <c r="EBC212" s="223"/>
      <c r="EBD212" s="223"/>
      <c r="EBE212" s="333"/>
      <c r="EBF212" s="333"/>
      <c r="EBG212" s="223"/>
      <c r="EBH212" s="418"/>
      <c r="EBI212" s="418"/>
      <c r="EBJ212" s="331"/>
      <c r="EBK212" s="332"/>
      <c r="EBL212" s="418"/>
      <c r="EBM212" s="223"/>
      <c r="EBN212" s="223"/>
      <c r="EBO212" s="333"/>
      <c r="EBP212" s="333"/>
      <c r="EBQ212" s="223"/>
      <c r="EBR212" s="418"/>
      <c r="EBS212" s="418"/>
      <c r="EBT212" s="331"/>
      <c r="EBU212" s="332"/>
      <c r="EBV212" s="418"/>
      <c r="EBW212" s="223"/>
      <c r="EBX212" s="223"/>
      <c r="EBY212" s="333"/>
      <c r="EBZ212" s="333"/>
      <c r="ECA212" s="223"/>
      <c r="ECB212" s="418"/>
      <c r="ECC212" s="418"/>
      <c r="ECD212" s="331"/>
      <c r="ECE212" s="332"/>
      <c r="ECF212" s="418"/>
      <c r="ECG212" s="223"/>
      <c r="ECH212" s="223"/>
      <c r="ECI212" s="333"/>
      <c r="ECJ212" s="333"/>
      <c r="ECK212" s="223"/>
      <c r="ECL212" s="418"/>
      <c r="ECM212" s="418"/>
      <c r="ECN212" s="331"/>
      <c r="ECO212" s="332"/>
      <c r="ECP212" s="418"/>
      <c r="ECQ212" s="223"/>
      <c r="ECR212" s="223"/>
      <c r="ECS212" s="333"/>
      <c r="ECT212" s="333"/>
      <c r="ECU212" s="223"/>
      <c r="ECV212" s="418"/>
      <c r="ECW212" s="418"/>
      <c r="ECX212" s="331"/>
      <c r="ECY212" s="332"/>
      <c r="ECZ212" s="418"/>
      <c r="EDA212" s="223"/>
      <c r="EDB212" s="223"/>
      <c r="EDC212" s="333"/>
      <c r="EDD212" s="333"/>
      <c r="EDE212" s="223"/>
      <c r="EDF212" s="418"/>
      <c r="EDG212" s="418"/>
      <c r="EDH212" s="331"/>
      <c r="EDI212" s="332"/>
      <c r="EDJ212" s="418"/>
      <c r="EDK212" s="223"/>
      <c r="EDL212" s="223"/>
      <c r="EDM212" s="333"/>
      <c r="EDN212" s="333"/>
      <c r="EDO212" s="223"/>
      <c r="EDP212" s="418"/>
      <c r="EDQ212" s="418"/>
      <c r="EDR212" s="331"/>
      <c r="EDS212" s="332"/>
      <c r="EDT212" s="418"/>
      <c r="EDU212" s="223"/>
      <c r="EDV212" s="223"/>
      <c r="EDW212" s="333"/>
      <c r="EDX212" s="333"/>
      <c r="EDY212" s="223"/>
      <c r="EDZ212" s="418"/>
      <c r="EEA212" s="418"/>
      <c r="EEB212" s="331"/>
      <c r="EEC212" s="332"/>
      <c r="EED212" s="418"/>
      <c r="EEE212" s="223"/>
      <c r="EEF212" s="223"/>
      <c r="EEG212" s="333"/>
      <c r="EEH212" s="333"/>
      <c r="EEI212" s="223"/>
      <c r="EEJ212" s="418"/>
      <c r="EEK212" s="418"/>
      <c r="EEL212" s="331"/>
      <c r="EEM212" s="332"/>
      <c r="EEN212" s="418"/>
      <c r="EEO212" s="223"/>
      <c r="EEP212" s="223"/>
      <c r="EEQ212" s="333"/>
      <c r="EER212" s="333"/>
      <c r="EES212" s="223"/>
      <c r="EET212" s="418"/>
      <c r="EEU212" s="418"/>
      <c r="EEV212" s="331"/>
      <c r="EEW212" s="332"/>
      <c r="EEX212" s="418"/>
      <c r="EEY212" s="223"/>
      <c r="EEZ212" s="223"/>
      <c r="EFA212" s="333"/>
      <c r="EFB212" s="333"/>
      <c r="EFC212" s="223"/>
      <c r="EFD212" s="418"/>
      <c r="EFE212" s="418"/>
      <c r="EFF212" s="331"/>
      <c r="EFG212" s="332"/>
      <c r="EFH212" s="418"/>
      <c r="EFI212" s="223"/>
      <c r="EFJ212" s="223"/>
      <c r="EFK212" s="333"/>
      <c r="EFL212" s="333"/>
      <c r="EFM212" s="223"/>
      <c r="EFN212" s="418"/>
      <c r="EFO212" s="418"/>
      <c r="EFP212" s="331"/>
      <c r="EFQ212" s="332"/>
      <c r="EFR212" s="418"/>
      <c r="EFS212" s="223"/>
      <c r="EFT212" s="223"/>
      <c r="EFU212" s="333"/>
      <c r="EFV212" s="333"/>
      <c r="EFW212" s="223"/>
      <c r="EFX212" s="418"/>
      <c r="EFY212" s="418"/>
      <c r="EFZ212" s="331"/>
      <c r="EGA212" s="332"/>
      <c r="EGB212" s="418"/>
      <c r="EGC212" s="223"/>
      <c r="EGD212" s="223"/>
      <c r="EGE212" s="333"/>
      <c r="EGF212" s="333"/>
      <c r="EGG212" s="223"/>
      <c r="EGH212" s="418"/>
      <c r="EGI212" s="418"/>
      <c r="EGJ212" s="331"/>
      <c r="EGK212" s="332"/>
      <c r="EGL212" s="418"/>
      <c r="EGM212" s="223"/>
      <c r="EGN212" s="223"/>
      <c r="EGO212" s="333"/>
      <c r="EGP212" s="333"/>
      <c r="EGQ212" s="223"/>
      <c r="EGR212" s="418"/>
      <c r="EGS212" s="418"/>
      <c r="EGT212" s="331"/>
      <c r="EGU212" s="332"/>
      <c r="EGV212" s="418"/>
      <c r="EGW212" s="223"/>
      <c r="EGX212" s="223"/>
      <c r="EGY212" s="333"/>
      <c r="EGZ212" s="333"/>
      <c r="EHA212" s="223"/>
      <c r="EHB212" s="418"/>
      <c r="EHC212" s="418"/>
      <c r="EHD212" s="331"/>
      <c r="EHE212" s="332"/>
      <c r="EHF212" s="418"/>
      <c r="EHG212" s="223"/>
      <c r="EHH212" s="223"/>
      <c r="EHI212" s="333"/>
      <c r="EHJ212" s="333"/>
      <c r="EHK212" s="223"/>
      <c r="EHL212" s="418"/>
      <c r="EHM212" s="418"/>
      <c r="EHN212" s="331"/>
      <c r="EHO212" s="332"/>
      <c r="EHP212" s="418"/>
      <c r="EHQ212" s="223"/>
      <c r="EHR212" s="223"/>
      <c r="EHS212" s="333"/>
      <c r="EHT212" s="333"/>
      <c r="EHU212" s="223"/>
      <c r="EHV212" s="418"/>
      <c r="EHW212" s="418"/>
      <c r="EHX212" s="331"/>
      <c r="EHY212" s="332"/>
      <c r="EHZ212" s="418"/>
      <c r="EIA212" s="223"/>
      <c r="EIB212" s="223"/>
      <c r="EIC212" s="333"/>
      <c r="EID212" s="333"/>
      <c r="EIE212" s="223"/>
      <c r="EIF212" s="418"/>
      <c r="EIG212" s="418"/>
      <c r="EIH212" s="331"/>
      <c r="EII212" s="332"/>
      <c r="EIJ212" s="418"/>
      <c r="EIK212" s="223"/>
      <c r="EIL212" s="223"/>
      <c r="EIM212" s="333"/>
      <c r="EIN212" s="333"/>
      <c r="EIO212" s="223"/>
      <c r="EIP212" s="418"/>
      <c r="EIQ212" s="418"/>
      <c r="EIR212" s="331"/>
      <c r="EIS212" s="332"/>
      <c r="EIT212" s="418"/>
      <c r="EIU212" s="223"/>
      <c r="EIV212" s="223"/>
      <c r="EIW212" s="333"/>
      <c r="EIX212" s="333"/>
      <c r="EIY212" s="223"/>
      <c r="EIZ212" s="418"/>
      <c r="EJA212" s="418"/>
      <c r="EJB212" s="331"/>
      <c r="EJC212" s="332"/>
      <c r="EJD212" s="418"/>
      <c r="EJE212" s="223"/>
      <c r="EJF212" s="223"/>
      <c r="EJG212" s="333"/>
      <c r="EJH212" s="333"/>
      <c r="EJI212" s="223"/>
      <c r="EJJ212" s="418"/>
      <c r="EJK212" s="418"/>
      <c r="EJL212" s="331"/>
      <c r="EJM212" s="332"/>
      <c r="EJN212" s="418"/>
      <c r="EJO212" s="223"/>
      <c r="EJP212" s="223"/>
      <c r="EJQ212" s="333"/>
      <c r="EJR212" s="333"/>
      <c r="EJS212" s="223"/>
      <c r="EJT212" s="418"/>
      <c r="EJU212" s="418"/>
      <c r="EJV212" s="331"/>
      <c r="EJW212" s="332"/>
      <c r="EJX212" s="418"/>
      <c r="EJY212" s="223"/>
      <c r="EJZ212" s="223"/>
      <c r="EKA212" s="333"/>
      <c r="EKB212" s="333"/>
      <c r="EKC212" s="223"/>
      <c r="EKD212" s="418"/>
      <c r="EKE212" s="418"/>
      <c r="EKF212" s="331"/>
      <c r="EKG212" s="332"/>
      <c r="EKH212" s="418"/>
      <c r="EKI212" s="223"/>
      <c r="EKJ212" s="223"/>
      <c r="EKK212" s="333"/>
      <c r="EKL212" s="333"/>
      <c r="EKM212" s="223"/>
      <c r="EKN212" s="418"/>
      <c r="EKO212" s="418"/>
      <c r="EKP212" s="331"/>
      <c r="EKQ212" s="332"/>
      <c r="EKR212" s="418"/>
      <c r="EKS212" s="223"/>
      <c r="EKT212" s="223"/>
      <c r="EKU212" s="333"/>
      <c r="EKV212" s="333"/>
      <c r="EKW212" s="223"/>
      <c r="EKX212" s="418"/>
      <c r="EKY212" s="418"/>
      <c r="EKZ212" s="331"/>
      <c r="ELA212" s="332"/>
      <c r="ELB212" s="418"/>
      <c r="ELC212" s="223"/>
      <c r="ELD212" s="223"/>
      <c r="ELE212" s="333"/>
      <c r="ELF212" s="333"/>
      <c r="ELG212" s="223"/>
      <c r="ELH212" s="418"/>
      <c r="ELI212" s="418"/>
      <c r="ELJ212" s="331"/>
      <c r="ELK212" s="332"/>
      <c r="ELL212" s="418"/>
      <c r="ELM212" s="223"/>
      <c r="ELN212" s="223"/>
      <c r="ELO212" s="333"/>
      <c r="ELP212" s="333"/>
      <c r="ELQ212" s="223"/>
      <c r="ELR212" s="418"/>
      <c r="ELS212" s="418"/>
      <c r="ELT212" s="331"/>
      <c r="ELU212" s="332"/>
      <c r="ELV212" s="418"/>
      <c r="ELW212" s="223"/>
      <c r="ELX212" s="223"/>
      <c r="ELY212" s="333"/>
      <c r="ELZ212" s="333"/>
      <c r="EMA212" s="223"/>
      <c r="EMB212" s="418"/>
      <c r="EMC212" s="418"/>
      <c r="EMD212" s="331"/>
      <c r="EME212" s="332"/>
      <c r="EMF212" s="418"/>
      <c r="EMG212" s="223"/>
      <c r="EMH212" s="223"/>
      <c r="EMI212" s="333"/>
      <c r="EMJ212" s="333"/>
      <c r="EMK212" s="223"/>
      <c r="EML212" s="418"/>
      <c r="EMM212" s="418"/>
      <c r="EMN212" s="331"/>
      <c r="EMO212" s="332"/>
      <c r="EMP212" s="418"/>
      <c r="EMQ212" s="223"/>
      <c r="EMR212" s="223"/>
      <c r="EMS212" s="333"/>
      <c r="EMT212" s="333"/>
      <c r="EMU212" s="223"/>
      <c r="EMV212" s="418"/>
      <c r="EMW212" s="418"/>
      <c r="EMX212" s="331"/>
      <c r="EMY212" s="332"/>
      <c r="EMZ212" s="418"/>
      <c r="ENA212" s="223"/>
      <c r="ENB212" s="223"/>
      <c r="ENC212" s="333"/>
      <c r="END212" s="333"/>
      <c r="ENE212" s="223"/>
      <c r="ENF212" s="418"/>
      <c r="ENG212" s="418"/>
      <c r="ENH212" s="331"/>
      <c r="ENI212" s="332"/>
      <c r="ENJ212" s="418"/>
      <c r="ENK212" s="223"/>
      <c r="ENL212" s="223"/>
      <c r="ENM212" s="333"/>
      <c r="ENN212" s="333"/>
      <c r="ENO212" s="223"/>
      <c r="ENP212" s="418"/>
      <c r="ENQ212" s="418"/>
      <c r="ENR212" s="331"/>
      <c r="ENS212" s="332"/>
      <c r="ENT212" s="418"/>
      <c r="ENU212" s="223"/>
      <c r="ENV212" s="223"/>
      <c r="ENW212" s="333"/>
      <c r="ENX212" s="333"/>
      <c r="ENY212" s="223"/>
      <c r="ENZ212" s="418"/>
      <c r="EOA212" s="418"/>
      <c r="EOB212" s="331"/>
      <c r="EOC212" s="332"/>
      <c r="EOD212" s="418"/>
      <c r="EOE212" s="223"/>
      <c r="EOF212" s="223"/>
      <c r="EOG212" s="333"/>
      <c r="EOH212" s="333"/>
      <c r="EOI212" s="223"/>
      <c r="EOJ212" s="418"/>
      <c r="EOK212" s="418"/>
      <c r="EOL212" s="331"/>
      <c r="EOM212" s="332"/>
      <c r="EON212" s="418"/>
      <c r="EOO212" s="223"/>
      <c r="EOP212" s="223"/>
      <c r="EOQ212" s="333"/>
      <c r="EOR212" s="333"/>
      <c r="EOS212" s="223"/>
      <c r="EOT212" s="418"/>
      <c r="EOU212" s="418"/>
      <c r="EOV212" s="331"/>
      <c r="EOW212" s="332"/>
      <c r="EOX212" s="418"/>
      <c r="EOY212" s="223"/>
      <c r="EOZ212" s="223"/>
      <c r="EPA212" s="333"/>
      <c r="EPB212" s="333"/>
      <c r="EPC212" s="223"/>
      <c r="EPD212" s="418"/>
      <c r="EPE212" s="418"/>
      <c r="EPF212" s="331"/>
      <c r="EPG212" s="332"/>
      <c r="EPH212" s="418"/>
      <c r="EPI212" s="223"/>
      <c r="EPJ212" s="223"/>
      <c r="EPK212" s="333"/>
      <c r="EPL212" s="333"/>
      <c r="EPM212" s="223"/>
      <c r="EPN212" s="418"/>
      <c r="EPO212" s="418"/>
      <c r="EPP212" s="331"/>
      <c r="EPQ212" s="332"/>
      <c r="EPR212" s="418"/>
      <c r="EPS212" s="223"/>
      <c r="EPT212" s="223"/>
      <c r="EPU212" s="333"/>
      <c r="EPV212" s="333"/>
      <c r="EPW212" s="223"/>
      <c r="EPX212" s="418"/>
      <c r="EPY212" s="418"/>
      <c r="EPZ212" s="331"/>
      <c r="EQA212" s="332"/>
      <c r="EQB212" s="418"/>
      <c r="EQC212" s="223"/>
      <c r="EQD212" s="223"/>
      <c r="EQE212" s="333"/>
      <c r="EQF212" s="333"/>
      <c r="EQG212" s="223"/>
      <c r="EQH212" s="418"/>
      <c r="EQI212" s="418"/>
      <c r="EQJ212" s="331"/>
      <c r="EQK212" s="332"/>
      <c r="EQL212" s="418"/>
      <c r="EQM212" s="223"/>
      <c r="EQN212" s="223"/>
      <c r="EQO212" s="333"/>
      <c r="EQP212" s="333"/>
      <c r="EQQ212" s="223"/>
      <c r="EQR212" s="418"/>
      <c r="EQS212" s="418"/>
      <c r="EQT212" s="331"/>
      <c r="EQU212" s="332"/>
      <c r="EQV212" s="418"/>
      <c r="EQW212" s="223"/>
      <c r="EQX212" s="223"/>
      <c r="EQY212" s="333"/>
      <c r="EQZ212" s="333"/>
      <c r="ERA212" s="223"/>
      <c r="ERB212" s="418"/>
      <c r="ERC212" s="418"/>
      <c r="ERD212" s="331"/>
      <c r="ERE212" s="332"/>
      <c r="ERF212" s="418"/>
      <c r="ERG212" s="223"/>
      <c r="ERH212" s="223"/>
      <c r="ERI212" s="333"/>
      <c r="ERJ212" s="333"/>
      <c r="ERK212" s="223"/>
      <c r="ERL212" s="418"/>
      <c r="ERM212" s="418"/>
      <c r="ERN212" s="331"/>
      <c r="ERO212" s="332"/>
      <c r="ERP212" s="418"/>
      <c r="ERQ212" s="223"/>
      <c r="ERR212" s="223"/>
      <c r="ERS212" s="333"/>
      <c r="ERT212" s="333"/>
      <c r="ERU212" s="223"/>
      <c r="ERV212" s="418"/>
      <c r="ERW212" s="418"/>
      <c r="ERX212" s="331"/>
      <c r="ERY212" s="332"/>
      <c r="ERZ212" s="418"/>
      <c r="ESA212" s="223"/>
      <c r="ESB212" s="223"/>
      <c r="ESC212" s="333"/>
      <c r="ESD212" s="333"/>
      <c r="ESE212" s="223"/>
      <c r="ESF212" s="418"/>
      <c r="ESG212" s="418"/>
      <c r="ESH212" s="331"/>
      <c r="ESI212" s="332"/>
      <c r="ESJ212" s="418"/>
      <c r="ESK212" s="223"/>
      <c r="ESL212" s="223"/>
      <c r="ESM212" s="333"/>
      <c r="ESN212" s="333"/>
      <c r="ESO212" s="223"/>
      <c r="ESP212" s="418"/>
      <c r="ESQ212" s="418"/>
      <c r="ESR212" s="331"/>
      <c r="ESS212" s="332"/>
      <c r="EST212" s="418"/>
      <c r="ESU212" s="223"/>
      <c r="ESV212" s="223"/>
      <c r="ESW212" s="333"/>
      <c r="ESX212" s="333"/>
      <c r="ESY212" s="223"/>
      <c r="ESZ212" s="418"/>
      <c r="ETA212" s="418"/>
      <c r="ETB212" s="331"/>
      <c r="ETC212" s="332"/>
      <c r="ETD212" s="418"/>
      <c r="ETE212" s="223"/>
      <c r="ETF212" s="223"/>
      <c r="ETG212" s="333"/>
      <c r="ETH212" s="333"/>
      <c r="ETI212" s="223"/>
      <c r="ETJ212" s="418"/>
      <c r="ETK212" s="418"/>
      <c r="ETL212" s="331"/>
      <c r="ETM212" s="332"/>
      <c r="ETN212" s="418"/>
      <c r="ETO212" s="223"/>
      <c r="ETP212" s="223"/>
      <c r="ETQ212" s="333"/>
      <c r="ETR212" s="333"/>
      <c r="ETS212" s="223"/>
      <c r="ETT212" s="418"/>
      <c r="ETU212" s="418"/>
      <c r="ETV212" s="331"/>
      <c r="ETW212" s="332"/>
      <c r="ETX212" s="418"/>
      <c r="ETY212" s="223"/>
      <c r="ETZ212" s="223"/>
      <c r="EUA212" s="333"/>
      <c r="EUB212" s="333"/>
      <c r="EUC212" s="223"/>
      <c r="EUD212" s="418"/>
      <c r="EUE212" s="418"/>
      <c r="EUF212" s="331"/>
      <c r="EUG212" s="332"/>
      <c r="EUH212" s="418"/>
      <c r="EUI212" s="223"/>
      <c r="EUJ212" s="223"/>
      <c r="EUK212" s="333"/>
      <c r="EUL212" s="333"/>
      <c r="EUM212" s="223"/>
      <c r="EUN212" s="418"/>
      <c r="EUO212" s="418"/>
      <c r="EUP212" s="331"/>
      <c r="EUQ212" s="332"/>
      <c r="EUR212" s="418"/>
      <c r="EUS212" s="223"/>
      <c r="EUT212" s="223"/>
      <c r="EUU212" s="333"/>
      <c r="EUV212" s="333"/>
      <c r="EUW212" s="223"/>
      <c r="EUX212" s="418"/>
      <c r="EUY212" s="418"/>
      <c r="EUZ212" s="331"/>
      <c r="EVA212" s="332"/>
      <c r="EVB212" s="418"/>
      <c r="EVC212" s="223"/>
      <c r="EVD212" s="223"/>
      <c r="EVE212" s="333"/>
      <c r="EVF212" s="333"/>
      <c r="EVG212" s="223"/>
      <c r="EVH212" s="418"/>
      <c r="EVI212" s="418"/>
      <c r="EVJ212" s="331"/>
      <c r="EVK212" s="332"/>
      <c r="EVL212" s="418"/>
      <c r="EVM212" s="223"/>
      <c r="EVN212" s="223"/>
      <c r="EVO212" s="333"/>
      <c r="EVP212" s="333"/>
      <c r="EVQ212" s="223"/>
      <c r="EVR212" s="418"/>
      <c r="EVS212" s="418"/>
      <c r="EVT212" s="331"/>
      <c r="EVU212" s="332"/>
      <c r="EVV212" s="418"/>
      <c r="EVW212" s="223"/>
      <c r="EVX212" s="223"/>
      <c r="EVY212" s="333"/>
      <c r="EVZ212" s="333"/>
      <c r="EWA212" s="223"/>
      <c r="EWB212" s="418"/>
      <c r="EWC212" s="418"/>
      <c r="EWD212" s="331"/>
      <c r="EWE212" s="332"/>
      <c r="EWF212" s="418"/>
      <c r="EWG212" s="223"/>
      <c r="EWH212" s="223"/>
      <c r="EWI212" s="333"/>
      <c r="EWJ212" s="333"/>
      <c r="EWK212" s="223"/>
      <c r="EWL212" s="418"/>
      <c r="EWM212" s="418"/>
      <c r="EWN212" s="331"/>
      <c r="EWO212" s="332"/>
      <c r="EWP212" s="418"/>
      <c r="EWQ212" s="223"/>
      <c r="EWR212" s="223"/>
      <c r="EWS212" s="333"/>
      <c r="EWT212" s="333"/>
      <c r="EWU212" s="223"/>
      <c r="EWV212" s="418"/>
      <c r="EWW212" s="418"/>
      <c r="EWX212" s="331"/>
      <c r="EWY212" s="332"/>
      <c r="EWZ212" s="418"/>
      <c r="EXA212" s="223"/>
      <c r="EXB212" s="223"/>
      <c r="EXC212" s="333"/>
      <c r="EXD212" s="333"/>
      <c r="EXE212" s="223"/>
      <c r="EXF212" s="418"/>
      <c r="EXG212" s="418"/>
      <c r="EXH212" s="331"/>
      <c r="EXI212" s="332"/>
      <c r="EXJ212" s="418"/>
      <c r="EXK212" s="223"/>
      <c r="EXL212" s="223"/>
      <c r="EXM212" s="333"/>
      <c r="EXN212" s="333"/>
      <c r="EXO212" s="223"/>
      <c r="EXP212" s="418"/>
      <c r="EXQ212" s="418"/>
      <c r="EXR212" s="331"/>
      <c r="EXS212" s="332"/>
      <c r="EXT212" s="418"/>
      <c r="EXU212" s="223"/>
      <c r="EXV212" s="223"/>
      <c r="EXW212" s="333"/>
      <c r="EXX212" s="333"/>
      <c r="EXY212" s="223"/>
      <c r="EXZ212" s="418"/>
      <c r="EYA212" s="418"/>
      <c r="EYB212" s="331"/>
      <c r="EYC212" s="332"/>
      <c r="EYD212" s="418"/>
      <c r="EYE212" s="223"/>
      <c r="EYF212" s="223"/>
      <c r="EYG212" s="333"/>
      <c r="EYH212" s="333"/>
      <c r="EYI212" s="223"/>
      <c r="EYJ212" s="418"/>
      <c r="EYK212" s="418"/>
      <c r="EYL212" s="331"/>
      <c r="EYM212" s="332"/>
      <c r="EYN212" s="418"/>
      <c r="EYO212" s="223"/>
      <c r="EYP212" s="223"/>
      <c r="EYQ212" s="333"/>
      <c r="EYR212" s="333"/>
      <c r="EYS212" s="223"/>
      <c r="EYT212" s="418"/>
      <c r="EYU212" s="418"/>
      <c r="EYV212" s="331"/>
      <c r="EYW212" s="332"/>
      <c r="EYX212" s="418"/>
      <c r="EYY212" s="223"/>
      <c r="EYZ212" s="223"/>
      <c r="EZA212" s="333"/>
      <c r="EZB212" s="333"/>
      <c r="EZC212" s="223"/>
      <c r="EZD212" s="418"/>
      <c r="EZE212" s="418"/>
      <c r="EZF212" s="331"/>
      <c r="EZG212" s="332"/>
      <c r="EZH212" s="418"/>
      <c r="EZI212" s="223"/>
      <c r="EZJ212" s="223"/>
      <c r="EZK212" s="333"/>
      <c r="EZL212" s="333"/>
      <c r="EZM212" s="223"/>
      <c r="EZN212" s="418"/>
      <c r="EZO212" s="418"/>
      <c r="EZP212" s="331"/>
      <c r="EZQ212" s="332"/>
      <c r="EZR212" s="418"/>
      <c r="EZS212" s="223"/>
      <c r="EZT212" s="223"/>
      <c r="EZU212" s="333"/>
      <c r="EZV212" s="333"/>
      <c r="EZW212" s="223"/>
      <c r="EZX212" s="418"/>
      <c r="EZY212" s="418"/>
      <c r="EZZ212" s="331"/>
      <c r="FAA212" s="332"/>
      <c r="FAB212" s="418"/>
      <c r="FAC212" s="223"/>
      <c r="FAD212" s="223"/>
      <c r="FAE212" s="333"/>
      <c r="FAF212" s="333"/>
      <c r="FAG212" s="223"/>
      <c r="FAH212" s="418"/>
      <c r="FAI212" s="418"/>
      <c r="FAJ212" s="331"/>
      <c r="FAK212" s="332"/>
      <c r="FAL212" s="418"/>
      <c r="FAM212" s="223"/>
      <c r="FAN212" s="223"/>
      <c r="FAO212" s="333"/>
      <c r="FAP212" s="333"/>
      <c r="FAQ212" s="223"/>
      <c r="FAR212" s="418"/>
      <c r="FAS212" s="418"/>
      <c r="FAT212" s="331"/>
      <c r="FAU212" s="332"/>
      <c r="FAV212" s="418"/>
      <c r="FAW212" s="223"/>
      <c r="FAX212" s="223"/>
      <c r="FAY212" s="333"/>
      <c r="FAZ212" s="333"/>
      <c r="FBA212" s="223"/>
      <c r="FBB212" s="418"/>
      <c r="FBC212" s="418"/>
      <c r="FBD212" s="331"/>
      <c r="FBE212" s="332"/>
      <c r="FBF212" s="418"/>
      <c r="FBG212" s="223"/>
      <c r="FBH212" s="223"/>
      <c r="FBI212" s="333"/>
      <c r="FBJ212" s="333"/>
      <c r="FBK212" s="223"/>
      <c r="FBL212" s="418"/>
      <c r="FBM212" s="418"/>
      <c r="FBN212" s="331"/>
      <c r="FBO212" s="332"/>
      <c r="FBP212" s="418"/>
      <c r="FBQ212" s="223"/>
      <c r="FBR212" s="223"/>
      <c r="FBS212" s="333"/>
      <c r="FBT212" s="333"/>
      <c r="FBU212" s="223"/>
      <c r="FBV212" s="418"/>
      <c r="FBW212" s="418"/>
      <c r="FBX212" s="331"/>
      <c r="FBY212" s="332"/>
      <c r="FBZ212" s="418"/>
      <c r="FCA212" s="223"/>
      <c r="FCB212" s="223"/>
      <c r="FCC212" s="333"/>
      <c r="FCD212" s="333"/>
      <c r="FCE212" s="223"/>
      <c r="FCF212" s="418"/>
      <c r="FCG212" s="418"/>
      <c r="FCH212" s="331"/>
      <c r="FCI212" s="332"/>
      <c r="FCJ212" s="418"/>
      <c r="FCK212" s="223"/>
      <c r="FCL212" s="223"/>
      <c r="FCM212" s="333"/>
      <c r="FCN212" s="333"/>
      <c r="FCO212" s="223"/>
      <c r="FCP212" s="418"/>
      <c r="FCQ212" s="418"/>
      <c r="FCR212" s="331"/>
      <c r="FCS212" s="332"/>
      <c r="FCT212" s="418"/>
      <c r="FCU212" s="223"/>
      <c r="FCV212" s="223"/>
      <c r="FCW212" s="333"/>
      <c r="FCX212" s="333"/>
      <c r="FCY212" s="223"/>
      <c r="FCZ212" s="418"/>
      <c r="FDA212" s="418"/>
      <c r="FDB212" s="331"/>
      <c r="FDC212" s="332"/>
      <c r="FDD212" s="418"/>
      <c r="FDE212" s="223"/>
      <c r="FDF212" s="223"/>
      <c r="FDG212" s="333"/>
      <c r="FDH212" s="333"/>
      <c r="FDI212" s="223"/>
      <c r="FDJ212" s="418"/>
      <c r="FDK212" s="418"/>
      <c r="FDL212" s="331"/>
      <c r="FDM212" s="332"/>
      <c r="FDN212" s="418"/>
      <c r="FDO212" s="223"/>
      <c r="FDP212" s="223"/>
      <c r="FDQ212" s="333"/>
      <c r="FDR212" s="333"/>
      <c r="FDS212" s="223"/>
      <c r="FDT212" s="418"/>
      <c r="FDU212" s="418"/>
      <c r="FDV212" s="331"/>
      <c r="FDW212" s="332"/>
      <c r="FDX212" s="418"/>
      <c r="FDY212" s="223"/>
      <c r="FDZ212" s="223"/>
      <c r="FEA212" s="333"/>
      <c r="FEB212" s="333"/>
      <c r="FEC212" s="223"/>
      <c r="FED212" s="418"/>
      <c r="FEE212" s="418"/>
      <c r="FEF212" s="331"/>
      <c r="FEG212" s="332"/>
      <c r="FEH212" s="418"/>
      <c r="FEI212" s="223"/>
      <c r="FEJ212" s="223"/>
      <c r="FEK212" s="333"/>
      <c r="FEL212" s="333"/>
      <c r="FEM212" s="223"/>
      <c r="FEN212" s="418"/>
      <c r="FEO212" s="418"/>
      <c r="FEP212" s="331"/>
      <c r="FEQ212" s="332"/>
      <c r="FER212" s="418"/>
      <c r="FES212" s="223"/>
      <c r="FET212" s="223"/>
      <c r="FEU212" s="333"/>
      <c r="FEV212" s="333"/>
      <c r="FEW212" s="223"/>
      <c r="FEX212" s="418"/>
      <c r="FEY212" s="418"/>
      <c r="FEZ212" s="331"/>
      <c r="FFA212" s="332"/>
      <c r="FFB212" s="418"/>
      <c r="FFC212" s="223"/>
      <c r="FFD212" s="223"/>
      <c r="FFE212" s="333"/>
      <c r="FFF212" s="333"/>
      <c r="FFG212" s="223"/>
      <c r="FFH212" s="418"/>
      <c r="FFI212" s="418"/>
      <c r="FFJ212" s="331"/>
      <c r="FFK212" s="332"/>
      <c r="FFL212" s="418"/>
      <c r="FFM212" s="223"/>
      <c r="FFN212" s="223"/>
      <c r="FFO212" s="333"/>
      <c r="FFP212" s="333"/>
      <c r="FFQ212" s="223"/>
      <c r="FFR212" s="418"/>
      <c r="FFS212" s="418"/>
      <c r="FFT212" s="331"/>
      <c r="FFU212" s="332"/>
      <c r="FFV212" s="418"/>
      <c r="FFW212" s="223"/>
      <c r="FFX212" s="223"/>
      <c r="FFY212" s="333"/>
      <c r="FFZ212" s="333"/>
      <c r="FGA212" s="223"/>
      <c r="FGB212" s="418"/>
      <c r="FGC212" s="418"/>
      <c r="FGD212" s="331"/>
      <c r="FGE212" s="332"/>
      <c r="FGF212" s="418"/>
      <c r="FGG212" s="223"/>
      <c r="FGH212" s="223"/>
      <c r="FGI212" s="333"/>
      <c r="FGJ212" s="333"/>
      <c r="FGK212" s="223"/>
      <c r="FGL212" s="418"/>
      <c r="FGM212" s="418"/>
      <c r="FGN212" s="331"/>
      <c r="FGO212" s="332"/>
      <c r="FGP212" s="418"/>
      <c r="FGQ212" s="223"/>
      <c r="FGR212" s="223"/>
      <c r="FGS212" s="333"/>
      <c r="FGT212" s="333"/>
      <c r="FGU212" s="223"/>
      <c r="FGV212" s="418"/>
      <c r="FGW212" s="418"/>
      <c r="FGX212" s="331"/>
      <c r="FGY212" s="332"/>
      <c r="FGZ212" s="418"/>
      <c r="FHA212" s="223"/>
      <c r="FHB212" s="223"/>
      <c r="FHC212" s="333"/>
      <c r="FHD212" s="333"/>
      <c r="FHE212" s="223"/>
      <c r="FHF212" s="418"/>
      <c r="FHG212" s="418"/>
      <c r="FHH212" s="331"/>
      <c r="FHI212" s="332"/>
      <c r="FHJ212" s="418"/>
      <c r="FHK212" s="223"/>
      <c r="FHL212" s="223"/>
      <c r="FHM212" s="333"/>
      <c r="FHN212" s="333"/>
      <c r="FHO212" s="223"/>
      <c r="FHP212" s="418"/>
      <c r="FHQ212" s="418"/>
      <c r="FHR212" s="331"/>
      <c r="FHS212" s="332"/>
      <c r="FHT212" s="418"/>
      <c r="FHU212" s="223"/>
      <c r="FHV212" s="223"/>
      <c r="FHW212" s="333"/>
      <c r="FHX212" s="333"/>
      <c r="FHY212" s="223"/>
      <c r="FHZ212" s="418"/>
      <c r="FIA212" s="418"/>
      <c r="FIB212" s="331"/>
      <c r="FIC212" s="332"/>
      <c r="FID212" s="418"/>
      <c r="FIE212" s="223"/>
      <c r="FIF212" s="223"/>
      <c r="FIG212" s="333"/>
      <c r="FIH212" s="333"/>
      <c r="FII212" s="223"/>
      <c r="FIJ212" s="418"/>
      <c r="FIK212" s="418"/>
      <c r="FIL212" s="331"/>
      <c r="FIM212" s="332"/>
      <c r="FIN212" s="418"/>
      <c r="FIO212" s="223"/>
      <c r="FIP212" s="223"/>
      <c r="FIQ212" s="333"/>
      <c r="FIR212" s="333"/>
      <c r="FIS212" s="223"/>
      <c r="FIT212" s="418"/>
      <c r="FIU212" s="418"/>
      <c r="FIV212" s="331"/>
      <c r="FIW212" s="332"/>
      <c r="FIX212" s="418"/>
      <c r="FIY212" s="223"/>
      <c r="FIZ212" s="223"/>
      <c r="FJA212" s="333"/>
      <c r="FJB212" s="333"/>
      <c r="FJC212" s="223"/>
      <c r="FJD212" s="418"/>
      <c r="FJE212" s="418"/>
      <c r="FJF212" s="331"/>
      <c r="FJG212" s="332"/>
      <c r="FJH212" s="418"/>
      <c r="FJI212" s="223"/>
      <c r="FJJ212" s="223"/>
      <c r="FJK212" s="333"/>
      <c r="FJL212" s="333"/>
      <c r="FJM212" s="223"/>
      <c r="FJN212" s="418"/>
      <c r="FJO212" s="418"/>
      <c r="FJP212" s="331"/>
      <c r="FJQ212" s="332"/>
      <c r="FJR212" s="418"/>
      <c r="FJS212" s="223"/>
      <c r="FJT212" s="223"/>
      <c r="FJU212" s="333"/>
      <c r="FJV212" s="333"/>
      <c r="FJW212" s="223"/>
      <c r="FJX212" s="418"/>
      <c r="FJY212" s="418"/>
      <c r="FJZ212" s="331"/>
      <c r="FKA212" s="332"/>
      <c r="FKB212" s="418"/>
      <c r="FKC212" s="223"/>
      <c r="FKD212" s="223"/>
      <c r="FKE212" s="333"/>
      <c r="FKF212" s="333"/>
      <c r="FKG212" s="223"/>
      <c r="FKH212" s="418"/>
      <c r="FKI212" s="418"/>
      <c r="FKJ212" s="331"/>
      <c r="FKK212" s="332"/>
      <c r="FKL212" s="418"/>
      <c r="FKM212" s="223"/>
      <c r="FKN212" s="223"/>
      <c r="FKO212" s="333"/>
      <c r="FKP212" s="333"/>
      <c r="FKQ212" s="223"/>
      <c r="FKR212" s="418"/>
      <c r="FKS212" s="418"/>
      <c r="FKT212" s="331"/>
      <c r="FKU212" s="332"/>
      <c r="FKV212" s="418"/>
      <c r="FKW212" s="223"/>
      <c r="FKX212" s="223"/>
      <c r="FKY212" s="333"/>
      <c r="FKZ212" s="333"/>
      <c r="FLA212" s="223"/>
      <c r="FLB212" s="418"/>
      <c r="FLC212" s="418"/>
      <c r="FLD212" s="331"/>
      <c r="FLE212" s="332"/>
      <c r="FLF212" s="418"/>
      <c r="FLG212" s="223"/>
      <c r="FLH212" s="223"/>
      <c r="FLI212" s="333"/>
      <c r="FLJ212" s="333"/>
      <c r="FLK212" s="223"/>
      <c r="FLL212" s="418"/>
      <c r="FLM212" s="418"/>
      <c r="FLN212" s="331"/>
      <c r="FLO212" s="332"/>
      <c r="FLP212" s="418"/>
      <c r="FLQ212" s="223"/>
      <c r="FLR212" s="223"/>
      <c r="FLS212" s="333"/>
      <c r="FLT212" s="333"/>
      <c r="FLU212" s="223"/>
      <c r="FLV212" s="418"/>
      <c r="FLW212" s="418"/>
      <c r="FLX212" s="331"/>
      <c r="FLY212" s="332"/>
      <c r="FLZ212" s="418"/>
      <c r="FMA212" s="223"/>
      <c r="FMB212" s="223"/>
      <c r="FMC212" s="333"/>
      <c r="FMD212" s="333"/>
      <c r="FME212" s="223"/>
      <c r="FMF212" s="418"/>
      <c r="FMG212" s="418"/>
      <c r="FMH212" s="331"/>
      <c r="FMI212" s="332"/>
      <c r="FMJ212" s="418"/>
      <c r="FMK212" s="223"/>
      <c r="FML212" s="223"/>
      <c r="FMM212" s="333"/>
      <c r="FMN212" s="333"/>
      <c r="FMO212" s="223"/>
      <c r="FMP212" s="418"/>
      <c r="FMQ212" s="418"/>
      <c r="FMR212" s="331"/>
      <c r="FMS212" s="332"/>
      <c r="FMT212" s="418"/>
      <c r="FMU212" s="223"/>
      <c r="FMV212" s="223"/>
      <c r="FMW212" s="333"/>
      <c r="FMX212" s="333"/>
      <c r="FMY212" s="223"/>
      <c r="FMZ212" s="418"/>
      <c r="FNA212" s="418"/>
      <c r="FNB212" s="331"/>
      <c r="FNC212" s="332"/>
      <c r="FND212" s="418"/>
      <c r="FNE212" s="223"/>
      <c r="FNF212" s="223"/>
      <c r="FNG212" s="333"/>
      <c r="FNH212" s="333"/>
      <c r="FNI212" s="223"/>
      <c r="FNJ212" s="418"/>
      <c r="FNK212" s="418"/>
      <c r="FNL212" s="331"/>
      <c r="FNM212" s="332"/>
      <c r="FNN212" s="418"/>
      <c r="FNO212" s="223"/>
      <c r="FNP212" s="223"/>
      <c r="FNQ212" s="333"/>
      <c r="FNR212" s="333"/>
      <c r="FNS212" s="223"/>
      <c r="FNT212" s="418"/>
      <c r="FNU212" s="418"/>
      <c r="FNV212" s="331"/>
      <c r="FNW212" s="332"/>
      <c r="FNX212" s="418"/>
      <c r="FNY212" s="223"/>
      <c r="FNZ212" s="223"/>
      <c r="FOA212" s="333"/>
      <c r="FOB212" s="333"/>
      <c r="FOC212" s="223"/>
      <c r="FOD212" s="418"/>
      <c r="FOE212" s="418"/>
      <c r="FOF212" s="331"/>
      <c r="FOG212" s="332"/>
      <c r="FOH212" s="418"/>
      <c r="FOI212" s="223"/>
      <c r="FOJ212" s="223"/>
      <c r="FOK212" s="333"/>
      <c r="FOL212" s="333"/>
      <c r="FOM212" s="223"/>
      <c r="FON212" s="418"/>
      <c r="FOO212" s="418"/>
      <c r="FOP212" s="331"/>
      <c r="FOQ212" s="332"/>
      <c r="FOR212" s="418"/>
      <c r="FOS212" s="223"/>
      <c r="FOT212" s="223"/>
      <c r="FOU212" s="333"/>
      <c r="FOV212" s="333"/>
      <c r="FOW212" s="223"/>
      <c r="FOX212" s="418"/>
      <c r="FOY212" s="418"/>
      <c r="FOZ212" s="331"/>
      <c r="FPA212" s="332"/>
      <c r="FPB212" s="418"/>
      <c r="FPC212" s="223"/>
      <c r="FPD212" s="223"/>
      <c r="FPE212" s="333"/>
      <c r="FPF212" s="333"/>
      <c r="FPG212" s="223"/>
      <c r="FPH212" s="418"/>
      <c r="FPI212" s="418"/>
      <c r="FPJ212" s="331"/>
      <c r="FPK212" s="332"/>
      <c r="FPL212" s="418"/>
      <c r="FPM212" s="223"/>
      <c r="FPN212" s="223"/>
      <c r="FPO212" s="333"/>
      <c r="FPP212" s="333"/>
      <c r="FPQ212" s="223"/>
      <c r="FPR212" s="418"/>
      <c r="FPS212" s="418"/>
      <c r="FPT212" s="331"/>
      <c r="FPU212" s="332"/>
      <c r="FPV212" s="418"/>
      <c r="FPW212" s="223"/>
      <c r="FPX212" s="223"/>
      <c r="FPY212" s="333"/>
      <c r="FPZ212" s="333"/>
      <c r="FQA212" s="223"/>
      <c r="FQB212" s="418"/>
      <c r="FQC212" s="418"/>
      <c r="FQD212" s="331"/>
      <c r="FQE212" s="332"/>
      <c r="FQF212" s="418"/>
      <c r="FQG212" s="223"/>
      <c r="FQH212" s="223"/>
      <c r="FQI212" s="333"/>
      <c r="FQJ212" s="333"/>
      <c r="FQK212" s="223"/>
      <c r="FQL212" s="418"/>
      <c r="FQM212" s="418"/>
      <c r="FQN212" s="331"/>
      <c r="FQO212" s="332"/>
      <c r="FQP212" s="418"/>
      <c r="FQQ212" s="223"/>
      <c r="FQR212" s="223"/>
      <c r="FQS212" s="333"/>
      <c r="FQT212" s="333"/>
      <c r="FQU212" s="223"/>
      <c r="FQV212" s="418"/>
      <c r="FQW212" s="418"/>
      <c r="FQX212" s="331"/>
      <c r="FQY212" s="332"/>
      <c r="FQZ212" s="418"/>
      <c r="FRA212" s="223"/>
      <c r="FRB212" s="223"/>
      <c r="FRC212" s="333"/>
      <c r="FRD212" s="333"/>
      <c r="FRE212" s="223"/>
      <c r="FRF212" s="418"/>
      <c r="FRG212" s="418"/>
      <c r="FRH212" s="331"/>
      <c r="FRI212" s="332"/>
      <c r="FRJ212" s="418"/>
      <c r="FRK212" s="223"/>
      <c r="FRL212" s="223"/>
      <c r="FRM212" s="333"/>
      <c r="FRN212" s="333"/>
      <c r="FRO212" s="223"/>
      <c r="FRP212" s="418"/>
      <c r="FRQ212" s="418"/>
      <c r="FRR212" s="331"/>
      <c r="FRS212" s="332"/>
      <c r="FRT212" s="418"/>
      <c r="FRU212" s="223"/>
      <c r="FRV212" s="223"/>
      <c r="FRW212" s="333"/>
      <c r="FRX212" s="333"/>
      <c r="FRY212" s="223"/>
      <c r="FRZ212" s="418"/>
      <c r="FSA212" s="418"/>
      <c r="FSB212" s="331"/>
      <c r="FSC212" s="332"/>
      <c r="FSD212" s="418"/>
      <c r="FSE212" s="223"/>
      <c r="FSF212" s="223"/>
      <c r="FSG212" s="333"/>
      <c r="FSH212" s="333"/>
      <c r="FSI212" s="223"/>
      <c r="FSJ212" s="418"/>
      <c r="FSK212" s="418"/>
      <c r="FSL212" s="331"/>
      <c r="FSM212" s="332"/>
      <c r="FSN212" s="418"/>
      <c r="FSO212" s="223"/>
      <c r="FSP212" s="223"/>
      <c r="FSQ212" s="333"/>
      <c r="FSR212" s="333"/>
      <c r="FSS212" s="223"/>
      <c r="FST212" s="418"/>
      <c r="FSU212" s="418"/>
      <c r="FSV212" s="331"/>
      <c r="FSW212" s="332"/>
      <c r="FSX212" s="418"/>
      <c r="FSY212" s="223"/>
      <c r="FSZ212" s="223"/>
      <c r="FTA212" s="333"/>
      <c r="FTB212" s="333"/>
      <c r="FTC212" s="223"/>
      <c r="FTD212" s="418"/>
      <c r="FTE212" s="418"/>
      <c r="FTF212" s="331"/>
      <c r="FTG212" s="332"/>
      <c r="FTH212" s="418"/>
      <c r="FTI212" s="223"/>
      <c r="FTJ212" s="223"/>
      <c r="FTK212" s="333"/>
      <c r="FTL212" s="333"/>
      <c r="FTM212" s="223"/>
      <c r="FTN212" s="418"/>
      <c r="FTO212" s="418"/>
      <c r="FTP212" s="331"/>
      <c r="FTQ212" s="332"/>
      <c r="FTR212" s="418"/>
      <c r="FTS212" s="223"/>
      <c r="FTT212" s="223"/>
      <c r="FTU212" s="333"/>
      <c r="FTV212" s="333"/>
      <c r="FTW212" s="223"/>
      <c r="FTX212" s="418"/>
      <c r="FTY212" s="418"/>
      <c r="FTZ212" s="331"/>
      <c r="FUA212" s="332"/>
      <c r="FUB212" s="418"/>
      <c r="FUC212" s="223"/>
      <c r="FUD212" s="223"/>
      <c r="FUE212" s="333"/>
      <c r="FUF212" s="333"/>
      <c r="FUG212" s="223"/>
      <c r="FUH212" s="418"/>
      <c r="FUI212" s="418"/>
      <c r="FUJ212" s="331"/>
      <c r="FUK212" s="332"/>
      <c r="FUL212" s="418"/>
      <c r="FUM212" s="223"/>
      <c r="FUN212" s="223"/>
      <c r="FUO212" s="333"/>
      <c r="FUP212" s="333"/>
      <c r="FUQ212" s="223"/>
      <c r="FUR212" s="418"/>
      <c r="FUS212" s="418"/>
      <c r="FUT212" s="331"/>
      <c r="FUU212" s="332"/>
      <c r="FUV212" s="418"/>
      <c r="FUW212" s="223"/>
      <c r="FUX212" s="223"/>
      <c r="FUY212" s="333"/>
      <c r="FUZ212" s="333"/>
      <c r="FVA212" s="223"/>
      <c r="FVB212" s="418"/>
      <c r="FVC212" s="418"/>
      <c r="FVD212" s="331"/>
      <c r="FVE212" s="332"/>
      <c r="FVF212" s="418"/>
      <c r="FVG212" s="223"/>
      <c r="FVH212" s="223"/>
      <c r="FVI212" s="333"/>
      <c r="FVJ212" s="333"/>
      <c r="FVK212" s="223"/>
      <c r="FVL212" s="418"/>
      <c r="FVM212" s="418"/>
      <c r="FVN212" s="331"/>
      <c r="FVO212" s="332"/>
      <c r="FVP212" s="418"/>
      <c r="FVQ212" s="223"/>
      <c r="FVR212" s="223"/>
      <c r="FVS212" s="333"/>
      <c r="FVT212" s="333"/>
      <c r="FVU212" s="223"/>
      <c r="FVV212" s="418"/>
      <c r="FVW212" s="418"/>
      <c r="FVX212" s="331"/>
      <c r="FVY212" s="332"/>
      <c r="FVZ212" s="418"/>
      <c r="FWA212" s="223"/>
      <c r="FWB212" s="223"/>
      <c r="FWC212" s="333"/>
      <c r="FWD212" s="333"/>
      <c r="FWE212" s="223"/>
      <c r="FWF212" s="418"/>
      <c r="FWG212" s="418"/>
      <c r="FWH212" s="331"/>
      <c r="FWI212" s="332"/>
      <c r="FWJ212" s="418"/>
      <c r="FWK212" s="223"/>
      <c r="FWL212" s="223"/>
      <c r="FWM212" s="333"/>
      <c r="FWN212" s="333"/>
      <c r="FWO212" s="223"/>
      <c r="FWP212" s="418"/>
      <c r="FWQ212" s="418"/>
      <c r="FWR212" s="331"/>
      <c r="FWS212" s="332"/>
      <c r="FWT212" s="418"/>
      <c r="FWU212" s="223"/>
      <c r="FWV212" s="223"/>
      <c r="FWW212" s="333"/>
      <c r="FWX212" s="333"/>
      <c r="FWY212" s="223"/>
      <c r="FWZ212" s="418"/>
      <c r="FXA212" s="418"/>
      <c r="FXB212" s="331"/>
      <c r="FXC212" s="332"/>
      <c r="FXD212" s="418"/>
      <c r="FXE212" s="223"/>
      <c r="FXF212" s="223"/>
      <c r="FXG212" s="333"/>
      <c r="FXH212" s="333"/>
      <c r="FXI212" s="223"/>
      <c r="FXJ212" s="418"/>
      <c r="FXK212" s="418"/>
      <c r="FXL212" s="331"/>
      <c r="FXM212" s="332"/>
      <c r="FXN212" s="418"/>
      <c r="FXO212" s="223"/>
      <c r="FXP212" s="223"/>
      <c r="FXQ212" s="333"/>
      <c r="FXR212" s="333"/>
      <c r="FXS212" s="223"/>
      <c r="FXT212" s="418"/>
      <c r="FXU212" s="418"/>
      <c r="FXV212" s="331"/>
      <c r="FXW212" s="332"/>
      <c r="FXX212" s="418"/>
      <c r="FXY212" s="223"/>
      <c r="FXZ212" s="223"/>
      <c r="FYA212" s="333"/>
      <c r="FYB212" s="333"/>
      <c r="FYC212" s="223"/>
      <c r="FYD212" s="418"/>
      <c r="FYE212" s="418"/>
      <c r="FYF212" s="331"/>
      <c r="FYG212" s="332"/>
      <c r="FYH212" s="418"/>
      <c r="FYI212" s="223"/>
      <c r="FYJ212" s="223"/>
      <c r="FYK212" s="333"/>
      <c r="FYL212" s="333"/>
      <c r="FYM212" s="223"/>
      <c r="FYN212" s="418"/>
      <c r="FYO212" s="418"/>
      <c r="FYP212" s="331"/>
      <c r="FYQ212" s="332"/>
      <c r="FYR212" s="418"/>
      <c r="FYS212" s="223"/>
      <c r="FYT212" s="223"/>
      <c r="FYU212" s="333"/>
      <c r="FYV212" s="333"/>
      <c r="FYW212" s="223"/>
      <c r="FYX212" s="418"/>
      <c r="FYY212" s="418"/>
      <c r="FYZ212" s="331"/>
      <c r="FZA212" s="332"/>
      <c r="FZB212" s="418"/>
      <c r="FZC212" s="223"/>
      <c r="FZD212" s="223"/>
      <c r="FZE212" s="333"/>
      <c r="FZF212" s="333"/>
      <c r="FZG212" s="223"/>
      <c r="FZH212" s="418"/>
      <c r="FZI212" s="418"/>
      <c r="FZJ212" s="331"/>
      <c r="FZK212" s="332"/>
      <c r="FZL212" s="418"/>
      <c r="FZM212" s="223"/>
      <c r="FZN212" s="223"/>
      <c r="FZO212" s="333"/>
      <c r="FZP212" s="333"/>
      <c r="FZQ212" s="223"/>
      <c r="FZR212" s="418"/>
      <c r="FZS212" s="418"/>
      <c r="FZT212" s="331"/>
      <c r="FZU212" s="332"/>
      <c r="FZV212" s="418"/>
      <c r="FZW212" s="223"/>
      <c r="FZX212" s="223"/>
      <c r="FZY212" s="333"/>
      <c r="FZZ212" s="333"/>
      <c r="GAA212" s="223"/>
      <c r="GAB212" s="418"/>
      <c r="GAC212" s="418"/>
      <c r="GAD212" s="331"/>
      <c r="GAE212" s="332"/>
      <c r="GAF212" s="418"/>
      <c r="GAG212" s="223"/>
      <c r="GAH212" s="223"/>
      <c r="GAI212" s="333"/>
      <c r="GAJ212" s="333"/>
      <c r="GAK212" s="223"/>
      <c r="GAL212" s="418"/>
      <c r="GAM212" s="418"/>
      <c r="GAN212" s="331"/>
      <c r="GAO212" s="332"/>
      <c r="GAP212" s="418"/>
      <c r="GAQ212" s="223"/>
      <c r="GAR212" s="223"/>
      <c r="GAS212" s="333"/>
      <c r="GAT212" s="333"/>
      <c r="GAU212" s="223"/>
      <c r="GAV212" s="418"/>
      <c r="GAW212" s="418"/>
      <c r="GAX212" s="331"/>
      <c r="GAY212" s="332"/>
      <c r="GAZ212" s="418"/>
      <c r="GBA212" s="223"/>
      <c r="GBB212" s="223"/>
      <c r="GBC212" s="333"/>
      <c r="GBD212" s="333"/>
      <c r="GBE212" s="223"/>
      <c r="GBF212" s="418"/>
      <c r="GBG212" s="418"/>
      <c r="GBH212" s="331"/>
      <c r="GBI212" s="332"/>
      <c r="GBJ212" s="418"/>
      <c r="GBK212" s="223"/>
      <c r="GBL212" s="223"/>
      <c r="GBM212" s="333"/>
      <c r="GBN212" s="333"/>
      <c r="GBO212" s="223"/>
      <c r="GBP212" s="418"/>
      <c r="GBQ212" s="418"/>
      <c r="GBR212" s="331"/>
      <c r="GBS212" s="332"/>
      <c r="GBT212" s="418"/>
      <c r="GBU212" s="223"/>
      <c r="GBV212" s="223"/>
      <c r="GBW212" s="333"/>
      <c r="GBX212" s="333"/>
      <c r="GBY212" s="223"/>
      <c r="GBZ212" s="418"/>
      <c r="GCA212" s="418"/>
      <c r="GCB212" s="331"/>
      <c r="GCC212" s="332"/>
      <c r="GCD212" s="418"/>
      <c r="GCE212" s="223"/>
      <c r="GCF212" s="223"/>
      <c r="GCG212" s="333"/>
      <c r="GCH212" s="333"/>
      <c r="GCI212" s="223"/>
      <c r="GCJ212" s="418"/>
      <c r="GCK212" s="418"/>
      <c r="GCL212" s="331"/>
      <c r="GCM212" s="332"/>
      <c r="GCN212" s="418"/>
      <c r="GCO212" s="223"/>
      <c r="GCP212" s="223"/>
      <c r="GCQ212" s="333"/>
      <c r="GCR212" s="333"/>
      <c r="GCS212" s="223"/>
      <c r="GCT212" s="418"/>
      <c r="GCU212" s="418"/>
      <c r="GCV212" s="331"/>
      <c r="GCW212" s="332"/>
      <c r="GCX212" s="418"/>
      <c r="GCY212" s="223"/>
      <c r="GCZ212" s="223"/>
      <c r="GDA212" s="333"/>
      <c r="GDB212" s="333"/>
      <c r="GDC212" s="223"/>
      <c r="GDD212" s="418"/>
      <c r="GDE212" s="418"/>
      <c r="GDF212" s="331"/>
      <c r="GDG212" s="332"/>
      <c r="GDH212" s="418"/>
      <c r="GDI212" s="223"/>
      <c r="GDJ212" s="223"/>
      <c r="GDK212" s="333"/>
      <c r="GDL212" s="333"/>
      <c r="GDM212" s="223"/>
      <c r="GDN212" s="418"/>
      <c r="GDO212" s="418"/>
      <c r="GDP212" s="331"/>
      <c r="GDQ212" s="332"/>
      <c r="GDR212" s="418"/>
      <c r="GDS212" s="223"/>
      <c r="GDT212" s="223"/>
      <c r="GDU212" s="333"/>
      <c r="GDV212" s="333"/>
      <c r="GDW212" s="223"/>
      <c r="GDX212" s="418"/>
      <c r="GDY212" s="418"/>
      <c r="GDZ212" s="331"/>
      <c r="GEA212" s="332"/>
      <c r="GEB212" s="418"/>
      <c r="GEC212" s="223"/>
      <c r="GED212" s="223"/>
      <c r="GEE212" s="333"/>
      <c r="GEF212" s="333"/>
      <c r="GEG212" s="223"/>
      <c r="GEH212" s="418"/>
      <c r="GEI212" s="418"/>
      <c r="GEJ212" s="331"/>
      <c r="GEK212" s="332"/>
      <c r="GEL212" s="418"/>
      <c r="GEM212" s="223"/>
      <c r="GEN212" s="223"/>
      <c r="GEO212" s="333"/>
      <c r="GEP212" s="333"/>
      <c r="GEQ212" s="223"/>
      <c r="GER212" s="418"/>
      <c r="GES212" s="418"/>
      <c r="GET212" s="331"/>
      <c r="GEU212" s="332"/>
      <c r="GEV212" s="418"/>
      <c r="GEW212" s="223"/>
      <c r="GEX212" s="223"/>
      <c r="GEY212" s="333"/>
      <c r="GEZ212" s="333"/>
      <c r="GFA212" s="223"/>
      <c r="GFB212" s="418"/>
      <c r="GFC212" s="418"/>
      <c r="GFD212" s="331"/>
      <c r="GFE212" s="332"/>
      <c r="GFF212" s="418"/>
      <c r="GFG212" s="223"/>
      <c r="GFH212" s="223"/>
      <c r="GFI212" s="333"/>
      <c r="GFJ212" s="333"/>
      <c r="GFK212" s="223"/>
      <c r="GFL212" s="418"/>
      <c r="GFM212" s="418"/>
      <c r="GFN212" s="331"/>
      <c r="GFO212" s="332"/>
      <c r="GFP212" s="418"/>
      <c r="GFQ212" s="223"/>
      <c r="GFR212" s="223"/>
      <c r="GFS212" s="333"/>
      <c r="GFT212" s="333"/>
      <c r="GFU212" s="223"/>
      <c r="GFV212" s="418"/>
      <c r="GFW212" s="418"/>
      <c r="GFX212" s="331"/>
      <c r="GFY212" s="332"/>
      <c r="GFZ212" s="418"/>
      <c r="GGA212" s="223"/>
      <c r="GGB212" s="223"/>
      <c r="GGC212" s="333"/>
      <c r="GGD212" s="333"/>
      <c r="GGE212" s="223"/>
      <c r="GGF212" s="418"/>
      <c r="GGG212" s="418"/>
      <c r="GGH212" s="331"/>
      <c r="GGI212" s="332"/>
      <c r="GGJ212" s="418"/>
      <c r="GGK212" s="223"/>
      <c r="GGL212" s="223"/>
      <c r="GGM212" s="333"/>
      <c r="GGN212" s="333"/>
      <c r="GGO212" s="223"/>
      <c r="GGP212" s="418"/>
      <c r="GGQ212" s="418"/>
      <c r="GGR212" s="331"/>
      <c r="GGS212" s="332"/>
      <c r="GGT212" s="418"/>
      <c r="GGU212" s="223"/>
      <c r="GGV212" s="223"/>
      <c r="GGW212" s="333"/>
      <c r="GGX212" s="333"/>
      <c r="GGY212" s="223"/>
      <c r="GGZ212" s="418"/>
      <c r="GHA212" s="418"/>
      <c r="GHB212" s="331"/>
      <c r="GHC212" s="332"/>
      <c r="GHD212" s="418"/>
      <c r="GHE212" s="223"/>
      <c r="GHF212" s="223"/>
      <c r="GHG212" s="333"/>
      <c r="GHH212" s="333"/>
      <c r="GHI212" s="223"/>
      <c r="GHJ212" s="418"/>
      <c r="GHK212" s="418"/>
      <c r="GHL212" s="331"/>
      <c r="GHM212" s="332"/>
      <c r="GHN212" s="418"/>
      <c r="GHO212" s="223"/>
      <c r="GHP212" s="223"/>
      <c r="GHQ212" s="333"/>
      <c r="GHR212" s="333"/>
      <c r="GHS212" s="223"/>
      <c r="GHT212" s="418"/>
      <c r="GHU212" s="418"/>
      <c r="GHV212" s="331"/>
      <c r="GHW212" s="332"/>
      <c r="GHX212" s="418"/>
      <c r="GHY212" s="223"/>
      <c r="GHZ212" s="223"/>
      <c r="GIA212" s="333"/>
      <c r="GIB212" s="333"/>
      <c r="GIC212" s="223"/>
      <c r="GID212" s="418"/>
      <c r="GIE212" s="418"/>
      <c r="GIF212" s="331"/>
      <c r="GIG212" s="332"/>
      <c r="GIH212" s="418"/>
      <c r="GII212" s="223"/>
      <c r="GIJ212" s="223"/>
      <c r="GIK212" s="333"/>
      <c r="GIL212" s="333"/>
      <c r="GIM212" s="223"/>
      <c r="GIN212" s="418"/>
      <c r="GIO212" s="418"/>
      <c r="GIP212" s="331"/>
      <c r="GIQ212" s="332"/>
      <c r="GIR212" s="418"/>
      <c r="GIS212" s="223"/>
      <c r="GIT212" s="223"/>
      <c r="GIU212" s="333"/>
      <c r="GIV212" s="333"/>
      <c r="GIW212" s="223"/>
      <c r="GIX212" s="418"/>
      <c r="GIY212" s="418"/>
      <c r="GIZ212" s="331"/>
      <c r="GJA212" s="332"/>
      <c r="GJB212" s="418"/>
      <c r="GJC212" s="223"/>
      <c r="GJD212" s="223"/>
      <c r="GJE212" s="333"/>
      <c r="GJF212" s="333"/>
      <c r="GJG212" s="223"/>
      <c r="GJH212" s="418"/>
      <c r="GJI212" s="418"/>
      <c r="GJJ212" s="331"/>
      <c r="GJK212" s="332"/>
      <c r="GJL212" s="418"/>
      <c r="GJM212" s="223"/>
      <c r="GJN212" s="223"/>
      <c r="GJO212" s="333"/>
      <c r="GJP212" s="333"/>
      <c r="GJQ212" s="223"/>
      <c r="GJR212" s="418"/>
      <c r="GJS212" s="418"/>
      <c r="GJT212" s="331"/>
      <c r="GJU212" s="332"/>
      <c r="GJV212" s="418"/>
      <c r="GJW212" s="223"/>
      <c r="GJX212" s="223"/>
      <c r="GJY212" s="333"/>
      <c r="GJZ212" s="333"/>
      <c r="GKA212" s="223"/>
      <c r="GKB212" s="418"/>
      <c r="GKC212" s="418"/>
      <c r="GKD212" s="331"/>
      <c r="GKE212" s="332"/>
      <c r="GKF212" s="418"/>
      <c r="GKG212" s="223"/>
      <c r="GKH212" s="223"/>
      <c r="GKI212" s="333"/>
      <c r="GKJ212" s="333"/>
      <c r="GKK212" s="223"/>
      <c r="GKL212" s="418"/>
      <c r="GKM212" s="418"/>
      <c r="GKN212" s="331"/>
      <c r="GKO212" s="332"/>
      <c r="GKP212" s="418"/>
      <c r="GKQ212" s="223"/>
      <c r="GKR212" s="223"/>
      <c r="GKS212" s="333"/>
      <c r="GKT212" s="333"/>
      <c r="GKU212" s="223"/>
      <c r="GKV212" s="418"/>
      <c r="GKW212" s="418"/>
      <c r="GKX212" s="331"/>
      <c r="GKY212" s="332"/>
      <c r="GKZ212" s="418"/>
      <c r="GLA212" s="223"/>
      <c r="GLB212" s="223"/>
      <c r="GLC212" s="333"/>
      <c r="GLD212" s="333"/>
      <c r="GLE212" s="223"/>
      <c r="GLF212" s="418"/>
      <c r="GLG212" s="418"/>
      <c r="GLH212" s="331"/>
      <c r="GLI212" s="332"/>
      <c r="GLJ212" s="418"/>
      <c r="GLK212" s="223"/>
      <c r="GLL212" s="223"/>
      <c r="GLM212" s="333"/>
      <c r="GLN212" s="333"/>
      <c r="GLO212" s="223"/>
      <c r="GLP212" s="418"/>
      <c r="GLQ212" s="418"/>
      <c r="GLR212" s="331"/>
      <c r="GLS212" s="332"/>
      <c r="GLT212" s="418"/>
      <c r="GLU212" s="223"/>
      <c r="GLV212" s="223"/>
      <c r="GLW212" s="333"/>
      <c r="GLX212" s="333"/>
      <c r="GLY212" s="223"/>
      <c r="GLZ212" s="418"/>
      <c r="GMA212" s="418"/>
      <c r="GMB212" s="331"/>
      <c r="GMC212" s="332"/>
      <c r="GMD212" s="418"/>
      <c r="GME212" s="223"/>
      <c r="GMF212" s="223"/>
      <c r="GMG212" s="333"/>
      <c r="GMH212" s="333"/>
      <c r="GMI212" s="223"/>
      <c r="GMJ212" s="418"/>
      <c r="GMK212" s="418"/>
      <c r="GML212" s="331"/>
      <c r="GMM212" s="332"/>
      <c r="GMN212" s="418"/>
      <c r="GMO212" s="223"/>
      <c r="GMP212" s="223"/>
      <c r="GMQ212" s="333"/>
      <c r="GMR212" s="333"/>
      <c r="GMS212" s="223"/>
      <c r="GMT212" s="418"/>
      <c r="GMU212" s="418"/>
      <c r="GMV212" s="331"/>
      <c r="GMW212" s="332"/>
      <c r="GMX212" s="418"/>
      <c r="GMY212" s="223"/>
      <c r="GMZ212" s="223"/>
      <c r="GNA212" s="333"/>
      <c r="GNB212" s="333"/>
      <c r="GNC212" s="223"/>
      <c r="GND212" s="418"/>
      <c r="GNE212" s="418"/>
      <c r="GNF212" s="331"/>
      <c r="GNG212" s="332"/>
      <c r="GNH212" s="418"/>
      <c r="GNI212" s="223"/>
      <c r="GNJ212" s="223"/>
      <c r="GNK212" s="333"/>
      <c r="GNL212" s="333"/>
      <c r="GNM212" s="223"/>
      <c r="GNN212" s="418"/>
      <c r="GNO212" s="418"/>
      <c r="GNP212" s="331"/>
      <c r="GNQ212" s="332"/>
      <c r="GNR212" s="418"/>
      <c r="GNS212" s="223"/>
      <c r="GNT212" s="223"/>
      <c r="GNU212" s="333"/>
      <c r="GNV212" s="333"/>
      <c r="GNW212" s="223"/>
      <c r="GNX212" s="418"/>
      <c r="GNY212" s="418"/>
      <c r="GNZ212" s="331"/>
      <c r="GOA212" s="332"/>
      <c r="GOB212" s="418"/>
      <c r="GOC212" s="223"/>
      <c r="GOD212" s="223"/>
      <c r="GOE212" s="333"/>
      <c r="GOF212" s="333"/>
      <c r="GOG212" s="223"/>
      <c r="GOH212" s="418"/>
      <c r="GOI212" s="418"/>
      <c r="GOJ212" s="331"/>
      <c r="GOK212" s="332"/>
      <c r="GOL212" s="418"/>
      <c r="GOM212" s="223"/>
      <c r="GON212" s="223"/>
      <c r="GOO212" s="333"/>
      <c r="GOP212" s="333"/>
      <c r="GOQ212" s="223"/>
      <c r="GOR212" s="418"/>
      <c r="GOS212" s="418"/>
      <c r="GOT212" s="331"/>
      <c r="GOU212" s="332"/>
      <c r="GOV212" s="418"/>
      <c r="GOW212" s="223"/>
      <c r="GOX212" s="223"/>
      <c r="GOY212" s="333"/>
      <c r="GOZ212" s="333"/>
      <c r="GPA212" s="223"/>
      <c r="GPB212" s="418"/>
      <c r="GPC212" s="418"/>
      <c r="GPD212" s="331"/>
      <c r="GPE212" s="332"/>
      <c r="GPF212" s="418"/>
      <c r="GPG212" s="223"/>
      <c r="GPH212" s="223"/>
      <c r="GPI212" s="333"/>
      <c r="GPJ212" s="333"/>
      <c r="GPK212" s="223"/>
      <c r="GPL212" s="418"/>
      <c r="GPM212" s="418"/>
      <c r="GPN212" s="331"/>
      <c r="GPO212" s="332"/>
      <c r="GPP212" s="418"/>
      <c r="GPQ212" s="223"/>
      <c r="GPR212" s="223"/>
      <c r="GPS212" s="333"/>
      <c r="GPT212" s="333"/>
      <c r="GPU212" s="223"/>
      <c r="GPV212" s="418"/>
      <c r="GPW212" s="418"/>
      <c r="GPX212" s="331"/>
      <c r="GPY212" s="332"/>
      <c r="GPZ212" s="418"/>
      <c r="GQA212" s="223"/>
      <c r="GQB212" s="223"/>
      <c r="GQC212" s="333"/>
      <c r="GQD212" s="333"/>
      <c r="GQE212" s="223"/>
      <c r="GQF212" s="418"/>
      <c r="GQG212" s="418"/>
      <c r="GQH212" s="331"/>
      <c r="GQI212" s="332"/>
      <c r="GQJ212" s="418"/>
      <c r="GQK212" s="223"/>
      <c r="GQL212" s="223"/>
      <c r="GQM212" s="333"/>
      <c r="GQN212" s="333"/>
      <c r="GQO212" s="223"/>
      <c r="GQP212" s="418"/>
      <c r="GQQ212" s="418"/>
      <c r="GQR212" s="331"/>
      <c r="GQS212" s="332"/>
      <c r="GQT212" s="418"/>
      <c r="GQU212" s="223"/>
      <c r="GQV212" s="223"/>
      <c r="GQW212" s="333"/>
      <c r="GQX212" s="333"/>
      <c r="GQY212" s="223"/>
      <c r="GQZ212" s="418"/>
      <c r="GRA212" s="418"/>
      <c r="GRB212" s="331"/>
      <c r="GRC212" s="332"/>
      <c r="GRD212" s="418"/>
      <c r="GRE212" s="223"/>
      <c r="GRF212" s="223"/>
      <c r="GRG212" s="333"/>
      <c r="GRH212" s="333"/>
      <c r="GRI212" s="223"/>
      <c r="GRJ212" s="418"/>
      <c r="GRK212" s="418"/>
      <c r="GRL212" s="331"/>
      <c r="GRM212" s="332"/>
      <c r="GRN212" s="418"/>
      <c r="GRO212" s="223"/>
      <c r="GRP212" s="223"/>
      <c r="GRQ212" s="333"/>
      <c r="GRR212" s="333"/>
      <c r="GRS212" s="223"/>
      <c r="GRT212" s="418"/>
      <c r="GRU212" s="418"/>
      <c r="GRV212" s="331"/>
      <c r="GRW212" s="332"/>
      <c r="GRX212" s="418"/>
      <c r="GRY212" s="223"/>
      <c r="GRZ212" s="223"/>
      <c r="GSA212" s="333"/>
      <c r="GSB212" s="333"/>
      <c r="GSC212" s="223"/>
      <c r="GSD212" s="418"/>
      <c r="GSE212" s="418"/>
      <c r="GSF212" s="331"/>
      <c r="GSG212" s="332"/>
      <c r="GSH212" s="418"/>
      <c r="GSI212" s="223"/>
      <c r="GSJ212" s="223"/>
      <c r="GSK212" s="333"/>
      <c r="GSL212" s="333"/>
      <c r="GSM212" s="223"/>
      <c r="GSN212" s="418"/>
      <c r="GSO212" s="418"/>
      <c r="GSP212" s="331"/>
      <c r="GSQ212" s="332"/>
      <c r="GSR212" s="418"/>
      <c r="GSS212" s="223"/>
      <c r="GST212" s="223"/>
      <c r="GSU212" s="333"/>
      <c r="GSV212" s="333"/>
      <c r="GSW212" s="223"/>
      <c r="GSX212" s="418"/>
      <c r="GSY212" s="418"/>
      <c r="GSZ212" s="331"/>
      <c r="GTA212" s="332"/>
      <c r="GTB212" s="418"/>
      <c r="GTC212" s="223"/>
      <c r="GTD212" s="223"/>
      <c r="GTE212" s="333"/>
      <c r="GTF212" s="333"/>
      <c r="GTG212" s="223"/>
      <c r="GTH212" s="418"/>
      <c r="GTI212" s="418"/>
      <c r="GTJ212" s="331"/>
      <c r="GTK212" s="332"/>
      <c r="GTL212" s="418"/>
      <c r="GTM212" s="223"/>
      <c r="GTN212" s="223"/>
      <c r="GTO212" s="333"/>
      <c r="GTP212" s="333"/>
      <c r="GTQ212" s="223"/>
      <c r="GTR212" s="418"/>
      <c r="GTS212" s="418"/>
      <c r="GTT212" s="331"/>
      <c r="GTU212" s="332"/>
      <c r="GTV212" s="418"/>
      <c r="GTW212" s="223"/>
      <c r="GTX212" s="223"/>
      <c r="GTY212" s="333"/>
      <c r="GTZ212" s="333"/>
      <c r="GUA212" s="223"/>
      <c r="GUB212" s="418"/>
      <c r="GUC212" s="418"/>
      <c r="GUD212" s="331"/>
      <c r="GUE212" s="332"/>
      <c r="GUF212" s="418"/>
      <c r="GUG212" s="223"/>
      <c r="GUH212" s="223"/>
      <c r="GUI212" s="333"/>
      <c r="GUJ212" s="333"/>
      <c r="GUK212" s="223"/>
      <c r="GUL212" s="418"/>
      <c r="GUM212" s="418"/>
      <c r="GUN212" s="331"/>
      <c r="GUO212" s="332"/>
      <c r="GUP212" s="418"/>
      <c r="GUQ212" s="223"/>
      <c r="GUR212" s="223"/>
      <c r="GUS212" s="333"/>
      <c r="GUT212" s="333"/>
      <c r="GUU212" s="223"/>
      <c r="GUV212" s="418"/>
      <c r="GUW212" s="418"/>
      <c r="GUX212" s="331"/>
      <c r="GUY212" s="332"/>
      <c r="GUZ212" s="418"/>
      <c r="GVA212" s="223"/>
      <c r="GVB212" s="223"/>
      <c r="GVC212" s="333"/>
      <c r="GVD212" s="333"/>
      <c r="GVE212" s="223"/>
      <c r="GVF212" s="418"/>
      <c r="GVG212" s="418"/>
      <c r="GVH212" s="331"/>
      <c r="GVI212" s="332"/>
      <c r="GVJ212" s="418"/>
      <c r="GVK212" s="223"/>
      <c r="GVL212" s="223"/>
      <c r="GVM212" s="333"/>
      <c r="GVN212" s="333"/>
      <c r="GVO212" s="223"/>
      <c r="GVP212" s="418"/>
      <c r="GVQ212" s="418"/>
      <c r="GVR212" s="331"/>
      <c r="GVS212" s="332"/>
      <c r="GVT212" s="418"/>
      <c r="GVU212" s="223"/>
      <c r="GVV212" s="223"/>
      <c r="GVW212" s="333"/>
      <c r="GVX212" s="333"/>
      <c r="GVY212" s="223"/>
      <c r="GVZ212" s="418"/>
      <c r="GWA212" s="418"/>
      <c r="GWB212" s="331"/>
      <c r="GWC212" s="332"/>
      <c r="GWD212" s="418"/>
      <c r="GWE212" s="223"/>
      <c r="GWF212" s="223"/>
      <c r="GWG212" s="333"/>
      <c r="GWH212" s="333"/>
      <c r="GWI212" s="223"/>
      <c r="GWJ212" s="418"/>
      <c r="GWK212" s="418"/>
      <c r="GWL212" s="331"/>
      <c r="GWM212" s="332"/>
      <c r="GWN212" s="418"/>
      <c r="GWO212" s="223"/>
      <c r="GWP212" s="223"/>
      <c r="GWQ212" s="333"/>
      <c r="GWR212" s="333"/>
      <c r="GWS212" s="223"/>
      <c r="GWT212" s="418"/>
      <c r="GWU212" s="418"/>
      <c r="GWV212" s="331"/>
      <c r="GWW212" s="332"/>
      <c r="GWX212" s="418"/>
      <c r="GWY212" s="223"/>
      <c r="GWZ212" s="223"/>
      <c r="GXA212" s="333"/>
      <c r="GXB212" s="333"/>
      <c r="GXC212" s="223"/>
      <c r="GXD212" s="418"/>
      <c r="GXE212" s="418"/>
      <c r="GXF212" s="331"/>
      <c r="GXG212" s="332"/>
      <c r="GXH212" s="418"/>
      <c r="GXI212" s="223"/>
      <c r="GXJ212" s="223"/>
      <c r="GXK212" s="333"/>
      <c r="GXL212" s="333"/>
      <c r="GXM212" s="223"/>
      <c r="GXN212" s="418"/>
      <c r="GXO212" s="418"/>
      <c r="GXP212" s="331"/>
      <c r="GXQ212" s="332"/>
      <c r="GXR212" s="418"/>
      <c r="GXS212" s="223"/>
      <c r="GXT212" s="223"/>
      <c r="GXU212" s="333"/>
      <c r="GXV212" s="333"/>
      <c r="GXW212" s="223"/>
      <c r="GXX212" s="418"/>
      <c r="GXY212" s="418"/>
      <c r="GXZ212" s="331"/>
      <c r="GYA212" s="332"/>
      <c r="GYB212" s="418"/>
      <c r="GYC212" s="223"/>
      <c r="GYD212" s="223"/>
      <c r="GYE212" s="333"/>
      <c r="GYF212" s="333"/>
      <c r="GYG212" s="223"/>
      <c r="GYH212" s="418"/>
      <c r="GYI212" s="418"/>
      <c r="GYJ212" s="331"/>
      <c r="GYK212" s="332"/>
      <c r="GYL212" s="418"/>
      <c r="GYM212" s="223"/>
      <c r="GYN212" s="223"/>
      <c r="GYO212" s="333"/>
      <c r="GYP212" s="333"/>
      <c r="GYQ212" s="223"/>
      <c r="GYR212" s="418"/>
      <c r="GYS212" s="418"/>
      <c r="GYT212" s="331"/>
      <c r="GYU212" s="332"/>
      <c r="GYV212" s="418"/>
      <c r="GYW212" s="223"/>
      <c r="GYX212" s="223"/>
      <c r="GYY212" s="333"/>
      <c r="GYZ212" s="333"/>
      <c r="GZA212" s="223"/>
      <c r="GZB212" s="418"/>
      <c r="GZC212" s="418"/>
      <c r="GZD212" s="331"/>
      <c r="GZE212" s="332"/>
      <c r="GZF212" s="418"/>
      <c r="GZG212" s="223"/>
      <c r="GZH212" s="223"/>
      <c r="GZI212" s="333"/>
      <c r="GZJ212" s="333"/>
      <c r="GZK212" s="223"/>
      <c r="GZL212" s="418"/>
      <c r="GZM212" s="418"/>
      <c r="GZN212" s="331"/>
      <c r="GZO212" s="332"/>
      <c r="GZP212" s="418"/>
      <c r="GZQ212" s="223"/>
      <c r="GZR212" s="223"/>
      <c r="GZS212" s="333"/>
      <c r="GZT212" s="333"/>
      <c r="GZU212" s="223"/>
      <c r="GZV212" s="418"/>
      <c r="GZW212" s="418"/>
      <c r="GZX212" s="331"/>
      <c r="GZY212" s="332"/>
      <c r="GZZ212" s="418"/>
      <c r="HAA212" s="223"/>
      <c r="HAB212" s="223"/>
      <c r="HAC212" s="333"/>
      <c r="HAD212" s="333"/>
      <c r="HAE212" s="223"/>
      <c r="HAF212" s="418"/>
      <c r="HAG212" s="418"/>
      <c r="HAH212" s="331"/>
      <c r="HAI212" s="332"/>
      <c r="HAJ212" s="418"/>
      <c r="HAK212" s="223"/>
      <c r="HAL212" s="223"/>
      <c r="HAM212" s="333"/>
      <c r="HAN212" s="333"/>
      <c r="HAO212" s="223"/>
      <c r="HAP212" s="418"/>
      <c r="HAQ212" s="418"/>
      <c r="HAR212" s="331"/>
      <c r="HAS212" s="332"/>
      <c r="HAT212" s="418"/>
      <c r="HAU212" s="223"/>
      <c r="HAV212" s="223"/>
      <c r="HAW212" s="333"/>
      <c r="HAX212" s="333"/>
      <c r="HAY212" s="223"/>
      <c r="HAZ212" s="418"/>
      <c r="HBA212" s="418"/>
      <c r="HBB212" s="331"/>
      <c r="HBC212" s="332"/>
      <c r="HBD212" s="418"/>
      <c r="HBE212" s="223"/>
      <c r="HBF212" s="223"/>
      <c r="HBG212" s="333"/>
      <c r="HBH212" s="333"/>
      <c r="HBI212" s="223"/>
      <c r="HBJ212" s="418"/>
      <c r="HBK212" s="418"/>
      <c r="HBL212" s="331"/>
      <c r="HBM212" s="332"/>
      <c r="HBN212" s="418"/>
      <c r="HBO212" s="223"/>
      <c r="HBP212" s="223"/>
      <c r="HBQ212" s="333"/>
      <c r="HBR212" s="333"/>
      <c r="HBS212" s="223"/>
      <c r="HBT212" s="418"/>
      <c r="HBU212" s="418"/>
      <c r="HBV212" s="331"/>
      <c r="HBW212" s="332"/>
      <c r="HBX212" s="418"/>
      <c r="HBY212" s="223"/>
      <c r="HBZ212" s="223"/>
      <c r="HCA212" s="333"/>
      <c r="HCB212" s="333"/>
      <c r="HCC212" s="223"/>
      <c r="HCD212" s="418"/>
      <c r="HCE212" s="418"/>
      <c r="HCF212" s="331"/>
      <c r="HCG212" s="332"/>
      <c r="HCH212" s="418"/>
      <c r="HCI212" s="223"/>
      <c r="HCJ212" s="223"/>
      <c r="HCK212" s="333"/>
      <c r="HCL212" s="333"/>
      <c r="HCM212" s="223"/>
      <c r="HCN212" s="418"/>
      <c r="HCO212" s="418"/>
      <c r="HCP212" s="331"/>
      <c r="HCQ212" s="332"/>
      <c r="HCR212" s="418"/>
      <c r="HCS212" s="223"/>
      <c r="HCT212" s="223"/>
      <c r="HCU212" s="333"/>
      <c r="HCV212" s="333"/>
      <c r="HCW212" s="223"/>
      <c r="HCX212" s="418"/>
      <c r="HCY212" s="418"/>
      <c r="HCZ212" s="331"/>
      <c r="HDA212" s="332"/>
      <c r="HDB212" s="418"/>
      <c r="HDC212" s="223"/>
      <c r="HDD212" s="223"/>
      <c r="HDE212" s="333"/>
      <c r="HDF212" s="333"/>
      <c r="HDG212" s="223"/>
      <c r="HDH212" s="418"/>
      <c r="HDI212" s="418"/>
      <c r="HDJ212" s="331"/>
      <c r="HDK212" s="332"/>
      <c r="HDL212" s="418"/>
      <c r="HDM212" s="223"/>
      <c r="HDN212" s="223"/>
      <c r="HDO212" s="333"/>
      <c r="HDP212" s="333"/>
      <c r="HDQ212" s="223"/>
      <c r="HDR212" s="418"/>
      <c r="HDS212" s="418"/>
      <c r="HDT212" s="331"/>
      <c r="HDU212" s="332"/>
      <c r="HDV212" s="418"/>
      <c r="HDW212" s="223"/>
      <c r="HDX212" s="223"/>
      <c r="HDY212" s="333"/>
      <c r="HDZ212" s="333"/>
      <c r="HEA212" s="223"/>
      <c r="HEB212" s="418"/>
      <c r="HEC212" s="418"/>
      <c r="HED212" s="331"/>
      <c r="HEE212" s="332"/>
      <c r="HEF212" s="418"/>
      <c r="HEG212" s="223"/>
      <c r="HEH212" s="223"/>
      <c r="HEI212" s="333"/>
      <c r="HEJ212" s="333"/>
      <c r="HEK212" s="223"/>
      <c r="HEL212" s="418"/>
      <c r="HEM212" s="418"/>
      <c r="HEN212" s="331"/>
      <c r="HEO212" s="332"/>
      <c r="HEP212" s="418"/>
      <c r="HEQ212" s="223"/>
      <c r="HER212" s="223"/>
      <c r="HES212" s="333"/>
      <c r="HET212" s="333"/>
      <c r="HEU212" s="223"/>
      <c r="HEV212" s="418"/>
      <c r="HEW212" s="418"/>
      <c r="HEX212" s="331"/>
      <c r="HEY212" s="332"/>
      <c r="HEZ212" s="418"/>
      <c r="HFA212" s="223"/>
      <c r="HFB212" s="223"/>
      <c r="HFC212" s="333"/>
      <c r="HFD212" s="333"/>
      <c r="HFE212" s="223"/>
      <c r="HFF212" s="418"/>
      <c r="HFG212" s="418"/>
      <c r="HFH212" s="331"/>
      <c r="HFI212" s="332"/>
      <c r="HFJ212" s="418"/>
      <c r="HFK212" s="223"/>
      <c r="HFL212" s="223"/>
      <c r="HFM212" s="333"/>
      <c r="HFN212" s="333"/>
      <c r="HFO212" s="223"/>
      <c r="HFP212" s="418"/>
      <c r="HFQ212" s="418"/>
      <c r="HFR212" s="331"/>
      <c r="HFS212" s="332"/>
      <c r="HFT212" s="418"/>
      <c r="HFU212" s="223"/>
      <c r="HFV212" s="223"/>
      <c r="HFW212" s="333"/>
      <c r="HFX212" s="333"/>
      <c r="HFY212" s="223"/>
      <c r="HFZ212" s="418"/>
      <c r="HGA212" s="418"/>
      <c r="HGB212" s="331"/>
      <c r="HGC212" s="332"/>
      <c r="HGD212" s="418"/>
      <c r="HGE212" s="223"/>
      <c r="HGF212" s="223"/>
      <c r="HGG212" s="333"/>
      <c r="HGH212" s="333"/>
      <c r="HGI212" s="223"/>
      <c r="HGJ212" s="418"/>
      <c r="HGK212" s="418"/>
      <c r="HGL212" s="331"/>
      <c r="HGM212" s="332"/>
      <c r="HGN212" s="418"/>
      <c r="HGO212" s="223"/>
      <c r="HGP212" s="223"/>
      <c r="HGQ212" s="333"/>
      <c r="HGR212" s="333"/>
      <c r="HGS212" s="223"/>
      <c r="HGT212" s="418"/>
      <c r="HGU212" s="418"/>
      <c r="HGV212" s="331"/>
      <c r="HGW212" s="332"/>
      <c r="HGX212" s="418"/>
      <c r="HGY212" s="223"/>
      <c r="HGZ212" s="223"/>
      <c r="HHA212" s="333"/>
      <c r="HHB212" s="333"/>
      <c r="HHC212" s="223"/>
      <c r="HHD212" s="418"/>
      <c r="HHE212" s="418"/>
      <c r="HHF212" s="331"/>
      <c r="HHG212" s="332"/>
      <c r="HHH212" s="418"/>
      <c r="HHI212" s="223"/>
      <c r="HHJ212" s="223"/>
      <c r="HHK212" s="333"/>
      <c r="HHL212" s="333"/>
      <c r="HHM212" s="223"/>
      <c r="HHN212" s="418"/>
      <c r="HHO212" s="418"/>
      <c r="HHP212" s="331"/>
      <c r="HHQ212" s="332"/>
      <c r="HHR212" s="418"/>
      <c r="HHS212" s="223"/>
      <c r="HHT212" s="223"/>
      <c r="HHU212" s="333"/>
      <c r="HHV212" s="333"/>
      <c r="HHW212" s="223"/>
      <c r="HHX212" s="418"/>
      <c r="HHY212" s="418"/>
      <c r="HHZ212" s="331"/>
      <c r="HIA212" s="332"/>
      <c r="HIB212" s="418"/>
      <c r="HIC212" s="223"/>
      <c r="HID212" s="223"/>
      <c r="HIE212" s="333"/>
      <c r="HIF212" s="333"/>
      <c r="HIG212" s="223"/>
      <c r="HIH212" s="418"/>
      <c r="HII212" s="418"/>
      <c r="HIJ212" s="331"/>
      <c r="HIK212" s="332"/>
      <c r="HIL212" s="418"/>
      <c r="HIM212" s="223"/>
      <c r="HIN212" s="223"/>
      <c r="HIO212" s="333"/>
      <c r="HIP212" s="333"/>
      <c r="HIQ212" s="223"/>
      <c r="HIR212" s="418"/>
      <c r="HIS212" s="418"/>
      <c r="HIT212" s="331"/>
      <c r="HIU212" s="332"/>
      <c r="HIV212" s="418"/>
      <c r="HIW212" s="223"/>
      <c r="HIX212" s="223"/>
      <c r="HIY212" s="333"/>
      <c r="HIZ212" s="333"/>
      <c r="HJA212" s="223"/>
      <c r="HJB212" s="418"/>
      <c r="HJC212" s="418"/>
      <c r="HJD212" s="331"/>
      <c r="HJE212" s="332"/>
      <c r="HJF212" s="418"/>
      <c r="HJG212" s="223"/>
      <c r="HJH212" s="223"/>
      <c r="HJI212" s="333"/>
      <c r="HJJ212" s="333"/>
      <c r="HJK212" s="223"/>
      <c r="HJL212" s="418"/>
      <c r="HJM212" s="418"/>
      <c r="HJN212" s="331"/>
      <c r="HJO212" s="332"/>
      <c r="HJP212" s="418"/>
      <c r="HJQ212" s="223"/>
      <c r="HJR212" s="223"/>
      <c r="HJS212" s="333"/>
      <c r="HJT212" s="333"/>
      <c r="HJU212" s="223"/>
      <c r="HJV212" s="418"/>
      <c r="HJW212" s="418"/>
      <c r="HJX212" s="331"/>
      <c r="HJY212" s="332"/>
      <c r="HJZ212" s="418"/>
      <c r="HKA212" s="223"/>
      <c r="HKB212" s="223"/>
      <c r="HKC212" s="333"/>
      <c r="HKD212" s="333"/>
      <c r="HKE212" s="223"/>
      <c r="HKF212" s="418"/>
      <c r="HKG212" s="418"/>
      <c r="HKH212" s="331"/>
      <c r="HKI212" s="332"/>
      <c r="HKJ212" s="418"/>
      <c r="HKK212" s="223"/>
      <c r="HKL212" s="223"/>
      <c r="HKM212" s="333"/>
      <c r="HKN212" s="333"/>
      <c r="HKO212" s="223"/>
      <c r="HKP212" s="418"/>
      <c r="HKQ212" s="418"/>
      <c r="HKR212" s="331"/>
      <c r="HKS212" s="332"/>
      <c r="HKT212" s="418"/>
      <c r="HKU212" s="223"/>
      <c r="HKV212" s="223"/>
      <c r="HKW212" s="333"/>
      <c r="HKX212" s="333"/>
      <c r="HKY212" s="223"/>
      <c r="HKZ212" s="418"/>
      <c r="HLA212" s="418"/>
      <c r="HLB212" s="331"/>
      <c r="HLC212" s="332"/>
      <c r="HLD212" s="418"/>
      <c r="HLE212" s="223"/>
      <c r="HLF212" s="223"/>
      <c r="HLG212" s="333"/>
      <c r="HLH212" s="333"/>
      <c r="HLI212" s="223"/>
      <c r="HLJ212" s="418"/>
      <c r="HLK212" s="418"/>
      <c r="HLL212" s="331"/>
      <c r="HLM212" s="332"/>
      <c r="HLN212" s="418"/>
      <c r="HLO212" s="223"/>
      <c r="HLP212" s="223"/>
      <c r="HLQ212" s="333"/>
      <c r="HLR212" s="333"/>
      <c r="HLS212" s="223"/>
      <c r="HLT212" s="418"/>
      <c r="HLU212" s="418"/>
      <c r="HLV212" s="331"/>
      <c r="HLW212" s="332"/>
      <c r="HLX212" s="418"/>
      <c r="HLY212" s="223"/>
      <c r="HLZ212" s="223"/>
      <c r="HMA212" s="333"/>
      <c r="HMB212" s="333"/>
      <c r="HMC212" s="223"/>
      <c r="HMD212" s="418"/>
      <c r="HME212" s="418"/>
      <c r="HMF212" s="331"/>
      <c r="HMG212" s="332"/>
      <c r="HMH212" s="418"/>
      <c r="HMI212" s="223"/>
      <c r="HMJ212" s="223"/>
      <c r="HMK212" s="333"/>
      <c r="HML212" s="333"/>
      <c r="HMM212" s="223"/>
      <c r="HMN212" s="418"/>
      <c r="HMO212" s="418"/>
      <c r="HMP212" s="331"/>
      <c r="HMQ212" s="332"/>
      <c r="HMR212" s="418"/>
      <c r="HMS212" s="223"/>
      <c r="HMT212" s="223"/>
      <c r="HMU212" s="333"/>
      <c r="HMV212" s="333"/>
      <c r="HMW212" s="223"/>
      <c r="HMX212" s="418"/>
      <c r="HMY212" s="418"/>
      <c r="HMZ212" s="331"/>
      <c r="HNA212" s="332"/>
      <c r="HNB212" s="418"/>
      <c r="HNC212" s="223"/>
      <c r="HND212" s="223"/>
      <c r="HNE212" s="333"/>
      <c r="HNF212" s="333"/>
      <c r="HNG212" s="223"/>
      <c r="HNH212" s="418"/>
      <c r="HNI212" s="418"/>
      <c r="HNJ212" s="331"/>
      <c r="HNK212" s="332"/>
      <c r="HNL212" s="418"/>
      <c r="HNM212" s="223"/>
      <c r="HNN212" s="223"/>
      <c r="HNO212" s="333"/>
      <c r="HNP212" s="333"/>
      <c r="HNQ212" s="223"/>
      <c r="HNR212" s="418"/>
      <c r="HNS212" s="418"/>
      <c r="HNT212" s="331"/>
      <c r="HNU212" s="332"/>
      <c r="HNV212" s="418"/>
      <c r="HNW212" s="223"/>
      <c r="HNX212" s="223"/>
      <c r="HNY212" s="333"/>
      <c r="HNZ212" s="333"/>
      <c r="HOA212" s="223"/>
      <c r="HOB212" s="418"/>
      <c r="HOC212" s="418"/>
      <c r="HOD212" s="331"/>
      <c r="HOE212" s="332"/>
      <c r="HOF212" s="418"/>
      <c r="HOG212" s="223"/>
      <c r="HOH212" s="223"/>
      <c r="HOI212" s="333"/>
      <c r="HOJ212" s="333"/>
      <c r="HOK212" s="223"/>
      <c r="HOL212" s="418"/>
      <c r="HOM212" s="418"/>
      <c r="HON212" s="331"/>
      <c r="HOO212" s="332"/>
      <c r="HOP212" s="418"/>
      <c r="HOQ212" s="223"/>
      <c r="HOR212" s="223"/>
      <c r="HOS212" s="333"/>
      <c r="HOT212" s="333"/>
      <c r="HOU212" s="223"/>
      <c r="HOV212" s="418"/>
      <c r="HOW212" s="418"/>
      <c r="HOX212" s="331"/>
      <c r="HOY212" s="332"/>
      <c r="HOZ212" s="418"/>
      <c r="HPA212" s="223"/>
      <c r="HPB212" s="223"/>
      <c r="HPC212" s="333"/>
      <c r="HPD212" s="333"/>
      <c r="HPE212" s="223"/>
      <c r="HPF212" s="418"/>
      <c r="HPG212" s="418"/>
      <c r="HPH212" s="331"/>
      <c r="HPI212" s="332"/>
      <c r="HPJ212" s="418"/>
      <c r="HPK212" s="223"/>
      <c r="HPL212" s="223"/>
      <c r="HPM212" s="333"/>
      <c r="HPN212" s="333"/>
      <c r="HPO212" s="223"/>
      <c r="HPP212" s="418"/>
      <c r="HPQ212" s="418"/>
      <c r="HPR212" s="331"/>
      <c r="HPS212" s="332"/>
      <c r="HPT212" s="418"/>
      <c r="HPU212" s="223"/>
      <c r="HPV212" s="223"/>
      <c r="HPW212" s="333"/>
      <c r="HPX212" s="333"/>
      <c r="HPY212" s="223"/>
      <c r="HPZ212" s="418"/>
      <c r="HQA212" s="418"/>
      <c r="HQB212" s="331"/>
      <c r="HQC212" s="332"/>
      <c r="HQD212" s="418"/>
      <c r="HQE212" s="223"/>
      <c r="HQF212" s="223"/>
      <c r="HQG212" s="333"/>
      <c r="HQH212" s="333"/>
      <c r="HQI212" s="223"/>
      <c r="HQJ212" s="418"/>
      <c r="HQK212" s="418"/>
      <c r="HQL212" s="331"/>
      <c r="HQM212" s="332"/>
      <c r="HQN212" s="418"/>
      <c r="HQO212" s="223"/>
      <c r="HQP212" s="223"/>
      <c r="HQQ212" s="333"/>
      <c r="HQR212" s="333"/>
      <c r="HQS212" s="223"/>
      <c r="HQT212" s="418"/>
      <c r="HQU212" s="418"/>
      <c r="HQV212" s="331"/>
      <c r="HQW212" s="332"/>
      <c r="HQX212" s="418"/>
      <c r="HQY212" s="223"/>
      <c r="HQZ212" s="223"/>
      <c r="HRA212" s="333"/>
      <c r="HRB212" s="333"/>
      <c r="HRC212" s="223"/>
      <c r="HRD212" s="418"/>
      <c r="HRE212" s="418"/>
      <c r="HRF212" s="331"/>
      <c r="HRG212" s="332"/>
      <c r="HRH212" s="418"/>
      <c r="HRI212" s="223"/>
      <c r="HRJ212" s="223"/>
      <c r="HRK212" s="333"/>
      <c r="HRL212" s="333"/>
      <c r="HRM212" s="223"/>
      <c r="HRN212" s="418"/>
      <c r="HRO212" s="418"/>
      <c r="HRP212" s="331"/>
      <c r="HRQ212" s="332"/>
      <c r="HRR212" s="418"/>
      <c r="HRS212" s="223"/>
      <c r="HRT212" s="223"/>
      <c r="HRU212" s="333"/>
      <c r="HRV212" s="333"/>
      <c r="HRW212" s="223"/>
      <c r="HRX212" s="418"/>
      <c r="HRY212" s="418"/>
      <c r="HRZ212" s="331"/>
      <c r="HSA212" s="332"/>
      <c r="HSB212" s="418"/>
      <c r="HSC212" s="223"/>
      <c r="HSD212" s="223"/>
      <c r="HSE212" s="333"/>
      <c r="HSF212" s="333"/>
      <c r="HSG212" s="223"/>
      <c r="HSH212" s="418"/>
      <c r="HSI212" s="418"/>
      <c r="HSJ212" s="331"/>
      <c r="HSK212" s="332"/>
      <c r="HSL212" s="418"/>
      <c r="HSM212" s="223"/>
      <c r="HSN212" s="223"/>
      <c r="HSO212" s="333"/>
      <c r="HSP212" s="333"/>
      <c r="HSQ212" s="223"/>
      <c r="HSR212" s="418"/>
      <c r="HSS212" s="418"/>
      <c r="HST212" s="331"/>
      <c r="HSU212" s="332"/>
      <c r="HSV212" s="418"/>
      <c r="HSW212" s="223"/>
      <c r="HSX212" s="223"/>
      <c r="HSY212" s="333"/>
      <c r="HSZ212" s="333"/>
      <c r="HTA212" s="223"/>
      <c r="HTB212" s="418"/>
      <c r="HTC212" s="418"/>
      <c r="HTD212" s="331"/>
      <c r="HTE212" s="332"/>
      <c r="HTF212" s="418"/>
      <c r="HTG212" s="223"/>
      <c r="HTH212" s="223"/>
      <c r="HTI212" s="333"/>
      <c r="HTJ212" s="333"/>
      <c r="HTK212" s="223"/>
      <c r="HTL212" s="418"/>
      <c r="HTM212" s="418"/>
      <c r="HTN212" s="331"/>
      <c r="HTO212" s="332"/>
      <c r="HTP212" s="418"/>
      <c r="HTQ212" s="223"/>
      <c r="HTR212" s="223"/>
      <c r="HTS212" s="333"/>
      <c r="HTT212" s="333"/>
      <c r="HTU212" s="223"/>
      <c r="HTV212" s="418"/>
      <c r="HTW212" s="418"/>
      <c r="HTX212" s="331"/>
      <c r="HTY212" s="332"/>
      <c r="HTZ212" s="418"/>
      <c r="HUA212" s="223"/>
      <c r="HUB212" s="223"/>
      <c r="HUC212" s="333"/>
      <c r="HUD212" s="333"/>
      <c r="HUE212" s="223"/>
      <c r="HUF212" s="418"/>
      <c r="HUG212" s="418"/>
      <c r="HUH212" s="331"/>
      <c r="HUI212" s="332"/>
      <c r="HUJ212" s="418"/>
      <c r="HUK212" s="223"/>
      <c r="HUL212" s="223"/>
      <c r="HUM212" s="333"/>
      <c r="HUN212" s="333"/>
      <c r="HUO212" s="223"/>
      <c r="HUP212" s="418"/>
      <c r="HUQ212" s="418"/>
      <c r="HUR212" s="331"/>
      <c r="HUS212" s="332"/>
      <c r="HUT212" s="418"/>
      <c r="HUU212" s="223"/>
      <c r="HUV212" s="223"/>
      <c r="HUW212" s="333"/>
      <c r="HUX212" s="333"/>
      <c r="HUY212" s="223"/>
      <c r="HUZ212" s="418"/>
      <c r="HVA212" s="418"/>
      <c r="HVB212" s="331"/>
      <c r="HVC212" s="332"/>
      <c r="HVD212" s="418"/>
      <c r="HVE212" s="223"/>
      <c r="HVF212" s="223"/>
      <c r="HVG212" s="333"/>
      <c r="HVH212" s="333"/>
      <c r="HVI212" s="223"/>
      <c r="HVJ212" s="418"/>
      <c r="HVK212" s="418"/>
      <c r="HVL212" s="331"/>
      <c r="HVM212" s="332"/>
      <c r="HVN212" s="418"/>
      <c r="HVO212" s="223"/>
      <c r="HVP212" s="223"/>
      <c r="HVQ212" s="333"/>
      <c r="HVR212" s="333"/>
      <c r="HVS212" s="223"/>
      <c r="HVT212" s="418"/>
      <c r="HVU212" s="418"/>
      <c r="HVV212" s="331"/>
      <c r="HVW212" s="332"/>
      <c r="HVX212" s="418"/>
      <c r="HVY212" s="223"/>
      <c r="HVZ212" s="223"/>
      <c r="HWA212" s="333"/>
      <c r="HWB212" s="333"/>
      <c r="HWC212" s="223"/>
      <c r="HWD212" s="418"/>
      <c r="HWE212" s="418"/>
      <c r="HWF212" s="331"/>
      <c r="HWG212" s="332"/>
      <c r="HWH212" s="418"/>
      <c r="HWI212" s="223"/>
      <c r="HWJ212" s="223"/>
      <c r="HWK212" s="333"/>
      <c r="HWL212" s="333"/>
      <c r="HWM212" s="223"/>
      <c r="HWN212" s="418"/>
      <c r="HWO212" s="418"/>
      <c r="HWP212" s="331"/>
      <c r="HWQ212" s="332"/>
      <c r="HWR212" s="418"/>
      <c r="HWS212" s="223"/>
      <c r="HWT212" s="223"/>
      <c r="HWU212" s="333"/>
      <c r="HWV212" s="333"/>
      <c r="HWW212" s="223"/>
      <c r="HWX212" s="418"/>
      <c r="HWY212" s="418"/>
      <c r="HWZ212" s="331"/>
      <c r="HXA212" s="332"/>
      <c r="HXB212" s="418"/>
      <c r="HXC212" s="223"/>
      <c r="HXD212" s="223"/>
      <c r="HXE212" s="333"/>
      <c r="HXF212" s="333"/>
      <c r="HXG212" s="223"/>
      <c r="HXH212" s="418"/>
      <c r="HXI212" s="418"/>
      <c r="HXJ212" s="331"/>
      <c r="HXK212" s="332"/>
      <c r="HXL212" s="418"/>
      <c r="HXM212" s="223"/>
      <c r="HXN212" s="223"/>
      <c r="HXO212" s="333"/>
      <c r="HXP212" s="333"/>
      <c r="HXQ212" s="223"/>
      <c r="HXR212" s="418"/>
      <c r="HXS212" s="418"/>
      <c r="HXT212" s="331"/>
      <c r="HXU212" s="332"/>
      <c r="HXV212" s="418"/>
      <c r="HXW212" s="223"/>
      <c r="HXX212" s="223"/>
      <c r="HXY212" s="333"/>
      <c r="HXZ212" s="333"/>
      <c r="HYA212" s="223"/>
      <c r="HYB212" s="418"/>
      <c r="HYC212" s="418"/>
      <c r="HYD212" s="331"/>
      <c r="HYE212" s="332"/>
      <c r="HYF212" s="418"/>
      <c r="HYG212" s="223"/>
      <c r="HYH212" s="223"/>
      <c r="HYI212" s="333"/>
      <c r="HYJ212" s="333"/>
      <c r="HYK212" s="223"/>
      <c r="HYL212" s="418"/>
      <c r="HYM212" s="418"/>
      <c r="HYN212" s="331"/>
      <c r="HYO212" s="332"/>
      <c r="HYP212" s="418"/>
      <c r="HYQ212" s="223"/>
      <c r="HYR212" s="223"/>
      <c r="HYS212" s="333"/>
      <c r="HYT212" s="333"/>
      <c r="HYU212" s="223"/>
      <c r="HYV212" s="418"/>
      <c r="HYW212" s="418"/>
      <c r="HYX212" s="331"/>
      <c r="HYY212" s="332"/>
      <c r="HYZ212" s="418"/>
      <c r="HZA212" s="223"/>
      <c r="HZB212" s="223"/>
      <c r="HZC212" s="333"/>
      <c r="HZD212" s="333"/>
      <c r="HZE212" s="223"/>
      <c r="HZF212" s="418"/>
      <c r="HZG212" s="418"/>
      <c r="HZH212" s="331"/>
      <c r="HZI212" s="332"/>
      <c r="HZJ212" s="418"/>
      <c r="HZK212" s="223"/>
      <c r="HZL212" s="223"/>
      <c r="HZM212" s="333"/>
      <c r="HZN212" s="333"/>
      <c r="HZO212" s="223"/>
      <c r="HZP212" s="418"/>
      <c r="HZQ212" s="418"/>
      <c r="HZR212" s="331"/>
      <c r="HZS212" s="332"/>
      <c r="HZT212" s="418"/>
      <c r="HZU212" s="223"/>
      <c r="HZV212" s="223"/>
      <c r="HZW212" s="333"/>
      <c r="HZX212" s="333"/>
      <c r="HZY212" s="223"/>
      <c r="HZZ212" s="418"/>
      <c r="IAA212" s="418"/>
      <c r="IAB212" s="331"/>
      <c r="IAC212" s="332"/>
      <c r="IAD212" s="418"/>
      <c r="IAE212" s="223"/>
      <c r="IAF212" s="223"/>
      <c r="IAG212" s="333"/>
      <c r="IAH212" s="333"/>
      <c r="IAI212" s="223"/>
      <c r="IAJ212" s="418"/>
      <c r="IAK212" s="418"/>
      <c r="IAL212" s="331"/>
      <c r="IAM212" s="332"/>
      <c r="IAN212" s="418"/>
      <c r="IAO212" s="223"/>
      <c r="IAP212" s="223"/>
      <c r="IAQ212" s="333"/>
      <c r="IAR212" s="333"/>
      <c r="IAS212" s="223"/>
      <c r="IAT212" s="418"/>
      <c r="IAU212" s="418"/>
      <c r="IAV212" s="331"/>
      <c r="IAW212" s="332"/>
      <c r="IAX212" s="418"/>
      <c r="IAY212" s="223"/>
      <c r="IAZ212" s="223"/>
      <c r="IBA212" s="333"/>
      <c r="IBB212" s="333"/>
      <c r="IBC212" s="223"/>
      <c r="IBD212" s="418"/>
      <c r="IBE212" s="418"/>
      <c r="IBF212" s="331"/>
      <c r="IBG212" s="332"/>
      <c r="IBH212" s="418"/>
      <c r="IBI212" s="223"/>
      <c r="IBJ212" s="223"/>
      <c r="IBK212" s="333"/>
      <c r="IBL212" s="333"/>
      <c r="IBM212" s="223"/>
      <c r="IBN212" s="418"/>
      <c r="IBO212" s="418"/>
      <c r="IBP212" s="331"/>
      <c r="IBQ212" s="332"/>
      <c r="IBR212" s="418"/>
      <c r="IBS212" s="223"/>
      <c r="IBT212" s="223"/>
      <c r="IBU212" s="333"/>
      <c r="IBV212" s="333"/>
      <c r="IBW212" s="223"/>
      <c r="IBX212" s="418"/>
      <c r="IBY212" s="418"/>
      <c r="IBZ212" s="331"/>
      <c r="ICA212" s="332"/>
      <c r="ICB212" s="418"/>
      <c r="ICC212" s="223"/>
      <c r="ICD212" s="223"/>
      <c r="ICE212" s="333"/>
      <c r="ICF212" s="333"/>
      <c r="ICG212" s="223"/>
      <c r="ICH212" s="418"/>
      <c r="ICI212" s="418"/>
      <c r="ICJ212" s="331"/>
      <c r="ICK212" s="332"/>
      <c r="ICL212" s="418"/>
      <c r="ICM212" s="223"/>
      <c r="ICN212" s="223"/>
      <c r="ICO212" s="333"/>
      <c r="ICP212" s="333"/>
      <c r="ICQ212" s="223"/>
      <c r="ICR212" s="418"/>
      <c r="ICS212" s="418"/>
      <c r="ICT212" s="331"/>
      <c r="ICU212" s="332"/>
      <c r="ICV212" s="418"/>
      <c r="ICW212" s="223"/>
      <c r="ICX212" s="223"/>
      <c r="ICY212" s="333"/>
      <c r="ICZ212" s="333"/>
      <c r="IDA212" s="223"/>
      <c r="IDB212" s="418"/>
      <c r="IDC212" s="418"/>
      <c r="IDD212" s="331"/>
      <c r="IDE212" s="332"/>
      <c r="IDF212" s="418"/>
      <c r="IDG212" s="223"/>
      <c r="IDH212" s="223"/>
      <c r="IDI212" s="333"/>
      <c r="IDJ212" s="333"/>
      <c r="IDK212" s="223"/>
      <c r="IDL212" s="418"/>
      <c r="IDM212" s="418"/>
      <c r="IDN212" s="331"/>
      <c r="IDO212" s="332"/>
      <c r="IDP212" s="418"/>
      <c r="IDQ212" s="223"/>
      <c r="IDR212" s="223"/>
      <c r="IDS212" s="333"/>
      <c r="IDT212" s="333"/>
      <c r="IDU212" s="223"/>
      <c r="IDV212" s="418"/>
      <c r="IDW212" s="418"/>
      <c r="IDX212" s="331"/>
      <c r="IDY212" s="332"/>
      <c r="IDZ212" s="418"/>
      <c r="IEA212" s="223"/>
      <c r="IEB212" s="223"/>
      <c r="IEC212" s="333"/>
      <c r="IED212" s="333"/>
      <c r="IEE212" s="223"/>
      <c r="IEF212" s="418"/>
      <c r="IEG212" s="418"/>
      <c r="IEH212" s="331"/>
      <c r="IEI212" s="332"/>
      <c r="IEJ212" s="418"/>
      <c r="IEK212" s="223"/>
      <c r="IEL212" s="223"/>
      <c r="IEM212" s="333"/>
      <c r="IEN212" s="333"/>
      <c r="IEO212" s="223"/>
      <c r="IEP212" s="418"/>
      <c r="IEQ212" s="418"/>
      <c r="IER212" s="331"/>
      <c r="IES212" s="332"/>
      <c r="IET212" s="418"/>
      <c r="IEU212" s="223"/>
      <c r="IEV212" s="223"/>
      <c r="IEW212" s="333"/>
      <c r="IEX212" s="333"/>
      <c r="IEY212" s="223"/>
      <c r="IEZ212" s="418"/>
      <c r="IFA212" s="418"/>
      <c r="IFB212" s="331"/>
      <c r="IFC212" s="332"/>
      <c r="IFD212" s="418"/>
      <c r="IFE212" s="223"/>
      <c r="IFF212" s="223"/>
      <c r="IFG212" s="333"/>
      <c r="IFH212" s="333"/>
      <c r="IFI212" s="223"/>
      <c r="IFJ212" s="418"/>
      <c r="IFK212" s="418"/>
      <c r="IFL212" s="331"/>
      <c r="IFM212" s="332"/>
      <c r="IFN212" s="418"/>
      <c r="IFO212" s="223"/>
      <c r="IFP212" s="223"/>
      <c r="IFQ212" s="333"/>
      <c r="IFR212" s="333"/>
      <c r="IFS212" s="223"/>
      <c r="IFT212" s="418"/>
      <c r="IFU212" s="418"/>
      <c r="IFV212" s="331"/>
      <c r="IFW212" s="332"/>
      <c r="IFX212" s="418"/>
      <c r="IFY212" s="223"/>
      <c r="IFZ212" s="223"/>
      <c r="IGA212" s="333"/>
      <c r="IGB212" s="333"/>
      <c r="IGC212" s="223"/>
      <c r="IGD212" s="418"/>
      <c r="IGE212" s="418"/>
      <c r="IGF212" s="331"/>
      <c r="IGG212" s="332"/>
      <c r="IGH212" s="418"/>
      <c r="IGI212" s="223"/>
      <c r="IGJ212" s="223"/>
      <c r="IGK212" s="333"/>
      <c r="IGL212" s="333"/>
      <c r="IGM212" s="223"/>
      <c r="IGN212" s="418"/>
      <c r="IGO212" s="418"/>
      <c r="IGP212" s="331"/>
      <c r="IGQ212" s="332"/>
      <c r="IGR212" s="418"/>
      <c r="IGS212" s="223"/>
      <c r="IGT212" s="223"/>
      <c r="IGU212" s="333"/>
      <c r="IGV212" s="333"/>
      <c r="IGW212" s="223"/>
      <c r="IGX212" s="418"/>
      <c r="IGY212" s="418"/>
      <c r="IGZ212" s="331"/>
      <c r="IHA212" s="332"/>
      <c r="IHB212" s="418"/>
      <c r="IHC212" s="223"/>
      <c r="IHD212" s="223"/>
      <c r="IHE212" s="333"/>
      <c r="IHF212" s="333"/>
      <c r="IHG212" s="223"/>
      <c r="IHH212" s="418"/>
      <c r="IHI212" s="418"/>
      <c r="IHJ212" s="331"/>
      <c r="IHK212" s="332"/>
      <c r="IHL212" s="418"/>
      <c r="IHM212" s="223"/>
      <c r="IHN212" s="223"/>
      <c r="IHO212" s="333"/>
      <c r="IHP212" s="333"/>
      <c r="IHQ212" s="223"/>
      <c r="IHR212" s="418"/>
      <c r="IHS212" s="418"/>
      <c r="IHT212" s="331"/>
      <c r="IHU212" s="332"/>
      <c r="IHV212" s="418"/>
      <c r="IHW212" s="223"/>
      <c r="IHX212" s="223"/>
      <c r="IHY212" s="333"/>
      <c r="IHZ212" s="333"/>
      <c r="IIA212" s="223"/>
      <c r="IIB212" s="418"/>
      <c r="IIC212" s="418"/>
      <c r="IID212" s="331"/>
      <c r="IIE212" s="332"/>
      <c r="IIF212" s="418"/>
      <c r="IIG212" s="223"/>
      <c r="IIH212" s="223"/>
      <c r="III212" s="333"/>
      <c r="IIJ212" s="333"/>
      <c r="IIK212" s="223"/>
      <c r="IIL212" s="418"/>
      <c r="IIM212" s="418"/>
      <c r="IIN212" s="331"/>
      <c r="IIO212" s="332"/>
      <c r="IIP212" s="418"/>
      <c r="IIQ212" s="223"/>
      <c r="IIR212" s="223"/>
      <c r="IIS212" s="333"/>
      <c r="IIT212" s="333"/>
      <c r="IIU212" s="223"/>
      <c r="IIV212" s="418"/>
      <c r="IIW212" s="418"/>
      <c r="IIX212" s="331"/>
      <c r="IIY212" s="332"/>
      <c r="IIZ212" s="418"/>
      <c r="IJA212" s="223"/>
      <c r="IJB212" s="223"/>
      <c r="IJC212" s="333"/>
      <c r="IJD212" s="333"/>
      <c r="IJE212" s="223"/>
      <c r="IJF212" s="418"/>
      <c r="IJG212" s="418"/>
      <c r="IJH212" s="331"/>
      <c r="IJI212" s="332"/>
      <c r="IJJ212" s="418"/>
      <c r="IJK212" s="223"/>
      <c r="IJL212" s="223"/>
      <c r="IJM212" s="333"/>
      <c r="IJN212" s="333"/>
      <c r="IJO212" s="223"/>
      <c r="IJP212" s="418"/>
      <c r="IJQ212" s="418"/>
      <c r="IJR212" s="331"/>
      <c r="IJS212" s="332"/>
      <c r="IJT212" s="418"/>
      <c r="IJU212" s="223"/>
      <c r="IJV212" s="223"/>
      <c r="IJW212" s="333"/>
      <c r="IJX212" s="333"/>
      <c r="IJY212" s="223"/>
      <c r="IJZ212" s="418"/>
      <c r="IKA212" s="418"/>
      <c r="IKB212" s="331"/>
      <c r="IKC212" s="332"/>
      <c r="IKD212" s="418"/>
      <c r="IKE212" s="223"/>
      <c r="IKF212" s="223"/>
      <c r="IKG212" s="333"/>
      <c r="IKH212" s="333"/>
      <c r="IKI212" s="223"/>
      <c r="IKJ212" s="418"/>
      <c r="IKK212" s="418"/>
      <c r="IKL212" s="331"/>
      <c r="IKM212" s="332"/>
      <c r="IKN212" s="418"/>
      <c r="IKO212" s="223"/>
      <c r="IKP212" s="223"/>
      <c r="IKQ212" s="333"/>
      <c r="IKR212" s="333"/>
      <c r="IKS212" s="223"/>
      <c r="IKT212" s="418"/>
      <c r="IKU212" s="418"/>
      <c r="IKV212" s="331"/>
      <c r="IKW212" s="332"/>
      <c r="IKX212" s="418"/>
      <c r="IKY212" s="223"/>
      <c r="IKZ212" s="223"/>
      <c r="ILA212" s="333"/>
      <c r="ILB212" s="333"/>
      <c r="ILC212" s="223"/>
      <c r="ILD212" s="418"/>
      <c r="ILE212" s="418"/>
      <c r="ILF212" s="331"/>
      <c r="ILG212" s="332"/>
      <c r="ILH212" s="418"/>
      <c r="ILI212" s="223"/>
      <c r="ILJ212" s="223"/>
      <c r="ILK212" s="333"/>
      <c r="ILL212" s="333"/>
      <c r="ILM212" s="223"/>
      <c r="ILN212" s="418"/>
      <c r="ILO212" s="418"/>
      <c r="ILP212" s="331"/>
      <c r="ILQ212" s="332"/>
      <c r="ILR212" s="418"/>
      <c r="ILS212" s="223"/>
      <c r="ILT212" s="223"/>
      <c r="ILU212" s="333"/>
      <c r="ILV212" s="333"/>
      <c r="ILW212" s="223"/>
      <c r="ILX212" s="418"/>
      <c r="ILY212" s="418"/>
      <c r="ILZ212" s="331"/>
      <c r="IMA212" s="332"/>
      <c r="IMB212" s="418"/>
      <c r="IMC212" s="223"/>
      <c r="IMD212" s="223"/>
      <c r="IME212" s="333"/>
      <c r="IMF212" s="333"/>
      <c r="IMG212" s="223"/>
      <c r="IMH212" s="418"/>
      <c r="IMI212" s="418"/>
      <c r="IMJ212" s="331"/>
      <c r="IMK212" s="332"/>
      <c r="IML212" s="418"/>
      <c r="IMM212" s="223"/>
      <c r="IMN212" s="223"/>
      <c r="IMO212" s="333"/>
      <c r="IMP212" s="333"/>
      <c r="IMQ212" s="223"/>
      <c r="IMR212" s="418"/>
      <c r="IMS212" s="418"/>
      <c r="IMT212" s="331"/>
      <c r="IMU212" s="332"/>
      <c r="IMV212" s="418"/>
      <c r="IMW212" s="223"/>
      <c r="IMX212" s="223"/>
      <c r="IMY212" s="333"/>
      <c r="IMZ212" s="333"/>
      <c r="INA212" s="223"/>
      <c r="INB212" s="418"/>
      <c r="INC212" s="418"/>
      <c r="IND212" s="331"/>
      <c r="INE212" s="332"/>
      <c r="INF212" s="418"/>
      <c r="ING212" s="223"/>
      <c r="INH212" s="223"/>
      <c r="INI212" s="333"/>
      <c r="INJ212" s="333"/>
      <c r="INK212" s="223"/>
      <c r="INL212" s="418"/>
      <c r="INM212" s="418"/>
      <c r="INN212" s="331"/>
      <c r="INO212" s="332"/>
      <c r="INP212" s="418"/>
      <c r="INQ212" s="223"/>
      <c r="INR212" s="223"/>
      <c r="INS212" s="333"/>
      <c r="INT212" s="333"/>
      <c r="INU212" s="223"/>
      <c r="INV212" s="418"/>
      <c r="INW212" s="418"/>
      <c r="INX212" s="331"/>
      <c r="INY212" s="332"/>
      <c r="INZ212" s="418"/>
      <c r="IOA212" s="223"/>
      <c r="IOB212" s="223"/>
      <c r="IOC212" s="333"/>
      <c r="IOD212" s="333"/>
      <c r="IOE212" s="223"/>
      <c r="IOF212" s="418"/>
      <c r="IOG212" s="418"/>
      <c r="IOH212" s="331"/>
      <c r="IOI212" s="332"/>
      <c r="IOJ212" s="418"/>
      <c r="IOK212" s="223"/>
      <c r="IOL212" s="223"/>
      <c r="IOM212" s="333"/>
      <c r="ION212" s="333"/>
      <c r="IOO212" s="223"/>
      <c r="IOP212" s="418"/>
      <c r="IOQ212" s="418"/>
      <c r="IOR212" s="331"/>
      <c r="IOS212" s="332"/>
      <c r="IOT212" s="418"/>
      <c r="IOU212" s="223"/>
      <c r="IOV212" s="223"/>
      <c r="IOW212" s="333"/>
      <c r="IOX212" s="333"/>
      <c r="IOY212" s="223"/>
      <c r="IOZ212" s="418"/>
      <c r="IPA212" s="418"/>
      <c r="IPB212" s="331"/>
      <c r="IPC212" s="332"/>
      <c r="IPD212" s="418"/>
      <c r="IPE212" s="223"/>
      <c r="IPF212" s="223"/>
      <c r="IPG212" s="333"/>
      <c r="IPH212" s="333"/>
      <c r="IPI212" s="223"/>
      <c r="IPJ212" s="418"/>
      <c r="IPK212" s="418"/>
      <c r="IPL212" s="331"/>
      <c r="IPM212" s="332"/>
      <c r="IPN212" s="418"/>
      <c r="IPO212" s="223"/>
      <c r="IPP212" s="223"/>
      <c r="IPQ212" s="333"/>
      <c r="IPR212" s="333"/>
      <c r="IPS212" s="223"/>
      <c r="IPT212" s="418"/>
      <c r="IPU212" s="418"/>
      <c r="IPV212" s="331"/>
      <c r="IPW212" s="332"/>
      <c r="IPX212" s="418"/>
      <c r="IPY212" s="223"/>
      <c r="IPZ212" s="223"/>
      <c r="IQA212" s="333"/>
      <c r="IQB212" s="333"/>
      <c r="IQC212" s="223"/>
      <c r="IQD212" s="418"/>
      <c r="IQE212" s="418"/>
      <c r="IQF212" s="331"/>
      <c r="IQG212" s="332"/>
      <c r="IQH212" s="418"/>
      <c r="IQI212" s="223"/>
      <c r="IQJ212" s="223"/>
      <c r="IQK212" s="333"/>
      <c r="IQL212" s="333"/>
      <c r="IQM212" s="223"/>
      <c r="IQN212" s="418"/>
      <c r="IQO212" s="418"/>
      <c r="IQP212" s="331"/>
      <c r="IQQ212" s="332"/>
      <c r="IQR212" s="418"/>
      <c r="IQS212" s="223"/>
      <c r="IQT212" s="223"/>
      <c r="IQU212" s="333"/>
      <c r="IQV212" s="333"/>
      <c r="IQW212" s="223"/>
      <c r="IQX212" s="418"/>
      <c r="IQY212" s="418"/>
      <c r="IQZ212" s="331"/>
      <c r="IRA212" s="332"/>
      <c r="IRB212" s="418"/>
      <c r="IRC212" s="223"/>
      <c r="IRD212" s="223"/>
      <c r="IRE212" s="333"/>
      <c r="IRF212" s="333"/>
      <c r="IRG212" s="223"/>
      <c r="IRH212" s="418"/>
      <c r="IRI212" s="418"/>
      <c r="IRJ212" s="331"/>
      <c r="IRK212" s="332"/>
      <c r="IRL212" s="418"/>
      <c r="IRM212" s="223"/>
      <c r="IRN212" s="223"/>
      <c r="IRO212" s="333"/>
      <c r="IRP212" s="333"/>
      <c r="IRQ212" s="223"/>
      <c r="IRR212" s="418"/>
      <c r="IRS212" s="418"/>
      <c r="IRT212" s="331"/>
      <c r="IRU212" s="332"/>
      <c r="IRV212" s="418"/>
      <c r="IRW212" s="223"/>
      <c r="IRX212" s="223"/>
      <c r="IRY212" s="333"/>
      <c r="IRZ212" s="333"/>
      <c r="ISA212" s="223"/>
      <c r="ISB212" s="418"/>
      <c r="ISC212" s="418"/>
      <c r="ISD212" s="331"/>
      <c r="ISE212" s="332"/>
      <c r="ISF212" s="418"/>
      <c r="ISG212" s="223"/>
      <c r="ISH212" s="223"/>
      <c r="ISI212" s="333"/>
      <c r="ISJ212" s="333"/>
      <c r="ISK212" s="223"/>
      <c r="ISL212" s="418"/>
      <c r="ISM212" s="418"/>
      <c r="ISN212" s="331"/>
      <c r="ISO212" s="332"/>
      <c r="ISP212" s="418"/>
      <c r="ISQ212" s="223"/>
      <c r="ISR212" s="223"/>
      <c r="ISS212" s="333"/>
      <c r="IST212" s="333"/>
      <c r="ISU212" s="223"/>
      <c r="ISV212" s="418"/>
      <c r="ISW212" s="418"/>
      <c r="ISX212" s="331"/>
      <c r="ISY212" s="332"/>
      <c r="ISZ212" s="418"/>
      <c r="ITA212" s="223"/>
      <c r="ITB212" s="223"/>
      <c r="ITC212" s="333"/>
      <c r="ITD212" s="333"/>
      <c r="ITE212" s="223"/>
      <c r="ITF212" s="418"/>
      <c r="ITG212" s="418"/>
      <c r="ITH212" s="331"/>
      <c r="ITI212" s="332"/>
      <c r="ITJ212" s="418"/>
      <c r="ITK212" s="223"/>
      <c r="ITL212" s="223"/>
      <c r="ITM212" s="333"/>
      <c r="ITN212" s="333"/>
      <c r="ITO212" s="223"/>
      <c r="ITP212" s="418"/>
      <c r="ITQ212" s="418"/>
      <c r="ITR212" s="331"/>
      <c r="ITS212" s="332"/>
      <c r="ITT212" s="418"/>
      <c r="ITU212" s="223"/>
      <c r="ITV212" s="223"/>
      <c r="ITW212" s="333"/>
      <c r="ITX212" s="333"/>
      <c r="ITY212" s="223"/>
      <c r="ITZ212" s="418"/>
      <c r="IUA212" s="418"/>
      <c r="IUB212" s="331"/>
      <c r="IUC212" s="332"/>
      <c r="IUD212" s="418"/>
      <c r="IUE212" s="223"/>
      <c r="IUF212" s="223"/>
      <c r="IUG212" s="333"/>
      <c r="IUH212" s="333"/>
      <c r="IUI212" s="223"/>
      <c r="IUJ212" s="418"/>
      <c r="IUK212" s="418"/>
      <c r="IUL212" s="331"/>
      <c r="IUM212" s="332"/>
      <c r="IUN212" s="418"/>
      <c r="IUO212" s="223"/>
      <c r="IUP212" s="223"/>
      <c r="IUQ212" s="333"/>
      <c r="IUR212" s="333"/>
      <c r="IUS212" s="223"/>
      <c r="IUT212" s="418"/>
      <c r="IUU212" s="418"/>
      <c r="IUV212" s="331"/>
      <c r="IUW212" s="332"/>
      <c r="IUX212" s="418"/>
      <c r="IUY212" s="223"/>
      <c r="IUZ212" s="223"/>
      <c r="IVA212" s="333"/>
      <c r="IVB212" s="333"/>
      <c r="IVC212" s="223"/>
      <c r="IVD212" s="418"/>
      <c r="IVE212" s="418"/>
      <c r="IVF212" s="331"/>
      <c r="IVG212" s="332"/>
      <c r="IVH212" s="418"/>
      <c r="IVI212" s="223"/>
      <c r="IVJ212" s="223"/>
      <c r="IVK212" s="333"/>
      <c r="IVL212" s="333"/>
      <c r="IVM212" s="223"/>
      <c r="IVN212" s="418"/>
      <c r="IVO212" s="418"/>
      <c r="IVP212" s="331"/>
      <c r="IVQ212" s="332"/>
      <c r="IVR212" s="418"/>
      <c r="IVS212" s="223"/>
      <c r="IVT212" s="223"/>
      <c r="IVU212" s="333"/>
      <c r="IVV212" s="333"/>
      <c r="IVW212" s="223"/>
      <c r="IVX212" s="418"/>
      <c r="IVY212" s="418"/>
      <c r="IVZ212" s="331"/>
      <c r="IWA212" s="332"/>
      <c r="IWB212" s="418"/>
      <c r="IWC212" s="223"/>
      <c r="IWD212" s="223"/>
      <c r="IWE212" s="333"/>
      <c r="IWF212" s="333"/>
      <c r="IWG212" s="223"/>
      <c r="IWH212" s="418"/>
      <c r="IWI212" s="418"/>
      <c r="IWJ212" s="331"/>
      <c r="IWK212" s="332"/>
      <c r="IWL212" s="418"/>
      <c r="IWM212" s="223"/>
      <c r="IWN212" s="223"/>
      <c r="IWO212" s="333"/>
      <c r="IWP212" s="333"/>
      <c r="IWQ212" s="223"/>
      <c r="IWR212" s="418"/>
      <c r="IWS212" s="418"/>
      <c r="IWT212" s="331"/>
      <c r="IWU212" s="332"/>
      <c r="IWV212" s="418"/>
      <c r="IWW212" s="223"/>
      <c r="IWX212" s="223"/>
      <c r="IWY212" s="333"/>
      <c r="IWZ212" s="333"/>
      <c r="IXA212" s="223"/>
      <c r="IXB212" s="418"/>
      <c r="IXC212" s="418"/>
      <c r="IXD212" s="331"/>
      <c r="IXE212" s="332"/>
      <c r="IXF212" s="418"/>
      <c r="IXG212" s="223"/>
      <c r="IXH212" s="223"/>
      <c r="IXI212" s="333"/>
      <c r="IXJ212" s="333"/>
      <c r="IXK212" s="223"/>
      <c r="IXL212" s="418"/>
      <c r="IXM212" s="418"/>
      <c r="IXN212" s="331"/>
      <c r="IXO212" s="332"/>
      <c r="IXP212" s="418"/>
      <c r="IXQ212" s="223"/>
      <c r="IXR212" s="223"/>
      <c r="IXS212" s="333"/>
      <c r="IXT212" s="333"/>
      <c r="IXU212" s="223"/>
      <c r="IXV212" s="418"/>
      <c r="IXW212" s="418"/>
      <c r="IXX212" s="331"/>
      <c r="IXY212" s="332"/>
      <c r="IXZ212" s="418"/>
      <c r="IYA212" s="223"/>
      <c r="IYB212" s="223"/>
      <c r="IYC212" s="333"/>
      <c r="IYD212" s="333"/>
      <c r="IYE212" s="223"/>
      <c r="IYF212" s="418"/>
      <c r="IYG212" s="418"/>
      <c r="IYH212" s="331"/>
      <c r="IYI212" s="332"/>
      <c r="IYJ212" s="418"/>
      <c r="IYK212" s="223"/>
      <c r="IYL212" s="223"/>
      <c r="IYM212" s="333"/>
      <c r="IYN212" s="333"/>
      <c r="IYO212" s="223"/>
      <c r="IYP212" s="418"/>
      <c r="IYQ212" s="418"/>
      <c r="IYR212" s="331"/>
      <c r="IYS212" s="332"/>
      <c r="IYT212" s="418"/>
      <c r="IYU212" s="223"/>
      <c r="IYV212" s="223"/>
      <c r="IYW212" s="333"/>
      <c r="IYX212" s="333"/>
      <c r="IYY212" s="223"/>
      <c r="IYZ212" s="418"/>
      <c r="IZA212" s="418"/>
      <c r="IZB212" s="331"/>
      <c r="IZC212" s="332"/>
      <c r="IZD212" s="418"/>
      <c r="IZE212" s="223"/>
      <c r="IZF212" s="223"/>
      <c r="IZG212" s="333"/>
      <c r="IZH212" s="333"/>
      <c r="IZI212" s="223"/>
      <c r="IZJ212" s="418"/>
      <c r="IZK212" s="418"/>
      <c r="IZL212" s="331"/>
      <c r="IZM212" s="332"/>
      <c r="IZN212" s="418"/>
      <c r="IZO212" s="223"/>
      <c r="IZP212" s="223"/>
      <c r="IZQ212" s="333"/>
      <c r="IZR212" s="333"/>
      <c r="IZS212" s="223"/>
      <c r="IZT212" s="418"/>
      <c r="IZU212" s="418"/>
      <c r="IZV212" s="331"/>
      <c r="IZW212" s="332"/>
      <c r="IZX212" s="418"/>
      <c r="IZY212" s="223"/>
      <c r="IZZ212" s="223"/>
      <c r="JAA212" s="333"/>
      <c r="JAB212" s="333"/>
      <c r="JAC212" s="223"/>
      <c r="JAD212" s="418"/>
      <c r="JAE212" s="418"/>
      <c r="JAF212" s="331"/>
      <c r="JAG212" s="332"/>
      <c r="JAH212" s="418"/>
      <c r="JAI212" s="223"/>
      <c r="JAJ212" s="223"/>
      <c r="JAK212" s="333"/>
      <c r="JAL212" s="333"/>
      <c r="JAM212" s="223"/>
      <c r="JAN212" s="418"/>
      <c r="JAO212" s="418"/>
      <c r="JAP212" s="331"/>
      <c r="JAQ212" s="332"/>
      <c r="JAR212" s="418"/>
      <c r="JAS212" s="223"/>
      <c r="JAT212" s="223"/>
      <c r="JAU212" s="333"/>
      <c r="JAV212" s="333"/>
      <c r="JAW212" s="223"/>
      <c r="JAX212" s="418"/>
      <c r="JAY212" s="418"/>
      <c r="JAZ212" s="331"/>
      <c r="JBA212" s="332"/>
      <c r="JBB212" s="418"/>
      <c r="JBC212" s="223"/>
      <c r="JBD212" s="223"/>
      <c r="JBE212" s="333"/>
      <c r="JBF212" s="333"/>
      <c r="JBG212" s="223"/>
      <c r="JBH212" s="418"/>
      <c r="JBI212" s="418"/>
      <c r="JBJ212" s="331"/>
      <c r="JBK212" s="332"/>
      <c r="JBL212" s="418"/>
      <c r="JBM212" s="223"/>
      <c r="JBN212" s="223"/>
      <c r="JBO212" s="333"/>
      <c r="JBP212" s="333"/>
      <c r="JBQ212" s="223"/>
      <c r="JBR212" s="418"/>
      <c r="JBS212" s="418"/>
      <c r="JBT212" s="331"/>
      <c r="JBU212" s="332"/>
      <c r="JBV212" s="418"/>
      <c r="JBW212" s="223"/>
      <c r="JBX212" s="223"/>
      <c r="JBY212" s="333"/>
      <c r="JBZ212" s="333"/>
      <c r="JCA212" s="223"/>
      <c r="JCB212" s="418"/>
      <c r="JCC212" s="418"/>
      <c r="JCD212" s="331"/>
      <c r="JCE212" s="332"/>
      <c r="JCF212" s="418"/>
      <c r="JCG212" s="223"/>
      <c r="JCH212" s="223"/>
      <c r="JCI212" s="333"/>
      <c r="JCJ212" s="333"/>
      <c r="JCK212" s="223"/>
      <c r="JCL212" s="418"/>
      <c r="JCM212" s="418"/>
      <c r="JCN212" s="331"/>
      <c r="JCO212" s="332"/>
      <c r="JCP212" s="418"/>
      <c r="JCQ212" s="223"/>
      <c r="JCR212" s="223"/>
      <c r="JCS212" s="333"/>
      <c r="JCT212" s="333"/>
      <c r="JCU212" s="223"/>
      <c r="JCV212" s="418"/>
      <c r="JCW212" s="418"/>
      <c r="JCX212" s="331"/>
      <c r="JCY212" s="332"/>
      <c r="JCZ212" s="418"/>
      <c r="JDA212" s="223"/>
      <c r="JDB212" s="223"/>
      <c r="JDC212" s="333"/>
      <c r="JDD212" s="333"/>
      <c r="JDE212" s="223"/>
      <c r="JDF212" s="418"/>
      <c r="JDG212" s="418"/>
      <c r="JDH212" s="331"/>
      <c r="JDI212" s="332"/>
      <c r="JDJ212" s="418"/>
      <c r="JDK212" s="223"/>
      <c r="JDL212" s="223"/>
      <c r="JDM212" s="333"/>
      <c r="JDN212" s="333"/>
      <c r="JDO212" s="223"/>
      <c r="JDP212" s="418"/>
      <c r="JDQ212" s="418"/>
      <c r="JDR212" s="331"/>
      <c r="JDS212" s="332"/>
      <c r="JDT212" s="418"/>
      <c r="JDU212" s="223"/>
      <c r="JDV212" s="223"/>
      <c r="JDW212" s="333"/>
      <c r="JDX212" s="333"/>
      <c r="JDY212" s="223"/>
      <c r="JDZ212" s="418"/>
      <c r="JEA212" s="418"/>
      <c r="JEB212" s="331"/>
      <c r="JEC212" s="332"/>
      <c r="JED212" s="418"/>
      <c r="JEE212" s="223"/>
      <c r="JEF212" s="223"/>
      <c r="JEG212" s="333"/>
      <c r="JEH212" s="333"/>
      <c r="JEI212" s="223"/>
      <c r="JEJ212" s="418"/>
      <c r="JEK212" s="418"/>
      <c r="JEL212" s="331"/>
      <c r="JEM212" s="332"/>
      <c r="JEN212" s="418"/>
      <c r="JEO212" s="223"/>
      <c r="JEP212" s="223"/>
      <c r="JEQ212" s="333"/>
      <c r="JER212" s="333"/>
      <c r="JES212" s="223"/>
      <c r="JET212" s="418"/>
      <c r="JEU212" s="418"/>
      <c r="JEV212" s="331"/>
      <c r="JEW212" s="332"/>
      <c r="JEX212" s="418"/>
      <c r="JEY212" s="223"/>
      <c r="JEZ212" s="223"/>
      <c r="JFA212" s="333"/>
      <c r="JFB212" s="333"/>
      <c r="JFC212" s="223"/>
      <c r="JFD212" s="418"/>
      <c r="JFE212" s="418"/>
      <c r="JFF212" s="331"/>
      <c r="JFG212" s="332"/>
      <c r="JFH212" s="418"/>
      <c r="JFI212" s="223"/>
      <c r="JFJ212" s="223"/>
      <c r="JFK212" s="333"/>
      <c r="JFL212" s="333"/>
      <c r="JFM212" s="223"/>
      <c r="JFN212" s="418"/>
      <c r="JFO212" s="418"/>
      <c r="JFP212" s="331"/>
      <c r="JFQ212" s="332"/>
      <c r="JFR212" s="418"/>
      <c r="JFS212" s="223"/>
      <c r="JFT212" s="223"/>
      <c r="JFU212" s="333"/>
      <c r="JFV212" s="333"/>
      <c r="JFW212" s="223"/>
      <c r="JFX212" s="418"/>
      <c r="JFY212" s="418"/>
      <c r="JFZ212" s="331"/>
      <c r="JGA212" s="332"/>
      <c r="JGB212" s="418"/>
      <c r="JGC212" s="223"/>
      <c r="JGD212" s="223"/>
      <c r="JGE212" s="333"/>
      <c r="JGF212" s="333"/>
      <c r="JGG212" s="223"/>
      <c r="JGH212" s="418"/>
      <c r="JGI212" s="418"/>
      <c r="JGJ212" s="331"/>
      <c r="JGK212" s="332"/>
      <c r="JGL212" s="418"/>
      <c r="JGM212" s="223"/>
      <c r="JGN212" s="223"/>
      <c r="JGO212" s="333"/>
      <c r="JGP212" s="333"/>
      <c r="JGQ212" s="223"/>
      <c r="JGR212" s="418"/>
      <c r="JGS212" s="418"/>
      <c r="JGT212" s="331"/>
      <c r="JGU212" s="332"/>
      <c r="JGV212" s="418"/>
      <c r="JGW212" s="223"/>
      <c r="JGX212" s="223"/>
      <c r="JGY212" s="333"/>
      <c r="JGZ212" s="333"/>
      <c r="JHA212" s="223"/>
      <c r="JHB212" s="418"/>
      <c r="JHC212" s="418"/>
      <c r="JHD212" s="331"/>
      <c r="JHE212" s="332"/>
      <c r="JHF212" s="418"/>
      <c r="JHG212" s="223"/>
      <c r="JHH212" s="223"/>
      <c r="JHI212" s="333"/>
      <c r="JHJ212" s="333"/>
      <c r="JHK212" s="223"/>
      <c r="JHL212" s="418"/>
      <c r="JHM212" s="418"/>
      <c r="JHN212" s="331"/>
      <c r="JHO212" s="332"/>
      <c r="JHP212" s="418"/>
      <c r="JHQ212" s="223"/>
      <c r="JHR212" s="223"/>
      <c r="JHS212" s="333"/>
      <c r="JHT212" s="333"/>
      <c r="JHU212" s="223"/>
      <c r="JHV212" s="418"/>
      <c r="JHW212" s="418"/>
      <c r="JHX212" s="331"/>
      <c r="JHY212" s="332"/>
      <c r="JHZ212" s="418"/>
      <c r="JIA212" s="223"/>
      <c r="JIB212" s="223"/>
      <c r="JIC212" s="333"/>
      <c r="JID212" s="333"/>
      <c r="JIE212" s="223"/>
      <c r="JIF212" s="418"/>
      <c r="JIG212" s="418"/>
      <c r="JIH212" s="331"/>
      <c r="JII212" s="332"/>
      <c r="JIJ212" s="418"/>
      <c r="JIK212" s="223"/>
      <c r="JIL212" s="223"/>
      <c r="JIM212" s="333"/>
      <c r="JIN212" s="333"/>
      <c r="JIO212" s="223"/>
      <c r="JIP212" s="418"/>
      <c r="JIQ212" s="418"/>
      <c r="JIR212" s="331"/>
      <c r="JIS212" s="332"/>
      <c r="JIT212" s="418"/>
      <c r="JIU212" s="223"/>
      <c r="JIV212" s="223"/>
      <c r="JIW212" s="333"/>
      <c r="JIX212" s="333"/>
      <c r="JIY212" s="223"/>
      <c r="JIZ212" s="418"/>
      <c r="JJA212" s="418"/>
      <c r="JJB212" s="331"/>
      <c r="JJC212" s="332"/>
      <c r="JJD212" s="418"/>
      <c r="JJE212" s="223"/>
      <c r="JJF212" s="223"/>
      <c r="JJG212" s="333"/>
      <c r="JJH212" s="333"/>
      <c r="JJI212" s="223"/>
      <c r="JJJ212" s="418"/>
      <c r="JJK212" s="418"/>
      <c r="JJL212" s="331"/>
      <c r="JJM212" s="332"/>
      <c r="JJN212" s="418"/>
      <c r="JJO212" s="223"/>
      <c r="JJP212" s="223"/>
      <c r="JJQ212" s="333"/>
      <c r="JJR212" s="333"/>
      <c r="JJS212" s="223"/>
      <c r="JJT212" s="418"/>
      <c r="JJU212" s="418"/>
      <c r="JJV212" s="331"/>
      <c r="JJW212" s="332"/>
      <c r="JJX212" s="418"/>
      <c r="JJY212" s="223"/>
      <c r="JJZ212" s="223"/>
      <c r="JKA212" s="333"/>
      <c r="JKB212" s="333"/>
      <c r="JKC212" s="223"/>
      <c r="JKD212" s="418"/>
      <c r="JKE212" s="418"/>
      <c r="JKF212" s="331"/>
      <c r="JKG212" s="332"/>
      <c r="JKH212" s="418"/>
      <c r="JKI212" s="223"/>
      <c r="JKJ212" s="223"/>
      <c r="JKK212" s="333"/>
      <c r="JKL212" s="333"/>
      <c r="JKM212" s="223"/>
      <c r="JKN212" s="418"/>
      <c r="JKO212" s="418"/>
      <c r="JKP212" s="331"/>
      <c r="JKQ212" s="332"/>
      <c r="JKR212" s="418"/>
      <c r="JKS212" s="223"/>
      <c r="JKT212" s="223"/>
      <c r="JKU212" s="333"/>
      <c r="JKV212" s="333"/>
      <c r="JKW212" s="223"/>
      <c r="JKX212" s="418"/>
      <c r="JKY212" s="418"/>
      <c r="JKZ212" s="331"/>
      <c r="JLA212" s="332"/>
      <c r="JLB212" s="418"/>
      <c r="JLC212" s="223"/>
      <c r="JLD212" s="223"/>
      <c r="JLE212" s="333"/>
      <c r="JLF212" s="333"/>
      <c r="JLG212" s="223"/>
      <c r="JLH212" s="418"/>
      <c r="JLI212" s="418"/>
      <c r="JLJ212" s="331"/>
      <c r="JLK212" s="332"/>
      <c r="JLL212" s="418"/>
      <c r="JLM212" s="223"/>
      <c r="JLN212" s="223"/>
      <c r="JLO212" s="333"/>
      <c r="JLP212" s="333"/>
      <c r="JLQ212" s="223"/>
      <c r="JLR212" s="418"/>
      <c r="JLS212" s="418"/>
      <c r="JLT212" s="331"/>
      <c r="JLU212" s="332"/>
      <c r="JLV212" s="418"/>
      <c r="JLW212" s="223"/>
      <c r="JLX212" s="223"/>
      <c r="JLY212" s="333"/>
      <c r="JLZ212" s="333"/>
      <c r="JMA212" s="223"/>
      <c r="JMB212" s="418"/>
      <c r="JMC212" s="418"/>
      <c r="JMD212" s="331"/>
      <c r="JME212" s="332"/>
      <c r="JMF212" s="418"/>
      <c r="JMG212" s="223"/>
      <c r="JMH212" s="223"/>
      <c r="JMI212" s="333"/>
      <c r="JMJ212" s="333"/>
      <c r="JMK212" s="223"/>
      <c r="JML212" s="418"/>
      <c r="JMM212" s="418"/>
      <c r="JMN212" s="331"/>
      <c r="JMO212" s="332"/>
      <c r="JMP212" s="418"/>
      <c r="JMQ212" s="223"/>
      <c r="JMR212" s="223"/>
      <c r="JMS212" s="333"/>
      <c r="JMT212" s="333"/>
      <c r="JMU212" s="223"/>
      <c r="JMV212" s="418"/>
      <c r="JMW212" s="418"/>
      <c r="JMX212" s="331"/>
      <c r="JMY212" s="332"/>
      <c r="JMZ212" s="418"/>
      <c r="JNA212" s="223"/>
      <c r="JNB212" s="223"/>
      <c r="JNC212" s="333"/>
      <c r="JND212" s="333"/>
      <c r="JNE212" s="223"/>
      <c r="JNF212" s="418"/>
      <c r="JNG212" s="418"/>
      <c r="JNH212" s="331"/>
      <c r="JNI212" s="332"/>
      <c r="JNJ212" s="418"/>
      <c r="JNK212" s="223"/>
      <c r="JNL212" s="223"/>
      <c r="JNM212" s="333"/>
      <c r="JNN212" s="333"/>
      <c r="JNO212" s="223"/>
      <c r="JNP212" s="418"/>
      <c r="JNQ212" s="418"/>
      <c r="JNR212" s="331"/>
      <c r="JNS212" s="332"/>
      <c r="JNT212" s="418"/>
      <c r="JNU212" s="223"/>
      <c r="JNV212" s="223"/>
      <c r="JNW212" s="333"/>
      <c r="JNX212" s="333"/>
      <c r="JNY212" s="223"/>
      <c r="JNZ212" s="418"/>
      <c r="JOA212" s="418"/>
      <c r="JOB212" s="331"/>
      <c r="JOC212" s="332"/>
      <c r="JOD212" s="418"/>
      <c r="JOE212" s="223"/>
      <c r="JOF212" s="223"/>
      <c r="JOG212" s="333"/>
      <c r="JOH212" s="333"/>
      <c r="JOI212" s="223"/>
      <c r="JOJ212" s="418"/>
      <c r="JOK212" s="418"/>
      <c r="JOL212" s="331"/>
      <c r="JOM212" s="332"/>
      <c r="JON212" s="418"/>
      <c r="JOO212" s="223"/>
      <c r="JOP212" s="223"/>
      <c r="JOQ212" s="333"/>
      <c r="JOR212" s="333"/>
      <c r="JOS212" s="223"/>
      <c r="JOT212" s="418"/>
      <c r="JOU212" s="418"/>
      <c r="JOV212" s="331"/>
      <c r="JOW212" s="332"/>
      <c r="JOX212" s="418"/>
      <c r="JOY212" s="223"/>
      <c r="JOZ212" s="223"/>
      <c r="JPA212" s="333"/>
      <c r="JPB212" s="333"/>
      <c r="JPC212" s="223"/>
      <c r="JPD212" s="418"/>
      <c r="JPE212" s="418"/>
      <c r="JPF212" s="331"/>
      <c r="JPG212" s="332"/>
      <c r="JPH212" s="418"/>
      <c r="JPI212" s="223"/>
      <c r="JPJ212" s="223"/>
      <c r="JPK212" s="333"/>
      <c r="JPL212" s="333"/>
      <c r="JPM212" s="223"/>
      <c r="JPN212" s="418"/>
      <c r="JPO212" s="418"/>
      <c r="JPP212" s="331"/>
      <c r="JPQ212" s="332"/>
      <c r="JPR212" s="418"/>
      <c r="JPS212" s="223"/>
      <c r="JPT212" s="223"/>
      <c r="JPU212" s="333"/>
      <c r="JPV212" s="333"/>
      <c r="JPW212" s="223"/>
      <c r="JPX212" s="418"/>
      <c r="JPY212" s="418"/>
      <c r="JPZ212" s="331"/>
      <c r="JQA212" s="332"/>
      <c r="JQB212" s="418"/>
      <c r="JQC212" s="223"/>
      <c r="JQD212" s="223"/>
      <c r="JQE212" s="333"/>
      <c r="JQF212" s="333"/>
      <c r="JQG212" s="223"/>
      <c r="JQH212" s="418"/>
      <c r="JQI212" s="418"/>
      <c r="JQJ212" s="331"/>
      <c r="JQK212" s="332"/>
      <c r="JQL212" s="418"/>
      <c r="JQM212" s="223"/>
      <c r="JQN212" s="223"/>
      <c r="JQO212" s="333"/>
      <c r="JQP212" s="333"/>
      <c r="JQQ212" s="223"/>
      <c r="JQR212" s="418"/>
      <c r="JQS212" s="418"/>
      <c r="JQT212" s="331"/>
      <c r="JQU212" s="332"/>
      <c r="JQV212" s="418"/>
      <c r="JQW212" s="223"/>
      <c r="JQX212" s="223"/>
      <c r="JQY212" s="333"/>
      <c r="JQZ212" s="333"/>
      <c r="JRA212" s="223"/>
      <c r="JRB212" s="418"/>
      <c r="JRC212" s="418"/>
      <c r="JRD212" s="331"/>
      <c r="JRE212" s="332"/>
      <c r="JRF212" s="418"/>
      <c r="JRG212" s="223"/>
      <c r="JRH212" s="223"/>
      <c r="JRI212" s="333"/>
      <c r="JRJ212" s="333"/>
      <c r="JRK212" s="223"/>
      <c r="JRL212" s="418"/>
      <c r="JRM212" s="418"/>
      <c r="JRN212" s="331"/>
      <c r="JRO212" s="332"/>
      <c r="JRP212" s="418"/>
      <c r="JRQ212" s="223"/>
      <c r="JRR212" s="223"/>
      <c r="JRS212" s="333"/>
      <c r="JRT212" s="333"/>
      <c r="JRU212" s="223"/>
      <c r="JRV212" s="418"/>
      <c r="JRW212" s="418"/>
      <c r="JRX212" s="331"/>
      <c r="JRY212" s="332"/>
      <c r="JRZ212" s="418"/>
      <c r="JSA212" s="223"/>
      <c r="JSB212" s="223"/>
      <c r="JSC212" s="333"/>
      <c r="JSD212" s="333"/>
      <c r="JSE212" s="223"/>
      <c r="JSF212" s="418"/>
      <c r="JSG212" s="418"/>
      <c r="JSH212" s="331"/>
      <c r="JSI212" s="332"/>
      <c r="JSJ212" s="418"/>
      <c r="JSK212" s="223"/>
      <c r="JSL212" s="223"/>
      <c r="JSM212" s="333"/>
      <c r="JSN212" s="333"/>
      <c r="JSO212" s="223"/>
      <c r="JSP212" s="418"/>
      <c r="JSQ212" s="418"/>
      <c r="JSR212" s="331"/>
      <c r="JSS212" s="332"/>
      <c r="JST212" s="418"/>
      <c r="JSU212" s="223"/>
      <c r="JSV212" s="223"/>
      <c r="JSW212" s="333"/>
      <c r="JSX212" s="333"/>
      <c r="JSY212" s="223"/>
      <c r="JSZ212" s="418"/>
      <c r="JTA212" s="418"/>
      <c r="JTB212" s="331"/>
      <c r="JTC212" s="332"/>
      <c r="JTD212" s="418"/>
      <c r="JTE212" s="223"/>
      <c r="JTF212" s="223"/>
      <c r="JTG212" s="333"/>
      <c r="JTH212" s="333"/>
      <c r="JTI212" s="223"/>
      <c r="JTJ212" s="418"/>
      <c r="JTK212" s="418"/>
      <c r="JTL212" s="331"/>
      <c r="JTM212" s="332"/>
      <c r="JTN212" s="418"/>
      <c r="JTO212" s="223"/>
      <c r="JTP212" s="223"/>
      <c r="JTQ212" s="333"/>
      <c r="JTR212" s="333"/>
      <c r="JTS212" s="223"/>
      <c r="JTT212" s="418"/>
      <c r="JTU212" s="418"/>
      <c r="JTV212" s="331"/>
      <c r="JTW212" s="332"/>
      <c r="JTX212" s="418"/>
      <c r="JTY212" s="223"/>
      <c r="JTZ212" s="223"/>
      <c r="JUA212" s="333"/>
      <c r="JUB212" s="333"/>
      <c r="JUC212" s="223"/>
      <c r="JUD212" s="418"/>
      <c r="JUE212" s="418"/>
      <c r="JUF212" s="331"/>
      <c r="JUG212" s="332"/>
      <c r="JUH212" s="418"/>
      <c r="JUI212" s="223"/>
      <c r="JUJ212" s="223"/>
      <c r="JUK212" s="333"/>
      <c r="JUL212" s="333"/>
      <c r="JUM212" s="223"/>
      <c r="JUN212" s="418"/>
      <c r="JUO212" s="418"/>
      <c r="JUP212" s="331"/>
      <c r="JUQ212" s="332"/>
      <c r="JUR212" s="418"/>
      <c r="JUS212" s="223"/>
      <c r="JUT212" s="223"/>
      <c r="JUU212" s="333"/>
      <c r="JUV212" s="333"/>
      <c r="JUW212" s="223"/>
      <c r="JUX212" s="418"/>
      <c r="JUY212" s="418"/>
      <c r="JUZ212" s="331"/>
      <c r="JVA212" s="332"/>
      <c r="JVB212" s="418"/>
      <c r="JVC212" s="223"/>
      <c r="JVD212" s="223"/>
      <c r="JVE212" s="333"/>
      <c r="JVF212" s="333"/>
      <c r="JVG212" s="223"/>
      <c r="JVH212" s="418"/>
      <c r="JVI212" s="418"/>
      <c r="JVJ212" s="331"/>
      <c r="JVK212" s="332"/>
      <c r="JVL212" s="418"/>
      <c r="JVM212" s="223"/>
      <c r="JVN212" s="223"/>
      <c r="JVO212" s="333"/>
      <c r="JVP212" s="333"/>
      <c r="JVQ212" s="223"/>
      <c r="JVR212" s="418"/>
      <c r="JVS212" s="418"/>
      <c r="JVT212" s="331"/>
      <c r="JVU212" s="332"/>
      <c r="JVV212" s="418"/>
      <c r="JVW212" s="223"/>
      <c r="JVX212" s="223"/>
      <c r="JVY212" s="333"/>
      <c r="JVZ212" s="333"/>
      <c r="JWA212" s="223"/>
      <c r="JWB212" s="418"/>
      <c r="JWC212" s="418"/>
      <c r="JWD212" s="331"/>
      <c r="JWE212" s="332"/>
      <c r="JWF212" s="418"/>
      <c r="JWG212" s="223"/>
      <c r="JWH212" s="223"/>
      <c r="JWI212" s="333"/>
      <c r="JWJ212" s="333"/>
      <c r="JWK212" s="223"/>
      <c r="JWL212" s="418"/>
      <c r="JWM212" s="418"/>
      <c r="JWN212" s="331"/>
      <c r="JWO212" s="332"/>
      <c r="JWP212" s="418"/>
      <c r="JWQ212" s="223"/>
      <c r="JWR212" s="223"/>
      <c r="JWS212" s="333"/>
      <c r="JWT212" s="333"/>
      <c r="JWU212" s="223"/>
      <c r="JWV212" s="418"/>
      <c r="JWW212" s="418"/>
      <c r="JWX212" s="331"/>
      <c r="JWY212" s="332"/>
      <c r="JWZ212" s="418"/>
      <c r="JXA212" s="223"/>
      <c r="JXB212" s="223"/>
      <c r="JXC212" s="333"/>
      <c r="JXD212" s="333"/>
      <c r="JXE212" s="223"/>
      <c r="JXF212" s="418"/>
      <c r="JXG212" s="418"/>
      <c r="JXH212" s="331"/>
      <c r="JXI212" s="332"/>
      <c r="JXJ212" s="418"/>
      <c r="JXK212" s="223"/>
      <c r="JXL212" s="223"/>
      <c r="JXM212" s="333"/>
      <c r="JXN212" s="333"/>
      <c r="JXO212" s="223"/>
      <c r="JXP212" s="418"/>
      <c r="JXQ212" s="418"/>
      <c r="JXR212" s="331"/>
      <c r="JXS212" s="332"/>
      <c r="JXT212" s="418"/>
      <c r="JXU212" s="223"/>
      <c r="JXV212" s="223"/>
      <c r="JXW212" s="333"/>
      <c r="JXX212" s="333"/>
      <c r="JXY212" s="223"/>
      <c r="JXZ212" s="418"/>
      <c r="JYA212" s="418"/>
      <c r="JYB212" s="331"/>
      <c r="JYC212" s="332"/>
      <c r="JYD212" s="418"/>
      <c r="JYE212" s="223"/>
      <c r="JYF212" s="223"/>
      <c r="JYG212" s="333"/>
      <c r="JYH212" s="333"/>
      <c r="JYI212" s="223"/>
      <c r="JYJ212" s="418"/>
      <c r="JYK212" s="418"/>
      <c r="JYL212" s="331"/>
      <c r="JYM212" s="332"/>
      <c r="JYN212" s="418"/>
      <c r="JYO212" s="223"/>
      <c r="JYP212" s="223"/>
      <c r="JYQ212" s="333"/>
      <c r="JYR212" s="333"/>
      <c r="JYS212" s="223"/>
      <c r="JYT212" s="418"/>
      <c r="JYU212" s="418"/>
      <c r="JYV212" s="331"/>
      <c r="JYW212" s="332"/>
      <c r="JYX212" s="418"/>
      <c r="JYY212" s="223"/>
      <c r="JYZ212" s="223"/>
      <c r="JZA212" s="333"/>
      <c r="JZB212" s="333"/>
      <c r="JZC212" s="223"/>
      <c r="JZD212" s="418"/>
      <c r="JZE212" s="418"/>
      <c r="JZF212" s="331"/>
      <c r="JZG212" s="332"/>
      <c r="JZH212" s="418"/>
      <c r="JZI212" s="223"/>
      <c r="JZJ212" s="223"/>
      <c r="JZK212" s="333"/>
      <c r="JZL212" s="333"/>
      <c r="JZM212" s="223"/>
      <c r="JZN212" s="418"/>
      <c r="JZO212" s="418"/>
      <c r="JZP212" s="331"/>
      <c r="JZQ212" s="332"/>
      <c r="JZR212" s="418"/>
      <c r="JZS212" s="223"/>
      <c r="JZT212" s="223"/>
      <c r="JZU212" s="333"/>
      <c r="JZV212" s="333"/>
      <c r="JZW212" s="223"/>
      <c r="JZX212" s="418"/>
      <c r="JZY212" s="418"/>
      <c r="JZZ212" s="331"/>
      <c r="KAA212" s="332"/>
      <c r="KAB212" s="418"/>
      <c r="KAC212" s="223"/>
      <c r="KAD212" s="223"/>
      <c r="KAE212" s="333"/>
      <c r="KAF212" s="333"/>
      <c r="KAG212" s="223"/>
      <c r="KAH212" s="418"/>
      <c r="KAI212" s="418"/>
      <c r="KAJ212" s="331"/>
      <c r="KAK212" s="332"/>
      <c r="KAL212" s="418"/>
      <c r="KAM212" s="223"/>
      <c r="KAN212" s="223"/>
      <c r="KAO212" s="333"/>
      <c r="KAP212" s="333"/>
      <c r="KAQ212" s="223"/>
      <c r="KAR212" s="418"/>
      <c r="KAS212" s="418"/>
      <c r="KAT212" s="331"/>
      <c r="KAU212" s="332"/>
      <c r="KAV212" s="418"/>
      <c r="KAW212" s="223"/>
      <c r="KAX212" s="223"/>
      <c r="KAY212" s="333"/>
      <c r="KAZ212" s="333"/>
      <c r="KBA212" s="223"/>
      <c r="KBB212" s="418"/>
      <c r="KBC212" s="418"/>
      <c r="KBD212" s="331"/>
      <c r="KBE212" s="332"/>
      <c r="KBF212" s="418"/>
      <c r="KBG212" s="223"/>
      <c r="KBH212" s="223"/>
      <c r="KBI212" s="333"/>
      <c r="KBJ212" s="333"/>
      <c r="KBK212" s="223"/>
      <c r="KBL212" s="418"/>
      <c r="KBM212" s="418"/>
      <c r="KBN212" s="331"/>
      <c r="KBO212" s="332"/>
      <c r="KBP212" s="418"/>
      <c r="KBQ212" s="223"/>
      <c r="KBR212" s="223"/>
      <c r="KBS212" s="333"/>
      <c r="KBT212" s="333"/>
      <c r="KBU212" s="223"/>
      <c r="KBV212" s="418"/>
      <c r="KBW212" s="418"/>
      <c r="KBX212" s="331"/>
      <c r="KBY212" s="332"/>
      <c r="KBZ212" s="418"/>
      <c r="KCA212" s="223"/>
      <c r="KCB212" s="223"/>
      <c r="KCC212" s="333"/>
      <c r="KCD212" s="333"/>
      <c r="KCE212" s="223"/>
      <c r="KCF212" s="418"/>
      <c r="KCG212" s="418"/>
      <c r="KCH212" s="331"/>
      <c r="KCI212" s="332"/>
      <c r="KCJ212" s="418"/>
      <c r="KCK212" s="223"/>
      <c r="KCL212" s="223"/>
      <c r="KCM212" s="333"/>
      <c r="KCN212" s="333"/>
      <c r="KCO212" s="223"/>
      <c r="KCP212" s="418"/>
      <c r="KCQ212" s="418"/>
      <c r="KCR212" s="331"/>
      <c r="KCS212" s="332"/>
      <c r="KCT212" s="418"/>
      <c r="KCU212" s="223"/>
      <c r="KCV212" s="223"/>
      <c r="KCW212" s="333"/>
      <c r="KCX212" s="333"/>
      <c r="KCY212" s="223"/>
      <c r="KCZ212" s="418"/>
      <c r="KDA212" s="418"/>
      <c r="KDB212" s="331"/>
      <c r="KDC212" s="332"/>
      <c r="KDD212" s="418"/>
      <c r="KDE212" s="223"/>
      <c r="KDF212" s="223"/>
      <c r="KDG212" s="333"/>
      <c r="KDH212" s="333"/>
      <c r="KDI212" s="223"/>
      <c r="KDJ212" s="418"/>
      <c r="KDK212" s="418"/>
      <c r="KDL212" s="331"/>
      <c r="KDM212" s="332"/>
      <c r="KDN212" s="418"/>
      <c r="KDO212" s="223"/>
      <c r="KDP212" s="223"/>
      <c r="KDQ212" s="333"/>
      <c r="KDR212" s="333"/>
      <c r="KDS212" s="223"/>
      <c r="KDT212" s="418"/>
      <c r="KDU212" s="418"/>
      <c r="KDV212" s="331"/>
      <c r="KDW212" s="332"/>
      <c r="KDX212" s="418"/>
      <c r="KDY212" s="223"/>
      <c r="KDZ212" s="223"/>
      <c r="KEA212" s="333"/>
      <c r="KEB212" s="333"/>
      <c r="KEC212" s="223"/>
      <c r="KED212" s="418"/>
      <c r="KEE212" s="418"/>
      <c r="KEF212" s="331"/>
      <c r="KEG212" s="332"/>
      <c r="KEH212" s="418"/>
      <c r="KEI212" s="223"/>
      <c r="KEJ212" s="223"/>
      <c r="KEK212" s="333"/>
      <c r="KEL212" s="333"/>
      <c r="KEM212" s="223"/>
      <c r="KEN212" s="418"/>
      <c r="KEO212" s="418"/>
      <c r="KEP212" s="331"/>
      <c r="KEQ212" s="332"/>
      <c r="KER212" s="418"/>
      <c r="KES212" s="223"/>
      <c r="KET212" s="223"/>
      <c r="KEU212" s="333"/>
      <c r="KEV212" s="333"/>
      <c r="KEW212" s="223"/>
      <c r="KEX212" s="418"/>
      <c r="KEY212" s="418"/>
      <c r="KEZ212" s="331"/>
      <c r="KFA212" s="332"/>
      <c r="KFB212" s="418"/>
      <c r="KFC212" s="223"/>
      <c r="KFD212" s="223"/>
      <c r="KFE212" s="333"/>
      <c r="KFF212" s="333"/>
      <c r="KFG212" s="223"/>
      <c r="KFH212" s="418"/>
      <c r="KFI212" s="418"/>
      <c r="KFJ212" s="331"/>
      <c r="KFK212" s="332"/>
      <c r="KFL212" s="418"/>
      <c r="KFM212" s="223"/>
      <c r="KFN212" s="223"/>
      <c r="KFO212" s="333"/>
      <c r="KFP212" s="333"/>
      <c r="KFQ212" s="223"/>
      <c r="KFR212" s="418"/>
      <c r="KFS212" s="418"/>
      <c r="KFT212" s="331"/>
      <c r="KFU212" s="332"/>
      <c r="KFV212" s="418"/>
      <c r="KFW212" s="223"/>
      <c r="KFX212" s="223"/>
      <c r="KFY212" s="333"/>
      <c r="KFZ212" s="333"/>
      <c r="KGA212" s="223"/>
      <c r="KGB212" s="418"/>
      <c r="KGC212" s="418"/>
      <c r="KGD212" s="331"/>
      <c r="KGE212" s="332"/>
      <c r="KGF212" s="418"/>
      <c r="KGG212" s="223"/>
      <c r="KGH212" s="223"/>
      <c r="KGI212" s="333"/>
      <c r="KGJ212" s="333"/>
      <c r="KGK212" s="223"/>
      <c r="KGL212" s="418"/>
      <c r="KGM212" s="418"/>
      <c r="KGN212" s="331"/>
      <c r="KGO212" s="332"/>
      <c r="KGP212" s="418"/>
      <c r="KGQ212" s="223"/>
      <c r="KGR212" s="223"/>
      <c r="KGS212" s="333"/>
      <c r="KGT212" s="333"/>
      <c r="KGU212" s="223"/>
      <c r="KGV212" s="418"/>
      <c r="KGW212" s="418"/>
      <c r="KGX212" s="331"/>
      <c r="KGY212" s="332"/>
      <c r="KGZ212" s="418"/>
      <c r="KHA212" s="223"/>
      <c r="KHB212" s="223"/>
      <c r="KHC212" s="333"/>
      <c r="KHD212" s="333"/>
      <c r="KHE212" s="223"/>
      <c r="KHF212" s="418"/>
      <c r="KHG212" s="418"/>
      <c r="KHH212" s="331"/>
      <c r="KHI212" s="332"/>
      <c r="KHJ212" s="418"/>
      <c r="KHK212" s="223"/>
      <c r="KHL212" s="223"/>
      <c r="KHM212" s="333"/>
      <c r="KHN212" s="333"/>
      <c r="KHO212" s="223"/>
      <c r="KHP212" s="418"/>
      <c r="KHQ212" s="418"/>
      <c r="KHR212" s="331"/>
      <c r="KHS212" s="332"/>
      <c r="KHT212" s="418"/>
      <c r="KHU212" s="223"/>
      <c r="KHV212" s="223"/>
      <c r="KHW212" s="333"/>
      <c r="KHX212" s="333"/>
      <c r="KHY212" s="223"/>
      <c r="KHZ212" s="418"/>
      <c r="KIA212" s="418"/>
      <c r="KIB212" s="331"/>
      <c r="KIC212" s="332"/>
      <c r="KID212" s="418"/>
      <c r="KIE212" s="223"/>
      <c r="KIF212" s="223"/>
      <c r="KIG212" s="333"/>
      <c r="KIH212" s="333"/>
      <c r="KII212" s="223"/>
      <c r="KIJ212" s="418"/>
      <c r="KIK212" s="418"/>
      <c r="KIL212" s="331"/>
      <c r="KIM212" s="332"/>
      <c r="KIN212" s="418"/>
      <c r="KIO212" s="223"/>
      <c r="KIP212" s="223"/>
      <c r="KIQ212" s="333"/>
      <c r="KIR212" s="333"/>
      <c r="KIS212" s="223"/>
      <c r="KIT212" s="418"/>
      <c r="KIU212" s="418"/>
      <c r="KIV212" s="331"/>
      <c r="KIW212" s="332"/>
      <c r="KIX212" s="418"/>
      <c r="KIY212" s="223"/>
      <c r="KIZ212" s="223"/>
      <c r="KJA212" s="333"/>
      <c r="KJB212" s="333"/>
      <c r="KJC212" s="223"/>
      <c r="KJD212" s="418"/>
      <c r="KJE212" s="418"/>
      <c r="KJF212" s="331"/>
      <c r="KJG212" s="332"/>
      <c r="KJH212" s="418"/>
      <c r="KJI212" s="223"/>
      <c r="KJJ212" s="223"/>
      <c r="KJK212" s="333"/>
      <c r="KJL212" s="333"/>
      <c r="KJM212" s="223"/>
      <c r="KJN212" s="418"/>
      <c r="KJO212" s="418"/>
      <c r="KJP212" s="331"/>
      <c r="KJQ212" s="332"/>
      <c r="KJR212" s="418"/>
      <c r="KJS212" s="223"/>
      <c r="KJT212" s="223"/>
      <c r="KJU212" s="333"/>
      <c r="KJV212" s="333"/>
      <c r="KJW212" s="223"/>
      <c r="KJX212" s="418"/>
      <c r="KJY212" s="418"/>
      <c r="KJZ212" s="331"/>
      <c r="KKA212" s="332"/>
      <c r="KKB212" s="418"/>
      <c r="KKC212" s="223"/>
      <c r="KKD212" s="223"/>
      <c r="KKE212" s="333"/>
      <c r="KKF212" s="333"/>
      <c r="KKG212" s="223"/>
      <c r="KKH212" s="418"/>
      <c r="KKI212" s="418"/>
      <c r="KKJ212" s="331"/>
      <c r="KKK212" s="332"/>
      <c r="KKL212" s="418"/>
      <c r="KKM212" s="223"/>
      <c r="KKN212" s="223"/>
      <c r="KKO212" s="333"/>
      <c r="KKP212" s="333"/>
      <c r="KKQ212" s="223"/>
      <c r="KKR212" s="418"/>
      <c r="KKS212" s="418"/>
      <c r="KKT212" s="331"/>
      <c r="KKU212" s="332"/>
      <c r="KKV212" s="418"/>
      <c r="KKW212" s="223"/>
      <c r="KKX212" s="223"/>
      <c r="KKY212" s="333"/>
      <c r="KKZ212" s="333"/>
      <c r="KLA212" s="223"/>
      <c r="KLB212" s="418"/>
      <c r="KLC212" s="418"/>
      <c r="KLD212" s="331"/>
      <c r="KLE212" s="332"/>
      <c r="KLF212" s="418"/>
      <c r="KLG212" s="223"/>
      <c r="KLH212" s="223"/>
      <c r="KLI212" s="333"/>
      <c r="KLJ212" s="333"/>
      <c r="KLK212" s="223"/>
      <c r="KLL212" s="418"/>
      <c r="KLM212" s="418"/>
      <c r="KLN212" s="331"/>
      <c r="KLO212" s="332"/>
      <c r="KLP212" s="418"/>
      <c r="KLQ212" s="223"/>
      <c r="KLR212" s="223"/>
      <c r="KLS212" s="333"/>
      <c r="KLT212" s="333"/>
      <c r="KLU212" s="223"/>
      <c r="KLV212" s="418"/>
      <c r="KLW212" s="418"/>
      <c r="KLX212" s="331"/>
      <c r="KLY212" s="332"/>
      <c r="KLZ212" s="418"/>
      <c r="KMA212" s="223"/>
      <c r="KMB212" s="223"/>
      <c r="KMC212" s="333"/>
      <c r="KMD212" s="333"/>
      <c r="KME212" s="223"/>
      <c r="KMF212" s="418"/>
      <c r="KMG212" s="418"/>
      <c r="KMH212" s="331"/>
      <c r="KMI212" s="332"/>
      <c r="KMJ212" s="418"/>
      <c r="KMK212" s="223"/>
      <c r="KML212" s="223"/>
      <c r="KMM212" s="333"/>
      <c r="KMN212" s="333"/>
      <c r="KMO212" s="223"/>
      <c r="KMP212" s="418"/>
      <c r="KMQ212" s="418"/>
      <c r="KMR212" s="331"/>
      <c r="KMS212" s="332"/>
      <c r="KMT212" s="418"/>
      <c r="KMU212" s="223"/>
      <c r="KMV212" s="223"/>
      <c r="KMW212" s="333"/>
      <c r="KMX212" s="333"/>
      <c r="KMY212" s="223"/>
      <c r="KMZ212" s="418"/>
      <c r="KNA212" s="418"/>
      <c r="KNB212" s="331"/>
      <c r="KNC212" s="332"/>
      <c r="KND212" s="418"/>
      <c r="KNE212" s="223"/>
      <c r="KNF212" s="223"/>
      <c r="KNG212" s="333"/>
      <c r="KNH212" s="333"/>
      <c r="KNI212" s="223"/>
      <c r="KNJ212" s="418"/>
      <c r="KNK212" s="418"/>
      <c r="KNL212" s="331"/>
      <c r="KNM212" s="332"/>
      <c r="KNN212" s="418"/>
      <c r="KNO212" s="223"/>
      <c r="KNP212" s="223"/>
      <c r="KNQ212" s="333"/>
      <c r="KNR212" s="333"/>
      <c r="KNS212" s="223"/>
      <c r="KNT212" s="418"/>
      <c r="KNU212" s="418"/>
      <c r="KNV212" s="331"/>
      <c r="KNW212" s="332"/>
      <c r="KNX212" s="418"/>
      <c r="KNY212" s="223"/>
      <c r="KNZ212" s="223"/>
      <c r="KOA212" s="333"/>
      <c r="KOB212" s="333"/>
      <c r="KOC212" s="223"/>
      <c r="KOD212" s="418"/>
      <c r="KOE212" s="418"/>
      <c r="KOF212" s="331"/>
      <c r="KOG212" s="332"/>
      <c r="KOH212" s="418"/>
      <c r="KOI212" s="223"/>
      <c r="KOJ212" s="223"/>
      <c r="KOK212" s="333"/>
      <c r="KOL212" s="333"/>
      <c r="KOM212" s="223"/>
      <c r="KON212" s="418"/>
      <c r="KOO212" s="418"/>
      <c r="KOP212" s="331"/>
      <c r="KOQ212" s="332"/>
      <c r="KOR212" s="418"/>
      <c r="KOS212" s="223"/>
      <c r="KOT212" s="223"/>
      <c r="KOU212" s="333"/>
      <c r="KOV212" s="333"/>
      <c r="KOW212" s="223"/>
      <c r="KOX212" s="418"/>
      <c r="KOY212" s="418"/>
      <c r="KOZ212" s="331"/>
      <c r="KPA212" s="332"/>
      <c r="KPB212" s="418"/>
      <c r="KPC212" s="223"/>
      <c r="KPD212" s="223"/>
      <c r="KPE212" s="333"/>
      <c r="KPF212" s="333"/>
      <c r="KPG212" s="223"/>
      <c r="KPH212" s="418"/>
      <c r="KPI212" s="418"/>
      <c r="KPJ212" s="331"/>
      <c r="KPK212" s="332"/>
      <c r="KPL212" s="418"/>
      <c r="KPM212" s="223"/>
      <c r="KPN212" s="223"/>
      <c r="KPO212" s="333"/>
      <c r="KPP212" s="333"/>
      <c r="KPQ212" s="223"/>
      <c r="KPR212" s="418"/>
      <c r="KPS212" s="418"/>
      <c r="KPT212" s="331"/>
      <c r="KPU212" s="332"/>
      <c r="KPV212" s="418"/>
      <c r="KPW212" s="223"/>
      <c r="KPX212" s="223"/>
      <c r="KPY212" s="333"/>
      <c r="KPZ212" s="333"/>
      <c r="KQA212" s="223"/>
      <c r="KQB212" s="418"/>
      <c r="KQC212" s="418"/>
      <c r="KQD212" s="331"/>
      <c r="KQE212" s="332"/>
      <c r="KQF212" s="418"/>
      <c r="KQG212" s="223"/>
      <c r="KQH212" s="223"/>
      <c r="KQI212" s="333"/>
      <c r="KQJ212" s="333"/>
      <c r="KQK212" s="223"/>
      <c r="KQL212" s="418"/>
      <c r="KQM212" s="418"/>
      <c r="KQN212" s="331"/>
      <c r="KQO212" s="332"/>
      <c r="KQP212" s="418"/>
      <c r="KQQ212" s="223"/>
      <c r="KQR212" s="223"/>
      <c r="KQS212" s="333"/>
      <c r="KQT212" s="333"/>
      <c r="KQU212" s="223"/>
      <c r="KQV212" s="418"/>
      <c r="KQW212" s="418"/>
      <c r="KQX212" s="331"/>
      <c r="KQY212" s="332"/>
      <c r="KQZ212" s="418"/>
      <c r="KRA212" s="223"/>
      <c r="KRB212" s="223"/>
      <c r="KRC212" s="333"/>
      <c r="KRD212" s="333"/>
      <c r="KRE212" s="223"/>
      <c r="KRF212" s="418"/>
      <c r="KRG212" s="418"/>
      <c r="KRH212" s="331"/>
      <c r="KRI212" s="332"/>
      <c r="KRJ212" s="418"/>
      <c r="KRK212" s="223"/>
      <c r="KRL212" s="223"/>
      <c r="KRM212" s="333"/>
      <c r="KRN212" s="333"/>
      <c r="KRO212" s="223"/>
      <c r="KRP212" s="418"/>
      <c r="KRQ212" s="418"/>
      <c r="KRR212" s="331"/>
      <c r="KRS212" s="332"/>
      <c r="KRT212" s="418"/>
      <c r="KRU212" s="223"/>
      <c r="KRV212" s="223"/>
      <c r="KRW212" s="333"/>
      <c r="KRX212" s="333"/>
      <c r="KRY212" s="223"/>
      <c r="KRZ212" s="418"/>
      <c r="KSA212" s="418"/>
      <c r="KSB212" s="331"/>
      <c r="KSC212" s="332"/>
      <c r="KSD212" s="418"/>
      <c r="KSE212" s="223"/>
      <c r="KSF212" s="223"/>
      <c r="KSG212" s="333"/>
      <c r="KSH212" s="333"/>
      <c r="KSI212" s="223"/>
      <c r="KSJ212" s="418"/>
      <c r="KSK212" s="418"/>
      <c r="KSL212" s="331"/>
      <c r="KSM212" s="332"/>
      <c r="KSN212" s="418"/>
      <c r="KSO212" s="223"/>
      <c r="KSP212" s="223"/>
      <c r="KSQ212" s="333"/>
      <c r="KSR212" s="333"/>
      <c r="KSS212" s="223"/>
      <c r="KST212" s="418"/>
      <c r="KSU212" s="418"/>
      <c r="KSV212" s="331"/>
      <c r="KSW212" s="332"/>
      <c r="KSX212" s="418"/>
      <c r="KSY212" s="223"/>
      <c r="KSZ212" s="223"/>
      <c r="KTA212" s="333"/>
      <c r="KTB212" s="333"/>
      <c r="KTC212" s="223"/>
      <c r="KTD212" s="418"/>
      <c r="KTE212" s="418"/>
      <c r="KTF212" s="331"/>
      <c r="KTG212" s="332"/>
      <c r="KTH212" s="418"/>
      <c r="KTI212" s="223"/>
      <c r="KTJ212" s="223"/>
      <c r="KTK212" s="333"/>
      <c r="KTL212" s="333"/>
      <c r="KTM212" s="223"/>
      <c r="KTN212" s="418"/>
      <c r="KTO212" s="418"/>
      <c r="KTP212" s="331"/>
      <c r="KTQ212" s="332"/>
      <c r="KTR212" s="418"/>
      <c r="KTS212" s="223"/>
      <c r="KTT212" s="223"/>
      <c r="KTU212" s="333"/>
      <c r="KTV212" s="333"/>
      <c r="KTW212" s="223"/>
      <c r="KTX212" s="418"/>
      <c r="KTY212" s="418"/>
      <c r="KTZ212" s="331"/>
      <c r="KUA212" s="332"/>
      <c r="KUB212" s="418"/>
      <c r="KUC212" s="223"/>
      <c r="KUD212" s="223"/>
      <c r="KUE212" s="333"/>
      <c r="KUF212" s="333"/>
      <c r="KUG212" s="223"/>
      <c r="KUH212" s="418"/>
      <c r="KUI212" s="418"/>
      <c r="KUJ212" s="331"/>
      <c r="KUK212" s="332"/>
      <c r="KUL212" s="418"/>
      <c r="KUM212" s="223"/>
      <c r="KUN212" s="223"/>
      <c r="KUO212" s="333"/>
      <c r="KUP212" s="333"/>
      <c r="KUQ212" s="223"/>
      <c r="KUR212" s="418"/>
      <c r="KUS212" s="418"/>
      <c r="KUT212" s="331"/>
      <c r="KUU212" s="332"/>
      <c r="KUV212" s="418"/>
      <c r="KUW212" s="223"/>
      <c r="KUX212" s="223"/>
      <c r="KUY212" s="333"/>
      <c r="KUZ212" s="333"/>
      <c r="KVA212" s="223"/>
      <c r="KVB212" s="418"/>
      <c r="KVC212" s="418"/>
      <c r="KVD212" s="331"/>
      <c r="KVE212" s="332"/>
      <c r="KVF212" s="418"/>
      <c r="KVG212" s="223"/>
      <c r="KVH212" s="223"/>
      <c r="KVI212" s="333"/>
      <c r="KVJ212" s="333"/>
      <c r="KVK212" s="223"/>
      <c r="KVL212" s="418"/>
      <c r="KVM212" s="418"/>
      <c r="KVN212" s="331"/>
      <c r="KVO212" s="332"/>
      <c r="KVP212" s="418"/>
      <c r="KVQ212" s="223"/>
      <c r="KVR212" s="223"/>
      <c r="KVS212" s="333"/>
      <c r="KVT212" s="333"/>
      <c r="KVU212" s="223"/>
      <c r="KVV212" s="418"/>
      <c r="KVW212" s="418"/>
      <c r="KVX212" s="331"/>
      <c r="KVY212" s="332"/>
      <c r="KVZ212" s="418"/>
      <c r="KWA212" s="223"/>
      <c r="KWB212" s="223"/>
      <c r="KWC212" s="333"/>
      <c r="KWD212" s="333"/>
      <c r="KWE212" s="223"/>
      <c r="KWF212" s="418"/>
      <c r="KWG212" s="418"/>
      <c r="KWH212" s="331"/>
      <c r="KWI212" s="332"/>
      <c r="KWJ212" s="418"/>
      <c r="KWK212" s="223"/>
      <c r="KWL212" s="223"/>
      <c r="KWM212" s="333"/>
      <c r="KWN212" s="333"/>
      <c r="KWO212" s="223"/>
      <c r="KWP212" s="418"/>
      <c r="KWQ212" s="418"/>
      <c r="KWR212" s="331"/>
      <c r="KWS212" s="332"/>
      <c r="KWT212" s="418"/>
      <c r="KWU212" s="223"/>
      <c r="KWV212" s="223"/>
      <c r="KWW212" s="333"/>
      <c r="KWX212" s="333"/>
      <c r="KWY212" s="223"/>
      <c r="KWZ212" s="418"/>
      <c r="KXA212" s="418"/>
      <c r="KXB212" s="331"/>
      <c r="KXC212" s="332"/>
      <c r="KXD212" s="418"/>
      <c r="KXE212" s="223"/>
      <c r="KXF212" s="223"/>
      <c r="KXG212" s="333"/>
      <c r="KXH212" s="333"/>
      <c r="KXI212" s="223"/>
      <c r="KXJ212" s="418"/>
      <c r="KXK212" s="418"/>
      <c r="KXL212" s="331"/>
      <c r="KXM212" s="332"/>
      <c r="KXN212" s="418"/>
      <c r="KXO212" s="223"/>
      <c r="KXP212" s="223"/>
      <c r="KXQ212" s="333"/>
      <c r="KXR212" s="333"/>
      <c r="KXS212" s="223"/>
      <c r="KXT212" s="418"/>
      <c r="KXU212" s="418"/>
      <c r="KXV212" s="331"/>
      <c r="KXW212" s="332"/>
      <c r="KXX212" s="418"/>
      <c r="KXY212" s="223"/>
      <c r="KXZ212" s="223"/>
      <c r="KYA212" s="333"/>
      <c r="KYB212" s="333"/>
      <c r="KYC212" s="223"/>
      <c r="KYD212" s="418"/>
      <c r="KYE212" s="418"/>
      <c r="KYF212" s="331"/>
      <c r="KYG212" s="332"/>
      <c r="KYH212" s="418"/>
      <c r="KYI212" s="223"/>
      <c r="KYJ212" s="223"/>
      <c r="KYK212" s="333"/>
      <c r="KYL212" s="333"/>
      <c r="KYM212" s="223"/>
      <c r="KYN212" s="418"/>
      <c r="KYO212" s="418"/>
      <c r="KYP212" s="331"/>
      <c r="KYQ212" s="332"/>
      <c r="KYR212" s="418"/>
      <c r="KYS212" s="223"/>
      <c r="KYT212" s="223"/>
      <c r="KYU212" s="333"/>
      <c r="KYV212" s="333"/>
      <c r="KYW212" s="223"/>
      <c r="KYX212" s="418"/>
      <c r="KYY212" s="418"/>
      <c r="KYZ212" s="331"/>
      <c r="KZA212" s="332"/>
      <c r="KZB212" s="418"/>
      <c r="KZC212" s="223"/>
      <c r="KZD212" s="223"/>
      <c r="KZE212" s="333"/>
      <c r="KZF212" s="333"/>
      <c r="KZG212" s="223"/>
      <c r="KZH212" s="418"/>
      <c r="KZI212" s="418"/>
      <c r="KZJ212" s="331"/>
      <c r="KZK212" s="332"/>
      <c r="KZL212" s="418"/>
      <c r="KZM212" s="223"/>
      <c r="KZN212" s="223"/>
      <c r="KZO212" s="333"/>
      <c r="KZP212" s="333"/>
      <c r="KZQ212" s="223"/>
      <c r="KZR212" s="418"/>
      <c r="KZS212" s="418"/>
      <c r="KZT212" s="331"/>
      <c r="KZU212" s="332"/>
      <c r="KZV212" s="418"/>
      <c r="KZW212" s="223"/>
      <c r="KZX212" s="223"/>
      <c r="KZY212" s="333"/>
      <c r="KZZ212" s="333"/>
      <c r="LAA212" s="223"/>
      <c r="LAB212" s="418"/>
      <c r="LAC212" s="418"/>
      <c r="LAD212" s="331"/>
      <c r="LAE212" s="332"/>
      <c r="LAF212" s="418"/>
      <c r="LAG212" s="223"/>
      <c r="LAH212" s="223"/>
      <c r="LAI212" s="333"/>
      <c r="LAJ212" s="333"/>
      <c r="LAK212" s="223"/>
      <c r="LAL212" s="418"/>
      <c r="LAM212" s="418"/>
      <c r="LAN212" s="331"/>
      <c r="LAO212" s="332"/>
      <c r="LAP212" s="418"/>
      <c r="LAQ212" s="223"/>
      <c r="LAR212" s="223"/>
      <c r="LAS212" s="333"/>
      <c r="LAT212" s="333"/>
      <c r="LAU212" s="223"/>
      <c r="LAV212" s="418"/>
      <c r="LAW212" s="418"/>
      <c r="LAX212" s="331"/>
      <c r="LAY212" s="332"/>
      <c r="LAZ212" s="418"/>
      <c r="LBA212" s="223"/>
      <c r="LBB212" s="223"/>
      <c r="LBC212" s="333"/>
      <c r="LBD212" s="333"/>
      <c r="LBE212" s="223"/>
      <c r="LBF212" s="418"/>
      <c r="LBG212" s="418"/>
      <c r="LBH212" s="331"/>
      <c r="LBI212" s="332"/>
      <c r="LBJ212" s="418"/>
      <c r="LBK212" s="223"/>
      <c r="LBL212" s="223"/>
      <c r="LBM212" s="333"/>
      <c r="LBN212" s="333"/>
      <c r="LBO212" s="223"/>
      <c r="LBP212" s="418"/>
      <c r="LBQ212" s="418"/>
      <c r="LBR212" s="331"/>
      <c r="LBS212" s="332"/>
      <c r="LBT212" s="418"/>
      <c r="LBU212" s="223"/>
      <c r="LBV212" s="223"/>
      <c r="LBW212" s="333"/>
      <c r="LBX212" s="333"/>
      <c r="LBY212" s="223"/>
      <c r="LBZ212" s="418"/>
      <c r="LCA212" s="418"/>
      <c r="LCB212" s="331"/>
      <c r="LCC212" s="332"/>
      <c r="LCD212" s="418"/>
      <c r="LCE212" s="223"/>
      <c r="LCF212" s="223"/>
      <c r="LCG212" s="333"/>
      <c r="LCH212" s="333"/>
      <c r="LCI212" s="223"/>
      <c r="LCJ212" s="418"/>
      <c r="LCK212" s="418"/>
      <c r="LCL212" s="331"/>
      <c r="LCM212" s="332"/>
      <c r="LCN212" s="418"/>
      <c r="LCO212" s="223"/>
      <c r="LCP212" s="223"/>
      <c r="LCQ212" s="333"/>
      <c r="LCR212" s="333"/>
      <c r="LCS212" s="223"/>
      <c r="LCT212" s="418"/>
      <c r="LCU212" s="418"/>
      <c r="LCV212" s="331"/>
      <c r="LCW212" s="332"/>
      <c r="LCX212" s="418"/>
      <c r="LCY212" s="223"/>
      <c r="LCZ212" s="223"/>
      <c r="LDA212" s="333"/>
      <c r="LDB212" s="333"/>
      <c r="LDC212" s="223"/>
      <c r="LDD212" s="418"/>
      <c r="LDE212" s="418"/>
      <c r="LDF212" s="331"/>
      <c r="LDG212" s="332"/>
      <c r="LDH212" s="418"/>
      <c r="LDI212" s="223"/>
      <c r="LDJ212" s="223"/>
      <c r="LDK212" s="333"/>
      <c r="LDL212" s="333"/>
      <c r="LDM212" s="223"/>
      <c r="LDN212" s="418"/>
      <c r="LDO212" s="418"/>
      <c r="LDP212" s="331"/>
      <c r="LDQ212" s="332"/>
      <c r="LDR212" s="418"/>
      <c r="LDS212" s="223"/>
      <c r="LDT212" s="223"/>
      <c r="LDU212" s="333"/>
      <c r="LDV212" s="333"/>
      <c r="LDW212" s="223"/>
      <c r="LDX212" s="418"/>
      <c r="LDY212" s="418"/>
      <c r="LDZ212" s="331"/>
      <c r="LEA212" s="332"/>
      <c r="LEB212" s="418"/>
      <c r="LEC212" s="223"/>
      <c r="LED212" s="223"/>
      <c r="LEE212" s="333"/>
      <c r="LEF212" s="333"/>
      <c r="LEG212" s="223"/>
      <c r="LEH212" s="418"/>
      <c r="LEI212" s="418"/>
      <c r="LEJ212" s="331"/>
      <c r="LEK212" s="332"/>
      <c r="LEL212" s="418"/>
      <c r="LEM212" s="223"/>
      <c r="LEN212" s="223"/>
      <c r="LEO212" s="333"/>
      <c r="LEP212" s="333"/>
      <c r="LEQ212" s="223"/>
      <c r="LER212" s="418"/>
      <c r="LES212" s="418"/>
      <c r="LET212" s="331"/>
      <c r="LEU212" s="332"/>
      <c r="LEV212" s="418"/>
      <c r="LEW212" s="223"/>
      <c r="LEX212" s="223"/>
      <c r="LEY212" s="333"/>
      <c r="LEZ212" s="333"/>
      <c r="LFA212" s="223"/>
      <c r="LFB212" s="418"/>
      <c r="LFC212" s="418"/>
      <c r="LFD212" s="331"/>
      <c r="LFE212" s="332"/>
      <c r="LFF212" s="418"/>
      <c r="LFG212" s="223"/>
      <c r="LFH212" s="223"/>
      <c r="LFI212" s="333"/>
      <c r="LFJ212" s="333"/>
      <c r="LFK212" s="223"/>
      <c r="LFL212" s="418"/>
      <c r="LFM212" s="418"/>
      <c r="LFN212" s="331"/>
      <c r="LFO212" s="332"/>
      <c r="LFP212" s="418"/>
      <c r="LFQ212" s="223"/>
      <c r="LFR212" s="223"/>
      <c r="LFS212" s="333"/>
      <c r="LFT212" s="333"/>
      <c r="LFU212" s="223"/>
      <c r="LFV212" s="418"/>
      <c r="LFW212" s="418"/>
      <c r="LFX212" s="331"/>
      <c r="LFY212" s="332"/>
      <c r="LFZ212" s="418"/>
      <c r="LGA212" s="223"/>
      <c r="LGB212" s="223"/>
      <c r="LGC212" s="333"/>
      <c r="LGD212" s="333"/>
      <c r="LGE212" s="223"/>
      <c r="LGF212" s="418"/>
      <c r="LGG212" s="418"/>
      <c r="LGH212" s="331"/>
      <c r="LGI212" s="332"/>
      <c r="LGJ212" s="418"/>
      <c r="LGK212" s="223"/>
      <c r="LGL212" s="223"/>
      <c r="LGM212" s="333"/>
      <c r="LGN212" s="333"/>
      <c r="LGO212" s="223"/>
      <c r="LGP212" s="418"/>
      <c r="LGQ212" s="418"/>
      <c r="LGR212" s="331"/>
      <c r="LGS212" s="332"/>
      <c r="LGT212" s="418"/>
      <c r="LGU212" s="223"/>
      <c r="LGV212" s="223"/>
      <c r="LGW212" s="333"/>
      <c r="LGX212" s="333"/>
      <c r="LGY212" s="223"/>
      <c r="LGZ212" s="418"/>
      <c r="LHA212" s="418"/>
      <c r="LHB212" s="331"/>
      <c r="LHC212" s="332"/>
      <c r="LHD212" s="418"/>
      <c r="LHE212" s="223"/>
      <c r="LHF212" s="223"/>
      <c r="LHG212" s="333"/>
      <c r="LHH212" s="333"/>
      <c r="LHI212" s="223"/>
      <c r="LHJ212" s="418"/>
      <c r="LHK212" s="418"/>
      <c r="LHL212" s="331"/>
      <c r="LHM212" s="332"/>
      <c r="LHN212" s="418"/>
      <c r="LHO212" s="223"/>
      <c r="LHP212" s="223"/>
      <c r="LHQ212" s="333"/>
      <c r="LHR212" s="333"/>
      <c r="LHS212" s="223"/>
      <c r="LHT212" s="418"/>
      <c r="LHU212" s="418"/>
      <c r="LHV212" s="331"/>
      <c r="LHW212" s="332"/>
      <c r="LHX212" s="418"/>
      <c r="LHY212" s="223"/>
      <c r="LHZ212" s="223"/>
      <c r="LIA212" s="333"/>
      <c r="LIB212" s="333"/>
      <c r="LIC212" s="223"/>
      <c r="LID212" s="418"/>
      <c r="LIE212" s="418"/>
      <c r="LIF212" s="331"/>
      <c r="LIG212" s="332"/>
      <c r="LIH212" s="418"/>
      <c r="LII212" s="223"/>
      <c r="LIJ212" s="223"/>
      <c r="LIK212" s="333"/>
      <c r="LIL212" s="333"/>
      <c r="LIM212" s="223"/>
      <c r="LIN212" s="418"/>
      <c r="LIO212" s="418"/>
      <c r="LIP212" s="331"/>
      <c r="LIQ212" s="332"/>
      <c r="LIR212" s="418"/>
      <c r="LIS212" s="223"/>
      <c r="LIT212" s="223"/>
      <c r="LIU212" s="333"/>
      <c r="LIV212" s="333"/>
      <c r="LIW212" s="223"/>
      <c r="LIX212" s="418"/>
      <c r="LIY212" s="418"/>
      <c r="LIZ212" s="331"/>
      <c r="LJA212" s="332"/>
      <c r="LJB212" s="418"/>
      <c r="LJC212" s="223"/>
      <c r="LJD212" s="223"/>
      <c r="LJE212" s="333"/>
      <c r="LJF212" s="333"/>
      <c r="LJG212" s="223"/>
      <c r="LJH212" s="418"/>
      <c r="LJI212" s="418"/>
      <c r="LJJ212" s="331"/>
      <c r="LJK212" s="332"/>
      <c r="LJL212" s="418"/>
      <c r="LJM212" s="223"/>
      <c r="LJN212" s="223"/>
      <c r="LJO212" s="333"/>
      <c r="LJP212" s="333"/>
      <c r="LJQ212" s="223"/>
      <c r="LJR212" s="418"/>
      <c r="LJS212" s="418"/>
      <c r="LJT212" s="331"/>
      <c r="LJU212" s="332"/>
      <c r="LJV212" s="418"/>
      <c r="LJW212" s="223"/>
      <c r="LJX212" s="223"/>
      <c r="LJY212" s="333"/>
      <c r="LJZ212" s="333"/>
      <c r="LKA212" s="223"/>
      <c r="LKB212" s="418"/>
      <c r="LKC212" s="418"/>
      <c r="LKD212" s="331"/>
      <c r="LKE212" s="332"/>
      <c r="LKF212" s="418"/>
      <c r="LKG212" s="223"/>
      <c r="LKH212" s="223"/>
      <c r="LKI212" s="333"/>
      <c r="LKJ212" s="333"/>
      <c r="LKK212" s="223"/>
      <c r="LKL212" s="418"/>
      <c r="LKM212" s="418"/>
      <c r="LKN212" s="331"/>
      <c r="LKO212" s="332"/>
      <c r="LKP212" s="418"/>
      <c r="LKQ212" s="223"/>
      <c r="LKR212" s="223"/>
      <c r="LKS212" s="333"/>
      <c r="LKT212" s="333"/>
      <c r="LKU212" s="223"/>
      <c r="LKV212" s="418"/>
      <c r="LKW212" s="418"/>
      <c r="LKX212" s="331"/>
      <c r="LKY212" s="332"/>
      <c r="LKZ212" s="418"/>
      <c r="LLA212" s="223"/>
      <c r="LLB212" s="223"/>
      <c r="LLC212" s="333"/>
      <c r="LLD212" s="333"/>
      <c r="LLE212" s="223"/>
      <c r="LLF212" s="418"/>
      <c r="LLG212" s="418"/>
      <c r="LLH212" s="331"/>
      <c r="LLI212" s="332"/>
      <c r="LLJ212" s="418"/>
      <c r="LLK212" s="223"/>
      <c r="LLL212" s="223"/>
      <c r="LLM212" s="333"/>
      <c r="LLN212" s="333"/>
      <c r="LLO212" s="223"/>
      <c r="LLP212" s="418"/>
      <c r="LLQ212" s="418"/>
      <c r="LLR212" s="331"/>
      <c r="LLS212" s="332"/>
      <c r="LLT212" s="418"/>
      <c r="LLU212" s="223"/>
      <c r="LLV212" s="223"/>
      <c r="LLW212" s="333"/>
      <c r="LLX212" s="333"/>
      <c r="LLY212" s="223"/>
      <c r="LLZ212" s="418"/>
      <c r="LMA212" s="418"/>
      <c r="LMB212" s="331"/>
      <c r="LMC212" s="332"/>
      <c r="LMD212" s="418"/>
      <c r="LME212" s="223"/>
      <c r="LMF212" s="223"/>
      <c r="LMG212" s="333"/>
      <c r="LMH212" s="333"/>
      <c r="LMI212" s="223"/>
      <c r="LMJ212" s="418"/>
      <c r="LMK212" s="418"/>
      <c r="LML212" s="331"/>
      <c r="LMM212" s="332"/>
      <c r="LMN212" s="418"/>
      <c r="LMO212" s="223"/>
      <c r="LMP212" s="223"/>
      <c r="LMQ212" s="333"/>
      <c r="LMR212" s="333"/>
      <c r="LMS212" s="223"/>
      <c r="LMT212" s="418"/>
      <c r="LMU212" s="418"/>
      <c r="LMV212" s="331"/>
      <c r="LMW212" s="332"/>
      <c r="LMX212" s="418"/>
      <c r="LMY212" s="223"/>
      <c r="LMZ212" s="223"/>
      <c r="LNA212" s="333"/>
      <c r="LNB212" s="333"/>
      <c r="LNC212" s="223"/>
      <c r="LND212" s="418"/>
      <c r="LNE212" s="418"/>
      <c r="LNF212" s="331"/>
      <c r="LNG212" s="332"/>
      <c r="LNH212" s="418"/>
      <c r="LNI212" s="223"/>
      <c r="LNJ212" s="223"/>
      <c r="LNK212" s="333"/>
      <c r="LNL212" s="333"/>
      <c r="LNM212" s="223"/>
      <c r="LNN212" s="418"/>
      <c r="LNO212" s="418"/>
      <c r="LNP212" s="331"/>
      <c r="LNQ212" s="332"/>
      <c r="LNR212" s="418"/>
      <c r="LNS212" s="223"/>
      <c r="LNT212" s="223"/>
      <c r="LNU212" s="333"/>
      <c r="LNV212" s="333"/>
      <c r="LNW212" s="223"/>
      <c r="LNX212" s="418"/>
      <c r="LNY212" s="418"/>
      <c r="LNZ212" s="331"/>
      <c r="LOA212" s="332"/>
      <c r="LOB212" s="418"/>
      <c r="LOC212" s="223"/>
      <c r="LOD212" s="223"/>
      <c r="LOE212" s="333"/>
      <c r="LOF212" s="333"/>
      <c r="LOG212" s="223"/>
      <c r="LOH212" s="418"/>
      <c r="LOI212" s="418"/>
      <c r="LOJ212" s="331"/>
      <c r="LOK212" s="332"/>
      <c r="LOL212" s="418"/>
      <c r="LOM212" s="223"/>
      <c r="LON212" s="223"/>
      <c r="LOO212" s="333"/>
      <c r="LOP212" s="333"/>
      <c r="LOQ212" s="223"/>
      <c r="LOR212" s="418"/>
      <c r="LOS212" s="418"/>
      <c r="LOT212" s="331"/>
      <c r="LOU212" s="332"/>
      <c r="LOV212" s="418"/>
      <c r="LOW212" s="223"/>
      <c r="LOX212" s="223"/>
      <c r="LOY212" s="333"/>
      <c r="LOZ212" s="333"/>
      <c r="LPA212" s="223"/>
      <c r="LPB212" s="418"/>
      <c r="LPC212" s="418"/>
      <c r="LPD212" s="331"/>
      <c r="LPE212" s="332"/>
      <c r="LPF212" s="418"/>
      <c r="LPG212" s="223"/>
      <c r="LPH212" s="223"/>
      <c r="LPI212" s="333"/>
      <c r="LPJ212" s="333"/>
      <c r="LPK212" s="223"/>
      <c r="LPL212" s="418"/>
      <c r="LPM212" s="418"/>
      <c r="LPN212" s="331"/>
      <c r="LPO212" s="332"/>
      <c r="LPP212" s="418"/>
      <c r="LPQ212" s="223"/>
      <c r="LPR212" s="223"/>
      <c r="LPS212" s="333"/>
      <c r="LPT212" s="333"/>
      <c r="LPU212" s="223"/>
      <c r="LPV212" s="418"/>
      <c r="LPW212" s="418"/>
      <c r="LPX212" s="331"/>
      <c r="LPY212" s="332"/>
      <c r="LPZ212" s="418"/>
      <c r="LQA212" s="223"/>
      <c r="LQB212" s="223"/>
      <c r="LQC212" s="333"/>
      <c r="LQD212" s="333"/>
      <c r="LQE212" s="223"/>
      <c r="LQF212" s="418"/>
      <c r="LQG212" s="418"/>
      <c r="LQH212" s="331"/>
      <c r="LQI212" s="332"/>
      <c r="LQJ212" s="418"/>
      <c r="LQK212" s="223"/>
      <c r="LQL212" s="223"/>
      <c r="LQM212" s="333"/>
      <c r="LQN212" s="333"/>
      <c r="LQO212" s="223"/>
      <c r="LQP212" s="418"/>
      <c r="LQQ212" s="418"/>
      <c r="LQR212" s="331"/>
      <c r="LQS212" s="332"/>
      <c r="LQT212" s="418"/>
      <c r="LQU212" s="223"/>
      <c r="LQV212" s="223"/>
      <c r="LQW212" s="333"/>
      <c r="LQX212" s="333"/>
      <c r="LQY212" s="223"/>
      <c r="LQZ212" s="418"/>
      <c r="LRA212" s="418"/>
      <c r="LRB212" s="331"/>
      <c r="LRC212" s="332"/>
      <c r="LRD212" s="418"/>
      <c r="LRE212" s="223"/>
      <c r="LRF212" s="223"/>
      <c r="LRG212" s="333"/>
      <c r="LRH212" s="333"/>
      <c r="LRI212" s="223"/>
      <c r="LRJ212" s="418"/>
      <c r="LRK212" s="418"/>
      <c r="LRL212" s="331"/>
      <c r="LRM212" s="332"/>
      <c r="LRN212" s="418"/>
      <c r="LRO212" s="223"/>
      <c r="LRP212" s="223"/>
      <c r="LRQ212" s="333"/>
      <c r="LRR212" s="333"/>
      <c r="LRS212" s="223"/>
      <c r="LRT212" s="418"/>
      <c r="LRU212" s="418"/>
      <c r="LRV212" s="331"/>
      <c r="LRW212" s="332"/>
      <c r="LRX212" s="418"/>
      <c r="LRY212" s="223"/>
      <c r="LRZ212" s="223"/>
      <c r="LSA212" s="333"/>
      <c r="LSB212" s="333"/>
      <c r="LSC212" s="223"/>
      <c r="LSD212" s="418"/>
      <c r="LSE212" s="418"/>
      <c r="LSF212" s="331"/>
      <c r="LSG212" s="332"/>
      <c r="LSH212" s="418"/>
      <c r="LSI212" s="223"/>
      <c r="LSJ212" s="223"/>
      <c r="LSK212" s="333"/>
      <c r="LSL212" s="333"/>
      <c r="LSM212" s="223"/>
      <c r="LSN212" s="418"/>
      <c r="LSO212" s="418"/>
      <c r="LSP212" s="331"/>
      <c r="LSQ212" s="332"/>
      <c r="LSR212" s="418"/>
      <c r="LSS212" s="223"/>
      <c r="LST212" s="223"/>
      <c r="LSU212" s="333"/>
      <c r="LSV212" s="333"/>
      <c r="LSW212" s="223"/>
      <c r="LSX212" s="418"/>
      <c r="LSY212" s="418"/>
      <c r="LSZ212" s="331"/>
      <c r="LTA212" s="332"/>
      <c r="LTB212" s="418"/>
      <c r="LTC212" s="223"/>
      <c r="LTD212" s="223"/>
      <c r="LTE212" s="333"/>
      <c r="LTF212" s="333"/>
      <c r="LTG212" s="223"/>
      <c r="LTH212" s="418"/>
      <c r="LTI212" s="418"/>
      <c r="LTJ212" s="331"/>
      <c r="LTK212" s="332"/>
      <c r="LTL212" s="418"/>
      <c r="LTM212" s="223"/>
      <c r="LTN212" s="223"/>
      <c r="LTO212" s="333"/>
      <c r="LTP212" s="333"/>
      <c r="LTQ212" s="223"/>
      <c r="LTR212" s="418"/>
      <c r="LTS212" s="418"/>
      <c r="LTT212" s="331"/>
      <c r="LTU212" s="332"/>
      <c r="LTV212" s="418"/>
      <c r="LTW212" s="223"/>
      <c r="LTX212" s="223"/>
      <c r="LTY212" s="333"/>
      <c r="LTZ212" s="333"/>
      <c r="LUA212" s="223"/>
      <c r="LUB212" s="418"/>
      <c r="LUC212" s="418"/>
      <c r="LUD212" s="331"/>
      <c r="LUE212" s="332"/>
      <c r="LUF212" s="418"/>
      <c r="LUG212" s="223"/>
      <c r="LUH212" s="223"/>
      <c r="LUI212" s="333"/>
      <c r="LUJ212" s="333"/>
      <c r="LUK212" s="223"/>
      <c r="LUL212" s="418"/>
      <c r="LUM212" s="418"/>
      <c r="LUN212" s="331"/>
      <c r="LUO212" s="332"/>
      <c r="LUP212" s="418"/>
      <c r="LUQ212" s="223"/>
      <c r="LUR212" s="223"/>
      <c r="LUS212" s="333"/>
      <c r="LUT212" s="333"/>
      <c r="LUU212" s="223"/>
      <c r="LUV212" s="418"/>
      <c r="LUW212" s="418"/>
      <c r="LUX212" s="331"/>
      <c r="LUY212" s="332"/>
      <c r="LUZ212" s="418"/>
      <c r="LVA212" s="223"/>
      <c r="LVB212" s="223"/>
      <c r="LVC212" s="333"/>
      <c r="LVD212" s="333"/>
      <c r="LVE212" s="223"/>
      <c r="LVF212" s="418"/>
      <c r="LVG212" s="418"/>
      <c r="LVH212" s="331"/>
      <c r="LVI212" s="332"/>
      <c r="LVJ212" s="418"/>
      <c r="LVK212" s="223"/>
      <c r="LVL212" s="223"/>
      <c r="LVM212" s="333"/>
      <c r="LVN212" s="333"/>
      <c r="LVO212" s="223"/>
      <c r="LVP212" s="418"/>
      <c r="LVQ212" s="418"/>
      <c r="LVR212" s="331"/>
      <c r="LVS212" s="332"/>
      <c r="LVT212" s="418"/>
      <c r="LVU212" s="223"/>
      <c r="LVV212" s="223"/>
      <c r="LVW212" s="333"/>
      <c r="LVX212" s="333"/>
      <c r="LVY212" s="223"/>
      <c r="LVZ212" s="418"/>
      <c r="LWA212" s="418"/>
      <c r="LWB212" s="331"/>
      <c r="LWC212" s="332"/>
      <c r="LWD212" s="418"/>
      <c r="LWE212" s="223"/>
      <c r="LWF212" s="223"/>
      <c r="LWG212" s="333"/>
      <c r="LWH212" s="333"/>
      <c r="LWI212" s="223"/>
      <c r="LWJ212" s="418"/>
      <c r="LWK212" s="418"/>
      <c r="LWL212" s="331"/>
      <c r="LWM212" s="332"/>
      <c r="LWN212" s="418"/>
      <c r="LWO212" s="223"/>
      <c r="LWP212" s="223"/>
      <c r="LWQ212" s="333"/>
      <c r="LWR212" s="333"/>
      <c r="LWS212" s="223"/>
      <c r="LWT212" s="418"/>
      <c r="LWU212" s="418"/>
      <c r="LWV212" s="331"/>
      <c r="LWW212" s="332"/>
      <c r="LWX212" s="418"/>
      <c r="LWY212" s="223"/>
      <c r="LWZ212" s="223"/>
      <c r="LXA212" s="333"/>
      <c r="LXB212" s="333"/>
      <c r="LXC212" s="223"/>
      <c r="LXD212" s="418"/>
      <c r="LXE212" s="418"/>
      <c r="LXF212" s="331"/>
      <c r="LXG212" s="332"/>
      <c r="LXH212" s="418"/>
      <c r="LXI212" s="223"/>
      <c r="LXJ212" s="223"/>
      <c r="LXK212" s="333"/>
      <c r="LXL212" s="333"/>
      <c r="LXM212" s="223"/>
      <c r="LXN212" s="418"/>
      <c r="LXO212" s="418"/>
      <c r="LXP212" s="331"/>
      <c r="LXQ212" s="332"/>
      <c r="LXR212" s="418"/>
      <c r="LXS212" s="223"/>
      <c r="LXT212" s="223"/>
      <c r="LXU212" s="333"/>
      <c r="LXV212" s="333"/>
      <c r="LXW212" s="223"/>
      <c r="LXX212" s="418"/>
      <c r="LXY212" s="418"/>
      <c r="LXZ212" s="331"/>
      <c r="LYA212" s="332"/>
      <c r="LYB212" s="418"/>
      <c r="LYC212" s="223"/>
      <c r="LYD212" s="223"/>
      <c r="LYE212" s="333"/>
      <c r="LYF212" s="333"/>
      <c r="LYG212" s="223"/>
      <c r="LYH212" s="418"/>
      <c r="LYI212" s="418"/>
      <c r="LYJ212" s="331"/>
      <c r="LYK212" s="332"/>
      <c r="LYL212" s="418"/>
      <c r="LYM212" s="223"/>
      <c r="LYN212" s="223"/>
      <c r="LYO212" s="333"/>
      <c r="LYP212" s="333"/>
      <c r="LYQ212" s="223"/>
      <c r="LYR212" s="418"/>
      <c r="LYS212" s="418"/>
      <c r="LYT212" s="331"/>
      <c r="LYU212" s="332"/>
      <c r="LYV212" s="418"/>
      <c r="LYW212" s="223"/>
      <c r="LYX212" s="223"/>
      <c r="LYY212" s="333"/>
      <c r="LYZ212" s="333"/>
      <c r="LZA212" s="223"/>
      <c r="LZB212" s="418"/>
      <c r="LZC212" s="418"/>
      <c r="LZD212" s="331"/>
      <c r="LZE212" s="332"/>
      <c r="LZF212" s="418"/>
      <c r="LZG212" s="223"/>
      <c r="LZH212" s="223"/>
      <c r="LZI212" s="333"/>
      <c r="LZJ212" s="333"/>
      <c r="LZK212" s="223"/>
      <c r="LZL212" s="418"/>
      <c r="LZM212" s="418"/>
      <c r="LZN212" s="331"/>
      <c r="LZO212" s="332"/>
      <c r="LZP212" s="418"/>
      <c r="LZQ212" s="223"/>
      <c r="LZR212" s="223"/>
      <c r="LZS212" s="333"/>
      <c r="LZT212" s="333"/>
      <c r="LZU212" s="223"/>
      <c r="LZV212" s="418"/>
      <c r="LZW212" s="418"/>
      <c r="LZX212" s="331"/>
      <c r="LZY212" s="332"/>
      <c r="LZZ212" s="418"/>
      <c r="MAA212" s="223"/>
      <c r="MAB212" s="223"/>
      <c r="MAC212" s="333"/>
      <c r="MAD212" s="333"/>
      <c r="MAE212" s="223"/>
      <c r="MAF212" s="418"/>
      <c r="MAG212" s="418"/>
      <c r="MAH212" s="331"/>
      <c r="MAI212" s="332"/>
      <c r="MAJ212" s="418"/>
      <c r="MAK212" s="223"/>
      <c r="MAL212" s="223"/>
      <c r="MAM212" s="333"/>
      <c r="MAN212" s="333"/>
      <c r="MAO212" s="223"/>
      <c r="MAP212" s="418"/>
      <c r="MAQ212" s="418"/>
      <c r="MAR212" s="331"/>
      <c r="MAS212" s="332"/>
      <c r="MAT212" s="418"/>
      <c r="MAU212" s="223"/>
      <c r="MAV212" s="223"/>
      <c r="MAW212" s="333"/>
      <c r="MAX212" s="333"/>
      <c r="MAY212" s="223"/>
      <c r="MAZ212" s="418"/>
      <c r="MBA212" s="418"/>
      <c r="MBB212" s="331"/>
      <c r="MBC212" s="332"/>
      <c r="MBD212" s="418"/>
      <c r="MBE212" s="223"/>
      <c r="MBF212" s="223"/>
      <c r="MBG212" s="333"/>
      <c r="MBH212" s="333"/>
      <c r="MBI212" s="223"/>
      <c r="MBJ212" s="418"/>
      <c r="MBK212" s="418"/>
      <c r="MBL212" s="331"/>
      <c r="MBM212" s="332"/>
      <c r="MBN212" s="418"/>
      <c r="MBO212" s="223"/>
      <c r="MBP212" s="223"/>
      <c r="MBQ212" s="333"/>
      <c r="MBR212" s="333"/>
      <c r="MBS212" s="223"/>
      <c r="MBT212" s="418"/>
      <c r="MBU212" s="418"/>
      <c r="MBV212" s="331"/>
      <c r="MBW212" s="332"/>
      <c r="MBX212" s="418"/>
      <c r="MBY212" s="223"/>
      <c r="MBZ212" s="223"/>
      <c r="MCA212" s="333"/>
      <c r="MCB212" s="333"/>
      <c r="MCC212" s="223"/>
      <c r="MCD212" s="418"/>
      <c r="MCE212" s="418"/>
      <c r="MCF212" s="331"/>
      <c r="MCG212" s="332"/>
      <c r="MCH212" s="418"/>
      <c r="MCI212" s="223"/>
      <c r="MCJ212" s="223"/>
      <c r="MCK212" s="333"/>
      <c r="MCL212" s="333"/>
      <c r="MCM212" s="223"/>
      <c r="MCN212" s="418"/>
      <c r="MCO212" s="418"/>
      <c r="MCP212" s="331"/>
      <c r="MCQ212" s="332"/>
      <c r="MCR212" s="418"/>
      <c r="MCS212" s="223"/>
      <c r="MCT212" s="223"/>
      <c r="MCU212" s="333"/>
      <c r="MCV212" s="333"/>
      <c r="MCW212" s="223"/>
      <c r="MCX212" s="418"/>
      <c r="MCY212" s="418"/>
      <c r="MCZ212" s="331"/>
      <c r="MDA212" s="332"/>
      <c r="MDB212" s="418"/>
      <c r="MDC212" s="223"/>
      <c r="MDD212" s="223"/>
      <c r="MDE212" s="333"/>
      <c r="MDF212" s="333"/>
      <c r="MDG212" s="223"/>
      <c r="MDH212" s="418"/>
      <c r="MDI212" s="418"/>
      <c r="MDJ212" s="331"/>
      <c r="MDK212" s="332"/>
      <c r="MDL212" s="418"/>
      <c r="MDM212" s="223"/>
      <c r="MDN212" s="223"/>
      <c r="MDO212" s="333"/>
      <c r="MDP212" s="333"/>
      <c r="MDQ212" s="223"/>
      <c r="MDR212" s="418"/>
      <c r="MDS212" s="418"/>
      <c r="MDT212" s="331"/>
      <c r="MDU212" s="332"/>
      <c r="MDV212" s="418"/>
      <c r="MDW212" s="223"/>
      <c r="MDX212" s="223"/>
      <c r="MDY212" s="333"/>
      <c r="MDZ212" s="333"/>
      <c r="MEA212" s="223"/>
      <c r="MEB212" s="418"/>
      <c r="MEC212" s="418"/>
      <c r="MED212" s="331"/>
      <c r="MEE212" s="332"/>
      <c r="MEF212" s="418"/>
      <c r="MEG212" s="223"/>
      <c r="MEH212" s="223"/>
      <c r="MEI212" s="333"/>
      <c r="MEJ212" s="333"/>
      <c r="MEK212" s="223"/>
      <c r="MEL212" s="418"/>
      <c r="MEM212" s="418"/>
      <c r="MEN212" s="331"/>
      <c r="MEO212" s="332"/>
      <c r="MEP212" s="418"/>
      <c r="MEQ212" s="223"/>
      <c r="MER212" s="223"/>
      <c r="MES212" s="333"/>
      <c r="MET212" s="333"/>
      <c r="MEU212" s="223"/>
      <c r="MEV212" s="418"/>
      <c r="MEW212" s="418"/>
      <c r="MEX212" s="331"/>
      <c r="MEY212" s="332"/>
      <c r="MEZ212" s="418"/>
      <c r="MFA212" s="223"/>
      <c r="MFB212" s="223"/>
      <c r="MFC212" s="333"/>
      <c r="MFD212" s="333"/>
      <c r="MFE212" s="223"/>
      <c r="MFF212" s="418"/>
      <c r="MFG212" s="418"/>
      <c r="MFH212" s="331"/>
      <c r="MFI212" s="332"/>
      <c r="MFJ212" s="418"/>
      <c r="MFK212" s="223"/>
      <c r="MFL212" s="223"/>
      <c r="MFM212" s="333"/>
      <c r="MFN212" s="333"/>
      <c r="MFO212" s="223"/>
      <c r="MFP212" s="418"/>
      <c r="MFQ212" s="418"/>
      <c r="MFR212" s="331"/>
      <c r="MFS212" s="332"/>
      <c r="MFT212" s="418"/>
      <c r="MFU212" s="223"/>
      <c r="MFV212" s="223"/>
      <c r="MFW212" s="333"/>
      <c r="MFX212" s="333"/>
      <c r="MFY212" s="223"/>
      <c r="MFZ212" s="418"/>
      <c r="MGA212" s="418"/>
      <c r="MGB212" s="331"/>
      <c r="MGC212" s="332"/>
      <c r="MGD212" s="418"/>
      <c r="MGE212" s="223"/>
      <c r="MGF212" s="223"/>
      <c r="MGG212" s="333"/>
      <c r="MGH212" s="333"/>
      <c r="MGI212" s="223"/>
      <c r="MGJ212" s="418"/>
      <c r="MGK212" s="418"/>
      <c r="MGL212" s="331"/>
      <c r="MGM212" s="332"/>
      <c r="MGN212" s="418"/>
      <c r="MGO212" s="223"/>
      <c r="MGP212" s="223"/>
      <c r="MGQ212" s="333"/>
      <c r="MGR212" s="333"/>
      <c r="MGS212" s="223"/>
      <c r="MGT212" s="418"/>
      <c r="MGU212" s="418"/>
      <c r="MGV212" s="331"/>
      <c r="MGW212" s="332"/>
      <c r="MGX212" s="418"/>
      <c r="MGY212" s="223"/>
      <c r="MGZ212" s="223"/>
      <c r="MHA212" s="333"/>
      <c r="MHB212" s="333"/>
      <c r="MHC212" s="223"/>
      <c r="MHD212" s="418"/>
      <c r="MHE212" s="418"/>
      <c r="MHF212" s="331"/>
      <c r="MHG212" s="332"/>
      <c r="MHH212" s="418"/>
      <c r="MHI212" s="223"/>
      <c r="MHJ212" s="223"/>
      <c r="MHK212" s="333"/>
      <c r="MHL212" s="333"/>
      <c r="MHM212" s="223"/>
      <c r="MHN212" s="418"/>
      <c r="MHO212" s="418"/>
      <c r="MHP212" s="331"/>
      <c r="MHQ212" s="332"/>
      <c r="MHR212" s="418"/>
      <c r="MHS212" s="223"/>
      <c r="MHT212" s="223"/>
      <c r="MHU212" s="333"/>
      <c r="MHV212" s="333"/>
      <c r="MHW212" s="223"/>
      <c r="MHX212" s="418"/>
      <c r="MHY212" s="418"/>
      <c r="MHZ212" s="331"/>
      <c r="MIA212" s="332"/>
      <c r="MIB212" s="418"/>
      <c r="MIC212" s="223"/>
      <c r="MID212" s="223"/>
      <c r="MIE212" s="333"/>
      <c r="MIF212" s="333"/>
      <c r="MIG212" s="223"/>
      <c r="MIH212" s="418"/>
      <c r="MII212" s="418"/>
      <c r="MIJ212" s="331"/>
      <c r="MIK212" s="332"/>
      <c r="MIL212" s="418"/>
      <c r="MIM212" s="223"/>
      <c r="MIN212" s="223"/>
      <c r="MIO212" s="333"/>
      <c r="MIP212" s="333"/>
      <c r="MIQ212" s="223"/>
      <c r="MIR212" s="418"/>
      <c r="MIS212" s="418"/>
      <c r="MIT212" s="331"/>
      <c r="MIU212" s="332"/>
      <c r="MIV212" s="418"/>
      <c r="MIW212" s="223"/>
      <c r="MIX212" s="223"/>
      <c r="MIY212" s="333"/>
      <c r="MIZ212" s="333"/>
      <c r="MJA212" s="223"/>
      <c r="MJB212" s="418"/>
      <c r="MJC212" s="418"/>
      <c r="MJD212" s="331"/>
      <c r="MJE212" s="332"/>
      <c r="MJF212" s="418"/>
      <c r="MJG212" s="223"/>
      <c r="MJH212" s="223"/>
      <c r="MJI212" s="333"/>
      <c r="MJJ212" s="333"/>
      <c r="MJK212" s="223"/>
      <c r="MJL212" s="418"/>
      <c r="MJM212" s="418"/>
      <c r="MJN212" s="331"/>
      <c r="MJO212" s="332"/>
      <c r="MJP212" s="418"/>
      <c r="MJQ212" s="223"/>
      <c r="MJR212" s="223"/>
      <c r="MJS212" s="333"/>
      <c r="MJT212" s="333"/>
      <c r="MJU212" s="223"/>
      <c r="MJV212" s="418"/>
      <c r="MJW212" s="418"/>
      <c r="MJX212" s="331"/>
      <c r="MJY212" s="332"/>
      <c r="MJZ212" s="418"/>
      <c r="MKA212" s="223"/>
      <c r="MKB212" s="223"/>
      <c r="MKC212" s="333"/>
      <c r="MKD212" s="333"/>
      <c r="MKE212" s="223"/>
      <c r="MKF212" s="418"/>
      <c r="MKG212" s="418"/>
      <c r="MKH212" s="331"/>
      <c r="MKI212" s="332"/>
      <c r="MKJ212" s="418"/>
      <c r="MKK212" s="223"/>
      <c r="MKL212" s="223"/>
      <c r="MKM212" s="333"/>
      <c r="MKN212" s="333"/>
      <c r="MKO212" s="223"/>
      <c r="MKP212" s="418"/>
      <c r="MKQ212" s="418"/>
      <c r="MKR212" s="331"/>
      <c r="MKS212" s="332"/>
      <c r="MKT212" s="418"/>
      <c r="MKU212" s="223"/>
      <c r="MKV212" s="223"/>
      <c r="MKW212" s="333"/>
      <c r="MKX212" s="333"/>
      <c r="MKY212" s="223"/>
      <c r="MKZ212" s="418"/>
      <c r="MLA212" s="418"/>
      <c r="MLB212" s="331"/>
      <c r="MLC212" s="332"/>
      <c r="MLD212" s="418"/>
      <c r="MLE212" s="223"/>
      <c r="MLF212" s="223"/>
      <c r="MLG212" s="333"/>
      <c r="MLH212" s="333"/>
      <c r="MLI212" s="223"/>
      <c r="MLJ212" s="418"/>
      <c r="MLK212" s="418"/>
      <c r="MLL212" s="331"/>
      <c r="MLM212" s="332"/>
      <c r="MLN212" s="418"/>
      <c r="MLO212" s="223"/>
      <c r="MLP212" s="223"/>
      <c r="MLQ212" s="333"/>
      <c r="MLR212" s="333"/>
      <c r="MLS212" s="223"/>
      <c r="MLT212" s="418"/>
      <c r="MLU212" s="418"/>
      <c r="MLV212" s="331"/>
      <c r="MLW212" s="332"/>
      <c r="MLX212" s="418"/>
      <c r="MLY212" s="223"/>
      <c r="MLZ212" s="223"/>
      <c r="MMA212" s="333"/>
      <c r="MMB212" s="333"/>
      <c r="MMC212" s="223"/>
      <c r="MMD212" s="418"/>
      <c r="MME212" s="418"/>
      <c r="MMF212" s="331"/>
      <c r="MMG212" s="332"/>
      <c r="MMH212" s="418"/>
      <c r="MMI212" s="223"/>
      <c r="MMJ212" s="223"/>
      <c r="MMK212" s="333"/>
      <c r="MML212" s="333"/>
      <c r="MMM212" s="223"/>
      <c r="MMN212" s="418"/>
      <c r="MMO212" s="418"/>
      <c r="MMP212" s="331"/>
      <c r="MMQ212" s="332"/>
      <c r="MMR212" s="418"/>
      <c r="MMS212" s="223"/>
      <c r="MMT212" s="223"/>
      <c r="MMU212" s="333"/>
      <c r="MMV212" s="333"/>
      <c r="MMW212" s="223"/>
      <c r="MMX212" s="418"/>
      <c r="MMY212" s="418"/>
      <c r="MMZ212" s="331"/>
      <c r="MNA212" s="332"/>
      <c r="MNB212" s="418"/>
      <c r="MNC212" s="223"/>
      <c r="MND212" s="223"/>
      <c r="MNE212" s="333"/>
      <c r="MNF212" s="333"/>
      <c r="MNG212" s="223"/>
      <c r="MNH212" s="418"/>
      <c r="MNI212" s="418"/>
      <c r="MNJ212" s="331"/>
      <c r="MNK212" s="332"/>
      <c r="MNL212" s="418"/>
      <c r="MNM212" s="223"/>
      <c r="MNN212" s="223"/>
      <c r="MNO212" s="333"/>
      <c r="MNP212" s="333"/>
      <c r="MNQ212" s="223"/>
      <c r="MNR212" s="418"/>
      <c r="MNS212" s="418"/>
      <c r="MNT212" s="331"/>
      <c r="MNU212" s="332"/>
      <c r="MNV212" s="418"/>
      <c r="MNW212" s="223"/>
      <c r="MNX212" s="223"/>
      <c r="MNY212" s="333"/>
      <c r="MNZ212" s="333"/>
      <c r="MOA212" s="223"/>
      <c r="MOB212" s="418"/>
      <c r="MOC212" s="418"/>
      <c r="MOD212" s="331"/>
      <c r="MOE212" s="332"/>
      <c r="MOF212" s="418"/>
      <c r="MOG212" s="223"/>
      <c r="MOH212" s="223"/>
      <c r="MOI212" s="333"/>
      <c r="MOJ212" s="333"/>
      <c r="MOK212" s="223"/>
      <c r="MOL212" s="418"/>
      <c r="MOM212" s="418"/>
      <c r="MON212" s="331"/>
      <c r="MOO212" s="332"/>
      <c r="MOP212" s="418"/>
      <c r="MOQ212" s="223"/>
      <c r="MOR212" s="223"/>
      <c r="MOS212" s="333"/>
      <c r="MOT212" s="333"/>
      <c r="MOU212" s="223"/>
      <c r="MOV212" s="418"/>
      <c r="MOW212" s="418"/>
      <c r="MOX212" s="331"/>
      <c r="MOY212" s="332"/>
      <c r="MOZ212" s="418"/>
      <c r="MPA212" s="223"/>
      <c r="MPB212" s="223"/>
      <c r="MPC212" s="333"/>
      <c r="MPD212" s="333"/>
      <c r="MPE212" s="223"/>
      <c r="MPF212" s="418"/>
      <c r="MPG212" s="418"/>
      <c r="MPH212" s="331"/>
      <c r="MPI212" s="332"/>
      <c r="MPJ212" s="418"/>
      <c r="MPK212" s="223"/>
      <c r="MPL212" s="223"/>
      <c r="MPM212" s="333"/>
      <c r="MPN212" s="333"/>
      <c r="MPO212" s="223"/>
      <c r="MPP212" s="418"/>
      <c r="MPQ212" s="418"/>
      <c r="MPR212" s="331"/>
      <c r="MPS212" s="332"/>
      <c r="MPT212" s="418"/>
      <c r="MPU212" s="223"/>
      <c r="MPV212" s="223"/>
      <c r="MPW212" s="333"/>
      <c r="MPX212" s="333"/>
      <c r="MPY212" s="223"/>
      <c r="MPZ212" s="418"/>
      <c r="MQA212" s="418"/>
      <c r="MQB212" s="331"/>
      <c r="MQC212" s="332"/>
      <c r="MQD212" s="418"/>
      <c r="MQE212" s="223"/>
      <c r="MQF212" s="223"/>
      <c r="MQG212" s="333"/>
      <c r="MQH212" s="333"/>
      <c r="MQI212" s="223"/>
      <c r="MQJ212" s="418"/>
      <c r="MQK212" s="418"/>
      <c r="MQL212" s="331"/>
      <c r="MQM212" s="332"/>
      <c r="MQN212" s="418"/>
      <c r="MQO212" s="223"/>
      <c r="MQP212" s="223"/>
      <c r="MQQ212" s="333"/>
      <c r="MQR212" s="333"/>
      <c r="MQS212" s="223"/>
      <c r="MQT212" s="418"/>
      <c r="MQU212" s="418"/>
      <c r="MQV212" s="331"/>
      <c r="MQW212" s="332"/>
      <c r="MQX212" s="418"/>
      <c r="MQY212" s="223"/>
      <c r="MQZ212" s="223"/>
      <c r="MRA212" s="333"/>
      <c r="MRB212" s="333"/>
      <c r="MRC212" s="223"/>
      <c r="MRD212" s="418"/>
      <c r="MRE212" s="418"/>
      <c r="MRF212" s="331"/>
      <c r="MRG212" s="332"/>
      <c r="MRH212" s="418"/>
      <c r="MRI212" s="223"/>
      <c r="MRJ212" s="223"/>
      <c r="MRK212" s="333"/>
      <c r="MRL212" s="333"/>
      <c r="MRM212" s="223"/>
      <c r="MRN212" s="418"/>
      <c r="MRO212" s="418"/>
      <c r="MRP212" s="331"/>
      <c r="MRQ212" s="332"/>
      <c r="MRR212" s="418"/>
      <c r="MRS212" s="223"/>
      <c r="MRT212" s="223"/>
      <c r="MRU212" s="333"/>
      <c r="MRV212" s="333"/>
      <c r="MRW212" s="223"/>
      <c r="MRX212" s="418"/>
      <c r="MRY212" s="418"/>
      <c r="MRZ212" s="331"/>
      <c r="MSA212" s="332"/>
      <c r="MSB212" s="418"/>
      <c r="MSC212" s="223"/>
      <c r="MSD212" s="223"/>
      <c r="MSE212" s="333"/>
      <c r="MSF212" s="333"/>
      <c r="MSG212" s="223"/>
      <c r="MSH212" s="418"/>
      <c r="MSI212" s="418"/>
      <c r="MSJ212" s="331"/>
      <c r="MSK212" s="332"/>
      <c r="MSL212" s="418"/>
      <c r="MSM212" s="223"/>
      <c r="MSN212" s="223"/>
      <c r="MSO212" s="333"/>
      <c r="MSP212" s="333"/>
      <c r="MSQ212" s="223"/>
      <c r="MSR212" s="418"/>
      <c r="MSS212" s="418"/>
      <c r="MST212" s="331"/>
      <c r="MSU212" s="332"/>
      <c r="MSV212" s="418"/>
      <c r="MSW212" s="223"/>
      <c r="MSX212" s="223"/>
      <c r="MSY212" s="333"/>
      <c r="MSZ212" s="333"/>
      <c r="MTA212" s="223"/>
      <c r="MTB212" s="418"/>
      <c r="MTC212" s="418"/>
      <c r="MTD212" s="331"/>
      <c r="MTE212" s="332"/>
      <c r="MTF212" s="418"/>
      <c r="MTG212" s="223"/>
      <c r="MTH212" s="223"/>
      <c r="MTI212" s="333"/>
      <c r="MTJ212" s="333"/>
      <c r="MTK212" s="223"/>
      <c r="MTL212" s="418"/>
      <c r="MTM212" s="418"/>
      <c r="MTN212" s="331"/>
      <c r="MTO212" s="332"/>
      <c r="MTP212" s="418"/>
      <c r="MTQ212" s="223"/>
      <c r="MTR212" s="223"/>
      <c r="MTS212" s="333"/>
      <c r="MTT212" s="333"/>
      <c r="MTU212" s="223"/>
      <c r="MTV212" s="418"/>
      <c r="MTW212" s="418"/>
      <c r="MTX212" s="331"/>
      <c r="MTY212" s="332"/>
      <c r="MTZ212" s="418"/>
      <c r="MUA212" s="223"/>
      <c r="MUB212" s="223"/>
      <c r="MUC212" s="333"/>
      <c r="MUD212" s="333"/>
      <c r="MUE212" s="223"/>
      <c r="MUF212" s="418"/>
      <c r="MUG212" s="418"/>
      <c r="MUH212" s="331"/>
      <c r="MUI212" s="332"/>
      <c r="MUJ212" s="418"/>
      <c r="MUK212" s="223"/>
      <c r="MUL212" s="223"/>
      <c r="MUM212" s="333"/>
      <c r="MUN212" s="333"/>
      <c r="MUO212" s="223"/>
      <c r="MUP212" s="418"/>
      <c r="MUQ212" s="418"/>
      <c r="MUR212" s="331"/>
      <c r="MUS212" s="332"/>
      <c r="MUT212" s="418"/>
      <c r="MUU212" s="223"/>
      <c r="MUV212" s="223"/>
      <c r="MUW212" s="333"/>
      <c r="MUX212" s="333"/>
      <c r="MUY212" s="223"/>
      <c r="MUZ212" s="418"/>
      <c r="MVA212" s="418"/>
      <c r="MVB212" s="331"/>
      <c r="MVC212" s="332"/>
      <c r="MVD212" s="418"/>
      <c r="MVE212" s="223"/>
      <c r="MVF212" s="223"/>
      <c r="MVG212" s="333"/>
      <c r="MVH212" s="333"/>
      <c r="MVI212" s="223"/>
      <c r="MVJ212" s="418"/>
      <c r="MVK212" s="418"/>
      <c r="MVL212" s="331"/>
      <c r="MVM212" s="332"/>
      <c r="MVN212" s="418"/>
      <c r="MVO212" s="223"/>
      <c r="MVP212" s="223"/>
      <c r="MVQ212" s="333"/>
      <c r="MVR212" s="333"/>
      <c r="MVS212" s="223"/>
      <c r="MVT212" s="418"/>
      <c r="MVU212" s="418"/>
      <c r="MVV212" s="331"/>
      <c r="MVW212" s="332"/>
      <c r="MVX212" s="418"/>
      <c r="MVY212" s="223"/>
      <c r="MVZ212" s="223"/>
      <c r="MWA212" s="333"/>
      <c r="MWB212" s="333"/>
      <c r="MWC212" s="223"/>
      <c r="MWD212" s="418"/>
      <c r="MWE212" s="418"/>
      <c r="MWF212" s="331"/>
      <c r="MWG212" s="332"/>
      <c r="MWH212" s="418"/>
      <c r="MWI212" s="223"/>
      <c r="MWJ212" s="223"/>
      <c r="MWK212" s="333"/>
      <c r="MWL212" s="333"/>
      <c r="MWM212" s="223"/>
      <c r="MWN212" s="418"/>
      <c r="MWO212" s="418"/>
      <c r="MWP212" s="331"/>
      <c r="MWQ212" s="332"/>
      <c r="MWR212" s="418"/>
      <c r="MWS212" s="223"/>
      <c r="MWT212" s="223"/>
      <c r="MWU212" s="333"/>
      <c r="MWV212" s="333"/>
      <c r="MWW212" s="223"/>
      <c r="MWX212" s="418"/>
      <c r="MWY212" s="418"/>
      <c r="MWZ212" s="331"/>
      <c r="MXA212" s="332"/>
      <c r="MXB212" s="418"/>
      <c r="MXC212" s="223"/>
      <c r="MXD212" s="223"/>
      <c r="MXE212" s="333"/>
      <c r="MXF212" s="333"/>
      <c r="MXG212" s="223"/>
      <c r="MXH212" s="418"/>
      <c r="MXI212" s="418"/>
      <c r="MXJ212" s="331"/>
      <c r="MXK212" s="332"/>
      <c r="MXL212" s="418"/>
      <c r="MXM212" s="223"/>
      <c r="MXN212" s="223"/>
      <c r="MXO212" s="333"/>
      <c r="MXP212" s="333"/>
      <c r="MXQ212" s="223"/>
      <c r="MXR212" s="418"/>
      <c r="MXS212" s="418"/>
      <c r="MXT212" s="331"/>
      <c r="MXU212" s="332"/>
      <c r="MXV212" s="418"/>
      <c r="MXW212" s="223"/>
      <c r="MXX212" s="223"/>
      <c r="MXY212" s="333"/>
      <c r="MXZ212" s="333"/>
      <c r="MYA212" s="223"/>
      <c r="MYB212" s="418"/>
      <c r="MYC212" s="418"/>
      <c r="MYD212" s="331"/>
      <c r="MYE212" s="332"/>
      <c r="MYF212" s="418"/>
      <c r="MYG212" s="223"/>
      <c r="MYH212" s="223"/>
      <c r="MYI212" s="333"/>
      <c r="MYJ212" s="333"/>
      <c r="MYK212" s="223"/>
      <c r="MYL212" s="418"/>
      <c r="MYM212" s="418"/>
      <c r="MYN212" s="331"/>
      <c r="MYO212" s="332"/>
      <c r="MYP212" s="418"/>
      <c r="MYQ212" s="223"/>
      <c r="MYR212" s="223"/>
      <c r="MYS212" s="333"/>
      <c r="MYT212" s="333"/>
      <c r="MYU212" s="223"/>
      <c r="MYV212" s="418"/>
      <c r="MYW212" s="418"/>
      <c r="MYX212" s="331"/>
      <c r="MYY212" s="332"/>
      <c r="MYZ212" s="418"/>
      <c r="MZA212" s="223"/>
      <c r="MZB212" s="223"/>
      <c r="MZC212" s="333"/>
      <c r="MZD212" s="333"/>
      <c r="MZE212" s="223"/>
      <c r="MZF212" s="418"/>
      <c r="MZG212" s="418"/>
      <c r="MZH212" s="331"/>
      <c r="MZI212" s="332"/>
      <c r="MZJ212" s="418"/>
      <c r="MZK212" s="223"/>
      <c r="MZL212" s="223"/>
      <c r="MZM212" s="333"/>
      <c r="MZN212" s="333"/>
      <c r="MZO212" s="223"/>
      <c r="MZP212" s="418"/>
      <c r="MZQ212" s="418"/>
      <c r="MZR212" s="331"/>
      <c r="MZS212" s="332"/>
      <c r="MZT212" s="418"/>
      <c r="MZU212" s="223"/>
      <c r="MZV212" s="223"/>
      <c r="MZW212" s="333"/>
      <c r="MZX212" s="333"/>
      <c r="MZY212" s="223"/>
      <c r="MZZ212" s="418"/>
      <c r="NAA212" s="418"/>
      <c r="NAB212" s="331"/>
      <c r="NAC212" s="332"/>
      <c r="NAD212" s="418"/>
      <c r="NAE212" s="223"/>
      <c r="NAF212" s="223"/>
      <c r="NAG212" s="333"/>
      <c r="NAH212" s="333"/>
      <c r="NAI212" s="223"/>
      <c r="NAJ212" s="418"/>
      <c r="NAK212" s="418"/>
      <c r="NAL212" s="331"/>
      <c r="NAM212" s="332"/>
      <c r="NAN212" s="418"/>
      <c r="NAO212" s="223"/>
      <c r="NAP212" s="223"/>
      <c r="NAQ212" s="333"/>
      <c r="NAR212" s="333"/>
      <c r="NAS212" s="223"/>
      <c r="NAT212" s="418"/>
      <c r="NAU212" s="418"/>
      <c r="NAV212" s="331"/>
      <c r="NAW212" s="332"/>
      <c r="NAX212" s="418"/>
      <c r="NAY212" s="223"/>
      <c r="NAZ212" s="223"/>
      <c r="NBA212" s="333"/>
      <c r="NBB212" s="333"/>
      <c r="NBC212" s="223"/>
      <c r="NBD212" s="418"/>
      <c r="NBE212" s="418"/>
      <c r="NBF212" s="331"/>
      <c r="NBG212" s="332"/>
      <c r="NBH212" s="418"/>
      <c r="NBI212" s="223"/>
      <c r="NBJ212" s="223"/>
      <c r="NBK212" s="333"/>
      <c r="NBL212" s="333"/>
      <c r="NBM212" s="223"/>
      <c r="NBN212" s="418"/>
      <c r="NBO212" s="418"/>
      <c r="NBP212" s="331"/>
      <c r="NBQ212" s="332"/>
      <c r="NBR212" s="418"/>
      <c r="NBS212" s="223"/>
      <c r="NBT212" s="223"/>
      <c r="NBU212" s="333"/>
      <c r="NBV212" s="333"/>
      <c r="NBW212" s="223"/>
      <c r="NBX212" s="418"/>
      <c r="NBY212" s="418"/>
      <c r="NBZ212" s="331"/>
      <c r="NCA212" s="332"/>
      <c r="NCB212" s="418"/>
      <c r="NCC212" s="223"/>
      <c r="NCD212" s="223"/>
      <c r="NCE212" s="333"/>
      <c r="NCF212" s="333"/>
      <c r="NCG212" s="223"/>
      <c r="NCH212" s="418"/>
      <c r="NCI212" s="418"/>
      <c r="NCJ212" s="331"/>
      <c r="NCK212" s="332"/>
      <c r="NCL212" s="418"/>
      <c r="NCM212" s="223"/>
      <c r="NCN212" s="223"/>
      <c r="NCO212" s="333"/>
      <c r="NCP212" s="333"/>
      <c r="NCQ212" s="223"/>
      <c r="NCR212" s="418"/>
      <c r="NCS212" s="418"/>
      <c r="NCT212" s="331"/>
      <c r="NCU212" s="332"/>
      <c r="NCV212" s="418"/>
      <c r="NCW212" s="223"/>
      <c r="NCX212" s="223"/>
      <c r="NCY212" s="333"/>
      <c r="NCZ212" s="333"/>
      <c r="NDA212" s="223"/>
      <c r="NDB212" s="418"/>
      <c r="NDC212" s="418"/>
      <c r="NDD212" s="331"/>
      <c r="NDE212" s="332"/>
      <c r="NDF212" s="418"/>
      <c r="NDG212" s="223"/>
      <c r="NDH212" s="223"/>
      <c r="NDI212" s="333"/>
      <c r="NDJ212" s="333"/>
      <c r="NDK212" s="223"/>
      <c r="NDL212" s="418"/>
      <c r="NDM212" s="418"/>
      <c r="NDN212" s="331"/>
      <c r="NDO212" s="332"/>
      <c r="NDP212" s="418"/>
      <c r="NDQ212" s="223"/>
      <c r="NDR212" s="223"/>
      <c r="NDS212" s="333"/>
      <c r="NDT212" s="333"/>
      <c r="NDU212" s="223"/>
      <c r="NDV212" s="418"/>
      <c r="NDW212" s="418"/>
      <c r="NDX212" s="331"/>
      <c r="NDY212" s="332"/>
      <c r="NDZ212" s="418"/>
      <c r="NEA212" s="223"/>
      <c r="NEB212" s="223"/>
      <c r="NEC212" s="333"/>
      <c r="NED212" s="333"/>
      <c r="NEE212" s="223"/>
      <c r="NEF212" s="418"/>
      <c r="NEG212" s="418"/>
      <c r="NEH212" s="331"/>
      <c r="NEI212" s="332"/>
      <c r="NEJ212" s="418"/>
      <c r="NEK212" s="223"/>
      <c r="NEL212" s="223"/>
      <c r="NEM212" s="333"/>
      <c r="NEN212" s="333"/>
      <c r="NEO212" s="223"/>
      <c r="NEP212" s="418"/>
      <c r="NEQ212" s="418"/>
      <c r="NER212" s="331"/>
      <c r="NES212" s="332"/>
      <c r="NET212" s="418"/>
      <c r="NEU212" s="223"/>
      <c r="NEV212" s="223"/>
      <c r="NEW212" s="333"/>
      <c r="NEX212" s="333"/>
      <c r="NEY212" s="223"/>
      <c r="NEZ212" s="418"/>
      <c r="NFA212" s="418"/>
      <c r="NFB212" s="331"/>
      <c r="NFC212" s="332"/>
      <c r="NFD212" s="418"/>
      <c r="NFE212" s="223"/>
      <c r="NFF212" s="223"/>
      <c r="NFG212" s="333"/>
      <c r="NFH212" s="333"/>
      <c r="NFI212" s="223"/>
      <c r="NFJ212" s="418"/>
      <c r="NFK212" s="418"/>
      <c r="NFL212" s="331"/>
      <c r="NFM212" s="332"/>
      <c r="NFN212" s="418"/>
      <c r="NFO212" s="223"/>
      <c r="NFP212" s="223"/>
      <c r="NFQ212" s="333"/>
      <c r="NFR212" s="333"/>
      <c r="NFS212" s="223"/>
      <c r="NFT212" s="418"/>
      <c r="NFU212" s="418"/>
      <c r="NFV212" s="331"/>
      <c r="NFW212" s="332"/>
      <c r="NFX212" s="418"/>
      <c r="NFY212" s="223"/>
      <c r="NFZ212" s="223"/>
      <c r="NGA212" s="333"/>
      <c r="NGB212" s="333"/>
      <c r="NGC212" s="223"/>
      <c r="NGD212" s="418"/>
      <c r="NGE212" s="418"/>
      <c r="NGF212" s="331"/>
      <c r="NGG212" s="332"/>
      <c r="NGH212" s="418"/>
      <c r="NGI212" s="223"/>
      <c r="NGJ212" s="223"/>
      <c r="NGK212" s="333"/>
      <c r="NGL212" s="333"/>
      <c r="NGM212" s="223"/>
      <c r="NGN212" s="418"/>
      <c r="NGO212" s="418"/>
      <c r="NGP212" s="331"/>
      <c r="NGQ212" s="332"/>
      <c r="NGR212" s="418"/>
      <c r="NGS212" s="223"/>
      <c r="NGT212" s="223"/>
      <c r="NGU212" s="333"/>
      <c r="NGV212" s="333"/>
      <c r="NGW212" s="223"/>
      <c r="NGX212" s="418"/>
      <c r="NGY212" s="418"/>
      <c r="NGZ212" s="331"/>
      <c r="NHA212" s="332"/>
      <c r="NHB212" s="418"/>
      <c r="NHC212" s="223"/>
      <c r="NHD212" s="223"/>
      <c r="NHE212" s="333"/>
      <c r="NHF212" s="333"/>
      <c r="NHG212" s="223"/>
      <c r="NHH212" s="418"/>
      <c r="NHI212" s="418"/>
      <c r="NHJ212" s="331"/>
      <c r="NHK212" s="332"/>
      <c r="NHL212" s="418"/>
      <c r="NHM212" s="223"/>
      <c r="NHN212" s="223"/>
      <c r="NHO212" s="333"/>
      <c r="NHP212" s="333"/>
      <c r="NHQ212" s="223"/>
      <c r="NHR212" s="418"/>
      <c r="NHS212" s="418"/>
      <c r="NHT212" s="331"/>
      <c r="NHU212" s="332"/>
      <c r="NHV212" s="418"/>
      <c r="NHW212" s="223"/>
      <c r="NHX212" s="223"/>
      <c r="NHY212" s="333"/>
      <c r="NHZ212" s="333"/>
      <c r="NIA212" s="223"/>
      <c r="NIB212" s="418"/>
      <c r="NIC212" s="418"/>
      <c r="NID212" s="331"/>
      <c r="NIE212" s="332"/>
      <c r="NIF212" s="418"/>
      <c r="NIG212" s="223"/>
      <c r="NIH212" s="223"/>
      <c r="NII212" s="333"/>
      <c r="NIJ212" s="333"/>
      <c r="NIK212" s="223"/>
      <c r="NIL212" s="418"/>
      <c r="NIM212" s="418"/>
      <c r="NIN212" s="331"/>
      <c r="NIO212" s="332"/>
      <c r="NIP212" s="418"/>
      <c r="NIQ212" s="223"/>
      <c r="NIR212" s="223"/>
      <c r="NIS212" s="333"/>
      <c r="NIT212" s="333"/>
      <c r="NIU212" s="223"/>
      <c r="NIV212" s="418"/>
      <c r="NIW212" s="418"/>
      <c r="NIX212" s="331"/>
      <c r="NIY212" s="332"/>
      <c r="NIZ212" s="418"/>
      <c r="NJA212" s="223"/>
      <c r="NJB212" s="223"/>
      <c r="NJC212" s="333"/>
      <c r="NJD212" s="333"/>
      <c r="NJE212" s="223"/>
      <c r="NJF212" s="418"/>
      <c r="NJG212" s="418"/>
      <c r="NJH212" s="331"/>
      <c r="NJI212" s="332"/>
      <c r="NJJ212" s="418"/>
      <c r="NJK212" s="223"/>
      <c r="NJL212" s="223"/>
      <c r="NJM212" s="333"/>
      <c r="NJN212" s="333"/>
      <c r="NJO212" s="223"/>
      <c r="NJP212" s="418"/>
      <c r="NJQ212" s="418"/>
      <c r="NJR212" s="331"/>
      <c r="NJS212" s="332"/>
      <c r="NJT212" s="418"/>
      <c r="NJU212" s="223"/>
      <c r="NJV212" s="223"/>
      <c r="NJW212" s="333"/>
      <c r="NJX212" s="333"/>
      <c r="NJY212" s="223"/>
      <c r="NJZ212" s="418"/>
      <c r="NKA212" s="418"/>
      <c r="NKB212" s="331"/>
      <c r="NKC212" s="332"/>
      <c r="NKD212" s="418"/>
      <c r="NKE212" s="223"/>
      <c r="NKF212" s="223"/>
      <c r="NKG212" s="333"/>
      <c r="NKH212" s="333"/>
      <c r="NKI212" s="223"/>
      <c r="NKJ212" s="418"/>
      <c r="NKK212" s="418"/>
      <c r="NKL212" s="331"/>
      <c r="NKM212" s="332"/>
      <c r="NKN212" s="418"/>
      <c r="NKO212" s="223"/>
      <c r="NKP212" s="223"/>
      <c r="NKQ212" s="333"/>
      <c r="NKR212" s="333"/>
      <c r="NKS212" s="223"/>
      <c r="NKT212" s="418"/>
      <c r="NKU212" s="418"/>
      <c r="NKV212" s="331"/>
      <c r="NKW212" s="332"/>
      <c r="NKX212" s="418"/>
      <c r="NKY212" s="223"/>
      <c r="NKZ212" s="223"/>
      <c r="NLA212" s="333"/>
      <c r="NLB212" s="333"/>
      <c r="NLC212" s="223"/>
      <c r="NLD212" s="418"/>
      <c r="NLE212" s="418"/>
      <c r="NLF212" s="331"/>
      <c r="NLG212" s="332"/>
      <c r="NLH212" s="418"/>
      <c r="NLI212" s="223"/>
      <c r="NLJ212" s="223"/>
      <c r="NLK212" s="333"/>
      <c r="NLL212" s="333"/>
      <c r="NLM212" s="223"/>
      <c r="NLN212" s="418"/>
      <c r="NLO212" s="418"/>
      <c r="NLP212" s="331"/>
      <c r="NLQ212" s="332"/>
      <c r="NLR212" s="418"/>
      <c r="NLS212" s="223"/>
      <c r="NLT212" s="223"/>
      <c r="NLU212" s="333"/>
      <c r="NLV212" s="333"/>
      <c r="NLW212" s="223"/>
      <c r="NLX212" s="418"/>
      <c r="NLY212" s="418"/>
      <c r="NLZ212" s="331"/>
      <c r="NMA212" s="332"/>
      <c r="NMB212" s="418"/>
      <c r="NMC212" s="223"/>
      <c r="NMD212" s="223"/>
      <c r="NME212" s="333"/>
      <c r="NMF212" s="333"/>
      <c r="NMG212" s="223"/>
      <c r="NMH212" s="418"/>
      <c r="NMI212" s="418"/>
      <c r="NMJ212" s="331"/>
      <c r="NMK212" s="332"/>
      <c r="NML212" s="418"/>
      <c r="NMM212" s="223"/>
      <c r="NMN212" s="223"/>
      <c r="NMO212" s="333"/>
      <c r="NMP212" s="333"/>
      <c r="NMQ212" s="223"/>
      <c r="NMR212" s="418"/>
      <c r="NMS212" s="418"/>
      <c r="NMT212" s="331"/>
      <c r="NMU212" s="332"/>
      <c r="NMV212" s="418"/>
      <c r="NMW212" s="223"/>
      <c r="NMX212" s="223"/>
      <c r="NMY212" s="333"/>
      <c r="NMZ212" s="333"/>
      <c r="NNA212" s="223"/>
      <c r="NNB212" s="418"/>
      <c r="NNC212" s="418"/>
      <c r="NND212" s="331"/>
      <c r="NNE212" s="332"/>
      <c r="NNF212" s="418"/>
      <c r="NNG212" s="223"/>
      <c r="NNH212" s="223"/>
      <c r="NNI212" s="333"/>
      <c r="NNJ212" s="333"/>
      <c r="NNK212" s="223"/>
      <c r="NNL212" s="418"/>
      <c r="NNM212" s="418"/>
      <c r="NNN212" s="331"/>
      <c r="NNO212" s="332"/>
      <c r="NNP212" s="418"/>
      <c r="NNQ212" s="223"/>
      <c r="NNR212" s="223"/>
      <c r="NNS212" s="333"/>
      <c r="NNT212" s="333"/>
      <c r="NNU212" s="223"/>
      <c r="NNV212" s="418"/>
      <c r="NNW212" s="418"/>
      <c r="NNX212" s="331"/>
      <c r="NNY212" s="332"/>
      <c r="NNZ212" s="418"/>
      <c r="NOA212" s="223"/>
      <c r="NOB212" s="223"/>
      <c r="NOC212" s="333"/>
      <c r="NOD212" s="333"/>
      <c r="NOE212" s="223"/>
      <c r="NOF212" s="418"/>
      <c r="NOG212" s="418"/>
      <c r="NOH212" s="331"/>
      <c r="NOI212" s="332"/>
      <c r="NOJ212" s="418"/>
      <c r="NOK212" s="223"/>
      <c r="NOL212" s="223"/>
      <c r="NOM212" s="333"/>
      <c r="NON212" s="333"/>
      <c r="NOO212" s="223"/>
      <c r="NOP212" s="418"/>
      <c r="NOQ212" s="418"/>
      <c r="NOR212" s="331"/>
      <c r="NOS212" s="332"/>
      <c r="NOT212" s="418"/>
      <c r="NOU212" s="223"/>
      <c r="NOV212" s="223"/>
      <c r="NOW212" s="333"/>
      <c r="NOX212" s="333"/>
      <c r="NOY212" s="223"/>
      <c r="NOZ212" s="418"/>
      <c r="NPA212" s="418"/>
      <c r="NPB212" s="331"/>
      <c r="NPC212" s="332"/>
      <c r="NPD212" s="418"/>
      <c r="NPE212" s="223"/>
      <c r="NPF212" s="223"/>
      <c r="NPG212" s="333"/>
      <c r="NPH212" s="333"/>
      <c r="NPI212" s="223"/>
      <c r="NPJ212" s="418"/>
      <c r="NPK212" s="418"/>
      <c r="NPL212" s="331"/>
      <c r="NPM212" s="332"/>
      <c r="NPN212" s="418"/>
      <c r="NPO212" s="223"/>
      <c r="NPP212" s="223"/>
      <c r="NPQ212" s="333"/>
      <c r="NPR212" s="333"/>
      <c r="NPS212" s="223"/>
      <c r="NPT212" s="418"/>
      <c r="NPU212" s="418"/>
      <c r="NPV212" s="331"/>
      <c r="NPW212" s="332"/>
      <c r="NPX212" s="418"/>
      <c r="NPY212" s="223"/>
      <c r="NPZ212" s="223"/>
      <c r="NQA212" s="333"/>
      <c r="NQB212" s="333"/>
      <c r="NQC212" s="223"/>
      <c r="NQD212" s="418"/>
      <c r="NQE212" s="418"/>
      <c r="NQF212" s="331"/>
      <c r="NQG212" s="332"/>
      <c r="NQH212" s="418"/>
      <c r="NQI212" s="223"/>
      <c r="NQJ212" s="223"/>
      <c r="NQK212" s="333"/>
      <c r="NQL212" s="333"/>
      <c r="NQM212" s="223"/>
      <c r="NQN212" s="418"/>
      <c r="NQO212" s="418"/>
      <c r="NQP212" s="331"/>
      <c r="NQQ212" s="332"/>
      <c r="NQR212" s="418"/>
      <c r="NQS212" s="223"/>
      <c r="NQT212" s="223"/>
      <c r="NQU212" s="333"/>
      <c r="NQV212" s="333"/>
      <c r="NQW212" s="223"/>
      <c r="NQX212" s="418"/>
      <c r="NQY212" s="418"/>
      <c r="NQZ212" s="331"/>
      <c r="NRA212" s="332"/>
      <c r="NRB212" s="418"/>
      <c r="NRC212" s="223"/>
      <c r="NRD212" s="223"/>
      <c r="NRE212" s="333"/>
      <c r="NRF212" s="333"/>
      <c r="NRG212" s="223"/>
      <c r="NRH212" s="418"/>
      <c r="NRI212" s="418"/>
      <c r="NRJ212" s="331"/>
      <c r="NRK212" s="332"/>
      <c r="NRL212" s="418"/>
      <c r="NRM212" s="223"/>
      <c r="NRN212" s="223"/>
      <c r="NRO212" s="333"/>
      <c r="NRP212" s="333"/>
      <c r="NRQ212" s="223"/>
      <c r="NRR212" s="418"/>
      <c r="NRS212" s="418"/>
      <c r="NRT212" s="331"/>
      <c r="NRU212" s="332"/>
      <c r="NRV212" s="418"/>
      <c r="NRW212" s="223"/>
      <c r="NRX212" s="223"/>
      <c r="NRY212" s="333"/>
      <c r="NRZ212" s="333"/>
      <c r="NSA212" s="223"/>
      <c r="NSB212" s="418"/>
      <c r="NSC212" s="418"/>
      <c r="NSD212" s="331"/>
      <c r="NSE212" s="332"/>
      <c r="NSF212" s="418"/>
      <c r="NSG212" s="223"/>
      <c r="NSH212" s="223"/>
      <c r="NSI212" s="333"/>
      <c r="NSJ212" s="333"/>
      <c r="NSK212" s="223"/>
      <c r="NSL212" s="418"/>
      <c r="NSM212" s="418"/>
      <c r="NSN212" s="331"/>
      <c r="NSO212" s="332"/>
      <c r="NSP212" s="418"/>
      <c r="NSQ212" s="223"/>
      <c r="NSR212" s="223"/>
      <c r="NSS212" s="333"/>
      <c r="NST212" s="333"/>
      <c r="NSU212" s="223"/>
      <c r="NSV212" s="418"/>
      <c r="NSW212" s="418"/>
      <c r="NSX212" s="331"/>
      <c r="NSY212" s="332"/>
      <c r="NSZ212" s="418"/>
      <c r="NTA212" s="223"/>
      <c r="NTB212" s="223"/>
      <c r="NTC212" s="333"/>
      <c r="NTD212" s="333"/>
      <c r="NTE212" s="223"/>
      <c r="NTF212" s="418"/>
      <c r="NTG212" s="418"/>
      <c r="NTH212" s="331"/>
      <c r="NTI212" s="332"/>
      <c r="NTJ212" s="418"/>
      <c r="NTK212" s="223"/>
      <c r="NTL212" s="223"/>
      <c r="NTM212" s="333"/>
      <c r="NTN212" s="333"/>
      <c r="NTO212" s="223"/>
      <c r="NTP212" s="418"/>
      <c r="NTQ212" s="418"/>
      <c r="NTR212" s="331"/>
      <c r="NTS212" s="332"/>
      <c r="NTT212" s="418"/>
      <c r="NTU212" s="223"/>
      <c r="NTV212" s="223"/>
      <c r="NTW212" s="333"/>
      <c r="NTX212" s="333"/>
      <c r="NTY212" s="223"/>
      <c r="NTZ212" s="418"/>
      <c r="NUA212" s="418"/>
      <c r="NUB212" s="331"/>
      <c r="NUC212" s="332"/>
      <c r="NUD212" s="418"/>
      <c r="NUE212" s="223"/>
      <c r="NUF212" s="223"/>
      <c r="NUG212" s="333"/>
      <c r="NUH212" s="333"/>
      <c r="NUI212" s="223"/>
      <c r="NUJ212" s="418"/>
      <c r="NUK212" s="418"/>
      <c r="NUL212" s="331"/>
      <c r="NUM212" s="332"/>
      <c r="NUN212" s="418"/>
      <c r="NUO212" s="223"/>
      <c r="NUP212" s="223"/>
      <c r="NUQ212" s="333"/>
      <c r="NUR212" s="333"/>
      <c r="NUS212" s="223"/>
      <c r="NUT212" s="418"/>
      <c r="NUU212" s="418"/>
      <c r="NUV212" s="331"/>
      <c r="NUW212" s="332"/>
      <c r="NUX212" s="418"/>
      <c r="NUY212" s="223"/>
      <c r="NUZ212" s="223"/>
      <c r="NVA212" s="333"/>
      <c r="NVB212" s="333"/>
      <c r="NVC212" s="223"/>
      <c r="NVD212" s="418"/>
      <c r="NVE212" s="418"/>
      <c r="NVF212" s="331"/>
      <c r="NVG212" s="332"/>
      <c r="NVH212" s="418"/>
      <c r="NVI212" s="223"/>
      <c r="NVJ212" s="223"/>
      <c r="NVK212" s="333"/>
      <c r="NVL212" s="333"/>
      <c r="NVM212" s="223"/>
      <c r="NVN212" s="418"/>
      <c r="NVO212" s="418"/>
      <c r="NVP212" s="331"/>
      <c r="NVQ212" s="332"/>
      <c r="NVR212" s="418"/>
      <c r="NVS212" s="223"/>
      <c r="NVT212" s="223"/>
      <c r="NVU212" s="333"/>
      <c r="NVV212" s="333"/>
      <c r="NVW212" s="223"/>
      <c r="NVX212" s="418"/>
      <c r="NVY212" s="418"/>
      <c r="NVZ212" s="331"/>
      <c r="NWA212" s="332"/>
      <c r="NWB212" s="418"/>
      <c r="NWC212" s="223"/>
      <c r="NWD212" s="223"/>
      <c r="NWE212" s="333"/>
      <c r="NWF212" s="333"/>
      <c r="NWG212" s="223"/>
      <c r="NWH212" s="418"/>
      <c r="NWI212" s="418"/>
      <c r="NWJ212" s="331"/>
      <c r="NWK212" s="332"/>
      <c r="NWL212" s="418"/>
      <c r="NWM212" s="223"/>
      <c r="NWN212" s="223"/>
      <c r="NWO212" s="333"/>
      <c r="NWP212" s="333"/>
      <c r="NWQ212" s="223"/>
      <c r="NWR212" s="418"/>
      <c r="NWS212" s="418"/>
      <c r="NWT212" s="331"/>
      <c r="NWU212" s="332"/>
      <c r="NWV212" s="418"/>
      <c r="NWW212" s="223"/>
      <c r="NWX212" s="223"/>
      <c r="NWY212" s="333"/>
      <c r="NWZ212" s="333"/>
      <c r="NXA212" s="223"/>
      <c r="NXB212" s="418"/>
      <c r="NXC212" s="418"/>
      <c r="NXD212" s="331"/>
      <c r="NXE212" s="332"/>
      <c r="NXF212" s="418"/>
      <c r="NXG212" s="223"/>
      <c r="NXH212" s="223"/>
      <c r="NXI212" s="333"/>
      <c r="NXJ212" s="333"/>
      <c r="NXK212" s="223"/>
      <c r="NXL212" s="418"/>
      <c r="NXM212" s="418"/>
      <c r="NXN212" s="331"/>
      <c r="NXO212" s="332"/>
      <c r="NXP212" s="418"/>
      <c r="NXQ212" s="223"/>
      <c r="NXR212" s="223"/>
      <c r="NXS212" s="333"/>
      <c r="NXT212" s="333"/>
      <c r="NXU212" s="223"/>
      <c r="NXV212" s="418"/>
      <c r="NXW212" s="418"/>
      <c r="NXX212" s="331"/>
      <c r="NXY212" s="332"/>
      <c r="NXZ212" s="418"/>
      <c r="NYA212" s="223"/>
      <c r="NYB212" s="223"/>
      <c r="NYC212" s="333"/>
      <c r="NYD212" s="333"/>
      <c r="NYE212" s="223"/>
      <c r="NYF212" s="418"/>
      <c r="NYG212" s="418"/>
      <c r="NYH212" s="331"/>
      <c r="NYI212" s="332"/>
      <c r="NYJ212" s="418"/>
      <c r="NYK212" s="223"/>
      <c r="NYL212" s="223"/>
      <c r="NYM212" s="333"/>
      <c r="NYN212" s="333"/>
      <c r="NYO212" s="223"/>
      <c r="NYP212" s="418"/>
      <c r="NYQ212" s="418"/>
      <c r="NYR212" s="331"/>
      <c r="NYS212" s="332"/>
      <c r="NYT212" s="418"/>
      <c r="NYU212" s="223"/>
      <c r="NYV212" s="223"/>
      <c r="NYW212" s="333"/>
      <c r="NYX212" s="333"/>
      <c r="NYY212" s="223"/>
      <c r="NYZ212" s="418"/>
      <c r="NZA212" s="418"/>
      <c r="NZB212" s="331"/>
      <c r="NZC212" s="332"/>
      <c r="NZD212" s="418"/>
      <c r="NZE212" s="223"/>
      <c r="NZF212" s="223"/>
      <c r="NZG212" s="333"/>
      <c r="NZH212" s="333"/>
      <c r="NZI212" s="223"/>
      <c r="NZJ212" s="418"/>
      <c r="NZK212" s="418"/>
      <c r="NZL212" s="331"/>
      <c r="NZM212" s="332"/>
      <c r="NZN212" s="418"/>
      <c r="NZO212" s="223"/>
      <c r="NZP212" s="223"/>
      <c r="NZQ212" s="333"/>
      <c r="NZR212" s="333"/>
      <c r="NZS212" s="223"/>
      <c r="NZT212" s="418"/>
      <c r="NZU212" s="418"/>
      <c r="NZV212" s="331"/>
      <c r="NZW212" s="332"/>
      <c r="NZX212" s="418"/>
      <c r="NZY212" s="223"/>
      <c r="NZZ212" s="223"/>
      <c r="OAA212" s="333"/>
      <c r="OAB212" s="333"/>
      <c r="OAC212" s="223"/>
      <c r="OAD212" s="418"/>
      <c r="OAE212" s="418"/>
      <c r="OAF212" s="331"/>
      <c r="OAG212" s="332"/>
      <c r="OAH212" s="418"/>
      <c r="OAI212" s="223"/>
      <c r="OAJ212" s="223"/>
      <c r="OAK212" s="333"/>
      <c r="OAL212" s="333"/>
      <c r="OAM212" s="223"/>
      <c r="OAN212" s="418"/>
      <c r="OAO212" s="418"/>
      <c r="OAP212" s="331"/>
      <c r="OAQ212" s="332"/>
      <c r="OAR212" s="418"/>
      <c r="OAS212" s="223"/>
      <c r="OAT212" s="223"/>
      <c r="OAU212" s="333"/>
      <c r="OAV212" s="333"/>
      <c r="OAW212" s="223"/>
      <c r="OAX212" s="418"/>
      <c r="OAY212" s="418"/>
      <c r="OAZ212" s="331"/>
      <c r="OBA212" s="332"/>
      <c r="OBB212" s="418"/>
      <c r="OBC212" s="223"/>
      <c r="OBD212" s="223"/>
      <c r="OBE212" s="333"/>
      <c r="OBF212" s="333"/>
      <c r="OBG212" s="223"/>
      <c r="OBH212" s="418"/>
      <c r="OBI212" s="418"/>
      <c r="OBJ212" s="331"/>
      <c r="OBK212" s="332"/>
      <c r="OBL212" s="418"/>
      <c r="OBM212" s="223"/>
      <c r="OBN212" s="223"/>
      <c r="OBO212" s="333"/>
      <c r="OBP212" s="333"/>
      <c r="OBQ212" s="223"/>
      <c r="OBR212" s="418"/>
      <c r="OBS212" s="418"/>
      <c r="OBT212" s="331"/>
      <c r="OBU212" s="332"/>
      <c r="OBV212" s="418"/>
      <c r="OBW212" s="223"/>
      <c r="OBX212" s="223"/>
      <c r="OBY212" s="333"/>
      <c r="OBZ212" s="333"/>
      <c r="OCA212" s="223"/>
      <c r="OCB212" s="418"/>
      <c r="OCC212" s="418"/>
      <c r="OCD212" s="331"/>
      <c r="OCE212" s="332"/>
      <c r="OCF212" s="418"/>
      <c r="OCG212" s="223"/>
      <c r="OCH212" s="223"/>
      <c r="OCI212" s="333"/>
      <c r="OCJ212" s="333"/>
      <c r="OCK212" s="223"/>
      <c r="OCL212" s="418"/>
      <c r="OCM212" s="418"/>
      <c r="OCN212" s="331"/>
      <c r="OCO212" s="332"/>
      <c r="OCP212" s="418"/>
      <c r="OCQ212" s="223"/>
      <c r="OCR212" s="223"/>
      <c r="OCS212" s="333"/>
      <c r="OCT212" s="333"/>
      <c r="OCU212" s="223"/>
      <c r="OCV212" s="418"/>
      <c r="OCW212" s="418"/>
      <c r="OCX212" s="331"/>
      <c r="OCY212" s="332"/>
      <c r="OCZ212" s="418"/>
      <c r="ODA212" s="223"/>
      <c r="ODB212" s="223"/>
      <c r="ODC212" s="333"/>
      <c r="ODD212" s="333"/>
      <c r="ODE212" s="223"/>
      <c r="ODF212" s="418"/>
      <c r="ODG212" s="418"/>
      <c r="ODH212" s="331"/>
      <c r="ODI212" s="332"/>
      <c r="ODJ212" s="418"/>
      <c r="ODK212" s="223"/>
      <c r="ODL212" s="223"/>
      <c r="ODM212" s="333"/>
      <c r="ODN212" s="333"/>
      <c r="ODO212" s="223"/>
      <c r="ODP212" s="418"/>
      <c r="ODQ212" s="418"/>
      <c r="ODR212" s="331"/>
      <c r="ODS212" s="332"/>
      <c r="ODT212" s="418"/>
      <c r="ODU212" s="223"/>
      <c r="ODV212" s="223"/>
      <c r="ODW212" s="333"/>
      <c r="ODX212" s="333"/>
      <c r="ODY212" s="223"/>
      <c r="ODZ212" s="418"/>
      <c r="OEA212" s="418"/>
      <c r="OEB212" s="331"/>
      <c r="OEC212" s="332"/>
      <c r="OED212" s="418"/>
      <c r="OEE212" s="223"/>
      <c r="OEF212" s="223"/>
      <c r="OEG212" s="333"/>
      <c r="OEH212" s="333"/>
      <c r="OEI212" s="223"/>
      <c r="OEJ212" s="418"/>
      <c r="OEK212" s="418"/>
      <c r="OEL212" s="331"/>
      <c r="OEM212" s="332"/>
      <c r="OEN212" s="418"/>
      <c r="OEO212" s="223"/>
      <c r="OEP212" s="223"/>
      <c r="OEQ212" s="333"/>
      <c r="OER212" s="333"/>
      <c r="OES212" s="223"/>
      <c r="OET212" s="418"/>
      <c r="OEU212" s="418"/>
      <c r="OEV212" s="331"/>
      <c r="OEW212" s="332"/>
      <c r="OEX212" s="418"/>
      <c r="OEY212" s="223"/>
      <c r="OEZ212" s="223"/>
      <c r="OFA212" s="333"/>
      <c r="OFB212" s="333"/>
      <c r="OFC212" s="223"/>
      <c r="OFD212" s="418"/>
      <c r="OFE212" s="418"/>
      <c r="OFF212" s="331"/>
      <c r="OFG212" s="332"/>
      <c r="OFH212" s="418"/>
      <c r="OFI212" s="223"/>
      <c r="OFJ212" s="223"/>
      <c r="OFK212" s="333"/>
      <c r="OFL212" s="333"/>
      <c r="OFM212" s="223"/>
      <c r="OFN212" s="418"/>
      <c r="OFO212" s="418"/>
      <c r="OFP212" s="331"/>
      <c r="OFQ212" s="332"/>
      <c r="OFR212" s="418"/>
      <c r="OFS212" s="223"/>
      <c r="OFT212" s="223"/>
      <c r="OFU212" s="333"/>
      <c r="OFV212" s="333"/>
      <c r="OFW212" s="223"/>
      <c r="OFX212" s="418"/>
      <c r="OFY212" s="418"/>
      <c r="OFZ212" s="331"/>
      <c r="OGA212" s="332"/>
      <c r="OGB212" s="418"/>
      <c r="OGC212" s="223"/>
      <c r="OGD212" s="223"/>
      <c r="OGE212" s="333"/>
      <c r="OGF212" s="333"/>
      <c r="OGG212" s="223"/>
      <c r="OGH212" s="418"/>
      <c r="OGI212" s="418"/>
      <c r="OGJ212" s="331"/>
      <c r="OGK212" s="332"/>
      <c r="OGL212" s="418"/>
      <c r="OGM212" s="223"/>
      <c r="OGN212" s="223"/>
      <c r="OGO212" s="333"/>
      <c r="OGP212" s="333"/>
      <c r="OGQ212" s="223"/>
      <c r="OGR212" s="418"/>
      <c r="OGS212" s="418"/>
      <c r="OGT212" s="331"/>
      <c r="OGU212" s="332"/>
      <c r="OGV212" s="418"/>
      <c r="OGW212" s="223"/>
      <c r="OGX212" s="223"/>
      <c r="OGY212" s="333"/>
      <c r="OGZ212" s="333"/>
      <c r="OHA212" s="223"/>
      <c r="OHB212" s="418"/>
      <c r="OHC212" s="418"/>
      <c r="OHD212" s="331"/>
      <c r="OHE212" s="332"/>
      <c r="OHF212" s="418"/>
      <c r="OHG212" s="223"/>
      <c r="OHH212" s="223"/>
      <c r="OHI212" s="333"/>
      <c r="OHJ212" s="333"/>
      <c r="OHK212" s="223"/>
      <c r="OHL212" s="418"/>
      <c r="OHM212" s="418"/>
      <c r="OHN212" s="331"/>
      <c r="OHO212" s="332"/>
      <c r="OHP212" s="418"/>
      <c r="OHQ212" s="223"/>
      <c r="OHR212" s="223"/>
      <c r="OHS212" s="333"/>
      <c r="OHT212" s="333"/>
      <c r="OHU212" s="223"/>
      <c r="OHV212" s="418"/>
      <c r="OHW212" s="418"/>
      <c r="OHX212" s="331"/>
      <c r="OHY212" s="332"/>
      <c r="OHZ212" s="418"/>
      <c r="OIA212" s="223"/>
      <c r="OIB212" s="223"/>
      <c r="OIC212" s="333"/>
      <c r="OID212" s="333"/>
      <c r="OIE212" s="223"/>
      <c r="OIF212" s="418"/>
      <c r="OIG212" s="418"/>
      <c r="OIH212" s="331"/>
      <c r="OII212" s="332"/>
      <c r="OIJ212" s="418"/>
      <c r="OIK212" s="223"/>
      <c r="OIL212" s="223"/>
      <c r="OIM212" s="333"/>
      <c r="OIN212" s="333"/>
      <c r="OIO212" s="223"/>
      <c r="OIP212" s="418"/>
      <c r="OIQ212" s="418"/>
      <c r="OIR212" s="331"/>
      <c r="OIS212" s="332"/>
      <c r="OIT212" s="418"/>
      <c r="OIU212" s="223"/>
      <c r="OIV212" s="223"/>
      <c r="OIW212" s="333"/>
      <c r="OIX212" s="333"/>
      <c r="OIY212" s="223"/>
      <c r="OIZ212" s="418"/>
      <c r="OJA212" s="418"/>
      <c r="OJB212" s="331"/>
      <c r="OJC212" s="332"/>
      <c r="OJD212" s="418"/>
      <c r="OJE212" s="223"/>
      <c r="OJF212" s="223"/>
      <c r="OJG212" s="333"/>
      <c r="OJH212" s="333"/>
      <c r="OJI212" s="223"/>
      <c r="OJJ212" s="418"/>
      <c r="OJK212" s="418"/>
      <c r="OJL212" s="331"/>
      <c r="OJM212" s="332"/>
      <c r="OJN212" s="418"/>
      <c r="OJO212" s="223"/>
      <c r="OJP212" s="223"/>
      <c r="OJQ212" s="333"/>
      <c r="OJR212" s="333"/>
      <c r="OJS212" s="223"/>
      <c r="OJT212" s="418"/>
      <c r="OJU212" s="418"/>
      <c r="OJV212" s="331"/>
      <c r="OJW212" s="332"/>
      <c r="OJX212" s="418"/>
      <c r="OJY212" s="223"/>
      <c r="OJZ212" s="223"/>
      <c r="OKA212" s="333"/>
      <c r="OKB212" s="333"/>
      <c r="OKC212" s="223"/>
      <c r="OKD212" s="418"/>
      <c r="OKE212" s="418"/>
      <c r="OKF212" s="331"/>
      <c r="OKG212" s="332"/>
      <c r="OKH212" s="418"/>
      <c r="OKI212" s="223"/>
      <c r="OKJ212" s="223"/>
      <c r="OKK212" s="333"/>
      <c r="OKL212" s="333"/>
      <c r="OKM212" s="223"/>
      <c r="OKN212" s="418"/>
      <c r="OKO212" s="418"/>
      <c r="OKP212" s="331"/>
      <c r="OKQ212" s="332"/>
      <c r="OKR212" s="418"/>
      <c r="OKS212" s="223"/>
      <c r="OKT212" s="223"/>
      <c r="OKU212" s="333"/>
      <c r="OKV212" s="333"/>
      <c r="OKW212" s="223"/>
      <c r="OKX212" s="418"/>
      <c r="OKY212" s="418"/>
      <c r="OKZ212" s="331"/>
      <c r="OLA212" s="332"/>
      <c r="OLB212" s="418"/>
      <c r="OLC212" s="223"/>
      <c r="OLD212" s="223"/>
      <c r="OLE212" s="333"/>
      <c r="OLF212" s="333"/>
      <c r="OLG212" s="223"/>
      <c r="OLH212" s="418"/>
      <c r="OLI212" s="418"/>
      <c r="OLJ212" s="331"/>
      <c r="OLK212" s="332"/>
      <c r="OLL212" s="418"/>
      <c r="OLM212" s="223"/>
      <c r="OLN212" s="223"/>
      <c r="OLO212" s="333"/>
      <c r="OLP212" s="333"/>
      <c r="OLQ212" s="223"/>
      <c r="OLR212" s="418"/>
      <c r="OLS212" s="418"/>
      <c r="OLT212" s="331"/>
      <c r="OLU212" s="332"/>
      <c r="OLV212" s="418"/>
      <c r="OLW212" s="223"/>
      <c r="OLX212" s="223"/>
      <c r="OLY212" s="333"/>
      <c r="OLZ212" s="333"/>
      <c r="OMA212" s="223"/>
      <c r="OMB212" s="418"/>
      <c r="OMC212" s="418"/>
      <c r="OMD212" s="331"/>
      <c r="OME212" s="332"/>
      <c r="OMF212" s="418"/>
      <c r="OMG212" s="223"/>
      <c r="OMH212" s="223"/>
      <c r="OMI212" s="333"/>
      <c r="OMJ212" s="333"/>
      <c r="OMK212" s="223"/>
      <c r="OML212" s="418"/>
      <c r="OMM212" s="418"/>
      <c r="OMN212" s="331"/>
      <c r="OMO212" s="332"/>
      <c r="OMP212" s="418"/>
      <c r="OMQ212" s="223"/>
      <c r="OMR212" s="223"/>
      <c r="OMS212" s="333"/>
      <c r="OMT212" s="333"/>
      <c r="OMU212" s="223"/>
      <c r="OMV212" s="418"/>
      <c r="OMW212" s="418"/>
      <c r="OMX212" s="331"/>
      <c r="OMY212" s="332"/>
      <c r="OMZ212" s="418"/>
      <c r="ONA212" s="223"/>
      <c r="ONB212" s="223"/>
      <c r="ONC212" s="333"/>
      <c r="OND212" s="333"/>
      <c r="ONE212" s="223"/>
      <c r="ONF212" s="418"/>
      <c r="ONG212" s="418"/>
      <c r="ONH212" s="331"/>
      <c r="ONI212" s="332"/>
      <c r="ONJ212" s="418"/>
      <c r="ONK212" s="223"/>
      <c r="ONL212" s="223"/>
      <c r="ONM212" s="333"/>
      <c r="ONN212" s="333"/>
      <c r="ONO212" s="223"/>
      <c r="ONP212" s="418"/>
      <c r="ONQ212" s="418"/>
      <c r="ONR212" s="331"/>
      <c r="ONS212" s="332"/>
      <c r="ONT212" s="418"/>
      <c r="ONU212" s="223"/>
      <c r="ONV212" s="223"/>
      <c r="ONW212" s="333"/>
      <c r="ONX212" s="333"/>
      <c r="ONY212" s="223"/>
      <c r="ONZ212" s="418"/>
      <c r="OOA212" s="418"/>
      <c r="OOB212" s="331"/>
      <c r="OOC212" s="332"/>
      <c r="OOD212" s="418"/>
      <c r="OOE212" s="223"/>
      <c r="OOF212" s="223"/>
      <c r="OOG212" s="333"/>
      <c r="OOH212" s="333"/>
      <c r="OOI212" s="223"/>
      <c r="OOJ212" s="418"/>
      <c r="OOK212" s="418"/>
      <c r="OOL212" s="331"/>
      <c r="OOM212" s="332"/>
      <c r="OON212" s="418"/>
      <c r="OOO212" s="223"/>
      <c r="OOP212" s="223"/>
      <c r="OOQ212" s="333"/>
      <c r="OOR212" s="333"/>
      <c r="OOS212" s="223"/>
      <c r="OOT212" s="418"/>
      <c r="OOU212" s="418"/>
      <c r="OOV212" s="331"/>
      <c r="OOW212" s="332"/>
      <c r="OOX212" s="418"/>
      <c r="OOY212" s="223"/>
      <c r="OOZ212" s="223"/>
      <c r="OPA212" s="333"/>
      <c r="OPB212" s="333"/>
      <c r="OPC212" s="223"/>
      <c r="OPD212" s="418"/>
      <c r="OPE212" s="418"/>
      <c r="OPF212" s="331"/>
      <c r="OPG212" s="332"/>
      <c r="OPH212" s="418"/>
      <c r="OPI212" s="223"/>
      <c r="OPJ212" s="223"/>
      <c r="OPK212" s="333"/>
      <c r="OPL212" s="333"/>
      <c r="OPM212" s="223"/>
      <c r="OPN212" s="418"/>
      <c r="OPO212" s="418"/>
      <c r="OPP212" s="331"/>
      <c r="OPQ212" s="332"/>
      <c r="OPR212" s="418"/>
      <c r="OPS212" s="223"/>
      <c r="OPT212" s="223"/>
      <c r="OPU212" s="333"/>
      <c r="OPV212" s="333"/>
      <c r="OPW212" s="223"/>
      <c r="OPX212" s="418"/>
      <c r="OPY212" s="418"/>
      <c r="OPZ212" s="331"/>
      <c r="OQA212" s="332"/>
      <c r="OQB212" s="418"/>
      <c r="OQC212" s="223"/>
      <c r="OQD212" s="223"/>
      <c r="OQE212" s="333"/>
      <c r="OQF212" s="333"/>
      <c r="OQG212" s="223"/>
      <c r="OQH212" s="418"/>
      <c r="OQI212" s="418"/>
      <c r="OQJ212" s="331"/>
      <c r="OQK212" s="332"/>
      <c r="OQL212" s="418"/>
      <c r="OQM212" s="223"/>
      <c r="OQN212" s="223"/>
      <c r="OQO212" s="333"/>
      <c r="OQP212" s="333"/>
      <c r="OQQ212" s="223"/>
      <c r="OQR212" s="418"/>
      <c r="OQS212" s="418"/>
      <c r="OQT212" s="331"/>
      <c r="OQU212" s="332"/>
      <c r="OQV212" s="418"/>
      <c r="OQW212" s="223"/>
      <c r="OQX212" s="223"/>
      <c r="OQY212" s="333"/>
      <c r="OQZ212" s="333"/>
      <c r="ORA212" s="223"/>
      <c r="ORB212" s="418"/>
      <c r="ORC212" s="418"/>
      <c r="ORD212" s="331"/>
      <c r="ORE212" s="332"/>
      <c r="ORF212" s="418"/>
      <c r="ORG212" s="223"/>
      <c r="ORH212" s="223"/>
      <c r="ORI212" s="333"/>
      <c r="ORJ212" s="333"/>
      <c r="ORK212" s="223"/>
      <c r="ORL212" s="418"/>
      <c r="ORM212" s="418"/>
      <c r="ORN212" s="331"/>
      <c r="ORO212" s="332"/>
      <c r="ORP212" s="418"/>
      <c r="ORQ212" s="223"/>
      <c r="ORR212" s="223"/>
      <c r="ORS212" s="333"/>
      <c r="ORT212" s="333"/>
      <c r="ORU212" s="223"/>
      <c r="ORV212" s="418"/>
      <c r="ORW212" s="418"/>
      <c r="ORX212" s="331"/>
      <c r="ORY212" s="332"/>
      <c r="ORZ212" s="418"/>
      <c r="OSA212" s="223"/>
      <c r="OSB212" s="223"/>
      <c r="OSC212" s="333"/>
      <c r="OSD212" s="333"/>
      <c r="OSE212" s="223"/>
      <c r="OSF212" s="418"/>
      <c r="OSG212" s="418"/>
      <c r="OSH212" s="331"/>
      <c r="OSI212" s="332"/>
      <c r="OSJ212" s="418"/>
      <c r="OSK212" s="223"/>
      <c r="OSL212" s="223"/>
      <c r="OSM212" s="333"/>
      <c r="OSN212" s="333"/>
      <c r="OSO212" s="223"/>
      <c r="OSP212" s="418"/>
      <c r="OSQ212" s="418"/>
      <c r="OSR212" s="331"/>
      <c r="OSS212" s="332"/>
      <c r="OST212" s="418"/>
      <c r="OSU212" s="223"/>
      <c r="OSV212" s="223"/>
      <c r="OSW212" s="333"/>
      <c r="OSX212" s="333"/>
      <c r="OSY212" s="223"/>
      <c r="OSZ212" s="418"/>
      <c r="OTA212" s="418"/>
      <c r="OTB212" s="331"/>
      <c r="OTC212" s="332"/>
      <c r="OTD212" s="418"/>
      <c r="OTE212" s="223"/>
      <c r="OTF212" s="223"/>
      <c r="OTG212" s="333"/>
      <c r="OTH212" s="333"/>
      <c r="OTI212" s="223"/>
      <c r="OTJ212" s="418"/>
      <c r="OTK212" s="418"/>
      <c r="OTL212" s="331"/>
      <c r="OTM212" s="332"/>
      <c r="OTN212" s="418"/>
      <c r="OTO212" s="223"/>
      <c r="OTP212" s="223"/>
      <c r="OTQ212" s="333"/>
      <c r="OTR212" s="333"/>
      <c r="OTS212" s="223"/>
      <c r="OTT212" s="418"/>
      <c r="OTU212" s="418"/>
      <c r="OTV212" s="331"/>
      <c r="OTW212" s="332"/>
      <c r="OTX212" s="418"/>
      <c r="OTY212" s="223"/>
      <c r="OTZ212" s="223"/>
      <c r="OUA212" s="333"/>
      <c r="OUB212" s="333"/>
      <c r="OUC212" s="223"/>
      <c r="OUD212" s="418"/>
      <c r="OUE212" s="418"/>
      <c r="OUF212" s="331"/>
      <c r="OUG212" s="332"/>
      <c r="OUH212" s="418"/>
      <c r="OUI212" s="223"/>
      <c r="OUJ212" s="223"/>
      <c r="OUK212" s="333"/>
      <c r="OUL212" s="333"/>
      <c r="OUM212" s="223"/>
      <c r="OUN212" s="418"/>
      <c r="OUO212" s="418"/>
      <c r="OUP212" s="331"/>
      <c r="OUQ212" s="332"/>
      <c r="OUR212" s="418"/>
      <c r="OUS212" s="223"/>
      <c r="OUT212" s="223"/>
      <c r="OUU212" s="333"/>
      <c r="OUV212" s="333"/>
      <c r="OUW212" s="223"/>
      <c r="OUX212" s="418"/>
      <c r="OUY212" s="418"/>
      <c r="OUZ212" s="331"/>
      <c r="OVA212" s="332"/>
      <c r="OVB212" s="418"/>
      <c r="OVC212" s="223"/>
      <c r="OVD212" s="223"/>
      <c r="OVE212" s="333"/>
      <c r="OVF212" s="333"/>
      <c r="OVG212" s="223"/>
      <c r="OVH212" s="418"/>
      <c r="OVI212" s="418"/>
      <c r="OVJ212" s="331"/>
      <c r="OVK212" s="332"/>
      <c r="OVL212" s="418"/>
      <c r="OVM212" s="223"/>
      <c r="OVN212" s="223"/>
      <c r="OVO212" s="333"/>
      <c r="OVP212" s="333"/>
      <c r="OVQ212" s="223"/>
      <c r="OVR212" s="418"/>
      <c r="OVS212" s="418"/>
      <c r="OVT212" s="331"/>
      <c r="OVU212" s="332"/>
      <c r="OVV212" s="418"/>
      <c r="OVW212" s="223"/>
      <c r="OVX212" s="223"/>
      <c r="OVY212" s="333"/>
      <c r="OVZ212" s="333"/>
      <c r="OWA212" s="223"/>
      <c r="OWB212" s="418"/>
      <c r="OWC212" s="418"/>
      <c r="OWD212" s="331"/>
      <c r="OWE212" s="332"/>
      <c r="OWF212" s="418"/>
      <c r="OWG212" s="223"/>
      <c r="OWH212" s="223"/>
      <c r="OWI212" s="333"/>
      <c r="OWJ212" s="333"/>
      <c r="OWK212" s="223"/>
      <c r="OWL212" s="418"/>
      <c r="OWM212" s="418"/>
      <c r="OWN212" s="331"/>
      <c r="OWO212" s="332"/>
      <c r="OWP212" s="418"/>
      <c r="OWQ212" s="223"/>
      <c r="OWR212" s="223"/>
      <c r="OWS212" s="333"/>
      <c r="OWT212" s="333"/>
      <c r="OWU212" s="223"/>
      <c r="OWV212" s="418"/>
      <c r="OWW212" s="418"/>
      <c r="OWX212" s="331"/>
      <c r="OWY212" s="332"/>
      <c r="OWZ212" s="418"/>
      <c r="OXA212" s="223"/>
      <c r="OXB212" s="223"/>
      <c r="OXC212" s="333"/>
      <c r="OXD212" s="333"/>
      <c r="OXE212" s="223"/>
      <c r="OXF212" s="418"/>
      <c r="OXG212" s="418"/>
      <c r="OXH212" s="331"/>
      <c r="OXI212" s="332"/>
      <c r="OXJ212" s="418"/>
      <c r="OXK212" s="223"/>
      <c r="OXL212" s="223"/>
      <c r="OXM212" s="333"/>
      <c r="OXN212" s="333"/>
      <c r="OXO212" s="223"/>
      <c r="OXP212" s="418"/>
      <c r="OXQ212" s="418"/>
      <c r="OXR212" s="331"/>
      <c r="OXS212" s="332"/>
      <c r="OXT212" s="418"/>
      <c r="OXU212" s="223"/>
      <c r="OXV212" s="223"/>
      <c r="OXW212" s="333"/>
      <c r="OXX212" s="333"/>
      <c r="OXY212" s="223"/>
      <c r="OXZ212" s="418"/>
      <c r="OYA212" s="418"/>
      <c r="OYB212" s="331"/>
      <c r="OYC212" s="332"/>
      <c r="OYD212" s="418"/>
      <c r="OYE212" s="223"/>
      <c r="OYF212" s="223"/>
      <c r="OYG212" s="333"/>
      <c r="OYH212" s="333"/>
      <c r="OYI212" s="223"/>
      <c r="OYJ212" s="418"/>
      <c r="OYK212" s="418"/>
      <c r="OYL212" s="331"/>
      <c r="OYM212" s="332"/>
      <c r="OYN212" s="418"/>
      <c r="OYO212" s="223"/>
      <c r="OYP212" s="223"/>
      <c r="OYQ212" s="333"/>
      <c r="OYR212" s="333"/>
      <c r="OYS212" s="223"/>
      <c r="OYT212" s="418"/>
      <c r="OYU212" s="418"/>
      <c r="OYV212" s="331"/>
      <c r="OYW212" s="332"/>
      <c r="OYX212" s="418"/>
      <c r="OYY212" s="223"/>
      <c r="OYZ212" s="223"/>
      <c r="OZA212" s="333"/>
      <c r="OZB212" s="333"/>
      <c r="OZC212" s="223"/>
      <c r="OZD212" s="418"/>
      <c r="OZE212" s="418"/>
      <c r="OZF212" s="331"/>
      <c r="OZG212" s="332"/>
      <c r="OZH212" s="418"/>
      <c r="OZI212" s="223"/>
      <c r="OZJ212" s="223"/>
      <c r="OZK212" s="333"/>
      <c r="OZL212" s="333"/>
      <c r="OZM212" s="223"/>
      <c r="OZN212" s="418"/>
      <c r="OZO212" s="418"/>
      <c r="OZP212" s="331"/>
      <c r="OZQ212" s="332"/>
      <c r="OZR212" s="418"/>
      <c r="OZS212" s="223"/>
      <c r="OZT212" s="223"/>
      <c r="OZU212" s="333"/>
      <c r="OZV212" s="333"/>
      <c r="OZW212" s="223"/>
      <c r="OZX212" s="418"/>
      <c r="OZY212" s="418"/>
      <c r="OZZ212" s="331"/>
      <c r="PAA212" s="332"/>
      <c r="PAB212" s="418"/>
      <c r="PAC212" s="223"/>
      <c r="PAD212" s="223"/>
      <c r="PAE212" s="333"/>
      <c r="PAF212" s="333"/>
      <c r="PAG212" s="223"/>
      <c r="PAH212" s="418"/>
      <c r="PAI212" s="418"/>
      <c r="PAJ212" s="331"/>
      <c r="PAK212" s="332"/>
      <c r="PAL212" s="418"/>
      <c r="PAM212" s="223"/>
      <c r="PAN212" s="223"/>
      <c r="PAO212" s="333"/>
      <c r="PAP212" s="333"/>
      <c r="PAQ212" s="223"/>
      <c r="PAR212" s="418"/>
      <c r="PAS212" s="418"/>
      <c r="PAT212" s="331"/>
      <c r="PAU212" s="332"/>
      <c r="PAV212" s="418"/>
      <c r="PAW212" s="223"/>
      <c r="PAX212" s="223"/>
      <c r="PAY212" s="333"/>
      <c r="PAZ212" s="333"/>
      <c r="PBA212" s="223"/>
      <c r="PBB212" s="418"/>
      <c r="PBC212" s="418"/>
      <c r="PBD212" s="331"/>
      <c r="PBE212" s="332"/>
      <c r="PBF212" s="418"/>
      <c r="PBG212" s="223"/>
      <c r="PBH212" s="223"/>
      <c r="PBI212" s="333"/>
      <c r="PBJ212" s="333"/>
      <c r="PBK212" s="223"/>
      <c r="PBL212" s="418"/>
      <c r="PBM212" s="418"/>
      <c r="PBN212" s="331"/>
      <c r="PBO212" s="332"/>
      <c r="PBP212" s="418"/>
      <c r="PBQ212" s="223"/>
      <c r="PBR212" s="223"/>
      <c r="PBS212" s="333"/>
      <c r="PBT212" s="333"/>
      <c r="PBU212" s="223"/>
      <c r="PBV212" s="418"/>
      <c r="PBW212" s="418"/>
      <c r="PBX212" s="331"/>
      <c r="PBY212" s="332"/>
      <c r="PBZ212" s="418"/>
      <c r="PCA212" s="223"/>
      <c r="PCB212" s="223"/>
      <c r="PCC212" s="333"/>
      <c r="PCD212" s="333"/>
      <c r="PCE212" s="223"/>
      <c r="PCF212" s="418"/>
      <c r="PCG212" s="418"/>
      <c r="PCH212" s="331"/>
      <c r="PCI212" s="332"/>
      <c r="PCJ212" s="418"/>
      <c r="PCK212" s="223"/>
      <c r="PCL212" s="223"/>
      <c r="PCM212" s="333"/>
      <c r="PCN212" s="333"/>
      <c r="PCO212" s="223"/>
      <c r="PCP212" s="418"/>
      <c r="PCQ212" s="418"/>
      <c r="PCR212" s="331"/>
      <c r="PCS212" s="332"/>
      <c r="PCT212" s="418"/>
      <c r="PCU212" s="223"/>
      <c r="PCV212" s="223"/>
      <c r="PCW212" s="333"/>
      <c r="PCX212" s="333"/>
      <c r="PCY212" s="223"/>
      <c r="PCZ212" s="418"/>
      <c r="PDA212" s="418"/>
      <c r="PDB212" s="331"/>
      <c r="PDC212" s="332"/>
      <c r="PDD212" s="418"/>
      <c r="PDE212" s="223"/>
      <c r="PDF212" s="223"/>
      <c r="PDG212" s="333"/>
      <c r="PDH212" s="333"/>
      <c r="PDI212" s="223"/>
      <c r="PDJ212" s="418"/>
      <c r="PDK212" s="418"/>
      <c r="PDL212" s="331"/>
      <c r="PDM212" s="332"/>
      <c r="PDN212" s="418"/>
      <c r="PDO212" s="223"/>
      <c r="PDP212" s="223"/>
      <c r="PDQ212" s="333"/>
      <c r="PDR212" s="333"/>
      <c r="PDS212" s="223"/>
      <c r="PDT212" s="418"/>
      <c r="PDU212" s="418"/>
      <c r="PDV212" s="331"/>
      <c r="PDW212" s="332"/>
      <c r="PDX212" s="418"/>
      <c r="PDY212" s="223"/>
      <c r="PDZ212" s="223"/>
      <c r="PEA212" s="333"/>
      <c r="PEB212" s="333"/>
      <c r="PEC212" s="223"/>
      <c r="PED212" s="418"/>
      <c r="PEE212" s="418"/>
      <c r="PEF212" s="331"/>
      <c r="PEG212" s="332"/>
      <c r="PEH212" s="418"/>
      <c r="PEI212" s="223"/>
      <c r="PEJ212" s="223"/>
      <c r="PEK212" s="333"/>
      <c r="PEL212" s="333"/>
      <c r="PEM212" s="223"/>
      <c r="PEN212" s="418"/>
      <c r="PEO212" s="418"/>
      <c r="PEP212" s="331"/>
      <c r="PEQ212" s="332"/>
      <c r="PER212" s="418"/>
      <c r="PES212" s="223"/>
      <c r="PET212" s="223"/>
      <c r="PEU212" s="333"/>
      <c r="PEV212" s="333"/>
      <c r="PEW212" s="223"/>
      <c r="PEX212" s="418"/>
      <c r="PEY212" s="418"/>
      <c r="PEZ212" s="331"/>
      <c r="PFA212" s="332"/>
      <c r="PFB212" s="418"/>
      <c r="PFC212" s="223"/>
      <c r="PFD212" s="223"/>
      <c r="PFE212" s="333"/>
      <c r="PFF212" s="333"/>
      <c r="PFG212" s="223"/>
      <c r="PFH212" s="418"/>
      <c r="PFI212" s="418"/>
      <c r="PFJ212" s="331"/>
      <c r="PFK212" s="332"/>
      <c r="PFL212" s="418"/>
      <c r="PFM212" s="223"/>
      <c r="PFN212" s="223"/>
      <c r="PFO212" s="333"/>
      <c r="PFP212" s="333"/>
      <c r="PFQ212" s="223"/>
      <c r="PFR212" s="418"/>
      <c r="PFS212" s="418"/>
      <c r="PFT212" s="331"/>
      <c r="PFU212" s="332"/>
      <c r="PFV212" s="418"/>
      <c r="PFW212" s="223"/>
      <c r="PFX212" s="223"/>
      <c r="PFY212" s="333"/>
      <c r="PFZ212" s="333"/>
      <c r="PGA212" s="223"/>
      <c r="PGB212" s="418"/>
      <c r="PGC212" s="418"/>
      <c r="PGD212" s="331"/>
      <c r="PGE212" s="332"/>
      <c r="PGF212" s="418"/>
      <c r="PGG212" s="223"/>
      <c r="PGH212" s="223"/>
      <c r="PGI212" s="333"/>
      <c r="PGJ212" s="333"/>
      <c r="PGK212" s="223"/>
      <c r="PGL212" s="418"/>
      <c r="PGM212" s="418"/>
      <c r="PGN212" s="331"/>
      <c r="PGO212" s="332"/>
      <c r="PGP212" s="418"/>
      <c r="PGQ212" s="223"/>
      <c r="PGR212" s="223"/>
      <c r="PGS212" s="333"/>
      <c r="PGT212" s="333"/>
      <c r="PGU212" s="223"/>
      <c r="PGV212" s="418"/>
      <c r="PGW212" s="418"/>
      <c r="PGX212" s="331"/>
      <c r="PGY212" s="332"/>
      <c r="PGZ212" s="418"/>
      <c r="PHA212" s="223"/>
      <c r="PHB212" s="223"/>
      <c r="PHC212" s="333"/>
      <c r="PHD212" s="333"/>
      <c r="PHE212" s="223"/>
      <c r="PHF212" s="418"/>
      <c r="PHG212" s="418"/>
      <c r="PHH212" s="331"/>
      <c r="PHI212" s="332"/>
      <c r="PHJ212" s="418"/>
      <c r="PHK212" s="223"/>
      <c r="PHL212" s="223"/>
      <c r="PHM212" s="333"/>
      <c r="PHN212" s="333"/>
      <c r="PHO212" s="223"/>
      <c r="PHP212" s="418"/>
      <c r="PHQ212" s="418"/>
      <c r="PHR212" s="331"/>
      <c r="PHS212" s="332"/>
      <c r="PHT212" s="418"/>
      <c r="PHU212" s="223"/>
      <c r="PHV212" s="223"/>
      <c r="PHW212" s="333"/>
      <c r="PHX212" s="333"/>
      <c r="PHY212" s="223"/>
      <c r="PHZ212" s="418"/>
      <c r="PIA212" s="418"/>
      <c r="PIB212" s="331"/>
      <c r="PIC212" s="332"/>
      <c r="PID212" s="418"/>
      <c r="PIE212" s="223"/>
      <c r="PIF212" s="223"/>
      <c r="PIG212" s="333"/>
      <c r="PIH212" s="333"/>
      <c r="PII212" s="223"/>
      <c r="PIJ212" s="418"/>
      <c r="PIK212" s="418"/>
      <c r="PIL212" s="331"/>
      <c r="PIM212" s="332"/>
      <c r="PIN212" s="418"/>
      <c r="PIO212" s="223"/>
      <c r="PIP212" s="223"/>
      <c r="PIQ212" s="333"/>
      <c r="PIR212" s="333"/>
      <c r="PIS212" s="223"/>
      <c r="PIT212" s="418"/>
      <c r="PIU212" s="418"/>
      <c r="PIV212" s="331"/>
      <c r="PIW212" s="332"/>
      <c r="PIX212" s="418"/>
      <c r="PIY212" s="223"/>
      <c r="PIZ212" s="223"/>
      <c r="PJA212" s="333"/>
      <c r="PJB212" s="333"/>
      <c r="PJC212" s="223"/>
      <c r="PJD212" s="418"/>
      <c r="PJE212" s="418"/>
      <c r="PJF212" s="331"/>
      <c r="PJG212" s="332"/>
      <c r="PJH212" s="418"/>
      <c r="PJI212" s="223"/>
      <c r="PJJ212" s="223"/>
      <c r="PJK212" s="333"/>
      <c r="PJL212" s="333"/>
      <c r="PJM212" s="223"/>
      <c r="PJN212" s="418"/>
      <c r="PJO212" s="418"/>
      <c r="PJP212" s="331"/>
      <c r="PJQ212" s="332"/>
      <c r="PJR212" s="418"/>
      <c r="PJS212" s="223"/>
      <c r="PJT212" s="223"/>
      <c r="PJU212" s="333"/>
      <c r="PJV212" s="333"/>
      <c r="PJW212" s="223"/>
      <c r="PJX212" s="418"/>
      <c r="PJY212" s="418"/>
      <c r="PJZ212" s="331"/>
      <c r="PKA212" s="332"/>
      <c r="PKB212" s="418"/>
      <c r="PKC212" s="223"/>
      <c r="PKD212" s="223"/>
      <c r="PKE212" s="333"/>
      <c r="PKF212" s="333"/>
      <c r="PKG212" s="223"/>
      <c r="PKH212" s="418"/>
      <c r="PKI212" s="418"/>
      <c r="PKJ212" s="331"/>
      <c r="PKK212" s="332"/>
      <c r="PKL212" s="418"/>
      <c r="PKM212" s="223"/>
      <c r="PKN212" s="223"/>
      <c r="PKO212" s="333"/>
      <c r="PKP212" s="333"/>
      <c r="PKQ212" s="223"/>
      <c r="PKR212" s="418"/>
      <c r="PKS212" s="418"/>
      <c r="PKT212" s="331"/>
      <c r="PKU212" s="332"/>
      <c r="PKV212" s="418"/>
      <c r="PKW212" s="223"/>
      <c r="PKX212" s="223"/>
      <c r="PKY212" s="333"/>
      <c r="PKZ212" s="333"/>
      <c r="PLA212" s="223"/>
      <c r="PLB212" s="418"/>
      <c r="PLC212" s="418"/>
      <c r="PLD212" s="331"/>
      <c r="PLE212" s="332"/>
      <c r="PLF212" s="418"/>
      <c r="PLG212" s="223"/>
      <c r="PLH212" s="223"/>
      <c r="PLI212" s="333"/>
      <c r="PLJ212" s="333"/>
      <c r="PLK212" s="223"/>
      <c r="PLL212" s="418"/>
      <c r="PLM212" s="418"/>
      <c r="PLN212" s="331"/>
      <c r="PLO212" s="332"/>
      <c r="PLP212" s="418"/>
      <c r="PLQ212" s="223"/>
      <c r="PLR212" s="223"/>
      <c r="PLS212" s="333"/>
      <c r="PLT212" s="333"/>
      <c r="PLU212" s="223"/>
      <c r="PLV212" s="418"/>
      <c r="PLW212" s="418"/>
      <c r="PLX212" s="331"/>
      <c r="PLY212" s="332"/>
      <c r="PLZ212" s="418"/>
      <c r="PMA212" s="223"/>
      <c r="PMB212" s="223"/>
      <c r="PMC212" s="333"/>
      <c r="PMD212" s="333"/>
      <c r="PME212" s="223"/>
      <c r="PMF212" s="418"/>
      <c r="PMG212" s="418"/>
      <c r="PMH212" s="331"/>
      <c r="PMI212" s="332"/>
      <c r="PMJ212" s="418"/>
      <c r="PMK212" s="223"/>
      <c r="PML212" s="223"/>
      <c r="PMM212" s="333"/>
      <c r="PMN212" s="333"/>
      <c r="PMO212" s="223"/>
      <c r="PMP212" s="418"/>
      <c r="PMQ212" s="418"/>
      <c r="PMR212" s="331"/>
      <c r="PMS212" s="332"/>
      <c r="PMT212" s="418"/>
      <c r="PMU212" s="223"/>
      <c r="PMV212" s="223"/>
      <c r="PMW212" s="333"/>
      <c r="PMX212" s="333"/>
      <c r="PMY212" s="223"/>
      <c r="PMZ212" s="418"/>
      <c r="PNA212" s="418"/>
      <c r="PNB212" s="331"/>
      <c r="PNC212" s="332"/>
      <c r="PND212" s="418"/>
      <c r="PNE212" s="223"/>
      <c r="PNF212" s="223"/>
      <c r="PNG212" s="333"/>
      <c r="PNH212" s="333"/>
      <c r="PNI212" s="223"/>
      <c r="PNJ212" s="418"/>
      <c r="PNK212" s="418"/>
      <c r="PNL212" s="331"/>
      <c r="PNM212" s="332"/>
      <c r="PNN212" s="418"/>
      <c r="PNO212" s="223"/>
      <c r="PNP212" s="223"/>
      <c r="PNQ212" s="333"/>
      <c r="PNR212" s="333"/>
      <c r="PNS212" s="223"/>
      <c r="PNT212" s="418"/>
      <c r="PNU212" s="418"/>
      <c r="PNV212" s="331"/>
      <c r="PNW212" s="332"/>
      <c r="PNX212" s="418"/>
      <c r="PNY212" s="223"/>
      <c r="PNZ212" s="223"/>
      <c r="POA212" s="333"/>
      <c r="POB212" s="333"/>
      <c r="POC212" s="223"/>
      <c r="POD212" s="418"/>
      <c r="POE212" s="418"/>
      <c r="POF212" s="331"/>
      <c r="POG212" s="332"/>
      <c r="POH212" s="418"/>
      <c r="POI212" s="223"/>
      <c r="POJ212" s="223"/>
      <c r="POK212" s="333"/>
      <c r="POL212" s="333"/>
      <c r="POM212" s="223"/>
      <c r="PON212" s="418"/>
      <c r="POO212" s="418"/>
      <c r="POP212" s="331"/>
      <c r="POQ212" s="332"/>
      <c r="POR212" s="418"/>
      <c r="POS212" s="223"/>
      <c r="POT212" s="223"/>
      <c r="POU212" s="333"/>
      <c r="POV212" s="333"/>
      <c r="POW212" s="223"/>
      <c r="POX212" s="418"/>
      <c r="POY212" s="418"/>
      <c r="POZ212" s="331"/>
      <c r="PPA212" s="332"/>
      <c r="PPB212" s="418"/>
      <c r="PPC212" s="223"/>
      <c r="PPD212" s="223"/>
      <c r="PPE212" s="333"/>
      <c r="PPF212" s="333"/>
      <c r="PPG212" s="223"/>
      <c r="PPH212" s="418"/>
      <c r="PPI212" s="418"/>
      <c r="PPJ212" s="331"/>
      <c r="PPK212" s="332"/>
      <c r="PPL212" s="418"/>
      <c r="PPM212" s="223"/>
      <c r="PPN212" s="223"/>
      <c r="PPO212" s="333"/>
      <c r="PPP212" s="333"/>
      <c r="PPQ212" s="223"/>
      <c r="PPR212" s="418"/>
      <c r="PPS212" s="418"/>
      <c r="PPT212" s="331"/>
      <c r="PPU212" s="332"/>
      <c r="PPV212" s="418"/>
      <c r="PPW212" s="223"/>
      <c r="PPX212" s="223"/>
      <c r="PPY212" s="333"/>
      <c r="PPZ212" s="333"/>
      <c r="PQA212" s="223"/>
      <c r="PQB212" s="418"/>
      <c r="PQC212" s="418"/>
      <c r="PQD212" s="331"/>
      <c r="PQE212" s="332"/>
      <c r="PQF212" s="418"/>
      <c r="PQG212" s="223"/>
      <c r="PQH212" s="223"/>
      <c r="PQI212" s="333"/>
      <c r="PQJ212" s="333"/>
      <c r="PQK212" s="223"/>
      <c r="PQL212" s="418"/>
      <c r="PQM212" s="418"/>
      <c r="PQN212" s="331"/>
      <c r="PQO212" s="332"/>
      <c r="PQP212" s="418"/>
      <c r="PQQ212" s="223"/>
      <c r="PQR212" s="223"/>
      <c r="PQS212" s="333"/>
      <c r="PQT212" s="333"/>
      <c r="PQU212" s="223"/>
      <c r="PQV212" s="418"/>
      <c r="PQW212" s="418"/>
      <c r="PQX212" s="331"/>
      <c r="PQY212" s="332"/>
      <c r="PQZ212" s="418"/>
      <c r="PRA212" s="223"/>
      <c r="PRB212" s="223"/>
      <c r="PRC212" s="333"/>
      <c r="PRD212" s="333"/>
      <c r="PRE212" s="223"/>
      <c r="PRF212" s="418"/>
      <c r="PRG212" s="418"/>
      <c r="PRH212" s="331"/>
      <c r="PRI212" s="332"/>
      <c r="PRJ212" s="418"/>
      <c r="PRK212" s="223"/>
      <c r="PRL212" s="223"/>
      <c r="PRM212" s="333"/>
      <c r="PRN212" s="333"/>
      <c r="PRO212" s="223"/>
      <c r="PRP212" s="418"/>
      <c r="PRQ212" s="418"/>
      <c r="PRR212" s="331"/>
      <c r="PRS212" s="332"/>
      <c r="PRT212" s="418"/>
      <c r="PRU212" s="223"/>
      <c r="PRV212" s="223"/>
      <c r="PRW212" s="333"/>
      <c r="PRX212" s="333"/>
      <c r="PRY212" s="223"/>
      <c r="PRZ212" s="418"/>
      <c r="PSA212" s="418"/>
      <c r="PSB212" s="331"/>
      <c r="PSC212" s="332"/>
      <c r="PSD212" s="418"/>
      <c r="PSE212" s="223"/>
      <c r="PSF212" s="223"/>
      <c r="PSG212" s="333"/>
      <c r="PSH212" s="333"/>
      <c r="PSI212" s="223"/>
      <c r="PSJ212" s="418"/>
      <c r="PSK212" s="418"/>
      <c r="PSL212" s="331"/>
      <c r="PSM212" s="332"/>
      <c r="PSN212" s="418"/>
      <c r="PSO212" s="223"/>
      <c r="PSP212" s="223"/>
      <c r="PSQ212" s="333"/>
      <c r="PSR212" s="333"/>
      <c r="PSS212" s="223"/>
      <c r="PST212" s="418"/>
      <c r="PSU212" s="418"/>
      <c r="PSV212" s="331"/>
      <c r="PSW212" s="332"/>
      <c r="PSX212" s="418"/>
      <c r="PSY212" s="223"/>
      <c r="PSZ212" s="223"/>
      <c r="PTA212" s="333"/>
      <c r="PTB212" s="333"/>
      <c r="PTC212" s="223"/>
      <c r="PTD212" s="418"/>
      <c r="PTE212" s="418"/>
      <c r="PTF212" s="331"/>
      <c r="PTG212" s="332"/>
      <c r="PTH212" s="418"/>
      <c r="PTI212" s="223"/>
      <c r="PTJ212" s="223"/>
      <c r="PTK212" s="333"/>
      <c r="PTL212" s="333"/>
      <c r="PTM212" s="223"/>
      <c r="PTN212" s="418"/>
      <c r="PTO212" s="418"/>
      <c r="PTP212" s="331"/>
      <c r="PTQ212" s="332"/>
      <c r="PTR212" s="418"/>
      <c r="PTS212" s="223"/>
      <c r="PTT212" s="223"/>
      <c r="PTU212" s="333"/>
      <c r="PTV212" s="333"/>
      <c r="PTW212" s="223"/>
      <c r="PTX212" s="418"/>
      <c r="PTY212" s="418"/>
      <c r="PTZ212" s="331"/>
      <c r="PUA212" s="332"/>
      <c r="PUB212" s="418"/>
      <c r="PUC212" s="223"/>
      <c r="PUD212" s="223"/>
      <c r="PUE212" s="333"/>
      <c r="PUF212" s="333"/>
      <c r="PUG212" s="223"/>
      <c r="PUH212" s="418"/>
      <c r="PUI212" s="418"/>
      <c r="PUJ212" s="331"/>
      <c r="PUK212" s="332"/>
      <c r="PUL212" s="418"/>
      <c r="PUM212" s="223"/>
      <c r="PUN212" s="223"/>
      <c r="PUO212" s="333"/>
      <c r="PUP212" s="333"/>
      <c r="PUQ212" s="223"/>
      <c r="PUR212" s="418"/>
      <c r="PUS212" s="418"/>
      <c r="PUT212" s="331"/>
      <c r="PUU212" s="332"/>
      <c r="PUV212" s="418"/>
      <c r="PUW212" s="223"/>
      <c r="PUX212" s="223"/>
      <c r="PUY212" s="333"/>
      <c r="PUZ212" s="333"/>
      <c r="PVA212" s="223"/>
      <c r="PVB212" s="418"/>
      <c r="PVC212" s="418"/>
      <c r="PVD212" s="331"/>
      <c r="PVE212" s="332"/>
      <c r="PVF212" s="418"/>
      <c r="PVG212" s="223"/>
      <c r="PVH212" s="223"/>
      <c r="PVI212" s="333"/>
      <c r="PVJ212" s="333"/>
      <c r="PVK212" s="223"/>
      <c r="PVL212" s="418"/>
      <c r="PVM212" s="418"/>
      <c r="PVN212" s="331"/>
      <c r="PVO212" s="332"/>
      <c r="PVP212" s="418"/>
      <c r="PVQ212" s="223"/>
      <c r="PVR212" s="223"/>
      <c r="PVS212" s="333"/>
      <c r="PVT212" s="333"/>
      <c r="PVU212" s="223"/>
      <c r="PVV212" s="418"/>
      <c r="PVW212" s="418"/>
      <c r="PVX212" s="331"/>
      <c r="PVY212" s="332"/>
      <c r="PVZ212" s="418"/>
      <c r="PWA212" s="223"/>
      <c r="PWB212" s="223"/>
      <c r="PWC212" s="333"/>
      <c r="PWD212" s="333"/>
      <c r="PWE212" s="223"/>
      <c r="PWF212" s="418"/>
      <c r="PWG212" s="418"/>
      <c r="PWH212" s="331"/>
      <c r="PWI212" s="332"/>
      <c r="PWJ212" s="418"/>
      <c r="PWK212" s="223"/>
      <c r="PWL212" s="223"/>
      <c r="PWM212" s="333"/>
      <c r="PWN212" s="333"/>
      <c r="PWO212" s="223"/>
      <c r="PWP212" s="418"/>
      <c r="PWQ212" s="418"/>
      <c r="PWR212" s="331"/>
      <c r="PWS212" s="332"/>
      <c r="PWT212" s="418"/>
      <c r="PWU212" s="223"/>
      <c r="PWV212" s="223"/>
      <c r="PWW212" s="333"/>
      <c r="PWX212" s="333"/>
      <c r="PWY212" s="223"/>
      <c r="PWZ212" s="418"/>
      <c r="PXA212" s="418"/>
      <c r="PXB212" s="331"/>
      <c r="PXC212" s="332"/>
      <c r="PXD212" s="418"/>
      <c r="PXE212" s="223"/>
      <c r="PXF212" s="223"/>
      <c r="PXG212" s="333"/>
      <c r="PXH212" s="333"/>
      <c r="PXI212" s="223"/>
      <c r="PXJ212" s="418"/>
      <c r="PXK212" s="418"/>
      <c r="PXL212" s="331"/>
      <c r="PXM212" s="332"/>
      <c r="PXN212" s="418"/>
      <c r="PXO212" s="223"/>
      <c r="PXP212" s="223"/>
      <c r="PXQ212" s="333"/>
      <c r="PXR212" s="333"/>
      <c r="PXS212" s="223"/>
      <c r="PXT212" s="418"/>
      <c r="PXU212" s="418"/>
      <c r="PXV212" s="331"/>
      <c r="PXW212" s="332"/>
      <c r="PXX212" s="418"/>
      <c r="PXY212" s="223"/>
      <c r="PXZ212" s="223"/>
      <c r="PYA212" s="333"/>
      <c r="PYB212" s="333"/>
      <c r="PYC212" s="223"/>
      <c r="PYD212" s="418"/>
      <c r="PYE212" s="418"/>
      <c r="PYF212" s="331"/>
      <c r="PYG212" s="332"/>
      <c r="PYH212" s="418"/>
      <c r="PYI212" s="223"/>
      <c r="PYJ212" s="223"/>
      <c r="PYK212" s="333"/>
      <c r="PYL212" s="333"/>
      <c r="PYM212" s="223"/>
      <c r="PYN212" s="418"/>
      <c r="PYO212" s="418"/>
      <c r="PYP212" s="331"/>
      <c r="PYQ212" s="332"/>
      <c r="PYR212" s="418"/>
      <c r="PYS212" s="223"/>
      <c r="PYT212" s="223"/>
      <c r="PYU212" s="333"/>
      <c r="PYV212" s="333"/>
      <c r="PYW212" s="223"/>
      <c r="PYX212" s="418"/>
      <c r="PYY212" s="418"/>
      <c r="PYZ212" s="331"/>
      <c r="PZA212" s="332"/>
      <c r="PZB212" s="418"/>
      <c r="PZC212" s="223"/>
      <c r="PZD212" s="223"/>
      <c r="PZE212" s="333"/>
      <c r="PZF212" s="333"/>
      <c r="PZG212" s="223"/>
      <c r="PZH212" s="418"/>
      <c r="PZI212" s="418"/>
      <c r="PZJ212" s="331"/>
      <c r="PZK212" s="332"/>
      <c r="PZL212" s="418"/>
      <c r="PZM212" s="223"/>
      <c r="PZN212" s="223"/>
      <c r="PZO212" s="333"/>
      <c r="PZP212" s="333"/>
      <c r="PZQ212" s="223"/>
      <c r="PZR212" s="418"/>
      <c r="PZS212" s="418"/>
      <c r="PZT212" s="331"/>
      <c r="PZU212" s="332"/>
      <c r="PZV212" s="418"/>
      <c r="PZW212" s="223"/>
      <c r="PZX212" s="223"/>
      <c r="PZY212" s="333"/>
      <c r="PZZ212" s="333"/>
      <c r="QAA212" s="223"/>
      <c r="QAB212" s="418"/>
      <c r="QAC212" s="418"/>
      <c r="QAD212" s="331"/>
      <c r="QAE212" s="332"/>
      <c r="QAF212" s="418"/>
      <c r="QAG212" s="223"/>
      <c r="QAH212" s="223"/>
      <c r="QAI212" s="333"/>
      <c r="QAJ212" s="333"/>
      <c r="QAK212" s="223"/>
      <c r="QAL212" s="418"/>
      <c r="QAM212" s="418"/>
      <c r="QAN212" s="331"/>
      <c r="QAO212" s="332"/>
      <c r="QAP212" s="418"/>
      <c r="QAQ212" s="223"/>
      <c r="QAR212" s="223"/>
      <c r="QAS212" s="333"/>
      <c r="QAT212" s="333"/>
      <c r="QAU212" s="223"/>
      <c r="QAV212" s="418"/>
      <c r="QAW212" s="418"/>
      <c r="QAX212" s="331"/>
      <c r="QAY212" s="332"/>
      <c r="QAZ212" s="418"/>
      <c r="QBA212" s="223"/>
      <c r="QBB212" s="223"/>
      <c r="QBC212" s="333"/>
      <c r="QBD212" s="333"/>
      <c r="QBE212" s="223"/>
      <c r="QBF212" s="418"/>
      <c r="QBG212" s="418"/>
      <c r="QBH212" s="331"/>
      <c r="QBI212" s="332"/>
      <c r="QBJ212" s="418"/>
      <c r="QBK212" s="223"/>
      <c r="QBL212" s="223"/>
      <c r="QBM212" s="333"/>
      <c r="QBN212" s="333"/>
      <c r="QBO212" s="223"/>
      <c r="QBP212" s="418"/>
      <c r="QBQ212" s="418"/>
      <c r="QBR212" s="331"/>
      <c r="QBS212" s="332"/>
      <c r="QBT212" s="418"/>
      <c r="QBU212" s="223"/>
      <c r="QBV212" s="223"/>
      <c r="QBW212" s="333"/>
      <c r="QBX212" s="333"/>
      <c r="QBY212" s="223"/>
      <c r="QBZ212" s="418"/>
      <c r="QCA212" s="418"/>
      <c r="QCB212" s="331"/>
      <c r="QCC212" s="332"/>
      <c r="QCD212" s="418"/>
      <c r="QCE212" s="223"/>
      <c r="QCF212" s="223"/>
      <c r="QCG212" s="333"/>
      <c r="QCH212" s="333"/>
      <c r="QCI212" s="223"/>
      <c r="QCJ212" s="418"/>
      <c r="QCK212" s="418"/>
      <c r="QCL212" s="331"/>
      <c r="QCM212" s="332"/>
      <c r="QCN212" s="418"/>
      <c r="QCO212" s="223"/>
      <c r="QCP212" s="223"/>
      <c r="QCQ212" s="333"/>
      <c r="QCR212" s="333"/>
      <c r="QCS212" s="223"/>
      <c r="QCT212" s="418"/>
      <c r="QCU212" s="418"/>
      <c r="QCV212" s="331"/>
      <c r="QCW212" s="332"/>
      <c r="QCX212" s="418"/>
      <c r="QCY212" s="223"/>
      <c r="QCZ212" s="223"/>
      <c r="QDA212" s="333"/>
      <c r="QDB212" s="333"/>
      <c r="QDC212" s="223"/>
      <c r="QDD212" s="418"/>
      <c r="QDE212" s="418"/>
      <c r="QDF212" s="331"/>
      <c r="QDG212" s="332"/>
      <c r="QDH212" s="418"/>
      <c r="QDI212" s="223"/>
      <c r="QDJ212" s="223"/>
      <c r="QDK212" s="333"/>
      <c r="QDL212" s="333"/>
      <c r="QDM212" s="223"/>
      <c r="QDN212" s="418"/>
      <c r="QDO212" s="418"/>
      <c r="QDP212" s="331"/>
      <c r="QDQ212" s="332"/>
      <c r="QDR212" s="418"/>
      <c r="QDS212" s="223"/>
      <c r="QDT212" s="223"/>
      <c r="QDU212" s="333"/>
      <c r="QDV212" s="333"/>
      <c r="QDW212" s="223"/>
      <c r="QDX212" s="418"/>
      <c r="QDY212" s="418"/>
      <c r="QDZ212" s="331"/>
      <c r="QEA212" s="332"/>
      <c r="QEB212" s="418"/>
      <c r="QEC212" s="223"/>
      <c r="QED212" s="223"/>
      <c r="QEE212" s="333"/>
      <c r="QEF212" s="333"/>
      <c r="QEG212" s="223"/>
      <c r="QEH212" s="418"/>
      <c r="QEI212" s="418"/>
      <c r="QEJ212" s="331"/>
      <c r="QEK212" s="332"/>
      <c r="QEL212" s="418"/>
      <c r="QEM212" s="223"/>
      <c r="QEN212" s="223"/>
      <c r="QEO212" s="333"/>
      <c r="QEP212" s="333"/>
      <c r="QEQ212" s="223"/>
      <c r="QER212" s="418"/>
      <c r="QES212" s="418"/>
      <c r="QET212" s="331"/>
      <c r="QEU212" s="332"/>
      <c r="QEV212" s="418"/>
      <c r="QEW212" s="223"/>
      <c r="QEX212" s="223"/>
      <c r="QEY212" s="333"/>
      <c r="QEZ212" s="333"/>
      <c r="QFA212" s="223"/>
      <c r="QFB212" s="418"/>
      <c r="QFC212" s="418"/>
      <c r="QFD212" s="331"/>
      <c r="QFE212" s="332"/>
      <c r="QFF212" s="418"/>
      <c r="QFG212" s="223"/>
      <c r="QFH212" s="223"/>
      <c r="QFI212" s="333"/>
      <c r="QFJ212" s="333"/>
      <c r="QFK212" s="223"/>
      <c r="QFL212" s="418"/>
      <c r="QFM212" s="418"/>
      <c r="QFN212" s="331"/>
      <c r="QFO212" s="332"/>
      <c r="QFP212" s="418"/>
      <c r="QFQ212" s="223"/>
      <c r="QFR212" s="223"/>
      <c r="QFS212" s="333"/>
      <c r="QFT212" s="333"/>
      <c r="QFU212" s="223"/>
      <c r="QFV212" s="418"/>
      <c r="QFW212" s="418"/>
      <c r="QFX212" s="331"/>
      <c r="QFY212" s="332"/>
      <c r="QFZ212" s="418"/>
      <c r="QGA212" s="223"/>
      <c r="QGB212" s="223"/>
      <c r="QGC212" s="333"/>
      <c r="QGD212" s="333"/>
      <c r="QGE212" s="223"/>
      <c r="QGF212" s="418"/>
      <c r="QGG212" s="418"/>
      <c r="QGH212" s="331"/>
      <c r="QGI212" s="332"/>
      <c r="QGJ212" s="418"/>
      <c r="QGK212" s="223"/>
      <c r="QGL212" s="223"/>
      <c r="QGM212" s="333"/>
      <c r="QGN212" s="333"/>
      <c r="QGO212" s="223"/>
      <c r="QGP212" s="418"/>
      <c r="QGQ212" s="418"/>
      <c r="QGR212" s="331"/>
      <c r="QGS212" s="332"/>
      <c r="QGT212" s="418"/>
      <c r="QGU212" s="223"/>
      <c r="QGV212" s="223"/>
      <c r="QGW212" s="333"/>
      <c r="QGX212" s="333"/>
      <c r="QGY212" s="223"/>
      <c r="QGZ212" s="418"/>
      <c r="QHA212" s="418"/>
      <c r="QHB212" s="331"/>
      <c r="QHC212" s="332"/>
      <c r="QHD212" s="418"/>
      <c r="QHE212" s="223"/>
      <c r="QHF212" s="223"/>
      <c r="QHG212" s="333"/>
      <c r="QHH212" s="333"/>
      <c r="QHI212" s="223"/>
      <c r="QHJ212" s="418"/>
      <c r="QHK212" s="418"/>
      <c r="QHL212" s="331"/>
      <c r="QHM212" s="332"/>
      <c r="QHN212" s="418"/>
      <c r="QHO212" s="223"/>
      <c r="QHP212" s="223"/>
      <c r="QHQ212" s="333"/>
      <c r="QHR212" s="333"/>
      <c r="QHS212" s="223"/>
      <c r="QHT212" s="418"/>
      <c r="QHU212" s="418"/>
      <c r="QHV212" s="331"/>
      <c r="QHW212" s="332"/>
      <c r="QHX212" s="418"/>
      <c r="QHY212" s="223"/>
      <c r="QHZ212" s="223"/>
      <c r="QIA212" s="333"/>
      <c r="QIB212" s="333"/>
      <c r="QIC212" s="223"/>
      <c r="QID212" s="418"/>
      <c r="QIE212" s="418"/>
      <c r="QIF212" s="331"/>
      <c r="QIG212" s="332"/>
      <c r="QIH212" s="418"/>
      <c r="QII212" s="223"/>
      <c r="QIJ212" s="223"/>
      <c r="QIK212" s="333"/>
      <c r="QIL212" s="333"/>
      <c r="QIM212" s="223"/>
      <c r="QIN212" s="418"/>
      <c r="QIO212" s="418"/>
      <c r="QIP212" s="331"/>
      <c r="QIQ212" s="332"/>
      <c r="QIR212" s="418"/>
      <c r="QIS212" s="223"/>
      <c r="QIT212" s="223"/>
      <c r="QIU212" s="333"/>
      <c r="QIV212" s="333"/>
      <c r="QIW212" s="223"/>
      <c r="QIX212" s="418"/>
      <c r="QIY212" s="418"/>
      <c r="QIZ212" s="331"/>
      <c r="QJA212" s="332"/>
      <c r="QJB212" s="418"/>
      <c r="QJC212" s="223"/>
      <c r="QJD212" s="223"/>
      <c r="QJE212" s="333"/>
      <c r="QJF212" s="333"/>
      <c r="QJG212" s="223"/>
      <c r="QJH212" s="418"/>
      <c r="QJI212" s="418"/>
      <c r="QJJ212" s="331"/>
      <c r="QJK212" s="332"/>
      <c r="QJL212" s="418"/>
      <c r="QJM212" s="223"/>
      <c r="QJN212" s="223"/>
      <c r="QJO212" s="333"/>
      <c r="QJP212" s="333"/>
      <c r="QJQ212" s="223"/>
      <c r="QJR212" s="418"/>
      <c r="QJS212" s="418"/>
      <c r="QJT212" s="331"/>
      <c r="QJU212" s="332"/>
      <c r="QJV212" s="418"/>
      <c r="QJW212" s="223"/>
      <c r="QJX212" s="223"/>
      <c r="QJY212" s="333"/>
      <c r="QJZ212" s="333"/>
      <c r="QKA212" s="223"/>
      <c r="QKB212" s="418"/>
      <c r="QKC212" s="418"/>
      <c r="QKD212" s="331"/>
      <c r="QKE212" s="332"/>
      <c r="QKF212" s="418"/>
      <c r="QKG212" s="223"/>
      <c r="QKH212" s="223"/>
      <c r="QKI212" s="333"/>
      <c r="QKJ212" s="333"/>
      <c r="QKK212" s="223"/>
      <c r="QKL212" s="418"/>
      <c r="QKM212" s="418"/>
      <c r="QKN212" s="331"/>
      <c r="QKO212" s="332"/>
      <c r="QKP212" s="418"/>
      <c r="QKQ212" s="223"/>
      <c r="QKR212" s="223"/>
      <c r="QKS212" s="333"/>
      <c r="QKT212" s="333"/>
      <c r="QKU212" s="223"/>
      <c r="QKV212" s="418"/>
      <c r="QKW212" s="418"/>
      <c r="QKX212" s="331"/>
      <c r="QKY212" s="332"/>
      <c r="QKZ212" s="418"/>
      <c r="QLA212" s="223"/>
      <c r="QLB212" s="223"/>
      <c r="QLC212" s="333"/>
      <c r="QLD212" s="333"/>
      <c r="QLE212" s="223"/>
      <c r="QLF212" s="418"/>
      <c r="QLG212" s="418"/>
      <c r="QLH212" s="331"/>
      <c r="QLI212" s="332"/>
      <c r="QLJ212" s="418"/>
      <c r="QLK212" s="223"/>
      <c r="QLL212" s="223"/>
      <c r="QLM212" s="333"/>
      <c r="QLN212" s="333"/>
      <c r="QLO212" s="223"/>
      <c r="QLP212" s="418"/>
      <c r="QLQ212" s="418"/>
      <c r="QLR212" s="331"/>
      <c r="QLS212" s="332"/>
      <c r="QLT212" s="418"/>
      <c r="QLU212" s="223"/>
      <c r="QLV212" s="223"/>
      <c r="QLW212" s="333"/>
      <c r="QLX212" s="333"/>
      <c r="QLY212" s="223"/>
      <c r="QLZ212" s="418"/>
      <c r="QMA212" s="418"/>
      <c r="QMB212" s="331"/>
      <c r="QMC212" s="332"/>
      <c r="QMD212" s="418"/>
      <c r="QME212" s="223"/>
      <c r="QMF212" s="223"/>
      <c r="QMG212" s="333"/>
      <c r="QMH212" s="333"/>
      <c r="QMI212" s="223"/>
      <c r="QMJ212" s="418"/>
      <c r="QMK212" s="418"/>
      <c r="QML212" s="331"/>
      <c r="QMM212" s="332"/>
      <c r="QMN212" s="418"/>
      <c r="QMO212" s="223"/>
      <c r="QMP212" s="223"/>
      <c r="QMQ212" s="333"/>
      <c r="QMR212" s="333"/>
      <c r="QMS212" s="223"/>
      <c r="QMT212" s="418"/>
      <c r="QMU212" s="418"/>
      <c r="QMV212" s="331"/>
      <c r="QMW212" s="332"/>
      <c r="QMX212" s="418"/>
      <c r="QMY212" s="223"/>
      <c r="QMZ212" s="223"/>
      <c r="QNA212" s="333"/>
      <c r="QNB212" s="333"/>
      <c r="QNC212" s="223"/>
      <c r="QND212" s="418"/>
      <c r="QNE212" s="418"/>
      <c r="QNF212" s="331"/>
      <c r="QNG212" s="332"/>
      <c r="QNH212" s="418"/>
      <c r="QNI212" s="223"/>
      <c r="QNJ212" s="223"/>
      <c r="QNK212" s="333"/>
      <c r="QNL212" s="333"/>
      <c r="QNM212" s="223"/>
      <c r="QNN212" s="418"/>
      <c r="QNO212" s="418"/>
      <c r="QNP212" s="331"/>
      <c r="QNQ212" s="332"/>
      <c r="QNR212" s="418"/>
      <c r="QNS212" s="223"/>
      <c r="QNT212" s="223"/>
      <c r="QNU212" s="333"/>
      <c r="QNV212" s="333"/>
      <c r="QNW212" s="223"/>
      <c r="QNX212" s="418"/>
      <c r="QNY212" s="418"/>
      <c r="QNZ212" s="331"/>
      <c r="QOA212" s="332"/>
      <c r="QOB212" s="418"/>
      <c r="QOC212" s="223"/>
      <c r="QOD212" s="223"/>
      <c r="QOE212" s="333"/>
      <c r="QOF212" s="333"/>
      <c r="QOG212" s="223"/>
      <c r="QOH212" s="418"/>
      <c r="QOI212" s="418"/>
      <c r="QOJ212" s="331"/>
      <c r="QOK212" s="332"/>
      <c r="QOL212" s="418"/>
      <c r="QOM212" s="223"/>
      <c r="QON212" s="223"/>
      <c r="QOO212" s="333"/>
      <c r="QOP212" s="333"/>
      <c r="QOQ212" s="223"/>
      <c r="QOR212" s="418"/>
      <c r="QOS212" s="418"/>
      <c r="QOT212" s="331"/>
      <c r="QOU212" s="332"/>
      <c r="QOV212" s="418"/>
      <c r="QOW212" s="223"/>
      <c r="QOX212" s="223"/>
      <c r="QOY212" s="333"/>
      <c r="QOZ212" s="333"/>
      <c r="QPA212" s="223"/>
      <c r="QPB212" s="418"/>
      <c r="QPC212" s="418"/>
      <c r="QPD212" s="331"/>
      <c r="QPE212" s="332"/>
      <c r="QPF212" s="418"/>
      <c r="QPG212" s="223"/>
      <c r="QPH212" s="223"/>
      <c r="QPI212" s="333"/>
      <c r="QPJ212" s="333"/>
      <c r="QPK212" s="223"/>
      <c r="QPL212" s="418"/>
      <c r="QPM212" s="418"/>
      <c r="QPN212" s="331"/>
      <c r="QPO212" s="332"/>
      <c r="QPP212" s="418"/>
      <c r="QPQ212" s="223"/>
      <c r="QPR212" s="223"/>
      <c r="QPS212" s="333"/>
      <c r="QPT212" s="333"/>
      <c r="QPU212" s="223"/>
      <c r="QPV212" s="418"/>
      <c r="QPW212" s="418"/>
      <c r="QPX212" s="331"/>
      <c r="QPY212" s="332"/>
      <c r="QPZ212" s="418"/>
      <c r="QQA212" s="223"/>
      <c r="QQB212" s="223"/>
      <c r="QQC212" s="333"/>
      <c r="QQD212" s="333"/>
      <c r="QQE212" s="223"/>
      <c r="QQF212" s="418"/>
      <c r="QQG212" s="418"/>
      <c r="QQH212" s="331"/>
      <c r="QQI212" s="332"/>
      <c r="QQJ212" s="418"/>
      <c r="QQK212" s="223"/>
      <c r="QQL212" s="223"/>
      <c r="QQM212" s="333"/>
      <c r="QQN212" s="333"/>
      <c r="QQO212" s="223"/>
      <c r="QQP212" s="418"/>
      <c r="QQQ212" s="418"/>
      <c r="QQR212" s="331"/>
      <c r="QQS212" s="332"/>
      <c r="QQT212" s="418"/>
      <c r="QQU212" s="223"/>
      <c r="QQV212" s="223"/>
      <c r="QQW212" s="333"/>
      <c r="QQX212" s="333"/>
      <c r="QQY212" s="223"/>
      <c r="QQZ212" s="418"/>
      <c r="QRA212" s="418"/>
      <c r="QRB212" s="331"/>
      <c r="QRC212" s="332"/>
      <c r="QRD212" s="418"/>
      <c r="QRE212" s="223"/>
      <c r="QRF212" s="223"/>
      <c r="QRG212" s="333"/>
      <c r="QRH212" s="333"/>
      <c r="QRI212" s="223"/>
      <c r="QRJ212" s="418"/>
      <c r="QRK212" s="418"/>
      <c r="QRL212" s="331"/>
      <c r="QRM212" s="332"/>
      <c r="QRN212" s="418"/>
      <c r="QRO212" s="223"/>
      <c r="QRP212" s="223"/>
      <c r="QRQ212" s="333"/>
      <c r="QRR212" s="333"/>
      <c r="QRS212" s="223"/>
      <c r="QRT212" s="418"/>
      <c r="QRU212" s="418"/>
      <c r="QRV212" s="331"/>
      <c r="QRW212" s="332"/>
      <c r="QRX212" s="418"/>
      <c r="QRY212" s="223"/>
      <c r="QRZ212" s="223"/>
      <c r="QSA212" s="333"/>
      <c r="QSB212" s="333"/>
      <c r="QSC212" s="223"/>
      <c r="QSD212" s="418"/>
      <c r="QSE212" s="418"/>
      <c r="QSF212" s="331"/>
      <c r="QSG212" s="332"/>
      <c r="QSH212" s="418"/>
      <c r="QSI212" s="223"/>
      <c r="QSJ212" s="223"/>
      <c r="QSK212" s="333"/>
      <c r="QSL212" s="333"/>
      <c r="QSM212" s="223"/>
      <c r="QSN212" s="418"/>
      <c r="QSO212" s="418"/>
      <c r="QSP212" s="331"/>
      <c r="QSQ212" s="332"/>
      <c r="QSR212" s="418"/>
      <c r="QSS212" s="223"/>
      <c r="QST212" s="223"/>
      <c r="QSU212" s="333"/>
      <c r="QSV212" s="333"/>
      <c r="QSW212" s="223"/>
      <c r="QSX212" s="418"/>
      <c r="QSY212" s="418"/>
      <c r="QSZ212" s="331"/>
      <c r="QTA212" s="332"/>
      <c r="QTB212" s="418"/>
      <c r="QTC212" s="223"/>
      <c r="QTD212" s="223"/>
      <c r="QTE212" s="333"/>
      <c r="QTF212" s="333"/>
      <c r="QTG212" s="223"/>
      <c r="QTH212" s="418"/>
      <c r="QTI212" s="418"/>
      <c r="QTJ212" s="331"/>
      <c r="QTK212" s="332"/>
      <c r="QTL212" s="418"/>
      <c r="QTM212" s="223"/>
      <c r="QTN212" s="223"/>
      <c r="QTO212" s="333"/>
      <c r="QTP212" s="333"/>
      <c r="QTQ212" s="223"/>
      <c r="QTR212" s="418"/>
      <c r="QTS212" s="418"/>
      <c r="QTT212" s="331"/>
      <c r="QTU212" s="332"/>
      <c r="QTV212" s="418"/>
      <c r="QTW212" s="223"/>
      <c r="QTX212" s="223"/>
      <c r="QTY212" s="333"/>
      <c r="QTZ212" s="333"/>
      <c r="QUA212" s="223"/>
      <c r="QUB212" s="418"/>
      <c r="QUC212" s="418"/>
      <c r="QUD212" s="331"/>
      <c r="QUE212" s="332"/>
      <c r="QUF212" s="418"/>
      <c r="QUG212" s="223"/>
      <c r="QUH212" s="223"/>
      <c r="QUI212" s="333"/>
      <c r="QUJ212" s="333"/>
      <c r="QUK212" s="223"/>
      <c r="QUL212" s="418"/>
      <c r="QUM212" s="418"/>
      <c r="QUN212" s="331"/>
      <c r="QUO212" s="332"/>
      <c r="QUP212" s="418"/>
      <c r="QUQ212" s="223"/>
      <c r="QUR212" s="223"/>
      <c r="QUS212" s="333"/>
      <c r="QUT212" s="333"/>
      <c r="QUU212" s="223"/>
      <c r="QUV212" s="418"/>
      <c r="QUW212" s="418"/>
      <c r="QUX212" s="331"/>
      <c r="QUY212" s="332"/>
      <c r="QUZ212" s="418"/>
      <c r="QVA212" s="223"/>
      <c r="QVB212" s="223"/>
      <c r="QVC212" s="333"/>
      <c r="QVD212" s="333"/>
      <c r="QVE212" s="223"/>
      <c r="QVF212" s="418"/>
      <c r="QVG212" s="418"/>
      <c r="QVH212" s="331"/>
      <c r="QVI212" s="332"/>
      <c r="QVJ212" s="418"/>
      <c r="QVK212" s="223"/>
      <c r="QVL212" s="223"/>
      <c r="QVM212" s="333"/>
      <c r="QVN212" s="333"/>
      <c r="QVO212" s="223"/>
      <c r="QVP212" s="418"/>
      <c r="QVQ212" s="418"/>
      <c r="QVR212" s="331"/>
      <c r="QVS212" s="332"/>
      <c r="QVT212" s="418"/>
      <c r="QVU212" s="223"/>
      <c r="QVV212" s="223"/>
      <c r="QVW212" s="333"/>
      <c r="QVX212" s="333"/>
      <c r="QVY212" s="223"/>
      <c r="QVZ212" s="418"/>
      <c r="QWA212" s="418"/>
      <c r="QWB212" s="331"/>
      <c r="QWC212" s="332"/>
      <c r="QWD212" s="418"/>
      <c r="QWE212" s="223"/>
      <c r="QWF212" s="223"/>
      <c r="QWG212" s="333"/>
      <c r="QWH212" s="333"/>
      <c r="QWI212" s="223"/>
      <c r="QWJ212" s="418"/>
      <c r="QWK212" s="418"/>
      <c r="QWL212" s="331"/>
      <c r="QWM212" s="332"/>
      <c r="QWN212" s="418"/>
      <c r="QWO212" s="223"/>
      <c r="QWP212" s="223"/>
      <c r="QWQ212" s="333"/>
      <c r="QWR212" s="333"/>
      <c r="QWS212" s="223"/>
      <c r="QWT212" s="418"/>
      <c r="QWU212" s="418"/>
      <c r="QWV212" s="331"/>
      <c r="QWW212" s="332"/>
      <c r="QWX212" s="418"/>
      <c r="QWY212" s="223"/>
      <c r="QWZ212" s="223"/>
      <c r="QXA212" s="333"/>
      <c r="QXB212" s="333"/>
      <c r="QXC212" s="223"/>
      <c r="QXD212" s="418"/>
      <c r="QXE212" s="418"/>
      <c r="QXF212" s="331"/>
      <c r="QXG212" s="332"/>
      <c r="QXH212" s="418"/>
      <c r="QXI212" s="223"/>
      <c r="QXJ212" s="223"/>
      <c r="QXK212" s="333"/>
      <c r="QXL212" s="333"/>
      <c r="QXM212" s="223"/>
      <c r="QXN212" s="418"/>
      <c r="QXO212" s="418"/>
      <c r="QXP212" s="331"/>
      <c r="QXQ212" s="332"/>
      <c r="QXR212" s="418"/>
      <c r="QXS212" s="223"/>
      <c r="QXT212" s="223"/>
      <c r="QXU212" s="333"/>
      <c r="QXV212" s="333"/>
      <c r="QXW212" s="223"/>
      <c r="QXX212" s="418"/>
      <c r="QXY212" s="418"/>
      <c r="QXZ212" s="331"/>
      <c r="QYA212" s="332"/>
      <c r="QYB212" s="418"/>
      <c r="QYC212" s="223"/>
      <c r="QYD212" s="223"/>
      <c r="QYE212" s="333"/>
      <c r="QYF212" s="333"/>
      <c r="QYG212" s="223"/>
      <c r="QYH212" s="418"/>
      <c r="QYI212" s="418"/>
      <c r="QYJ212" s="331"/>
      <c r="QYK212" s="332"/>
      <c r="QYL212" s="418"/>
      <c r="QYM212" s="223"/>
      <c r="QYN212" s="223"/>
      <c r="QYO212" s="333"/>
      <c r="QYP212" s="333"/>
      <c r="QYQ212" s="223"/>
      <c r="QYR212" s="418"/>
      <c r="QYS212" s="418"/>
      <c r="QYT212" s="331"/>
      <c r="QYU212" s="332"/>
      <c r="QYV212" s="418"/>
      <c r="QYW212" s="223"/>
      <c r="QYX212" s="223"/>
      <c r="QYY212" s="333"/>
      <c r="QYZ212" s="333"/>
      <c r="QZA212" s="223"/>
      <c r="QZB212" s="418"/>
      <c r="QZC212" s="418"/>
      <c r="QZD212" s="331"/>
      <c r="QZE212" s="332"/>
      <c r="QZF212" s="418"/>
      <c r="QZG212" s="223"/>
      <c r="QZH212" s="223"/>
      <c r="QZI212" s="333"/>
      <c r="QZJ212" s="333"/>
      <c r="QZK212" s="223"/>
      <c r="QZL212" s="418"/>
      <c r="QZM212" s="418"/>
      <c r="QZN212" s="331"/>
      <c r="QZO212" s="332"/>
      <c r="QZP212" s="418"/>
      <c r="QZQ212" s="223"/>
      <c r="QZR212" s="223"/>
      <c r="QZS212" s="333"/>
      <c r="QZT212" s="333"/>
      <c r="QZU212" s="223"/>
      <c r="QZV212" s="418"/>
      <c r="QZW212" s="418"/>
      <c r="QZX212" s="331"/>
      <c r="QZY212" s="332"/>
      <c r="QZZ212" s="418"/>
      <c r="RAA212" s="223"/>
      <c r="RAB212" s="223"/>
      <c r="RAC212" s="333"/>
      <c r="RAD212" s="333"/>
      <c r="RAE212" s="223"/>
      <c r="RAF212" s="418"/>
      <c r="RAG212" s="418"/>
      <c r="RAH212" s="331"/>
      <c r="RAI212" s="332"/>
      <c r="RAJ212" s="418"/>
      <c r="RAK212" s="223"/>
      <c r="RAL212" s="223"/>
      <c r="RAM212" s="333"/>
      <c r="RAN212" s="333"/>
      <c r="RAO212" s="223"/>
      <c r="RAP212" s="418"/>
      <c r="RAQ212" s="418"/>
      <c r="RAR212" s="331"/>
      <c r="RAS212" s="332"/>
      <c r="RAT212" s="418"/>
      <c r="RAU212" s="223"/>
      <c r="RAV212" s="223"/>
      <c r="RAW212" s="333"/>
      <c r="RAX212" s="333"/>
      <c r="RAY212" s="223"/>
      <c r="RAZ212" s="418"/>
      <c r="RBA212" s="418"/>
      <c r="RBB212" s="331"/>
      <c r="RBC212" s="332"/>
      <c r="RBD212" s="418"/>
      <c r="RBE212" s="223"/>
      <c r="RBF212" s="223"/>
      <c r="RBG212" s="333"/>
      <c r="RBH212" s="333"/>
      <c r="RBI212" s="223"/>
      <c r="RBJ212" s="418"/>
      <c r="RBK212" s="418"/>
      <c r="RBL212" s="331"/>
      <c r="RBM212" s="332"/>
      <c r="RBN212" s="418"/>
      <c r="RBO212" s="223"/>
      <c r="RBP212" s="223"/>
      <c r="RBQ212" s="333"/>
      <c r="RBR212" s="333"/>
      <c r="RBS212" s="223"/>
      <c r="RBT212" s="418"/>
      <c r="RBU212" s="418"/>
      <c r="RBV212" s="331"/>
      <c r="RBW212" s="332"/>
      <c r="RBX212" s="418"/>
      <c r="RBY212" s="223"/>
      <c r="RBZ212" s="223"/>
      <c r="RCA212" s="333"/>
      <c r="RCB212" s="333"/>
      <c r="RCC212" s="223"/>
      <c r="RCD212" s="418"/>
      <c r="RCE212" s="418"/>
      <c r="RCF212" s="331"/>
      <c r="RCG212" s="332"/>
      <c r="RCH212" s="418"/>
      <c r="RCI212" s="223"/>
      <c r="RCJ212" s="223"/>
      <c r="RCK212" s="333"/>
      <c r="RCL212" s="333"/>
      <c r="RCM212" s="223"/>
      <c r="RCN212" s="418"/>
      <c r="RCO212" s="418"/>
      <c r="RCP212" s="331"/>
      <c r="RCQ212" s="332"/>
      <c r="RCR212" s="418"/>
      <c r="RCS212" s="223"/>
      <c r="RCT212" s="223"/>
      <c r="RCU212" s="333"/>
      <c r="RCV212" s="333"/>
      <c r="RCW212" s="223"/>
      <c r="RCX212" s="418"/>
      <c r="RCY212" s="418"/>
      <c r="RCZ212" s="331"/>
      <c r="RDA212" s="332"/>
      <c r="RDB212" s="418"/>
      <c r="RDC212" s="223"/>
      <c r="RDD212" s="223"/>
      <c r="RDE212" s="333"/>
      <c r="RDF212" s="333"/>
      <c r="RDG212" s="223"/>
      <c r="RDH212" s="418"/>
      <c r="RDI212" s="418"/>
      <c r="RDJ212" s="331"/>
      <c r="RDK212" s="332"/>
      <c r="RDL212" s="418"/>
      <c r="RDM212" s="223"/>
      <c r="RDN212" s="223"/>
      <c r="RDO212" s="333"/>
      <c r="RDP212" s="333"/>
      <c r="RDQ212" s="223"/>
      <c r="RDR212" s="418"/>
      <c r="RDS212" s="418"/>
      <c r="RDT212" s="331"/>
      <c r="RDU212" s="332"/>
      <c r="RDV212" s="418"/>
      <c r="RDW212" s="223"/>
      <c r="RDX212" s="223"/>
      <c r="RDY212" s="333"/>
      <c r="RDZ212" s="333"/>
      <c r="REA212" s="223"/>
      <c r="REB212" s="418"/>
      <c r="REC212" s="418"/>
      <c r="RED212" s="331"/>
      <c r="REE212" s="332"/>
      <c r="REF212" s="418"/>
      <c r="REG212" s="223"/>
      <c r="REH212" s="223"/>
      <c r="REI212" s="333"/>
      <c r="REJ212" s="333"/>
      <c r="REK212" s="223"/>
      <c r="REL212" s="418"/>
      <c r="REM212" s="418"/>
      <c r="REN212" s="331"/>
      <c r="REO212" s="332"/>
      <c r="REP212" s="418"/>
      <c r="REQ212" s="223"/>
      <c r="RER212" s="223"/>
      <c r="RES212" s="333"/>
      <c r="RET212" s="333"/>
      <c r="REU212" s="223"/>
      <c r="REV212" s="418"/>
      <c r="REW212" s="418"/>
      <c r="REX212" s="331"/>
      <c r="REY212" s="332"/>
      <c r="REZ212" s="418"/>
      <c r="RFA212" s="223"/>
      <c r="RFB212" s="223"/>
      <c r="RFC212" s="333"/>
      <c r="RFD212" s="333"/>
      <c r="RFE212" s="223"/>
      <c r="RFF212" s="418"/>
      <c r="RFG212" s="418"/>
      <c r="RFH212" s="331"/>
      <c r="RFI212" s="332"/>
      <c r="RFJ212" s="418"/>
      <c r="RFK212" s="223"/>
      <c r="RFL212" s="223"/>
      <c r="RFM212" s="333"/>
      <c r="RFN212" s="333"/>
      <c r="RFO212" s="223"/>
      <c r="RFP212" s="418"/>
      <c r="RFQ212" s="418"/>
      <c r="RFR212" s="331"/>
      <c r="RFS212" s="332"/>
      <c r="RFT212" s="418"/>
      <c r="RFU212" s="223"/>
      <c r="RFV212" s="223"/>
      <c r="RFW212" s="333"/>
      <c r="RFX212" s="333"/>
      <c r="RFY212" s="223"/>
      <c r="RFZ212" s="418"/>
      <c r="RGA212" s="418"/>
      <c r="RGB212" s="331"/>
      <c r="RGC212" s="332"/>
      <c r="RGD212" s="418"/>
      <c r="RGE212" s="223"/>
      <c r="RGF212" s="223"/>
      <c r="RGG212" s="333"/>
      <c r="RGH212" s="333"/>
      <c r="RGI212" s="223"/>
      <c r="RGJ212" s="418"/>
      <c r="RGK212" s="418"/>
      <c r="RGL212" s="331"/>
      <c r="RGM212" s="332"/>
      <c r="RGN212" s="418"/>
      <c r="RGO212" s="223"/>
      <c r="RGP212" s="223"/>
      <c r="RGQ212" s="333"/>
      <c r="RGR212" s="333"/>
      <c r="RGS212" s="223"/>
      <c r="RGT212" s="418"/>
      <c r="RGU212" s="418"/>
      <c r="RGV212" s="331"/>
      <c r="RGW212" s="332"/>
      <c r="RGX212" s="418"/>
      <c r="RGY212" s="223"/>
      <c r="RGZ212" s="223"/>
      <c r="RHA212" s="333"/>
      <c r="RHB212" s="333"/>
      <c r="RHC212" s="223"/>
      <c r="RHD212" s="418"/>
      <c r="RHE212" s="418"/>
      <c r="RHF212" s="331"/>
      <c r="RHG212" s="332"/>
      <c r="RHH212" s="418"/>
      <c r="RHI212" s="223"/>
      <c r="RHJ212" s="223"/>
      <c r="RHK212" s="333"/>
      <c r="RHL212" s="333"/>
      <c r="RHM212" s="223"/>
      <c r="RHN212" s="418"/>
      <c r="RHO212" s="418"/>
      <c r="RHP212" s="331"/>
      <c r="RHQ212" s="332"/>
      <c r="RHR212" s="418"/>
      <c r="RHS212" s="223"/>
      <c r="RHT212" s="223"/>
      <c r="RHU212" s="333"/>
      <c r="RHV212" s="333"/>
      <c r="RHW212" s="223"/>
      <c r="RHX212" s="418"/>
      <c r="RHY212" s="418"/>
      <c r="RHZ212" s="331"/>
      <c r="RIA212" s="332"/>
      <c r="RIB212" s="418"/>
      <c r="RIC212" s="223"/>
      <c r="RID212" s="223"/>
      <c r="RIE212" s="333"/>
      <c r="RIF212" s="333"/>
      <c r="RIG212" s="223"/>
      <c r="RIH212" s="418"/>
      <c r="RII212" s="418"/>
      <c r="RIJ212" s="331"/>
      <c r="RIK212" s="332"/>
      <c r="RIL212" s="418"/>
      <c r="RIM212" s="223"/>
      <c r="RIN212" s="223"/>
      <c r="RIO212" s="333"/>
      <c r="RIP212" s="333"/>
      <c r="RIQ212" s="223"/>
      <c r="RIR212" s="418"/>
      <c r="RIS212" s="418"/>
      <c r="RIT212" s="331"/>
      <c r="RIU212" s="332"/>
      <c r="RIV212" s="418"/>
      <c r="RIW212" s="223"/>
      <c r="RIX212" s="223"/>
      <c r="RIY212" s="333"/>
      <c r="RIZ212" s="333"/>
      <c r="RJA212" s="223"/>
      <c r="RJB212" s="418"/>
      <c r="RJC212" s="418"/>
      <c r="RJD212" s="331"/>
      <c r="RJE212" s="332"/>
      <c r="RJF212" s="418"/>
      <c r="RJG212" s="223"/>
      <c r="RJH212" s="223"/>
      <c r="RJI212" s="333"/>
      <c r="RJJ212" s="333"/>
      <c r="RJK212" s="223"/>
      <c r="RJL212" s="418"/>
      <c r="RJM212" s="418"/>
      <c r="RJN212" s="331"/>
      <c r="RJO212" s="332"/>
      <c r="RJP212" s="418"/>
      <c r="RJQ212" s="223"/>
      <c r="RJR212" s="223"/>
      <c r="RJS212" s="333"/>
      <c r="RJT212" s="333"/>
      <c r="RJU212" s="223"/>
      <c r="RJV212" s="418"/>
      <c r="RJW212" s="418"/>
      <c r="RJX212" s="331"/>
      <c r="RJY212" s="332"/>
      <c r="RJZ212" s="418"/>
      <c r="RKA212" s="223"/>
      <c r="RKB212" s="223"/>
      <c r="RKC212" s="333"/>
      <c r="RKD212" s="333"/>
      <c r="RKE212" s="223"/>
      <c r="RKF212" s="418"/>
      <c r="RKG212" s="418"/>
      <c r="RKH212" s="331"/>
      <c r="RKI212" s="332"/>
      <c r="RKJ212" s="418"/>
      <c r="RKK212" s="223"/>
      <c r="RKL212" s="223"/>
      <c r="RKM212" s="333"/>
      <c r="RKN212" s="333"/>
      <c r="RKO212" s="223"/>
      <c r="RKP212" s="418"/>
      <c r="RKQ212" s="418"/>
      <c r="RKR212" s="331"/>
      <c r="RKS212" s="332"/>
      <c r="RKT212" s="418"/>
      <c r="RKU212" s="223"/>
      <c r="RKV212" s="223"/>
      <c r="RKW212" s="333"/>
      <c r="RKX212" s="333"/>
      <c r="RKY212" s="223"/>
      <c r="RKZ212" s="418"/>
      <c r="RLA212" s="418"/>
      <c r="RLB212" s="331"/>
      <c r="RLC212" s="332"/>
      <c r="RLD212" s="418"/>
      <c r="RLE212" s="223"/>
      <c r="RLF212" s="223"/>
      <c r="RLG212" s="333"/>
      <c r="RLH212" s="333"/>
      <c r="RLI212" s="223"/>
      <c r="RLJ212" s="418"/>
      <c r="RLK212" s="418"/>
      <c r="RLL212" s="331"/>
      <c r="RLM212" s="332"/>
      <c r="RLN212" s="418"/>
      <c r="RLO212" s="223"/>
      <c r="RLP212" s="223"/>
      <c r="RLQ212" s="333"/>
      <c r="RLR212" s="333"/>
      <c r="RLS212" s="223"/>
      <c r="RLT212" s="418"/>
      <c r="RLU212" s="418"/>
      <c r="RLV212" s="331"/>
      <c r="RLW212" s="332"/>
      <c r="RLX212" s="418"/>
      <c r="RLY212" s="223"/>
      <c r="RLZ212" s="223"/>
      <c r="RMA212" s="333"/>
      <c r="RMB212" s="333"/>
      <c r="RMC212" s="223"/>
      <c r="RMD212" s="418"/>
      <c r="RME212" s="418"/>
      <c r="RMF212" s="331"/>
      <c r="RMG212" s="332"/>
      <c r="RMH212" s="418"/>
      <c r="RMI212" s="223"/>
      <c r="RMJ212" s="223"/>
      <c r="RMK212" s="333"/>
      <c r="RML212" s="333"/>
      <c r="RMM212" s="223"/>
      <c r="RMN212" s="418"/>
      <c r="RMO212" s="418"/>
      <c r="RMP212" s="331"/>
      <c r="RMQ212" s="332"/>
      <c r="RMR212" s="418"/>
      <c r="RMS212" s="223"/>
      <c r="RMT212" s="223"/>
      <c r="RMU212" s="333"/>
      <c r="RMV212" s="333"/>
      <c r="RMW212" s="223"/>
      <c r="RMX212" s="418"/>
      <c r="RMY212" s="418"/>
      <c r="RMZ212" s="331"/>
      <c r="RNA212" s="332"/>
      <c r="RNB212" s="418"/>
      <c r="RNC212" s="223"/>
      <c r="RND212" s="223"/>
      <c r="RNE212" s="333"/>
      <c r="RNF212" s="333"/>
      <c r="RNG212" s="223"/>
      <c r="RNH212" s="418"/>
      <c r="RNI212" s="418"/>
      <c r="RNJ212" s="331"/>
      <c r="RNK212" s="332"/>
      <c r="RNL212" s="418"/>
      <c r="RNM212" s="223"/>
      <c r="RNN212" s="223"/>
      <c r="RNO212" s="333"/>
      <c r="RNP212" s="333"/>
      <c r="RNQ212" s="223"/>
      <c r="RNR212" s="418"/>
      <c r="RNS212" s="418"/>
      <c r="RNT212" s="331"/>
      <c r="RNU212" s="332"/>
      <c r="RNV212" s="418"/>
      <c r="RNW212" s="223"/>
      <c r="RNX212" s="223"/>
      <c r="RNY212" s="333"/>
      <c r="RNZ212" s="333"/>
      <c r="ROA212" s="223"/>
      <c r="ROB212" s="418"/>
      <c r="ROC212" s="418"/>
      <c r="ROD212" s="331"/>
      <c r="ROE212" s="332"/>
      <c r="ROF212" s="418"/>
      <c r="ROG212" s="223"/>
      <c r="ROH212" s="223"/>
      <c r="ROI212" s="333"/>
      <c r="ROJ212" s="333"/>
      <c r="ROK212" s="223"/>
      <c r="ROL212" s="418"/>
      <c r="ROM212" s="418"/>
      <c r="RON212" s="331"/>
      <c r="ROO212" s="332"/>
      <c r="ROP212" s="418"/>
      <c r="ROQ212" s="223"/>
      <c r="ROR212" s="223"/>
      <c r="ROS212" s="333"/>
      <c r="ROT212" s="333"/>
      <c r="ROU212" s="223"/>
      <c r="ROV212" s="418"/>
      <c r="ROW212" s="418"/>
      <c r="ROX212" s="331"/>
      <c r="ROY212" s="332"/>
      <c r="ROZ212" s="418"/>
      <c r="RPA212" s="223"/>
      <c r="RPB212" s="223"/>
      <c r="RPC212" s="333"/>
      <c r="RPD212" s="333"/>
      <c r="RPE212" s="223"/>
      <c r="RPF212" s="418"/>
      <c r="RPG212" s="418"/>
      <c r="RPH212" s="331"/>
      <c r="RPI212" s="332"/>
      <c r="RPJ212" s="418"/>
      <c r="RPK212" s="223"/>
      <c r="RPL212" s="223"/>
      <c r="RPM212" s="333"/>
      <c r="RPN212" s="333"/>
      <c r="RPO212" s="223"/>
      <c r="RPP212" s="418"/>
      <c r="RPQ212" s="418"/>
      <c r="RPR212" s="331"/>
      <c r="RPS212" s="332"/>
      <c r="RPT212" s="418"/>
      <c r="RPU212" s="223"/>
      <c r="RPV212" s="223"/>
      <c r="RPW212" s="333"/>
      <c r="RPX212" s="333"/>
      <c r="RPY212" s="223"/>
      <c r="RPZ212" s="418"/>
      <c r="RQA212" s="418"/>
      <c r="RQB212" s="331"/>
      <c r="RQC212" s="332"/>
      <c r="RQD212" s="418"/>
      <c r="RQE212" s="223"/>
      <c r="RQF212" s="223"/>
      <c r="RQG212" s="333"/>
      <c r="RQH212" s="333"/>
      <c r="RQI212" s="223"/>
      <c r="RQJ212" s="418"/>
      <c r="RQK212" s="418"/>
      <c r="RQL212" s="331"/>
      <c r="RQM212" s="332"/>
      <c r="RQN212" s="418"/>
      <c r="RQO212" s="223"/>
      <c r="RQP212" s="223"/>
      <c r="RQQ212" s="333"/>
      <c r="RQR212" s="333"/>
      <c r="RQS212" s="223"/>
      <c r="RQT212" s="418"/>
      <c r="RQU212" s="418"/>
      <c r="RQV212" s="331"/>
      <c r="RQW212" s="332"/>
      <c r="RQX212" s="418"/>
      <c r="RQY212" s="223"/>
      <c r="RQZ212" s="223"/>
      <c r="RRA212" s="333"/>
      <c r="RRB212" s="333"/>
      <c r="RRC212" s="223"/>
      <c r="RRD212" s="418"/>
      <c r="RRE212" s="418"/>
      <c r="RRF212" s="331"/>
      <c r="RRG212" s="332"/>
      <c r="RRH212" s="418"/>
      <c r="RRI212" s="223"/>
      <c r="RRJ212" s="223"/>
      <c r="RRK212" s="333"/>
      <c r="RRL212" s="333"/>
      <c r="RRM212" s="223"/>
      <c r="RRN212" s="418"/>
      <c r="RRO212" s="418"/>
      <c r="RRP212" s="331"/>
      <c r="RRQ212" s="332"/>
      <c r="RRR212" s="418"/>
      <c r="RRS212" s="223"/>
      <c r="RRT212" s="223"/>
      <c r="RRU212" s="333"/>
      <c r="RRV212" s="333"/>
      <c r="RRW212" s="223"/>
      <c r="RRX212" s="418"/>
      <c r="RRY212" s="418"/>
      <c r="RRZ212" s="331"/>
      <c r="RSA212" s="332"/>
      <c r="RSB212" s="418"/>
      <c r="RSC212" s="223"/>
      <c r="RSD212" s="223"/>
      <c r="RSE212" s="333"/>
      <c r="RSF212" s="333"/>
      <c r="RSG212" s="223"/>
      <c r="RSH212" s="418"/>
      <c r="RSI212" s="418"/>
      <c r="RSJ212" s="331"/>
      <c r="RSK212" s="332"/>
      <c r="RSL212" s="418"/>
      <c r="RSM212" s="223"/>
      <c r="RSN212" s="223"/>
      <c r="RSO212" s="333"/>
      <c r="RSP212" s="333"/>
      <c r="RSQ212" s="223"/>
      <c r="RSR212" s="418"/>
      <c r="RSS212" s="418"/>
      <c r="RST212" s="331"/>
      <c r="RSU212" s="332"/>
      <c r="RSV212" s="418"/>
      <c r="RSW212" s="223"/>
      <c r="RSX212" s="223"/>
      <c r="RSY212" s="333"/>
      <c r="RSZ212" s="333"/>
      <c r="RTA212" s="223"/>
      <c r="RTB212" s="418"/>
      <c r="RTC212" s="418"/>
      <c r="RTD212" s="331"/>
      <c r="RTE212" s="332"/>
      <c r="RTF212" s="418"/>
      <c r="RTG212" s="223"/>
      <c r="RTH212" s="223"/>
      <c r="RTI212" s="333"/>
      <c r="RTJ212" s="333"/>
      <c r="RTK212" s="223"/>
      <c r="RTL212" s="418"/>
      <c r="RTM212" s="418"/>
      <c r="RTN212" s="331"/>
      <c r="RTO212" s="332"/>
      <c r="RTP212" s="418"/>
      <c r="RTQ212" s="223"/>
      <c r="RTR212" s="223"/>
      <c r="RTS212" s="333"/>
      <c r="RTT212" s="333"/>
      <c r="RTU212" s="223"/>
      <c r="RTV212" s="418"/>
      <c r="RTW212" s="418"/>
      <c r="RTX212" s="331"/>
      <c r="RTY212" s="332"/>
      <c r="RTZ212" s="418"/>
      <c r="RUA212" s="223"/>
      <c r="RUB212" s="223"/>
      <c r="RUC212" s="333"/>
      <c r="RUD212" s="333"/>
      <c r="RUE212" s="223"/>
      <c r="RUF212" s="418"/>
      <c r="RUG212" s="418"/>
      <c r="RUH212" s="331"/>
      <c r="RUI212" s="332"/>
      <c r="RUJ212" s="418"/>
      <c r="RUK212" s="223"/>
      <c r="RUL212" s="223"/>
      <c r="RUM212" s="333"/>
      <c r="RUN212" s="333"/>
      <c r="RUO212" s="223"/>
      <c r="RUP212" s="418"/>
      <c r="RUQ212" s="418"/>
      <c r="RUR212" s="331"/>
      <c r="RUS212" s="332"/>
      <c r="RUT212" s="418"/>
      <c r="RUU212" s="223"/>
      <c r="RUV212" s="223"/>
      <c r="RUW212" s="333"/>
      <c r="RUX212" s="333"/>
      <c r="RUY212" s="223"/>
      <c r="RUZ212" s="418"/>
      <c r="RVA212" s="418"/>
      <c r="RVB212" s="331"/>
      <c r="RVC212" s="332"/>
      <c r="RVD212" s="418"/>
      <c r="RVE212" s="223"/>
      <c r="RVF212" s="223"/>
      <c r="RVG212" s="333"/>
      <c r="RVH212" s="333"/>
      <c r="RVI212" s="223"/>
      <c r="RVJ212" s="418"/>
      <c r="RVK212" s="418"/>
      <c r="RVL212" s="331"/>
      <c r="RVM212" s="332"/>
      <c r="RVN212" s="418"/>
      <c r="RVO212" s="223"/>
      <c r="RVP212" s="223"/>
      <c r="RVQ212" s="333"/>
      <c r="RVR212" s="333"/>
      <c r="RVS212" s="223"/>
      <c r="RVT212" s="418"/>
      <c r="RVU212" s="418"/>
      <c r="RVV212" s="331"/>
      <c r="RVW212" s="332"/>
      <c r="RVX212" s="418"/>
      <c r="RVY212" s="223"/>
      <c r="RVZ212" s="223"/>
      <c r="RWA212" s="333"/>
      <c r="RWB212" s="333"/>
      <c r="RWC212" s="223"/>
      <c r="RWD212" s="418"/>
      <c r="RWE212" s="418"/>
      <c r="RWF212" s="331"/>
      <c r="RWG212" s="332"/>
      <c r="RWH212" s="418"/>
      <c r="RWI212" s="223"/>
      <c r="RWJ212" s="223"/>
      <c r="RWK212" s="333"/>
      <c r="RWL212" s="333"/>
      <c r="RWM212" s="223"/>
      <c r="RWN212" s="418"/>
      <c r="RWO212" s="418"/>
      <c r="RWP212" s="331"/>
      <c r="RWQ212" s="332"/>
      <c r="RWR212" s="418"/>
      <c r="RWS212" s="223"/>
      <c r="RWT212" s="223"/>
      <c r="RWU212" s="333"/>
      <c r="RWV212" s="333"/>
      <c r="RWW212" s="223"/>
      <c r="RWX212" s="418"/>
      <c r="RWY212" s="418"/>
      <c r="RWZ212" s="331"/>
      <c r="RXA212" s="332"/>
      <c r="RXB212" s="418"/>
      <c r="RXC212" s="223"/>
      <c r="RXD212" s="223"/>
      <c r="RXE212" s="333"/>
      <c r="RXF212" s="333"/>
      <c r="RXG212" s="223"/>
      <c r="RXH212" s="418"/>
      <c r="RXI212" s="418"/>
      <c r="RXJ212" s="331"/>
      <c r="RXK212" s="332"/>
      <c r="RXL212" s="418"/>
      <c r="RXM212" s="223"/>
      <c r="RXN212" s="223"/>
      <c r="RXO212" s="333"/>
      <c r="RXP212" s="333"/>
      <c r="RXQ212" s="223"/>
      <c r="RXR212" s="418"/>
      <c r="RXS212" s="418"/>
      <c r="RXT212" s="331"/>
      <c r="RXU212" s="332"/>
      <c r="RXV212" s="418"/>
      <c r="RXW212" s="223"/>
      <c r="RXX212" s="223"/>
      <c r="RXY212" s="333"/>
      <c r="RXZ212" s="333"/>
      <c r="RYA212" s="223"/>
      <c r="RYB212" s="418"/>
      <c r="RYC212" s="418"/>
      <c r="RYD212" s="331"/>
      <c r="RYE212" s="332"/>
      <c r="RYF212" s="418"/>
      <c r="RYG212" s="223"/>
      <c r="RYH212" s="223"/>
      <c r="RYI212" s="333"/>
      <c r="RYJ212" s="333"/>
      <c r="RYK212" s="223"/>
      <c r="RYL212" s="418"/>
      <c r="RYM212" s="418"/>
      <c r="RYN212" s="331"/>
      <c r="RYO212" s="332"/>
      <c r="RYP212" s="418"/>
      <c r="RYQ212" s="223"/>
      <c r="RYR212" s="223"/>
      <c r="RYS212" s="333"/>
      <c r="RYT212" s="333"/>
      <c r="RYU212" s="223"/>
      <c r="RYV212" s="418"/>
      <c r="RYW212" s="418"/>
      <c r="RYX212" s="331"/>
      <c r="RYY212" s="332"/>
      <c r="RYZ212" s="418"/>
      <c r="RZA212" s="223"/>
      <c r="RZB212" s="223"/>
      <c r="RZC212" s="333"/>
      <c r="RZD212" s="333"/>
      <c r="RZE212" s="223"/>
      <c r="RZF212" s="418"/>
      <c r="RZG212" s="418"/>
      <c r="RZH212" s="331"/>
      <c r="RZI212" s="332"/>
      <c r="RZJ212" s="418"/>
      <c r="RZK212" s="223"/>
      <c r="RZL212" s="223"/>
      <c r="RZM212" s="333"/>
      <c r="RZN212" s="333"/>
      <c r="RZO212" s="223"/>
      <c r="RZP212" s="418"/>
      <c r="RZQ212" s="418"/>
      <c r="RZR212" s="331"/>
      <c r="RZS212" s="332"/>
      <c r="RZT212" s="418"/>
      <c r="RZU212" s="223"/>
      <c r="RZV212" s="223"/>
      <c r="RZW212" s="333"/>
      <c r="RZX212" s="333"/>
      <c r="RZY212" s="223"/>
      <c r="RZZ212" s="418"/>
      <c r="SAA212" s="418"/>
      <c r="SAB212" s="331"/>
      <c r="SAC212" s="332"/>
      <c r="SAD212" s="418"/>
      <c r="SAE212" s="223"/>
      <c r="SAF212" s="223"/>
      <c r="SAG212" s="333"/>
      <c r="SAH212" s="333"/>
      <c r="SAI212" s="223"/>
      <c r="SAJ212" s="418"/>
      <c r="SAK212" s="418"/>
      <c r="SAL212" s="331"/>
      <c r="SAM212" s="332"/>
      <c r="SAN212" s="418"/>
      <c r="SAO212" s="223"/>
      <c r="SAP212" s="223"/>
      <c r="SAQ212" s="333"/>
      <c r="SAR212" s="333"/>
      <c r="SAS212" s="223"/>
      <c r="SAT212" s="418"/>
      <c r="SAU212" s="418"/>
      <c r="SAV212" s="331"/>
      <c r="SAW212" s="332"/>
      <c r="SAX212" s="418"/>
      <c r="SAY212" s="223"/>
      <c r="SAZ212" s="223"/>
      <c r="SBA212" s="333"/>
      <c r="SBB212" s="333"/>
      <c r="SBC212" s="223"/>
      <c r="SBD212" s="418"/>
      <c r="SBE212" s="418"/>
      <c r="SBF212" s="331"/>
      <c r="SBG212" s="332"/>
      <c r="SBH212" s="418"/>
      <c r="SBI212" s="223"/>
      <c r="SBJ212" s="223"/>
      <c r="SBK212" s="333"/>
      <c r="SBL212" s="333"/>
      <c r="SBM212" s="223"/>
      <c r="SBN212" s="418"/>
      <c r="SBO212" s="418"/>
      <c r="SBP212" s="331"/>
      <c r="SBQ212" s="332"/>
      <c r="SBR212" s="418"/>
      <c r="SBS212" s="223"/>
      <c r="SBT212" s="223"/>
      <c r="SBU212" s="333"/>
      <c r="SBV212" s="333"/>
      <c r="SBW212" s="223"/>
      <c r="SBX212" s="418"/>
      <c r="SBY212" s="418"/>
      <c r="SBZ212" s="331"/>
      <c r="SCA212" s="332"/>
      <c r="SCB212" s="418"/>
      <c r="SCC212" s="223"/>
      <c r="SCD212" s="223"/>
      <c r="SCE212" s="333"/>
      <c r="SCF212" s="333"/>
      <c r="SCG212" s="223"/>
      <c r="SCH212" s="418"/>
      <c r="SCI212" s="418"/>
      <c r="SCJ212" s="331"/>
      <c r="SCK212" s="332"/>
      <c r="SCL212" s="418"/>
      <c r="SCM212" s="223"/>
      <c r="SCN212" s="223"/>
      <c r="SCO212" s="333"/>
      <c r="SCP212" s="333"/>
      <c r="SCQ212" s="223"/>
      <c r="SCR212" s="418"/>
      <c r="SCS212" s="418"/>
      <c r="SCT212" s="331"/>
      <c r="SCU212" s="332"/>
      <c r="SCV212" s="418"/>
      <c r="SCW212" s="223"/>
      <c r="SCX212" s="223"/>
      <c r="SCY212" s="333"/>
      <c r="SCZ212" s="333"/>
      <c r="SDA212" s="223"/>
      <c r="SDB212" s="418"/>
      <c r="SDC212" s="418"/>
      <c r="SDD212" s="331"/>
      <c r="SDE212" s="332"/>
      <c r="SDF212" s="418"/>
      <c r="SDG212" s="223"/>
      <c r="SDH212" s="223"/>
      <c r="SDI212" s="333"/>
      <c r="SDJ212" s="333"/>
      <c r="SDK212" s="223"/>
      <c r="SDL212" s="418"/>
      <c r="SDM212" s="418"/>
      <c r="SDN212" s="331"/>
      <c r="SDO212" s="332"/>
      <c r="SDP212" s="418"/>
      <c r="SDQ212" s="223"/>
      <c r="SDR212" s="223"/>
      <c r="SDS212" s="333"/>
      <c r="SDT212" s="333"/>
      <c r="SDU212" s="223"/>
      <c r="SDV212" s="418"/>
      <c r="SDW212" s="418"/>
      <c r="SDX212" s="331"/>
      <c r="SDY212" s="332"/>
      <c r="SDZ212" s="418"/>
      <c r="SEA212" s="223"/>
      <c r="SEB212" s="223"/>
      <c r="SEC212" s="333"/>
      <c r="SED212" s="333"/>
      <c r="SEE212" s="223"/>
      <c r="SEF212" s="418"/>
      <c r="SEG212" s="418"/>
      <c r="SEH212" s="331"/>
      <c r="SEI212" s="332"/>
      <c r="SEJ212" s="418"/>
      <c r="SEK212" s="223"/>
      <c r="SEL212" s="223"/>
      <c r="SEM212" s="333"/>
      <c r="SEN212" s="333"/>
      <c r="SEO212" s="223"/>
      <c r="SEP212" s="418"/>
      <c r="SEQ212" s="418"/>
      <c r="SER212" s="331"/>
      <c r="SES212" s="332"/>
      <c r="SET212" s="418"/>
      <c r="SEU212" s="223"/>
      <c r="SEV212" s="223"/>
      <c r="SEW212" s="333"/>
      <c r="SEX212" s="333"/>
      <c r="SEY212" s="223"/>
      <c r="SEZ212" s="418"/>
      <c r="SFA212" s="418"/>
      <c r="SFB212" s="331"/>
      <c r="SFC212" s="332"/>
      <c r="SFD212" s="418"/>
      <c r="SFE212" s="223"/>
      <c r="SFF212" s="223"/>
      <c r="SFG212" s="333"/>
      <c r="SFH212" s="333"/>
      <c r="SFI212" s="223"/>
      <c r="SFJ212" s="418"/>
      <c r="SFK212" s="418"/>
      <c r="SFL212" s="331"/>
      <c r="SFM212" s="332"/>
      <c r="SFN212" s="418"/>
      <c r="SFO212" s="223"/>
      <c r="SFP212" s="223"/>
      <c r="SFQ212" s="333"/>
      <c r="SFR212" s="333"/>
      <c r="SFS212" s="223"/>
      <c r="SFT212" s="418"/>
      <c r="SFU212" s="418"/>
      <c r="SFV212" s="331"/>
      <c r="SFW212" s="332"/>
      <c r="SFX212" s="418"/>
      <c r="SFY212" s="223"/>
      <c r="SFZ212" s="223"/>
      <c r="SGA212" s="333"/>
      <c r="SGB212" s="333"/>
      <c r="SGC212" s="223"/>
      <c r="SGD212" s="418"/>
      <c r="SGE212" s="418"/>
      <c r="SGF212" s="331"/>
      <c r="SGG212" s="332"/>
      <c r="SGH212" s="418"/>
      <c r="SGI212" s="223"/>
      <c r="SGJ212" s="223"/>
      <c r="SGK212" s="333"/>
      <c r="SGL212" s="333"/>
      <c r="SGM212" s="223"/>
      <c r="SGN212" s="418"/>
      <c r="SGO212" s="418"/>
      <c r="SGP212" s="331"/>
      <c r="SGQ212" s="332"/>
      <c r="SGR212" s="418"/>
      <c r="SGS212" s="223"/>
      <c r="SGT212" s="223"/>
      <c r="SGU212" s="333"/>
      <c r="SGV212" s="333"/>
      <c r="SGW212" s="223"/>
      <c r="SGX212" s="418"/>
      <c r="SGY212" s="418"/>
      <c r="SGZ212" s="331"/>
      <c r="SHA212" s="332"/>
      <c r="SHB212" s="418"/>
      <c r="SHC212" s="223"/>
      <c r="SHD212" s="223"/>
      <c r="SHE212" s="333"/>
      <c r="SHF212" s="333"/>
      <c r="SHG212" s="223"/>
      <c r="SHH212" s="418"/>
      <c r="SHI212" s="418"/>
      <c r="SHJ212" s="331"/>
      <c r="SHK212" s="332"/>
      <c r="SHL212" s="418"/>
      <c r="SHM212" s="223"/>
      <c r="SHN212" s="223"/>
      <c r="SHO212" s="333"/>
      <c r="SHP212" s="333"/>
      <c r="SHQ212" s="223"/>
      <c r="SHR212" s="418"/>
      <c r="SHS212" s="418"/>
      <c r="SHT212" s="331"/>
      <c r="SHU212" s="332"/>
      <c r="SHV212" s="418"/>
      <c r="SHW212" s="223"/>
      <c r="SHX212" s="223"/>
      <c r="SHY212" s="333"/>
      <c r="SHZ212" s="333"/>
      <c r="SIA212" s="223"/>
      <c r="SIB212" s="418"/>
      <c r="SIC212" s="418"/>
      <c r="SID212" s="331"/>
      <c r="SIE212" s="332"/>
      <c r="SIF212" s="418"/>
      <c r="SIG212" s="223"/>
      <c r="SIH212" s="223"/>
      <c r="SII212" s="333"/>
      <c r="SIJ212" s="333"/>
      <c r="SIK212" s="223"/>
      <c r="SIL212" s="418"/>
      <c r="SIM212" s="418"/>
      <c r="SIN212" s="331"/>
      <c r="SIO212" s="332"/>
      <c r="SIP212" s="418"/>
      <c r="SIQ212" s="223"/>
      <c r="SIR212" s="223"/>
      <c r="SIS212" s="333"/>
      <c r="SIT212" s="333"/>
      <c r="SIU212" s="223"/>
      <c r="SIV212" s="418"/>
      <c r="SIW212" s="418"/>
      <c r="SIX212" s="331"/>
      <c r="SIY212" s="332"/>
      <c r="SIZ212" s="418"/>
      <c r="SJA212" s="223"/>
      <c r="SJB212" s="223"/>
      <c r="SJC212" s="333"/>
      <c r="SJD212" s="333"/>
      <c r="SJE212" s="223"/>
      <c r="SJF212" s="418"/>
      <c r="SJG212" s="418"/>
      <c r="SJH212" s="331"/>
      <c r="SJI212" s="332"/>
      <c r="SJJ212" s="418"/>
      <c r="SJK212" s="223"/>
      <c r="SJL212" s="223"/>
      <c r="SJM212" s="333"/>
      <c r="SJN212" s="333"/>
      <c r="SJO212" s="223"/>
      <c r="SJP212" s="418"/>
      <c r="SJQ212" s="418"/>
      <c r="SJR212" s="331"/>
      <c r="SJS212" s="332"/>
      <c r="SJT212" s="418"/>
      <c r="SJU212" s="223"/>
      <c r="SJV212" s="223"/>
      <c r="SJW212" s="333"/>
      <c r="SJX212" s="333"/>
      <c r="SJY212" s="223"/>
      <c r="SJZ212" s="418"/>
      <c r="SKA212" s="418"/>
      <c r="SKB212" s="331"/>
      <c r="SKC212" s="332"/>
      <c r="SKD212" s="418"/>
      <c r="SKE212" s="223"/>
      <c r="SKF212" s="223"/>
      <c r="SKG212" s="333"/>
      <c r="SKH212" s="333"/>
      <c r="SKI212" s="223"/>
      <c r="SKJ212" s="418"/>
      <c r="SKK212" s="418"/>
      <c r="SKL212" s="331"/>
      <c r="SKM212" s="332"/>
      <c r="SKN212" s="418"/>
      <c r="SKO212" s="223"/>
      <c r="SKP212" s="223"/>
      <c r="SKQ212" s="333"/>
      <c r="SKR212" s="333"/>
      <c r="SKS212" s="223"/>
      <c r="SKT212" s="418"/>
      <c r="SKU212" s="418"/>
      <c r="SKV212" s="331"/>
      <c r="SKW212" s="332"/>
      <c r="SKX212" s="418"/>
      <c r="SKY212" s="223"/>
      <c r="SKZ212" s="223"/>
      <c r="SLA212" s="333"/>
      <c r="SLB212" s="333"/>
      <c r="SLC212" s="223"/>
      <c r="SLD212" s="418"/>
      <c r="SLE212" s="418"/>
      <c r="SLF212" s="331"/>
      <c r="SLG212" s="332"/>
      <c r="SLH212" s="418"/>
      <c r="SLI212" s="223"/>
      <c r="SLJ212" s="223"/>
      <c r="SLK212" s="333"/>
      <c r="SLL212" s="333"/>
      <c r="SLM212" s="223"/>
      <c r="SLN212" s="418"/>
      <c r="SLO212" s="418"/>
      <c r="SLP212" s="331"/>
      <c r="SLQ212" s="332"/>
      <c r="SLR212" s="418"/>
      <c r="SLS212" s="223"/>
      <c r="SLT212" s="223"/>
      <c r="SLU212" s="333"/>
      <c r="SLV212" s="333"/>
      <c r="SLW212" s="223"/>
      <c r="SLX212" s="418"/>
      <c r="SLY212" s="418"/>
      <c r="SLZ212" s="331"/>
      <c r="SMA212" s="332"/>
      <c r="SMB212" s="418"/>
      <c r="SMC212" s="223"/>
      <c r="SMD212" s="223"/>
      <c r="SME212" s="333"/>
      <c r="SMF212" s="333"/>
      <c r="SMG212" s="223"/>
      <c r="SMH212" s="418"/>
      <c r="SMI212" s="418"/>
      <c r="SMJ212" s="331"/>
      <c r="SMK212" s="332"/>
      <c r="SML212" s="418"/>
      <c r="SMM212" s="223"/>
      <c r="SMN212" s="223"/>
      <c r="SMO212" s="333"/>
      <c r="SMP212" s="333"/>
      <c r="SMQ212" s="223"/>
      <c r="SMR212" s="418"/>
      <c r="SMS212" s="418"/>
      <c r="SMT212" s="331"/>
      <c r="SMU212" s="332"/>
      <c r="SMV212" s="418"/>
      <c r="SMW212" s="223"/>
      <c r="SMX212" s="223"/>
      <c r="SMY212" s="333"/>
      <c r="SMZ212" s="333"/>
      <c r="SNA212" s="223"/>
      <c r="SNB212" s="418"/>
      <c r="SNC212" s="418"/>
      <c r="SND212" s="331"/>
      <c r="SNE212" s="332"/>
      <c r="SNF212" s="418"/>
      <c r="SNG212" s="223"/>
      <c r="SNH212" s="223"/>
      <c r="SNI212" s="333"/>
      <c r="SNJ212" s="333"/>
      <c r="SNK212" s="223"/>
      <c r="SNL212" s="418"/>
      <c r="SNM212" s="418"/>
      <c r="SNN212" s="331"/>
      <c r="SNO212" s="332"/>
      <c r="SNP212" s="418"/>
      <c r="SNQ212" s="223"/>
      <c r="SNR212" s="223"/>
      <c r="SNS212" s="333"/>
      <c r="SNT212" s="333"/>
      <c r="SNU212" s="223"/>
      <c r="SNV212" s="418"/>
      <c r="SNW212" s="418"/>
      <c r="SNX212" s="331"/>
      <c r="SNY212" s="332"/>
      <c r="SNZ212" s="418"/>
      <c r="SOA212" s="223"/>
      <c r="SOB212" s="223"/>
      <c r="SOC212" s="333"/>
      <c r="SOD212" s="333"/>
      <c r="SOE212" s="223"/>
      <c r="SOF212" s="418"/>
      <c r="SOG212" s="418"/>
      <c r="SOH212" s="331"/>
      <c r="SOI212" s="332"/>
      <c r="SOJ212" s="418"/>
      <c r="SOK212" s="223"/>
      <c r="SOL212" s="223"/>
      <c r="SOM212" s="333"/>
      <c r="SON212" s="333"/>
      <c r="SOO212" s="223"/>
      <c r="SOP212" s="418"/>
      <c r="SOQ212" s="418"/>
      <c r="SOR212" s="331"/>
      <c r="SOS212" s="332"/>
      <c r="SOT212" s="418"/>
      <c r="SOU212" s="223"/>
      <c r="SOV212" s="223"/>
      <c r="SOW212" s="333"/>
      <c r="SOX212" s="333"/>
      <c r="SOY212" s="223"/>
      <c r="SOZ212" s="418"/>
      <c r="SPA212" s="418"/>
      <c r="SPB212" s="331"/>
      <c r="SPC212" s="332"/>
      <c r="SPD212" s="418"/>
      <c r="SPE212" s="223"/>
      <c r="SPF212" s="223"/>
      <c r="SPG212" s="333"/>
      <c r="SPH212" s="333"/>
      <c r="SPI212" s="223"/>
      <c r="SPJ212" s="418"/>
      <c r="SPK212" s="418"/>
      <c r="SPL212" s="331"/>
      <c r="SPM212" s="332"/>
      <c r="SPN212" s="418"/>
      <c r="SPO212" s="223"/>
      <c r="SPP212" s="223"/>
      <c r="SPQ212" s="333"/>
      <c r="SPR212" s="333"/>
      <c r="SPS212" s="223"/>
      <c r="SPT212" s="418"/>
      <c r="SPU212" s="418"/>
      <c r="SPV212" s="331"/>
      <c r="SPW212" s="332"/>
      <c r="SPX212" s="418"/>
      <c r="SPY212" s="223"/>
      <c r="SPZ212" s="223"/>
      <c r="SQA212" s="333"/>
      <c r="SQB212" s="333"/>
      <c r="SQC212" s="223"/>
      <c r="SQD212" s="418"/>
      <c r="SQE212" s="418"/>
      <c r="SQF212" s="331"/>
      <c r="SQG212" s="332"/>
      <c r="SQH212" s="418"/>
      <c r="SQI212" s="223"/>
      <c r="SQJ212" s="223"/>
      <c r="SQK212" s="333"/>
      <c r="SQL212" s="333"/>
      <c r="SQM212" s="223"/>
      <c r="SQN212" s="418"/>
      <c r="SQO212" s="418"/>
      <c r="SQP212" s="331"/>
      <c r="SQQ212" s="332"/>
      <c r="SQR212" s="418"/>
      <c r="SQS212" s="223"/>
      <c r="SQT212" s="223"/>
      <c r="SQU212" s="333"/>
      <c r="SQV212" s="333"/>
      <c r="SQW212" s="223"/>
      <c r="SQX212" s="418"/>
      <c r="SQY212" s="418"/>
      <c r="SQZ212" s="331"/>
      <c r="SRA212" s="332"/>
      <c r="SRB212" s="418"/>
      <c r="SRC212" s="223"/>
      <c r="SRD212" s="223"/>
      <c r="SRE212" s="333"/>
      <c r="SRF212" s="333"/>
      <c r="SRG212" s="223"/>
      <c r="SRH212" s="418"/>
      <c r="SRI212" s="418"/>
      <c r="SRJ212" s="331"/>
      <c r="SRK212" s="332"/>
      <c r="SRL212" s="418"/>
      <c r="SRM212" s="223"/>
      <c r="SRN212" s="223"/>
      <c r="SRO212" s="333"/>
      <c r="SRP212" s="333"/>
      <c r="SRQ212" s="223"/>
      <c r="SRR212" s="418"/>
      <c r="SRS212" s="418"/>
      <c r="SRT212" s="331"/>
      <c r="SRU212" s="332"/>
      <c r="SRV212" s="418"/>
      <c r="SRW212" s="223"/>
      <c r="SRX212" s="223"/>
      <c r="SRY212" s="333"/>
      <c r="SRZ212" s="333"/>
      <c r="SSA212" s="223"/>
      <c r="SSB212" s="418"/>
      <c r="SSC212" s="418"/>
      <c r="SSD212" s="331"/>
      <c r="SSE212" s="332"/>
      <c r="SSF212" s="418"/>
      <c r="SSG212" s="223"/>
      <c r="SSH212" s="223"/>
      <c r="SSI212" s="333"/>
      <c r="SSJ212" s="333"/>
      <c r="SSK212" s="223"/>
      <c r="SSL212" s="418"/>
      <c r="SSM212" s="418"/>
      <c r="SSN212" s="331"/>
      <c r="SSO212" s="332"/>
      <c r="SSP212" s="418"/>
      <c r="SSQ212" s="223"/>
      <c r="SSR212" s="223"/>
      <c r="SSS212" s="333"/>
      <c r="SST212" s="333"/>
      <c r="SSU212" s="223"/>
      <c r="SSV212" s="418"/>
      <c r="SSW212" s="418"/>
      <c r="SSX212" s="331"/>
      <c r="SSY212" s="332"/>
      <c r="SSZ212" s="418"/>
      <c r="STA212" s="223"/>
      <c r="STB212" s="223"/>
      <c r="STC212" s="333"/>
      <c r="STD212" s="333"/>
      <c r="STE212" s="223"/>
      <c r="STF212" s="418"/>
      <c r="STG212" s="418"/>
      <c r="STH212" s="331"/>
      <c r="STI212" s="332"/>
      <c r="STJ212" s="418"/>
      <c r="STK212" s="223"/>
      <c r="STL212" s="223"/>
      <c r="STM212" s="333"/>
      <c r="STN212" s="333"/>
      <c r="STO212" s="223"/>
      <c r="STP212" s="418"/>
      <c r="STQ212" s="418"/>
      <c r="STR212" s="331"/>
      <c r="STS212" s="332"/>
      <c r="STT212" s="418"/>
      <c r="STU212" s="223"/>
      <c r="STV212" s="223"/>
      <c r="STW212" s="333"/>
      <c r="STX212" s="333"/>
      <c r="STY212" s="223"/>
      <c r="STZ212" s="418"/>
      <c r="SUA212" s="418"/>
      <c r="SUB212" s="331"/>
      <c r="SUC212" s="332"/>
      <c r="SUD212" s="418"/>
      <c r="SUE212" s="223"/>
      <c r="SUF212" s="223"/>
      <c r="SUG212" s="333"/>
      <c r="SUH212" s="333"/>
      <c r="SUI212" s="223"/>
      <c r="SUJ212" s="418"/>
      <c r="SUK212" s="418"/>
      <c r="SUL212" s="331"/>
      <c r="SUM212" s="332"/>
      <c r="SUN212" s="418"/>
      <c r="SUO212" s="223"/>
      <c r="SUP212" s="223"/>
      <c r="SUQ212" s="333"/>
      <c r="SUR212" s="333"/>
      <c r="SUS212" s="223"/>
      <c r="SUT212" s="418"/>
      <c r="SUU212" s="418"/>
      <c r="SUV212" s="331"/>
      <c r="SUW212" s="332"/>
      <c r="SUX212" s="418"/>
      <c r="SUY212" s="223"/>
      <c r="SUZ212" s="223"/>
      <c r="SVA212" s="333"/>
      <c r="SVB212" s="333"/>
      <c r="SVC212" s="223"/>
      <c r="SVD212" s="418"/>
      <c r="SVE212" s="418"/>
      <c r="SVF212" s="331"/>
      <c r="SVG212" s="332"/>
      <c r="SVH212" s="418"/>
      <c r="SVI212" s="223"/>
      <c r="SVJ212" s="223"/>
      <c r="SVK212" s="333"/>
      <c r="SVL212" s="333"/>
      <c r="SVM212" s="223"/>
      <c r="SVN212" s="418"/>
      <c r="SVO212" s="418"/>
      <c r="SVP212" s="331"/>
      <c r="SVQ212" s="332"/>
      <c r="SVR212" s="418"/>
      <c r="SVS212" s="223"/>
      <c r="SVT212" s="223"/>
      <c r="SVU212" s="333"/>
      <c r="SVV212" s="333"/>
      <c r="SVW212" s="223"/>
      <c r="SVX212" s="418"/>
      <c r="SVY212" s="418"/>
      <c r="SVZ212" s="331"/>
      <c r="SWA212" s="332"/>
      <c r="SWB212" s="418"/>
      <c r="SWC212" s="223"/>
      <c r="SWD212" s="223"/>
      <c r="SWE212" s="333"/>
      <c r="SWF212" s="333"/>
      <c r="SWG212" s="223"/>
      <c r="SWH212" s="418"/>
      <c r="SWI212" s="418"/>
      <c r="SWJ212" s="331"/>
      <c r="SWK212" s="332"/>
      <c r="SWL212" s="418"/>
      <c r="SWM212" s="223"/>
      <c r="SWN212" s="223"/>
      <c r="SWO212" s="333"/>
      <c r="SWP212" s="333"/>
      <c r="SWQ212" s="223"/>
      <c r="SWR212" s="418"/>
      <c r="SWS212" s="418"/>
      <c r="SWT212" s="331"/>
      <c r="SWU212" s="332"/>
      <c r="SWV212" s="418"/>
      <c r="SWW212" s="223"/>
      <c r="SWX212" s="223"/>
      <c r="SWY212" s="333"/>
      <c r="SWZ212" s="333"/>
      <c r="SXA212" s="223"/>
      <c r="SXB212" s="418"/>
      <c r="SXC212" s="418"/>
      <c r="SXD212" s="331"/>
      <c r="SXE212" s="332"/>
      <c r="SXF212" s="418"/>
      <c r="SXG212" s="223"/>
      <c r="SXH212" s="223"/>
      <c r="SXI212" s="333"/>
      <c r="SXJ212" s="333"/>
      <c r="SXK212" s="223"/>
      <c r="SXL212" s="418"/>
      <c r="SXM212" s="418"/>
      <c r="SXN212" s="331"/>
      <c r="SXO212" s="332"/>
      <c r="SXP212" s="418"/>
      <c r="SXQ212" s="223"/>
      <c r="SXR212" s="223"/>
      <c r="SXS212" s="333"/>
      <c r="SXT212" s="333"/>
      <c r="SXU212" s="223"/>
      <c r="SXV212" s="418"/>
      <c r="SXW212" s="418"/>
      <c r="SXX212" s="331"/>
      <c r="SXY212" s="332"/>
      <c r="SXZ212" s="418"/>
      <c r="SYA212" s="223"/>
      <c r="SYB212" s="223"/>
      <c r="SYC212" s="333"/>
      <c r="SYD212" s="333"/>
      <c r="SYE212" s="223"/>
      <c r="SYF212" s="418"/>
      <c r="SYG212" s="418"/>
      <c r="SYH212" s="331"/>
      <c r="SYI212" s="332"/>
      <c r="SYJ212" s="418"/>
      <c r="SYK212" s="223"/>
      <c r="SYL212" s="223"/>
      <c r="SYM212" s="333"/>
      <c r="SYN212" s="333"/>
      <c r="SYO212" s="223"/>
      <c r="SYP212" s="418"/>
      <c r="SYQ212" s="418"/>
      <c r="SYR212" s="331"/>
      <c r="SYS212" s="332"/>
      <c r="SYT212" s="418"/>
      <c r="SYU212" s="223"/>
      <c r="SYV212" s="223"/>
      <c r="SYW212" s="333"/>
      <c r="SYX212" s="333"/>
      <c r="SYY212" s="223"/>
      <c r="SYZ212" s="418"/>
      <c r="SZA212" s="418"/>
      <c r="SZB212" s="331"/>
      <c r="SZC212" s="332"/>
      <c r="SZD212" s="418"/>
      <c r="SZE212" s="223"/>
      <c r="SZF212" s="223"/>
      <c r="SZG212" s="333"/>
      <c r="SZH212" s="333"/>
      <c r="SZI212" s="223"/>
      <c r="SZJ212" s="418"/>
      <c r="SZK212" s="418"/>
      <c r="SZL212" s="331"/>
      <c r="SZM212" s="332"/>
      <c r="SZN212" s="418"/>
      <c r="SZO212" s="223"/>
      <c r="SZP212" s="223"/>
      <c r="SZQ212" s="333"/>
      <c r="SZR212" s="333"/>
      <c r="SZS212" s="223"/>
      <c r="SZT212" s="418"/>
      <c r="SZU212" s="418"/>
      <c r="SZV212" s="331"/>
      <c r="SZW212" s="332"/>
      <c r="SZX212" s="418"/>
      <c r="SZY212" s="223"/>
      <c r="SZZ212" s="223"/>
      <c r="TAA212" s="333"/>
      <c r="TAB212" s="333"/>
      <c r="TAC212" s="223"/>
      <c r="TAD212" s="418"/>
      <c r="TAE212" s="418"/>
      <c r="TAF212" s="331"/>
      <c r="TAG212" s="332"/>
      <c r="TAH212" s="418"/>
      <c r="TAI212" s="223"/>
      <c r="TAJ212" s="223"/>
      <c r="TAK212" s="333"/>
      <c r="TAL212" s="333"/>
      <c r="TAM212" s="223"/>
      <c r="TAN212" s="418"/>
      <c r="TAO212" s="418"/>
      <c r="TAP212" s="331"/>
      <c r="TAQ212" s="332"/>
      <c r="TAR212" s="418"/>
      <c r="TAS212" s="223"/>
      <c r="TAT212" s="223"/>
      <c r="TAU212" s="333"/>
      <c r="TAV212" s="333"/>
      <c r="TAW212" s="223"/>
      <c r="TAX212" s="418"/>
      <c r="TAY212" s="418"/>
      <c r="TAZ212" s="331"/>
      <c r="TBA212" s="332"/>
      <c r="TBB212" s="418"/>
      <c r="TBC212" s="223"/>
      <c r="TBD212" s="223"/>
      <c r="TBE212" s="333"/>
      <c r="TBF212" s="333"/>
      <c r="TBG212" s="223"/>
      <c r="TBH212" s="418"/>
      <c r="TBI212" s="418"/>
      <c r="TBJ212" s="331"/>
      <c r="TBK212" s="332"/>
      <c r="TBL212" s="418"/>
      <c r="TBM212" s="223"/>
      <c r="TBN212" s="223"/>
      <c r="TBO212" s="333"/>
      <c r="TBP212" s="333"/>
      <c r="TBQ212" s="223"/>
      <c r="TBR212" s="418"/>
      <c r="TBS212" s="418"/>
      <c r="TBT212" s="331"/>
      <c r="TBU212" s="332"/>
      <c r="TBV212" s="418"/>
      <c r="TBW212" s="223"/>
      <c r="TBX212" s="223"/>
      <c r="TBY212" s="333"/>
      <c r="TBZ212" s="333"/>
      <c r="TCA212" s="223"/>
      <c r="TCB212" s="418"/>
      <c r="TCC212" s="418"/>
      <c r="TCD212" s="331"/>
      <c r="TCE212" s="332"/>
      <c r="TCF212" s="418"/>
      <c r="TCG212" s="223"/>
      <c r="TCH212" s="223"/>
      <c r="TCI212" s="333"/>
      <c r="TCJ212" s="333"/>
      <c r="TCK212" s="223"/>
      <c r="TCL212" s="418"/>
      <c r="TCM212" s="418"/>
      <c r="TCN212" s="331"/>
      <c r="TCO212" s="332"/>
      <c r="TCP212" s="418"/>
      <c r="TCQ212" s="223"/>
      <c r="TCR212" s="223"/>
      <c r="TCS212" s="333"/>
      <c r="TCT212" s="333"/>
      <c r="TCU212" s="223"/>
      <c r="TCV212" s="418"/>
      <c r="TCW212" s="418"/>
      <c r="TCX212" s="331"/>
      <c r="TCY212" s="332"/>
      <c r="TCZ212" s="418"/>
      <c r="TDA212" s="223"/>
      <c r="TDB212" s="223"/>
      <c r="TDC212" s="333"/>
      <c r="TDD212" s="333"/>
      <c r="TDE212" s="223"/>
      <c r="TDF212" s="418"/>
      <c r="TDG212" s="418"/>
      <c r="TDH212" s="331"/>
      <c r="TDI212" s="332"/>
      <c r="TDJ212" s="418"/>
      <c r="TDK212" s="223"/>
      <c r="TDL212" s="223"/>
      <c r="TDM212" s="333"/>
      <c r="TDN212" s="333"/>
      <c r="TDO212" s="223"/>
      <c r="TDP212" s="418"/>
      <c r="TDQ212" s="418"/>
      <c r="TDR212" s="331"/>
      <c r="TDS212" s="332"/>
      <c r="TDT212" s="418"/>
      <c r="TDU212" s="223"/>
      <c r="TDV212" s="223"/>
      <c r="TDW212" s="333"/>
      <c r="TDX212" s="333"/>
      <c r="TDY212" s="223"/>
      <c r="TDZ212" s="418"/>
      <c r="TEA212" s="418"/>
      <c r="TEB212" s="331"/>
      <c r="TEC212" s="332"/>
      <c r="TED212" s="418"/>
      <c r="TEE212" s="223"/>
      <c r="TEF212" s="223"/>
      <c r="TEG212" s="333"/>
      <c r="TEH212" s="333"/>
      <c r="TEI212" s="223"/>
      <c r="TEJ212" s="418"/>
      <c r="TEK212" s="418"/>
      <c r="TEL212" s="331"/>
      <c r="TEM212" s="332"/>
      <c r="TEN212" s="418"/>
      <c r="TEO212" s="223"/>
      <c r="TEP212" s="223"/>
      <c r="TEQ212" s="333"/>
      <c r="TER212" s="333"/>
      <c r="TES212" s="223"/>
      <c r="TET212" s="418"/>
      <c r="TEU212" s="418"/>
      <c r="TEV212" s="331"/>
      <c r="TEW212" s="332"/>
      <c r="TEX212" s="418"/>
      <c r="TEY212" s="223"/>
      <c r="TEZ212" s="223"/>
      <c r="TFA212" s="333"/>
      <c r="TFB212" s="333"/>
      <c r="TFC212" s="223"/>
      <c r="TFD212" s="418"/>
      <c r="TFE212" s="418"/>
      <c r="TFF212" s="331"/>
      <c r="TFG212" s="332"/>
      <c r="TFH212" s="418"/>
      <c r="TFI212" s="223"/>
      <c r="TFJ212" s="223"/>
      <c r="TFK212" s="333"/>
      <c r="TFL212" s="333"/>
      <c r="TFM212" s="223"/>
      <c r="TFN212" s="418"/>
      <c r="TFO212" s="418"/>
      <c r="TFP212" s="331"/>
      <c r="TFQ212" s="332"/>
      <c r="TFR212" s="418"/>
      <c r="TFS212" s="223"/>
      <c r="TFT212" s="223"/>
      <c r="TFU212" s="333"/>
      <c r="TFV212" s="333"/>
      <c r="TFW212" s="223"/>
      <c r="TFX212" s="418"/>
      <c r="TFY212" s="418"/>
      <c r="TFZ212" s="331"/>
      <c r="TGA212" s="332"/>
      <c r="TGB212" s="418"/>
      <c r="TGC212" s="223"/>
      <c r="TGD212" s="223"/>
      <c r="TGE212" s="333"/>
      <c r="TGF212" s="333"/>
      <c r="TGG212" s="223"/>
      <c r="TGH212" s="418"/>
      <c r="TGI212" s="418"/>
      <c r="TGJ212" s="331"/>
      <c r="TGK212" s="332"/>
      <c r="TGL212" s="418"/>
      <c r="TGM212" s="223"/>
      <c r="TGN212" s="223"/>
      <c r="TGO212" s="333"/>
      <c r="TGP212" s="333"/>
      <c r="TGQ212" s="223"/>
      <c r="TGR212" s="418"/>
      <c r="TGS212" s="418"/>
      <c r="TGT212" s="331"/>
      <c r="TGU212" s="332"/>
      <c r="TGV212" s="418"/>
      <c r="TGW212" s="223"/>
      <c r="TGX212" s="223"/>
      <c r="TGY212" s="333"/>
      <c r="TGZ212" s="333"/>
      <c r="THA212" s="223"/>
      <c r="THB212" s="418"/>
      <c r="THC212" s="418"/>
      <c r="THD212" s="331"/>
      <c r="THE212" s="332"/>
      <c r="THF212" s="418"/>
      <c r="THG212" s="223"/>
      <c r="THH212" s="223"/>
      <c r="THI212" s="333"/>
      <c r="THJ212" s="333"/>
      <c r="THK212" s="223"/>
      <c r="THL212" s="418"/>
      <c r="THM212" s="418"/>
      <c r="THN212" s="331"/>
      <c r="THO212" s="332"/>
      <c r="THP212" s="418"/>
      <c r="THQ212" s="223"/>
      <c r="THR212" s="223"/>
      <c r="THS212" s="333"/>
      <c r="THT212" s="333"/>
      <c r="THU212" s="223"/>
      <c r="THV212" s="418"/>
      <c r="THW212" s="418"/>
      <c r="THX212" s="331"/>
      <c r="THY212" s="332"/>
      <c r="THZ212" s="418"/>
      <c r="TIA212" s="223"/>
      <c r="TIB212" s="223"/>
      <c r="TIC212" s="333"/>
      <c r="TID212" s="333"/>
      <c r="TIE212" s="223"/>
      <c r="TIF212" s="418"/>
      <c r="TIG212" s="418"/>
      <c r="TIH212" s="331"/>
      <c r="TII212" s="332"/>
      <c r="TIJ212" s="418"/>
      <c r="TIK212" s="223"/>
      <c r="TIL212" s="223"/>
      <c r="TIM212" s="333"/>
      <c r="TIN212" s="333"/>
      <c r="TIO212" s="223"/>
      <c r="TIP212" s="418"/>
      <c r="TIQ212" s="418"/>
      <c r="TIR212" s="331"/>
      <c r="TIS212" s="332"/>
      <c r="TIT212" s="418"/>
      <c r="TIU212" s="223"/>
      <c r="TIV212" s="223"/>
      <c r="TIW212" s="333"/>
      <c r="TIX212" s="333"/>
      <c r="TIY212" s="223"/>
      <c r="TIZ212" s="418"/>
      <c r="TJA212" s="418"/>
      <c r="TJB212" s="331"/>
      <c r="TJC212" s="332"/>
      <c r="TJD212" s="418"/>
      <c r="TJE212" s="223"/>
      <c r="TJF212" s="223"/>
      <c r="TJG212" s="333"/>
      <c r="TJH212" s="333"/>
      <c r="TJI212" s="223"/>
      <c r="TJJ212" s="418"/>
      <c r="TJK212" s="418"/>
      <c r="TJL212" s="331"/>
      <c r="TJM212" s="332"/>
      <c r="TJN212" s="418"/>
      <c r="TJO212" s="223"/>
      <c r="TJP212" s="223"/>
      <c r="TJQ212" s="333"/>
      <c r="TJR212" s="333"/>
      <c r="TJS212" s="223"/>
      <c r="TJT212" s="418"/>
      <c r="TJU212" s="418"/>
      <c r="TJV212" s="331"/>
      <c r="TJW212" s="332"/>
      <c r="TJX212" s="418"/>
      <c r="TJY212" s="223"/>
      <c r="TJZ212" s="223"/>
      <c r="TKA212" s="333"/>
      <c r="TKB212" s="333"/>
      <c r="TKC212" s="223"/>
      <c r="TKD212" s="418"/>
      <c r="TKE212" s="418"/>
      <c r="TKF212" s="331"/>
      <c r="TKG212" s="332"/>
      <c r="TKH212" s="418"/>
      <c r="TKI212" s="223"/>
      <c r="TKJ212" s="223"/>
      <c r="TKK212" s="333"/>
      <c r="TKL212" s="333"/>
      <c r="TKM212" s="223"/>
      <c r="TKN212" s="418"/>
      <c r="TKO212" s="418"/>
      <c r="TKP212" s="331"/>
      <c r="TKQ212" s="332"/>
      <c r="TKR212" s="418"/>
      <c r="TKS212" s="223"/>
      <c r="TKT212" s="223"/>
      <c r="TKU212" s="333"/>
      <c r="TKV212" s="333"/>
      <c r="TKW212" s="223"/>
      <c r="TKX212" s="418"/>
      <c r="TKY212" s="418"/>
      <c r="TKZ212" s="331"/>
      <c r="TLA212" s="332"/>
      <c r="TLB212" s="418"/>
      <c r="TLC212" s="223"/>
      <c r="TLD212" s="223"/>
      <c r="TLE212" s="333"/>
      <c r="TLF212" s="333"/>
      <c r="TLG212" s="223"/>
      <c r="TLH212" s="418"/>
      <c r="TLI212" s="418"/>
      <c r="TLJ212" s="331"/>
      <c r="TLK212" s="332"/>
      <c r="TLL212" s="418"/>
      <c r="TLM212" s="223"/>
      <c r="TLN212" s="223"/>
      <c r="TLO212" s="333"/>
      <c r="TLP212" s="333"/>
      <c r="TLQ212" s="223"/>
      <c r="TLR212" s="418"/>
      <c r="TLS212" s="418"/>
      <c r="TLT212" s="331"/>
      <c r="TLU212" s="332"/>
      <c r="TLV212" s="418"/>
      <c r="TLW212" s="223"/>
      <c r="TLX212" s="223"/>
      <c r="TLY212" s="333"/>
      <c r="TLZ212" s="333"/>
      <c r="TMA212" s="223"/>
      <c r="TMB212" s="418"/>
      <c r="TMC212" s="418"/>
      <c r="TMD212" s="331"/>
      <c r="TME212" s="332"/>
      <c r="TMF212" s="418"/>
      <c r="TMG212" s="223"/>
      <c r="TMH212" s="223"/>
      <c r="TMI212" s="333"/>
      <c r="TMJ212" s="333"/>
      <c r="TMK212" s="223"/>
      <c r="TML212" s="418"/>
      <c r="TMM212" s="418"/>
      <c r="TMN212" s="331"/>
      <c r="TMO212" s="332"/>
      <c r="TMP212" s="418"/>
      <c r="TMQ212" s="223"/>
      <c r="TMR212" s="223"/>
      <c r="TMS212" s="333"/>
      <c r="TMT212" s="333"/>
      <c r="TMU212" s="223"/>
      <c r="TMV212" s="418"/>
      <c r="TMW212" s="418"/>
      <c r="TMX212" s="331"/>
      <c r="TMY212" s="332"/>
      <c r="TMZ212" s="418"/>
      <c r="TNA212" s="223"/>
      <c r="TNB212" s="223"/>
      <c r="TNC212" s="333"/>
      <c r="TND212" s="333"/>
      <c r="TNE212" s="223"/>
      <c r="TNF212" s="418"/>
      <c r="TNG212" s="418"/>
      <c r="TNH212" s="331"/>
      <c r="TNI212" s="332"/>
      <c r="TNJ212" s="418"/>
      <c r="TNK212" s="223"/>
      <c r="TNL212" s="223"/>
      <c r="TNM212" s="333"/>
      <c r="TNN212" s="333"/>
      <c r="TNO212" s="223"/>
      <c r="TNP212" s="418"/>
      <c r="TNQ212" s="418"/>
      <c r="TNR212" s="331"/>
      <c r="TNS212" s="332"/>
      <c r="TNT212" s="418"/>
      <c r="TNU212" s="223"/>
      <c r="TNV212" s="223"/>
      <c r="TNW212" s="333"/>
      <c r="TNX212" s="333"/>
      <c r="TNY212" s="223"/>
      <c r="TNZ212" s="418"/>
      <c r="TOA212" s="418"/>
      <c r="TOB212" s="331"/>
      <c r="TOC212" s="332"/>
      <c r="TOD212" s="418"/>
      <c r="TOE212" s="223"/>
      <c r="TOF212" s="223"/>
      <c r="TOG212" s="333"/>
      <c r="TOH212" s="333"/>
      <c r="TOI212" s="223"/>
      <c r="TOJ212" s="418"/>
      <c r="TOK212" s="418"/>
      <c r="TOL212" s="331"/>
      <c r="TOM212" s="332"/>
      <c r="TON212" s="418"/>
      <c r="TOO212" s="223"/>
      <c r="TOP212" s="223"/>
      <c r="TOQ212" s="333"/>
      <c r="TOR212" s="333"/>
      <c r="TOS212" s="223"/>
      <c r="TOT212" s="418"/>
      <c r="TOU212" s="418"/>
      <c r="TOV212" s="331"/>
      <c r="TOW212" s="332"/>
      <c r="TOX212" s="418"/>
      <c r="TOY212" s="223"/>
      <c r="TOZ212" s="223"/>
      <c r="TPA212" s="333"/>
      <c r="TPB212" s="333"/>
      <c r="TPC212" s="223"/>
      <c r="TPD212" s="418"/>
      <c r="TPE212" s="418"/>
      <c r="TPF212" s="331"/>
      <c r="TPG212" s="332"/>
      <c r="TPH212" s="418"/>
      <c r="TPI212" s="223"/>
      <c r="TPJ212" s="223"/>
      <c r="TPK212" s="333"/>
      <c r="TPL212" s="333"/>
      <c r="TPM212" s="223"/>
      <c r="TPN212" s="418"/>
      <c r="TPO212" s="418"/>
      <c r="TPP212" s="331"/>
      <c r="TPQ212" s="332"/>
      <c r="TPR212" s="418"/>
      <c r="TPS212" s="223"/>
      <c r="TPT212" s="223"/>
      <c r="TPU212" s="333"/>
      <c r="TPV212" s="333"/>
      <c r="TPW212" s="223"/>
      <c r="TPX212" s="418"/>
      <c r="TPY212" s="418"/>
      <c r="TPZ212" s="331"/>
      <c r="TQA212" s="332"/>
      <c r="TQB212" s="418"/>
      <c r="TQC212" s="223"/>
      <c r="TQD212" s="223"/>
      <c r="TQE212" s="333"/>
      <c r="TQF212" s="333"/>
      <c r="TQG212" s="223"/>
      <c r="TQH212" s="418"/>
      <c r="TQI212" s="418"/>
      <c r="TQJ212" s="331"/>
      <c r="TQK212" s="332"/>
      <c r="TQL212" s="418"/>
      <c r="TQM212" s="223"/>
      <c r="TQN212" s="223"/>
      <c r="TQO212" s="333"/>
      <c r="TQP212" s="333"/>
      <c r="TQQ212" s="223"/>
      <c r="TQR212" s="418"/>
      <c r="TQS212" s="418"/>
      <c r="TQT212" s="331"/>
      <c r="TQU212" s="332"/>
      <c r="TQV212" s="418"/>
      <c r="TQW212" s="223"/>
      <c r="TQX212" s="223"/>
      <c r="TQY212" s="333"/>
      <c r="TQZ212" s="333"/>
      <c r="TRA212" s="223"/>
      <c r="TRB212" s="418"/>
      <c r="TRC212" s="418"/>
      <c r="TRD212" s="331"/>
      <c r="TRE212" s="332"/>
      <c r="TRF212" s="418"/>
      <c r="TRG212" s="223"/>
      <c r="TRH212" s="223"/>
      <c r="TRI212" s="333"/>
      <c r="TRJ212" s="333"/>
      <c r="TRK212" s="223"/>
      <c r="TRL212" s="418"/>
      <c r="TRM212" s="418"/>
      <c r="TRN212" s="331"/>
      <c r="TRO212" s="332"/>
      <c r="TRP212" s="418"/>
      <c r="TRQ212" s="223"/>
      <c r="TRR212" s="223"/>
      <c r="TRS212" s="333"/>
      <c r="TRT212" s="333"/>
      <c r="TRU212" s="223"/>
      <c r="TRV212" s="418"/>
      <c r="TRW212" s="418"/>
      <c r="TRX212" s="331"/>
      <c r="TRY212" s="332"/>
      <c r="TRZ212" s="418"/>
      <c r="TSA212" s="223"/>
      <c r="TSB212" s="223"/>
      <c r="TSC212" s="333"/>
      <c r="TSD212" s="333"/>
      <c r="TSE212" s="223"/>
      <c r="TSF212" s="418"/>
      <c r="TSG212" s="418"/>
      <c r="TSH212" s="331"/>
      <c r="TSI212" s="332"/>
      <c r="TSJ212" s="418"/>
      <c r="TSK212" s="223"/>
      <c r="TSL212" s="223"/>
      <c r="TSM212" s="333"/>
      <c r="TSN212" s="333"/>
      <c r="TSO212" s="223"/>
      <c r="TSP212" s="418"/>
      <c r="TSQ212" s="418"/>
      <c r="TSR212" s="331"/>
      <c r="TSS212" s="332"/>
      <c r="TST212" s="418"/>
      <c r="TSU212" s="223"/>
      <c r="TSV212" s="223"/>
      <c r="TSW212" s="333"/>
      <c r="TSX212" s="333"/>
      <c r="TSY212" s="223"/>
      <c r="TSZ212" s="418"/>
      <c r="TTA212" s="418"/>
      <c r="TTB212" s="331"/>
      <c r="TTC212" s="332"/>
      <c r="TTD212" s="418"/>
      <c r="TTE212" s="223"/>
      <c r="TTF212" s="223"/>
      <c r="TTG212" s="333"/>
      <c r="TTH212" s="333"/>
      <c r="TTI212" s="223"/>
      <c r="TTJ212" s="418"/>
      <c r="TTK212" s="418"/>
      <c r="TTL212" s="331"/>
      <c r="TTM212" s="332"/>
      <c r="TTN212" s="418"/>
      <c r="TTO212" s="223"/>
      <c r="TTP212" s="223"/>
      <c r="TTQ212" s="333"/>
      <c r="TTR212" s="333"/>
      <c r="TTS212" s="223"/>
      <c r="TTT212" s="418"/>
      <c r="TTU212" s="418"/>
      <c r="TTV212" s="331"/>
      <c r="TTW212" s="332"/>
      <c r="TTX212" s="418"/>
      <c r="TTY212" s="223"/>
      <c r="TTZ212" s="223"/>
      <c r="TUA212" s="333"/>
      <c r="TUB212" s="333"/>
      <c r="TUC212" s="223"/>
      <c r="TUD212" s="418"/>
      <c r="TUE212" s="418"/>
      <c r="TUF212" s="331"/>
      <c r="TUG212" s="332"/>
      <c r="TUH212" s="418"/>
      <c r="TUI212" s="223"/>
      <c r="TUJ212" s="223"/>
      <c r="TUK212" s="333"/>
      <c r="TUL212" s="333"/>
      <c r="TUM212" s="223"/>
      <c r="TUN212" s="418"/>
      <c r="TUO212" s="418"/>
      <c r="TUP212" s="331"/>
      <c r="TUQ212" s="332"/>
      <c r="TUR212" s="418"/>
      <c r="TUS212" s="223"/>
      <c r="TUT212" s="223"/>
      <c r="TUU212" s="333"/>
      <c r="TUV212" s="333"/>
      <c r="TUW212" s="223"/>
      <c r="TUX212" s="418"/>
      <c r="TUY212" s="418"/>
      <c r="TUZ212" s="331"/>
      <c r="TVA212" s="332"/>
      <c r="TVB212" s="418"/>
      <c r="TVC212" s="223"/>
      <c r="TVD212" s="223"/>
      <c r="TVE212" s="333"/>
      <c r="TVF212" s="333"/>
      <c r="TVG212" s="223"/>
      <c r="TVH212" s="418"/>
      <c r="TVI212" s="418"/>
      <c r="TVJ212" s="331"/>
      <c r="TVK212" s="332"/>
      <c r="TVL212" s="418"/>
      <c r="TVM212" s="223"/>
      <c r="TVN212" s="223"/>
      <c r="TVO212" s="333"/>
      <c r="TVP212" s="333"/>
      <c r="TVQ212" s="223"/>
      <c r="TVR212" s="418"/>
      <c r="TVS212" s="418"/>
      <c r="TVT212" s="331"/>
      <c r="TVU212" s="332"/>
      <c r="TVV212" s="418"/>
      <c r="TVW212" s="223"/>
      <c r="TVX212" s="223"/>
      <c r="TVY212" s="333"/>
      <c r="TVZ212" s="333"/>
      <c r="TWA212" s="223"/>
      <c r="TWB212" s="418"/>
      <c r="TWC212" s="418"/>
      <c r="TWD212" s="331"/>
      <c r="TWE212" s="332"/>
      <c r="TWF212" s="418"/>
      <c r="TWG212" s="223"/>
      <c r="TWH212" s="223"/>
      <c r="TWI212" s="333"/>
      <c r="TWJ212" s="333"/>
      <c r="TWK212" s="223"/>
      <c r="TWL212" s="418"/>
      <c r="TWM212" s="418"/>
      <c r="TWN212" s="331"/>
      <c r="TWO212" s="332"/>
      <c r="TWP212" s="418"/>
      <c r="TWQ212" s="223"/>
      <c r="TWR212" s="223"/>
      <c r="TWS212" s="333"/>
      <c r="TWT212" s="333"/>
      <c r="TWU212" s="223"/>
      <c r="TWV212" s="418"/>
      <c r="TWW212" s="418"/>
      <c r="TWX212" s="331"/>
      <c r="TWY212" s="332"/>
      <c r="TWZ212" s="418"/>
      <c r="TXA212" s="223"/>
      <c r="TXB212" s="223"/>
      <c r="TXC212" s="333"/>
      <c r="TXD212" s="333"/>
      <c r="TXE212" s="223"/>
      <c r="TXF212" s="418"/>
      <c r="TXG212" s="418"/>
      <c r="TXH212" s="331"/>
      <c r="TXI212" s="332"/>
      <c r="TXJ212" s="418"/>
      <c r="TXK212" s="223"/>
      <c r="TXL212" s="223"/>
      <c r="TXM212" s="333"/>
      <c r="TXN212" s="333"/>
      <c r="TXO212" s="223"/>
      <c r="TXP212" s="418"/>
      <c r="TXQ212" s="418"/>
      <c r="TXR212" s="331"/>
      <c r="TXS212" s="332"/>
      <c r="TXT212" s="418"/>
      <c r="TXU212" s="223"/>
      <c r="TXV212" s="223"/>
      <c r="TXW212" s="333"/>
      <c r="TXX212" s="333"/>
      <c r="TXY212" s="223"/>
      <c r="TXZ212" s="418"/>
      <c r="TYA212" s="418"/>
      <c r="TYB212" s="331"/>
      <c r="TYC212" s="332"/>
      <c r="TYD212" s="418"/>
      <c r="TYE212" s="223"/>
      <c r="TYF212" s="223"/>
      <c r="TYG212" s="333"/>
      <c r="TYH212" s="333"/>
      <c r="TYI212" s="223"/>
      <c r="TYJ212" s="418"/>
      <c r="TYK212" s="418"/>
      <c r="TYL212" s="331"/>
      <c r="TYM212" s="332"/>
      <c r="TYN212" s="418"/>
      <c r="TYO212" s="223"/>
      <c r="TYP212" s="223"/>
      <c r="TYQ212" s="333"/>
      <c r="TYR212" s="333"/>
      <c r="TYS212" s="223"/>
      <c r="TYT212" s="418"/>
      <c r="TYU212" s="418"/>
      <c r="TYV212" s="331"/>
      <c r="TYW212" s="332"/>
      <c r="TYX212" s="418"/>
      <c r="TYY212" s="223"/>
      <c r="TYZ212" s="223"/>
      <c r="TZA212" s="333"/>
      <c r="TZB212" s="333"/>
      <c r="TZC212" s="223"/>
      <c r="TZD212" s="418"/>
      <c r="TZE212" s="418"/>
      <c r="TZF212" s="331"/>
      <c r="TZG212" s="332"/>
      <c r="TZH212" s="418"/>
      <c r="TZI212" s="223"/>
      <c r="TZJ212" s="223"/>
      <c r="TZK212" s="333"/>
      <c r="TZL212" s="333"/>
      <c r="TZM212" s="223"/>
      <c r="TZN212" s="418"/>
      <c r="TZO212" s="418"/>
      <c r="TZP212" s="331"/>
      <c r="TZQ212" s="332"/>
      <c r="TZR212" s="418"/>
      <c r="TZS212" s="223"/>
      <c r="TZT212" s="223"/>
      <c r="TZU212" s="333"/>
      <c r="TZV212" s="333"/>
      <c r="TZW212" s="223"/>
      <c r="TZX212" s="418"/>
      <c r="TZY212" s="418"/>
      <c r="TZZ212" s="331"/>
      <c r="UAA212" s="332"/>
      <c r="UAB212" s="418"/>
      <c r="UAC212" s="223"/>
      <c r="UAD212" s="223"/>
      <c r="UAE212" s="333"/>
      <c r="UAF212" s="333"/>
      <c r="UAG212" s="223"/>
      <c r="UAH212" s="418"/>
      <c r="UAI212" s="418"/>
      <c r="UAJ212" s="331"/>
      <c r="UAK212" s="332"/>
      <c r="UAL212" s="418"/>
      <c r="UAM212" s="223"/>
      <c r="UAN212" s="223"/>
      <c r="UAO212" s="333"/>
      <c r="UAP212" s="333"/>
      <c r="UAQ212" s="223"/>
      <c r="UAR212" s="418"/>
      <c r="UAS212" s="418"/>
      <c r="UAT212" s="331"/>
      <c r="UAU212" s="332"/>
      <c r="UAV212" s="418"/>
      <c r="UAW212" s="223"/>
      <c r="UAX212" s="223"/>
      <c r="UAY212" s="333"/>
      <c r="UAZ212" s="333"/>
      <c r="UBA212" s="223"/>
      <c r="UBB212" s="418"/>
      <c r="UBC212" s="418"/>
      <c r="UBD212" s="331"/>
      <c r="UBE212" s="332"/>
      <c r="UBF212" s="418"/>
      <c r="UBG212" s="223"/>
      <c r="UBH212" s="223"/>
      <c r="UBI212" s="333"/>
      <c r="UBJ212" s="333"/>
      <c r="UBK212" s="223"/>
      <c r="UBL212" s="418"/>
      <c r="UBM212" s="418"/>
      <c r="UBN212" s="331"/>
      <c r="UBO212" s="332"/>
      <c r="UBP212" s="418"/>
      <c r="UBQ212" s="223"/>
      <c r="UBR212" s="223"/>
      <c r="UBS212" s="333"/>
      <c r="UBT212" s="333"/>
      <c r="UBU212" s="223"/>
      <c r="UBV212" s="418"/>
      <c r="UBW212" s="418"/>
      <c r="UBX212" s="331"/>
      <c r="UBY212" s="332"/>
      <c r="UBZ212" s="418"/>
      <c r="UCA212" s="223"/>
      <c r="UCB212" s="223"/>
      <c r="UCC212" s="333"/>
      <c r="UCD212" s="333"/>
      <c r="UCE212" s="223"/>
      <c r="UCF212" s="418"/>
      <c r="UCG212" s="418"/>
      <c r="UCH212" s="331"/>
      <c r="UCI212" s="332"/>
      <c r="UCJ212" s="418"/>
      <c r="UCK212" s="223"/>
      <c r="UCL212" s="223"/>
      <c r="UCM212" s="333"/>
      <c r="UCN212" s="333"/>
      <c r="UCO212" s="223"/>
      <c r="UCP212" s="418"/>
      <c r="UCQ212" s="418"/>
      <c r="UCR212" s="331"/>
      <c r="UCS212" s="332"/>
      <c r="UCT212" s="418"/>
      <c r="UCU212" s="223"/>
      <c r="UCV212" s="223"/>
      <c r="UCW212" s="333"/>
      <c r="UCX212" s="333"/>
      <c r="UCY212" s="223"/>
      <c r="UCZ212" s="418"/>
      <c r="UDA212" s="418"/>
      <c r="UDB212" s="331"/>
      <c r="UDC212" s="332"/>
      <c r="UDD212" s="418"/>
      <c r="UDE212" s="223"/>
      <c r="UDF212" s="223"/>
      <c r="UDG212" s="333"/>
      <c r="UDH212" s="333"/>
      <c r="UDI212" s="223"/>
      <c r="UDJ212" s="418"/>
      <c r="UDK212" s="418"/>
      <c r="UDL212" s="331"/>
      <c r="UDM212" s="332"/>
      <c r="UDN212" s="418"/>
      <c r="UDO212" s="223"/>
      <c r="UDP212" s="223"/>
      <c r="UDQ212" s="333"/>
      <c r="UDR212" s="333"/>
      <c r="UDS212" s="223"/>
      <c r="UDT212" s="418"/>
      <c r="UDU212" s="418"/>
      <c r="UDV212" s="331"/>
      <c r="UDW212" s="332"/>
      <c r="UDX212" s="418"/>
      <c r="UDY212" s="223"/>
      <c r="UDZ212" s="223"/>
      <c r="UEA212" s="333"/>
      <c r="UEB212" s="333"/>
      <c r="UEC212" s="223"/>
      <c r="UED212" s="418"/>
      <c r="UEE212" s="418"/>
      <c r="UEF212" s="331"/>
      <c r="UEG212" s="332"/>
      <c r="UEH212" s="418"/>
      <c r="UEI212" s="223"/>
      <c r="UEJ212" s="223"/>
      <c r="UEK212" s="333"/>
      <c r="UEL212" s="333"/>
      <c r="UEM212" s="223"/>
      <c r="UEN212" s="418"/>
      <c r="UEO212" s="418"/>
      <c r="UEP212" s="331"/>
      <c r="UEQ212" s="332"/>
      <c r="UER212" s="418"/>
      <c r="UES212" s="223"/>
      <c r="UET212" s="223"/>
      <c r="UEU212" s="333"/>
      <c r="UEV212" s="333"/>
      <c r="UEW212" s="223"/>
      <c r="UEX212" s="418"/>
      <c r="UEY212" s="418"/>
      <c r="UEZ212" s="331"/>
      <c r="UFA212" s="332"/>
      <c r="UFB212" s="418"/>
      <c r="UFC212" s="223"/>
      <c r="UFD212" s="223"/>
      <c r="UFE212" s="333"/>
      <c r="UFF212" s="333"/>
      <c r="UFG212" s="223"/>
      <c r="UFH212" s="418"/>
      <c r="UFI212" s="418"/>
      <c r="UFJ212" s="331"/>
      <c r="UFK212" s="332"/>
      <c r="UFL212" s="418"/>
      <c r="UFM212" s="223"/>
      <c r="UFN212" s="223"/>
      <c r="UFO212" s="333"/>
      <c r="UFP212" s="333"/>
      <c r="UFQ212" s="223"/>
      <c r="UFR212" s="418"/>
      <c r="UFS212" s="418"/>
      <c r="UFT212" s="331"/>
      <c r="UFU212" s="332"/>
      <c r="UFV212" s="418"/>
      <c r="UFW212" s="223"/>
      <c r="UFX212" s="223"/>
      <c r="UFY212" s="333"/>
      <c r="UFZ212" s="333"/>
      <c r="UGA212" s="223"/>
      <c r="UGB212" s="418"/>
      <c r="UGC212" s="418"/>
      <c r="UGD212" s="331"/>
      <c r="UGE212" s="332"/>
      <c r="UGF212" s="418"/>
      <c r="UGG212" s="223"/>
      <c r="UGH212" s="223"/>
      <c r="UGI212" s="333"/>
      <c r="UGJ212" s="333"/>
      <c r="UGK212" s="223"/>
      <c r="UGL212" s="418"/>
      <c r="UGM212" s="418"/>
      <c r="UGN212" s="331"/>
      <c r="UGO212" s="332"/>
      <c r="UGP212" s="418"/>
      <c r="UGQ212" s="223"/>
      <c r="UGR212" s="223"/>
      <c r="UGS212" s="333"/>
      <c r="UGT212" s="333"/>
      <c r="UGU212" s="223"/>
      <c r="UGV212" s="418"/>
      <c r="UGW212" s="418"/>
      <c r="UGX212" s="331"/>
      <c r="UGY212" s="332"/>
      <c r="UGZ212" s="418"/>
      <c r="UHA212" s="223"/>
      <c r="UHB212" s="223"/>
      <c r="UHC212" s="333"/>
      <c r="UHD212" s="333"/>
      <c r="UHE212" s="223"/>
      <c r="UHF212" s="418"/>
      <c r="UHG212" s="418"/>
      <c r="UHH212" s="331"/>
      <c r="UHI212" s="332"/>
      <c r="UHJ212" s="418"/>
      <c r="UHK212" s="223"/>
      <c r="UHL212" s="223"/>
      <c r="UHM212" s="333"/>
      <c r="UHN212" s="333"/>
      <c r="UHO212" s="223"/>
      <c r="UHP212" s="418"/>
      <c r="UHQ212" s="418"/>
      <c r="UHR212" s="331"/>
      <c r="UHS212" s="332"/>
      <c r="UHT212" s="418"/>
      <c r="UHU212" s="223"/>
      <c r="UHV212" s="223"/>
      <c r="UHW212" s="333"/>
      <c r="UHX212" s="333"/>
      <c r="UHY212" s="223"/>
      <c r="UHZ212" s="418"/>
      <c r="UIA212" s="418"/>
      <c r="UIB212" s="331"/>
      <c r="UIC212" s="332"/>
      <c r="UID212" s="418"/>
      <c r="UIE212" s="223"/>
      <c r="UIF212" s="223"/>
      <c r="UIG212" s="333"/>
      <c r="UIH212" s="333"/>
      <c r="UII212" s="223"/>
      <c r="UIJ212" s="418"/>
      <c r="UIK212" s="418"/>
      <c r="UIL212" s="331"/>
      <c r="UIM212" s="332"/>
      <c r="UIN212" s="418"/>
      <c r="UIO212" s="223"/>
      <c r="UIP212" s="223"/>
      <c r="UIQ212" s="333"/>
      <c r="UIR212" s="333"/>
      <c r="UIS212" s="223"/>
      <c r="UIT212" s="418"/>
      <c r="UIU212" s="418"/>
      <c r="UIV212" s="331"/>
      <c r="UIW212" s="332"/>
      <c r="UIX212" s="418"/>
      <c r="UIY212" s="223"/>
      <c r="UIZ212" s="223"/>
      <c r="UJA212" s="333"/>
      <c r="UJB212" s="333"/>
      <c r="UJC212" s="223"/>
      <c r="UJD212" s="418"/>
      <c r="UJE212" s="418"/>
      <c r="UJF212" s="331"/>
      <c r="UJG212" s="332"/>
      <c r="UJH212" s="418"/>
      <c r="UJI212" s="223"/>
      <c r="UJJ212" s="223"/>
      <c r="UJK212" s="333"/>
      <c r="UJL212" s="333"/>
      <c r="UJM212" s="223"/>
      <c r="UJN212" s="418"/>
      <c r="UJO212" s="418"/>
      <c r="UJP212" s="331"/>
      <c r="UJQ212" s="332"/>
      <c r="UJR212" s="418"/>
      <c r="UJS212" s="223"/>
      <c r="UJT212" s="223"/>
      <c r="UJU212" s="333"/>
      <c r="UJV212" s="333"/>
      <c r="UJW212" s="223"/>
      <c r="UJX212" s="418"/>
      <c r="UJY212" s="418"/>
      <c r="UJZ212" s="331"/>
      <c r="UKA212" s="332"/>
      <c r="UKB212" s="418"/>
      <c r="UKC212" s="223"/>
      <c r="UKD212" s="223"/>
      <c r="UKE212" s="333"/>
      <c r="UKF212" s="333"/>
      <c r="UKG212" s="223"/>
      <c r="UKH212" s="418"/>
      <c r="UKI212" s="418"/>
      <c r="UKJ212" s="331"/>
      <c r="UKK212" s="332"/>
      <c r="UKL212" s="418"/>
      <c r="UKM212" s="223"/>
      <c r="UKN212" s="223"/>
      <c r="UKO212" s="333"/>
      <c r="UKP212" s="333"/>
      <c r="UKQ212" s="223"/>
      <c r="UKR212" s="418"/>
      <c r="UKS212" s="418"/>
      <c r="UKT212" s="331"/>
      <c r="UKU212" s="332"/>
      <c r="UKV212" s="418"/>
      <c r="UKW212" s="223"/>
      <c r="UKX212" s="223"/>
      <c r="UKY212" s="333"/>
      <c r="UKZ212" s="333"/>
      <c r="ULA212" s="223"/>
      <c r="ULB212" s="418"/>
      <c r="ULC212" s="418"/>
      <c r="ULD212" s="331"/>
      <c r="ULE212" s="332"/>
      <c r="ULF212" s="418"/>
      <c r="ULG212" s="223"/>
      <c r="ULH212" s="223"/>
      <c r="ULI212" s="333"/>
      <c r="ULJ212" s="333"/>
      <c r="ULK212" s="223"/>
      <c r="ULL212" s="418"/>
      <c r="ULM212" s="418"/>
      <c r="ULN212" s="331"/>
      <c r="ULO212" s="332"/>
      <c r="ULP212" s="418"/>
      <c r="ULQ212" s="223"/>
      <c r="ULR212" s="223"/>
      <c r="ULS212" s="333"/>
      <c r="ULT212" s="333"/>
      <c r="ULU212" s="223"/>
      <c r="ULV212" s="418"/>
      <c r="ULW212" s="418"/>
      <c r="ULX212" s="331"/>
      <c r="ULY212" s="332"/>
      <c r="ULZ212" s="418"/>
      <c r="UMA212" s="223"/>
      <c r="UMB212" s="223"/>
      <c r="UMC212" s="333"/>
      <c r="UMD212" s="333"/>
      <c r="UME212" s="223"/>
      <c r="UMF212" s="418"/>
      <c r="UMG212" s="418"/>
      <c r="UMH212" s="331"/>
      <c r="UMI212" s="332"/>
      <c r="UMJ212" s="418"/>
      <c r="UMK212" s="223"/>
      <c r="UML212" s="223"/>
      <c r="UMM212" s="333"/>
      <c r="UMN212" s="333"/>
      <c r="UMO212" s="223"/>
      <c r="UMP212" s="418"/>
      <c r="UMQ212" s="418"/>
      <c r="UMR212" s="331"/>
      <c r="UMS212" s="332"/>
      <c r="UMT212" s="418"/>
      <c r="UMU212" s="223"/>
      <c r="UMV212" s="223"/>
      <c r="UMW212" s="333"/>
      <c r="UMX212" s="333"/>
      <c r="UMY212" s="223"/>
      <c r="UMZ212" s="418"/>
      <c r="UNA212" s="418"/>
      <c r="UNB212" s="331"/>
      <c r="UNC212" s="332"/>
      <c r="UND212" s="418"/>
      <c r="UNE212" s="223"/>
      <c r="UNF212" s="223"/>
      <c r="UNG212" s="333"/>
      <c r="UNH212" s="333"/>
      <c r="UNI212" s="223"/>
      <c r="UNJ212" s="418"/>
      <c r="UNK212" s="418"/>
      <c r="UNL212" s="331"/>
      <c r="UNM212" s="332"/>
      <c r="UNN212" s="418"/>
      <c r="UNO212" s="223"/>
      <c r="UNP212" s="223"/>
      <c r="UNQ212" s="333"/>
      <c r="UNR212" s="333"/>
      <c r="UNS212" s="223"/>
      <c r="UNT212" s="418"/>
      <c r="UNU212" s="418"/>
      <c r="UNV212" s="331"/>
      <c r="UNW212" s="332"/>
      <c r="UNX212" s="418"/>
      <c r="UNY212" s="223"/>
      <c r="UNZ212" s="223"/>
      <c r="UOA212" s="333"/>
      <c r="UOB212" s="333"/>
      <c r="UOC212" s="223"/>
      <c r="UOD212" s="418"/>
      <c r="UOE212" s="418"/>
      <c r="UOF212" s="331"/>
      <c r="UOG212" s="332"/>
      <c r="UOH212" s="418"/>
      <c r="UOI212" s="223"/>
      <c r="UOJ212" s="223"/>
      <c r="UOK212" s="333"/>
      <c r="UOL212" s="333"/>
      <c r="UOM212" s="223"/>
      <c r="UON212" s="418"/>
      <c r="UOO212" s="418"/>
      <c r="UOP212" s="331"/>
      <c r="UOQ212" s="332"/>
      <c r="UOR212" s="418"/>
      <c r="UOS212" s="223"/>
      <c r="UOT212" s="223"/>
      <c r="UOU212" s="333"/>
      <c r="UOV212" s="333"/>
      <c r="UOW212" s="223"/>
      <c r="UOX212" s="418"/>
      <c r="UOY212" s="418"/>
      <c r="UOZ212" s="331"/>
      <c r="UPA212" s="332"/>
      <c r="UPB212" s="418"/>
      <c r="UPC212" s="223"/>
      <c r="UPD212" s="223"/>
      <c r="UPE212" s="333"/>
      <c r="UPF212" s="333"/>
      <c r="UPG212" s="223"/>
      <c r="UPH212" s="418"/>
      <c r="UPI212" s="418"/>
      <c r="UPJ212" s="331"/>
      <c r="UPK212" s="332"/>
      <c r="UPL212" s="418"/>
      <c r="UPM212" s="223"/>
      <c r="UPN212" s="223"/>
      <c r="UPO212" s="333"/>
      <c r="UPP212" s="333"/>
      <c r="UPQ212" s="223"/>
      <c r="UPR212" s="418"/>
      <c r="UPS212" s="418"/>
      <c r="UPT212" s="331"/>
      <c r="UPU212" s="332"/>
      <c r="UPV212" s="418"/>
      <c r="UPW212" s="223"/>
      <c r="UPX212" s="223"/>
      <c r="UPY212" s="333"/>
      <c r="UPZ212" s="333"/>
      <c r="UQA212" s="223"/>
      <c r="UQB212" s="418"/>
      <c r="UQC212" s="418"/>
      <c r="UQD212" s="331"/>
      <c r="UQE212" s="332"/>
      <c r="UQF212" s="418"/>
      <c r="UQG212" s="223"/>
      <c r="UQH212" s="223"/>
      <c r="UQI212" s="333"/>
      <c r="UQJ212" s="333"/>
      <c r="UQK212" s="223"/>
      <c r="UQL212" s="418"/>
      <c r="UQM212" s="418"/>
      <c r="UQN212" s="331"/>
      <c r="UQO212" s="332"/>
      <c r="UQP212" s="418"/>
      <c r="UQQ212" s="223"/>
      <c r="UQR212" s="223"/>
      <c r="UQS212" s="333"/>
      <c r="UQT212" s="333"/>
      <c r="UQU212" s="223"/>
      <c r="UQV212" s="418"/>
      <c r="UQW212" s="418"/>
      <c r="UQX212" s="331"/>
      <c r="UQY212" s="332"/>
      <c r="UQZ212" s="418"/>
      <c r="URA212" s="223"/>
      <c r="URB212" s="223"/>
      <c r="URC212" s="333"/>
      <c r="URD212" s="333"/>
      <c r="URE212" s="223"/>
      <c r="URF212" s="418"/>
      <c r="URG212" s="418"/>
      <c r="URH212" s="331"/>
      <c r="URI212" s="332"/>
      <c r="URJ212" s="418"/>
      <c r="URK212" s="223"/>
      <c r="URL212" s="223"/>
      <c r="URM212" s="333"/>
      <c r="URN212" s="333"/>
      <c r="URO212" s="223"/>
      <c r="URP212" s="418"/>
      <c r="URQ212" s="418"/>
      <c r="URR212" s="331"/>
      <c r="URS212" s="332"/>
      <c r="URT212" s="418"/>
      <c r="URU212" s="223"/>
      <c r="URV212" s="223"/>
      <c r="URW212" s="333"/>
      <c r="URX212" s="333"/>
      <c r="URY212" s="223"/>
      <c r="URZ212" s="418"/>
      <c r="USA212" s="418"/>
      <c r="USB212" s="331"/>
      <c r="USC212" s="332"/>
      <c r="USD212" s="418"/>
      <c r="USE212" s="223"/>
      <c r="USF212" s="223"/>
      <c r="USG212" s="333"/>
      <c r="USH212" s="333"/>
      <c r="USI212" s="223"/>
      <c r="USJ212" s="418"/>
      <c r="USK212" s="418"/>
      <c r="USL212" s="331"/>
      <c r="USM212" s="332"/>
      <c r="USN212" s="418"/>
      <c r="USO212" s="223"/>
      <c r="USP212" s="223"/>
      <c r="USQ212" s="333"/>
      <c r="USR212" s="333"/>
      <c r="USS212" s="223"/>
      <c r="UST212" s="418"/>
      <c r="USU212" s="418"/>
      <c r="USV212" s="331"/>
      <c r="USW212" s="332"/>
      <c r="USX212" s="418"/>
      <c r="USY212" s="223"/>
      <c r="USZ212" s="223"/>
      <c r="UTA212" s="333"/>
      <c r="UTB212" s="333"/>
      <c r="UTC212" s="223"/>
      <c r="UTD212" s="418"/>
      <c r="UTE212" s="418"/>
      <c r="UTF212" s="331"/>
      <c r="UTG212" s="332"/>
      <c r="UTH212" s="418"/>
      <c r="UTI212" s="223"/>
      <c r="UTJ212" s="223"/>
      <c r="UTK212" s="333"/>
      <c r="UTL212" s="333"/>
      <c r="UTM212" s="223"/>
      <c r="UTN212" s="418"/>
      <c r="UTO212" s="418"/>
      <c r="UTP212" s="331"/>
      <c r="UTQ212" s="332"/>
      <c r="UTR212" s="418"/>
      <c r="UTS212" s="223"/>
      <c r="UTT212" s="223"/>
      <c r="UTU212" s="333"/>
      <c r="UTV212" s="333"/>
      <c r="UTW212" s="223"/>
      <c r="UTX212" s="418"/>
      <c r="UTY212" s="418"/>
      <c r="UTZ212" s="331"/>
      <c r="UUA212" s="332"/>
      <c r="UUB212" s="418"/>
      <c r="UUC212" s="223"/>
      <c r="UUD212" s="223"/>
      <c r="UUE212" s="333"/>
      <c r="UUF212" s="333"/>
      <c r="UUG212" s="223"/>
      <c r="UUH212" s="418"/>
      <c r="UUI212" s="418"/>
      <c r="UUJ212" s="331"/>
      <c r="UUK212" s="332"/>
      <c r="UUL212" s="418"/>
      <c r="UUM212" s="223"/>
      <c r="UUN212" s="223"/>
      <c r="UUO212" s="333"/>
      <c r="UUP212" s="333"/>
      <c r="UUQ212" s="223"/>
      <c r="UUR212" s="418"/>
      <c r="UUS212" s="418"/>
      <c r="UUT212" s="331"/>
      <c r="UUU212" s="332"/>
      <c r="UUV212" s="418"/>
      <c r="UUW212" s="223"/>
      <c r="UUX212" s="223"/>
      <c r="UUY212" s="333"/>
      <c r="UUZ212" s="333"/>
      <c r="UVA212" s="223"/>
      <c r="UVB212" s="418"/>
      <c r="UVC212" s="418"/>
      <c r="UVD212" s="331"/>
      <c r="UVE212" s="332"/>
      <c r="UVF212" s="418"/>
      <c r="UVG212" s="223"/>
      <c r="UVH212" s="223"/>
      <c r="UVI212" s="333"/>
      <c r="UVJ212" s="333"/>
      <c r="UVK212" s="223"/>
      <c r="UVL212" s="418"/>
      <c r="UVM212" s="418"/>
      <c r="UVN212" s="331"/>
      <c r="UVO212" s="332"/>
      <c r="UVP212" s="418"/>
      <c r="UVQ212" s="223"/>
      <c r="UVR212" s="223"/>
      <c r="UVS212" s="333"/>
      <c r="UVT212" s="333"/>
      <c r="UVU212" s="223"/>
      <c r="UVV212" s="418"/>
      <c r="UVW212" s="418"/>
      <c r="UVX212" s="331"/>
      <c r="UVY212" s="332"/>
      <c r="UVZ212" s="418"/>
      <c r="UWA212" s="223"/>
      <c r="UWB212" s="223"/>
      <c r="UWC212" s="333"/>
      <c r="UWD212" s="333"/>
      <c r="UWE212" s="223"/>
      <c r="UWF212" s="418"/>
      <c r="UWG212" s="418"/>
      <c r="UWH212" s="331"/>
      <c r="UWI212" s="332"/>
      <c r="UWJ212" s="418"/>
      <c r="UWK212" s="223"/>
      <c r="UWL212" s="223"/>
      <c r="UWM212" s="333"/>
      <c r="UWN212" s="333"/>
      <c r="UWO212" s="223"/>
      <c r="UWP212" s="418"/>
      <c r="UWQ212" s="418"/>
      <c r="UWR212" s="331"/>
      <c r="UWS212" s="332"/>
      <c r="UWT212" s="418"/>
      <c r="UWU212" s="223"/>
      <c r="UWV212" s="223"/>
      <c r="UWW212" s="333"/>
      <c r="UWX212" s="333"/>
      <c r="UWY212" s="223"/>
      <c r="UWZ212" s="418"/>
      <c r="UXA212" s="418"/>
      <c r="UXB212" s="331"/>
      <c r="UXC212" s="332"/>
      <c r="UXD212" s="418"/>
      <c r="UXE212" s="223"/>
      <c r="UXF212" s="223"/>
      <c r="UXG212" s="333"/>
      <c r="UXH212" s="333"/>
      <c r="UXI212" s="223"/>
      <c r="UXJ212" s="418"/>
      <c r="UXK212" s="418"/>
      <c r="UXL212" s="331"/>
      <c r="UXM212" s="332"/>
      <c r="UXN212" s="418"/>
      <c r="UXO212" s="223"/>
      <c r="UXP212" s="223"/>
      <c r="UXQ212" s="333"/>
      <c r="UXR212" s="333"/>
      <c r="UXS212" s="223"/>
      <c r="UXT212" s="418"/>
      <c r="UXU212" s="418"/>
      <c r="UXV212" s="331"/>
      <c r="UXW212" s="332"/>
      <c r="UXX212" s="418"/>
      <c r="UXY212" s="223"/>
      <c r="UXZ212" s="223"/>
      <c r="UYA212" s="333"/>
      <c r="UYB212" s="333"/>
      <c r="UYC212" s="223"/>
      <c r="UYD212" s="418"/>
      <c r="UYE212" s="418"/>
      <c r="UYF212" s="331"/>
      <c r="UYG212" s="332"/>
      <c r="UYH212" s="418"/>
      <c r="UYI212" s="223"/>
      <c r="UYJ212" s="223"/>
      <c r="UYK212" s="333"/>
      <c r="UYL212" s="333"/>
      <c r="UYM212" s="223"/>
      <c r="UYN212" s="418"/>
      <c r="UYO212" s="418"/>
      <c r="UYP212" s="331"/>
      <c r="UYQ212" s="332"/>
      <c r="UYR212" s="418"/>
      <c r="UYS212" s="223"/>
      <c r="UYT212" s="223"/>
      <c r="UYU212" s="333"/>
      <c r="UYV212" s="333"/>
      <c r="UYW212" s="223"/>
      <c r="UYX212" s="418"/>
      <c r="UYY212" s="418"/>
      <c r="UYZ212" s="331"/>
      <c r="UZA212" s="332"/>
      <c r="UZB212" s="418"/>
      <c r="UZC212" s="223"/>
      <c r="UZD212" s="223"/>
      <c r="UZE212" s="333"/>
      <c r="UZF212" s="333"/>
      <c r="UZG212" s="223"/>
      <c r="UZH212" s="418"/>
      <c r="UZI212" s="418"/>
      <c r="UZJ212" s="331"/>
      <c r="UZK212" s="332"/>
      <c r="UZL212" s="418"/>
      <c r="UZM212" s="223"/>
      <c r="UZN212" s="223"/>
      <c r="UZO212" s="333"/>
      <c r="UZP212" s="333"/>
      <c r="UZQ212" s="223"/>
      <c r="UZR212" s="418"/>
      <c r="UZS212" s="418"/>
      <c r="UZT212" s="331"/>
      <c r="UZU212" s="332"/>
      <c r="UZV212" s="418"/>
      <c r="UZW212" s="223"/>
      <c r="UZX212" s="223"/>
      <c r="UZY212" s="333"/>
      <c r="UZZ212" s="333"/>
      <c r="VAA212" s="223"/>
      <c r="VAB212" s="418"/>
      <c r="VAC212" s="418"/>
      <c r="VAD212" s="331"/>
      <c r="VAE212" s="332"/>
      <c r="VAF212" s="418"/>
      <c r="VAG212" s="223"/>
      <c r="VAH212" s="223"/>
      <c r="VAI212" s="333"/>
      <c r="VAJ212" s="333"/>
      <c r="VAK212" s="223"/>
      <c r="VAL212" s="418"/>
      <c r="VAM212" s="418"/>
      <c r="VAN212" s="331"/>
      <c r="VAO212" s="332"/>
      <c r="VAP212" s="418"/>
      <c r="VAQ212" s="223"/>
      <c r="VAR212" s="223"/>
      <c r="VAS212" s="333"/>
      <c r="VAT212" s="333"/>
      <c r="VAU212" s="223"/>
      <c r="VAV212" s="418"/>
      <c r="VAW212" s="418"/>
      <c r="VAX212" s="331"/>
      <c r="VAY212" s="332"/>
      <c r="VAZ212" s="418"/>
      <c r="VBA212" s="223"/>
      <c r="VBB212" s="223"/>
      <c r="VBC212" s="333"/>
      <c r="VBD212" s="333"/>
      <c r="VBE212" s="223"/>
      <c r="VBF212" s="418"/>
      <c r="VBG212" s="418"/>
      <c r="VBH212" s="331"/>
      <c r="VBI212" s="332"/>
      <c r="VBJ212" s="418"/>
      <c r="VBK212" s="223"/>
      <c r="VBL212" s="223"/>
      <c r="VBM212" s="333"/>
      <c r="VBN212" s="333"/>
      <c r="VBO212" s="223"/>
      <c r="VBP212" s="418"/>
      <c r="VBQ212" s="418"/>
      <c r="VBR212" s="331"/>
      <c r="VBS212" s="332"/>
      <c r="VBT212" s="418"/>
      <c r="VBU212" s="223"/>
      <c r="VBV212" s="223"/>
      <c r="VBW212" s="333"/>
      <c r="VBX212" s="333"/>
      <c r="VBY212" s="223"/>
      <c r="VBZ212" s="418"/>
      <c r="VCA212" s="418"/>
      <c r="VCB212" s="331"/>
      <c r="VCC212" s="332"/>
      <c r="VCD212" s="418"/>
      <c r="VCE212" s="223"/>
      <c r="VCF212" s="223"/>
      <c r="VCG212" s="333"/>
      <c r="VCH212" s="333"/>
      <c r="VCI212" s="223"/>
      <c r="VCJ212" s="418"/>
      <c r="VCK212" s="418"/>
      <c r="VCL212" s="331"/>
      <c r="VCM212" s="332"/>
      <c r="VCN212" s="418"/>
      <c r="VCO212" s="223"/>
      <c r="VCP212" s="223"/>
      <c r="VCQ212" s="333"/>
      <c r="VCR212" s="333"/>
      <c r="VCS212" s="223"/>
      <c r="VCT212" s="418"/>
      <c r="VCU212" s="418"/>
      <c r="VCV212" s="331"/>
      <c r="VCW212" s="332"/>
      <c r="VCX212" s="418"/>
      <c r="VCY212" s="223"/>
      <c r="VCZ212" s="223"/>
      <c r="VDA212" s="333"/>
      <c r="VDB212" s="333"/>
      <c r="VDC212" s="223"/>
      <c r="VDD212" s="418"/>
      <c r="VDE212" s="418"/>
      <c r="VDF212" s="331"/>
      <c r="VDG212" s="332"/>
      <c r="VDH212" s="418"/>
      <c r="VDI212" s="223"/>
      <c r="VDJ212" s="223"/>
      <c r="VDK212" s="333"/>
      <c r="VDL212" s="333"/>
      <c r="VDM212" s="223"/>
      <c r="VDN212" s="418"/>
      <c r="VDO212" s="418"/>
      <c r="VDP212" s="331"/>
      <c r="VDQ212" s="332"/>
      <c r="VDR212" s="418"/>
      <c r="VDS212" s="223"/>
      <c r="VDT212" s="223"/>
      <c r="VDU212" s="333"/>
      <c r="VDV212" s="333"/>
      <c r="VDW212" s="223"/>
      <c r="VDX212" s="418"/>
      <c r="VDY212" s="418"/>
      <c r="VDZ212" s="331"/>
      <c r="VEA212" s="332"/>
      <c r="VEB212" s="418"/>
      <c r="VEC212" s="223"/>
      <c r="VED212" s="223"/>
      <c r="VEE212" s="333"/>
      <c r="VEF212" s="333"/>
      <c r="VEG212" s="223"/>
      <c r="VEH212" s="418"/>
      <c r="VEI212" s="418"/>
      <c r="VEJ212" s="331"/>
      <c r="VEK212" s="332"/>
      <c r="VEL212" s="418"/>
      <c r="VEM212" s="223"/>
      <c r="VEN212" s="223"/>
      <c r="VEO212" s="333"/>
      <c r="VEP212" s="333"/>
      <c r="VEQ212" s="223"/>
      <c r="VER212" s="418"/>
      <c r="VES212" s="418"/>
      <c r="VET212" s="331"/>
      <c r="VEU212" s="332"/>
      <c r="VEV212" s="418"/>
      <c r="VEW212" s="223"/>
      <c r="VEX212" s="223"/>
      <c r="VEY212" s="333"/>
      <c r="VEZ212" s="333"/>
      <c r="VFA212" s="223"/>
      <c r="VFB212" s="418"/>
      <c r="VFC212" s="418"/>
      <c r="VFD212" s="331"/>
      <c r="VFE212" s="332"/>
      <c r="VFF212" s="418"/>
      <c r="VFG212" s="223"/>
      <c r="VFH212" s="223"/>
      <c r="VFI212" s="333"/>
      <c r="VFJ212" s="333"/>
      <c r="VFK212" s="223"/>
      <c r="VFL212" s="418"/>
      <c r="VFM212" s="418"/>
      <c r="VFN212" s="331"/>
      <c r="VFO212" s="332"/>
      <c r="VFP212" s="418"/>
      <c r="VFQ212" s="223"/>
      <c r="VFR212" s="223"/>
      <c r="VFS212" s="333"/>
      <c r="VFT212" s="333"/>
      <c r="VFU212" s="223"/>
      <c r="VFV212" s="418"/>
      <c r="VFW212" s="418"/>
      <c r="VFX212" s="331"/>
      <c r="VFY212" s="332"/>
      <c r="VFZ212" s="418"/>
      <c r="VGA212" s="223"/>
      <c r="VGB212" s="223"/>
      <c r="VGC212" s="333"/>
      <c r="VGD212" s="333"/>
      <c r="VGE212" s="223"/>
      <c r="VGF212" s="418"/>
      <c r="VGG212" s="418"/>
      <c r="VGH212" s="331"/>
      <c r="VGI212" s="332"/>
      <c r="VGJ212" s="418"/>
      <c r="VGK212" s="223"/>
      <c r="VGL212" s="223"/>
      <c r="VGM212" s="333"/>
      <c r="VGN212" s="333"/>
      <c r="VGO212" s="223"/>
      <c r="VGP212" s="418"/>
      <c r="VGQ212" s="418"/>
      <c r="VGR212" s="331"/>
      <c r="VGS212" s="332"/>
      <c r="VGT212" s="418"/>
      <c r="VGU212" s="223"/>
      <c r="VGV212" s="223"/>
      <c r="VGW212" s="333"/>
      <c r="VGX212" s="333"/>
      <c r="VGY212" s="223"/>
      <c r="VGZ212" s="418"/>
      <c r="VHA212" s="418"/>
      <c r="VHB212" s="331"/>
      <c r="VHC212" s="332"/>
      <c r="VHD212" s="418"/>
      <c r="VHE212" s="223"/>
      <c r="VHF212" s="223"/>
      <c r="VHG212" s="333"/>
      <c r="VHH212" s="333"/>
      <c r="VHI212" s="223"/>
      <c r="VHJ212" s="418"/>
      <c r="VHK212" s="418"/>
      <c r="VHL212" s="331"/>
      <c r="VHM212" s="332"/>
      <c r="VHN212" s="418"/>
      <c r="VHO212" s="223"/>
      <c r="VHP212" s="223"/>
      <c r="VHQ212" s="333"/>
      <c r="VHR212" s="333"/>
      <c r="VHS212" s="223"/>
      <c r="VHT212" s="418"/>
      <c r="VHU212" s="418"/>
      <c r="VHV212" s="331"/>
      <c r="VHW212" s="332"/>
      <c r="VHX212" s="418"/>
      <c r="VHY212" s="223"/>
      <c r="VHZ212" s="223"/>
      <c r="VIA212" s="333"/>
      <c r="VIB212" s="333"/>
      <c r="VIC212" s="223"/>
      <c r="VID212" s="418"/>
      <c r="VIE212" s="418"/>
      <c r="VIF212" s="331"/>
      <c r="VIG212" s="332"/>
      <c r="VIH212" s="418"/>
      <c r="VII212" s="223"/>
      <c r="VIJ212" s="223"/>
      <c r="VIK212" s="333"/>
      <c r="VIL212" s="333"/>
      <c r="VIM212" s="223"/>
      <c r="VIN212" s="418"/>
      <c r="VIO212" s="418"/>
      <c r="VIP212" s="331"/>
      <c r="VIQ212" s="332"/>
      <c r="VIR212" s="418"/>
      <c r="VIS212" s="223"/>
      <c r="VIT212" s="223"/>
      <c r="VIU212" s="333"/>
      <c r="VIV212" s="333"/>
      <c r="VIW212" s="223"/>
      <c r="VIX212" s="418"/>
      <c r="VIY212" s="418"/>
      <c r="VIZ212" s="331"/>
      <c r="VJA212" s="332"/>
      <c r="VJB212" s="418"/>
      <c r="VJC212" s="223"/>
      <c r="VJD212" s="223"/>
      <c r="VJE212" s="333"/>
      <c r="VJF212" s="333"/>
      <c r="VJG212" s="223"/>
      <c r="VJH212" s="418"/>
      <c r="VJI212" s="418"/>
      <c r="VJJ212" s="331"/>
      <c r="VJK212" s="332"/>
      <c r="VJL212" s="418"/>
      <c r="VJM212" s="223"/>
      <c r="VJN212" s="223"/>
      <c r="VJO212" s="333"/>
      <c r="VJP212" s="333"/>
      <c r="VJQ212" s="223"/>
      <c r="VJR212" s="418"/>
      <c r="VJS212" s="418"/>
      <c r="VJT212" s="331"/>
      <c r="VJU212" s="332"/>
      <c r="VJV212" s="418"/>
      <c r="VJW212" s="223"/>
      <c r="VJX212" s="223"/>
      <c r="VJY212" s="333"/>
      <c r="VJZ212" s="333"/>
      <c r="VKA212" s="223"/>
      <c r="VKB212" s="418"/>
      <c r="VKC212" s="418"/>
      <c r="VKD212" s="331"/>
      <c r="VKE212" s="332"/>
      <c r="VKF212" s="418"/>
      <c r="VKG212" s="223"/>
      <c r="VKH212" s="223"/>
      <c r="VKI212" s="333"/>
      <c r="VKJ212" s="333"/>
      <c r="VKK212" s="223"/>
      <c r="VKL212" s="418"/>
      <c r="VKM212" s="418"/>
      <c r="VKN212" s="331"/>
      <c r="VKO212" s="332"/>
      <c r="VKP212" s="418"/>
      <c r="VKQ212" s="223"/>
      <c r="VKR212" s="223"/>
      <c r="VKS212" s="333"/>
      <c r="VKT212" s="333"/>
      <c r="VKU212" s="223"/>
      <c r="VKV212" s="418"/>
      <c r="VKW212" s="418"/>
      <c r="VKX212" s="331"/>
      <c r="VKY212" s="332"/>
      <c r="VKZ212" s="418"/>
      <c r="VLA212" s="223"/>
      <c r="VLB212" s="223"/>
      <c r="VLC212" s="333"/>
      <c r="VLD212" s="333"/>
      <c r="VLE212" s="223"/>
      <c r="VLF212" s="418"/>
      <c r="VLG212" s="418"/>
      <c r="VLH212" s="331"/>
      <c r="VLI212" s="332"/>
      <c r="VLJ212" s="418"/>
      <c r="VLK212" s="223"/>
      <c r="VLL212" s="223"/>
      <c r="VLM212" s="333"/>
      <c r="VLN212" s="333"/>
      <c r="VLO212" s="223"/>
      <c r="VLP212" s="418"/>
      <c r="VLQ212" s="418"/>
      <c r="VLR212" s="331"/>
      <c r="VLS212" s="332"/>
      <c r="VLT212" s="418"/>
      <c r="VLU212" s="223"/>
      <c r="VLV212" s="223"/>
      <c r="VLW212" s="333"/>
      <c r="VLX212" s="333"/>
      <c r="VLY212" s="223"/>
      <c r="VLZ212" s="418"/>
      <c r="VMA212" s="418"/>
      <c r="VMB212" s="331"/>
      <c r="VMC212" s="332"/>
      <c r="VMD212" s="418"/>
      <c r="VME212" s="223"/>
      <c r="VMF212" s="223"/>
      <c r="VMG212" s="333"/>
      <c r="VMH212" s="333"/>
      <c r="VMI212" s="223"/>
      <c r="VMJ212" s="418"/>
      <c r="VMK212" s="418"/>
      <c r="VML212" s="331"/>
      <c r="VMM212" s="332"/>
      <c r="VMN212" s="418"/>
      <c r="VMO212" s="223"/>
      <c r="VMP212" s="223"/>
      <c r="VMQ212" s="333"/>
      <c r="VMR212" s="333"/>
      <c r="VMS212" s="223"/>
      <c r="VMT212" s="418"/>
      <c r="VMU212" s="418"/>
      <c r="VMV212" s="331"/>
      <c r="VMW212" s="332"/>
      <c r="VMX212" s="418"/>
      <c r="VMY212" s="223"/>
      <c r="VMZ212" s="223"/>
      <c r="VNA212" s="333"/>
      <c r="VNB212" s="333"/>
      <c r="VNC212" s="223"/>
      <c r="VND212" s="418"/>
      <c r="VNE212" s="418"/>
      <c r="VNF212" s="331"/>
      <c r="VNG212" s="332"/>
      <c r="VNH212" s="418"/>
      <c r="VNI212" s="223"/>
      <c r="VNJ212" s="223"/>
      <c r="VNK212" s="333"/>
      <c r="VNL212" s="333"/>
      <c r="VNM212" s="223"/>
      <c r="VNN212" s="418"/>
      <c r="VNO212" s="418"/>
      <c r="VNP212" s="331"/>
      <c r="VNQ212" s="332"/>
      <c r="VNR212" s="418"/>
      <c r="VNS212" s="223"/>
      <c r="VNT212" s="223"/>
      <c r="VNU212" s="333"/>
      <c r="VNV212" s="333"/>
      <c r="VNW212" s="223"/>
      <c r="VNX212" s="418"/>
      <c r="VNY212" s="418"/>
      <c r="VNZ212" s="331"/>
      <c r="VOA212" s="332"/>
      <c r="VOB212" s="418"/>
      <c r="VOC212" s="223"/>
      <c r="VOD212" s="223"/>
      <c r="VOE212" s="333"/>
      <c r="VOF212" s="333"/>
      <c r="VOG212" s="223"/>
      <c r="VOH212" s="418"/>
      <c r="VOI212" s="418"/>
      <c r="VOJ212" s="331"/>
      <c r="VOK212" s="332"/>
      <c r="VOL212" s="418"/>
      <c r="VOM212" s="223"/>
      <c r="VON212" s="223"/>
      <c r="VOO212" s="333"/>
      <c r="VOP212" s="333"/>
      <c r="VOQ212" s="223"/>
      <c r="VOR212" s="418"/>
      <c r="VOS212" s="418"/>
      <c r="VOT212" s="331"/>
      <c r="VOU212" s="332"/>
      <c r="VOV212" s="418"/>
      <c r="VOW212" s="223"/>
      <c r="VOX212" s="223"/>
      <c r="VOY212" s="333"/>
      <c r="VOZ212" s="333"/>
      <c r="VPA212" s="223"/>
      <c r="VPB212" s="418"/>
      <c r="VPC212" s="418"/>
      <c r="VPD212" s="331"/>
      <c r="VPE212" s="332"/>
      <c r="VPF212" s="418"/>
      <c r="VPG212" s="223"/>
      <c r="VPH212" s="223"/>
      <c r="VPI212" s="333"/>
      <c r="VPJ212" s="333"/>
      <c r="VPK212" s="223"/>
      <c r="VPL212" s="418"/>
      <c r="VPM212" s="418"/>
      <c r="VPN212" s="331"/>
      <c r="VPO212" s="332"/>
      <c r="VPP212" s="418"/>
      <c r="VPQ212" s="223"/>
      <c r="VPR212" s="223"/>
      <c r="VPS212" s="333"/>
      <c r="VPT212" s="333"/>
      <c r="VPU212" s="223"/>
      <c r="VPV212" s="418"/>
      <c r="VPW212" s="418"/>
      <c r="VPX212" s="331"/>
      <c r="VPY212" s="332"/>
      <c r="VPZ212" s="418"/>
      <c r="VQA212" s="223"/>
      <c r="VQB212" s="223"/>
      <c r="VQC212" s="333"/>
      <c r="VQD212" s="333"/>
      <c r="VQE212" s="223"/>
      <c r="VQF212" s="418"/>
      <c r="VQG212" s="418"/>
      <c r="VQH212" s="331"/>
      <c r="VQI212" s="332"/>
      <c r="VQJ212" s="418"/>
      <c r="VQK212" s="223"/>
      <c r="VQL212" s="223"/>
      <c r="VQM212" s="333"/>
      <c r="VQN212" s="333"/>
      <c r="VQO212" s="223"/>
      <c r="VQP212" s="418"/>
      <c r="VQQ212" s="418"/>
      <c r="VQR212" s="331"/>
      <c r="VQS212" s="332"/>
      <c r="VQT212" s="418"/>
      <c r="VQU212" s="223"/>
      <c r="VQV212" s="223"/>
      <c r="VQW212" s="333"/>
      <c r="VQX212" s="333"/>
      <c r="VQY212" s="223"/>
      <c r="VQZ212" s="418"/>
      <c r="VRA212" s="418"/>
      <c r="VRB212" s="331"/>
      <c r="VRC212" s="332"/>
      <c r="VRD212" s="418"/>
      <c r="VRE212" s="223"/>
      <c r="VRF212" s="223"/>
      <c r="VRG212" s="333"/>
      <c r="VRH212" s="333"/>
      <c r="VRI212" s="223"/>
      <c r="VRJ212" s="418"/>
      <c r="VRK212" s="418"/>
      <c r="VRL212" s="331"/>
      <c r="VRM212" s="332"/>
      <c r="VRN212" s="418"/>
      <c r="VRO212" s="223"/>
      <c r="VRP212" s="223"/>
      <c r="VRQ212" s="333"/>
      <c r="VRR212" s="333"/>
      <c r="VRS212" s="223"/>
      <c r="VRT212" s="418"/>
      <c r="VRU212" s="418"/>
      <c r="VRV212" s="331"/>
      <c r="VRW212" s="332"/>
      <c r="VRX212" s="418"/>
      <c r="VRY212" s="223"/>
      <c r="VRZ212" s="223"/>
      <c r="VSA212" s="333"/>
      <c r="VSB212" s="333"/>
      <c r="VSC212" s="223"/>
      <c r="VSD212" s="418"/>
      <c r="VSE212" s="418"/>
      <c r="VSF212" s="331"/>
      <c r="VSG212" s="332"/>
      <c r="VSH212" s="418"/>
      <c r="VSI212" s="223"/>
      <c r="VSJ212" s="223"/>
      <c r="VSK212" s="333"/>
      <c r="VSL212" s="333"/>
      <c r="VSM212" s="223"/>
      <c r="VSN212" s="418"/>
      <c r="VSO212" s="418"/>
      <c r="VSP212" s="331"/>
      <c r="VSQ212" s="332"/>
      <c r="VSR212" s="418"/>
      <c r="VSS212" s="223"/>
      <c r="VST212" s="223"/>
      <c r="VSU212" s="333"/>
      <c r="VSV212" s="333"/>
      <c r="VSW212" s="223"/>
      <c r="VSX212" s="418"/>
      <c r="VSY212" s="418"/>
      <c r="VSZ212" s="331"/>
      <c r="VTA212" s="332"/>
      <c r="VTB212" s="418"/>
      <c r="VTC212" s="223"/>
      <c r="VTD212" s="223"/>
      <c r="VTE212" s="333"/>
      <c r="VTF212" s="333"/>
      <c r="VTG212" s="223"/>
      <c r="VTH212" s="418"/>
      <c r="VTI212" s="418"/>
      <c r="VTJ212" s="331"/>
      <c r="VTK212" s="332"/>
      <c r="VTL212" s="418"/>
      <c r="VTM212" s="223"/>
      <c r="VTN212" s="223"/>
      <c r="VTO212" s="333"/>
      <c r="VTP212" s="333"/>
      <c r="VTQ212" s="223"/>
      <c r="VTR212" s="418"/>
      <c r="VTS212" s="418"/>
      <c r="VTT212" s="331"/>
      <c r="VTU212" s="332"/>
      <c r="VTV212" s="418"/>
      <c r="VTW212" s="223"/>
      <c r="VTX212" s="223"/>
      <c r="VTY212" s="333"/>
      <c r="VTZ212" s="333"/>
      <c r="VUA212" s="223"/>
      <c r="VUB212" s="418"/>
      <c r="VUC212" s="418"/>
      <c r="VUD212" s="331"/>
      <c r="VUE212" s="332"/>
      <c r="VUF212" s="418"/>
      <c r="VUG212" s="223"/>
      <c r="VUH212" s="223"/>
      <c r="VUI212" s="333"/>
      <c r="VUJ212" s="333"/>
      <c r="VUK212" s="223"/>
      <c r="VUL212" s="418"/>
      <c r="VUM212" s="418"/>
      <c r="VUN212" s="331"/>
      <c r="VUO212" s="332"/>
      <c r="VUP212" s="418"/>
      <c r="VUQ212" s="223"/>
      <c r="VUR212" s="223"/>
      <c r="VUS212" s="333"/>
      <c r="VUT212" s="333"/>
      <c r="VUU212" s="223"/>
      <c r="VUV212" s="418"/>
      <c r="VUW212" s="418"/>
      <c r="VUX212" s="331"/>
      <c r="VUY212" s="332"/>
      <c r="VUZ212" s="418"/>
      <c r="VVA212" s="223"/>
      <c r="VVB212" s="223"/>
      <c r="VVC212" s="333"/>
      <c r="VVD212" s="333"/>
      <c r="VVE212" s="223"/>
      <c r="VVF212" s="418"/>
      <c r="VVG212" s="418"/>
      <c r="VVH212" s="331"/>
      <c r="VVI212" s="332"/>
      <c r="VVJ212" s="418"/>
      <c r="VVK212" s="223"/>
      <c r="VVL212" s="223"/>
      <c r="VVM212" s="333"/>
      <c r="VVN212" s="333"/>
      <c r="VVO212" s="223"/>
      <c r="VVP212" s="418"/>
      <c r="VVQ212" s="418"/>
      <c r="VVR212" s="331"/>
      <c r="VVS212" s="332"/>
      <c r="VVT212" s="418"/>
      <c r="VVU212" s="223"/>
      <c r="VVV212" s="223"/>
      <c r="VVW212" s="333"/>
      <c r="VVX212" s="333"/>
      <c r="VVY212" s="223"/>
      <c r="VVZ212" s="418"/>
      <c r="VWA212" s="418"/>
      <c r="VWB212" s="331"/>
      <c r="VWC212" s="332"/>
      <c r="VWD212" s="418"/>
      <c r="VWE212" s="223"/>
      <c r="VWF212" s="223"/>
      <c r="VWG212" s="333"/>
      <c r="VWH212" s="333"/>
      <c r="VWI212" s="223"/>
      <c r="VWJ212" s="418"/>
      <c r="VWK212" s="418"/>
      <c r="VWL212" s="331"/>
      <c r="VWM212" s="332"/>
      <c r="VWN212" s="418"/>
      <c r="VWO212" s="223"/>
      <c r="VWP212" s="223"/>
      <c r="VWQ212" s="333"/>
      <c r="VWR212" s="333"/>
      <c r="VWS212" s="223"/>
      <c r="VWT212" s="418"/>
      <c r="VWU212" s="418"/>
      <c r="VWV212" s="331"/>
      <c r="VWW212" s="332"/>
      <c r="VWX212" s="418"/>
      <c r="VWY212" s="223"/>
      <c r="VWZ212" s="223"/>
      <c r="VXA212" s="333"/>
      <c r="VXB212" s="333"/>
      <c r="VXC212" s="223"/>
      <c r="VXD212" s="418"/>
      <c r="VXE212" s="418"/>
      <c r="VXF212" s="331"/>
      <c r="VXG212" s="332"/>
      <c r="VXH212" s="418"/>
      <c r="VXI212" s="223"/>
      <c r="VXJ212" s="223"/>
      <c r="VXK212" s="333"/>
      <c r="VXL212" s="333"/>
      <c r="VXM212" s="223"/>
      <c r="VXN212" s="418"/>
      <c r="VXO212" s="418"/>
      <c r="VXP212" s="331"/>
      <c r="VXQ212" s="332"/>
      <c r="VXR212" s="418"/>
      <c r="VXS212" s="223"/>
      <c r="VXT212" s="223"/>
      <c r="VXU212" s="333"/>
      <c r="VXV212" s="333"/>
      <c r="VXW212" s="223"/>
      <c r="VXX212" s="418"/>
      <c r="VXY212" s="418"/>
      <c r="VXZ212" s="331"/>
      <c r="VYA212" s="332"/>
      <c r="VYB212" s="418"/>
      <c r="VYC212" s="223"/>
      <c r="VYD212" s="223"/>
      <c r="VYE212" s="333"/>
      <c r="VYF212" s="333"/>
      <c r="VYG212" s="223"/>
      <c r="VYH212" s="418"/>
      <c r="VYI212" s="418"/>
      <c r="VYJ212" s="331"/>
      <c r="VYK212" s="332"/>
      <c r="VYL212" s="418"/>
      <c r="VYM212" s="223"/>
      <c r="VYN212" s="223"/>
      <c r="VYO212" s="333"/>
      <c r="VYP212" s="333"/>
      <c r="VYQ212" s="223"/>
      <c r="VYR212" s="418"/>
      <c r="VYS212" s="418"/>
      <c r="VYT212" s="331"/>
      <c r="VYU212" s="332"/>
      <c r="VYV212" s="418"/>
      <c r="VYW212" s="223"/>
      <c r="VYX212" s="223"/>
      <c r="VYY212" s="333"/>
      <c r="VYZ212" s="333"/>
      <c r="VZA212" s="223"/>
      <c r="VZB212" s="418"/>
      <c r="VZC212" s="418"/>
      <c r="VZD212" s="331"/>
      <c r="VZE212" s="332"/>
      <c r="VZF212" s="418"/>
      <c r="VZG212" s="223"/>
      <c r="VZH212" s="223"/>
      <c r="VZI212" s="333"/>
      <c r="VZJ212" s="333"/>
      <c r="VZK212" s="223"/>
      <c r="VZL212" s="418"/>
      <c r="VZM212" s="418"/>
      <c r="VZN212" s="331"/>
      <c r="VZO212" s="332"/>
      <c r="VZP212" s="418"/>
      <c r="VZQ212" s="223"/>
      <c r="VZR212" s="223"/>
      <c r="VZS212" s="333"/>
      <c r="VZT212" s="333"/>
      <c r="VZU212" s="223"/>
      <c r="VZV212" s="418"/>
      <c r="VZW212" s="418"/>
      <c r="VZX212" s="331"/>
      <c r="VZY212" s="332"/>
      <c r="VZZ212" s="418"/>
      <c r="WAA212" s="223"/>
      <c r="WAB212" s="223"/>
      <c r="WAC212" s="333"/>
      <c r="WAD212" s="333"/>
      <c r="WAE212" s="223"/>
      <c r="WAF212" s="418"/>
      <c r="WAG212" s="418"/>
      <c r="WAH212" s="331"/>
      <c r="WAI212" s="332"/>
      <c r="WAJ212" s="418"/>
      <c r="WAK212" s="223"/>
      <c r="WAL212" s="223"/>
      <c r="WAM212" s="333"/>
      <c r="WAN212" s="333"/>
      <c r="WAO212" s="223"/>
      <c r="WAP212" s="418"/>
      <c r="WAQ212" s="418"/>
      <c r="WAR212" s="331"/>
      <c r="WAS212" s="332"/>
      <c r="WAT212" s="418"/>
      <c r="WAU212" s="223"/>
      <c r="WAV212" s="223"/>
      <c r="WAW212" s="333"/>
      <c r="WAX212" s="333"/>
      <c r="WAY212" s="223"/>
      <c r="WAZ212" s="418"/>
      <c r="WBA212" s="418"/>
      <c r="WBB212" s="331"/>
      <c r="WBC212" s="332"/>
      <c r="WBD212" s="418"/>
      <c r="WBE212" s="223"/>
      <c r="WBF212" s="223"/>
      <c r="WBG212" s="333"/>
      <c r="WBH212" s="333"/>
      <c r="WBI212" s="223"/>
      <c r="WBJ212" s="418"/>
      <c r="WBK212" s="418"/>
      <c r="WBL212" s="331"/>
      <c r="WBM212" s="332"/>
      <c r="WBN212" s="418"/>
      <c r="WBO212" s="223"/>
      <c r="WBP212" s="223"/>
      <c r="WBQ212" s="333"/>
      <c r="WBR212" s="333"/>
      <c r="WBS212" s="223"/>
      <c r="WBT212" s="418"/>
      <c r="WBU212" s="418"/>
      <c r="WBV212" s="331"/>
      <c r="WBW212" s="332"/>
      <c r="WBX212" s="418"/>
      <c r="WBY212" s="223"/>
      <c r="WBZ212" s="223"/>
      <c r="WCA212" s="333"/>
      <c r="WCB212" s="333"/>
      <c r="WCC212" s="223"/>
      <c r="WCD212" s="418"/>
      <c r="WCE212" s="418"/>
      <c r="WCF212" s="331"/>
      <c r="WCG212" s="332"/>
      <c r="WCH212" s="418"/>
      <c r="WCI212" s="223"/>
      <c r="WCJ212" s="223"/>
      <c r="WCK212" s="333"/>
      <c r="WCL212" s="333"/>
      <c r="WCM212" s="223"/>
      <c r="WCN212" s="418"/>
      <c r="WCO212" s="418"/>
      <c r="WCP212" s="331"/>
      <c r="WCQ212" s="332"/>
      <c r="WCR212" s="418"/>
      <c r="WCS212" s="223"/>
      <c r="WCT212" s="223"/>
      <c r="WCU212" s="333"/>
      <c r="WCV212" s="333"/>
      <c r="WCW212" s="223"/>
      <c r="WCX212" s="418"/>
      <c r="WCY212" s="418"/>
      <c r="WCZ212" s="331"/>
      <c r="WDA212" s="332"/>
      <c r="WDB212" s="418"/>
      <c r="WDC212" s="223"/>
      <c r="WDD212" s="223"/>
      <c r="WDE212" s="333"/>
      <c r="WDF212" s="333"/>
      <c r="WDG212" s="223"/>
      <c r="WDH212" s="418"/>
      <c r="WDI212" s="418"/>
      <c r="WDJ212" s="331"/>
      <c r="WDK212" s="332"/>
      <c r="WDL212" s="418"/>
      <c r="WDM212" s="223"/>
      <c r="WDN212" s="223"/>
      <c r="WDO212" s="333"/>
      <c r="WDP212" s="333"/>
      <c r="WDQ212" s="223"/>
      <c r="WDR212" s="418"/>
      <c r="WDS212" s="418"/>
      <c r="WDT212" s="331"/>
      <c r="WDU212" s="332"/>
      <c r="WDV212" s="418"/>
      <c r="WDW212" s="223"/>
      <c r="WDX212" s="223"/>
      <c r="WDY212" s="333"/>
      <c r="WDZ212" s="333"/>
      <c r="WEA212" s="223"/>
      <c r="WEB212" s="418"/>
      <c r="WEC212" s="418"/>
      <c r="WED212" s="331"/>
      <c r="WEE212" s="332"/>
      <c r="WEF212" s="418"/>
      <c r="WEG212" s="223"/>
      <c r="WEH212" s="223"/>
      <c r="WEI212" s="333"/>
      <c r="WEJ212" s="333"/>
      <c r="WEK212" s="223"/>
      <c r="WEL212" s="418"/>
      <c r="WEM212" s="418"/>
      <c r="WEN212" s="331"/>
      <c r="WEO212" s="332"/>
      <c r="WEP212" s="418"/>
      <c r="WEQ212" s="223"/>
      <c r="WER212" s="223"/>
      <c r="WES212" s="333"/>
      <c r="WET212" s="333"/>
      <c r="WEU212" s="223"/>
      <c r="WEV212" s="418"/>
      <c r="WEW212" s="418"/>
      <c r="WEX212" s="331"/>
      <c r="WEY212" s="332"/>
      <c r="WEZ212" s="418"/>
      <c r="WFA212" s="223"/>
      <c r="WFB212" s="223"/>
      <c r="WFC212" s="333"/>
      <c r="WFD212" s="333"/>
      <c r="WFE212" s="223"/>
      <c r="WFF212" s="418"/>
      <c r="WFG212" s="418"/>
      <c r="WFH212" s="331"/>
      <c r="WFI212" s="332"/>
      <c r="WFJ212" s="418"/>
      <c r="WFK212" s="223"/>
      <c r="WFL212" s="223"/>
      <c r="WFM212" s="333"/>
      <c r="WFN212" s="333"/>
      <c r="WFO212" s="223"/>
      <c r="WFP212" s="418"/>
      <c r="WFQ212" s="418"/>
      <c r="WFR212" s="331"/>
      <c r="WFS212" s="332"/>
      <c r="WFT212" s="418"/>
      <c r="WFU212" s="223"/>
      <c r="WFV212" s="223"/>
      <c r="WFW212" s="333"/>
      <c r="WFX212" s="333"/>
      <c r="WFY212" s="223"/>
      <c r="WFZ212" s="418"/>
      <c r="WGA212" s="418"/>
      <c r="WGB212" s="331"/>
      <c r="WGC212" s="332"/>
      <c r="WGD212" s="418"/>
      <c r="WGE212" s="223"/>
      <c r="WGF212" s="223"/>
      <c r="WGG212" s="333"/>
      <c r="WGH212" s="333"/>
      <c r="WGI212" s="223"/>
      <c r="WGJ212" s="418"/>
      <c r="WGK212" s="418"/>
      <c r="WGL212" s="331"/>
      <c r="WGM212" s="332"/>
      <c r="WGN212" s="418"/>
      <c r="WGO212" s="223"/>
      <c r="WGP212" s="223"/>
      <c r="WGQ212" s="333"/>
      <c r="WGR212" s="333"/>
      <c r="WGS212" s="223"/>
      <c r="WGT212" s="418"/>
      <c r="WGU212" s="418"/>
      <c r="WGV212" s="331"/>
      <c r="WGW212" s="332"/>
      <c r="WGX212" s="418"/>
      <c r="WGY212" s="223"/>
      <c r="WGZ212" s="223"/>
      <c r="WHA212" s="333"/>
      <c r="WHB212" s="333"/>
      <c r="WHC212" s="223"/>
      <c r="WHD212" s="418"/>
      <c r="WHE212" s="418"/>
      <c r="WHF212" s="331"/>
      <c r="WHG212" s="332"/>
      <c r="WHH212" s="418"/>
      <c r="WHI212" s="223"/>
      <c r="WHJ212" s="223"/>
      <c r="WHK212" s="333"/>
      <c r="WHL212" s="333"/>
      <c r="WHM212" s="223"/>
      <c r="WHN212" s="418"/>
      <c r="WHO212" s="418"/>
      <c r="WHP212" s="331"/>
      <c r="WHQ212" s="332"/>
      <c r="WHR212" s="418"/>
      <c r="WHS212" s="223"/>
      <c r="WHT212" s="223"/>
      <c r="WHU212" s="333"/>
      <c r="WHV212" s="333"/>
      <c r="WHW212" s="223"/>
      <c r="WHX212" s="418"/>
      <c r="WHY212" s="418"/>
      <c r="WHZ212" s="331"/>
      <c r="WIA212" s="332"/>
      <c r="WIB212" s="418"/>
      <c r="WIC212" s="223"/>
      <c r="WID212" s="223"/>
      <c r="WIE212" s="333"/>
      <c r="WIF212" s="333"/>
      <c r="WIG212" s="223"/>
      <c r="WIH212" s="418"/>
      <c r="WII212" s="418"/>
      <c r="WIJ212" s="331"/>
      <c r="WIK212" s="332"/>
      <c r="WIL212" s="418"/>
      <c r="WIM212" s="223"/>
      <c r="WIN212" s="223"/>
      <c r="WIO212" s="333"/>
      <c r="WIP212" s="333"/>
      <c r="WIQ212" s="223"/>
      <c r="WIR212" s="418"/>
      <c r="WIS212" s="418"/>
      <c r="WIT212" s="331"/>
      <c r="WIU212" s="332"/>
      <c r="WIV212" s="418"/>
      <c r="WIW212" s="223"/>
      <c r="WIX212" s="223"/>
      <c r="WIY212" s="333"/>
      <c r="WIZ212" s="333"/>
      <c r="WJA212" s="223"/>
      <c r="WJB212" s="418"/>
      <c r="WJC212" s="418"/>
      <c r="WJD212" s="331"/>
      <c r="WJE212" s="332"/>
      <c r="WJF212" s="418"/>
      <c r="WJG212" s="223"/>
      <c r="WJH212" s="223"/>
      <c r="WJI212" s="333"/>
      <c r="WJJ212" s="333"/>
      <c r="WJK212" s="223"/>
      <c r="WJL212" s="418"/>
      <c r="WJM212" s="418"/>
      <c r="WJN212" s="331"/>
      <c r="WJO212" s="332"/>
      <c r="WJP212" s="418"/>
      <c r="WJQ212" s="223"/>
      <c r="WJR212" s="223"/>
      <c r="WJS212" s="333"/>
      <c r="WJT212" s="333"/>
      <c r="WJU212" s="223"/>
      <c r="WJV212" s="418"/>
      <c r="WJW212" s="418"/>
      <c r="WJX212" s="331"/>
      <c r="WJY212" s="332"/>
      <c r="WJZ212" s="418"/>
      <c r="WKA212" s="223"/>
      <c r="WKB212" s="223"/>
      <c r="WKC212" s="333"/>
      <c r="WKD212" s="333"/>
      <c r="WKE212" s="223"/>
      <c r="WKF212" s="418"/>
      <c r="WKG212" s="418"/>
      <c r="WKH212" s="331"/>
      <c r="WKI212" s="332"/>
      <c r="WKJ212" s="418"/>
      <c r="WKK212" s="223"/>
      <c r="WKL212" s="223"/>
      <c r="WKM212" s="333"/>
      <c r="WKN212" s="333"/>
      <c r="WKO212" s="223"/>
      <c r="WKP212" s="418"/>
      <c r="WKQ212" s="418"/>
      <c r="WKR212" s="331"/>
      <c r="WKS212" s="332"/>
      <c r="WKT212" s="418"/>
      <c r="WKU212" s="223"/>
      <c r="WKV212" s="223"/>
      <c r="WKW212" s="333"/>
      <c r="WKX212" s="333"/>
      <c r="WKY212" s="223"/>
      <c r="WKZ212" s="418"/>
      <c r="WLA212" s="418"/>
      <c r="WLB212" s="331"/>
      <c r="WLC212" s="332"/>
      <c r="WLD212" s="418"/>
      <c r="WLE212" s="223"/>
      <c r="WLF212" s="223"/>
      <c r="WLG212" s="333"/>
      <c r="WLH212" s="333"/>
      <c r="WLI212" s="223"/>
      <c r="WLJ212" s="418"/>
      <c r="WLK212" s="418"/>
      <c r="WLL212" s="331"/>
      <c r="WLM212" s="332"/>
      <c r="WLN212" s="418"/>
      <c r="WLO212" s="223"/>
      <c r="WLP212" s="223"/>
      <c r="WLQ212" s="333"/>
      <c r="WLR212" s="333"/>
      <c r="WLS212" s="223"/>
      <c r="WLT212" s="418"/>
      <c r="WLU212" s="418"/>
      <c r="WLV212" s="331"/>
      <c r="WLW212" s="332"/>
      <c r="WLX212" s="418"/>
      <c r="WLY212" s="223"/>
      <c r="WLZ212" s="223"/>
      <c r="WMA212" s="333"/>
      <c r="WMB212" s="333"/>
      <c r="WMC212" s="223"/>
      <c r="WMD212" s="418"/>
      <c r="WME212" s="418"/>
      <c r="WMF212" s="331"/>
      <c r="WMG212" s="332"/>
      <c r="WMH212" s="418"/>
      <c r="WMI212" s="223"/>
      <c r="WMJ212" s="223"/>
      <c r="WMK212" s="333"/>
      <c r="WML212" s="333"/>
      <c r="WMM212" s="223"/>
      <c r="WMN212" s="418"/>
      <c r="WMO212" s="418"/>
      <c r="WMP212" s="331"/>
      <c r="WMQ212" s="332"/>
      <c r="WMR212" s="418"/>
      <c r="WMS212" s="223"/>
      <c r="WMT212" s="223"/>
      <c r="WMU212" s="333"/>
      <c r="WMV212" s="333"/>
      <c r="WMW212" s="223"/>
      <c r="WMX212" s="418"/>
      <c r="WMY212" s="418"/>
      <c r="WMZ212" s="331"/>
      <c r="WNA212" s="332"/>
      <c r="WNB212" s="418"/>
      <c r="WNC212" s="223"/>
      <c r="WND212" s="223"/>
      <c r="WNE212" s="333"/>
      <c r="WNF212" s="333"/>
      <c r="WNG212" s="223"/>
      <c r="WNH212" s="418"/>
      <c r="WNI212" s="418"/>
      <c r="WNJ212" s="331"/>
      <c r="WNK212" s="332"/>
      <c r="WNL212" s="418"/>
      <c r="WNM212" s="223"/>
      <c r="WNN212" s="223"/>
      <c r="WNO212" s="333"/>
      <c r="WNP212" s="333"/>
      <c r="WNQ212" s="223"/>
      <c r="WNR212" s="418"/>
      <c r="WNS212" s="418"/>
      <c r="WNT212" s="331"/>
      <c r="WNU212" s="332"/>
      <c r="WNV212" s="418"/>
      <c r="WNW212" s="223"/>
      <c r="WNX212" s="223"/>
      <c r="WNY212" s="333"/>
      <c r="WNZ212" s="333"/>
      <c r="WOA212" s="223"/>
      <c r="WOB212" s="418"/>
      <c r="WOC212" s="418"/>
      <c r="WOD212" s="331"/>
      <c r="WOE212" s="332"/>
      <c r="WOF212" s="418"/>
      <c r="WOG212" s="223"/>
      <c r="WOH212" s="223"/>
      <c r="WOI212" s="333"/>
      <c r="WOJ212" s="333"/>
      <c r="WOK212" s="223"/>
      <c r="WOL212" s="418"/>
      <c r="WOM212" s="418"/>
      <c r="WON212" s="331"/>
      <c r="WOO212" s="332"/>
      <c r="WOP212" s="418"/>
      <c r="WOQ212" s="223"/>
      <c r="WOR212" s="223"/>
      <c r="WOS212" s="333"/>
      <c r="WOT212" s="333"/>
      <c r="WOU212" s="223"/>
      <c r="WOV212" s="418"/>
      <c r="WOW212" s="418"/>
      <c r="WOX212" s="331"/>
      <c r="WOY212" s="332"/>
      <c r="WOZ212" s="418"/>
      <c r="WPA212" s="223"/>
      <c r="WPB212" s="223"/>
      <c r="WPC212" s="333"/>
      <c r="WPD212" s="333"/>
      <c r="WPE212" s="223"/>
      <c r="WPF212" s="418"/>
      <c r="WPG212" s="418"/>
      <c r="WPH212" s="331"/>
      <c r="WPI212" s="332"/>
      <c r="WPJ212" s="418"/>
      <c r="WPK212" s="223"/>
      <c r="WPL212" s="223"/>
      <c r="WPM212" s="333"/>
      <c r="WPN212" s="333"/>
      <c r="WPO212" s="223"/>
      <c r="WPP212" s="418"/>
      <c r="WPQ212" s="418"/>
      <c r="WPR212" s="331"/>
      <c r="WPS212" s="332"/>
      <c r="WPT212" s="418"/>
      <c r="WPU212" s="223"/>
      <c r="WPV212" s="223"/>
      <c r="WPW212" s="333"/>
      <c r="WPX212" s="333"/>
      <c r="WPY212" s="223"/>
      <c r="WPZ212" s="418"/>
      <c r="WQA212" s="418"/>
      <c r="WQB212" s="331"/>
      <c r="WQC212" s="332"/>
      <c r="WQD212" s="418"/>
      <c r="WQE212" s="223"/>
      <c r="WQF212" s="223"/>
      <c r="WQG212" s="333"/>
      <c r="WQH212" s="333"/>
      <c r="WQI212" s="223"/>
      <c r="WQJ212" s="418"/>
      <c r="WQK212" s="418"/>
      <c r="WQL212" s="331"/>
      <c r="WQM212" s="332"/>
      <c r="WQN212" s="418"/>
      <c r="WQO212" s="223"/>
      <c r="WQP212" s="223"/>
      <c r="WQQ212" s="333"/>
      <c r="WQR212" s="333"/>
      <c r="WQS212" s="223"/>
      <c r="WQT212" s="418"/>
      <c r="WQU212" s="418"/>
      <c r="WQV212" s="331"/>
      <c r="WQW212" s="332"/>
      <c r="WQX212" s="418"/>
      <c r="WQY212" s="223"/>
      <c r="WQZ212" s="223"/>
      <c r="WRA212" s="333"/>
      <c r="WRB212" s="333"/>
      <c r="WRC212" s="223"/>
      <c r="WRD212" s="418"/>
      <c r="WRE212" s="418"/>
      <c r="WRF212" s="331"/>
      <c r="WRG212" s="332"/>
      <c r="WRH212" s="418"/>
      <c r="WRI212" s="223"/>
      <c r="WRJ212" s="223"/>
      <c r="WRK212" s="333"/>
      <c r="WRL212" s="333"/>
      <c r="WRM212" s="223"/>
      <c r="WRN212" s="418"/>
      <c r="WRO212" s="418"/>
      <c r="WRP212" s="331"/>
      <c r="WRQ212" s="332"/>
      <c r="WRR212" s="418"/>
      <c r="WRS212" s="223"/>
      <c r="WRT212" s="223"/>
      <c r="WRU212" s="333"/>
      <c r="WRV212" s="333"/>
      <c r="WRW212" s="223"/>
      <c r="WRX212" s="418"/>
      <c r="WRY212" s="418"/>
      <c r="WRZ212" s="331"/>
      <c r="WSA212" s="332"/>
      <c r="WSB212" s="418"/>
      <c r="WSC212" s="223"/>
      <c r="WSD212" s="223"/>
      <c r="WSE212" s="333"/>
      <c r="WSF212" s="333"/>
      <c r="WSG212" s="223"/>
      <c r="WSH212" s="418"/>
      <c r="WSI212" s="418"/>
      <c r="WSJ212" s="331"/>
      <c r="WSK212" s="332"/>
      <c r="WSL212" s="418"/>
      <c r="WSM212" s="223"/>
      <c r="WSN212" s="223"/>
      <c r="WSO212" s="333"/>
      <c r="WSP212" s="333"/>
      <c r="WSQ212" s="223"/>
      <c r="WSR212" s="418"/>
      <c r="WSS212" s="418"/>
      <c r="WST212" s="331"/>
      <c r="WSU212" s="332"/>
      <c r="WSV212" s="418"/>
      <c r="WSW212" s="223"/>
      <c r="WSX212" s="223"/>
      <c r="WSY212" s="333"/>
      <c r="WSZ212" s="333"/>
      <c r="WTA212" s="223"/>
      <c r="WTB212" s="418"/>
      <c r="WTC212" s="418"/>
      <c r="WTD212" s="331"/>
      <c r="WTE212" s="332"/>
      <c r="WTF212" s="418"/>
      <c r="WTG212" s="223"/>
      <c r="WTH212" s="223"/>
      <c r="WTI212" s="333"/>
      <c r="WTJ212" s="333"/>
      <c r="WTK212" s="223"/>
      <c r="WTL212" s="418"/>
      <c r="WTM212" s="418"/>
      <c r="WTN212" s="331"/>
      <c r="WTO212" s="332"/>
      <c r="WTP212" s="418"/>
      <c r="WTQ212" s="223"/>
      <c r="WTR212" s="223"/>
      <c r="WTS212" s="333"/>
      <c r="WTT212" s="333"/>
      <c r="WTU212" s="223"/>
      <c r="WTV212" s="418"/>
      <c r="WTW212" s="418"/>
      <c r="WTX212" s="331"/>
      <c r="WTY212" s="332"/>
      <c r="WTZ212" s="418"/>
      <c r="WUA212" s="223"/>
      <c r="WUB212" s="223"/>
      <c r="WUC212" s="333"/>
      <c r="WUD212" s="333"/>
      <c r="WUE212" s="223"/>
      <c r="WUF212" s="418"/>
      <c r="WUG212" s="418"/>
      <c r="WUH212" s="331"/>
      <c r="WUI212" s="332"/>
      <c r="WUJ212" s="418"/>
      <c r="WUK212" s="223"/>
      <c r="WUL212" s="223"/>
      <c r="WUM212" s="333"/>
      <c r="WUN212" s="333"/>
      <c r="WUO212" s="223"/>
      <c r="WUP212" s="418"/>
      <c r="WUQ212" s="418"/>
      <c r="WUR212" s="331"/>
      <c r="WUS212" s="332"/>
      <c r="WUT212" s="418"/>
      <c r="WUU212" s="223"/>
      <c r="WUV212" s="223"/>
      <c r="WUW212" s="333"/>
      <c r="WUX212" s="333"/>
      <c r="WUY212" s="223"/>
      <c r="WUZ212" s="418"/>
      <c r="WVA212" s="418"/>
      <c r="WVB212" s="331"/>
      <c r="WVC212" s="332"/>
      <c r="WVD212" s="418"/>
      <c r="WVE212" s="223"/>
      <c r="WVF212" s="223"/>
      <c r="WVG212" s="333"/>
      <c r="WVH212" s="333"/>
      <c r="WVI212" s="223"/>
      <c r="WVJ212" s="418"/>
      <c r="WVK212" s="418"/>
      <c r="WVL212" s="331"/>
      <c r="WVM212" s="332"/>
      <c r="WVN212" s="418"/>
      <c r="WVO212" s="223"/>
      <c r="WVP212" s="223"/>
      <c r="WVQ212" s="333"/>
      <c r="WVR212" s="333"/>
      <c r="WVS212" s="223"/>
      <c r="WVT212" s="418"/>
      <c r="WVU212" s="418"/>
      <c r="WVV212" s="331"/>
      <c r="WVW212" s="332"/>
      <c r="WVX212" s="418"/>
      <c r="WVY212" s="223"/>
      <c r="WVZ212" s="223"/>
      <c r="WWA212" s="333"/>
      <c r="WWB212" s="333"/>
      <c r="WWC212" s="223"/>
      <c r="WWD212" s="418"/>
      <c r="WWE212" s="418"/>
      <c r="WWF212" s="331"/>
      <c r="WWG212" s="332"/>
      <c r="WWH212" s="418"/>
      <c r="WWI212" s="223"/>
      <c r="WWJ212" s="223"/>
      <c r="WWK212" s="333"/>
      <c r="WWL212" s="333"/>
      <c r="WWM212" s="223"/>
      <c r="WWN212" s="418"/>
      <c r="WWO212" s="418"/>
      <c r="WWP212" s="331"/>
      <c r="WWQ212" s="332"/>
      <c r="WWR212" s="418"/>
      <c r="WWS212" s="223"/>
      <c r="WWT212" s="223"/>
      <c r="WWU212" s="333"/>
      <c r="WWV212" s="333"/>
      <c r="WWW212" s="223"/>
      <c r="WWX212" s="418"/>
      <c r="WWY212" s="418"/>
      <c r="WWZ212" s="331"/>
      <c r="WXA212" s="332"/>
      <c r="WXB212" s="418"/>
      <c r="WXC212" s="223"/>
      <c r="WXD212" s="223"/>
      <c r="WXE212" s="333"/>
      <c r="WXF212" s="333"/>
      <c r="WXG212" s="223"/>
      <c r="WXH212" s="418"/>
      <c r="WXI212" s="418"/>
      <c r="WXJ212" s="331"/>
      <c r="WXK212" s="332"/>
      <c r="WXL212" s="418"/>
      <c r="WXM212" s="223"/>
      <c r="WXN212" s="223"/>
      <c r="WXO212" s="333"/>
      <c r="WXP212" s="333"/>
      <c r="WXQ212" s="223"/>
      <c r="WXR212" s="418"/>
      <c r="WXS212" s="418"/>
      <c r="WXT212" s="331"/>
      <c r="WXU212" s="332"/>
      <c r="WXV212" s="418"/>
      <c r="WXW212" s="223"/>
      <c r="WXX212" s="223"/>
      <c r="WXY212" s="333"/>
      <c r="WXZ212" s="333"/>
      <c r="WYA212" s="223"/>
      <c r="WYB212" s="418"/>
      <c r="WYC212" s="418"/>
      <c r="WYD212" s="331"/>
      <c r="WYE212" s="332"/>
      <c r="WYF212" s="418"/>
      <c r="WYG212" s="223"/>
      <c r="WYH212" s="223"/>
      <c r="WYI212" s="333"/>
      <c r="WYJ212" s="333"/>
      <c r="WYK212" s="223"/>
      <c r="WYL212" s="418"/>
      <c r="WYM212" s="418"/>
      <c r="WYN212" s="331"/>
      <c r="WYO212" s="332"/>
      <c r="WYP212" s="418"/>
      <c r="WYQ212" s="223"/>
      <c r="WYR212" s="223"/>
      <c r="WYS212" s="333"/>
      <c r="WYT212" s="333"/>
      <c r="WYU212" s="223"/>
      <c r="WYV212" s="418"/>
      <c r="WYW212" s="418"/>
      <c r="WYX212" s="331"/>
      <c r="WYY212" s="332"/>
      <c r="WYZ212" s="418"/>
      <c r="WZA212" s="223"/>
      <c r="WZB212" s="223"/>
      <c r="WZC212" s="333"/>
      <c r="WZD212" s="333"/>
      <c r="WZE212" s="223"/>
      <c r="WZF212" s="418"/>
      <c r="WZG212" s="418"/>
      <c r="WZH212" s="331"/>
      <c r="WZI212" s="332"/>
      <c r="WZJ212" s="418"/>
      <c r="WZK212" s="223"/>
      <c r="WZL212" s="223"/>
      <c r="WZM212" s="333"/>
      <c r="WZN212" s="333"/>
      <c r="WZO212" s="223"/>
      <c r="WZP212" s="418"/>
      <c r="WZQ212" s="418"/>
      <c r="WZR212" s="331"/>
      <c r="WZS212" s="332"/>
      <c r="WZT212" s="418"/>
      <c r="WZU212" s="223"/>
      <c r="WZV212" s="223"/>
      <c r="WZW212" s="333"/>
      <c r="WZX212" s="333"/>
      <c r="WZY212" s="223"/>
      <c r="WZZ212" s="418"/>
      <c r="XAA212" s="418"/>
      <c r="XAB212" s="331"/>
      <c r="XAC212" s="332"/>
      <c r="XAD212" s="418"/>
      <c r="XAE212" s="223"/>
      <c r="XAF212" s="223"/>
      <c r="XAG212" s="333"/>
      <c r="XAH212" s="333"/>
      <c r="XAI212" s="223"/>
      <c r="XAJ212" s="418"/>
      <c r="XAK212" s="418"/>
      <c r="XAL212" s="331"/>
      <c r="XAM212" s="332"/>
      <c r="XAN212" s="418"/>
      <c r="XAO212" s="223"/>
      <c r="XAP212" s="223"/>
      <c r="XAQ212" s="333"/>
      <c r="XAR212" s="333"/>
      <c r="XAS212" s="223"/>
      <c r="XAT212" s="418"/>
      <c r="XAU212" s="418"/>
      <c r="XAV212" s="331"/>
      <c r="XAW212" s="332"/>
      <c r="XAX212" s="418"/>
      <c r="XAY212" s="223"/>
      <c r="XAZ212" s="223"/>
      <c r="XBA212" s="333"/>
      <c r="XBB212" s="333"/>
      <c r="XBC212" s="223"/>
      <c r="XBD212" s="418"/>
      <c r="XBE212" s="418"/>
      <c r="XBF212" s="331"/>
      <c r="XBG212" s="332"/>
      <c r="XBH212" s="418"/>
      <c r="XBI212" s="223"/>
      <c r="XBJ212" s="223"/>
      <c r="XBK212" s="333"/>
      <c r="XBL212" s="333"/>
      <c r="XBM212" s="223"/>
      <c r="XBN212" s="418"/>
      <c r="XBO212" s="418"/>
      <c r="XBP212" s="331"/>
      <c r="XBQ212" s="332"/>
      <c r="XBR212" s="418"/>
      <c r="XBS212" s="223"/>
      <c r="XBT212" s="223"/>
      <c r="XBU212" s="333"/>
      <c r="XBV212" s="333"/>
      <c r="XBW212" s="223"/>
      <c r="XBX212" s="418"/>
      <c r="XBY212" s="418"/>
      <c r="XBZ212" s="331"/>
      <c r="XCA212" s="332"/>
      <c r="XCB212" s="418"/>
      <c r="XCC212" s="223"/>
      <c r="XCD212" s="223"/>
      <c r="XCE212" s="333"/>
      <c r="XCF212" s="333"/>
      <c r="XCG212" s="223"/>
      <c r="XCH212" s="418"/>
      <c r="XCI212" s="418"/>
      <c r="XCJ212" s="331"/>
      <c r="XCK212" s="332"/>
      <c r="XCL212" s="418"/>
      <c r="XCM212" s="223"/>
      <c r="XCN212" s="223"/>
      <c r="XCO212" s="333"/>
      <c r="XCP212" s="333"/>
      <c r="XCQ212" s="223"/>
      <c r="XCR212" s="418"/>
      <c r="XCS212" s="418"/>
      <c r="XCT212" s="331"/>
      <c r="XCU212" s="332"/>
      <c r="XCV212" s="418"/>
      <c r="XCW212" s="223"/>
      <c r="XCX212" s="223"/>
      <c r="XCY212" s="333"/>
      <c r="XCZ212" s="333"/>
      <c r="XDA212" s="223"/>
      <c r="XDB212" s="418"/>
      <c r="XDC212" s="418"/>
      <c r="XDD212" s="331"/>
      <c r="XDE212" s="332"/>
      <c r="XDF212" s="418"/>
      <c r="XDG212" s="223"/>
      <c r="XDH212" s="223"/>
      <c r="XDI212" s="333"/>
      <c r="XDJ212" s="333"/>
      <c r="XDK212" s="223"/>
      <c r="XDL212" s="418"/>
      <c r="XDM212" s="418"/>
      <c r="XDN212" s="331"/>
      <c r="XDO212" s="332"/>
      <c r="XDP212" s="418"/>
      <c r="XDQ212" s="223"/>
      <c r="XDR212" s="223"/>
      <c r="XDS212" s="333"/>
      <c r="XDT212" s="333"/>
      <c r="XDU212" s="223"/>
      <c r="XDV212" s="418"/>
      <c r="XDW212" s="418"/>
      <c r="XDX212" s="331"/>
      <c r="XDY212" s="332"/>
      <c r="XDZ212" s="418"/>
      <c r="XEA212" s="223"/>
      <c r="XEB212" s="223"/>
      <c r="XEC212" s="333"/>
      <c r="XED212" s="333"/>
      <c r="XEE212" s="223"/>
      <c r="XEF212" s="418"/>
      <c r="XEG212" s="418"/>
      <c r="XEH212" s="331"/>
      <c r="XEI212" s="332"/>
      <c r="XEJ212" s="418"/>
      <c r="XEK212" s="223"/>
      <c r="XEL212" s="223"/>
      <c r="XEM212" s="333"/>
      <c r="XEN212" s="333"/>
      <c r="XEO212" s="223"/>
      <c r="XEP212" s="418"/>
      <c r="XEQ212" s="418"/>
      <c r="XER212" s="331"/>
      <c r="XES212" s="332"/>
      <c r="XET212" s="418"/>
      <c r="XEU212" s="223"/>
      <c r="XEV212" s="223"/>
      <c r="XEW212" s="333"/>
      <c r="XEX212" s="333"/>
      <c r="XEY212" s="223"/>
      <c r="XEZ212" s="418"/>
      <c r="XFA212" s="418"/>
      <c r="XFB212" s="331"/>
      <c r="XFC212" s="332"/>
    </row>
    <row r="213" spans="1:16383" s="321" customFormat="1" ht="54.75" customHeight="1">
      <c r="A213" s="317" t="s">
        <v>2371</v>
      </c>
      <c r="B213" s="317" t="s">
        <v>16</v>
      </c>
      <c r="C213" s="317" t="s">
        <v>2473</v>
      </c>
      <c r="D213" s="543" t="s">
        <v>2372</v>
      </c>
      <c r="E213" s="317" t="s">
        <v>486</v>
      </c>
      <c r="F213" s="667">
        <v>1</v>
      </c>
      <c r="G213" s="315"/>
      <c r="H213" s="318">
        <v>429.57</v>
      </c>
      <c r="I213" s="532">
        <f t="shared" si="53"/>
        <v>536.70000000000005</v>
      </c>
      <c r="J213" s="318">
        <f t="shared" si="52"/>
        <v>536.70000000000005</v>
      </c>
    </row>
    <row r="214" spans="1:16383" s="320" customFormat="1" ht="54.75" customHeight="1">
      <c r="A214" s="317" t="s">
        <v>2490</v>
      </c>
      <c r="B214" s="317" t="s">
        <v>1350</v>
      </c>
      <c r="C214" s="317" t="s">
        <v>2476</v>
      </c>
      <c r="D214" s="543" t="s">
        <v>2373</v>
      </c>
      <c r="E214" s="317" t="s">
        <v>486</v>
      </c>
      <c r="F214" s="667">
        <v>1</v>
      </c>
      <c r="G214" s="319"/>
      <c r="H214" s="318">
        <f>Composição!$G$613</f>
        <v>435.32</v>
      </c>
      <c r="I214" s="532">
        <f t="shared" si="53"/>
        <v>543.89</v>
      </c>
      <c r="J214" s="318">
        <f t="shared" si="52"/>
        <v>543.89</v>
      </c>
    </row>
    <row r="215" spans="1:16383" s="321" customFormat="1" ht="48">
      <c r="A215" s="317" t="s">
        <v>2495</v>
      </c>
      <c r="B215" s="317" t="s">
        <v>1350</v>
      </c>
      <c r="C215" s="317" t="s">
        <v>2474</v>
      </c>
      <c r="D215" s="543" t="s">
        <v>2374</v>
      </c>
      <c r="E215" s="317" t="s">
        <v>486</v>
      </c>
      <c r="F215" s="667">
        <v>3</v>
      </c>
      <c r="G215" s="315"/>
      <c r="H215" s="318">
        <f>Composição!$G$627</f>
        <v>843.47</v>
      </c>
      <c r="I215" s="532">
        <f t="shared" si="53"/>
        <v>1053.83</v>
      </c>
      <c r="J215" s="318">
        <f t="shared" si="52"/>
        <v>3161.49</v>
      </c>
    </row>
    <row r="216" spans="1:16383" s="321" customFormat="1" ht="30.75" customHeight="1">
      <c r="A216" s="317">
        <v>91937</v>
      </c>
      <c r="B216" s="75" t="s">
        <v>16</v>
      </c>
      <c r="C216" s="317" t="s">
        <v>2477</v>
      </c>
      <c r="D216" s="543" t="s">
        <v>2375</v>
      </c>
      <c r="E216" s="317" t="s">
        <v>486</v>
      </c>
      <c r="F216" s="667">
        <v>155</v>
      </c>
      <c r="G216" s="315"/>
      <c r="H216" s="318">
        <v>7.68</v>
      </c>
      <c r="I216" s="532">
        <f t="shared" si="53"/>
        <v>9.6</v>
      </c>
      <c r="J216" s="318">
        <f t="shared" si="52"/>
        <v>1488</v>
      </c>
    </row>
    <row r="217" spans="1:16383" s="321" customFormat="1" ht="30.75" customHeight="1">
      <c r="A217" s="317">
        <v>91939</v>
      </c>
      <c r="B217" s="75" t="s">
        <v>16</v>
      </c>
      <c r="C217" s="317" t="s">
        <v>2478</v>
      </c>
      <c r="D217" s="543" t="s">
        <v>2376</v>
      </c>
      <c r="E217" s="317" t="s">
        <v>486</v>
      </c>
      <c r="F217" s="667">
        <v>82</v>
      </c>
      <c r="G217" s="315"/>
      <c r="H217" s="318">
        <v>19.02</v>
      </c>
      <c r="I217" s="532">
        <f t="shared" si="53"/>
        <v>23.76</v>
      </c>
      <c r="J217" s="318">
        <f t="shared" si="52"/>
        <v>1948.32</v>
      </c>
    </row>
    <row r="218" spans="1:16383" s="321" customFormat="1" ht="30.75" customHeight="1">
      <c r="A218" s="317">
        <v>91940</v>
      </c>
      <c r="B218" s="75" t="s">
        <v>16</v>
      </c>
      <c r="C218" s="317" t="s">
        <v>2479</v>
      </c>
      <c r="D218" s="543" t="s">
        <v>2296</v>
      </c>
      <c r="E218" s="317" t="s">
        <v>486</v>
      </c>
      <c r="F218" s="667">
        <v>99</v>
      </c>
      <c r="G218" s="315"/>
      <c r="H218" s="318">
        <v>10.119999999999999</v>
      </c>
      <c r="I218" s="532">
        <f t="shared" si="53"/>
        <v>12.64</v>
      </c>
      <c r="J218" s="318">
        <f t="shared" si="52"/>
        <v>1251.3599999999999</v>
      </c>
    </row>
    <row r="219" spans="1:16383" s="321" customFormat="1" ht="30.75" customHeight="1">
      <c r="A219" s="317">
        <v>91941</v>
      </c>
      <c r="B219" s="75" t="s">
        <v>16</v>
      </c>
      <c r="C219" s="317" t="s">
        <v>2480</v>
      </c>
      <c r="D219" s="543" t="s">
        <v>2377</v>
      </c>
      <c r="E219" s="317" t="s">
        <v>486</v>
      </c>
      <c r="F219" s="667">
        <v>103</v>
      </c>
      <c r="G219" s="315"/>
      <c r="H219" s="318">
        <v>6.79</v>
      </c>
      <c r="I219" s="532">
        <f t="shared" si="53"/>
        <v>8.48</v>
      </c>
      <c r="J219" s="318">
        <f t="shared" si="52"/>
        <v>873.44</v>
      </c>
    </row>
    <row r="220" spans="1:16383" s="321" customFormat="1" ht="45" customHeight="1">
      <c r="A220" s="317">
        <v>97886</v>
      </c>
      <c r="B220" s="317" t="s">
        <v>16</v>
      </c>
      <c r="C220" s="317" t="s">
        <v>2481</v>
      </c>
      <c r="D220" s="543" t="s">
        <v>2378</v>
      </c>
      <c r="E220" s="317" t="s">
        <v>486</v>
      </c>
      <c r="F220" s="667">
        <v>17</v>
      </c>
      <c r="G220" s="315"/>
      <c r="H220" s="318">
        <v>119.01</v>
      </c>
      <c r="I220" s="532">
        <f t="shared" si="53"/>
        <v>148.69</v>
      </c>
      <c r="J220" s="318">
        <f t="shared" si="52"/>
        <v>2527.73</v>
      </c>
    </row>
    <row r="221" spans="1:16383" s="321" customFormat="1" ht="37.5" customHeight="1">
      <c r="A221" s="317" t="s">
        <v>2664</v>
      </c>
      <c r="B221" s="317" t="s">
        <v>1350</v>
      </c>
      <c r="C221" s="317" t="s">
        <v>2482</v>
      </c>
      <c r="D221" s="543" t="s">
        <v>2379</v>
      </c>
      <c r="E221" s="317" t="s">
        <v>486</v>
      </c>
      <c r="F221" s="667">
        <v>1</v>
      </c>
      <c r="G221" s="315"/>
      <c r="H221" s="318">
        <f>Composição!$G$1569</f>
        <v>4662.58</v>
      </c>
      <c r="I221" s="532">
        <f>(H221*(1+$J$4))</f>
        <v>5825.43</v>
      </c>
      <c r="J221" s="318">
        <f t="shared" si="52"/>
        <v>5825.43</v>
      </c>
    </row>
    <row r="222" spans="1:16383" s="209" customFormat="1" ht="21.6" customHeight="1">
      <c r="A222" s="75"/>
      <c r="B222" s="75"/>
      <c r="C222" s="92" t="s">
        <v>1923</v>
      </c>
      <c r="D222" s="102" t="s">
        <v>289</v>
      </c>
      <c r="E222" s="75"/>
      <c r="F222" s="326"/>
      <c r="G222" s="326"/>
      <c r="H222" s="326"/>
      <c r="I222" s="77"/>
      <c r="J222" s="326"/>
      <c r="K222" s="418"/>
      <c r="L222" s="223"/>
      <c r="M222" s="223"/>
      <c r="N222" s="333"/>
      <c r="O222" s="333"/>
      <c r="P222" s="223"/>
      <c r="Q222" s="418"/>
      <c r="R222" s="418"/>
      <c r="S222" s="331"/>
      <c r="T222" s="332"/>
      <c r="U222" s="418"/>
      <c r="V222" s="223"/>
      <c r="W222" s="223"/>
      <c r="X222" s="333"/>
      <c r="Y222" s="333"/>
      <c r="Z222" s="223"/>
      <c r="AA222" s="418"/>
      <c r="AB222" s="418"/>
      <c r="AC222" s="331"/>
      <c r="AD222" s="332"/>
      <c r="AE222" s="418"/>
      <c r="AF222" s="223"/>
      <c r="AG222" s="223"/>
      <c r="AH222" s="333"/>
      <c r="AI222" s="333"/>
      <c r="AJ222" s="223"/>
      <c r="AK222" s="418"/>
      <c r="AL222" s="418"/>
      <c r="AM222" s="331"/>
      <c r="AN222" s="332"/>
      <c r="AO222" s="418"/>
      <c r="AP222" s="223"/>
      <c r="AQ222" s="223"/>
      <c r="AR222" s="333"/>
      <c r="AS222" s="333"/>
      <c r="AT222" s="223"/>
      <c r="AU222" s="418"/>
      <c r="AV222" s="418"/>
      <c r="AW222" s="331"/>
      <c r="AX222" s="332"/>
      <c r="AY222" s="418"/>
      <c r="AZ222" s="223"/>
      <c r="BA222" s="223"/>
      <c r="BB222" s="333"/>
      <c r="BC222" s="333"/>
      <c r="BD222" s="223"/>
      <c r="BE222" s="418"/>
      <c r="BF222" s="418"/>
      <c r="BG222" s="331"/>
      <c r="BH222" s="332"/>
      <c r="BI222" s="418"/>
      <c r="BJ222" s="223"/>
      <c r="BK222" s="223"/>
      <c r="BL222" s="333"/>
      <c r="BM222" s="333"/>
      <c r="BN222" s="223"/>
      <c r="BO222" s="418"/>
      <c r="BP222" s="418"/>
      <c r="BQ222" s="331"/>
      <c r="BR222" s="332"/>
      <c r="BS222" s="418"/>
      <c r="BT222" s="223"/>
      <c r="BU222" s="223"/>
      <c r="BV222" s="333"/>
      <c r="BW222" s="333"/>
      <c r="BX222" s="223"/>
      <c r="BY222" s="418"/>
      <c r="BZ222" s="418"/>
      <c r="CA222" s="331"/>
      <c r="CB222" s="332"/>
      <c r="CC222" s="418"/>
      <c r="CD222" s="223"/>
      <c r="CE222" s="223"/>
      <c r="CF222" s="333"/>
      <c r="CG222" s="333"/>
      <c r="CH222" s="223"/>
      <c r="CI222" s="418"/>
      <c r="CJ222" s="418"/>
      <c r="CK222" s="331"/>
      <c r="CL222" s="332"/>
      <c r="CM222" s="418"/>
      <c r="CN222" s="223"/>
      <c r="CO222" s="223"/>
      <c r="CP222" s="333"/>
      <c r="CQ222" s="333"/>
      <c r="CR222" s="223"/>
      <c r="CS222" s="418"/>
      <c r="CT222" s="418"/>
      <c r="CU222" s="331"/>
      <c r="CV222" s="332"/>
      <c r="CW222" s="418"/>
      <c r="CX222" s="223"/>
      <c r="CY222" s="223"/>
      <c r="CZ222" s="333"/>
      <c r="DA222" s="333"/>
      <c r="DB222" s="223"/>
      <c r="DC222" s="418"/>
      <c r="DD222" s="418"/>
      <c r="DE222" s="331"/>
      <c r="DF222" s="332"/>
      <c r="DG222" s="418"/>
      <c r="DH222" s="223"/>
      <c r="DI222" s="223"/>
      <c r="DJ222" s="333"/>
      <c r="DK222" s="333"/>
      <c r="DL222" s="223"/>
      <c r="DM222" s="418"/>
      <c r="DN222" s="418"/>
      <c r="DO222" s="331"/>
      <c r="DP222" s="332"/>
      <c r="DQ222" s="418"/>
      <c r="DR222" s="223"/>
      <c r="DS222" s="223"/>
      <c r="DT222" s="333"/>
      <c r="DU222" s="333"/>
      <c r="DV222" s="223"/>
      <c r="DW222" s="418"/>
      <c r="DX222" s="418"/>
      <c r="DY222" s="331"/>
      <c r="DZ222" s="332"/>
      <c r="EA222" s="418"/>
      <c r="EB222" s="223"/>
      <c r="EC222" s="223"/>
      <c r="ED222" s="333"/>
      <c r="EE222" s="333"/>
      <c r="EF222" s="223"/>
      <c r="EG222" s="418"/>
      <c r="EH222" s="418"/>
      <c r="EI222" s="331"/>
      <c r="EJ222" s="332"/>
      <c r="EK222" s="418"/>
      <c r="EL222" s="223"/>
      <c r="EM222" s="223"/>
      <c r="EN222" s="333"/>
      <c r="EO222" s="333"/>
      <c r="EP222" s="223"/>
      <c r="EQ222" s="418"/>
      <c r="ER222" s="418"/>
      <c r="ES222" s="331"/>
      <c r="ET222" s="332"/>
      <c r="EU222" s="418"/>
      <c r="EV222" s="223"/>
      <c r="EW222" s="223"/>
      <c r="EX222" s="333"/>
      <c r="EY222" s="333"/>
      <c r="EZ222" s="223"/>
      <c r="FA222" s="418"/>
      <c r="FB222" s="418"/>
      <c r="FC222" s="331"/>
      <c r="FD222" s="332"/>
      <c r="FE222" s="418"/>
      <c r="FF222" s="223"/>
      <c r="FG222" s="223"/>
      <c r="FH222" s="333"/>
      <c r="FI222" s="333"/>
      <c r="FJ222" s="223"/>
      <c r="FK222" s="418"/>
      <c r="FL222" s="418"/>
      <c r="FM222" s="331"/>
      <c r="FN222" s="332"/>
      <c r="FO222" s="418"/>
      <c r="FP222" s="223"/>
      <c r="FQ222" s="223"/>
      <c r="FR222" s="333"/>
      <c r="FS222" s="333"/>
      <c r="FT222" s="223"/>
      <c r="FU222" s="418"/>
      <c r="FV222" s="418"/>
      <c r="FW222" s="331"/>
      <c r="FX222" s="332"/>
      <c r="FY222" s="418"/>
      <c r="FZ222" s="223"/>
      <c r="GA222" s="223"/>
      <c r="GB222" s="333"/>
      <c r="GC222" s="333"/>
      <c r="GD222" s="223"/>
      <c r="GE222" s="418"/>
      <c r="GF222" s="418"/>
      <c r="GG222" s="331"/>
      <c r="GH222" s="332"/>
      <c r="GI222" s="418"/>
      <c r="GJ222" s="223"/>
      <c r="GK222" s="223"/>
      <c r="GL222" s="333"/>
      <c r="GM222" s="333"/>
      <c r="GN222" s="223"/>
      <c r="GO222" s="418"/>
      <c r="GP222" s="418"/>
      <c r="GQ222" s="331"/>
      <c r="GR222" s="332"/>
      <c r="GS222" s="418"/>
      <c r="GT222" s="223"/>
      <c r="GU222" s="223"/>
      <c r="GV222" s="333"/>
      <c r="GW222" s="333"/>
      <c r="GX222" s="223"/>
      <c r="GY222" s="418"/>
      <c r="GZ222" s="418"/>
      <c r="HA222" s="331"/>
      <c r="HB222" s="332"/>
      <c r="HC222" s="418"/>
      <c r="HD222" s="223"/>
      <c r="HE222" s="223"/>
      <c r="HF222" s="333"/>
      <c r="HG222" s="333"/>
      <c r="HH222" s="223"/>
      <c r="HI222" s="418"/>
      <c r="HJ222" s="418"/>
      <c r="HK222" s="331"/>
      <c r="HL222" s="332"/>
      <c r="HM222" s="418"/>
      <c r="HN222" s="223"/>
      <c r="HO222" s="223"/>
      <c r="HP222" s="333"/>
      <c r="HQ222" s="333"/>
      <c r="HR222" s="223"/>
      <c r="HS222" s="418"/>
      <c r="HT222" s="418"/>
      <c r="HU222" s="331"/>
      <c r="HV222" s="332"/>
      <c r="HW222" s="418"/>
      <c r="HX222" s="223"/>
      <c r="HY222" s="223"/>
      <c r="HZ222" s="333"/>
      <c r="IA222" s="333"/>
      <c r="IB222" s="223"/>
      <c r="IC222" s="418"/>
      <c r="ID222" s="418"/>
      <c r="IE222" s="331"/>
      <c r="IF222" s="332"/>
      <c r="IG222" s="418"/>
      <c r="IH222" s="223"/>
      <c r="II222" s="223"/>
      <c r="IJ222" s="333"/>
      <c r="IK222" s="333"/>
      <c r="IL222" s="223"/>
      <c r="IM222" s="418"/>
      <c r="IN222" s="418"/>
      <c r="IO222" s="331"/>
      <c r="IP222" s="332"/>
      <c r="IQ222" s="418"/>
      <c r="IR222" s="223"/>
      <c r="IS222" s="223"/>
      <c r="IT222" s="333"/>
      <c r="IU222" s="333"/>
      <c r="IV222" s="223"/>
      <c r="IW222" s="418"/>
      <c r="IX222" s="418"/>
      <c r="IY222" s="331"/>
      <c r="IZ222" s="332"/>
      <c r="JA222" s="418"/>
      <c r="JB222" s="223"/>
      <c r="JC222" s="223"/>
      <c r="JD222" s="333"/>
      <c r="JE222" s="333"/>
      <c r="JF222" s="223"/>
      <c r="JG222" s="418"/>
      <c r="JH222" s="418"/>
      <c r="JI222" s="331"/>
      <c r="JJ222" s="332"/>
      <c r="JK222" s="418"/>
      <c r="JL222" s="223"/>
      <c r="JM222" s="223"/>
      <c r="JN222" s="333"/>
      <c r="JO222" s="333"/>
      <c r="JP222" s="223"/>
      <c r="JQ222" s="418"/>
      <c r="JR222" s="418"/>
      <c r="JS222" s="331"/>
      <c r="JT222" s="332"/>
      <c r="JU222" s="418"/>
      <c r="JV222" s="223"/>
      <c r="JW222" s="223"/>
      <c r="JX222" s="333"/>
      <c r="JY222" s="333"/>
      <c r="JZ222" s="223"/>
      <c r="KA222" s="418"/>
      <c r="KB222" s="418"/>
      <c r="KC222" s="331"/>
      <c r="KD222" s="332"/>
      <c r="KE222" s="418"/>
      <c r="KF222" s="223"/>
      <c r="KG222" s="223"/>
      <c r="KH222" s="333"/>
      <c r="KI222" s="333"/>
      <c r="KJ222" s="223"/>
      <c r="KK222" s="418"/>
      <c r="KL222" s="418"/>
      <c r="KM222" s="331"/>
      <c r="KN222" s="332"/>
      <c r="KO222" s="418"/>
      <c r="KP222" s="223"/>
      <c r="KQ222" s="223"/>
      <c r="KR222" s="333"/>
      <c r="KS222" s="333"/>
      <c r="KT222" s="223"/>
      <c r="KU222" s="418"/>
      <c r="KV222" s="418"/>
      <c r="KW222" s="331"/>
      <c r="KX222" s="332"/>
      <c r="KY222" s="418"/>
      <c r="KZ222" s="223"/>
      <c r="LA222" s="223"/>
      <c r="LB222" s="333"/>
      <c r="LC222" s="333"/>
      <c r="LD222" s="223"/>
      <c r="LE222" s="418"/>
      <c r="LF222" s="418"/>
      <c r="LG222" s="331"/>
      <c r="LH222" s="332"/>
      <c r="LI222" s="418"/>
      <c r="LJ222" s="223"/>
      <c r="LK222" s="223"/>
      <c r="LL222" s="333"/>
      <c r="LM222" s="333"/>
      <c r="LN222" s="223"/>
      <c r="LO222" s="418"/>
      <c r="LP222" s="418"/>
      <c r="LQ222" s="331"/>
      <c r="LR222" s="332"/>
      <c r="LS222" s="418"/>
      <c r="LT222" s="223"/>
      <c r="LU222" s="223"/>
      <c r="LV222" s="333"/>
      <c r="LW222" s="333"/>
      <c r="LX222" s="223"/>
      <c r="LY222" s="418"/>
      <c r="LZ222" s="418"/>
      <c r="MA222" s="331"/>
      <c r="MB222" s="332"/>
      <c r="MC222" s="418"/>
      <c r="MD222" s="223"/>
      <c r="ME222" s="223"/>
      <c r="MF222" s="333"/>
      <c r="MG222" s="333"/>
      <c r="MH222" s="223"/>
      <c r="MI222" s="418"/>
      <c r="MJ222" s="418"/>
      <c r="MK222" s="331"/>
      <c r="ML222" s="332"/>
      <c r="MM222" s="418"/>
      <c r="MN222" s="223"/>
      <c r="MO222" s="223"/>
      <c r="MP222" s="333"/>
      <c r="MQ222" s="333"/>
      <c r="MR222" s="223"/>
      <c r="MS222" s="418"/>
      <c r="MT222" s="418"/>
      <c r="MU222" s="331"/>
      <c r="MV222" s="332"/>
      <c r="MW222" s="418"/>
      <c r="MX222" s="223"/>
      <c r="MY222" s="223"/>
      <c r="MZ222" s="333"/>
      <c r="NA222" s="333"/>
      <c r="NB222" s="223"/>
      <c r="NC222" s="418"/>
      <c r="ND222" s="418"/>
      <c r="NE222" s="331"/>
      <c r="NF222" s="332"/>
      <c r="NG222" s="418"/>
      <c r="NH222" s="223"/>
      <c r="NI222" s="223"/>
      <c r="NJ222" s="333"/>
      <c r="NK222" s="333"/>
      <c r="NL222" s="223"/>
      <c r="NM222" s="418"/>
      <c r="NN222" s="418"/>
      <c r="NO222" s="331"/>
      <c r="NP222" s="332"/>
      <c r="NQ222" s="418"/>
      <c r="NR222" s="223"/>
      <c r="NS222" s="223"/>
      <c r="NT222" s="333"/>
      <c r="NU222" s="333"/>
      <c r="NV222" s="223"/>
      <c r="NW222" s="418"/>
      <c r="NX222" s="418"/>
      <c r="NY222" s="331"/>
      <c r="NZ222" s="332"/>
      <c r="OA222" s="418"/>
      <c r="OB222" s="223"/>
      <c r="OC222" s="223"/>
      <c r="OD222" s="333"/>
      <c r="OE222" s="333"/>
      <c r="OF222" s="223"/>
      <c r="OG222" s="418"/>
      <c r="OH222" s="418"/>
      <c r="OI222" s="331"/>
      <c r="OJ222" s="332"/>
      <c r="OK222" s="418"/>
      <c r="OL222" s="223"/>
      <c r="OM222" s="223"/>
      <c r="ON222" s="333"/>
      <c r="OO222" s="333"/>
      <c r="OP222" s="223"/>
      <c r="OQ222" s="418"/>
      <c r="OR222" s="418"/>
      <c r="OS222" s="331"/>
      <c r="OT222" s="332"/>
      <c r="OU222" s="418"/>
      <c r="OV222" s="223"/>
      <c r="OW222" s="223"/>
      <c r="OX222" s="333"/>
      <c r="OY222" s="333"/>
      <c r="OZ222" s="223"/>
      <c r="PA222" s="418"/>
      <c r="PB222" s="418"/>
      <c r="PC222" s="331"/>
      <c r="PD222" s="332"/>
      <c r="PE222" s="418"/>
      <c r="PF222" s="223"/>
      <c r="PG222" s="223"/>
      <c r="PH222" s="333"/>
      <c r="PI222" s="333"/>
      <c r="PJ222" s="223"/>
      <c r="PK222" s="418"/>
      <c r="PL222" s="418"/>
      <c r="PM222" s="331"/>
      <c r="PN222" s="332"/>
      <c r="PO222" s="418"/>
      <c r="PP222" s="223"/>
      <c r="PQ222" s="223"/>
      <c r="PR222" s="333"/>
      <c r="PS222" s="333"/>
      <c r="PT222" s="223"/>
      <c r="PU222" s="418"/>
      <c r="PV222" s="418"/>
      <c r="PW222" s="331"/>
      <c r="PX222" s="332"/>
      <c r="PY222" s="418"/>
      <c r="PZ222" s="223"/>
      <c r="QA222" s="223"/>
      <c r="QB222" s="333"/>
      <c r="QC222" s="333"/>
      <c r="QD222" s="223"/>
      <c r="QE222" s="418"/>
      <c r="QF222" s="418"/>
      <c r="QG222" s="331"/>
      <c r="QH222" s="332"/>
      <c r="QI222" s="418"/>
      <c r="QJ222" s="223"/>
      <c r="QK222" s="223"/>
      <c r="QL222" s="333"/>
      <c r="QM222" s="333"/>
      <c r="QN222" s="223"/>
      <c r="QO222" s="418"/>
      <c r="QP222" s="418"/>
      <c r="QQ222" s="331"/>
      <c r="QR222" s="332"/>
      <c r="QS222" s="418"/>
      <c r="QT222" s="223"/>
      <c r="QU222" s="223"/>
      <c r="QV222" s="333"/>
      <c r="QW222" s="333"/>
      <c r="QX222" s="223"/>
      <c r="QY222" s="418"/>
      <c r="QZ222" s="418"/>
      <c r="RA222" s="331"/>
      <c r="RB222" s="332"/>
      <c r="RC222" s="418"/>
      <c r="RD222" s="223"/>
      <c r="RE222" s="223"/>
      <c r="RF222" s="333"/>
      <c r="RG222" s="333"/>
      <c r="RH222" s="223"/>
      <c r="RI222" s="418"/>
      <c r="RJ222" s="418"/>
      <c r="RK222" s="331"/>
      <c r="RL222" s="332"/>
      <c r="RM222" s="418"/>
      <c r="RN222" s="223"/>
      <c r="RO222" s="223"/>
      <c r="RP222" s="333"/>
      <c r="RQ222" s="333"/>
      <c r="RR222" s="223"/>
      <c r="RS222" s="418"/>
      <c r="RT222" s="418"/>
      <c r="RU222" s="331"/>
      <c r="RV222" s="332"/>
      <c r="RW222" s="418"/>
      <c r="RX222" s="223"/>
      <c r="RY222" s="223"/>
      <c r="RZ222" s="333"/>
      <c r="SA222" s="333"/>
      <c r="SB222" s="223"/>
      <c r="SC222" s="418"/>
      <c r="SD222" s="418"/>
      <c r="SE222" s="331"/>
      <c r="SF222" s="332"/>
      <c r="SG222" s="418"/>
      <c r="SH222" s="223"/>
      <c r="SI222" s="223"/>
      <c r="SJ222" s="333"/>
      <c r="SK222" s="333"/>
      <c r="SL222" s="223"/>
      <c r="SM222" s="418"/>
      <c r="SN222" s="418"/>
      <c r="SO222" s="331"/>
      <c r="SP222" s="332"/>
      <c r="SQ222" s="418"/>
      <c r="SR222" s="223"/>
      <c r="SS222" s="223"/>
      <c r="ST222" s="333"/>
      <c r="SU222" s="333"/>
      <c r="SV222" s="223"/>
      <c r="SW222" s="418"/>
      <c r="SX222" s="418"/>
      <c r="SY222" s="331"/>
      <c r="SZ222" s="332"/>
      <c r="TA222" s="418"/>
      <c r="TB222" s="223"/>
      <c r="TC222" s="223"/>
      <c r="TD222" s="333"/>
      <c r="TE222" s="333"/>
      <c r="TF222" s="223"/>
      <c r="TG222" s="418"/>
      <c r="TH222" s="418"/>
      <c r="TI222" s="331"/>
      <c r="TJ222" s="332"/>
      <c r="TK222" s="418"/>
      <c r="TL222" s="223"/>
      <c r="TM222" s="223"/>
      <c r="TN222" s="333"/>
      <c r="TO222" s="333"/>
      <c r="TP222" s="223"/>
      <c r="TQ222" s="418"/>
      <c r="TR222" s="418"/>
      <c r="TS222" s="331"/>
      <c r="TT222" s="332"/>
      <c r="TU222" s="418"/>
      <c r="TV222" s="223"/>
      <c r="TW222" s="223"/>
      <c r="TX222" s="333"/>
      <c r="TY222" s="333"/>
      <c r="TZ222" s="223"/>
      <c r="UA222" s="418"/>
      <c r="UB222" s="418"/>
      <c r="UC222" s="331"/>
      <c r="UD222" s="332"/>
      <c r="UE222" s="418"/>
      <c r="UF222" s="223"/>
      <c r="UG222" s="223"/>
      <c r="UH222" s="333"/>
      <c r="UI222" s="333"/>
      <c r="UJ222" s="223"/>
      <c r="UK222" s="418"/>
      <c r="UL222" s="418"/>
      <c r="UM222" s="331"/>
      <c r="UN222" s="332"/>
      <c r="UO222" s="418"/>
      <c r="UP222" s="223"/>
      <c r="UQ222" s="223"/>
      <c r="UR222" s="333"/>
      <c r="US222" s="333"/>
      <c r="UT222" s="223"/>
      <c r="UU222" s="418"/>
      <c r="UV222" s="418"/>
      <c r="UW222" s="331"/>
      <c r="UX222" s="332"/>
      <c r="UY222" s="418"/>
      <c r="UZ222" s="223"/>
      <c r="VA222" s="223"/>
      <c r="VB222" s="333"/>
      <c r="VC222" s="333"/>
      <c r="VD222" s="223"/>
      <c r="VE222" s="418"/>
      <c r="VF222" s="418"/>
      <c r="VG222" s="331"/>
      <c r="VH222" s="332"/>
      <c r="VI222" s="418"/>
      <c r="VJ222" s="223"/>
      <c r="VK222" s="223"/>
      <c r="VL222" s="333"/>
      <c r="VM222" s="333"/>
      <c r="VN222" s="223"/>
      <c r="VO222" s="418"/>
      <c r="VP222" s="418"/>
      <c r="VQ222" s="331"/>
      <c r="VR222" s="332"/>
      <c r="VS222" s="418"/>
      <c r="VT222" s="223"/>
      <c r="VU222" s="223"/>
      <c r="VV222" s="333"/>
      <c r="VW222" s="333"/>
      <c r="VX222" s="223"/>
      <c r="VY222" s="418"/>
      <c r="VZ222" s="418"/>
      <c r="WA222" s="331"/>
      <c r="WB222" s="332"/>
      <c r="WC222" s="418"/>
      <c r="WD222" s="223"/>
      <c r="WE222" s="223"/>
      <c r="WF222" s="333"/>
      <c r="WG222" s="333"/>
      <c r="WH222" s="223"/>
      <c r="WI222" s="418"/>
      <c r="WJ222" s="418"/>
      <c r="WK222" s="331"/>
      <c r="WL222" s="332"/>
      <c r="WM222" s="418"/>
      <c r="WN222" s="223"/>
      <c r="WO222" s="223"/>
      <c r="WP222" s="333"/>
      <c r="WQ222" s="333"/>
      <c r="WR222" s="223"/>
      <c r="WS222" s="418"/>
      <c r="WT222" s="418"/>
      <c r="WU222" s="331"/>
      <c r="WV222" s="332"/>
      <c r="WW222" s="418"/>
      <c r="WX222" s="223"/>
      <c r="WY222" s="223"/>
      <c r="WZ222" s="333"/>
      <c r="XA222" s="333"/>
      <c r="XB222" s="223"/>
      <c r="XC222" s="418"/>
      <c r="XD222" s="418"/>
      <c r="XE222" s="331"/>
      <c r="XF222" s="332"/>
      <c r="XG222" s="418"/>
      <c r="XH222" s="223"/>
      <c r="XI222" s="223"/>
      <c r="XJ222" s="333"/>
      <c r="XK222" s="333"/>
      <c r="XL222" s="223"/>
      <c r="XM222" s="418"/>
      <c r="XN222" s="418"/>
      <c r="XO222" s="331"/>
      <c r="XP222" s="332"/>
      <c r="XQ222" s="418"/>
      <c r="XR222" s="223"/>
      <c r="XS222" s="223"/>
      <c r="XT222" s="333"/>
      <c r="XU222" s="333"/>
      <c r="XV222" s="223"/>
      <c r="XW222" s="418"/>
      <c r="XX222" s="418"/>
      <c r="XY222" s="331"/>
      <c r="XZ222" s="332"/>
      <c r="YA222" s="418"/>
      <c r="YB222" s="223"/>
      <c r="YC222" s="223"/>
      <c r="YD222" s="333"/>
      <c r="YE222" s="333"/>
      <c r="YF222" s="223"/>
      <c r="YG222" s="418"/>
      <c r="YH222" s="418"/>
      <c r="YI222" s="331"/>
      <c r="YJ222" s="332"/>
      <c r="YK222" s="418"/>
      <c r="YL222" s="223"/>
      <c r="YM222" s="223"/>
      <c r="YN222" s="333"/>
      <c r="YO222" s="333"/>
      <c r="YP222" s="223"/>
      <c r="YQ222" s="418"/>
      <c r="YR222" s="418"/>
      <c r="YS222" s="331"/>
      <c r="YT222" s="332"/>
      <c r="YU222" s="418"/>
      <c r="YV222" s="223"/>
      <c r="YW222" s="223"/>
      <c r="YX222" s="333"/>
      <c r="YY222" s="333"/>
      <c r="YZ222" s="223"/>
      <c r="ZA222" s="418"/>
      <c r="ZB222" s="418"/>
      <c r="ZC222" s="331"/>
      <c r="ZD222" s="332"/>
      <c r="ZE222" s="418"/>
      <c r="ZF222" s="223"/>
      <c r="ZG222" s="223"/>
      <c r="ZH222" s="333"/>
      <c r="ZI222" s="333"/>
      <c r="ZJ222" s="223"/>
      <c r="ZK222" s="418"/>
      <c r="ZL222" s="418"/>
      <c r="ZM222" s="331"/>
      <c r="ZN222" s="332"/>
      <c r="ZO222" s="418"/>
      <c r="ZP222" s="223"/>
      <c r="ZQ222" s="223"/>
      <c r="ZR222" s="333"/>
      <c r="ZS222" s="333"/>
      <c r="ZT222" s="223"/>
      <c r="ZU222" s="418"/>
      <c r="ZV222" s="418"/>
      <c r="ZW222" s="331"/>
      <c r="ZX222" s="332"/>
      <c r="ZY222" s="418"/>
      <c r="ZZ222" s="223"/>
      <c r="AAA222" s="223"/>
      <c r="AAB222" s="333"/>
      <c r="AAC222" s="333"/>
      <c r="AAD222" s="223"/>
      <c r="AAE222" s="418"/>
      <c r="AAF222" s="418"/>
      <c r="AAG222" s="331"/>
      <c r="AAH222" s="332"/>
      <c r="AAI222" s="418"/>
      <c r="AAJ222" s="223"/>
      <c r="AAK222" s="223"/>
      <c r="AAL222" s="333"/>
      <c r="AAM222" s="333"/>
      <c r="AAN222" s="223"/>
      <c r="AAO222" s="418"/>
      <c r="AAP222" s="418"/>
      <c r="AAQ222" s="331"/>
      <c r="AAR222" s="332"/>
      <c r="AAS222" s="418"/>
      <c r="AAT222" s="223"/>
      <c r="AAU222" s="223"/>
      <c r="AAV222" s="333"/>
      <c r="AAW222" s="333"/>
      <c r="AAX222" s="223"/>
      <c r="AAY222" s="418"/>
      <c r="AAZ222" s="418"/>
      <c r="ABA222" s="331"/>
      <c r="ABB222" s="332"/>
      <c r="ABC222" s="418"/>
      <c r="ABD222" s="223"/>
      <c r="ABE222" s="223"/>
      <c r="ABF222" s="333"/>
      <c r="ABG222" s="333"/>
      <c r="ABH222" s="223"/>
      <c r="ABI222" s="418"/>
      <c r="ABJ222" s="418"/>
      <c r="ABK222" s="331"/>
      <c r="ABL222" s="332"/>
      <c r="ABM222" s="418"/>
      <c r="ABN222" s="223"/>
      <c r="ABO222" s="223"/>
      <c r="ABP222" s="333"/>
      <c r="ABQ222" s="333"/>
      <c r="ABR222" s="223"/>
      <c r="ABS222" s="418"/>
      <c r="ABT222" s="418"/>
      <c r="ABU222" s="331"/>
      <c r="ABV222" s="332"/>
      <c r="ABW222" s="418"/>
      <c r="ABX222" s="223"/>
      <c r="ABY222" s="223"/>
      <c r="ABZ222" s="333"/>
      <c r="ACA222" s="333"/>
      <c r="ACB222" s="223"/>
      <c r="ACC222" s="418"/>
      <c r="ACD222" s="418"/>
      <c r="ACE222" s="331"/>
      <c r="ACF222" s="332"/>
      <c r="ACG222" s="418"/>
      <c r="ACH222" s="223"/>
      <c r="ACI222" s="223"/>
      <c r="ACJ222" s="333"/>
      <c r="ACK222" s="333"/>
      <c r="ACL222" s="223"/>
      <c r="ACM222" s="418"/>
      <c r="ACN222" s="418"/>
      <c r="ACO222" s="331"/>
      <c r="ACP222" s="332"/>
      <c r="ACQ222" s="418"/>
      <c r="ACR222" s="223"/>
      <c r="ACS222" s="223"/>
      <c r="ACT222" s="333"/>
      <c r="ACU222" s="333"/>
      <c r="ACV222" s="223"/>
      <c r="ACW222" s="418"/>
      <c r="ACX222" s="418"/>
      <c r="ACY222" s="331"/>
      <c r="ACZ222" s="332"/>
      <c r="ADA222" s="418"/>
      <c r="ADB222" s="223"/>
      <c r="ADC222" s="223"/>
      <c r="ADD222" s="333"/>
      <c r="ADE222" s="333"/>
      <c r="ADF222" s="223"/>
      <c r="ADG222" s="418"/>
      <c r="ADH222" s="418"/>
      <c r="ADI222" s="331"/>
      <c r="ADJ222" s="332"/>
      <c r="ADK222" s="418"/>
      <c r="ADL222" s="223"/>
      <c r="ADM222" s="223"/>
      <c r="ADN222" s="333"/>
      <c r="ADO222" s="333"/>
      <c r="ADP222" s="223"/>
      <c r="ADQ222" s="418"/>
      <c r="ADR222" s="418"/>
      <c r="ADS222" s="331"/>
      <c r="ADT222" s="332"/>
      <c r="ADU222" s="418"/>
      <c r="ADV222" s="223"/>
      <c r="ADW222" s="223"/>
      <c r="ADX222" s="333"/>
      <c r="ADY222" s="333"/>
      <c r="ADZ222" s="223"/>
      <c r="AEA222" s="418"/>
      <c r="AEB222" s="418"/>
      <c r="AEC222" s="331"/>
      <c r="AED222" s="332"/>
      <c r="AEE222" s="418"/>
      <c r="AEF222" s="223"/>
      <c r="AEG222" s="223"/>
      <c r="AEH222" s="333"/>
      <c r="AEI222" s="333"/>
      <c r="AEJ222" s="223"/>
      <c r="AEK222" s="418"/>
      <c r="AEL222" s="418"/>
      <c r="AEM222" s="331"/>
      <c r="AEN222" s="332"/>
      <c r="AEO222" s="418"/>
      <c r="AEP222" s="223"/>
      <c r="AEQ222" s="223"/>
      <c r="AER222" s="333"/>
      <c r="AES222" s="333"/>
      <c r="AET222" s="223"/>
      <c r="AEU222" s="418"/>
      <c r="AEV222" s="418"/>
      <c r="AEW222" s="331"/>
      <c r="AEX222" s="332"/>
      <c r="AEY222" s="418"/>
      <c r="AEZ222" s="223"/>
      <c r="AFA222" s="223"/>
      <c r="AFB222" s="333"/>
      <c r="AFC222" s="333"/>
      <c r="AFD222" s="223"/>
      <c r="AFE222" s="418"/>
      <c r="AFF222" s="418"/>
      <c r="AFG222" s="331"/>
      <c r="AFH222" s="332"/>
      <c r="AFI222" s="418"/>
      <c r="AFJ222" s="223"/>
      <c r="AFK222" s="223"/>
      <c r="AFL222" s="333"/>
      <c r="AFM222" s="333"/>
      <c r="AFN222" s="223"/>
      <c r="AFO222" s="418"/>
      <c r="AFP222" s="418"/>
      <c r="AFQ222" s="331"/>
      <c r="AFR222" s="332"/>
      <c r="AFS222" s="418"/>
      <c r="AFT222" s="223"/>
      <c r="AFU222" s="223"/>
      <c r="AFV222" s="333"/>
      <c r="AFW222" s="333"/>
      <c r="AFX222" s="223"/>
      <c r="AFY222" s="418"/>
      <c r="AFZ222" s="418"/>
      <c r="AGA222" s="331"/>
      <c r="AGB222" s="332"/>
      <c r="AGC222" s="418"/>
      <c r="AGD222" s="223"/>
      <c r="AGE222" s="223"/>
      <c r="AGF222" s="333"/>
      <c r="AGG222" s="333"/>
      <c r="AGH222" s="223"/>
      <c r="AGI222" s="418"/>
      <c r="AGJ222" s="418"/>
      <c r="AGK222" s="331"/>
      <c r="AGL222" s="332"/>
      <c r="AGM222" s="418"/>
      <c r="AGN222" s="223"/>
      <c r="AGO222" s="223"/>
      <c r="AGP222" s="333"/>
      <c r="AGQ222" s="333"/>
      <c r="AGR222" s="223"/>
      <c r="AGS222" s="418"/>
      <c r="AGT222" s="418"/>
      <c r="AGU222" s="331"/>
      <c r="AGV222" s="332"/>
      <c r="AGW222" s="418"/>
      <c r="AGX222" s="223"/>
      <c r="AGY222" s="223"/>
      <c r="AGZ222" s="333"/>
      <c r="AHA222" s="333"/>
      <c r="AHB222" s="223"/>
      <c r="AHC222" s="418"/>
      <c r="AHD222" s="418"/>
      <c r="AHE222" s="331"/>
      <c r="AHF222" s="332"/>
      <c r="AHG222" s="418"/>
      <c r="AHH222" s="223"/>
      <c r="AHI222" s="223"/>
      <c r="AHJ222" s="333"/>
      <c r="AHK222" s="333"/>
      <c r="AHL222" s="223"/>
      <c r="AHM222" s="418"/>
      <c r="AHN222" s="418"/>
      <c r="AHO222" s="331"/>
      <c r="AHP222" s="332"/>
      <c r="AHQ222" s="418"/>
      <c r="AHR222" s="223"/>
      <c r="AHS222" s="223"/>
      <c r="AHT222" s="333"/>
      <c r="AHU222" s="333"/>
      <c r="AHV222" s="223"/>
      <c r="AHW222" s="418"/>
      <c r="AHX222" s="418"/>
      <c r="AHY222" s="331"/>
      <c r="AHZ222" s="332"/>
      <c r="AIA222" s="418"/>
      <c r="AIB222" s="223"/>
      <c r="AIC222" s="223"/>
      <c r="AID222" s="333"/>
      <c r="AIE222" s="333"/>
      <c r="AIF222" s="223"/>
      <c r="AIG222" s="418"/>
      <c r="AIH222" s="418"/>
      <c r="AII222" s="331"/>
      <c r="AIJ222" s="332"/>
      <c r="AIK222" s="418"/>
      <c r="AIL222" s="223"/>
      <c r="AIM222" s="223"/>
      <c r="AIN222" s="333"/>
      <c r="AIO222" s="333"/>
      <c r="AIP222" s="223"/>
      <c r="AIQ222" s="418"/>
      <c r="AIR222" s="418"/>
      <c r="AIS222" s="331"/>
      <c r="AIT222" s="332"/>
      <c r="AIU222" s="418"/>
      <c r="AIV222" s="223"/>
      <c r="AIW222" s="223"/>
      <c r="AIX222" s="333"/>
      <c r="AIY222" s="333"/>
      <c r="AIZ222" s="223"/>
      <c r="AJA222" s="418"/>
      <c r="AJB222" s="418"/>
      <c r="AJC222" s="331"/>
      <c r="AJD222" s="332"/>
      <c r="AJE222" s="418"/>
      <c r="AJF222" s="223"/>
      <c r="AJG222" s="223"/>
      <c r="AJH222" s="333"/>
      <c r="AJI222" s="333"/>
      <c r="AJJ222" s="223"/>
      <c r="AJK222" s="418"/>
      <c r="AJL222" s="418"/>
      <c r="AJM222" s="331"/>
      <c r="AJN222" s="332"/>
      <c r="AJO222" s="418"/>
      <c r="AJP222" s="223"/>
      <c r="AJQ222" s="223"/>
      <c r="AJR222" s="333"/>
      <c r="AJS222" s="333"/>
      <c r="AJT222" s="223"/>
      <c r="AJU222" s="418"/>
      <c r="AJV222" s="418"/>
      <c r="AJW222" s="331"/>
      <c r="AJX222" s="332"/>
      <c r="AJY222" s="418"/>
      <c r="AJZ222" s="223"/>
      <c r="AKA222" s="223"/>
      <c r="AKB222" s="333"/>
      <c r="AKC222" s="333"/>
      <c r="AKD222" s="223"/>
      <c r="AKE222" s="418"/>
      <c r="AKF222" s="418"/>
      <c r="AKG222" s="331"/>
      <c r="AKH222" s="332"/>
      <c r="AKI222" s="418"/>
      <c r="AKJ222" s="223"/>
      <c r="AKK222" s="223"/>
      <c r="AKL222" s="333"/>
      <c r="AKM222" s="333"/>
      <c r="AKN222" s="223"/>
      <c r="AKO222" s="418"/>
      <c r="AKP222" s="418"/>
      <c r="AKQ222" s="331"/>
      <c r="AKR222" s="332"/>
      <c r="AKS222" s="418"/>
      <c r="AKT222" s="223"/>
      <c r="AKU222" s="223"/>
      <c r="AKV222" s="333"/>
      <c r="AKW222" s="333"/>
      <c r="AKX222" s="223"/>
      <c r="AKY222" s="418"/>
      <c r="AKZ222" s="418"/>
      <c r="ALA222" s="331"/>
      <c r="ALB222" s="332"/>
      <c r="ALC222" s="418"/>
      <c r="ALD222" s="223"/>
      <c r="ALE222" s="223"/>
      <c r="ALF222" s="333"/>
      <c r="ALG222" s="333"/>
      <c r="ALH222" s="223"/>
      <c r="ALI222" s="418"/>
      <c r="ALJ222" s="418"/>
      <c r="ALK222" s="331"/>
      <c r="ALL222" s="332"/>
      <c r="ALM222" s="418"/>
      <c r="ALN222" s="223"/>
      <c r="ALO222" s="223"/>
      <c r="ALP222" s="333"/>
      <c r="ALQ222" s="333"/>
      <c r="ALR222" s="223"/>
      <c r="ALS222" s="418"/>
      <c r="ALT222" s="418"/>
      <c r="ALU222" s="331"/>
      <c r="ALV222" s="332"/>
      <c r="ALW222" s="418"/>
      <c r="ALX222" s="223"/>
      <c r="ALY222" s="223"/>
      <c r="ALZ222" s="333"/>
      <c r="AMA222" s="333"/>
      <c r="AMB222" s="223"/>
      <c r="AMC222" s="418"/>
      <c r="AMD222" s="418"/>
      <c r="AME222" s="331"/>
      <c r="AMF222" s="332"/>
      <c r="AMG222" s="418"/>
      <c r="AMH222" s="223"/>
      <c r="AMI222" s="223"/>
      <c r="AMJ222" s="333"/>
      <c r="AMK222" s="333"/>
      <c r="AML222" s="223"/>
      <c r="AMM222" s="418"/>
      <c r="AMN222" s="418"/>
      <c r="AMO222" s="331"/>
      <c r="AMP222" s="332"/>
      <c r="AMQ222" s="418"/>
      <c r="AMR222" s="223"/>
      <c r="AMS222" s="223"/>
      <c r="AMT222" s="333"/>
      <c r="AMU222" s="333"/>
      <c r="AMV222" s="223"/>
      <c r="AMW222" s="418"/>
      <c r="AMX222" s="418"/>
      <c r="AMY222" s="331"/>
      <c r="AMZ222" s="332"/>
      <c r="ANA222" s="418"/>
      <c r="ANB222" s="223"/>
      <c r="ANC222" s="223"/>
      <c r="AND222" s="333"/>
      <c r="ANE222" s="333"/>
      <c r="ANF222" s="223"/>
      <c r="ANG222" s="418"/>
      <c r="ANH222" s="418"/>
      <c r="ANI222" s="331"/>
      <c r="ANJ222" s="332"/>
      <c r="ANK222" s="418"/>
      <c r="ANL222" s="223"/>
      <c r="ANM222" s="223"/>
      <c r="ANN222" s="333"/>
      <c r="ANO222" s="333"/>
      <c r="ANP222" s="223"/>
      <c r="ANQ222" s="418"/>
      <c r="ANR222" s="418"/>
      <c r="ANS222" s="331"/>
      <c r="ANT222" s="332"/>
      <c r="ANU222" s="418"/>
      <c r="ANV222" s="223"/>
      <c r="ANW222" s="223"/>
      <c r="ANX222" s="333"/>
      <c r="ANY222" s="333"/>
      <c r="ANZ222" s="223"/>
      <c r="AOA222" s="418"/>
      <c r="AOB222" s="418"/>
      <c r="AOC222" s="331"/>
      <c r="AOD222" s="332"/>
      <c r="AOE222" s="418"/>
      <c r="AOF222" s="223"/>
      <c r="AOG222" s="223"/>
      <c r="AOH222" s="333"/>
      <c r="AOI222" s="333"/>
      <c r="AOJ222" s="223"/>
      <c r="AOK222" s="418"/>
      <c r="AOL222" s="418"/>
      <c r="AOM222" s="331"/>
      <c r="AON222" s="332"/>
      <c r="AOO222" s="418"/>
      <c r="AOP222" s="223"/>
      <c r="AOQ222" s="223"/>
      <c r="AOR222" s="333"/>
      <c r="AOS222" s="333"/>
      <c r="AOT222" s="223"/>
      <c r="AOU222" s="418"/>
      <c r="AOV222" s="418"/>
      <c r="AOW222" s="331"/>
      <c r="AOX222" s="332"/>
      <c r="AOY222" s="418"/>
      <c r="AOZ222" s="223"/>
      <c r="APA222" s="223"/>
      <c r="APB222" s="333"/>
      <c r="APC222" s="333"/>
      <c r="APD222" s="223"/>
      <c r="APE222" s="418"/>
      <c r="APF222" s="418"/>
      <c r="APG222" s="331"/>
      <c r="APH222" s="332"/>
      <c r="API222" s="418"/>
      <c r="APJ222" s="223"/>
      <c r="APK222" s="223"/>
      <c r="APL222" s="333"/>
      <c r="APM222" s="333"/>
      <c r="APN222" s="223"/>
      <c r="APO222" s="418"/>
      <c r="APP222" s="418"/>
      <c r="APQ222" s="331"/>
      <c r="APR222" s="332"/>
      <c r="APS222" s="418"/>
      <c r="APT222" s="223"/>
      <c r="APU222" s="223"/>
      <c r="APV222" s="333"/>
      <c r="APW222" s="333"/>
      <c r="APX222" s="223"/>
      <c r="APY222" s="418"/>
      <c r="APZ222" s="418"/>
      <c r="AQA222" s="331"/>
      <c r="AQB222" s="332"/>
      <c r="AQC222" s="418"/>
      <c r="AQD222" s="223"/>
      <c r="AQE222" s="223"/>
      <c r="AQF222" s="333"/>
      <c r="AQG222" s="333"/>
      <c r="AQH222" s="223"/>
      <c r="AQI222" s="418"/>
      <c r="AQJ222" s="418"/>
      <c r="AQK222" s="331"/>
      <c r="AQL222" s="332"/>
      <c r="AQM222" s="418"/>
      <c r="AQN222" s="223"/>
      <c r="AQO222" s="223"/>
      <c r="AQP222" s="333"/>
      <c r="AQQ222" s="333"/>
      <c r="AQR222" s="223"/>
      <c r="AQS222" s="418"/>
      <c r="AQT222" s="418"/>
      <c r="AQU222" s="331"/>
      <c r="AQV222" s="332"/>
      <c r="AQW222" s="418"/>
      <c r="AQX222" s="223"/>
      <c r="AQY222" s="223"/>
      <c r="AQZ222" s="333"/>
      <c r="ARA222" s="333"/>
      <c r="ARB222" s="223"/>
      <c r="ARC222" s="418"/>
      <c r="ARD222" s="418"/>
      <c r="ARE222" s="331"/>
      <c r="ARF222" s="332"/>
      <c r="ARG222" s="418"/>
      <c r="ARH222" s="223"/>
      <c r="ARI222" s="223"/>
      <c r="ARJ222" s="333"/>
      <c r="ARK222" s="333"/>
      <c r="ARL222" s="223"/>
      <c r="ARM222" s="418"/>
      <c r="ARN222" s="418"/>
      <c r="ARO222" s="331"/>
      <c r="ARP222" s="332"/>
      <c r="ARQ222" s="418"/>
      <c r="ARR222" s="223"/>
      <c r="ARS222" s="223"/>
      <c r="ART222" s="333"/>
      <c r="ARU222" s="333"/>
      <c r="ARV222" s="223"/>
      <c r="ARW222" s="418"/>
      <c r="ARX222" s="418"/>
      <c r="ARY222" s="331"/>
      <c r="ARZ222" s="332"/>
      <c r="ASA222" s="418"/>
      <c r="ASB222" s="223"/>
      <c r="ASC222" s="223"/>
      <c r="ASD222" s="333"/>
      <c r="ASE222" s="333"/>
      <c r="ASF222" s="223"/>
      <c r="ASG222" s="418"/>
      <c r="ASH222" s="418"/>
      <c r="ASI222" s="331"/>
      <c r="ASJ222" s="332"/>
      <c r="ASK222" s="418"/>
      <c r="ASL222" s="223"/>
      <c r="ASM222" s="223"/>
      <c r="ASN222" s="333"/>
      <c r="ASO222" s="333"/>
      <c r="ASP222" s="223"/>
      <c r="ASQ222" s="418"/>
      <c r="ASR222" s="418"/>
      <c r="ASS222" s="331"/>
      <c r="AST222" s="332"/>
      <c r="ASU222" s="418"/>
      <c r="ASV222" s="223"/>
      <c r="ASW222" s="223"/>
      <c r="ASX222" s="333"/>
      <c r="ASY222" s="333"/>
      <c r="ASZ222" s="223"/>
      <c r="ATA222" s="418"/>
      <c r="ATB222" s="418"/>
      <c r="ATC222" s="331"/>
      <c r="ATD222" s="332"/>
      <c r="ATE222" s="418"/>
      <c r="ATF222" s="223"/>
      <c r="ATG222" s="223"/>
      <c r="ATH222" s="333"/>
      <c r="ATI222" s="333"/>
      <c r="ATJ222" s="223"/>
      <c r="ATK222" s="418"/>
      <c r="ATL222" s="418"/>
      <c r="ATM222" s="331"/>
      <c r="ATN222" s="332"/>
      <c r="ATO222" s="418"/>
      <c r="ATP222" s="223"/>
      <c r="ATQ222" s="223"/>
      <c r="ATR222" s="333"/>
      <c r="ATS222" s="333"/>
      <c r="ATT222" s="223"/>
      <c r="ATU222" s="418"/>
      <c r="ATV222" s="418"/>
      <c r="ATW222" s="331"/>
      <c r="ATX222" s="332"/>
      <c r="ATY222" s="418"/>
      <c r="ATZ222" s="223"/>
      <c r="AUA222" s="223"/>
      <c r="AUB222" s="333"/>
      <c r="AUC222" s="333"/>
      <c r="AUD222" s="223"/>
      <c r="AUE222" s="418"/>
      <c r="AUF222" s="418"/>
      <c r="AUG222" s="331"/>
      <c r="AUH222" s="332"/>
      <c r="AUI222" s="418"/>
      <c r="AUJ222" s="223"/>
      <c r="AUK222" s="223"/>
      <c r="AUL222" s="333"/>
      <c r="AUM222" s="333"/>
      <c r="AUN222" s="223"/>
      <c r="AUO222" s="418"/>
      <c r="AUP222" s="418"/>
      <c r="AUQ222" s="331"/>
      <c r="AUR222" s="332"/>
      <c r="AUS222" s="418"/>
      <c r="AUT222" s="223"/>
      <c r="AUU222" s="223"/>
      <c r="AUV222" s="333"/>
      <c r="AUW222" s="333"/>
      <c r="AUX222" s="223"/>
      <c r="AUY222" s="418"/>
      <c r="AUZ222" s="418"/>
      <c r="AVA222" s="331"/>
      <c r="AVB222" s="332"/>
      <c r="AVC222" s="418"/>
      <c r="AVD222" s="223"/>
      <c r="AVE222" s="223"/>
      <c r="AVF222" s="333"/>
      <c r="AVG222" s="333"/>
      <c r="AVH222" s="223"/>
      <c r="AVI222" s="418"/>
      <c r="AVJ222" s="418"/>
      <c r="AVK222" s="331"/>
      <c r="AVL222" s="332"/>
      <c r="AVM222" s="418"/>
      <c r="AVN222" s="223"/>
      <c r="AVO222" s="223"/>
      <c r="AVP222" s="333"/>
      <c r="AVQ222" s="333"/>
      <c r="AVR222" s="223"/>
      <c r="AVS222" s="418"/>
      <c r="AVT222" s="418"/>
      <c r="AVU222" s="331"/>
      <c r="AVV222" s="332"/>
      <c r="AVW222" s="418"/>
      <c r="AVX222" s="223"/>
      <c r="AVY222" s="223"/>
      <c r="AVZ222" s="333"/>
      <c r="AWA222" s="333"/>
      <c r="AWB222" s="223"/>
      <c r="AWC222" s="418"/>
      <c r="AWD222" s="418"/>
      <c r="AWE222" s="331"/>
      <c r="AWF222" s="332"/>
      <c r="AWG222" s="418"/>
      <c r="AWH222" s="223"/>
      <c r="AWI222" s="223"/>
      <c r="AWJ222" s="333"/>
      <c r="AWK222" s="333"/>
      <c r="AWL222" s="223"/>
      <c r="AWM222" s="418"/>
      <c r="AWN222" s="418"/>
      <c r="AWO222" s="331"/>
      <c r="AWP222" s="332"/>
      <c r="AWQ222" s="418"/>
      <c r="AWR222" s="223"/>
      <c r="AWS222" s="223"/>
      <c r="AWT222" s="333"/>
      <c r="AWU222" s="333"/>
      <c r="AWV222" s="223"/>
      <c r="AWW222" s="418"/>
      <c r="AWX222" s="418"/>
      <c r="AWY222" s="331"/>
      <c r="AWZ222" s="332"/>
      <c r="AXA222" s="418"/>
      <c r="AXB222" s="223"/>
      <c r="AXC222" s="223"/>
      <c r="AXD222" s="333"/>
      <c r="AXE222" s="333"/>
      <c r="AXF222" s="223"/>
      <c r="AXG222" s="418"/>
      <c r="AXH222" s="418"/>
      <c r="AXI222" s="331"/>
      <c r="AXJ222" s="332"/>
      <c r="AXK222" s="418"/>
      <c r="AXL222" s="223"/>
      <c r="AXM222" s="223"/>
      <c r="AXN222" s="333"/>
      <c r="AXO222" s="333"/>
      <c r="AXP222" s="223"/>
      <c r="AXQ222" s="418"/>
      <c r="AXR222" s="418"/>
      <c r="AXS222" s="331"/>
      <c r="AXT222" s="332"/>
      <c r="AXU222" s="418"/>
      <c r="AXV222" s="223"/>
      <c r="AXW222" s="223"/>
      <c r="AXX222" s="333"/>
      <c r="AXY222" s="333"/>
      <c r="AXZ222" s="223"/>
      <c r="AYA222" s="418"/>
      <c r="AYB222" s="418"/>
      <c r="AYC222" s="331"/>
      <c r="AYD222" s="332"/>
      <c r="AYE222" s="418"/>
      <c r="AYF222" s="223"/>
      <c r="AYG222" s="223"/>
      <c r="AYH222" s="333"/>
      <c r="AYI222" s="333"/>
      <c r="AYJ222" s="223"/>
      <c r="AYK222" s="418"/>
      <c r="AYL222" s="418"/>
      <c r="AYM222" s="331"/>
      <c r="AYN222" s="332"/>
      <c r="AYO222" s="418"/>
      <c r="AYP222" s="223"/>
      <c r="AYQ222" s="223"/>
      <c r="AYR222" s="333"/>
      <c r="AYS222" s="333"/>
      <c r="AYT222" s="223"/>
      <c r="AYU222" s="418"/>
      <c r="AYV222" s="418"/>
      <c r="AYW222" s="331"/>
      <c r="AYX222" s="332"/>
      <c r="AYY222" s="418"/>
      <c r="AYZ222" s="223"/>
      <c r="AZA222" s="223"/>
      <c r="AZB222" s="333"/>
      <c r="AZC222" s="333"/>
      <c r="AZD222" s="223"/>
      <c r="AZE222" s="418"/>
      <c r="AZF222" s="418"/>
      <c r="AZG222" s="331"/>
      <c r="AZH222" s="332"/>
      <c r="AZI222" s="418"/>
      <c r="AZJ222" s="223"/>
      <c r="AZK222" s="223"/>
      <c r="AZL222" s="333"/>
      <c r="AZM222" s="333"/>
      <c r="AZN222" s="223"/>
      <c r="AZO222" s="418"/>
      <c r="AZP222" s="418"/>
      <c r="AZQ222" s="331"/>
      <c r="AZR222" s="332"/>
      <c r="AZS222" s="418"/>
      <c r="AZT222" s="223"/>
      <c r="AZU222" s="223"/>
      <c r="AZV222" s="333"/>
      <c r="AZW222" s="333"/>
      <c r="AZX222" s="223"/>
      <c r="AZY222" s="418"/>
      <c r="AZZ222" s="418"/>
      <c r="BAA222" s="331"/>
      <c r="BAB222" s="332"/>
      <c r="BAC222" s="418"/>
      <c r="BAD222" s="223"/>
      <c r="BAE222" s="223"/>
      <c r="BAF222" s="333"/>
      <c r="BAG222" s="333"/>
      <c r="BAH222" s="223"/>
      <c r="BAI222" s="418"/>
      <c r="BAJ222" s="418"/>
      <c r="BAK222" s="331"/>
      <c r="BAL222" s="332"/>
      <c r="BAM222" s="418"/>
      <c r="BAN222" s="223"/>
      <c r="BAO222" s="223"/>
      <c r="BAP222" s="333"/>
      <c r="BAQ222" s="333"/>
      <c r="BAR222" s="223"/>
      <c r="BAS222" s="418"/>
      <c r="BAT222" s="418"/>
      <c r="BAU222" s="331"/>
      <c r="BAV222" s="332"/>
      <c r="BAW222" s="418"/>
      <c r="BAX222" s="223"/>
      <c r="BAY222" s="223"/>
      <c r="BAZ222" s="333"/>
      <c r="BBA222" s="333"/>
      <c r="BBB222" s="223"/>
      <c r="BBC222" s="418"/>
      <c r="BBD222" s="418"/>
      <c r="BBE222" s="331"/>
      <c r="BBF222" s="332"/>
      <c r="BBG222" s="418"/>
      <c r="BBH222" s="223"/>
      <c r="BBI222" s="223"/>
      <c r="BBJ222" s="333"/>
      <c r="BBK222" s="333"/>
      <c r="BBL222" s="223"/>
      <c r="BBM222" s="418"/>
      <c r="BBN222" s="418"/>
      <c r="BBO222" s="331"/>
      <c r="BBP222" s="332"/>
      <c r="BBQ222" s="418"/>
      <c r="BBR222" s="223"/>
      <c r="BBS222" s="223"/>
      <c r="BBT222" s="333"/>
      <c r="BBU222" s="333"/>
      <c r="BBV222" s="223"/>
      <c r="BBW222" s="418"/>
      <c r="BBX222" s="418"/>
      <c r="BBY222" s="331"/>
      <c r="BBZ222" s="332"/>
      <c r="BCA222" s="418"/>
      <c r="BCB222" s="223"/>
      <c r="BCC222" s="223"/>
      <c r="BCD222" s="333"/>
      <c r="BCE222" s="333"/>
      <c r="BCF222" s="223"/>
      <c r="BCG222" s="418"/>
      <c r="BCH222" s="418"/>
      <c r="BCI222" s="331"/>
      <c r="BCJ222" s="332"/>
      <c r="BCK222" s="418"/>
      <c r="BCL222" s="223"/>
      <c r="BCM222" s="223"/>
      <c r="BCN222" s="333"/>
      <c r="BCO222" s="333"/>
      <c r="BCP222" s="223"/>
      <c r="BCQ222" s="418"/>
      <c r="BCR222" s="418"/>
      <c r="BCS222" s="331"/>
      <c r="BCT222" s="332"/>
      <c r="BCU222" s="418"/>
      <c r="BCV222" s="223"/>
      <c r="BCW222" s="223"/>
      <c r="BCX222" s="333"/>
      <c r="BCY222" s="333"/>
      <c r="BCZ222" s="223"/>
      <c r="BDA222" s="418"/>
      <c r="BDB222" s="418"/>
      <c r="BDC222" s="331"/>
      <c r="BDD222" s="332"/>
      <c r="BDE222" s="418"/>
      <c r="BDF222" s="223"/>
      <c r="BDG222" s="223"/>
      <c r="BDH222" s="333"/>
      <c r="BDI222" s="333"/>
      <c r="BDJ222" s="223"/>
      <c r="BDK222" s="418"/>
      <c r="BDL222" s="418"/>
      <c r="BDM222" s="331"/>
      <c r="BDN222" s="332"/>
      <c r="BDO222" s="418"/>
      <c r="BDP222" s="223"/>
      <c r="BDQ222" s="223"/>
      <c r="BDR222" s="333"/>
      <c r="BDS222" s="333"/>
      <c r="BDT222" s="223"/>
      <c r="BDU222" s="418"/>
      <c r="BDV222" s="418"/>
      <c r="BDW222" s="331"/>
      <c r="BDX222" s="332"/>
      <c r="BDY222" s="418"/>
      <c r="BDZ222" s="223"/>
      <c r="BEA222" s="223"/>
      <c r="BEB222" s="333"/>
      <c r="BEC222" s="333"/>
      <c r="BED222" s="223"/>
      <c r="BEE222" s="418"/>
      <c r="BEF222" s="418"/>
      <c r="BEG222" s="331"/>
      <c r="BEH222" s="332"/>
      <c r="BEI222" s="418"/>
      <c r="BEJ222" s="223"/>
      <c r="BEK222" s="223"/>
      <c r="BEL222" s="333"/>
      <c r="BEM222" s="333"/>
      <c r="BEN222" s="223"/>
      <c r="BEO222" s="418"/>
      <c r="BEP222" s="418"/>
      <c r="BEQ222" s="331"/>
      <c r="BER222" s="332"/>
      <c r="BES222" s="418"/>
      <c r="BET222" s="223"/>
      <c r="BEU222" s="223"/>
      <c r="BEV222" s="333"/>
      <c r="BEW222" s="333"/>
      <c r="BEX222" s="223"/>
      <c r="BEY222" s="418"/>
      <c r="BEZ222" s="418"/>
      <c r="BFA222" s="331"/>
      <c r="BFB222" s="332"/>
      <c r="BFC222" s="418"/>
      <c r="BFD222" s="223"/>
      <c r="BFE222" s="223"/>
      <c r="BFF222" s="333"/>
      <c r="BFG222" s="333"/>
      <c r="BFH222" s="223"/>
      <c r="BFI222" s="418"/>
      <c r="BFJ222" s="418"/>
      <c r="BFK222" s="331"/>
      <c r="BFL222" s="332"/>
      <c r="BFM222" s="418"/>
      <c r="BFN222" s="223"/>
      <c r="BFO222" s="223"/>
      <c r="BFP222" s="333"/>
      <c r="BFQ222" s="333"/>
      <c r="BFR222" s="223"/>
      <c r="BFS222" s="418"/>
      <c r="BFT222" s="418"/>
      <c r="BFU222" s="331"/>
      <c r="BFV222" s="332"/>
      <c r="BFW222" s="418"/>
      <c r="BFX222" s="223"/>
      <c r="BFY222" s="223"/>
      <c r="BFZ222" s="333"/>
      <c r="BGA222" s="333"/>
      <c r="BGB222" s="223"/>
      <c r="BGC222" s="418"/>
      <c r="BGD222" s="418"/>
      <c r="BGE222" s="331"/>
      <c r="BGF222" s="332"/>
      <c r="BGG222" s="418"/>
      <c r="BGH222" s="223"/>
      <c r="BGI222" s="223"/>
      <c r="BGJ222" s="333"/>
      <c r="BGK222" s="333"/>
      <c r="BGL222" s="223"/>
      <c r="BGM222" s="418"/>
      <c r="BGN222" s="418"/>
      <c r="BGO222" s="331"/>
      <c r="BGP222" s="332"/>
      <c r="BGQ222" s="418"/>
      <c r="BGR222" s="223"/>
      <c r="BGS222" s="223"/>
      <c r="BGT222" s="333"/>
      <c r="BGU222" s="333"/>
      <c r="BGV222" s="223"/>
      <c r="BGW222" s="418"/>
      <c r="BGX222" s="418"/>
      <c r="BGY222" s="331"/>
      <c r="BGZ222" s="332"/>
      <c r="BHA222" s="418"/>
      <c r="BHB222" s="223"/>
      <c r="BHC222" s="223"/>
      <c r="BHD222" s="333"/>
      <c r="BHE222" s="333"/>
      <c r="BHF222" s="223"/>
      <c r="BHG222" s="418"/>
      <c r="BHH222" s="418"/>
      <c r="BHI222" s="331"/>
      <c r="BHJ222" s="332"/>
      <c r="BHK222" s="418"/>
      <c r="BHL222" s="223"/>
      <c r="BHM222" s="223"/>
      <c r="BHN222" s="333"/>
      <c r="BHO222" s="333"/>
      <c r="BHP222" s="223"/>
      <c r="BHQ222" s="418"/>
      <c r="BHR222" s="418"/>
      <c r="BHS222" s="331"/>
      <c r="BHT222" s="332"/>
      <c r="BHU222" s="418"/>
      <c r="BHV222" s="223"/>
      <c r="BHW222" s="223"/>
      <c r="BHX222" s="333"/>
      <c r="BHY222" s="333"/>
      <c r="BHZ222" s="223"/>
      <c r="BIA222" s="418"/>
      <c r="BIB222" s="418"/>
      <c r="BIC222" s="331"/>
      <c r="BID222" s="332"/>
      <c r="BIE222" s="418"/>
      <c r="BIF222" s="223"/>
      <c r="BIG222" s="223"/>
      <c r="BIH222" s="333"/>
      <c r="BII222" s="333"/>
      <c r="BIJ222" s="223"/>
      <c r="BIK222" s="418"/>
      <c r="BIL222" s="418"/>
      <c r="BIM222" s="331"/>
      <c r="BIN222" s="332"/>
      <c r="BIO222" s="418"/>
      <c r="BIP222" s="223"/>
      <c r="BIQ222" s="223"/>
      <c r="BIR222" s="333"/>
      <c r="BIS222" s="333"/>
      <c r="BIT222" s="223"/>
      <c r="BIU222" s="418"/>
      <c r="BIV222" s="418"/>
      <c r="BIW222" s="331"/>
      <c r="BIX222" s="332"/>
      <c r="BIY222" s="418"/>
      <c r="BIZ222" s="223"/>
      <c r="BJA222" s="223"/>
      <c r="BJB222" s="333"/>
      <c r="BJC222" s="333"/>
      <c r="BJD222" s="223"/>
      <c r="BJE222" s="418"/>
      <c r="BJF222" s="418"/>
      <c r="BJG222" s="331"/>
      <c r="BJH222" s="332"/>
      <c r="BJI222" s="418"/>
      <c r="BJJ222" s="223"/>
      <c r="BJK222" s="223"/>
      <c r="BJL222" s="333"/>
      <c r="BJM222" s="333"/>
      <c r="BJN222" s="223"/>
      <c r="BJO222" s="418"/>
      <c r="BJP222" s="418"/>
      <c r="BJQ222" s="331"/>
      <c r="BJR222" s="332"/>
      <c r="BJS222" s="418"/>
      <c r="BJT222" s="223"/>
      <c r="BJU222" s="223"/>
      <c r="BJV222" s="333"/>
      <c r="BJW222" s="333"/>
      <c r="BJX222" s="223"/>
      <c r="BJY222" s="418"/>
      <c r="BJZ222" s="418"/>
      <c r="BKA222" s="331"/>
      <c r="BKB222" s="332"/>
      <c r="BKC222" s="418"/>
      <c r="BKD222" s="223"/>
      <c r="BKE222" s="223"/>
      <c r="BKF222" s="333"/>
      <c r="BKG222" s="333"/>
      <c r="BKH222" s="223"/>
      <c r="BKI222" s="418"/>
      <c r="BKJ222" s="418"/>
      <c r="BKK222" s="331"/>
      <c r="BKL222" s="332"/>
      <c r="BKM222" s="418"/>
      <c r="BKN222" s="223"/>
      <c r="BKO222" s="223"/>
      <c r="BKP222" s="333"/>
      <c r="BKQ222" s="333"/>
      <c r="BKR222" s="223"/>
      <c r="BKS222" s="418"/>
      <c r="BKT222" s="418"/>
      <c r="BKU222" s="331"/>
      <c r="BKV222" s="332"/>
      <c r="BKW222" s="418"/>
      <c r="BKX222" s="223"/>
      <c r="BKY222" s="223"/>
      <c r="BKZ222" s="333"/>
      <c r="BLA222" s="333"/>
      <c r="BLB222" s="223"/>
      <c r="BLC222" s="418"/>
      <c r="BLD222" s="418"/>
      <c r="BLE222" s="331"/>
      <c r="BLF222" s="332"/>
      <c r="BLG222" s="418"/>
      <c r="BLH222" s="223"/>
      <c r="BLI222" s="223"/>
      <c r="BLJ222" s="333"/>
      <c r="BLK222" s="333"/>
      <c r="BLL222" s="223"/>
      <c r="BLM222" s="418"/>
      <c r="BLN222" s="418"/>
      <c r="BLO222" s="331"/>
      <c r="BLP222" s="332"/>
      <c r="BLQ222" s="418"/>
      <c r="BLR222" s="223"/>
      <c r="BLS222" s="223"/>
      <c r="BLT222" s="333"/>
      <c r="BLU222" s="333"/>
      <c r="BLV222" s="223"/>
      <c r="BLW222" s="418"/>
      <c r="BLX222" s="418"/>
      <c r="BLY222" s="331"/>
      <c r="BLZ222" s="332"/>
      <c r="BMA222" s="418"/>
      <c r="BMB222" s="223"/>
      <c r="BMC222" s="223"/>
      <c r="BMD222" s="333"/>
      <c r="BME222" s="333"/>
      <c r="BMF222" s="223"/>
      <c r="BMG222" s="418"/>
      <c r="BMH222" s="418"/>
      <c r="BMI222" s="331"/>
      <c r="BMJ222" s="332"/>
      <c r="BMK222" s="418"/>
      <c r="BML222" s="223"/>
      <c r="BMM222" s="223"/>
      <c r="BMN222" s="333"/>
      <c r="BMO222" s="333"/>
      <c r="BMP222" s="223"/>
      <c r="BMQ222" s="418"/>
      <c r="BMR222" s="418"/>
      <c r="BMS222" s="331"/>
      <c r="BMT222" s="332"/>
      <c r="BMU222" s="418"/>
      <c r="BMV222" s="223"/>
      <c r="BMW222" s="223"/>
      <c r="BMX222" s="333"/>
      <c r="BMY222" s="333"/>
      <c r="BMZ222" s="223"/>
      <c r="BNA222" s="418"/>
      <c r="BNB222" s="418"/>
      <c r="BNC222" s="331"/>
      <c r="BND222" s="332"/>
      <c r="BNE222" s="418"/>
      <c r="BNF222" s="223"/>
      <c r="BNG222" s="223"/>
      <c r="BNH222" s="333"/>
      <c r="BNI222" s="333"/>
      <c r="BNJ222" s="223"/>
      <c r="BNK222" s="418"/>
      <c r="BNL222" s="418"/>
      <c r="BNM222" s="331"/>
      <c r="BNN222" s="332"/>
      <c r="BNO222" s="418"/>
      <c r="BNP222" s="223"/>
      <c r="BNQ222" s="223"/>
      <c r="BNR222" s="333"/>
      <c r="BNS222" s="333"/>
      <c r="BNT222" s="223"/>
      <c r="BNU222" s="418"/>
      <c r="BNV222" s="418"/>
      <c r="BNW222" s="331"/>
      <c r="BNX222" s="332"/>
      <c r="BNY222" s="418"/>
      <c r="BNZ222" s="223"/>
      <c r="BOA222" s="223"/>
      <c r="BOB222" s="333"/>
      <c r="BOC222" s="333"/>
      <c r="BOD222" s="223"/>
      <c r="BOE222" s="418"/>
      <c r="BOF222" s="418"/>
      <c r="BOG222" s="331"/>
      <c r="BOH222" s="332"/>
      <c r="BOI222" s="418"/>
      <c r="BOJ222" s="223"/>
      <c r="BOK222" s="223"/>
      <c r="BOL222" s="333"/>
      <c r="BOM222" s="333"/>
      <c r="BON222" s="223"/>
      <c r="BOO222" s="418"/>
      <c r="BOP222" s="418"/>
      <c r="BOQ222" s="331"/>
      <c r="BOR222" s="332"/>
      <c r="BOS222" s="418"/>
      <c r="BOT222" s="223"/>
      <c r="BOU222" s="223"/>
      <c r="BOV222" s="333"/>
      <c r="BOW222" s="333"/>
      <c r="BOX222" s="223"/>
      <c r="BOY222" s="418"/>
      <c r="BOZ222" s="418"/>
      <c r="BPA222" s="331"/>
      <c r="BPB222" s="332"/>
      <c r="BPC222" s="418"/>
      <c r="BPD222" s="223"/>
      <c r="BPE222" s="223"/>
      <c r="BPF222" s="333"/>
      <c r="BPG222" s="333"/>
      <c r="BPH222" s="223"/>
      <c r="BPI222" s="418"/>
      <c r="BPJ222" s="418"/>
      <c r="BPK222" s="331"/>
      <c r="BPL222" s="332"/>
      <c r="BPM222" s="418"/>
      <c r="BPN222" s="223"/>
      <c r="BPO222" s="223"/>
      <c r="BPP222" s="333"/>
      <c r="BPQ222" s="333"/>
      <c r="BPR222" s="223"/>
      <c r="BPS222" s="418"/>
      <c r="BPT222" s="418"/>
      <c r="BPU222" s="331"/>
      <c r="BPV222" s="332"/>
      <c r="BPW222" s="418"/>
      <c r="BPX222" s="223"/>
      <c r="BPY222" s="223"/>
      <c r="BPZ222" s="333"/>
      <c r="BQA222" s="333"/>
      <c r="BQB222" s="223"/>
      <c r="BQC222" s="418"/>
      <c r="BQD222" s="418"/>
      <c r="BQE222" s="331"/>
      <c r="BQF222" s="332"/>
      <c r="BQG222" s="418"/>
      <c r="BQH222" s="223"/>
      <c r="BQI222" s="223"/>
      <c r="BQJ222" s="333"/>
      <c r="BQK222" s="333"/>
      <c r="BQL222" s="223"/>
      <c r="BQM222" s="418"/>
      <c r="BQN222" s="418"/>
      <c r="BQO222" s="331"/>
      <c r="BQP222" s="332"/>
      <c r="BQQ222" s="418"/>
      <c r="BQR222" s="223"/>
      <c r="BQS222" s="223"/>
      <c r="BQT222" s="333"/>
      <c r="BQU222" s="333"/>
      <c r="BQV222" s="223"/>
      <c r="BQW222" s="418"/>
      <c r="BQX222" s="418"/>
      <c r="BQY222" s="331"/>
      <c r="BQZ222" s="332"/>
      <c r="BRA222" s="418"/>
      <c r="BRB222" s="223"/>
      <c r="BRC222" s="223"/>
      <c r="BRD222" s="333"/>
      <c r="BRE222" s="333"/>
      <c r="BRF222" s="223"/>
      <c r="BRG222" s="418"/>
      <c r="BRH222" s="418"/>
      <c r="BRI222" s="331"/>
      <c r="BRJ222" s="332"/>
      <c r="BRK222" s="418"/>
      <c r="BRL222" s="223"/>
      <c r="BRM222" s="223"/>
      <c r="BRN222" s="333"/>
      <c r="BRO222" s="333"/>
      <c r="BRP222" s="223"/>
      <c r="BRQ222" s="418"/>
      <c r="BRR222" s="418"/>
      <c r="BRS222" s="331"/>
      <c r="BRT222" s="332"/>
      <c r="BRU222" s="418"/>
      <c r="BRV222" s="223"/>
      <c r="BRW222" s="223"/>
      <c r="BRX222" s="333"/>
      <c r="BRY222" s="333"/>
      <c r="BRZ222" s="223"/>
      <c r="BSA222" s="418"/>
      <c r="BSB222" s="418"/>
      <c r="BSC222" s="331"/>
      <c r="BSD222" s="332"/>
      <c r="BSE222" s="418"/>
      <c r="BSF222" s="223"/>
      <c r="BSG222" s="223"/>
      <c r="BSH222" s="333"/>
      <c r="BSI222" s="333"/>
      <c r="BSJ222" s="223"/>
      <c r="BSK222" s="418"/>
      <c r="BSL222" s="418"/>
      <c r="BSM222" s="331"/>
      <c r="BSN222" s="332"/>
      <c r="BSO222" s="418"/>
      <c r="BSP222" s="223"/>
      <c r="BSQ222" s="223"/>
      <c r="BSR222" s="333"/>
      <c r="BSS222" s="333"/>
      <c r="BST222" s="223"/>
      <c r="BSU222" s="418"/>
      <c r="BSV222" s="418"/>
      <c r="BSW222" s="331"/>
      <c r="BSX222" s="332"/>
      <c r="BSY222" s="418"/>
      <c r="BSZ222" s="223"/>
      <c r="BTA222" s="223"/>
      <c r="BTB222" s="333"/>
      <c r="BTC222" s="333"/>
      <c r="BTD222" s="223"/>
      <c r="BTE222" s="418"/>
      <c r="BTF222" s="418"/>
      <c r="BTG222" s="331"/>
      <c r="BTH222" s="332"/>
      <c r="BTI222" s="418"/>
      <c r="BTJ222" s="223"/>
      <c r="BTK222" s="223"/>
      <c r="BTL222" s="333"/>
      <c r="BTM222" s="333"/>
      <c r="BTN222" s="223"/>
      <c r="BTO222" s="418"/>
      <c r="BTP222" s="418"/>
      <c r="BTQ222" s="331"/>
      <c r="BTR222" s="332"/>
      <c r="BTS222" s="418"/>
      <c r="BTT222" s="223"/>
      <c r="BTU222" s="223"/>
      <c r="BTV222" s="333"/>
      <c r="BTW222" s="333"/>
      <c r="BTX222" s="223"/>
      <c r="BTY222" s="418"/>
      <c r="BTZ222" s="418"/>
      <c r="BUA222" s="331"/>
      <c r="BUB222" s="332"/>
      <c r="BUC222" s="418"/>
      <c r="BUD222" s="223"/>
      <c r="BUE222" s="223"/>
      <c r="BUF222" s="333"/>
      <c r="BUG222" s="333"/>
      <c r="BUH222" s="223"/>
      <c r="BUI222" s="418"/>
      <c r="BUJ222" s="418"/>
      <c r="BUK222" s="331"/>
      <c r="BUL222" s="332"/>
      <c r="BUM222" s="418"/>
      <c r="BUN222" s="223"/>
      <c r="BUO222" s="223"/>
      <c r="BUP222" s="333"/>
      <c r="BUQ222" s="333"/>
      <c r="BUR222" s="223"/>
      <c r="BUS222" s="418"/>
      <c r="BUT222" s="418"/>
      <c r="BUU222" s="331"/>
      <c r="BUV222" s="332"/>
      <c r="BUW222" s="418"/>
      <c r="BUX222" s="223"/>
      <c r="BUY222" s="223"/>
      <c r="BUZ222" s="333"/>
      <c r="BVA222" s="333"/>
      <c r="BVB222" s="223"/>
      <c r="BVC222" s="418"/>
      <c r="BVD222" s="418"/>
      <c r="BVE222" s="331"/>
      <c r="BVF222" s="332"/>
      <c r="BVG222" s="418"/>
      <c r="BVH222" s="223"/>
      <c r="BVI222" s="223"/>
      <c r="BVJ222" s="333"/>
      <c r="BVK222" s="333"/>
      <c r="BVL222" s="223"/>
      <c r="BVM222" s="418"/>
      <c r="BVN222" s="418"/>
      <c r="BVO222" s="331"/>
      <c r="BVP222" s="332"/>
      <c r="BVQ222" s="418"/>
      <c r="BVR222" s="223"/>
      <c r="BVS222" s="223"/>
      <c r="BVT222" s="333"/>
      <c r="BVU222" s="333"/>
      <c r="BVV222" s="223"/>
      <c r="BVW222" s="418"/>
      <c r="BVX222" s="418"/>
      <c r="BVY222" s="331"/>
      <c r="BVZ222" s="332"/>
      <c r="BWA222" s="418"/>
      <c r="BWB222" s="223"/>
      <c r="BWC222" s="223"/>
      <c r="BWD222" s="333"/>
      <c r="BWE222" s="333"/>
      <c r="BWF222" s="223"/>
      <c r="BWG222" s="418"/>
      <c r="BWH222" s="418"/>
      <c r="BWI222" s="331"/>
      <c r="BWJ222" s="332"/>
      <c r="BWK222" s="418"/>
      <c r="BWL222" s="223"/>
      <c r="BWM222" s="223"/>
      <c r="BWN222" s="333"/>
      <c r="BWO222" s="333"/>
      <c r="BWP222" s="223"/>
      <c r="BWQ222" s="418"/>
      <c r="BWR222" s="418"/>
      <c r="BWS222" s="331"/>
      <c r="BWT222" s="332"/>
      <c r="BWU222" s="418"/>
      <c r="BWV222" s="223"/>
      <c r="BWW222" s="223"/>
      <c r="BWX222" s="333"/>
      <c r="BWY222" s="333"/>
      <c r="BWZ222" s="223"/>
      <c r="BXA222" s="418"/>
      <c r="BXB222" s="418"/>
      <c r="BXC222" s="331"/>
      <c r="BXD222" s="332"/>
      <c r="BXE222" s="418"/>
      <c r="BXF222" s="223"/>
      <c r="BXG222" s="223"/>
      <c r="BXH222" s="333"/>
      <c r="BXI222" s="333"/>
      <c r="BXJ222" s="223"/>
      <c r="BXK222" s="418"/>
      <c r="BXL222" s="418"/>
      <c r="BXM222" s="331"/>
      <c r="BXN222" s="332"/>
      <c r="BXO222" s="418"/>
      <c r="BXP222" s="223"/>
      <c r="BXQ222" s="223"/>
      <c r="BXR222" s="333"/>
      <c r="BXS222" s="333"/>
      <c r="BXT222" s="223"/>
      <c r="BXU222" s="418"/>
      <c r="BXV222" s="418"/>
      <c r="BXW222" s="331"/>
      <c r="BXX222" s="332"/>
      <c r="BXY222" s="418"/>
      <c r="BXZ222" s="223"/>
      <c r="BYA222" s="223"/>
      <c r="BYB222" s="333"/>
      <c r="BYC222" s="333"/>
      <c r="BYD222" s="223"/>
      <c r="BYE222" s="418"/>
      <c r="BYF222" s="418"/>
      <c r="BYG222" s="331"/>
      <c r="BYH222" s="332"/>
      <c r="BYI222" s="418"/>
      <c r="BYJ222" s="223"/>
      <c r="BYK222" s="223"/>
      <c r="BYL222" s="333"/>
      <c r="BYM222" s="333"/>
      <c r="BYN222" s="223"/>
      <c r="BYO222" s="418"/>
      <c r="BYP222" s="418"/>
      <c r="BYQ222" s="331"/>
      <c r="BYR222" s="332"/>
      <c r="BYS222" s="418"/>
      <c r="BYT222" s="223"/>
      <c r="BYU222" s="223"/>
      <c r="BYV222" s="333"/>
      <c r="BYW222" s="333"/>
      <c r="BYX222" s="223"/>
      <c r="BYY222" s="418"/>
      <c r="BYZ222" s="418"/>
      <c r="BZA222" s="331"/>
      <c r="BZB222" s="332"/>
      <c r="BZC222" s="418"/>
      <c r="BZD222" s="223"/>
      <c r="BZE222" s="223"/>
      <c r="BZF222" s="333"/>
      <c r="BZG222" s="333"/>
      <c r="BZH222" s="223"/>
      <c r="BZI222" s="418"/>
      <c r="BZJ222" s="418"/>
      <c r="BZK222" s="331"/>
      <c r="BZL222" s="332"/>
      <c r="BZM222" s="418"/>
      <c r="BZN222" s="223"/>
      <c r="BZO222" s="223"/>
      <c r="BZP222" s="333"/>
      <c r="BZQ222" s="333"/>
      <c r="BZR222" s="223"/>
      <c r="BZS222" s="418"/>
      <c r="BZT222" s="418"/>
      <c r="BZU222" s="331"/>
      <c r="BZV222" s="332"/>
      <c r="BZW222" s="418"/>
      <c r="BZX222" s="223"/>
      <c r="BZY222" s="223"/>
      <c r="BZZ222" s="333"/>
      <c r="CAA222" s="333"/>
      <c r="CAB222" s="223"/>
      <c r="CAC222" s="418"/>
      <c r="CAD222" s="418"/>
      <c r="CAE222" s="331"/>
      <c r="CAF222" s="332"/>
      <c r="CAG222" s="418"/>
      <c r="CAH222" s="223"/>
      <c r="CAI222" s="223"/>
      <c r="CAJ222" s="333"/>
      <c r="CAK222" s="333"/>
      <c r="CAL222" s="223"/>
      <c r="CAM222" s="418"/>
      <c r="CAN222" s="418"/>
      <c r="CAO222" s="331"/>
      <c r="CAP222" s="332"/>
      <c r="CAQ222" s="418"/>
      <c r="CAR222" s="223"/>
      <c r="CAS222" s="223"/>
      <c r="CAT222" s="333"/>
      <c r="CAU222" s="333"/>
      <c r="CAV222" s="223"/>
      <c r="CAW222" s="418"/>
      <c r="CAX222" s="418"/>
      <c r="CAY222" s="331"/>
      <c r="CAZ222" s="332"/>
      <c r="CBA222" s="418"/>
      <c r="CBB222" s="223"/>
      <c r="CBC222" s="223"/>
      <c r="CBD222" s="333"/>
      <c r="CBE222" s="333"/>
      <c r="CBF222" s="223"/>
      <c r="CBG222" s="418"/>
      <c r="CBH222" s="418"/>
      <c r="CBI222" s="331"/>
      <c r="CBJ222" s="332"/>
      <c r="CBK222" s="418"/>
      <c r="CBL222" s="223"/>
      <c r="CBM222" s="223"/>
      <c r="CBN222" s="333"/>
      <c r="CBO222" s="333"/>
      <c r="CBP222" s="223"/>
      <c r="CBQ222" s="418"/>
      <c r="CBR222" s="418"/>
      <c r="CBS222" s="331"/>
      <c r="CBT222" s="332"/>
      <c r="CBU222" s="418"/>
      <c r="CBV222" s="223"/>
      <c r="CBW222" s="223"/>
      <c r="CBX222" s="333"/>
      <c r="CBY222" s="333"/>
      <c r="CBZ222" s="223"/>
      <c r="CCA222" s="418"/>
      <c r="CCB222" s="418"/>
      <c r="CCC222" s="331"/>
      <c r="CCD222" s="332"/>
      <c r="CCE222" s="418"/>
      <c r="CCF222" s="223"/>
      <c r="CCG222" s="223"/>
      <c r="CCH222" s="333"/>
      <c r="CCI222" s="333"/>
      <c r="CCJ222" s="223"/>
      <c r="CCK222" s="418"/>
      <c r="CCL222" s="418"/>
      <c r="CCM222" s="331"/>
      <c r="CCN222" s="332"/>
      <c r="CCO222" s="418"/>
      <c r="CCP222" s="223"/>
      <c r="CCQ222" s="223"/>
      <c r="CCR222" s="333"/>
      <c r="CCS222" s="333"/>
      <c r="CCT222" s="223"/>
      <c r="CCU222" s="418"/>
      <c r="CCV222" s="418"/>
      <c r="CCW222" s="331"/>
      <c r="CCX222" s="332"/>
      <c r="CCY222" s="418"/>
      <c r="CCZ222" s="223"/>
      <c r="CDA222" s="223"/>
      <c r="CDB222" s="333"/>
      <c r="CDC222" s="333"/>
      <c r="CDD222" s="223"/>
      <c r="CDE222" s="418"/>
      <c r="CDF222" s="418"/>
      <c r="CDG222" s="331"/>
      <c r="CDH222" s="332"/>
      <c r="CDI222" s="418"/>
      <c r="CDJ222" s="223"/>
      <c r="CDK222" s="223"/>
      <c r="CDL222" s="333"/>
      <c r="CDM222" s="333"/>
      <c r="CDN222" s="223"/>
      <c r="CDO222" s="418"/>
      <c r="CDP222" s="418"/>
      <c r="CDQ222" s="331"/>
      <c r="CDR222" s="332"/>
      <c r="CDS222" s="418"/>
      <c r="CDT222" s="223"/>
      <c r="CDU222" s="223"/>
      <c r="CDV222" s="333"/>
      <c r="CDW222" s="333"/>
      <c r="CDX222" s="223"/>
      <c r="CDY222" s="418"/>
      <c r="CDZ222" s="418"/>
      <c r="CEA222" s="331"/>
      <c r="CEB222" s="332"/>
      <c r="CEC222" s="418"/>
      <c r="CED222" s="223"/>
      <c r="CEE222" s="223"/>
      <c r="CEF222" s="333"/>
      <c r="CEG222" s="333"/>
      <c r="CEH222" s="223"/>
      <c r="CEI222" s="418"/>
      <c r="CEJ222" s="418"/>
      <c r="CEK222" s="331"/>
      <c r="CEL222" s="332"/>
      <c r="CEM222" s="418"/>
      <c r="CEN222" s="223"/>
      <c r="CEO222" s="223"/>
      <c r="CEP222" s="333"/>
      <c r="CEQ222" s="333"/>
      <c r="CER222" s="223"/>
      <c r="CES222" s="418"/>
      <c r="CET222" s="418"/>
      <c r="CEU222" s="331"/>
      <c r="CEV222" s="332"/>
      <c r="CEW222" s="418"/>
      <c r="CEX222" s="223"/>
      <c r="CEY222" s="223"/>
      <c r="CEZ222" s="333"/>
      <c r="CFA222" s="333"/>
      <c r="CFB222" s="223"/>
      <c r="CFC222" s="418"/>
      <c r="CFD222" s="418"/>
      <c r="CFE222" s="331"/>
      <c r="CFF222" s="332"/>
      <c r="CFG222" s="418"/>
      <c r="CFH222" s="223"/>
      <c r="CFI222" s="223"/>
      <c r="CFJ222" s="333"/>
      <c r="CFK222" s="333"/>
      <c r="CFL222" s="223"/>
      <c r="CFM222" s="418"/>
      <c r="CFN222" s="418"/>
      <c r="CFO222" s="331"/>
      <c r="CFP222" s="332"/>
      <c r="CFQ222" s="418"/>
      <c r="CFR222" s="223"/>
      <c r="CFS222" s="223"/>
      <c r="CFT222" s="333"/>
      <c r="CFU222" s="333"/>
      <c r="CFV222" s="223"/>
      <c r="CFW222" s="418"/>
      <c r="CFX222" s="418"/>
      <c r="CFY222" s="331"/>
      <c r="CFZ222" s="332"/>
      <c r="CGA222" s="418"/>
      <c r="CGB222" s="223"/>
      <c r="CGC222" s="223"/>
      <c r="CGD222" s="333"/>
      <c r="CGE222" s="333"/>
      <c r="CGF222" s="223"/>
      <c r="CGG222" s="418"/>
      <c r="CGH222" s="418"/>
      <c r="CGI222" s="331"/>
      <c r="CGJ222" s="332"/>
      <c r="CGK222" s="418"/>
      <c r="CGL222" s="223"/>
      <c r="CGM222" s="223"/>
      <c r="CGN222" s="333"/>
      <c r="CGO222" s="333"/>
      <c r="CGP222" s="223"/>
      <c r="CGQ222" s="418"/>
      <c r="CGR222" s="418"/>
      <c r="CGS222" s="331"/>
      <c r="CGT222" s="332"/>
      <c r="CGU222" s="418"/>
      <c r="CGV222" s="223"/>
      <c r="CGW222" s="223"/>
      <c r="CGX222" s="333"/>
      <c r="CGY222" s="333"/>
      <c r="CGZ222" s="223"/>
      <c r="CHA222" s="418"/>
      <c r="CHB222" s="418"/>
      <c r="CHC222" s="331"/>
      <c r="CHD222" s="332"/>
      <c r="CHE222" s="418"/>
      <c r="CHF222" s="223"/>
      <c r="CHG222" s="223"/>
      <c r="CHH222" s="333"/>
      <c r="CHI222" s="333"/>
      <c r="CHJ222" s="223"/>
      <c r="CHK222" s="418"/>
      <c r="CHL222" s="418"/>
      <c r="CHM222" s="331"/>
      <c r="CHN222" s="332"/>
      <c r="CHO222" s="418"/>
      <c r="CHP222" s="223"/>
      <c r="CHQ222" s="223"/>
      <c r="CHR222" s="333"/>
      <c r="CHS222" s="333"/>
      <c r="CHT222" s="223"/>
      <c r="CHU222" s="418"/>
      <c r="CHV222" s="418"/>
      <c r="CHW222" s="331"/>
      <c r="CHX222" s="332"/>
      <c r="CHY222" s="418"/>
      <c r="CHZ222" s="223"/>
      <c r="CIA222" s="223"/>
      <c r="CIB222" s="333"/>
      <c r="CIC222" s="333"/>
      <c r="CID222" s="223"/>
      <c r="CIE222" s="418"/>
      <c r="CIF222" s="418"/>
      <c r="CIG222" s="331"/>
      <c r="CIH222" s="332"/>
      <c r="CII222" s="418"/>
      <c r="CIJ222" s="223"/>
      <c r="CIK222" s="223"/>
      <c r="CIL222" s="333"/>
      <c r="CIM222" s="333"/>
      <c r="CIN222" s="223"/>
      <c r="CIO222" s="418"/>
      <c r="CIP222" s="418"/>
      <c r="CIQ222" s="331"/>
      <c r="CIR222" s="332"/>
      <c r="CIS222" s="418"/>
      <c r="CIT222" s="223"/>
      <c r="CIU222" s="223"/>
      <c r="CIV222" s="333"/>
      <c r="CIW222" s="333"/>
      <c r="CIX222" s="223"/>
      <c r="CIY222" s="418"/>
      <c r="CIZ222" s="418"/>
      <c r="CJA222" s="331"/>
      <c r="CJB222" s="332"/>
      <c r="CJC222" s="418"/>
      <c r="CJD222" s="223"/>
      <c r="CJE222" s="223"/>
      <c r="CJF222" s="333"/>
      <c r="CJG222" s="333"/>
      <c r="CJH222" s="223"/>
      <c r="CJI222" s="418"/>
      <c r="CJJ222" s="418"/>
      <c r="CJK222" s="331"/>
      <c r="CJL222" s="332"/>
      <c r="CJM222" s="418"/>
      <c r="CJN222" s="223"/>
      <c r="CJO222" s="223"/>
      <c r="CJP222" s="333"/>
      <c r="CJQ222" s="333"/>
      <c r="CJR222" s="223"/>
      <c r="CJS222" s="418"/>
      <c r="CJT222" s="418"/>
      <c r="CJU222" s="331"/>
      <c r="CJV222" s="332"/>
      <c r="CJW222" s="418"/>
      <c r="CJX222" s="223"/>
      <c r="CJY222" s="223"/>
      <c r="CJZ222" s="333"/>
      <c r="CKA222" s="333"/>
      <c r="CKB222" s="223"/>
      <c r="CKC222" s="418"/>
      <c r="CKD222" s="418"/>
      <c r="CKE222" s="331"/>
      <c r="CKF222" s="332"/>
      <c r="CKG222" s="418"/>
      <c r="CKH222" s="223"/>
      <c r="CKI222" s="223"/>
      <c r="CKJ222" s="333"/>
      <c r="CKK222" s="333"/>
      <c r="CKL222" s="223"/>
      <c r="CKM222" s="418"/>
      <c r="CKN222" s="418"/>
      <c r="CKO222" s="331"/>
      <c r="CKP222" s="332"/>
      <c r="CKQ222" s="418"/>
      <c r="CKR222" s="223"/>
      <c r="CKS222" s="223"/>
      <c r="CKT222" s="333"/>
      <c r="CKU222" s="333"/>
      <c r="CKV222" s="223"/>
      <c r="CKW222" s="418"/>
      <c r="CKX222" s="418"/>
      <c r="CKY222" s="331"/>
      <c r="CKZ222" s="332"/>
      <c r="CLA222" s="418"/>
      <c r="CLB222" s="223"/>
      <c r="CLC222" s="223"/>
      <c r="CLD222" s="333"/>
      <c r="CLE222" s="333"/>
      <c r="CLF222" s="223"/>
      <c r="CLG222" s="418"/>
      <c r="CLH222" s="418"/>
      <c r="CLI222" s="331"/>
      <c r="CLJ222" s="332"/>
      <c r="CLK222" s="418"/>
      <c r="CLL222" s="223"/>
      <c r="CLM222" s="223"/>
      <c r="CLN222" s="333"/>
      <c r="CLO222" s="333"/>
      <c r="CLP222" s="223"/>
      <c r="CLQ222" s="418"/>
      <c r="CLR222" s="418"/>
      <c r="CLS222" s="331"/>
      <c r="CLT222" s="332"/>
      <c r="CLU222" s="418"/>
      <c r="CLV222" s="223"/>
      <c r="CLW222" s="223"/>
      <c r="CLX222" s="333"/>
      <c r="CLY222" s="333"/>
      <c r="CLZ222" s="223"/>
      <c r="CMA222" s="418"/>
      <c r="CMB222" s="418"/>
      <c r="CMC222" s="331"/>
      <c r="CMD222" s="332"/>
      <c r="CME222" s="418"/>
      <c r="CMF222" s="223"/>
      <c r="CMG222" s="223"/>
      <c r="CMH222" s="333"/>
      <c r="CMI222" s="333"/>
      <c r="CMJ222" s="223"/>
      <c r="CMK222" s="418"/>
      <c r="CML222" s="418"/>
      <c r="CMM222" s="331"/>
      <c r="CMN222" s="332"/>
      <c r="CMO222" s="418"/>
      <c r="CMP222" s="223"/>
      <c r="CMQ222" s="223"/>
      <c r="CMR222" s="333"/>
      <c r="CMS222" s="333"/>
      <c r="CMT222" s="223"/>
      <c r="CMU222" s="418"/>
      <c r="CMV222" s="418"/>
      <c r="CMW222" s="331"/>
      <c r="CMX222" s="332"/>
      <c r="CMY222" s="418"/>
      <c r="CMZ222" s="223"/>
      <c r="CNA222" s="223"/>
      <c r="CNB222" s="333"/>
      <c r="CNC222" s="333"/>
      <c r="CND222" s="223"/>
      <c r="CNE222" s="418"/>
      <c r="CNF222" s="418"/>
      <c r="CNG222" s="331"/>
      <c r="CNH222" s="332"/>
      <c r="CNI222" s="418"/>
      <c r="CNJ222" s="223"/>
      <c r="CNK222" s="223"/>
      <c r="CNL222" s="333"/>
      <c r="CNM222" s="333"/>
      <c r="CNN222" s="223"/>
      <c r="CNO222" s="418"/>
      <c r="CNP222" s="418"/>
      <c r="CNQ222" s="331"/>
      <c r="CNR222" s="332"/>
      <c r="CNS222" s="418"/>
      <c r="CNT222" s="223"/>
      <c r="CNU222" s="223"/>
      <c r="CNV222" s="333"/>
      <c r="CNW222" s="333"/>
      <c r="CNX222" s="223"/>
      <c r="CNY222" s="418"/>
      <c r="CNZ222" s="418"/>
      <c r="COA222" s="331"/>
      <c r="COB222" s="332"/>
      <c r="COC222" s="418"/>
      <c r="COD222" s="223"/>
      <c r="COE222" s="223"/>
      <c r="COF222" s="333"/>
      <c r="COG222" s="333"/>
      <c r="COH222" s="223"/>
      <c r="COI222" s="418"/>
      <c r="COJ222" s="418"/>
      <c r="COK222" s="331"/>
      <c r="COL222" s="332"/>
      <c r="COM222" s="418"/>
      <c r="CON222" s="223"/>
      <c r="COO222" s="223"/>
      <c r="COP222" s="333"/>
      <c r="COQ222" s="333"/>
      <c r="COR222" s="223"/>
      <c r="COS222" s="418"/>
      <c r="COT222" s="418"/>
      <c r="COU222" s="331"/>
      <c r="COV222" s="332"/>
      <c r="COW222" s="418"/>
      <c r="COX222" s="223"/>
      <c r="COY222" s="223"/>
      <c r="COZ222" s="333"/>
      <c r="CPA222" s="333"/>
      <c r="CPB222" s="223"/>
      <c r="CPC222" s="418"/>
      <c r="CPD222" s="418"/>
      <c r="CPE222" s="331"/>
      <c r="CPF222" s="332"/>
      <c r="CPG222" s="418"/>
      <c r="CPH222" s="223"/>
      <c r="CPI222" s="223"/>
      <c r="CPJ222" s="333"/>
      <c r="CPK222" s="333"/>
      <c r="CPL222" s="223"/>
      <c r="CPM222" s="418"/>
      <c r="CPN222" s="418"/>
      <c r="CPO222" s="331"/>
      <c r="CPP222" s="332"/>
      <c r="CPQ222" s="418"/>
      <c r="CPR222" s="223"/>
      <c r="CPS222" s="223"/>
      <c r="CPT222" s="333"/>
      <c r="CPU222" s="333"/>
      <c r="CPV222" s="223"/>
      <c r="CPW222" s="418"/>
      <c r="CPX222" s="418"/>
      <c r="CPY222" s="331"/>
      <c r="CPZ222" s="332"/>
      <c r="CQA222" s="418"/>
      <c r="CQB222" s="223"/>
      <c r="CQC222" s="223"/>
      <c r="CQD222" s="333"/>
      <c r="CQE222" s="333"/>
      <c r="CQF222" s="223"/>
      <c r="CQG222" s="418"/>
      <c r="CQH222" s="418"/>
      <c r="CQI222" s="331"/>
      <c r="CQJ222" s="332"/>
      <c r="CQK222" s="418"/>
      <c r="CQL222" s="223"/>
      <c r="CQM222" s="223"/>
      <c r="CQN222" s="333"/>
      <c r="CQO222" s="333"/>
      <c r="CQP222" s="223"/>
      <c r="CQQ222" s="418"/>
      <c r="CQR222" s="418"/>
      <c r="CQS222" s="331"/>
      <c r="CQT222" s="332"/>
      <c r="CQU222" s="418"/>
      <c r="CQV222" s="223"/>
      <c r="CQW222" s="223"/>
      <c r="CQX222" s="333"/>
      <c r="CQY222" s="333"/>
      <c r="CQZ222" s="223"/>
      <c r="CRA222" s="418"/>
      <c r="CRB222" s="418"/>
      <c r="CRC222" s="331"/>
      <c r="CRD222" s="332"/>
      <c r="CRE222" s="418"/>
      <c r="CRF222" s="223"/>
      <c r="CRG222" s="223"/>
      <c r="CRH222" s="333"/>
      <c r="CRI222" s="333"/>
      <c r="CRJ222" s="223"/>
      <c r="CRK222" s="418"/>
      <c r="CRL222" s="418"/>
      <c r="CRM222" s="331"/>
      <c r="CRN222" s="332"/>
      <c r="CRO222" s="418"/>
      <c r="CRP222" s="223"/>
      <c r="CRQ222" s="223"/>
      <c r="CRR222" s="333"/>
      <c r="CRS222" s="333"/>
      <c r="CRT222" s="223"/>
      <c r="CRU222" s="418"/>
      <c r="CRV222" s="418"/>
      <c r="CRW222" s="331"/>
      <c r="CRX222" s="332"/>
      <c r="CRY222" s="418"/>
      <c r="CRZ222" s="223"/>
      <c r="CSA222" s="223"/>
      <c r="CSB222" s="333"/>
      <c r="CSC222" s="333"/>
      <c r="CSD222" s="223"/>
      <c r="CSE222" s="418"/>
      <c r="CSF222" s="418"/>
      <c r="CSG222" s="331"/>
      <c r="CSH222" s="332"/>
      <c r="CSI222" s="418"/>
      <c r="CSJ222" s="223"/>
      <c r="CSK222" s="223"/>
      <c r="CSL222" s="333"/>
      <c r="CSM222" s="333"/>
      <c r="CSN222" s="223"/>
      <c r="CSO222" s="418"/>
      <c r="CSP222" s="418"/>
      <c r="CSQ222" s="331"/>
      <c r="CSR222" s="332"/>
      <c r="CSS222" s="418"/>
      <c r="CST222" s="223"/>
      <c r="CSU222" s="223"/>
      <c r="CSV222" s="333"/>
      <c r="CSW222" s="333"/>
      <c r="CSX222" s="223"/>
      <c r="CSY222" s="418"/>
      <c r="CSZ222" s="418"/>
      <c r="CTA222" s="331"/>
      <c r="CTB222" s="332"/>
      <c r="CTC222" s="418"/>
      <c r="CTD222" s="223"/>
      <c r="CTE222" s="223"/>
      <c r="CTF222" s="333"/>
      <c r="CTG222" s="333"/>
      <c r="CTH222" s="223"/>
      <c r="CTI222" s="418"/>
      <c r="CTJ222" s="418"/>
      <c r="CTK222" s="331"/>
      <c r="CTL222" s="332"/>
      <c r="CTM222" s="418"/>
      <c r="CTN222" s="223"/>
      <c r="CTO222" s="223"/>
      <c r="CTP222" s="333"/>
      <c r="CTQ222" s="333"/>
      <c r="CTR222" s="223"/>
      <c r="CTS222" s="418"/>
      <c r="CTT222" s="418"/>
      <c r="CTU222" s="331"/>
      <c r="CTV222" s="332"/>
      <c r="CTW222" s="418"/>
      <c r="CTX222" s="223"/>
      <c r="CTY222" s="223"/>
      <c r="CTZ222" s="333"/>
      <c r="CUA222" s="333"/>
      <c r="CUB222" s="223"/>
      <c r="CUC222" s="418"/>
      <c r="CUD222" s="418"/>
      <c r="CUE222" s="331"/>
      <c r="CUF222" s="332"/>
      <c r="CUG222" s="418"/>
      <c r="CUH222" s="223"/>
      <c r="CUI222" s="223"/>
      <c r="CUJ222" s="333"/>
      <c r="CUK222" s="333"/>
      <c r="CUL222" s="223"/>
      <c r="CUM222" s="418"/>
      <c r="CUN222" s="418"/>
      <c r="CUO222" s="331"/>
      <c r="CUP222" s="332"/>
      <c r="CUQ222" s="418"/>
      <c r="CUR222" s="223"/>
      <c r="CUS222" s="223"/>
      <c r="CUT222" s="333"/>
      <c r="CUU222" s="333"/>
      <c r="CUV222" s="223"/>
      <c r="CUW222" s="418"/>
      <c r="CUX222" s="418"/>
      <c r="CUY222" s="331"/>
      <c r="CUZ222" s="332"/>
      <c r="CVA222" s="418"/>
      <c r="CVB222" s="223"/>
      <c r="CVC222" s="223"/>
      <c r="CVD222" s="333"/>
      <c r="CVE222" s="333"/>
      <c r="CVF222" s="223"/>
      <c r="CVG222" s="418"/>
      <c r="CVH222" s="418"/>
      <c r="CVI222" s="331"/>
      <c r="CVJ222" s="332"/>
      <c r="CVK222" s="418"/>
      <c r="CVL222" s="223"/>
      <c r="CVM222" s="223"/>
      <c r="CVN222" s="333"/>
      <c r="CVO222" s="333"/>
      <c r="CVP222" s="223"/>
      <c r="CVQ222" s="418"/>
      <c r="CVR222" s="418"/>
      <c r="CVS222" s="331"/>
      <c r="CVT222" s="332"/>
      <c r="CVU222" s="418"/>
      <c r="CVV222" s="223"/>
      <c r="CVW222" s="223"/>
      <c r="CVX222" s="333"/>
      <c r="CVY222" s="333"/>
      <c r="CVZ222" s="223"/>
      <c r="CWA222" s="418"/>
      <c r="CWB222" s="418"/>
      <c r="CWC222" s="331"/>
      <c r="CWD222" s="332"/>
      <c r="CWE222" s="418"/>
      <c r="CWF222" s="223"/>
      <c r="CWG222" s="223"/>
      <c r="CWH222" s="333"/>
      <c r="CWI222" s="333"/>
      <c r="CWJ222" s="223"/>
      <c r="CWK222" s="418"/>
      <c r="CWL222" s="418"/>
      <c r="CWM222" s="331"/>
      <c r="CWN222" s="332"/>
      <c r="CWO222" s="418"/>
      <c r="CWP222" s="223"/>
      <c r="CWQ222" s="223"/>
      <c r="CWR222" s="333"/>
      <c r="CWS222" s="333"/>
      <c r="CWT222" s="223"/>
      <c r="CWU222" s="418"/>
      <c r="CWV222" s="418"/>
      <c r="CWW222" s="331"/>
      <c r="CWX222" s="332"/>
      <c r="CWY222" s="418"/>
      <c r="CWZ222" s="223"/>
      <c r="CXA222" s="223"/>
      <c r="CXB222" s="333"/>
      <c r="CXC222" s="333"/>
      <c r="CXD222" s="223"/>
      <c r="CXE222" s="418"/>
      <c r="CXF222" s="418"/>
      <c r="CXG222" s="331"/>
      <c r="CXH222" s="332"/>
      <c r="CXI222" s="418"/>
      <c r="CXJ222" s="223"/>
      <c r="CXK222" s="223"/>
      <c r="CXL222" s="333"/>
      <c r="CXM222" s="333"/>
      <c r="CXN222" s="223"/>
      <c r="CXO222" s="418"/>
      <c r="CXP222" s="418"/>
      <c r="CXQ222" s="331"/>
      <c r="CXR222" s="332"/>
      <c r="CXS222" s="418"/>
      <c r="CXT222" s="223"/>
      <c r="CXU222" s="223"/>
      <c r="CXV222" s="333"/>
      <c r="CXW222" s="333"/>
      <c r="CXX222" s="223"/>
      <c r="CXY222" s="418"/>
      <c r="CXZ222" s="418"/>
      <c r="CYA222" s="331"/>
      <c r="CYB222" s="332"/>
      <c r="CYC222" s="418"/>
      <c r="CYD222" s="223"/>
      <c r="CYE222" s="223"/>
      <c r="CYF222" s="333"/>
      <c r="CYG222" s="333"/>
      <c r="CYH222" s="223"/>
      <c r="CYI222" s="418"/>
      <c r="CYJ222" s="418"/>
      <c r="CYK222" s="331"/>
      <c r="CYL222" s="332"/>
      <c r="CYM222" s="418"/>
      <c r="CYN222" s="223"/>
      <c r="CYO222" s="223"/>
      <c r="CYP222" s="333"/>
      <c r="CYQ222" s="333"/>
      <c r="CYR222" s="223"/>
      <c r="CYS222" s="418"/>
      <c r="CYT222" s="418"/>
      <c r="CYU222" s="331"/>
      <c r="CYV222" s="332"/>
      <c r="CYW222" s="418"/>
      <c r="CYX222" s="223"/>
      <c r="CYY222" s="223"/>
      <c r="CYZ222" s="333"/>
      <c r="CZA222" s="333"/>
      <c r="CZB222" s="223"/>
      <c r="CZC222" s="418"/>
      <c r="CZD222" s="418"/>
      <c r="CZE222" s="331"/>
      <c r="CZF222" s="332"/>
      <c r="CZG222" s="418"/>
      <c r="CZH222" s="223"/>
      <c r="CZI222" s="223"/>
      <c r="CZJ222" s="333"/>
      <c r="CZK222" s="333"/>
      <c r="CZL222" s="223"/>
      <c r="CZM222" s="418"/>
      <c r="CZN222" s="418"/>
      <c r="CZO222" s="331"/>
      <c r="CZP222" s="332"/>
      <c r="CZQ222" s="418"/>
      <c r="CZR222" s="223"/>
      <c r="CZS222" s="223"/>
      <c r="CZT222" s="333"/>
      <c r="CZU222" s="333"/>
      <c r="CZV222" s="223"/>
      <c r="CZW222" s="418"/>
      <c r="CZX222" s="418"/>
      <c r="CZY222" s="331"/>
      <c r="CZZ222" s="332"/>
      <c r="DAA222" s="418"/>
      <c r="DAB222" s="223"/>
      <c r="DAC222" s="223"/>
      <c r="DAD222" s="333"/>
      <c r="DAE222" s="333"/>
      <c r="DAF222" s="223"/>
      <c r="DAG222" s="418"/>
      <c r="DAH222" s="418"/>
      <c r="DAI222" s="331"/>
      <c r="DAJ222" s="332"/>
      <c r="DAK222" s="418"/>
      <c r="DAL222" s="223"/>
      <c r="DAM222" s="223"/>
      <c r="DAN222" s="333"/>
      <c r="DAO222" s="333"/>
      <c r="DAP222" s="223"/>
      <c r="DAQ222" s="418"/>
      <c r="DAR222" s="418"/>
      <c r="DAS222" s="331"/>
      <c r="DAT222" s="332"/>
      <c r="DAU222" s="418"/>
      <c r="DAV222" s="223"/>
      <c r="DAW222" s="223"/>
      <c r="DAX222" s="333"/>
      <c r="DAY222" s="333"/>
      <c r="DAZ222" s="223"/>
      <c r="DBA222" s="418"/>
      <c r="DBB222" s="418"/>
      <c r="DBC222" s="331"/>
      <c r="DBD222" s="332"/>
      <c r="DBE222" s="418"/>
      <c r="DBF222" s="223"/>
      <c r="DBG222" s="223"/>
      <c r="DBH222" s="333"/>
      <c r="DBI222" s="333"/>
      <c r="DBJ222" s="223"/>
      <c r="DBK222" s="418"/>
      <c r="DBL222" s="418"/>
      <c r="DBM222" s="331"/>
      <c r="DBN222" s="332"/>
      <c r="DBO222" s="418"/>
      <c r="DBP222" s="223"/>
      <c r="DBQ222" s="223"/>
      <c r="DBR222" s="333"/>
      <c r="DBS222" s="333"/>
      <c r="DBT222" s="223"/>
      <c r="DBU222" s="418"/>
      <c r="DBV222" s="418"/>
      <c r="DBW222" s="331"/>
      <c r="DBX222" s="332"/>
      <c r="DBY222" s="418"/>
      <c r="DBZ222" s="223"/>
      <c r="DCA222" s="223"/>
      <c r="DCB222" s="333"/>
      <c r="DCC222" s="333"/>
      <c r="DCD222" s="223"/>
      <c r="DCE222" s="418"/>
      <c r="DCF222" s="418"/>
      <c r="DCG222" s="331"/>
      <c r="DCH222" s="332"/>
      <c r="DCI222" s="418"/>
      <c r="DCJ222" s="223"/>
      <c r="DCK222" s="223"/>
      <c r="DCL222" s="333"/>
      <c r="DCM222" s="333"/>
      <c r="DCN222" s="223"/>
      <c r="DCO222" s="418"/>
      <c r="DCP222" s="418"/>
      <c r="DCQ222" s="331"/>
      <c r="DCR222" s="332"/>
      <c r="DCS222" s="418"/>
      <c r="DCT222" s="223"/>
      <c r="DCU222" s="223"/>
      <c r="DCV222" s="333"/>
      <c r="DCW222" s="333"/>
      <c r="DCX222" s="223"/>
      <c r="DCY222" s="418"/>
      <c r="DCZ222" s="418"/>
      <c r="DDA222" s="331"/>
      <c r="DDB222" s="332"/>
      <c r="DDC222" s="418"/>
      <c r="DDD222" s="223"/>
      <c r="DDE222" s="223"/>
      <c r="DDF222" s="333"/>
      <c r="DDG222" s="333"/>
      <c r="DDH222" s="223"/>
      <c r="DDI222" s="418"/>
      <c r="DDJ222" s="418"/>
      <c r="DDK222" s="331"/>
      <c r="DDL222" s="332"/>
      <c r="DDM222" s="418"/>
      <c r="DDN222" s="223"/>
      <c r="DDO222" s="223"/>
      <c r="DDP222" s="333"/>
      <c r="DDQ222" s="333"/>
      <c r="DDR222" s="223"/>
      <c r="DDS222" s="418"/>
      <c r="DDT222" s="418"/>
      <c r="DDU222" s="331"/>
      <c r="DDV222" s="332"/>
      <c r="DDW222" s="418"/>
      <c r="DDX222" s="223"/>
      <c r="DDY222" s="223"/>
      <c r="DDZ222" s="333"/>
      <c r="DEA222" s="333"/>
      <c r="DEB222" s="223"/>
      <c r="DEC222" s="418"/>
      <c r="DED222" s="418"/>
      <c r="DEE222" s="331"/>
      <c r="DEF222" s="332"/>
      <c r="DEG222" s="418"/>
      <c r="DEH222" s="223"/>
      <c r="DEI222" s="223"/>
      <c r="DEJ222" s="333"/>
      <c r="DEK222" s="333"/>
      <c r="DEL222" s="223"/>
      <c r="DEM222" s="418"/>
      <c r="DEN222" s="418"/>
      <c r="DEO222" s="331"/>
      <c r="DEP222" s="332"/>
      <c r="DEQ222" s="418"/>
      <c r="DER222" s="223"/>
      <c r="DES222" s="223"/>
      <c r="DET222" s="333"/>
      <c r="DEU222" s="333"/>
      <c r="DEV222" s="223"/>
      <c r="DEW222" s="418"/>
      <c r="DEX222" s="418"/>
      <c r="DEY222" s="331"/>
      <c r="DEZ222" s="332"/>
      <c r="DFA222" s="418"/>
      <c r="DFB222" s="223"/>
      <c r="DFC222" s="223"/>
      <c r="DFD222" s="333"/>
      <c r="DFE222" s="333"/>
      <c r="DFF222" s="223"/>
      <c r="DFG222" s="418"/>
      <c r="DFH222" s="418"/>
      <c r="DFI222" s="331"/>
      <c r="DFJ222" s="332"/>
      <c r="DFK222" s="418"/>
      <c r="DFL222" s="223"/>
      <c r="DFM222" s="223"/>
      <c r="DFN222" s="333"/>
      <c r="DFO222" s="333"/>
      <c r="DFP222" s="223"/>
      <c r="DFQ222" s="418"/>
      <c r="DFR222" s="418"/>
      <c r="DFS222" s="331"/>
      <c r="DFT222" s="332"/>
      <c r="DFU222" s="418"/>
      <c r="DFV222" s="223"/>
      <c r="DFW222" s="223"/>
      <c r="DFX222" s="333"/>
      <c r="DFY222" s="333"/>
      <c r="DFZ222" s="223"/>
      <c r="DGA222" s="418"/>
      <c r="DGB222" s="418"/>
      <c r="DGC222" s="331"/>
      <c r="DGD222" s="332"/>
      <c r="DGE222" s="418"/>
      <c r="DGF222" s="223"/>
      <c r="DGG222" s="223"/>
      <c r="DGH222" s="333"/>
      <c r="DGI222" s="333"/>
      <c r="DGJ222" s="223"/>
      <c r="DGK222" s="418"/>
      <c r="DGL222" s="418"/>
      <c r="DGM222" s="331"/>
      <c r="DGN222" s="332"/>
      <c r="DGO222" s="418"/>
      <c r="DGP222" s="223"/>
      <c r="DGQ222" s="223"/>
      <c r="DGR222" s="333"/>
      <c r="DGS222" s="333"/>
      <c r="DGT222" s="223"/>
      <c r="DGU222" s="418"/>
      <c r="DGV222" s="418"/>
      <c r="DGW222" s="331"/>
      <c r="DGX222" s="332"/>
      <c r="DGY222" s="418"/>
      <c r="DGZ222" s="223"/>
      <c r="DHA222" s="223"/>
      <c r="DHB222" s="333"/>
      <c r="DHC222" s="333"/>
      <c r="DHD222" s="223"/>
      <c r="DHE222" s="418"/>
      <c r="DHF222" s="418"/>
      <c r="DHG222" s="331"/>
      <c r="DHH222" s="332"/>
      <c r="DHI222" s="418"/>
      <c r="DHJ222" s="223"/>
      <c r="DHK222" s="223"/>
      <c r="DHL222" s="333"/>
      <c r="DHM222" s="333"/>
      <c r="DHN222" s="223"/>
      <c r="DHO222" s="418"/>
      <c r="DHP222" s="418"/>
      <c r="DHQ222" s="331"/>
      <c r="DHR222" s="332"/>
      <c r="DHS222" s="418"/>
      <c r="DHT222" s="223"/>
      <c r="DHU222" s="223"/>
      <c r="DHV222" s="333"/>
      <c r="DHW222" s="333"/>
      <c r="DHX222" s="223"/>
      <c r="DHY222" s="418"/>
      <c r="DHZ222" s="418"/>
      <c r="DIA222" s="331"/>
      <c r="DIB222" s="332"/>
      <c r="DIC222" s="418"/>
      <c r="DID222" s="223"/>
      <c r="DIE222" s="223"/>
      <c r="DIF222" s="333"/>
      <c r="DIG222" s="333"/>
      <c r="DIH222" s="223"/>
      <c r="DII222" s="418"/>
      <c r="DIJ222" s="418"/>
      <c r="DIK222" s="331"/>
      <c r="DIL222" s="332"/>
      <c r="DIM222" s="418"/>
      <c r="DIN222" s="223"/>
      <c r="DIO222" s="223"/>
      <c r="DIP222" s="333"/>
      <c r="DIQ222" s="333"/>
      <c r="DIR222" s="223"/>
      <c r="DIS222" s="418"/>
      <c r="DIT222" s="418"/>
      <c r="DIU222" s="331"/>
      <c r="DIV222" s="332"/>
      <c r="DIW222" s="418"/>
      <c r="DIX222" s="223"/>
      <c r="DIY222" s="223"/>
      <c r="DIZ222" s="333"/>
      <c r="DJA222" s="333"/>
      <c r="DJB222" s="223"/>
      <c r="DJC222" s="418"/>
      <c r="DJD222" s="418"/>
      <c r="DJE222" s="331"/>
      <c r="DJF222" s="332"/>
      <c r="DJG222" s="418"/>
      <c r="DJH222" s="223"/>
      <c r="DJI222" s="223"/>
      <c r="DJJ222" s="333"/>
      <c r="DJK222" s="333"/>
      <c r="DJL222" s="223"/>
      <c r="DJM222" s="418"/>
      <c r="DJN222" s="418"/>
      <c r="DJO222" s="331"/>
      <c r="DJP222" s="332"/>
      <c r="DJQ222" s="418"/>
      <c r="DJR222" s="223"/>
      <c r="DJS222" s="223"/>
      <c r="DJT222" s="333"/>
      <c r="DJU222" s="333"/>
      <c r="DJV222" s="223"/>
      <c r="DJW222" s="418"/>
      <c r="DJX222" s="418"/>
      <c r="DJY222" s="331"/>
      <c r="DJZ222" s="332"/>
      <c r="DKA222" s="418"/>
      <c r="DKB222" s="223"/>
      <c r="DKC222" s="223"/>
      <c r="DKD222" s="333"/>
      <c r="DKE222" s="333"/>
      <c r="DKF222" s="223"/>
      <c r="DKG222" s="418"/>
      <c r="DKH222" s="418"/>
      <c r="DKI222" s="331"/>
      <c r="DKJ222" s="332"/>
      <c r="DKK222" s="418"/>
      <c r="DKL222" s="223"/>
      <c r="DKM222" s="223"/>
      <c r="DKN222" s="333"/>
      <c r="DKO222" s="333"/>
      <c r="DKP222" s="223"/>
      <c r="DKQ222" s="418"/>
      <c r="DKR222" s="418"/>
      <c r="DKS222" s="331"/>
      <c r="DKT222" s="332"/>
      <c r="DKU222" s="418"/>
      <c r="DKV222" s="223"/>
      <c r="DKW222" s="223"/>
      <c r="DKX222" s="333"/>
      <c r="DKY222" s="333"/>
      <c r="DKZ222" s="223"/>
      <c r="DLA222" s="418"/>
      <c r="DLB222" s="418"/>
      <c r="DLC222" s="331"/>
      <c r="DLD222" s="332"/>
      <c r="DLE222" s="418"/>
      <c r="DLF222" s="223"/>
      <c r="DLG222" s="223"/>
      <c r="DLH222" s="333"/>
      <c r="DLI222" s="333"/>
      <c r="DLJ222" s="223"/>
      <c r="DLK222" s="418"/>
      <c r="DLL222" s="418"/>
      <c r="DLM222" s="331"/>
      <c r="DLN222" s="332"/>
      <c r="DLO222" s="418"/>
      <c r="DLP222" s="223"/>
      <c r="DLQ222" s="223"/>
      <c r="DLR222" s="333"/>
      <c r="DLS222" s="333"/>
      <c r="DLT222" s="223"/>
      <c r="DLU222" s="418"/>
      <c r="DLV222" s="418"/>
      <c r="DLW222" s="331"/>
      <c r="DLX222" s="332"/>
      <c r="DLY222" s="418"/>
      <c r="DLZ222" s="223"/>
      <c r="DMA222" s="223"/>
      <c r="DMB222" s="333"/>
      <c r="DMC222" s="333"/>
      <c r="DMD222" s="223"/>
      <c r="DME222" s="418"/>
      <c r="DMF222" s="418"/>
      <c r="DMG222" s="331"/>
      <c r="DMH222" s="332"/>
      <c r="DMI222" s="418"/>
      <c r="DMJ222" s="223"/>
      <c r="DMK222" s="223"/>
      <c r="DML222" s="333"/>
      <c r="DMM222" s="333"/>
      <c r="DMN222" s="223"/>
      <c r="DMO222" s="418"/>
      <c r="DMP222" s="418"/>
      <c r="DMQ222" s="331"/>
      <c r="DMR222" s="332"/>
      <c r="DMS222" s="418"/>
      <c r="DMT222" s="223"/>
      <c r="DMU222" s="223"/>
      <c r="DMV222" s="333"/>
      <c r="DMW222" s="333"/>
      <c r="DMX222" s="223"/>
      <c r="DMY222" s="418"/>
      <c r="DMZ222" s="418"/>
      <c r="DNA222" s="331"/>
      <c r="DNB222" s="332"/>
      <c r="DNC222" s="418"/>
      <c r="DND222" s="223"/>
      <c r="DNE222" s="223"/>
      <c r="DNF222" s="333"/>
      <c r="DNG222" s="333"/>
      <c r="DNH222" s="223"/>
      <c r="DNI222" s="418"/>
      <c r="DNJ222" s="418"/>
      <c r="DNK222" s="331"/>
      <c r="DNL222" s="332"/>
      <c r="DNM222" s="418"/>
      <c r="DNN222" s="223"/>
      <c r="DNO222" s="223"/>
      <c r="DNP222" s="333"/>
      <c r="DNQ222" s="333"/>
      <c r="DNR222" s="223"/>
      <c r="DNS222" s="418"/>
      <c r="DNT222" s="418"/>
      <c r="DNU222" s="331"/>
      <c r="DNV222" s="332"/>
      <c r="DNW222" s="418"/>
      <c r="DNX222" s="223"/>
      <c r="DNY222" s="223"/>
      <c r="DNZ222" s="333"/>
      <c r="DOA222" s="333"/>
      <c r="DOB222" s="223"/>
      <c r="DOC222" s="418"/>
      <c r="DOD222" s="418"/>
      <c r="DOE222" s="331"/>
      <c r="DOF222" s="332"/>
      <c r="DOG222" s="418"/>
      <c r="DOH222" s="223"/>
      <c r="DOI222" s="223"/>
      <c r="DOJ222" s="333"/>
      <c r="DOK222" s="333"/>
      <c r="DOL222" s="223"/>
      <c r="DOM222" s="418"/>
      <c r="DON222" s="418"/>
      <c r="DOO222" s="331"/>
      <c r="DOP222" s="332"/>
      <c r="DOQ222" s="418"/>
      <c r="DOR222" s="223"/>
      <c r="DOS222" s="223"/>
      <c r="DOT222" s="333"/>
      <c r="DOU222" s="333"/>
      <c r="DOV222" s="223"/>
      <c r="DOW222" s="418"/>
      <c r="DOX222" s="418"/>
      <c r="DOY222" s="331"/>
      <c r="DOZ222" s="332"/>
      <c r="DPA222" s="418"/>
      <c r="DPB222" s="223"/>
      <c r="DPC222" s="223"/>
      <c r="DPD222" s="333"/>
      <c r="DPE222" s="333"/>
      <c r="DPF222" s="223"/>
      <c r="DPG222" s="418"/>
      <c r="DPH222" s="418"/>
      <c r="DPI222" s="331"/>
      <c r="DPJ222" s="332"/>
      <c r="DPK222" s="418"/>
      <c r="DPL222" s="223"/>
      <c r="DPM222" s="223"/>
      <c r="DPN222" s="333"/>
      <c r="DPO222" s="333"/>
      <c r="DPP222" s="223"/>
      <c r="DPQ222" s="418"/>
      <c r="DPR222" s="418"/>
      <c r="DPS222" s="331"/>
      <c r="DPT222" s="332"/>
      <c r="DPU222" s="418"/>
      <c r="DPV222" s="223"/>
      <c r="DPW222" s="223"/>
      <c r="DPX222" s="333"/>
      <c r="DPY222" s="333"/>
      <c r="DPZ222" s="223"/>
      <c r="DQA222" s="418"/>
      <c r="DQB222" s="418"/>
      <c r="DQC222" s="331"/>
      <c r="DQD222" s="332"/>
      <c r="DQE222" s="418"/>
      <c r="DQF222" s="223"/>
      <c r="DQG222" s="223"/>
      <c r="DQH222" s="333"/>
      <c r="DQI222" s="333"/>
      <c r="DQJ222" s="223"/>
      <c r="DQK222" s="418"/>
      <c r="DQL222" s="418"/>
      <c r="DQM222" s="331"/>
      <c r="DQN222" s="332"/>
      <c r="DQO222" s="418"/>
      <c r="DQP222" s="223"/>
      <c r="DQQ222" s="223"/>
      <c r="DQR222" s="333"/>
      <c r="DQS222" s="333"/>
      <c r="DQT222" s="223"/>
      <c r="DQU222" s="418"/>
      <c r="DQV222" s="418"/>
      <c r="DQW222" s="331"/>
      <c r="DQX222" s="332"/>
      <c r="DQY222" s="418"/>
      <c r="DQZ222" s="223"/>
      <c r="DRA222" s="223"/>
      <c r="DRB222" s="333"/>
      <c r="DRC222" s="333"/>
      <c r="DRD222" s="223"/>
      <c r="DRE222" s="418"/>
      <c r="DRF222" s="418"/>
      <c r="DRG222" s="331"/>
      <c r="DRH222" s="332"/>
      <c r="DRI222" s="418"/>
      <c r="DRJ222" s="223"/>
      <c r="DRK222" s="223"/>
      <c r="DRL222" s="333"/>
      <c r="DRM222" s="333"/>
      <c r="DRN222" s="223"/>
      <c r="DRO222" s="418"/>
      <c r="DRP222" s="418"/>
      <c r="DRQ222" s="331"/>
      <c r="DRR222" s="332"/>
      <c r="DRS222" s="418"/>
      <c r="DRT222" s="223"/>
      <c r="DRU222" s="223"/>
      <c r="DRV222" s="333"/>
      <c r="DRW222" s="333"/>
      <c r="DRX222" s="223"/>
      <c r="DRY222" s="418"/>
      <c r="DRZ222" s="418"/>
      <c r="DSA222" s="331"/>
      <c r="DSB222" s="332"/>
      <c r="DSC222" s="418"/>
      <c r="DSD222" s="223"/>
      <c r="DSE222" s="223"/>
      <c r="DSF222" s="333"/>
      <c r="DSG222" s="333"/>
      <c r="DSH222" s="223"/>
      <c r="DSI222" s="418"/>
      <c r="DSJ222" s="418"/>
      <c r="DSK222" s="331"/>
      <c r="DSL222" s="332"/>
      <c r="DSM222" s="418"/>
      <c r="DSN222" s="223"/>
      <c r="DSO222" s="223"/>
      <c r="DSP222" s="333"/>
      <c r="DSQ222" s="333"/>
      <c r="DSR222" s="223"/>
      <c r="DSS222" s="418"/>
      <c r="DST222" s="418"/>
      <c r="DSU222" s="331"/>
      <c r="DSV222" s="332"/>
      <c r="DSW222" s="418"/>
      <c r="DSX222" s="223"/>
      <c r="DSY222" s="223"/>
      <c r="DSZ222" s="333"/>
      <c r="DTA222" s="333"/>
      <c r="DTB222" s="223"/>
      <c r="DTC222" s="418"/>
      <c r="DTD222" s="418"/>
      <c r="DTE222" s="331"/>
      <c r="DTF222" s="332"/>
      <c r="DTG222" s="418"/>
      <c r="DTH222" s="223"/>
      <c r="DTI222" s="223"/>
      <c r="DTJ222" s="333"/>
      <c r="DTK222" s="333"/>
      <c r="DTL222" s="223"/>
      <c r="DTM222" s="418"/>
      <c r="DTN222" s="418"/>
      <c r="DTO222" s="331"/>
      <c r="DTP222" s="332"/>
      <c r="DTQ222" s="418"/>
      <c r="DTR222" s="223"/>
      <c r="DTS222" s="223"/>
      <c r="DTT222" s="333"/>
      <c r="DTU222" s="333"/>
      <c r="DTV222" s="223"/>
      <c r="DTW222" s="418"/>
      <c r="DTX222" s="418"/>
      <c r="DTY222" s="331"/>
      <c r="DTZ222" s="332"/>
      <c r="DUA222" s="418"/>
      <c r="DUB222" s="223"/>
      <c r="DUC222" s="223"/>
      <c r="DUD222" s="333"/>
      <c r="DUE222" s="333"/>
      <c r="DUF222" s="223"/>
      <c r="DUG222" s="418"/>
      <c r="DUH222" s="418"/>
      <c r="DUI222" s="331"/>
      <c r="DUJ222" s="332"/>
      <c r="DUK222" s="418"/>
      <c r="DUL222" s="223"/>
      <c r="DUM222" s="223"/>
      <c r="DUN222" s="333"/>
      <c r="DUO222" s="333"/>
      <c r="DUP222" s="223"/>
      <c r="DUQ222" s="418"/>
      <c r="DUR222" s="418"/>
      <c r="DUS222" s="331"/>
      <c r="DUT222" s="332"/>
      <c r="DUU222" s="418"/>
      <c r="DUV222" s="223"/>
      <c r="DUW222" s="223"/>
      <c r="DUX222" s="333"/>
      <c r="DUY222" s="333"/>
      <c r="DUZ222" s="223"/>
      <c r="DVA222" s="418"/>
      <c r="DVB222" s="418"/>
      <c r="DVC222" s="331"/>
      <c r="DVD222" s="332"/>
      <c r="DVE222" s="418"/>
      <c r="DVF222" s="223"/>
      <c r="DVG222" s="223"/>
      <c r="DVH222" s="333"/>
      <c r="DVI222" s="333"/>
      <c r="DVJ222" s="223"/>
      <c r="DVK222" s="418"/>
      <c r="DVL222" s="418"/>
      <c r="DVM222" s="331"/>
      <c r="DVN222" s="332"/>
      <c r="DVO222" s="418"/>
      <c r="DVP222" s="223"/>
      <c r="DVQ222" s="223"/>
      <c r="DVR222" s="333"/>
      <c r="DVS222" s="333"/>
      <c r="DVT222" s="223"/>
      <c r="DVU222" s="418"/>
      <c r="DVV222" s="418"/>
      <c r="DVW222" s="331"/>
      <c r="DVX222" s="332"/>
      <c r="DVY222" s="418"/>
      <c r="DVZ222" s="223"/>
      <c r="DWA222" s="223"/>
      <c r="DWB222" s="333"/>
      <c r="DWC222" s="333"/>
      <c r="DWD222" s="223"/>
      <c r="DWE222" s="418"/>
      <c r="DWF222" s="418"/>
      <c r="DWG222" s="331"/>
      <c r="DWH222" s="332"/>
      <c r="DWI222" s="418"/>
      <c r="DWJ222" s="223"/>
      <c r="DWK222" s="223"/>
      <c r="DWL222" s="333"/>
      <c r="DWM222" s="333"/>
      <c r="DWN222" s="223"/>
      <c r="DWO222" s="418"/>
      <c r="DWP222" s="418"/>
      <c r="DWQ222" s="331"/>
      <c r="DWR222" s="332"/>
      <c r="DWS222" s="418"/>
      <c r="DWT222" s="223"/>
      <c r="DWU222" s="223"/>
      <c r="DWV222" s="333"/>
      <c r="DWW222" s="333"/>
      <c r="DWX222" s="223"/>
      <c r="DWY222" s="418"/>
      <c r="DWZ222" s="418"/>
      <c r="DXA222" s="331"/>
      <c r="DXB222" s="332"/>
      <c r="DXC222" s="418"/>
      <c r="DXD222" s="223"/>
      <c r="DXE222" s="223"/>
      <c r="DXF222" s="333"/>
      <c r="DXG222" s="333"/>
      <c r="DXH222" s="223"/>
      <c r="DXI222" s="418"/>
      <c r="DXJ222" s="418"/>
      <c r="DXK222" s="331"/>
      <c r="DXL222" s="332"/>
      <c r="DXM222" s="418"/>
      <c r="DXN222" s="223"/>
      <c r="DXO222" s="223"/>
      <c r="DXP222" s="333"/>
      <c r="DXQ222" s="333"/>
      <c r="DXR222" s="223"/>
      <c r="DXS222" s="418"/>
      <c r="DXT222" s="418"/>
      <c r="DXU222" s="331"/>
      <c r="DXV222" s="332"/>
      <c r="DXW222" s="418"/>
      <c r="DXX222" s="223"/>
      <c r="DXY222" s="223"/>
      <c r="DXZ222" s="333"/>
      <c r="DYA222" s="333"/>
      <c r="DYB222" s="223"/>
      <c r="DYC222" s="418"/>
      <c r="DYD222" s="418"/>
      <c r="DYE222" s="331"/>
      <c r="DYF222" s="332"/>
      <c r="DYG222" s="418"/>
      <c r="DYH222" s="223"/>
      <c r="DYI222" s="223"/>
      <c r="DYJ222" s="333"/>
      <c r="DYK222" s="333"/>
      <c r="DYL222" s="223"/>
      <c r="DYM222" s="418"/>
      <c r="DYN222" s="418"/>
      <c r="DYO222" s="331"/>
      <c r="DYP222" s="332"/>
      <c r="DYQ222" s="418"/>
      <c r="DYR222" s="223"/>
      <c r="DYS222" s="223"/>
      <c r="DYT222" s="333"/>
      <c r="DYU222" s="333"/>
      <c r="DYV222" s="223"/>
      <c r="DYW222" s="418"/>
      <c r="DYX222" s="418"/>
      <c r="DYY222" s="331"/>
      <c r="DYZ222" s="332"/>
      <c r="DZA222" s="418"/>
      <c r="DZB222" s="223"/>
      <c r="DZC222" s="223"/>
      <c r="DZD222" s="333"/>
      <c r="DZE222" s="333"/>
      <c r="DZF222" s="223"/>
      <c r="DZG222" s="418"/>
      <c r="DZH222" s="418"/>
      <c r="DZI222" s="331"/>
      <c r="DZJ222" s="332"/>
      <c r="DZK222" s="418"/>
      <c r="DZL222" s="223"/>
      <c r="DZM222" s="223"/>
      <c r="DZN222" s="333"/>
      <c r="DZO222" s="333"/>
      <c r="DZP222" s="223"/>
      <c r="DZQ222" s="418"/>
      <c r="DZR222" s="418"/>
      <c r="DZS222" s="331"/>
      <c r="DZT222" s="332"/>
      <c r="DZU222" s="418"/>
      <c r="DZV222" s="223"/>
      <c r="DZW222" s="223"/>
      <c r="DZX222" s="333"/>
      <c r="DZY222" s="333"/>
      <c r="DZZ222" s="223"/>
      <c r="EAA222" s="418"/>
      <c r="EAB222" s="418"/>
      <c r="EAC222" s="331"/>
      <c r="EAD222" s="332"/>
      <c r="EAE222" s="418"/>
      <c r="EAF222" s="223"/>
      <c r="EAG222" s="223"/>
      <c r="EAH222" s="333"/>
      <c r="EAI222" s="333"/>
      <c r="EAJ222" s="223"/>
      <c r="EAK222" s="418"/>
      <c r="EAL222" s="418"/>
      <c r="EAM222" s="331"/>
      <c r="EAN222" s="332"/>
      <c r="EAO222" s="418"/>
      <c r="EAP222" s="223"/>
      <c r="EAQ222" s="223"/>
      <c r="EAR222" s="333"/>
      <c r="EAS222" s="333"/>
      <c r="EAT222" s="223"/>
      <c r="EAU222" s="418"/>
      <c r="EAV222" s="418"/>
      <c r="EAW222" s="331"/>
      <c r="EAX222" s="332"/>
      <c r="EAY222" s="418"/>
      <c r="EAZ222" s="223"/>
      <c r="EBA222" s="223"/>
      <c r="EBB222" s="333"/>
      <c r="EBC222" s="333"/>
      <c r="EBD222" s="223"/>
      <c r="EBE222" s="418"/>
      <c r="EBF222" s="418"/>
      <c r="EBG222" s="331"/>
      <c r="EBH222" s="332"/>
      <c r="EBI222" s="418"/>
      <c r="EBJ222" s="223"/>
      <c r="EBK222" s="223"/>
      <c r="EBL222" s="333"/>
      <c r="EBM222" s="333"/>
      <c r="EBN222" s="223"/>
      <c r="EBO222" s="418"/>
      <c r="EBP222" s="418"/>
      <c r="EBQ222" s="331"/>
      <c r="EBR222" s="332"/>
      <c r="EBS222" s="418"/>
      <c r="EBT222" s="223"/>
      <c r="EBU222" s="223"/>
      <c r="EBV222" s="333"/>
      <c r="EBW222" s="333"/>
      <c r="EBX222" s="223"/>
      <c r="EBY222" s="418"/>
      <c r="EBZ222" s="418"/>
      <c r="ECA222" s="331"/>
      <c r="ECB222" s="332"/>
      <c r="ECC222" s="418"/>
      <c r="ECD222" s="223"/>
      <c r="ECE222" s="223"/>
      <c r="ECF222" s="333"/>
      <c r="ECG222" s="333"/>
      <c r="ECH222" s="223"/>
      <c r="ECI222" s="418"/>
      <c r="ECJ222" s="418"/>
      <c r="ECK222" s="331"/>
      <c r="ECL222" s="332"/>
      <c r="ECM222" s="418"/>
      <c r="ECN222" s="223"/>
      <c r="ECO222" s="223"/>
      <c r="ECP222" s="333"/>
      <c r="ECQ222" s="333"/>
      <c r="ECR222" s="223"/>
      <c r="ECS222" s="418"/>
      <c r="ECT222" s="418"/>
      <c r="ECU222" s="331"/>
      <c r="ECV222" s="332"/>
      <c r="ECW222" s="418"/>
      <c r="ECX222" s="223"/>
      <c r="ECY222" s="223"/>
      <c r="ECZ222" s="333"/>
      <c r="EDA222" s="333"/>
      <c r="EDB222" s="223"/>
      <c r="EDC222" s="418"/>
      <c r="EDD222" s="418"/>
      <c r="EDE222" s="331"/>
      <c r="EDF222" s="332"/>
      <c r="EDG222" s="418"/>
      <c r="EDH222" s="223"/>
      <c r="EDI222" s="223"/>
      <c r="EDJ222" s="333"/>
      <c r="EDK222" s="333"/>
      <c r="EDL222" s="223"/>
      <c r="EDM222" s="418"/>
      <c r="EDN222" s="418"/>
      <c r="EDO222" s="331"/>
      <c r="EDP222" s="332"/>
      <c r="EDQ222" s="418"/>
      <c r="EDR222" s="223"/>
      <c r="EDS222" s="223"/>
      <c r="EDT222" s="333"/>
      <c r="EDU222" s="333"/>
      <c r="EDV222" s="223"/>
      <c r="EDW222" s="418"/>
      <c r="EDX222" s="418"/>
      <c r="EDY222" s="331"/>
      <c r="EDZ222" s="332"/>
      <c r="EEA222" s="418"/>
      <c r="EEB222" s="223"/>
      <c r="EEC222" s="223"/>
      <c r="EED222" s="333"/>
      <c r="EEE222" s="333"/>
      <c r="EEF222" s="223"/>
      <c r="EEG222" s="418"/>
      <c r="EEH222" s="418"/>
      <c r="EEI222" s="331"/>
      <c r="EEJ222" s="332"/>
      <c r="EEK222" s="418"/>
      <c r="EEL222" s="223"/>
      <c r="EEM222" s="223"/>
      <c r="EEN222" s="333"/>
      <c r="EEO222" s="333"/>
      <c r="EEP222" s="223"/>
      <c r="EEQ222" s="418"/>
      <c r="EER222" s="418"/>
      <c r="EES222" s="331"/>
      <c r="EET222" s="332"/>
      <c r="EEU222" s="418"/>
      <c r="EEV222" s="223"/>
      <c r="EEW222" s="223"/>
      <c r="EEX222" s="333"/>
      <c r="EEY222" s="333"/>
      <c r="EEZ222" s="223"/>
      <c r="EFA222" s="418"/>
      <c r="EFB222" s="418"/>
      <c r="EFC222" s="331"/>
      <c r="EFD222" s="332"/>
      <c r="EFE222" s="418"/>
      <c r="EFF222" s="223"/>
      <c r="EFG222" s="223"/>
      <c r="EFH222" s="333"/>
      <c r="EFI222" s="333"/>
      <c r="EFJ222" s="223"/>
      <c r="EFK222" s="418"/>
      <c r="EFL222" s="418"/>
      <c r="EFM222" s="331"/>
      <c r="EFN222" s="332"/>
      <c r="EFO222" s="418"/>
      <c r="EFP222" s="223"/>
      <c r="EFQ222" s="223"/>
      <c r="EFR222" s="333"/>
      <c r="EFS222" s="333"/>
      <c r="EFT222" s="223"/>
      <c r="EFU222" s="418"/>
      <c r="EFV222" s="418"/>
      <c r="EFW222" s="331"/>
      <c r="EFX222" s="332"/>
      <c r="EFY222" s="418"/>
      <c r="EFZ222" s="223"/>
      <c r="EGA222" s="223"/>
      <c r="EGB222" s="333"/>
      <c r="EGC222" s="333"/>
      <c r="EGD222" s="223"/>
      <c r="EGE222" s="418"/>
      <c r="EGF222" s="418"/>
      <c r="EGG222" s="331"/>
      <c r="EGH222" s="332"/>
      <c r="EGI222" s="418"/>
      <c r="EGJ222" s="223"/>
      <c r="EGK222" s="223"/>
      <c r="EGL222" s="333"/>
      <c r="EGM222" s="333"/>
      <c r="EGN222" s="223"/>
      <c r="EGO222" s="418"/>
      <c r="EGP222" s="418"/>
      <c r="EGQ222" s="331"/>
      <c r="EGR222" s="332"/>
      <c r="EGS222" s="418"/>
      <c r="EGT222" s="223"/>
      <c r="EGU222" s="223"/>
      <c r="EGV222" s="333"/>
      <c r="EGW222" s="333"/>
      <c r="EGX222" s="223"/>
      <c r="EGY222" s="418"/>
      <c r="EGZ222" s="418"/>
      <c r="EHA222" s="331"/>
      <c r="EHB222" s="332"/>
      <c r="EHC222" s="418"/>
      <c r="EHD222" s="223"/>
      <c r="EHE222" s="223"/>
      <c r="EHF222" s="333"/>
      <c r="EHG222" s="333"/>
      <c r="EHH222" s="223"/>
      <c r="EHI222" s="418"/>
      <c r="EHJ222" s="418"/>
      <c r="EHK222" s="331"/>
      <c r="EHL222" s="332"/>
      <c r="EHM222" s="418"/>
      <c r="EHN222" s="223"/>
      <c r="EHO222" s="223"/>
      <c r="EHP222" s="333"/>
      <c r="EHQ222" s="333"/>
      <c r="EHR222" s="223"/>
      <c r="EHS222" s="418"/>
      <c r="EHT222" s="418"/>
      <c r="EHU222" s="331"/>
      <c r="EHV222" s="332"/>
      <c r="EHW222" s="418"/>
      <c r="EHX222" s="223"/>
      <c r="EHY222" s="223"/>
      <c r="EHZ222" s="333"/>
      <c r="EIA222" s="333"/>
      <c r="EIB222" s="223"/>
      <c r="EIC222" s="418"/>
      <c r="EID222" s="418"/>
      <c r="EIE222" s="331"/>
      <c r="EIF222" s="332"/>
      <c r="EIG222" s="418"/>
      <c r="EIH222" s="223"/>
      <c r="EII222" s="223"/>
      <c r="EIJ222" s="333"/>
      <c r="EIK222" s="333"/>
      <c r="EIL222" s="223"/>
      <c r="EIM222" s="418"/>
      <c r="EIN222" s="418"/>
      <c r="EIO222" s="331"/>
      <c r="EIP222" s="332"/>
      <c r="EIQ222" s="418"/>
      <c r="EIR222" s="223"/>
      <c r="EIS222" s="223"/>
      <c r="EIT222" s="333"/>
      <c r="EIU222" s="333"/>
      <c r="EIV222" s="223"/>
      <c r="EIW222" s="418"/>
      <c r="EIX222" s="418"/>
      <c r="EIY222" s="331"/>
      <c r="EIZ222" s="332"/>
      <c r="EJA222" s="418"/>
      <c r="EJB222" s="223"/>
      <c r="EJC222" s="223"/>
      <c r="EJD222" s="333"/>
      <c r="EJE222" s="333"/>
      <c r="EJF222" s="223"/>
      <c r="EJG222" s="418"/>
      <c r="EJH222" s="418"/>
      <c r="EJI222" s="331"/>
      <c r="EJJ222" s="332"/>
      <c r="EJK222" s="418"/>
      <c r="EJL222" s="223"/>
      <c r="EJM222" s="223"/>
      <c r="EJN222" s="333"/>
      <c r="EJO222" s="333"/>
      <c r="EJP222" s="223"/>
      <c r="EJQ222" s="418"/>
      <c r="EJR222" s="418"/>
      <c r="EJS222" s="331"/>
      <c r="EJT222" s="332"/>
      <c r="EJU222" s="418"/>
      <c r="EJV222" s="223"/>
      <c r="EJW222" s="223"/>
      <c r="EJX222" s="333"/>
      <c r="EJY222" s="333"/>
      <c r="EJZ222" s="223"/>
      <c r="EKA222" s="418"/>
      <c r="EKB222" s="418"/>
      <c r="EKC222" s="331"/>
      <c r="EKD222" s="332"/>
      <c r="EKE222" s="418"/>
      <c r="EKF222" s="223"/>
      <c r="EKG222" s="223"/>
      <c r="EKH222" s="333"/>
      <c r="EKI222" s="333"/>
      <c r="EKJ222" s="223"/>
      <c r="EKK222" s="418"/>
      <c r="EKL222" s="418"/>
      <c r="EKM222" s="331"/>
      <c r="EKN222" s="332"/>
      <c r="EKO222" s="418"/>
      <c r="EKP222" s="223"/>
      <c r="EKQ222" s="223"/>
      <c r="EKR222" s="333"/>
      <c r="EKS222" s="333"/>
      <c r="EKT222" s="223"/>
      <c r="EKU222" s="418"/>
      <c r="EKV222" s="418"/>
      <c r="EKW222" s="331"/>
      <c r="EKX222" s="332"/>
      <c r="EKY222" s="418"/>
      <c r="EKZ222" s="223"/>
      <c r="ELA222" s="223"/>
      <c r="ELB222" s="333"/>
      <c r="ELC222" s="333"/>
      <c r="ELD222" s="223"/>
      <c r="ELE222" s="418"/>
      <c r="ELF222" s="418"/>
      <c r="ELG222" s="331"/>
      <c r="ELH222" s="332"/>
      <c r="ELI222" s="418"/>
      <c r="ELJ222" s="223"/>
      <c r="ELK222" s="223"/>
      <c r="ELL222" s="333"/>
      <c r="ELM222" s="333"/>
      <c r="ELN222" s="223"/>
      <c r="ELO222" s="418"/>
      <c r="ELP222" s="418"/>
      <c r="ELQ222" s="331"/>
      <c r="ELR222" s="332"/>
      <c r="ELS222" s="418"/>
      <c r="ELT222" s="223"/>
      <c r="ELU222" s="223"/>
      <c r="ELV222" s="333"/>
      <c r="ELW222" s="333"/>
      <c r="ELX222" s="223"/>
      <c r="ELY222" s="418"/>
      <c r="ELZ222" s="418"/>
      <c r="EMA222" s="331"/>
      <c r="EMB222" s="332"/>
      <c r="EMC222" s="418"/>
      <c r="EMD222" s="223"/>
      <c r="EME222" s="223"/>
      <c r="EMF222" s="333"/>
      <c r="EMG222" s="333"/>
      <c r="EMH222" s="223"/>
      <c r="EMI222" s="418"/>
      <c r="EMJ222" s="418"/>
      <c r="EMK222" s="331"/>
      <c r="EML222" s="332"/>
      <c r="EMM222" s="418"/>
      <c r="EMN222" s="223"/>
      <c r="EMO222" s="223"/>
      <c r="EMP222" s="333"/>
      <c r="EMQ222" s="333"/>
      <c r="EMR222" s="223"/>
      <c r="EMS222" s="418"/>
      <c r="EMT222" s="418"/>
      <c r="EMU222" s="331"/>
      <c r="EMV222" s="332"/>
      <c r="EMW222" s="418"/>
      <c r="EMX222" s="223"/>
      <c r="EMY222" s="223"/>
      <c r="EMZ222" s="333"/>
      <c r="ENA222" s="333"/>
      <c r="ENB222" s="223"/>
      <c r="ENC222" s="418"/>
      <c r="END222" s="418"/>
      <c r="ENE222" s="331"/>
      <c r="ENF222" s="332"/>
      <c r="ENG222" s="418"/>
      <c r="ENH222" s="223"/>
      <c r="ENI222" s="223"/>
      <c r="ENJ222" s="333"/>
      <c r="ENK222" s="333"/>
      <c r="ENL222" s="223"/>
      <c r="ENM222" s="418"/>
      <c r="ENN222" s="418"/>
      <c r="ENO222" s="331"/>
      <c r="ENP222" s="332"/>
      <c r="ENQ222" s="418"/>
      <c r="ENR222" s="223"/>
      <c r="ENS222" s="223"/>
      <c r="ENT222" s="333"/>
      <c r="ENU222" s="333"/>
      <c r="ENV222" s="223"/>
      <c r="ENW222" s="418"/>
      <c r="ENX222" s="418"/>
      <c r="ENY222" s="331"/>
      <c r="ENZ222" s="332"/>
      <c r="EOA222" s="418"/>
      <c r="EOB222" s="223"/>
      <c r="EOC222" s="223"/>
      <c r="EOD222" s="333"/>
      <c r="EOE222" s="333"/>
      <c r="EOF222" s="223"/>
      <c r="EOG222" s="418"/>
      <c r="EOH222" s="418"/>
      <c r="EOI222" s="331"/>
      <c r="EOJ222" s="332"/>
      <c r="EOK222" s="418"/>
      <c r="EOL222" s="223"/>
      <c r="EOM222" s="223"/>
      <c r="EON222" s="333"/>
      <c r="EOO222" s="333"/>
      <c r="EOP222" s="223"/>
      <c r="EOQ222" s="418"/>
      <c r="EOR222" s="418"/>
      <c r="EOS222" s="331"/>
      <c r="EOT222" s="332"/>
      <c r="EOU222" s="418"/>
      <c r="EOV222" s="223"/>
      <c r="EOW222" s="223"/>
      <c r="EOX222" s="333"/>
      <c r="EOY222" s="333"/>
      <c r="EOZ222" s="223"/>
      <c r="EPA222" s="418"/>
      <c r="EPB222" s="418"/>
      <c r="EPC222" s="331"/>
      <c r="EPD222" s="332"/>
      <c r="EPE222" s="418"/>
      <c r="EPF222" s="223"/>
      <c r="EPG222" s="223"/>
      <c r="EPH222" s="333"/>
      <c r="EPI222" s="333"/>
      <c r="EPJ222" s="223"/>
      <c r="EPK222" s="418"/>
      <c r="EPL222" s="418"/>
      <c r="EPM222" s="331"/>
      <c r="EPN222" s="332"/>
      <c r="EPO222" s="418"/>
      <c r="EPP222" s="223"/>
      <c r="EPQ222" s="223"/>
      <c r="EPR222" s="333"/>
      <c r="EPS222" s="333"/>
      <c r="EPT222" s="223"/>
      <c r="EPU222" s="418"/>
      <c r="EPV222" s="418"/>
      <c r="EPW222" s="331"/>
      <c r="EPX222" s="332"/>
      <c r="EPY222" s="418"/>
      <c r="EPZ222" s="223"/>
      <c r="EQA222" s="223"/>
      <c r="EQB222" s="333"/>
      <c r="EQC222" s="333"/>
      <c r="EQD222" s="223"/>
      <c r="EQE222" s="418"/>
      <c r="EQF222" s="418"/>
      <c r="EQG222" s="331"/>
      <c r="EQH222" s="332"/>
      <c r="EQI222" s="418"/>
      <c r="EQJ222" s="223"/>
      <c r="EQK222" s="223"/>
      <c r="EQL222" s="333"/>
      <c r="EQM222" s="333"/>
      <c r="EQN222" s="223"/>
      <c r="EQO222" s="418"/>
      <c r="EQP222" s="418"/>
      <c r="EQQ222" s="331"/>
      <c r="EQR222" s="332"/>
      <c r="EQS222" s="418"/>
      <c r="EQT222" s="223"/>
      <c r="EQU222" s="223"/>
      <c r="EQV222" s="333"/>
      <c r="EQW222" s="333"/>
      <c r="EQX222" s="223"/>
      <c r="EQY222" s="418"/>
      <c r="EQZ222" s="418"/>
      <c r="ERA222" s="331"/>
      <c r="ERB222" s="332"/>
      <c r="ERC222" s="418"/>
      <c r="ERD222" s="223"/>
      <c r="ERE222" s="223"/>
      <c r="ERF222" s="333"/>
      <c r="ERG222" s="333"/>
      <c r="ERH222" s="223"/>
      <c r="ERI222" s="418"/>
      <c r="ERJ222" s="418"/>
      <c r="ERK222" s="331"/>
      <c r="ERL222" s="332"/>
      <c r="ERM222" s="418"/>
      <c r="ERN222" s="223"/>
      <c r="ERO222" s="223"/>
      <c r="ERP222" s="333"/>
      <c r="ERQ222" s="333"/>
      <c r="ERR222" s="223"/>
      <c r="ERS222" s="418"/>
      <c r="ERT222" s="418"/>
      <c r="ERU222" s="331"/>
      <c r="ERV222" s="332"/>
      <c r="ERW222" s="418"/>
      <c r="ERX222" s="223"/>
      <c r="ERY222" s="223"/>
      <c r="ERZ222" s="333"/>
      <c r="ESA222" s="333"/>
      <c r="ESB222" s="223"/>
      <c r="ESC222" s="418"/>
      <c r="ESD222" s="418"/>
      <c r="ESE222" s="331"/>
      <c r="ESF222" s="332"/>
      <c r="ESG222" s="418"/>
      <c r="ESH222" s="223"/>
      <c r="ESI222" s="223"/>
      <c r="ESJ222" s="333"/>
      <c r="ESK222" s="333"/>
      <c r="ESL222" s="223"/>
      <c r="ESM222" s="418"/>
      <c r="ESN222" s="418"/>
      <c r="ESO222" s="331"/>
      <c r="ESP222" s="332"/>
      <c r="ESQ222" s="418"/>
      <c r="ESR222" s="223"/>
      <c r="ESS222" s="223"/>
      <c r="EST222" s="333"/>
      <c r="ESU222" s="333"/>
      <c r="ESV222" s="223"/>
      <c r="ESW222" s="418"/>
      <c r="ESX222" s="418"/>
      <c r="ESY222" s="331"/>
      <c r="ESZ222" s="332"/>
      <c r="ETA222" s="418"/>
      <c r="ETB222" s="223"/>
      <c r="ETC222" s="223"/>
      <c r="ETD222" s="333"/>
      <c r="ETE222" s="333"/>
      <c r="ETF222" s="223"/>
      <c r="ETG222" s="418"/>
      <c r="ETH222" s="418"/>
      <c r="ETI222" s="331"/>
      <c r="ETJ222" s="332"/>
      <c r="ETK222" s="418"/>
      <c r="ETL222" s="223"/>
      <c r="ETM222" s="223"/>
      <c r="ETN222" s="333"/>
      <c r="ETO222" s="333"/>
      <c r="ETP222" s="223"/>
      <c r="ETQ222" s="418"/>
      <c r="ETR222" s="418"/>
      <c r="ETS222" s="331"/>
      <c r="ETT222" s="332"/>
      <c r="ETU222" s="418"/>
      <c r="ETV222" s="223"/>
      <c r="ETW222" s="223"/>
      <c r="ETX222" s="333"/>
      <c r="ETY222" s="333"/>
      <c r="ETZ222" s="223"/>
      <c r="EUA222" s="418"/>
      <c r="EUB222" s="418"/>
      <c r="EUC222" s="331"/>
      <c r="EUD222" s="332"/>
      <c r="EUE222" s="418"/>
      <c r="EUF222" s="223"/>
      <c r="EUG222" s="223"/>
      <c r="EUH222" s="333"/>
      <c r="EUI222" s="333"/>
      <c r="EUJ222" s="223"/>
      <c r="EUK222" s="418"/>
      <c r="EUL222" s="418"/>
      <c r="EUM222" s="331"/>
      <c r="EUN222" s="332"/>
      <c r="EUO222" s="418"/>
      <c r="EUP222" s="223"/>
      <c r="EUQ222" s="223"/>
      <c r="EUR222" s="333"/>
      <c r="EUS222" s="333"/>
      <c r="EUT222" s="223"/>
      <c r="EUU222" s="418"/>
      <c r="EUV222" s="418"/>
      <c r="EUW222" s="331"/>
      <c r="EUX222" s="332"/>
      <c r="EUY222" s="418"/>
      <c r="EUZ222" s="223"/>
      <c r="EVA222" s="223"/>
      <c r="EVB222" s="333"/>
      <c r="EVC222" s="333"/>
      <c r="EVD222" s="223"/>
      <c r="EVE222" s="418"/>
      <c r="EVF222" s="418"/>
      <c r="EVG222" s="331"/>
      <c r="EVH222" s="332"/>
      <c r="EVI222" s="418"/>
      <c r="EVJ222" s="223"/>
      <c r="EVK222" s="223"/>
      <c r="EVL222" s="333"/>
      <c r="EVM222" s="333"/>
      <c r="EVN222" s="223"/>
      <c r="EVO222" s="418"/>
      <c r="EVP222" s="418"/>
      <c r="EVQ222" s="331"/>
      <c r="EVR222" s="332"/>
      <c r="EVS222" s="418"/>
      <c r="EVT222" s="223"/>
      <c r="EVU222" s="223"/>
      <c r="EVV222" s="333"/>
      <c r="EVW222" s="333"/>
      <c r="EVX222" s="223"/>
      <c r="EVY222" s="418"/>
      <c r="EVZ222" s="418"/>
      <c r="EWA222" s="331"/>
      <c r="EWB222" s="332"/>
      <c r="EWC222" s="418"/>
      <c r="EWD222" s="223"/>
      <c r="EWE222" s="223"/>
      <c r="EWF222" s="333"/>
      <c r="EWG222" s="333"/>
      <c r="EWH222" s="223"/>
      <c r="EWI222" s="418"/>
      <c r="EWJ222" s="418"/>
      <c r="EWK222" s="331"/>
      <c r="EWL222" s="332"/>
      <c r="EWM222" s="418"/>
      <c r="EWN222" s="223"/>
      <c r="EWO222" s="223"/>
      <c r="EWP222" s="333"/>
      <c r="EWQ222" s="333"/>
      <c r="EWR222" s="223"/>
      <c r="EWS222" s="418"/>
      <c r="EWT222" s="418"/>
      <c r="EWU222" s="331"/>
      <c r="EWV222" s="332"/>
      <c r="EWW222" s="418"/>
      <c r="EWX222" s="223"/>
      <c r="EWY222" s="223"/>
      <c r="EWZ222" s="333"/>
      <c r="EXA222" s="333"/>
      <c r="EXB222" s="223"/>
      <c r="EXC222" s="418"/>
      <c r="EXD222" s="418"/>
      <c r="EXE222" s="331"/>
      <c r="EXF222" s="332"/>
      <c r="EXG222" s="418"/>
      <c r="EXH222" s="223"/>
      <c r="EXI222" s="223"/>
      <c r="EXJ222" s="333"/>
      <c r="EXK222" s="333"/>
      <c r="EXL222" s="223"/>
      <c r="EXM222" s="418"/>
      <c r="EXN222" s="418"/>
      <c r="EXO222" s="331"/>
      <c r="EXP222" s="332"/>
      <c r="EXQ222" s="418"/>
      <c r="EXR222" s="223"/>
      <c r="EXS222" s="223"/>
      <c r="EXT222" s="333"/>
      <c r="EXU222" s="333"/>
      <c r="EXV222" s="223"/>
      <c r="EXW222" s="418"/>
      <c r="EXX222" s="418"/>
      <c r="EXY222" s="331"/>
      <c r="EXZ222" s="332"/>
      <c r="EYA222" s="418"/>
      <c r="EYB222" s="223"/>
      <c r="EYC222" s="223"/>
      <c r="EYD222" s="333"/>
      <c r="EYE222" s="333"/>
      <c r="EYF222" s="223"/>
      <c r="EYG222" s="418"/>
      <c r="EYH222" s="418"/>
      <c r="EYI222" s="331"/>
      <c r="EYJ222" s="332"/>
      <c r="EYK222" s="418"/>
      <c r="EYL222" s="223"/>
      <c r="EYM222" s="223"/>
      <c r="EYN222" s="333"/>
      <c r="EYO222" s="333"/>
      <c r="EYP222" s="223"/>
      <c r="EYQ222" s="418"/>
      <c r="EYR222" s="418"/>
      <c r="EYS222" s="331"/>
      <c r="EYT222" s="332"/>
      <c r="EYU222" s="418"/>
      <c r="EYV222" s="223"/>
      <c r="EYW222" s="223"/>
      <c r="EYX222" s="333"/>
      <c r="EYY222" s="333"/>
      <c r="EYZ222" s="223"/>
      <c r="EZA222" s="418"/>
      <c r="EZB222" s="418"/>
      <c r="EZC222" s="331"/>
      <c r="EZD222" s="332"/>
      <c r="EZE222" s="418"/>
      <c r="EZF222" s="223"/>
      <c r="EZG222" s="223"/>
      <c r="EZH222" s="333"/>
      <c r="EZI222" s="333"/>
      <c r="EZJ222" s="223"/>
      <c r="EZK222" s="418"/>
      <c r="EZL222" s="418"/>
      <c r="EZM222" s="331"/>
      <c r="EZN222" s="332"/>
      <c r="EZO222" s="418"/>
      <c r="EZP222" s="223"/>
      <c r="EZQ222" s="223"/>
      <c r="EZR222" s="333"/>
      <c r="EZS222" s="333"/>
      <c r="EZT222" s="223"/>
      <c r="EZU222" s="418"/>
      <c r="EZV222" s="418"/>
      <c r="EZW222" s="331"/>
      <c r="EZX222" s="332"/>
      <c r="EZY222" s="418"/>
      <c r="EZZ222" s="223"/>
      <c r="FAA222" s="223"/>
      <c r="FAB222" s="333"/>
      <c r="FAC222" s="333"/>
      <c r="FAD222" s="223"/>
      <c r="FAE222" s="418"/>
      <c r="FAF222" s="418"/>
      <c r="FAG222" s="331"/>
      <c r="FAH222" s="332"/>
      <c r="FAI222" s="418"/>
      <c r="FAJ222" s="223"/>
      <c r="FAK222" s="223"/>
      <c r="FAL222" s="333"/>
      <c r="FAM222" s="333"/>
      <c r="FAN222" s="223"/>
      <c r="FAO222" s="418"/>
      <c r="FAP222" s="418"/>
      <c r="FAQ222" s="331"/>
      <c r="FAR222" s="332"/>
      <c r="FAS222" s="418"/>
      <c r="FAT222" s="223"/>
      <c r="FAU222" s="223"/>
      <c r="FAV222" s="333"/>
      <c r="FAW222" s="333"/>
      <c r="FAX222" s="223"/>
      <c r="FAY222" s="418"/>
      <c r="FAZ222" s="418"/>
      <c r="FBA222" s="331"/>
      <c r="FBB222" s="332"/>
      <c r="FBC222" s="418"/>
      <c r="FBD222" s="223"/>
      <c r="FBE222" s="223"/>
      <c r="FBF222" s="333"/>
      <c r="FBG222" s="333"/>
      <c r="FBH222" s="223"/>
      <c r="FBI222" s="418"/>
      <c r="FBJ222" s="418"/>
      <c r="FBK222" s="331"/>
      <c r="FBL222" s="332"/>
      <c r="FBM222" s="418"/>
      <c r="FBN222" s="223"/>
      <c r="FBO222" s="223"/>
      <c r="FBP222" s="333"/>
      <c r="FBQ222" s="333"/>
      <c r="FBR222" s="223"/>
      <c r="FBS222" s="418"/>
      <c r="FBT222" s="418"/>
      <c r="FBU222" s="331"/>
      <c r="FBV222" s="332"/>
      <c r="FBW222" s="418"/>
      <c r="FBX222" s="223"/>
      <c r="FBY222" s="223"/>
      <c r="FBZ222" s="333"/>
      <c r="FCA222" s="333"/>
      <c r="FCB222" s="223"/>
      <c r="FCC222" s="418"/>
      <c r="FCD222" s="418"/>
      <c r="FCE222" s="331"/>
      <c r="FCF222" s="332"/>
      <c r="FCG222" s="418"/>
      <c r="FCH222" s="223"/>
      <c r="FCI222" s="223"/>
      <c r="FCJ222" s="333"/>
      <c r="FCK222" s="333"/>
      <c r="FCL222" s="223"/>
      <c r="FCM222" s="418"/>
      <c r="FCN222" s="418"/>
      <c r="FCO222" s="331"/>
      <c r="FCP222" s="332"/>
      <c r="FCQ222" s="418"/>
      <c r="FCR222" s="223"/>
      <c r="FCS222" s="223"/>
      <c r="FCT222" s="333"/>
      <c r="FCU222" s="333"/>
      <c r="FCV222" s="223"/>
      <c r="FCW222" s="418"/>
      <c r="FCX222" s="418"/>
      <c r="FCY222" s="331"/>
      <c r="FCZ222" s="332"/>
      <c r="FDA222" s="418"/>
      <c r="FDB222" s="223"/>
      <c r="FDC222" s="223"/>
      <c r="FDD222" s="333"/>
      <c r="FDE222" s="333"/>
      <c r="FDF222" s="223"/>
      <c r="FDG222" s="418"/>
      <c r="FDH222" s="418"/>
      <c r="FDI222" s="331"/>
      <c r="FDJ222" s="332"/>
      <c r="FDK222" s="418"/>
      <c r="FDL222" s="223"/>
      <c r="FDM222" s="223"/>
      <c r="FDN222" s="333"/>
      <c r="FDO222" s="333"/>
      <c r="FDP222" s="223"/>
      <c r="FDQ222" s="418"/>
      <c r="FDR222" s="418"/>
      <c r="FDS222" s="331"/>
      <c r="FDT222" s="332"/>
      <c r="FDU222" s="418"/>
      <c r="FDV222" s="223"/>
      <c r="FDW222" s="223"/>
      <c r="FDX222" s="333"/>
      <c r="FDY222" s="333"/>
      <c r="FDZ222" s="223"/>
      <c r="FEA222" s="418"/>
      <c r="FEB222" s="418"/>
      <c r="FEC222" s="331"/>
      <c r="FED222" s="332"/>
      <c r="FEE222" s="418"/>
      <c r="FEF222" s="223"/>
      <c r="FEG222" s="223"/>
      <c r="FEH222" s="333"/>
      <c r="FEI222" s="333"/>
      <c r="FEJ222" s="223"/>
      <c r="FEK222" s="418"/>
      <c r="FEL222" s="418"/>
      <c r="FEM222" s="331"/>
      <c r="FEN222" s="332"/>
      <c r="FEO222" s="418"/>
      <c r="FEP222" s="223"/>
      <c r="FEQ222" s="223"/>
      <c r="FER222" s="333"/>
      <c r="FES222" s="333"/>
      <c r="FET222" s="223"/>
      <c r="FEU222" s="418"/>
      <c r="FEV222" s="418"/>
      <c r="FEW222" s="331"/>
      <c r="FEX222" s="332"/>
      <c r="FEY222" s="418"/>
      <c r="FEZ222" s="223"/>
      <c r="FFA222" s="223"/>
      <c r="FFB222" s="333"/>
      <c r="FFC222" s="333"/>
      <c r="FFD222" s="223"/>
      <c r="FFE222" s="418"/>
      <c r="FFF222" s="418"/>
      <c r="FFG222" s="331"/>
      <c r="FFH222" s="332"/>
      <c r="FFI222" s="418"/>
      <c r="FFJ222" s="223"/>
      <c r="FFK222" s="223"/>
      <c r="FFL222" s="333"/>
      <c r="FFM222" s="333"/>
      <c r="FFN222" s="223"/>
      <c r="FFO222" s="418"/>
      <c r="FFP222" s="418"/>
      <c r="FFQ222" s="331"/>
      <c r="FFR222" s="332"/>
      <c r="FFS222" s="418"/>
      <c r="FFT222" s="223"/>
      <c r="FFU222" s="223"/>
      <c r="FFV222" s="333"/>
      <c r="FFW222" s="333"/>
      <c r="FFX222" s="223"/>
      <c r="FFY222" s="418"/>
      <c r="FFZ222" s="418"/>
      <c r="FGA222" s="331"/>
      <c r="FGB222" s="332"/>
      <c r="FGC222" s="418"/>
      <c r="FGD222" s="223"/>
      <c r="FGE222" s="223"/>
      <c r="FGF222" s="333"/>
      <c r="FGG222" s="333"/>
      <c r="FGH222" s="223"/>
      <c r="FGI222" s="418"/>
      <c r="FGJ222" s="418"/>
      <c r="FGK222" s="331"/>
      <c r="FGL222" s="332"/>
      <c r="FGM222" s="418"/>
      <c r="FGN222" s="223"/>
      <c r="FGO222" s="223"/>
      <c r="FGP222" s="333"/>
      <c r="FGQ222" s="333"/>
      <c r="FGR222" s="223"/>
      <c r="FGS222" s="418"/>
      <c r="FGT222" s="418"/>
      <c r="FGU222" s="331"/>
      <c r="FGV222" s="332"/>
      <c r="FGW222" s="418"/>
      <c r="FGX222" s="223"/>
      <c r="FGY222" s="223"/>
      <c r="FGZ222" s="333"/>
      <c r="FHA222" s="333"/>
      <c r="FHB222" s="223"/>
      <c r="FHC222" s="418"/>
      <c r="FHD222" s="418"/>
      <c r="FHE222" s="331"/>
      <c r="FHF222" s="332"/>
      <c r="FHG222" s="418"/>
      <c r="FHH222" s="223"/>
      <c r="FHI222" s="223"/>
      <c r="FHJ222" s="333"/>
      <c r="FHK222" s="333"/>
      <c r="FHL222" s="223"/>
      <c r="FHM222" s="418"/>
      <c r="FHN222" s="418"/>
      <c r="FHO222" s="331"/>
      <c r="FHP222" s="332"/>
      <c r="FHQ222" s="418"/>
      <c r="FHR222" s="223"/>
      <c r="FHS222" s="223"/>
      <c r="FHT222" s="333"/>
      <c r="FHU222" s="333"/>
      <c r="FHV222" s="223"/>
      <c r="FHW222" s="418"/>
      <c r="FHX222" s="418"/>
      <c r="FHY222" s="331"/>
      <c r="FHZ222" s="332"/>
      <c r="FIA222" s="418"/>
      <c r="FIB222" s="223"/>
      <c r="FIC222" s="223"/>
      <c r="FID222" s="333"/>
      <c r="FIE222" s="333"/>
      <c r="FIF222" s="223"/>
      <c r="FIG222" s="418"/>
      <c r="FIH222" s="418"/>
      <c r="FII222" s="331"/>
      <c r="FIJ222" s="332"/>
      <c r="FIK222" s="418"/>
      <c r="FIL222" s="223"/>
      <c r="FIM222" s="223"/>
      <c r="FIN222" s="333"/>
      <c r="FIO222" s="333"/>
      <c r="FIP222" s="223"/>
      <c r="FIQ222" s="418"/>
      <c r="FIR222" s="418"/>
      <c r="FIS222" s="331"/>
      <c r="FIT222" s="332"/>
      <c r="FIU222" s="418"/>
      <c r="FIV222" s="223"/>
      <c r="FIW222" s="223"/>
      <c r="FIX222" s="333"/>
      <c r="FIY222" s="333"/>
      <c r="FIZ222" s="223"/>
      <c r="FJA222" s="418"/>
      <c r="FJB222" s="418"/>
      <c r="FJC222" s="331"/>
      <c r="FJD222" s="332"/>
      <c r="FJE222" s="418"/>
      <c r="FJF222" s="223"/>
      <c r="FJG222" s="223"/>
      <c r="FJH222" s="333"/>
      <c r="FJI222" s="333"/>
      <c r="FJJ222" s="223"/>
      <c r="FJK222" s="418"/>
      <c r="FJL222" s="418"/>
      <c r="FJM222" s="331"/>
      <c r="FJN222" s="332"/>
      <c r="FJO222" s="418"/>
      <c r="FJP222" s="223"/>
      <c r="FJQ222" s="223"/>
      <c r="FJR222" s="333"/>
      <c r="FJS222" s="333"/>
      <c r="FJT222" s="223"/>
      <c r="FJU222" s="418"/>
      <c r="FJV222" s="418"/>
      <c r="FJW222" s="331"/>
      <c r="FJX222" s="332"/>
      <c r="FJY222" s="418"/>
      <c r="FJZ222" s="223"/>
      <c r="FKA222" s="223"/>
      <c r="FKB222" s="333"/>
      <c r="FKC222" s="333"/>
      <c r="FKD222" s="223"/>
      <c r="FKE222" s="418"/>
      <c r="FKF222" s="418"/>
      <c r="FKG222" s="331"/>
      <c r="FKH222" s="332"/>
      <c r="FKI222" s="418"/>
      <c r="FKJ222" s="223"/>
      <c r="FKK222" s="223"/>
      <c r="FKL222" s="333"/>
      <c r="FKM222" s="333"/>
      <c r="FKN222" s="223"/>
      <c r="FKO222" s="418"/>
      <c r="FKP222" s="418"/>
      <c r="FKQ222" s="331"/>
      <c r="FKR222" s="332"/>
      <c r="FKS222" s="418"/>
      <c r="FKT222" s="223"/>
      <c r="FKU222" s="223"/>
      <c r="FKV222" s="333"/>
      <c r="FKW222" s="333"/>
      <c r="FKX222" s="223"/>
      <c r="FKY222" s="418"/>
      <c r="FKZ222" s="418"/>
      <c r="FLA222" s="331"/>
      <c r="FLB222" s="332"/>
      <c r="FLC222" s="418"/>
      <c r="FLD222" s="223"/>
      <c r="FLE222" s="223"/>
      <c r="FLF222" s="333"/>
      <c r="FLG222" s="333"/>
      <c r="FLH222" s="223"/>
      <c r="FLI222" s="418"/>
      <c r="FLJ222" s="418"/>
      <c r="FLK222" s="331"/>
      <c r="FLL222" s="332"/>
      <c r="FLM222" s="418"/>
      <c r="FLN222" s="223"/>
      <c r="FLO222" s="223"/>
      <c r="FLP222" s="333"/>
      <c r="FLQ222" s="333"/>
      <c r="FLR222" s="223"/>
      <c r="FLS222" s="418"/>
      <c r="FLT222" s="418"/>
      <c r="FLU222" s="331"/>
      <c r="FLV222" s="332"/>
      <c r="FLW222" s="418"/>
      <c r="FLX222" s="223"/>
      <c r="FLY222" s="223"/>
      <c r="FLZ222" s="333"/>
      <c r="FMA222" s="333"/>
      <c r="FMB222" s="223"/>
      <c r="FMC222" s="418"/>
      <c r="FMD222" s="418"/>
      <c r="FME222" s="331"/>
      <c r="FMF222" s="332"/>
      <c r="FMG222" s="418"/>
      <c r="FMH222" s="223"/>
      <c r="FMI222" s="223"/>
      <c r="FMJ222" s="333"/>
      <c r="FMK222" s="333"/>
      <c r="FML222" s="223"/>
      <c r="FMM222" s="418"/>
      <c r="FMN222" s="418"/>
      <c r="FMO222" s="331"/>
      <c r="FMP222" s="332"/>
      <c r="FMQ222" s="418"/>
      <c r="FMR222" s="223"/>
      <c r="FMS222" s="223"/>
      <c r="FMT222" s="333"/>
      <c r="FMU222" s="333"/>
      <c r="FMV222" s="223"/>
      <c r="FMW222" s="418"/>
      <c r="FMX222" s="418"/>
      <c r="FMY222" s="331"/>
      <c r="FMZ222" s="332"/>
      <c r="FNA222" s="418"/>
      <c r="FNB222" s="223"/>
      <c r="FNC222" s="223"/>
      <c r="FND222" s="333"/>
      <c r="FNE222" s="333"/>
      <c r="FNF222" s="223"/>
      <c r="FNG222" s="418"/>
      <c r="FNH222" s="418"/>
      <c r="FNI222" s="331"/>
      <c r="FNJ222" s="332"/>
      <c r="FNK222" s="418"/>
      <c r="FNL222" s="223"/>
      <c r="FNM222" s="223"/>
      <c r="FNN222" s="333"/>
      <c r="FNO222" s="333"/>
      <c r="FNP222" s="223"/>
      <c r="FNQ222" s="418"/>
      <c r="FNR222" s="418"/>
      <c r="FNS222" s="331"/>
      <c r="FNT222" s="332"/>
      <c r="FNU222" s="418"/>
      <c r="FNV222" s="223"/>
      <c r="FNW222" s="223"/>
      <c r="FNX222" s="333"/>
      <c r="FNY222" s="333"/>
      <c r="FNZ222" s="223"/>
      <c r="FOA222" s="418"/>
      <c r="FOB222" s="418"/>
      <c r="FOC222" s="331"/>
      <c r="FOD222" s="332"/>
      <c r="FOE222" s="418"/>
      <c r="FOF222" s="223"/>
      <c r="FOG222" s="223"/>
      <c r="FOH222" s="333"/>
      <c r="FOI222" s="333"/>
      <c r="FOJ222" s="223"/>
      <c r="FOK222" s="418"/>
      <c r="FOL222" s="418"/>
      <c r="FOM222" s="331"/>
      <c r="FON222" s="332"/>
      <c r="FOO222" s="418"/>
      <c r="FOP222" s="223"/>
      <c r="FOQ222" s="223"/>
      <c r="FOR222" s="333"/>
      <c r="FOS222" s="333"/>
      <c r="FOT222" s="223"/>
      <c r="FOU222" s="418"/>
      <c r="FOV222" s="418"/>
      <c r="FOW222" s="331"/>
      <c r="FOX222" s="332"/>
      <c r="FOY222" s="418"/>
      <c r="FOZ222" s="223"/>
      <c r="FPA222" s="223"/>
      <c r="FPB222" s="333"/>
      <c r="FPC222" s="333"/>
      <c r="FPD222" s="223"/>
      <c r="FPE222" s="418"/>
      <c r="FPF222" s="418"/>
      <c r="FPG222" s="331"/>
      <c r="FPH222" s="332"/>
      <c r="FPI222" s="418"/>
      <c r="FPJ222" s="223"/>
      <c r="FPK222" s="223"/>
      <c r="FPL222" s="333"/>
      <c r="FPM222" s="333"/>
      <c r="FPN222" s="223"/>
      <c r="FPO222" s="418"/>
      <c r="FPP222" s="418"/>
      <c r="FPQ222" s="331"/>
      <c r="FPR222" s="332"/>
      <c r="FPS222" s="418"/>
      <c r="FPT222" s="223"/>
      <c r="FPU222" s="223"/>
      <c r="FPV222" s="333"/>
      <c r="FPW222" s="333"/>
      <c r="FPX222" s="223"/>
      <c r="FPY222" s="418"/>
      <c r="FPZ222" s="418"/>
      <c r="FQA222" s="331"/>
      <c r="FQB222" s="332"/>
      <c r="FQC222" s="418"/>
      <c r="FQD222" s="223"/>
      <c r="FQE222" s="223"/>
      <c r="FQF222" s="333"/>
      <c r="FQG222" s="333"/>
      <c r="FQH222" s="223"/>
      <c r="FQI222" s="418"/>
      <c r="FQJ222" s="418"/>
      <c r="FQK222" s="331"/>
      <c r="FQL222" s="332"/>
      <c r="FQM222" s="418"/>
      <c r="FQN222" s="223"/>
      <c r="FQO222" s="223"/>
      <c r="FQP222" s="333"/>
      <c r="FQQ222" s="333"/>
      <c r="FQR222" s="223"/>
      <c r="FQS222" s="418"/>
      <c r="FQT222" s="418"/>
      <c r="FQU222" s="331"/>
      <c r="FQV222" s="332"/>
      <c r="FQW222" s="418"/>
      <c r="FQX222" s="223"/>
      <c r="FQY222" s="223"/>
      <c r="FQZ222" s="333"/>
      <c r="FRA222" s="333"/>
      <c r="FRB222" s="223"/>
      <c r="FRC222" s="418"/>
      <c r="FRD222" s="418"/>
      <c r="FRE222" s="331"/>
      <c r="FRF222" s="332"/>
      <c r="FRG222" s="418"/>
      <c r="FRH222" s="223"/>
      <c r="FRI222" s="223"/>
      <c r="FRJ222" s="333"/>
      <c r="FRK222" s="333"/>
      <c r="FRL222" s="223"/>
      <c r="FRM222" s="418"/>
      <c r="FRN222" s="418"/>
      <c r="FRO222" s="331"/>
      <c r="FRP222" s="332"/>
      <c r="FRQ222" s="418"/>
      <c r="FRR222" s="223"/>
      <c r="FRS222" s="223"/>
      <c r="FRT222" s="333"/>
      <c r="FRU222" s="333"/>
      <c r="FRV222" s="223"/>
      <c r="FRW222" s="418"/>
      <c r="FRX222" s="418"/>
      <c r="FRY222" s="331"/>
      <c r="FRZ222" s="332"/>
      <c r="FSA222" s="418"/>
      <c r="FSB222" s="223"/>
      <c r="FSC222" s="223"/>
      <c r="FSD222" s="333"/>
      <c r="FSE222" s="333"/>
      <c r="FSF222" s="223"/>
      <c r="FSG222" s="418"/>
      <c r="FSH222" s="418"/>
      <c r="FSI222" s="331"/>
      <c r="FSJ222" s="332"/>
      <c r="FSK222" s="418"/>
      <c r="FSL222" s="223"/>
      <c r="FSM222" s="223"/>
      <c r="FSN222" s="333"/>
      <c r="FSO222" s="333"/>
      <c r="FSP222" s="223"/>
      <c r="FSQ222" s="418"/>
      <c r="FSR222" s="418"/>
      <c r="FSS222" s="331"/>
      <c r="FST222" s="332"/>
      <c r="FSU222" s="418"/>
      <c r="FSV222" s="223"/>
      <c r="FSW222" s="223"/>
      <c r="FSX222" s="333"/>
      <c r="FSY222" s="333"/>
      <c r="FSZ222" s="223"/>
      <c r="FTA222" s="418"/>
      <c r="FTB222" s="418"/>
      <c r="FTC222" s="331"/>
      <c r="FTD222" s="332"/>
      <c r="FTE222" s="418"/>
      <c r="FTF222" s="223"/>
      <c r="FTG222" s="223"/>
      <c r="FTH222" s="333"/>
      <c r="FTI222" s="333"/>
      <c r="FTJ222" s="223"/>
      <c r="FTK222" s="418"/>
      <c r="FTL222" s="418"/>
      <c r="FTM222" s="331"/>
      <c r="FTN222" s="332"/>
      <c r="FTO222" s="418"/>
      <c r="FTP222" s="223"/>
      <c r="FTQ222" s="223"/>
      <c r="FTR222" s="333"/>
      <c r="FTS222" s="333"/>
      <c r="FTT222" s="223"/>
      <c r="FTU222" s="418"/>
      <c r="FTV222" s="418"/>
      <c r="FTW222" s="331"/>
      <c r="FTX222" s="332"/>
      <c r="FTY222" s="418"/>
      <c r="FTZ222" s="223"/>
      <c r="FUA222" s="223"/>
      <c r="FUB222" s="333"/>
      <c r="FUC222" s="333"/>
      <c r="FUD222" s="223"/>
      <c r="FUE222" s="418"/>
      <c r="FUF222" s="418"/>
      <c r="FUG222" s="331"/>
      <c r="FUH222" s="332"/>
      <c r="FUI222" s="418"/>
      <c r="FUJ222" s="223"/>
      <c r="FUK222" s="223"/>
      <c r="FUL222" s="333"/>
      <c r="FUM222" s="333"/>
      <c r="FUN222" s="223"/>
      <c r="FUO222" s="418"/>
      <c r="FUP222" s="418"/>
      <c r="FUQ222" s="331"/>
      <c r="FUR222" s="332"/>
      <c r="FUS222" s="418"/>
      <c r="FUT222" s="223"/>
      <c r="FUU222" s="223"/>
      <c r="FUV222" s="333"/>
      <c r="FUW222" s="333"/>
      <c r="FUX222" s="223"/>
      <c r="FUY222" s="418"/>
      <c r="FUZ222" s="418"/>
      <c r="FVA222" s="331"/>
      <c r="FVB222" s="332"/>
      <c r="FVC222" s="418"/>
      <c r="FVD222" s="223"/>
      <c r="FVE222" s="223"/>
      <c r="FVF222" s="333"/>
      <c r="FVG222" s="333"/>
      <c r="FVH222" s="223"/>
      <c r="FVI222" s="418"/>
      <c r="FVJ222" s="418"/>
      <c r="FVK222" s="331"/>
      <c r="FVL222" s="332"/>
      <c r="FVM222" s="418"/>
      <c r="FVN222" s="223"/>
      <c r="FVO222" s="223"/>
      <c r="FVP222" s="333"/>
      <c r="FVQ222" s="333"/>
      <c r="FVR222" s="223"/>
      <c r="FVS222" s="418"/>
      <c r="FVT222" s="418"/>
      <c r="FVU222" s="331"/>
      <c r="FVV222" s="332"/>
      <c r="FVW222" s="418"/>
      <c r="FVX222" s="223"/>
      <c r="FVY222" s="223"/>
      <c r="FVZ222" s="333"/>
      <c r="FWA222" s="333"/>
      <c r="FWB222" s="223"/>
      <c r="FWC222" s="418"/>
      <c r="FWD222" s="418"/>
      <c r="FWE222" s="331"/>
      <c r="FWF222" s="332"/>
      <c r="FWG222" s="418"/>
      <c r="FWH222" s="223"/>
      <c r="FWI222" s="223"/>
      <c r="FWJ222" s="333"/>
      <c r="FWK222" s="333"/>
      <c r="FWL222" s="223"/>
      <c r="FWM222" s="418"/>
      <c r="FWN222" s="418"/>
      <c r="FWO222" s="331"/>
      <c r="FWP222" s="332"/>
      <c r="FWQ222" s="418"/>
      <c r="FWR222" s="223"/>
      <c r="FWS222" s="223"/>
      <c r="FWT222" s="333"/>
      <c r="FWU222" s="333"/>
      <c r="FWV222" s="223"/>
      <c r="FWW222" s="418"/>
      <c r="FWX222" s="418"/>
      <c r="FWY222" s="331"/>
      <c r="FWZ222" s="332"/>
      <c r="FXA222" s="418"/>
      <c r="FXB222" s="223"/>
      <c r="FXC222" s="223"/>
      <c r="FXD222" s="333"/>
      <c r="FXE222" s="333"/>
      <c r="FXF222" s="223"/>
      <c r="FXG222" s="418"/>
      <c r="FXH222" s="418"/>
      <c r="FXI222" s="331"/>
      <c r="FXJ222" s="332"/>
      <c r="FXK222" s="418"/>
      <c r="FXL222" s="223"/>
      <c r="FXM222" s="223"/>
      <c r="FXN222" s="333"/>
      <c r="FXO222" s="333"/>
      <c r="FXP222" s="223"/>
      <c r="FXQ222" s="418"/>
      <c r="FXR222" s="418"/>
      <c r="FXS222" s="331"/>
      <c r="FXT222" s="332"/>
      <c r="FXU222" s="418"/>
      <c r="FXV222" s="223"/>
      <c r="FXW222" s="223"/>
      <c r="FXX222" s="333"/>
      <c r="FXY222" s="333"/>
      <c r="FXZ222" s="223"/>
      <c r="FYA222" s="418"/>
      <c r="FYB222" s="418"/>
      <c r="FYC222" s="331"/>
      <c r="FYD222" s="332"/>
      <c r="FYE222" s="418"/>
      <c r="FYF222" s="223"/>
      <c r="FYG222" s="223"/>
      <c r="FYH222" s="333"/>
      <c r="FYI222" s="333"/>
      <c r="FYJ222" s="223"/>
      <c r="FYK222" s="418"/>
      <c r="FYL222" s="418"/>
      <c r="FYM222" s="331"/>
      <c r="FYN222" s="332"/>
      <c r="FYO222" s="418"/>
      <c r="FYP222" s="223"/>
      <c r="FYQ222" s="223"/>
      <c r="FYR222" s="333"/>
      <c r="FYS222" s="333"/>
      <c r="FYT222" s="223"/>
      <c r="FYU222" s="418"/>
      <c r="FYV222" s="418"/>
      <c r="FYW222" s="331"/>
      <c r="FYX222" s="332"/>
      <c r="FYY222" s="418"/>
      <c r="FYZ222" s="223"/>
      <c r="FZA222" s="223"/>
      <c r="FZB222" s="333"/>
      <c r="FZC222" s="333"/>
      <c r="FZD222" s="223"/>
      <c r="FZE222" s="418"/>
      <c r="FZF222" s="418"/>
      <c r="FZG222" s="331"/>
      <c r="FZH222" s="332"/>
      <c r="FZI222" s="418"/>
      <c r="FZJ222" s="223"/>
      <c r="FZK222" s="223"/>
      <c r="FZL222" s="333"/>
      <c r="FZM222" s="333"/>
      <c r="FZN222" s="223"/>
      <c r="FZO222" s="418"/>
      <c r="FZP222" s="418"/>
      <c r="FZQ222" s="331"/>
      <c r="FZR222" s="332"/>
      <c r="FZS222" s="418"/>
      <c r="FZT222" s="223"/>
      <c r="FZU222" s="223"/>
      <c r="FZV222" s="333"/>
      <c r="FZW222" s="333"/>
      <c r="FZX222" s="223"/>
      <c r="FZY222" s="418"/>
      <c r="FZZ222" s="418"/>
      <c r="GAA222" s="331"/>
      <c r="GAB222" s="332"/>
      <c r="GAC222" s="418"/>
      <c r="GAD222" s="223"/>
      <c r="GAE222" s="223"/>
      <c r="GAF222" s="333"/>
      <c r="GAG222" s="333"/>
      <c r="GAH222" s="223"/>
      <c r="GAI222" s="418"/>
      <c r="GAJ222" s="418"/>
      <c r="GAK222" s="331"/>
      <c r="GAL222" s="332"/>
      <c r="GAM222" s="418"/>
      <c r="GAN222" s="223"/>
      <c r="GAO222" s="223"/>
      <c r="GAP222" s="333"/>
      <c r="GAQ222" s="333"/>
      <c r="GAR222" s="223"/>
      <c r="GAS222" s="418"/>
      <c r="GAT222" s="418"/>
      <c r="GAU222" s="331"/>
      <c r="GAV222" s="332"/>
      <c r="GAW222" s="418"/>
      <c r="GAX222" s="223"/>
      <c r="GAY222" s="223"/>
      <c r="GAZ222" s="333"/>
      <c r="GBA222" s="333"/>
      <c r="GBB222" s="223"/>
      <c r="GBC222" s="418"/>
      <c r="GBD222" s="418"/>
      <c r="GBE222" s="331"/>
      <c r="GBF222" s="332"/>
      <c r="GBG222" s="418"/>
      <c r="GBH222" s="223"/>
      <c r="GBI222" s="223"/>
      <c r="GBJ222" s="333"/>
      <c r="GBK222" s="333"/>
      <c r="GBL222" s="223"/>
      <c r="GBM222" s="418"/>
      <c r="GBN222" s="418"/>
      <c r="GBO222" s="331"/>
      <c r="GBP222" s="332"/>
      <c r="GBQ222" s="418"/>
      <c r="GBR222" s="223"/>
      <c r="GBS222" s="223"/>
      <c r="GBT222" s="333"/>
      <c r="GBU222" s="333"/>
      <c r="GBV222" s="223"/>
      <c r="GBW222" s="418"/>
      <c r="GBX222" s="418"/>
      <c r="GBY222" s="331"/>
      <c r="GBZ222" s="332"/>
      <c r="GCA222" s="418"/>
      <c r="GCB222" s="223"/>
      <c r="GCC222" s="223"/>
      <c r="GCD222" s="333"/>
      <c r="GCE222" s="333"/>
      <c r="GCF222" s="223"/>
      <c r="GCG222" s="418"/>
      <c r="GCH222" s="418"/>
      <c r="GCI222" s="331"/>
      <c r="GCJ222" s="332"/>
      <c r="GCK222" s="418"/>
      <c r="GCL222" s="223"/>
      <c r="GCM222" s="223"/>
      <c r="GCN222" s="333"/>
      <c r="GCO222" s="333"/>
      <c r="GCP222" s="223"/>
      <c r="GCQ222" s="418"/>
      <c r="GCR222" s="418"/>
      <c r="GCS222" s="331"/>
      <c r="GCT222" s="332"/>
      <c r="GCU222" s="418"/>
      <c r="GCV222" s="223"/>
      <c r="GCW222" s="223"/>
      <c r="GCX222" s="333"/>
      <c r="GCY222" s="333"/>
      <c r="GCZ222" s="223"/>
      <c r="GDA222" s="418"/>
      <c r="GDB222" s="418"/>
      <c r="GDC222" s="331"/>
      <c r="GDD222" s="332"/>
      <c r="GDE222" s="418"/>
      <c r="GDF222" s="223"/>
      <c r="GDG222" s="223"/>
      <c r="GDH222" s="333"/>
      <c r="GDI222" s="333"/>
      <c r="GDJ222" s="223"/>
      <c r="GDK222" s="418"/>
      <c r="GDL222" s="418"/>
      <c r="GDM222" s="331"/>
      <c r="GDN222" s="332"/>
      <c r="GDO222" s="418"/>
      <c r="GDP222" s="223"/>
      <c r="GDQ222" s="223"/>
      <c r="GDR222" s="333"/>
      <c r="GDS222" s="333"/>
      <c r="GDT222" s="223"/>
      <c r="GDU222" s="418"/>
      <c r="GDV222" s="418"/>
      <c r="GDW222" s="331"/>
      <c r="GDX222" s="332"/>
      <c r="GDY222" s="418"/>
      <c r="GDZ222" s="223"/>
      <c r="GEA222" s="223"/>
      <c r="GEB222" s="333"/>
      <c r="GEC222" s="333"/>
      <c r="GED222" s="223"/>
      <c r="GEE222" s="418"/>
      <c r="GEF222" s="418"/>
      <c r="GEG222" s="331"/>
      <c r="GEH222" s="332"/>
      <c r="GEI222" s="418"/>
      <c r="GEJ222" s="223"/>
      <c r="GEK222" s="223"/>
      <c r="GEL222" s="333"/>
      <c r="GEM222" s="333"/>
      <c r="GEN222" s="223"/>
      <c r="GEO222" s="418"/>
      <c r="GEP222" s="418"/>
      <c r="GEQ222" s="331"/>
      <c r="GER222" s="332"/>
      <c r="GES222" s="418"/>
      <c r="GET222" s="223"/>
      <c r="GEU222" s="223"/>
      <c r="GEV222" s="333"/>
      <c r="GEW222" s="333"/>
      <c r="GEX222" s="223"/>
      <c r="GEY222" s="418"/>
      <c r="GEZ222" s="418"/>
      <c r="GFA222" s="331"/>
      <c r="GFB222" s="332"/>
      <c r="GFC222" s="418"/>
      <c r="GFD222" s="223"/>
      <c r="GFE222" s="223"/>
      <c r="GFF222" s="333"/>
      <c r="GFG222" s="333"/>
      <c r="GFH222" s="223"/>
      <c r="GFI222" s="418"/>
      <c r="GFJ222" s="418"/>
      <c r="GFK222" s="331"/>
      <c r="GFL222" s="332"/>
      <c r="GFM222" s="418"/>
      <c r="GFN222" s="223"/>
      <c r="GFO222" s="223"/>
      <c r="GFP222" s="333"/>
      <c r="GFQ222" s="333"/>
      <c r="GFR222" s="223"/>
      <c r="GFS222" s="418"/>
      <c r="GFT222" s="418"/>
      <c r="GFU222" s="331"/>
      <c r="GFV222" s="332"/>
      <c r="GFW222" s="418"/>
      <c r="GFX222" s="223"/>
      <c r="GFY222" s="223"/>
      <c r="GFZ222" s="333"/>
      <c r="GGA222" s="333"/>
      <c r="GGB222" s="223"/>
      <c r="GGC222" s="418"/>
      <c r="GGD222" s="418"/>
      <c r="GGE222" s="331"/>
      <c r="GGF222" s="332"/>
      <c r="GGG222" s="418"/>
      <c r="GGH222" s="223"/>
      <c r="GGI222" s="223"/>
      <c r="GGJ222" s="333"/>
      <c r="GGK222" s="333"/>
      <c r="GGL222" s="223"/>
      <c r="GGM222" s="418"/>
      <c r="GGN222" s="418"/>
      <c r="GGO222" s="331"/>
      <c r="GGP222" s="332"/>
      <c r="GGQ222" s="418"/>
      <c r="GGR222" s="223"/>
      <c r="GGS222" s="223"/>
      <c r="GGT222" s="333"/>
      <c r="GGU222" s="333"/>
      <c r="GGV222" s="223"/>
      <c r="GGW222" s="418"/>
      <c r="GGX222" s="418"/>
      <c r="GGY222" s="331"/>
      <c r="GGZ222" s="332"/>
      <c r="GHA222" s="418"/>
      <c r="GHB222" s="223"/>
      <c r="GHC222" s="223"/>
      <c r="GHD222" s="333"/>
      <c r="GHE222" s="333"/>
      <c r="GHF222" s="223"/>
      <c r="GHG222" s="418"/>
      <c r="GHH222" s="418"/>
      <c r="GHI222" s="331"/>
      <c r="GHJ222" s="332"/>
      <c r="GHK222" s="418"/>
      <c r="GHL222" s="223"/>
      <c r="GHM222" s="223"/>
      <c r="GHN222" s="333"/>
      <c r="GHO222" s="333"/>
      <c r="GHP222" s="223"/>
      <c r="GHQ222" s="418"/>
      <c r="GHR222" s="418"/>
      <c r="GHS222" s="331"/>
      <c r="GHT222" s="332"/>
      <c r="GHU222" s="418"/>
      <c r="GHV222" s="223"/>
      <c r="GHW222" s="223"/>
      <c r="GHX222" s="333"/>
      <c r="GHY222" s="333"/>
      <c r="GHZ222" s="223"/>
      <c r="GIA222" s="418"/>
      <c r="GIB222" s="418"/>
      <c r="GIC222" s="331"/>
      <c r="GID222" s="332"/>
      <c r="GIE222" s="418"/>
      <c r="GIF222" s="223"/>
      <c r="GIG222" s="223"/>
      <c r="GIH222" s="333"/>
      <c r="GII222" s="333"/>
      <c r="GIJ222" s="223"/>
      <c r="GIK222" s="418"/>
      <c r="GIL222" s="418"/>
      <c r="GIM222" s="331"/>
      <c r="GIN222" s="332"/>
      <c r="GIO222" s="418"/>
      <c r="GIP222" s="223"/>
      <c r="GIQ222" s="223"/>
      <c r="GIR222" s="333"/>
      <c r="GIS222" s="333"/>
      <c r="GIT222" s="223"/>
      <c r="GIU222" s="418"/>
      <c r="GIV222" s="418"/>
      <c r="GIW222" s="331"/>
      <c r="GIX222" s="332"/>
      <c r="GIY222" s="418"/>
      <c r="GIZ222" s="223"/>
      <c r="GJA222" s="223"/>
      <c r="GJB222" s="333"/>
      <c r="GJC222" s="333"/>
      <c r="GJD222" s="223"/>
      <c r="GJE222" s="418"/>
      <c r="GJF222" s="418"/>
      <c r="GJG222" s="331"/>
      <c r="GJH222" s="332"/>
      <c r="GJI222" s="418"/>
      <c r="GJJ222" s="223"/>
      <c r="GJK222" s="223"/>
      <c r="GJL222" s="333"/>
      <c r="GJM222" s="333"/>
      <c r="GJN222" s="223"/>
      <c r="GJO222" s="418"/>
      <c r="GJP222" s="418"/>
      <c r="GJQ222" s="331"/>
      <c r="GJR222" s="332"/>
      <c r="GJS222" s="418"/>
      <c r="GJT222" s="223"/>
      <c r="GJU222" s="223"/>
      <c r="GJV222" s="333"/>
      <c r="GJW222" s="333"/>
      <c r="GJX222" s="223"/>
      <c r="GJY222" s="418"/>
      <c r="GJZ222" s="418"/>
      <c r="GKA222" s="331"/>
      <c r="GKB222" s="332"/>
      <c r="GKC222" s="418"/>
      <c r="GKD222" s="223"/>
      <c r="GKE222" s="223"/>
      <c r="GKF222" s="333"/>
      <c r="GKG222" s="333"/>
      <c r="GKH222" s="223"/>
      <c r="GKI222" s="418"/>
      <c r="GKJ222" s="418"/>
      <c r="GKK222" s="331"/>
      <c r="GKL222" s="332"/>
      <c r="GKM222" s="418"/>
      <c r="GKN222" s="223"/>
      <c r="GKO222" s="223"/>
      <c r="GKP222" s="333"/>
      <c r="GKQ222" s="333"/>
      <c r="GKR222" s="223"/>
      <c r="GKS222" s="418"/>
      <c r="GKT222" s="418"/>
      <c r="GKU222" s="331"/>
      <c r="GKV222" s="332"/>
      <c r="GKW222" s="418"/>
      <c r="GKX222" s="223"/>
      <c r="GKY222" s="223"/>
      <c r="GKZ222" s="333"/>
      <c r="GLA222" s="333"/>
      <c r="GLB222" s="223"/>
      <c r="GLC222" s="418"/>
      <c r="GLD222" s="418"/>
      <c r="GLE222" s="331"/>
      <c r="GLF222" s="332"/>
      <c r="GLG222" s="418"/>
      <c r="GLH222" s="223"/>
      <c r="GLI222" s="223"/>
      <c r="GLJ222" s="333"/>
      <c r="GLK222" s="333"/>
      <c r="GLL222" s="223"/>
      <c r="GLM222" s="418"/>
      <c r="GLN222" s="418"/>
      <c r="GLO222" s="331"/>
      <c r="GLP222" s="332"/>
      <c r="GLQ222" s="418"/>
      <c r="GLR222" s="223"/>
      <c r="GLS222" s="223"/>
      <c r="GLT222" s="333"/>
      <c r="GLU222" s="333"/>
      <c r="GLV222" s="223"/>
      <c r="GLW222" s="418"/>
      <c r="GLX222" s="418"/>
      <c r="GLY222" s="331"/>
      <c r="GLZ222" s="332"/>
      <c r="GMA222" s="418"/>
      <c r="GMB222" s="223"/>
      <c r="GMC222" s="223"/>
      <c r="GMD222" s="333"/>
      <c r="GME222" s="333"/>
      <c r="GMF222" s="223"/>
      <c r="GMG222" s="418"/>
      <c r="GMH222" s="418"/>
      <c r="GMI222" s="331"/>
      <c r="GMJ222" s="332"/>
      <c r="GMK222" s="418"/>
      <c r="GML222" s="223"/>
      <c r="GMM222" s="223"/>
      <c r="GMN222" s="333"/>
      <c r="GMO222" s="333"/>
      <c r="GMP222" s="223"/>
      <c r="GMQ222" s="418"/>
      <c r="GMR222" s="418"/>
      <c r="GMS222" s="331"/>
      <c r="GMT222" s="332"/>
      <c r="GMU222" s="418"/>
      <c r="GMV222" s="223"/>
      <c r="GMW222" s="223"/>
      <c r="GMX222" s="333"/>
      <c r="GMY222" s="333"/>
      <c r="GMZ222" s="223"/>
      <c r="GNA222" s="418"/>
      <c r="GNB222" s="418"/>
      <c r="GNC222" s="331"/>
      <c r="GND222" s="332"/>
      <c r="GNE222" s="418"/>
      <c r="GNF222" s="223"/>
      <c r="GNG222" s="223"/>
      <c r="GNH222" s="333"/>
      <c r="GNI222" s="333"/>
      <c r="GNJ222" s="223"/>
      <c r="GNK222" s="418"/>
      <c r="GNL222" s="418"/>
      <c r="GNM222" s="331"/>
      <c r="GNN222" s="332"/>
      <c r="GNO222" s="418"/>
      <c r="GNP222" s="223"/>
      <c r="GNQ222" s="223"/>
      <c r="GNR222" s="333"/>
      <c r="GNS222" s="333"/>
      <c r="GNT222" s="223"/>
      <c r="GNU222" s="418"/>
      <c r="GNV222" s="418"/>
      <c r="GNW222" s="331"/>
      <c r="GNX222" s="332"/>
      <c r="GNY222" s="418"/>
      <c r="GNZ222" s="223"/>
      <c r="GOA222" s="223"/>
      <c r="GOB222" s="333"/>
      <c r="GOC222" s="333"/>
      <c r="GOD222" s="223"/>
      <c r="GOE222" s="418"/>
      <c r="GOF222" s="418"/>
      <c r="GOG222" s="331"/>
      <c r="GOH222" s="332"/>
      <c r="GOI222" s="418"/>
      <c r="GOJ222" s="223"/>
      <c r="GOK222" s="223"/>
      <c r="GOL222" s="333"/>
      <c r="GOM222" s="333"/>
      <c r="GON222" s="223"/>
      <c r="GOO222" s="418"/>
      <c r="GOP222" s="418"/>
      <c r="GOQ222" s="331"/>
      <c r="GOR222" s="332"/>
      <c r="GOS222" s="418"/>
      <c r="GOT222" s="223"/>
      <c r="GOU222" s="223"/>
      <c r="GOV222" s="333"/>
      <c r="GOW222" s="333"/>
      <c r="GOX222" s="223"/>
      <c r="GOY222" s="418"/>
      <c r="GOZ222" s="418"/>
      <c r="GPA222" s="331"/>
      <c r="GPB222" s="332"/>
      <c r="GPC222" s="418"/>
      <c r="GPD222" s="223"/>
      <c r="GPE222" s="223"/>
      <c r="GPF222" s="333"/>
      <c r="GPG222" s="333"/>
      <c r="GPH222" s="223"/>
      <c r="GPI222" s="418"/>
      <c r="GPJ222" s="418"/>
      <c r="GPK222" s="331"/>
      <c r="GPL222" s="332"/>
      <c r="GPM222" s="418"/>
      <c r="GPN222" s="223"/>
      <c r="GPO222" s="223"/>
      <c r="GPP222" s="333"/>
      <c r="GPQ222" s="333"/>
      <c r="GPR222" s="223"/>
      <c r="GPS222" s="418"/>
      <c r="GPT222" s="418"/>
      <c r="GPU222" s="331"/>
      <c r="GPV222" s="332"/>
      <c r="GPW222" s="418"/>
      <c r="GPX222" s="223"/>
      <c r="GPY222" s="223"/>
      <c r="GPZ222" s="333"/>
      <c r="GQA222" s="333"/>
      <c r="GQB222" s="223"/>
      <c r="GQC222" s="418"/>
      <c r="GQD222" s="418"/>
      <c r="GQE222" s="331"/>
      <c r="GQF222" s="332"/>
      <c r="GQG222" s="418"/>
      <c r="GQH222" s="223"/>
      <c r="GQI222" s="223"/>
      <c r="GQJ222" s="333"/>
      <c r="GQK222" s="333"/>
      <c r="GQL222" s="223"/>
      <c r="GQM222" s="418"/>
      <c r="GQN222" s="418"/>
      <c r="GQO222" s="331"/>
      <c r="GQP222" s="332"/>
      <c r="GQQ222" s="418"/>
      <c r="GQR222" s="223"/>
      <c r="GQS222" s="223"/>
      <c r="GQT222" s="333"/>
      <c r="GQU222" s="333"/>
      <c r="GQV222" s="223"/>
      <c r="GQW222" s="418"/>
      <c r="GQX222" s="418"/>
      <c r="GQY222" s="331"/>
      <c r="GQZ222" s="332"/>
      <c r="GRA222" s="418"/>
      <c r="GRB222" s="223"/>
      <c r="GRC222" s="223"/>
      <c r="GRD222" s="333"/>
      <c r="GRE222" s="333"/>
      <c r="GRF222" s="223"/>
      <c r="GRG222" s="418"/>
      <c r="GRH222" s="418"/>
      <c r="GRI222" s="331"/>
      <c r="GRJ222" s="332"/>
      <c r="GRK222" s="418"/>
      <c r="GRL222" s="223"/>
      <c r="GRM222" s="223"/>
      <c r="GRN222" s="333"/>
      <c r="GRO222" s="333"/>
      <c r="GRP222" s="223"/>
      <c r="GRQ222" s="418"/>
      <c r="GRR222" s="418"/>
      <c r="GRS222" s="331"/>
      <c r="GRT222" s="332"/>
      <c r="GRU222" s="418"/>
      <c r="GRV222" s="223"/>
      <c r="GRW222" s="223"/>
      <c r="GRX222" s="333"/>
      <c r="GRY222" s="333"/>
      <c r="GRZ222" s="223"/>
      <c r="GSA222" s="418"/>
      <c r="GSB222" s="418"/>
      <c r="GSC222" s="331"/>
      <c r="GSD222" s="332"/>
      <c r="GSE222" s="418"/>
      <c r="GSF222" s="223"/>
      <c r="GSG222" s="223"/>
      <c r="GSH222" s="333"/>
      <c r="GSI222" s="333"/>
      <c r="GSJ222" s="223"/>
      <c r="GSK222" s="418"/>
      <c r="GSL222" s="418"/>
      <c r="GSM222" s="331"/>
      <c r="GSN222" s="332"/>
      <c r="GSO222" s="418"/>
      <c r="GSP222" s="223"/>
      <c r="GSQ222" s="223"/>
      <c r="GSR222" s="333"/>
      <c r="GSS222" s="333"/>
      <c r="GST222" s="223"/>
      <c r="GSU222" s="418"/>
      <c r="GSV222" s="418"/>
      <c r="GSW222" s="331"/>
      <c r="GSX222" s="332"/>
      <c r="GSY222" s="418"/>
      <c r="GSZ222" s="223"/>
      <c r="GTA222" s="223"/>
      <c r="GTB222" s="333"/>
      <c r="GTC222" s="333"/>
      <c r="GTD222" s="223"/>
      <c r="GTE222" s="418"/>
      <c r="GTF222" s="418"/>
      <c r="GTG222" s="331"/>
      <c r="GTH222" s="332"/>
      <c r="GTI222" s="418"/>
      <c r="GTJ222" s="223"/>
      <c r="GTK222" s="223"/>
      <c r="GTL222" s="333"/>
      <c r="GTM222" s="333"/>
      <c r="GTN222" s="223"/>
      <c r="GTO222" s="418"/>
      <c r="GTP222" s="418"/>
      <c r="GTQ222" s="331"/>
      <c r="GTR222" s="332"/>
      <c r="GTS222" s="418"/>
      <c r="GTT222" s="223"/>
      <c r="GTU222" s="223"/>
      <c r="GTV222" s="333"/>
      <c r="GTW222" s="333"/>
      <c r="GTX222" s="223"/>
      <c r="GTY222" s="418"/>
      <c r="GTZ222" s="418"/>
      <c r="GUA222" s="331"/>
      <c r="GUB222" s="332"/>
      <c r="GUC222" s="418"/>
      <c r="GUD222" s="223"/>
      <c r="GUE222" s="223"/>
      <c r="GUF222" s="333"/>
      <c r="GUG222" s="333"/>
      <c r="GUH222" s="223"/>
      <c r="GUI222" s="418"/>
      <c r="GUJ222" s="418"/>
      <c r="GUK222" s="331"/>
      <c r="GUL222" s="332"/>
      <c r="GUM222" s="418"/>
      <c r="GUN222" s="223"/>
      <c r="GUO222" s="223"/>
      <c r="GUP222" s="333"/>
      <c r="GUQ222" s="333"/>
      <c r="GUR222" s="223"/>
      <c r="GUS222" s="418"/>
      <c r="GUT222" s="418"/>
      <c r="GUU222" s="331"/>
      <c r="GUV222" s="332"/>
      <c r="GUW222" s="418"/>
      <c r="GUX222" s="223"/>
      <c r="GUY222" s="223"/>
      <c r="GUZ222" s="333"/>
      <c r="GVA222" s="333"/>
      <c r="GVB222" s="223"/>
      <c r="GVC222" s="418"/>
      <c r="GVD222" s="418"/>
      <c r="GVE222" s="331"/>
      <c r="GVF222" s="332"/>
      <c r="GVG222" s="418"/>
      <c r="GVH222" s="223"/>
      <c r="GVI222" s="223"/>
      <c r="GVJ222" s="333"/>
      <c r="GVK222" s="333"/>
      <c r="GVL222" s="223"/>
      <c r="GVM222" s="418"/>
      <c r="GVN222" s="418"/>
      <c r="GVO222" s="331"/>
      <c r="GVP222" s="332"/>
      <c r="GVQ222" s="418"/>
      <c r="GVR222" s="223"/>
      <c r="GVS222" s="223"/>
      <c r="GVT222" s="333"/>
      <c r="GVU222" s="333"/>
      <c r="GVV222" s="223"/>
      <c r="GVW222" s="418"/>
      <c r="GVX222" s="418"/>
      <c r="GVY222" s="331"/>
      <c r="GVZ222" s="332"/>
      <c r="GWA222" s="418"/>
      <c r="GWB222" s="223"/>
      <c r="GWC222" s="223"/>
      <c r="GWD222" s="333"/>
      <c r="GWE222" s="333"/>
      <c r="GWF222" s="223"/>
      <c r="GWG222" s="418"/>
      <c r="GWH222" s="418"/>
      <c r="GWI222" s="331"/>
      <c r="GWJ222" s="332"/>
      <c r="GWK222" s="418"/>
      <c r="GWL222" s="223"/>
      <c r="GWM222" s="223"/>
      <c r="GWN222" s="333"/>
      <c r="GWO222" s="333"/>
      <c r="GWP222" s="223"/>
      <c r="GWQ222" s="418"/>
      <c r="GWR222" s="418"/>
      <c r="GWS222" s="331"/>
      <c r="GWT222" s="332"/>
      <c r="GWU222" s="418"/>
      <c r="GWV222" s="223"/>
      <c r="GWW222" s="223"/>
      <c r="GWX222" s="333"/>
      <c r="GWY222" s="333"/>
      <c r="GWZ222" s="223"/>
      <c r="GXA222" s="418"/>
      <c r="GXB222" s="418"/>
      <c r="GXC222" s="331"/>
      <c r="GXD222" s="332"/>
      <c r="GXE222" s="418"/>
      <c r="GXF222" s="223"/>
      <c r="GXG222" s="223"/>
      <c r="GXH222" s="333"/>
      <c r="GXI222" s="333"/>
      <c r="GXJ222" s="223"/>
      <c r="GXK222" s="418"/>
      <c r="GXL222" s="418"/>
      <c r="GXM222" s="331"/>
      <c r="GXN222" s="332"/>
      <c r="GXO222" s="418"/>
      <c r="GXP222" s="223"/>
      <c r="GXQ222" s="223"/>
      <c r="GXR222" s="333"/>
      <c r="GXS222" s="333"/>
      <c r="GXT222" s="223"/>
      <c r="GXU222" s="418"/>
      <c r="GXV222" s="418"/>
      <c r="GXW222" s="331"/>
      <c r="GXX222" s="332"/>
      <c r="GXY222" s="418"/>
      <c r="GXZ222" s="223"/>
      <c r="GYA222" s="223"/>
      <c r="GYB222" s="333"/>
      <c r="GYC222" s="333"/>
      <c r="GYD222" s="223"/>
      <c r="GYE222" s="418"/>
      <c r="GYF222" s="418"/>
      <c r="GYG222" s="331"/>
      <c r="GYH222" s="332"/>
      <c r="GYI222" s="418"/>
      <c r="GYJ222" s="223"/>
      <c r="GYK222" s="223"/>
      <c r="GYL222" s="333"/>
      <c r="GYM222" s="333"/>
      <c r="GYN222" s="223"/>
      <c r="GYO222" s="418"/>
      <c r="GYP222" s="418"/>
      <c r="GYQ222" s="331"/>
      <c r="GYR222" s="332"/>
      <c r="GYS222" s="418"/>
      <c r="GYT222" s="223"/>
      <c r="GYU222" s="223"/>
      <c r="GYV222" s="333"/>
      <c r="GYW222" s="333"/>
      <c r="GYX222" s="223"/>
      <c r="GYY222" s="418"/>
      <c r="GYZ222" s="418"/>
      <c r="GZA222" s="331"/>
      <c r="GZB222" s="332"/>
      <c r="GZC222" s="418"/>
      <c r="GZD222" s="223"/>
      <c r="GZE222" s="223"/>
      <c r="GZF222" s="333"/>
      <c r="GZG222" s="333"/>
      <c r="GZH222" s="223"/>
      <c r="GZI222" s="418"/>
      <c r="GZJ222" s="418"/>
      <c r="GZK222" s="331"/>
      <c r="GZL222" s="332"/>
      <c r="GZM222" s="418"/>
      <c r="GZN222" s="223"/>
      <c r="GZO222" s="223"/>
      <c r="GZP222" s="333"/>
      <c r="GZQ222" s="333"/>
      <c r="GZR222" s="223"/>
      <c r="GZS222" s="418"/>
      <c r="GZT222" s="418"/>
      <c r="GZU222" s="331"/>
      <c r="GZV222" s="332"/>
      <c r="GZW222" s="418"/>
      <c r="GZX222" s="223"/>
      <c r="GZY222" s="223"/>
      <c r="GZZ222" s="333"/>
      <c r="HAA222" s="333"/>
      <c r="HAB222" s="223"/>
      <c r="HAC222" s="418"/>
      <c r="HAD222" s="418"/>
      <c r="HAE222" s="331"/>
      <c r="HAF222" s="332"/>
      <c r="HAG222" s="418"/>
      <c r="HAH222" s="223"/>
      <c r="HAI222" s="223"/>
      <c r="HAJ222" s="333"/>
      <c r="HAK222" s="333"/>
      <c r="HAL222" s="223"/>
      <c r="HAM222" s="418"/>
      <c r="HAN222" s="418"/>
      <c r="HAO222" s="331"/>
      <c r="HAP222" s="332"/>
      <c r="HAQ222" s="418"/>
      <c r="HAR222" s="223"/>
      <c r="HAS222" s="223"/>
      <c r="HAT222" s="333"/>
      <c r="HAU222" s="333"/>
      <c r="HAV222" s="223"/>
      <c r="HAW222" s="418"/>
      <c r="HAX222" s="418"/>
      <c r="HAY222" s="331"/>
      <c r="HAZ222" s="332"/>
      <c r="HBA222" s="418"/>
      <c r="HBB222" s="223"/>
      <c r="HBC222" s="223"/>
      <c r="HBD222" s="333"/>
      <c r="HBE222" s="333"/>
      <c r="HBF222" s="223"/>
      <c r="HBG222" s="418"/>
      <c r="HBH222" s="418"/>
      <c r="HBI222" s="331"/>
      <c r="HBJ222" s="332"/>
      <c r="HBK222" s="418"/>
      <c r="HBL222" s="223"/>
      <c r="HBM222" s="223"/>
      <c r="HBN222" s="333"/>
      <c r="HBO222" s="333"/>
      <c r="HBP222" s="223"/>
      <c r="HBQ222" s="418"/>
      <c r="HBR222" s="418"/>
      <c r="HBS222" s="331"/>
      <c r="HBT222" s="332"/>
      <c r="HBU222" s="418"/>
      <c r="HBV222" s="223"/>
      <c r="HBW222" s="223"/>
      <c r="HBX222" s="333"/>
      <c r="HBY222" s="333"/>
      <c r="HBZ222" s="223"/>
      <c r="HCA222" s="418"/>
      <c r="HCB222" s="418"/>
      <c r="HCC222" s="331"/>
      <c r="HCD222" s="332"/>
      <c r="HCE222" s="418"/>
      <c r="HCF222" s="223"/>
      <c r="HCG222" s="223"/>
      <c r="HCH222" s="333"/>
      <c r="HCI222" s="333"/>
      <c r="HCJ222" s="223"/>
      <c r="HCK222" s="418"/>
      <c r="HCL222" s="418"/>
      <c r="HCM222" s="331"/>
      <c r="HCN222" s="332"/>
      <c r="HCO222" s="418"/>
      <c r="HCP222" s="223"/>
      <c r="HCQ222" s="223"/>
      <c r="HCR222" s="333"/>
      <c r="HCS222" s="333"/>
      <c r="HCT222" s="223"/>
      <c r="HCU222" s="418"/>
      <c r="HCV222" s="418"/>
      <c r="HCW222" s="331"/>
      <c r="HCX222" s="332"/>
      <c r="HCY222" s="418"/>
      <c r="HCZ222" s="223"/>
      <c r="HDA222" s="223"/>
      <c r="HDB222" s="333"/>
      <c r="HDC222" s="333"/>
      <c r="HDD222" s="223"/>
      <c r="HDE222" s="418"/>
      <c r="HDF222" s="418"/>
      <c r="HDG222" s="331"/>
      <c r="HDH222" s="332"/>
      <c r="HDI222" s="418"/>
      <c r="HDJ222" s="223"/>
      <c r="HDK222" s="223"/>
      <c r="HDL222" s="333"/>
      <c r="HDM222" s="333"/>
      <c r="HDN222" s="223"/>
      <c r="HDO222" s="418"/>
      <c r="HDP222" s="418"/>
      <c r="HDQ222" s="331"/>
      <c r="HDR222" s="332"/>
      <c r="HDS222" s="418"/>
      <c r="HDT222" s="223"/>
      <c r="HDU222" s="223"/>
      <c r="HDV222" s="333"/>
      <c r="HDW222" s="333"/>
      <c r="HDX222" s="223"/>
      <c r="HDY222" s="418"/>
      <c r="HDZ222" s="418"/>
      <c r="HEA222" s="331"/>
      <c r="HEB222" s="332"/>
      <c r="HEC222" s="418"/>
      <c r="HED222" s="223"/>
      <c r="HEE222" s="223"/>
      <c r="HEF222" s="333"/>
      <c r="HEG222" s="333"/>
      <c r="HEH222" s="223"/>
      <c r="HEI222" s="418"/>
      <c r="HEJ222" s="418"/>
      <c r="HEK222" s="331"/>
      <c r="HEL222" s="332"/>
      <c r="HEM222" s="418"/>
      <c r="HEN222" s="223"/>
      <c r="HEO222" s="223"/>
      <c r="HEP222" s="333"/>
      <c r="HEQ222" s="333"/>
      <c r="HER222" s="223"/>
      <c r="HES222" s="418"/>
      <c r="HET222" s="418"/>
      <c r="HEU222" s="331"/>
      <c r="HEV222" s="332"/>
      <c r="HEW222" s="418"/>
      <c r="HEX222" s="223"/>
      <c r="HEY222" s="223"/>
      <c r="HEZ222" s="333"/>
      <c r="HFA222" s="333"/>
      <c r="HFB222" s="223"/>
      <c r="HFC222" s="418"/>
      <c r="HFD222" s="418"/>
      <c r="HFE222" s="331"/>
      <c r="HFF222" s="332"/>
      <c r="HFG222" s="418"/>
      <c r="HFH222" s="223"/>
      <c r="HFI222" s="223"/>
      <c r="HFJ222" s="333"/>
      <c r="HFK222" s="333"/>
      <c r="HFL222" s="223"/>
      <c r="HFM222" s="418"/>
      <c r="HFN222" s="418"/>
      <c r="HFO222" s="331"/>
      <c r="HFP222" s="332"/>
      <c r="HFQ222" s="418"/>
      <c r="HFR222" s="223"/>
      <c r="HFS222" s="223"/>
      <c r="HFT222" s="333"/>
      <c r="HFU222" s="333"/>
      <c r="HFV222" s="223"/>
      <c r="HFW222" s="418"/>
      <c r="HFX222" s="418"/>
      <c r="HFY222" s="331"/>
      <c r="HFZ222" s="332"/>
      <c r="HGA222" s="418"/>
      <c r="HGB222" s="223"/>
      <c r="HGC222" s="223"/>
      <c r="HGD222" s="333"/>
      <c r="HGE222" s="333"/>
      <c r="HGF222" s="223"/>
      <c r="HGG222" s="418"/>
      <c r="HGH222" s="418"/>
      <c r="HGI222" s="331"/>
      <c r="HGJ222" s="332"/>
      <c r="HGK222" s="418"/>
      <c r="HGL222" s="223"/>
      <c r="HGM222" s="223"/>
      <c r="HGN222" s="333"/>
      <c r="HGO222" s="333"/>
      <c r="HGP222" s="223"/>
      <c r="HGQ222" s="418"/>
      <c r="HGR222" s="418"/>
      <c r="HGS222" s="331"/>
      <c r="HGT222" s="332"/>
      <c r="HGU222" s="418"/>
      <c r="HGV222" s="223"/>
      <c r="HGW222" s="223"/>
      <c r="HGX222" s="333"/>
      <c r="HGY222" s="333"/>
      <c r="HGZ222" s="223"/>
      <c r="HHA222" s="418"/>
      <c r="HHB222" s="418"/>
      <c r="HHC222" s="331"/>
      <c r="HHD222" s="332"/>
      <c r="HHE222" s="418"/>
      <c r="HHF222" s="223"/>
      <c r="HHG222" s="223"/>
      <c r="HHH222" s="333"/>
      <c r="HHI222" s="333"/>
      <c r="HHJ222" s="223"/>
      <c r="HHK222" s="418"/>
      <c r="HHL222" s="418"/>
      <c r="HHM222" s="331"/>
      <c r="HHN222" s="332"/>
      <c r="HHO222" s="418"/>
      <c r="HHP222" s="223"/>
      <c r="HHQ222" s="223"/>
      <c r="HHR222" s="333"/>
      <c r="HHS222" s="333"/>
      <c r="HHT222" s="223"/>
      <c r="HHU222" s="418"/>
      <c r="HHV222" s="418"/>
      <c r="HHW222" s="331"/>
      <c r="HHX222" s="332"/>
      <c r="HHY222" s="418"/>
      <c r="HHZ222" s="223"/>
      <c r="HIA222" s="223"/>
      <c r="HIB222" s="333"/>
      <c r="HIC222" s="333"/>
      <c r="HID222" s="223"/>
      <c r="HIE222" s="418"/>
      <c r="HIF222" s="418"/>
      <c r="HIG222" s="331"/>
      <c r="HIH222" s="332"/>
      <c r="HII222" s="418"/>
      <c r="HIJ222" s="223"/>
      <c r="HIK222" s="223"/>
      <c r="HIL222" s="333"/>
      <c r="HIM222" s="333"/>
      <c r="HIN222" s="223"/>
      <c r="HIO222" s="418"/>
      <c r="HIP222" s="418"/>
      <c r="HIQ222" s="331"/>
      <c r="HIR222" s="332"/>
      <c r="HIS222" s="418"/>
      <c r="HIT222" s="223"/>
      <c r="HIU222" s="223"/>
      <c r="HIV222" s="333"/>
      <c r="HIW222" s="333"/>
      <c r="HIX222" s="223"/>
      <c r="HIY222" s="418"/>
      <c r="HIZ222" s="418"/>
      <c r="HJA222" s="331"/>
      <c r="HJB222" s="332"/>
      <c r="HJC222" s="418"/>
      <c r="HJD222" s="223"/>
      <c r="HJE222" s="223"/>
      <c r="HJF222" s="333"/>
      <c r="HJG222" s="333"/>
      <c r="HJH222" s="223"/>
      <c r="HJI222" s="418"/>
      <c r="HJJ222" s="418"/>
      <c r="HJK222" s="331"/>
      <c r="HJL222" s="332"/>
      <c r="HJM222" s="418"/>
      <c r="HJN222" s="223"/>
      <c r="HJO222" s="223"/>
      <c r="HJP222" s="333"/>
      <c r="HJQ222" s="333"/>
      <c r="HJR222" s="223"/>
      <c r="HJS222" s="418"/>
      <c r="HJT222" s="418"/>
      <c r="HJU222" s="331"/>
      <c r="HJV222" s="332"/>
      <c r="HJW222" s="418"/>
      <c r="HJX222" s="223"/>
      <c r="HJY222" s="223"/>
      <c r="HJZ222" s="333"/>
      <c r="HKA222" s="333"/>
      <c r="HKB222" s="223"/>
      <c r="HKC222" s="418"/>
      <c r="HKD222" s="418"/>
      <c r="HKE222" s="331"/>
      <c r="HKF222" s="332"/>
      <c r="HKG222" s="418"/>
      <c r="HKH222" s="223"/>
      <c r="HKI222" s="223"/>
      <c r="HKJ222" s="333"/>
      <c r="HKK222" s="333"/>
      <c r="HKL222" s="223"/>
      <c r="HKM222" s="418"/>
      <c r="HKN222" s="418"/>
      <c r="HKO222" s="331"/>
      <c r="HKP222" s="332"/>
      <c r="HKQ222" s="418"/>
      <c r="HKR222" s="223"/>
      <c r="HKS222" s="223"/>
      <c r="HKT222" s="333"/>
      <c r="HKU222" s="333"/>
      <c r="HKV222" s="223"/>
      <c r="HKW222" s="418"/>
      <c r="HKX222" s="418"/>
      <c r="HKY222" s="331"/>
      <c r="HKZ222" s="332"/>
      <c r="HLA222" s="418"/>
      <c r="HLB222" s="223"/>
      <c r="HLC222" s="223"/>
      <c r="HLD222" s="333"/>
      <c r="HLE222" s="333"/>
      <c r="HLF222" s="223"/>
      <c r="HLG222" s="418"/>
      <c r="HLH222" s="418"/>
      <c r="HLI222" s="331"/>
      <c r="HLJ222" s="332"/>
      <c r="HLK222" s="418"/>
      <c r="HLL222" s="223"/>
      <c r="HLM222" s="223"/>
      <c r="HLN222" s="333"/>
      <c r="HLO222" s="333"/>
      <c r="HLP222" s="223"/>
      <c r="HLQ222" s="418"/>
      <c r="HLR222" s="418"/>
      <c r="HLS222" s="331"/>
      <c r="HLT222" s="332"/>
      <c r="HLU222" s="418"/>
      <c r="HLV222" s="223"/>
      <c r="HLW222" s="223"/>
      <c r="HLX222" s="333"/>
      <c r="HLY222" s="333"/>
      <c r="HLZ222" s="223"/>
      <c r="HMA222" s="418"/>
      <c r="HMB222" s="418"/>
      <c r="HMC222" s="331"/>
      <c r="HMD222" s="332"/>
      <c r="HME222" s="418"/>
      <c r="HMF222" s="223"/>
      <c r="HMG222" s="223"/>
      <c r="HMH222" s="333"/>
      <c r="HMI222" s="333"/>
      <c r="HMJ222" s="223"/>
      <c r="HMK222" s="418"/>
      <c r="HML222" s="418"/>
      <c r="HMM222" s="331"/>
      <c r="HMN222" s="332"/>
      <c r="HMO222" s="418"/>
      <c r="HMP222" s="223"/>
      <c r="HMQ222" s="223"/>
      <c r="HMR222" s="333"/>
      <c r="HMS222" s="333"/>
      <c r="HMT222" s="223"/>
      <c r="HMU222" s="418"/>
      <c r="HMV222" s="418"/>
      <c r="HMW222" s="331"/>
      <c r="HMX222" s="332"/>
      <c r="HMY222" s="418"/>
      <c r="HMZ222" s="223"/>
      <c r="HNA222" s="223"/>
      <c r="HNB222" s="333"/>
      <c r="HNC222" s="333"/>
      <c r="HND222" s="223"/>
      <c r="HNE222" s="418"/>
      <c r="HNF222" s="418"/>
      <c r="HNG222" s="331"/>
      <c r="HNH222" s="332"/>
      <c r="HNI222" s="418"/>
      <c r="HNJ222" s="223"/>
      <c r="HNK222" s="223"/>
      <c r="HNL222" s="333"/>
      <c r="HNM222" s="333"/>
      <c r="HNN222" s="223"/>
      <c r="HNO222" s="418"/>
      <c r="HNP222" s="418"/>
      <c r="HNQ222" s="331"/>
      <c r="HNR222" s="332"/>
      <c r="HNS222" s="418"/>
      <c r="HNT222" s="223"/>
      <c r="HNU222" s="223"/>
      <c r="HNV222" s="333"/>
      <c r="HNW222" s="333"/>
      <c r="HNX222" s="223"/>
      <c r="HNY222" s="418"/>
      <c r="HNZ222" s="418"/>
      <c r="HOA222" s="331"/>
      <c r="HOB222" s="332"/>
      <c r="HOC222" s="418"/>
      <c r="HOD222" s="223"/>
      <c r="HOE222" s="223"/>
      <c r="HOF222" s="333"/>
      <c r="HOG222" s="333"/>
      <c r="HOH222" s="223"/>
      <c r="HOI222" s="418"/>
      <c r="HOJ222" s="418"/>
      <c r="HOK222" s="331"/>
      <c r="HOL222" s="332"/>
      <c r="HOM222" s="418"/>
      <c r="HON222" s="223"/>
      <c r="HOO222" s="223"/>
      <c r="HOP222" s="333"/>
      <c r="HOQ222" s="333"/>
      <c r="HOR222" s="223"/>
      <c r="HOS222" s="418"/>
      <c r="HOT222" s="418"/>
      <c r="HOU222" s="331"/>
      <c r="HOV222" s="332"/>
      <c r="HOW222" s="418"/>
      <c r="HOX222" s="223"/>
      <c r="HOY222" s="223"/>
      <c r="HOZ222" s="333"/>
      <c r="HPA222" s="333"/>
      <c r="HPB222" s="223"/>
      <c r="HPC222" s="418"/>
      <c r="HPD222" s="418"/>
      <c r="HPE222" s="331"/>
      <c r="HPF222" s="332"/>
      <c r="HPG222" s="418"/>
      <c r="HPH222" s="223"/>
      <c r="HPI222" s="223"/>
      <c r="HPJ222" s="333"/>
      <c r="HPK222" s="333"/>
      <c r="HPL222" s="223"/>
      <c r="HPM222" s="418"/>
      <c r="HPN222" s="418"/>
      <c r="HPO222" s="331"/>
      <c r="HPP222" s="332"/>
      <c r="HPQ222" s="418"/>
      <c r="HPR222" s="223"/>
      <c r="HPS222" s="223"/>
      <c r="HPT222" s="333"/>
      <c r="HPU222" s="333"/>
      <c r="HPV222" s="223"/>
      <c r="HPW222" s="418"/>
      <c r="HPX222" s="418"/>
      <c r="HPY222" s="331"/>
      <c r="HPZ222" s="332"/>
      <c r="HQA222" s="418"/>
      <c r="HQB222" s="223"/>
      <c r="HQC222" s="223"/>
      <c r="HQD222" s="333"/>
      <c r="HQE222" s="333"/>
      <c r="HQF222" s="223"/>
      <c r="HQG222" s="418"/>
      <c r="HQH222" s="418"/>
      <c r="HQI222" s="331"/>
      <c r="HQJ222" s="332"/>
      <c r="HQK222" s="418"/>
      <c r="HQL222" s="223"/>
      <c r="HQM222" s="223"/>
      <c r="HQN222" s="333"/>
      <c r="HQO222" s="333"/>
      <c r="HQP222" s="223"/>
      <c r="HQQ222" s="418"/>
      <c r="HQR222" s="418"/>
      <c r="HQS222" s="331"/>
      <c r="HQT222" s="332"/>
      <c r="HQU222" s="418"/>
      <c r="HQV222" s="223"/>
      <c r="HQW222" s="223"/>
      <c r="HQX222" s="333"/>
      <c r="HQY222" s="333"/>
      <c r="HQZ222" s="223"/>
      <c r="HRA222" s="418"/>
      <c r="HRB222" s="418"/>
      <c r="HRC222" s="331"/>
      <c r="HRD222" s="332"/>
      <c r="HRE222" s="418"/>
      <c r="HRF222" s="223"/>
      <c r="HRG222" s="223"/>
      <c r="HRH222" s="333"/>
      <c r="HRI222" s="333"/>
      <c r="HRJ222" s="223"/>
      <c r="HRK222" s="418"/>
      <c r="HRL222" s="418"/>
      <c r="HRM222" s="331"/>
      <c r="HRN222" s="332"/>
      <c r="HRO222" s="418"/>
      <c r="HRP222" s="223"/>
      <c r="HRQ222" s="223"/>
      <c r="HRR222" s="333"/>
      <c r="HRS222" s="333"/>
      <c r="HRT222" s="223"/>
      <c r="HRU222" s="418"/>
      <c r="HRV222" s="418"/>
      <c r="HRW222" s="331"/>
      <c r="HRX222" s="332"/>
      <c r="HRY222" s="418"/>
      <c r="HRZ222" s="223"/>
      <c r="HSA222" s="223"/>
      <c r="HSB222" s="333"/>
      <c r="HSC222" s="333"/>
      <c r="HSD222" s="223"/>
      <c r="HSE222" s="418"/>
      <c r="HSF222" s="418"/>
      <c r="HSG222" s="331"/>
      <c r="HSH222" s="332"/>
      <c r="HSI222" s="418"/>
      <c r="HSJ222" s="223"/>
      <c r="HSK222" s="223"/>
      <c r="HSL222" s="333"/>
      <c r="HSM222" s="333"/>
      <c r="HSN222" s="223"/>
      <c r="HSO222" s="418"/>
      <c r="HSP222" s="418"/>
      <c r="HSQ222" s="331"/>
      <c r="HSR222" s="332"/>
      <c r="HSS222" s="418"/>
      <c r="HST222" s="223"/>
      <c r="HSU222" s="223"/>
      <c r="HSV222" s="333"/>
      <c r="HSW222" s="333"/>
      <c r="HSX222" s="223"/>
      <c r="HSY222" s="418"/>
      <c r="HSZ222" s="418"/>
      <c r="HTA222" s="331"/>
      <c r="HTB222" s="332"/>
      <c r="HTC222" s="418"/>
      <c r="HTD222" s="223"/>
      <c r="HTE222" s="223"/>
      <c r="HTF222" s="333"/>
      <c r="HTG222" s="333"/>
      <c r="HTH222" s="223"/>
      <c r="HTI222" s="418"/>
      <c r="HTJ222" s="418"/>
      <c r="HTK222" s="331"/>
      <c r="HTL222" s="332"/>
      <c r="HTM222" s="418"/>
      <c r="HTN222" s="223"/>
      <c r="HTO222" s="223"/>
      <c r="HTP222" s="333"/>
      <c r="HTQ222" s="333"/>
      <c r="HTR222" s="223"/>
      <c r="HTS222" s="418"/>
      <c r="HTT222" s="418"/>
      <c r="HTU222" s="331"/>
      <c r="HTV222" s="332"/>
      <c r="HTW222" s="418"/>
      <c r="HTX222" s="223"/>
      <c r="HTY222" s="223"/>
      <c r="HTZ222" s="333"/>
      <c r="HUA222" s="333"/>
      <c r="HUB222" s="223"/>
      <c r="HUC222" s="418"/>
      <c r="HUD222" s="418"/>
      <c r="HUE222" s="331"/>
      <c r="HUF222" s="332"/>
      <c r="HUG222" s="418"/>
      <c r="HUH222" s="223"/>
      <c r="HUI222" s="223"/>
      <c r="HUJ222" s="333"/>
      <c r="HUK222" s="333"/>
      <c r="HUL222" s="223"/>
      <c r="HUM222" s="418"/>
      <c r="HUN222" s="418"/>
      <c r="HUO222" s="331"/>
      <c r="HUP222" s="332"/>
      <c r="HUQ222" s="418"/>
      <c r="HUR222" s="223"/>
      <c r="HUS222" s="223"/>
      <c r="HUT222" s="333"/>
      <c r="HUU222" s="333"/>
      <c r="HUV222" s="223"/>
      <c r="HUW222" s="418"/>
      <c r="HUX222" s="418"/>
      <c r="HUY222" s="331"/>
      <c r="HUZ222" s="332"/>
      <c r="HVA222" s="418"/>
      <c r="HVB222" s="223"/>
      <c r="HVC222" s="223"/>
      <c r="HVD222" s="333"/>
      <c r="HVE222" s="333"/>
      <c r="HVF222" s="223"/>
      <c r="HVG222" s="418"/>
      <c r="HVH222" s="418"/>
      <c r="HVI222" s="331"/>
      <c r="HVJ222" s="332"/>
      <c r="HVK222" s="418"/>
      <c r="HVL222" s="223"/>
      <c r="HVM222" s="223"/>
      <c r="HVN222" s="333"/>
      <c r="HVO222" s="333"/>
      <c r="HVP222" s="223"/>
      <c r="HVQ222" s="418"/>
      <c r="HVR222" s="418"/>
      <c r="HVS222" s="331"/>
      <c r="HVT222" s="332"/>
      <c r="HVU222" s="418"/>
      <c r="HVV222" s="223"/>
      <c r="HVW222" s="223"/>
      <c r="HVX222" s="333"/>
      <c r="HVY222" s="333"/>
      <c r="HVZ222" s="223"/>
      <c r="HWA222" s="418"/>
      <c r="HWB222" s="418"/>
      <c r="HWC222" s="331"/>
      <c r="HWD222" s="332"/>
      <c r="HWE222" s="418"/>
      <c r="HWF222" s="223"/>
      <c r="HWG222" s="223"/>
      <c r="HWH222" s="333"/>
      <c r="HWI222" s="333"/>
      <c r="HWJ222" s="223"/>
      <c r="HWK222" s="418"/>
      <c r="HWL222" s="418"/>
      <c r="HWM222" s="331"/>
      <c r="HWN222" s="332"/>
      <c r="HWO222" s="418"/>
      <c r="HWP222" s="223"/>
      <c r="HWQ222" s="223"/>
      <c r="HWR222" s="333"/>
      <c r="HWS222" s="333"/>
      <c r="HWT222" s="223"/>
      <c r="HWU222" s="418"/>
      <c r="HWV222" s="418"/>
      <c r="HWW222" s="331"/>
      <c r="HWX222" s="332"/>
      <c r="HWY222" s="418"/>
      <c r="HWZ222" s="223"/>
      <c r="HXA222" s="223"/>
      <c r="HXB222" s="333"/>
      <c r="HXC222" s="333"/>
      <c r="HXD222" s="223"/>
      <c r="HXE222" s="418"/>
      <c r="HXF222" s="418"/>
      <c r="HXG222" s="331"/>
      <c r="HXH222" s="332"/>
      <c r="HXI222" s="418"/>
      <c r="HXJ222" s="223"/>
      <c r="HXK222" s="223"/>
      <c r="HXL222" s="333"/>
      <c r="HXM222" s="333"/>
      <c r="HXN222" s="223"/>
      <c r="HXO222" s="418"/>
      <c r="HXP222" s="418"/>
      <c r="HXQ222" s="331"/>
      <c r="HXR222" s="332"/>
      <c r="HXS222" s="418"/>
      <c r="HXT222" s="223"/>
      <c r="HXU222" s="223"/>
      <c r="HXV222" s="333"/>
      <c r="HXW222" s="333"/>
      <c r="HXX222" s="223"/>
      <c r="HXY222" s="418"/>
      <c r="HXZ222" s="418"/>
      <c r="HYA222" s="331"/>
      <c r="HYB222" s="332"/>
      <c r="HYC222" s="418"/>
      <c r="HYD222" s="223"/>
      <c r="HYE222" s="223"/>
      <c r="HYF222" s="333"/>
      <c r="HYG222" s="333"/>
      <c r="HYH222" s="223"/>
      <c r="HYI222" s="418"/>
      <c r="HYJ222" s="418"/>
      <c r="HYK222" s="331"/>
      <c r="HYL222" s="332"/>
      <c r="HYM222" s="418"/>
      <c r="HYN222" s="223"/>
      <c r="HYO222" s="223"/>
      <c r="HYP222" s="333"/>
      <c r="HYQ222" s="333"/>
      <c r="HYR222" s="223"/>
      <c r="HYS222" s="418"/>
      <c r="HYT222" s="418"/>
      <c r="HYU222" s="331"/>
      <c r="HYV222" s="332"/>
      <c r="HYW222" s="418"/>
      <c r="HYX222" s="223"/>
      <c r="HYY222" s="223"/>
      <c r="HYZ222" s="333"/>
      <c r="HZA222" s="333"/>
      <c r="HZB222" s="223"/>
      <c r="HZC222" s="418"/>
      <c r="HZD222" s="418"/>
      <c r="HZE222" s="331"/>
      <c r="HZF222" s="332"/>
      <c r="HZG222" s="418"/>
      <c r="HZH222" s="223"/>
      <c r="HZI222" s="223"/>
      <c r="HZJ222" s="333"/>
      <c r="HZK222" s="333"/>
      <c r="HZL222" s="223"/>
      <c r="HZM222" s="418"/>
      <c r="HZN222" s="418"/>
      <c r="HZO222" s="331"/>
      <c r="HZP222" s="332"/>
      <c r="HZQ222" s="418"/>
      <c r="HZR222" s="223"/>
      <c r="HZS222" s="223"/>
      <c r="HZT222" s="333"/>
      <c r="HZU222" s="333"/>
      <c r="HZV222" s="223"/>
      <c r="HZW222" s="418"/>
      <c r="HZX222" s="418"/>
      <c r="HZY222" s="331"/>
      <c r="HZZ222" s="332"/>
      <c r="IAA222" s="418"/>
      <c r="IAB222" s="223"/>
      <c r="IAC222" s="223"/>
      <c r="IAD222" s="333"/>
      <c r="IAE222" s="333"/>
      <c r="IAF222" s="223"/>
      <c r="IAG222" s="418"/>
      <c r="IAH222" s="418"/>
      <c r="IAI222" s="331"/>
      <c r="IAJ222" s="332"/>
      <c r="IAK222" s="418"/>
      <c r="IAL222" s="223"/>
      <c r="IAM222" s="223"/>
      <c r="IAN222" s="333"/>
      <c r="IAO222" s="333"/>
      <c r="IAP222" s="223"/>
      <c r="IAQ222" s="418"/>
      <c r="IAR222" s="418"/>
      <c r="IAS222" s="331"/>
      <c r="IAT222" s="332"/>
      <c r="IAU222" s="418"/>
      <c r="IAV222" s="223"/>
      <c r="IAW222" s="223"/>
      <c r="IAX222" s="333"/>
      <c r="IAY222" s="333"/>
      <c r="IAZ222" s="223"/>
      <c r="IBA222" s="418"/>
      <c r="IBB222" s="418"/>
      <c r="IBC222" s="331"/>
      <c r="IBD222" s="332"/>
      <c r="IBE222" s="418"/>
      <c r="IBF222" s="223"/>
      <c r="IBG222" s="223"/>
      <c r="IBH222" s="333"/>
      <c r="IBI222" s="333"/>
      <c r="IBJ222" s="223"/>
      <c r="IBK222" s="418"/>
      <c r="IBL222" s="418"/>
      <c r="IBM222" s="331"/>
      <c r="IBN222" s="332"/>
      <c r="IBO222" s="418"/>
      <c r="IBP222" s="223"/>
      <c r="IBQ222" s="223"/>
      <c r="IBR222" s="333"/>
      <c r="IBS222" s="333"/>
      <c r="IBT222" s="223"/>
      <c r="IBU222" s="418"/>
      <c r="IBV222" s="418"/>
      <c r="IBW222" s="331"/>
      <c r="IBX222" s="332"/>
      <c r="IBY222" s="418"/>
      <c r="IBZ222" s="223"/>
      <c r="ICA222" s="223"/>
      <c r="ICB222" s="333"/>
      <c r="ICC222" s="333"/>
      <c r="ICD222" s="223"/>
      <c r="ICE222" s="418"/>
      <c r="ICF222" s="418"/>
      <c r="ICG222" s="331"/>
      <c r="ICH222" s="332"/>
      <c r="ICI222" s="418"/>
      <c r="ICJ222" s="223"/>
      <c r="ICK222" s="223"/>
      <c r="ICL222" s="333"/>
      <c r="ICM222" s="333"/>
      <c r="ICN222" s="223"/>
      <c r="ICO222" s="418"/>
      <c r="ICP222" s="418"/>
      <c r="ICQ222" s="331"/>
      <c r="ICR222" s="332"/>
      <c r="ICS222" s="418"/>
      <c r="ICT222" s="223"/>
      <c r="ICU222" s="223"/>
      <c r="ICV222" s="333"/>
      <c r="ICW222" s="333"/>
      <c r="ICX222" s="223"/>
      <c r="ICY222" s="418"/>
      <c r="ICZ222" s="418"/>
      <c r="IDA222" s="331"/>
      <c r="IDB222" s="332"/>
      <c r="IDC222" s="418"/>
      <c r="IDD222" s="223"/>
      <c r="IDE222" s="223"/>
      <c r="IDF222" s="333"/>
      <c r="IDG222" s="333"/>
      <c r="IDH222" s="223"/>
      <c r="IDI222" s="418"/>
      <c r="IDJ222" s="418"/>
      <c r="IDK222" s="331"/>
      <c r="IDL222" s="332"/>
      <c r="IDM222" s="418"/>
      <c r="IDN222" s="223"/>
      <c r="IDO222" s="223"/>
      <c r="IDP222" s="333"/>
      <c r="IDQ222" s="333"/>
      <c r="IDR222" s="223"/>
      <c r="IDS222" s="418"/>
      <c r="IDT222" s="418"/>
      <c r="IDU222" s="331"/>
      <c r="IDV222" s="332"/>
      <c r="IDW222" s="418"/>
      <c r="IDX222" s="223"/>
      <c r="IDY222" s="223"/>
      <c r="IDZ222" s="333"/>
      <c r="IEA222" s="333"/>
      <c r="IEB222" s="223"/>
      <c r="IEC222" s="418"/>
      <c r="IED222" s="418"/>
      <c r="IEE222" s="331"/>
      <c r="IEF222" s="332"/>
      <c r="IEG222" s="418"/>
      <c r="IEH222" s="223"/>
      <c r="IEI222" s="223"/>
      <c r="IEJ222" s="333"/>
      <c r="IEK222" s="333"/>
      <c r="IEL222" s="223"/>
      <c r="IEM222" s="418"/>
      <c r="IEN222" s="418"/>
      <c r="IEO222" s="331"/>
      <c r="IEP222" s="332"/>
      <c r="IEQ222" s="418"/>
      <c r="IER222" s="223"/>
      <c r="IES222" s="223"/>
      <c r="IET222" s="333"/>
      <c r="IEU222" s="333"/>
      <c r="IEV222" s="223"/>
      <c r="IEW222" s="418"/>
      <c r="IEX222" s="418"/>
      <c r="IEY222" s="331"/>
      <c r="IEZ222" s="332"/>
      <c r="IFA222" s="418"/>
      <c r="IFB222" s="223"/>
      <c r="IFC222" s="223"/>
      <c r="IFD222" s="333"/>
      <c r="IFE222" s="333"/>
      <c r="IFF222" s="223"/>
      <c r="IFG222" s="418"/>
      <c r="IFH222" s="418"/>
      <c r="IFI222" s="331"/>
      <c r="IFJ222" s="332"/>
      <c r="IFK222" s="418"/>
      <c r="IFL222" s="223"/>
      <c r="IFM222" s="223"/>
      <c r="IFN222" s="333"/>
      <c r="IFO222" s="333"/>
      <c r="IFP222" s="223"/>
      <c r="IFQ222" s="418"/>
      <c r="IFR222" s="418"/>
      <c r="IFS222" s="331"/>
      <c r="IFT222" s="332"/>
      <c r="IFU222" s="418"/>
      <c r="IFV222" s="223"/>
      <c r="IFW222" s="223"/>
      <c r="IFX222" s="333"/>
      <c r="IFY222" s="333"/>
      <c r="IFZ222" s="223"/>
      <c r="IGA222" s="418"/>
      <c r="IGB222" s="418"/>
      <c r="IGC222" s="331"/>
      <c r="IGD222" s="332"/>
      <c r="IGE222" s="418"/>
      <c r="IGF222" s="223"/>
      <c r="IGG222" s="223"/>
      <c r="IGH222" s="333"/>
      <c r="IGI222" s="333"/>
      <c r="IGJ222" s="223"/>
      <c r="IGK222" s="418"/>
      <c r="IGL222" s="418"/>
      <c r="IGM222" s="331"/>
      <c r="IGN222" s="332"/>
      <c r="IGO222" s="418"/>
      <c r="IGP222" s="223"/>
      <c r="IGQ222" s="223"/>
      <c r="IGR222" s="333"/>
      <c r="IGS222" s="333"/>
      <c r="IGT222" s="223"/>
      <c r="IGU222" s="418"/>
      <c r="IGV222" s="418"/>
      <c r="IGW222" s="331"/>
      <c r="IGX222" s="332"/>
      <c r="IGY222" s="418"/>
      <c r="IGZ222" s="223"/>
      <c r="IHA222" s="223"/>
      <c r="IHB222" s="333"/>
      <c r="IHC222" s="333"/>
      <c r="IHD222" s="223"/>
      <c r="IHE222" s="418"/>
      <c r="IHF222" s="418"/>
      <c r="IHG222" s="331"/>
      <c r="IHH222" s="332"/>
      <c r="IHI222" s="418"/>
      <c r="IHJ222" s="223"/>
      <c r="IHK222" s="223"/>
      <c r="IHL222" s="333"/>
      <c r="IHM222" s="333"/>
      <c r="IHN222" s="223"/>
      <c r="IHO222" s="418"/>
      <c r="IHP222" s="418"/>
      <c r="IHQ222" s="331"/>
      <c r="IHR222" s="332"/>
      <c r="IHS222" s="418"/>
      <c r="IHT222" s="223"/>
      <c r="IHU222" s="223"/>
      <c r="IHV222" s="333"/>
      <c r="IHW222" s="333"/>
      <c r="IHX222" s="223"/>
      <c r="IHY222" s="418"/>
      <c r="IHZ222" s="418"/>
      <c r="IIA222" s="331"/>
      <c r="IIB222" s="332"/>
      <c r="IIC222" s="418"/>
      <c r="IID222" s="223"/>
      <c r="IIE222" s="223"/>
      <c r="IIF222" s="333"/>
      <c r="IIG222" s="333"/>
      <c r="IIH222" s="223"/>
      <c r="III222" s="418"/>
      <c r="IIJ222" s="418"/>
      <c r="IIK222" s="331"/>
      <c r="IIL222" s="332"/>
      <c r="IIM222" s="418"/>
      <c r="IIN222" s="223"/>
      <c r="IIO222" s="223"/>
      <c r="IIP222" s="333"/>
      <c r="IIQ222" s="333"/>
      <c r="IIR222" s="223"/>
      <c r="IIS222" s="418"/>
      <c r="IIT222" s="418"/>
      <c r="IIU222" s="331"/>
      <c r="IIV222" s="332"/>
      <c r="IIW222" s="418"/>
      <c r="IIX222" s="223"/>
      <c r="IIY222" s="223"/>
      <c r="IIZ222" s="333"/>
      <c r="IJA222" s="333"/>
      <c r="IJB222" s="223"/>
      <c r="IJC222" s="418"/>
      <c r="IJD222" s="418"/>
      <c r="IJE222" s="331"/>
      <c r="IJF222" s="332"/>
      <c r="IJG222" s="418"/>
      <c r="IJH222" s="223"/>
      <c r="IJI222" s="223"/>
      <c r="IJJ222" s="333"/>
      <c r="IJK222" s="333"/>
      <c r="IJL222" s="223"/>
      <c r="IJM222" s="418"/>
      <c r="IJN222" s="418"/>
      <c r="IJO222" s="331"/>
      <c r="IJP222" s="332"/>
      <c r="IJQ222" s="418"/>
      <c r="IJR222" s="223"/>
      <c r="IJS222" s="223"/>
      <c r="IJT222" s="333"/>
      <c r="IJU222" s="333"/>
      <c r="IJV222" s="223"/>
      <c r="IJW222" s="418"/>
      <c r="IJX222" s="418"/>
      <c r="IJY222" s="331"/>
      <c r="IJZ222" s="332"/>
      <c r="IKA222" s="418"/>
      <c r="IKB222" s="223"/>
      <c r="IKC222" s="223"/>
      <c r="IKD222" s="333"/>
      <c r="IKE222" s="333"/>
      <c r="IKF222" s="223"/>
      <c r="IKG222" s="418"/>
      <c r="IKH222" s="418"/>
      <c r="IKI222" s="331"/>
      <c r="IKJ222" s="332"/>
      <c r="IKK222" s="418"/>
      <c r="IKL222" s="223"/>
      <c r="IKM222" s="223"/>
      <c r="IKN222" s="333"/>
      <c r="IKO222" s="333"/>
      <c r="IKP222" s="223"/>
      <c r="IKQ222" s="418"/>
      <c r="IKR222" s="418"/>
      <c r="IKS222" s="331"/>
      <c r="IKT222" s="332"/>
      <c r="IKU222" s="418"/>
      <c r="IKV222" s="223"/>
      <c r="IKW222" s="223"/>
      <c r="IKX222" s="333"/>
      <c r="IKY222" s="333"/>
      <c r="IKZ222" s="223"/>
      <c r="ILA222" s="418"/>
      <c r="ILB222" s="418"/>
      <c r="ILC222" s="331"/>
      <c r="ILD222" s="332"/>
      <c r="ILE222" s="418"/>
      <c r="ILF222" s="223"/>
      <c r="ILG222" s="223"/>
      <c r="ILH222" s="333"/>
      <c r="ILI222" s="333"/>
      <c r="ILJ222" s="223"/>
      <c r="ILK222" s="418"/>
      <c r="ILL222" s="418"/>
      <c r="ILM222" s="331"/>
      <c r="ILN222" s="332"/>
      <c r="ILO222" s="418"/>
      <c r="ILP222" s="223"/>
      <c r="ILQ222" s="223"/>
      <c r="ILR222" s="333"/>
      <c r="ILS222" s="333"/>
      <c r="ILT222" s="223"/>
      <c r="ILU222" s="418"/>
      <c r="ILV222" s="418"/>
      <c r="ILW222" s="331"/>
      <c r="ILX222" s="332"/>
      <c r="ILY222" s="418"/>
      <c r="ILZ222" s="223"/>
      <c r="IMA222" s="223"/>
      <c r="IMB222" s="333"/>
      <c r="IMC222" s="333"/>
      <c r="IMD222" s="223"/>
      <c r="IME222" s="418"/>
      <c r="IMF222" s="418"/>
      <c r="IMG222" s="331"/>
      <c r="IMH222" s="332"/>
      <c r="IMI222" s="418"/>
      <c r="IMJ222" s="223"/>
      <c r="IMK222" s="223"/>
      <c r="IML222" s="333"/>
      <c r="IMM222" s="333"/>
      <c r="IMN222" s="223"/>
      <c r="IMO222" s="418"/>
      <c r="IMP222" s="418"/>
      <c r="IMQ222" s="331"/>
      <c r="IMR222" s="332"/>
      <c r="IMS222" s="418"/>
      <c r="IMT222" s="223"/>
      <c r="IMU222" s="223"/>
      <c r="IMV222" s="333"/>
      <c r="IMW222" s="333"/>
      <c r="IMX222" s="223"/>
      <c r="IMY222" s="418"/>
      <c r="IMZ222" s="418"/>
      <c r="INA222" s="331"/>
      <c r="INB222" s="332"/>
      <c r="INC222" s="418"/>
      <c r="IND222" s="223"/>
      <c r="INE222" s="223"/>
      <c r="INF222" s="333"/>
      <c r="ING222" s="333"/>
      <c r="INH222" s="223"/>
      <c r="INI222" s="418"/>
      <c r="INJ222" s="418"/>
      <c r="INK222" s="331"/>
      <c r="INL222" s="332"/>
      <c r="INM222" s="418"/>
      <c r="INN222" s="223"/>
      <c r="INO222" s="223"/>
      <c r="INP222" s="333"/>
      <c r="INQ222" s="333"/>
      <c r="INR222" s="223"/>
      <c r="INS222" s="418"/>
      <c r="INT222" s="418"/>
      <c r="INU222" s="331"/>
      <c r="INV222" s="332"/>
      <c r="INW222" s="418"/>
      <c r="INX222" s="223"/>
      <c r="INY222" s="223"/>
      <c r="INZ222" s="333"/>
      <c r="IOA222" s="333"/>
      <c r="IOB222" s="223"/>
      <c r="IOC222" s="418"/>
      <c r="IOD222" s="418"/>
      <c r="IOE222" s="331"/>
      <c r="IOF222" s="332"/>
      <c r="IOG222" s="418"/>
      <c r="IOH222" s="223"/>
      <c r="IOI222" s="223"/>
      <c r="IOJ222" s="333"/>
      <c r="IOK222" s="333"/>
      <c r="IOL222" s="223"/>
      <c r="IOM222" s="418"/>
      <c r="ION222" s="418"/>
      <c r="IOO222" s="331"/>
      <c r="IOP222" s="332"/>
      <c r="IOQ222" s="418"/>
      <c r="IOR222" s="223"/>
      <c r="IOS222" s="223"/>
      <c r="IOT222" s="333"/>
      <c r="IOU222" s="333"/>
      <c r="IOV222" s="223"/>
      <c r="IOW222" s="418"/>
      <c r="IOX222" s="418"/>
      <c r="IOY222" s="331"/>
      <c r="IOZ222" s="332"/>
      <c r="IPA222" s="418"/>
      <c r="IPB222" s="223"/>
      <c r="IPC222" s="223"/>
      <c r="IPD222" s="333"/>
      <c r="IPE222" s="333"/>
      <c r="IPF222" s="223"/>
      <c r="IPG222" s="418"/>
      <c r="IPH222" s="418"/>
      <c r="IPI222" s="331"/>
      <c r="IPJ222" s="332"/>
      <c r="IPK222" s="418"/>
      <c r="IPL222" s="223"/>
      <c r="IPM222" s="223"/>
      <c r="IPN222" s="333"/>
      <c r="IPO222" s="333"/>
      <c r="IPP222" s="223"/>
      <c r="IPQ222" s="418"/>
      <c r="IPR222" s="418"/>
      <c r="IPS222" s="331"/>
      <c r="IPT222" s="332"/>
      <c r="IPU222" s="418"/>
      <c r="IPV222" s="223"/>
      <c r="IPW222" s="223"/>
      <c r="IPX222" s="333"/>
      <c r="IPY222" s="333"/>
      <c r="IPZ222" s="223"/>
      <c r="IQA222" s="418"/>
      <c r="IQB222" s="418"/>
      <c r="IQC222" s="331"/>
      <c r="IQD222" s="332"/>
      <c r="IQE222" s="418"/>
      <c r="IQF222" s="223"/>
      <c r="IQG222" s="223"/>
      <c r="IQH222" s="333"/>
      <c r="IQI222" s="333"/>
      <c r="IQJ222" s="223"/>
      <c r="IQK222" s="418"/>
      <c r="IQL222" s="418"/>
      <c r="IQM222" s="331"/>
      <c r="IQN222" s="332"/>
      <c r="IQO222" s="418"/>
      <c r="IQP222" s="223"/>
      <c r="IQQ222" s="223"/>
      <c r="IQR222" s="333"/>
      <c r="IQS222" s="333"/>
      <c r="IQT222" s="223"/>
      <c r="IQU222" s="418"/>
      <c r="IQV222" s="418"/>
      <c r="IQW222" s="331"/>
      <c r="IQX222" s="332"/>
      <c r="IQY222" s="418"/>
      <c r="IQZ222" s="223"/>
      <c r="IRA222" s="223"/>
      <c r="IRB222" s="333"/>
      <c r="IRC222" s="333"/>
      <c r="IRD222" s="223"/>
      <c r="IRE222" s="418"/>
      <c r="IRF222" s="418"/>
      <c r="IRG222" s="331"/>
      <c r="IRH222" s="332"/>
      <c r="IRI222" s="418"/>
      <c r="IRJ222" s="223"/>
      <c r="IRK222" s="223"/>
      <c r="IRL222" s="333"/>
      <c r="IRM222" s="333"/>
      <c r="IRN222" s="223"/>
      <c r="IRO222" s="418"/>
      <c r="IRP222" s="418"/>
      <c r="IRQ222" s="331"/>
      <c r="IRR222" s="332"/>
      <c r="IRS222" s="418"/>
      <c r="IRT222" s="223"/>
      <c r="IRU222" s="223"/>
      <c r="IRV222" s="333"/>
      <c r="IRW222" s="333"/>
      <c r="IRX222" s="223"/>
      <c r="IRY222" s="418"/>
      <c r="IRZ222" s="418"/>
      <c r="ISA222" s="331"/>
      <c r="ISB222" s="332"/>
      <c r="ISC222" s="418"/>
      <c r="ISD222" s="223"/>
      <c r="ISE222" s="223"/>
      <c r="ISF222" s="333"/>
      <c r="ISG222" s="333"/>
      <c r="ISH222" s="223"/>
      <c r="ISI222" s="418"/>
      <c r="ISJ222" s="418"/>
      <c r="ISK222" s="331"/>
      <c r="ISL222" s="332"/>
      <c r="ISM222" s="418"/>
      <c r="ISN222" s="223"/>
      <c r="ISO222" s="223"/>
      <c r="ISP222" s="333"/>
      <c r="ISQ222" s="333"/>
      <c r="ISR222" s="223"/>
      <c r="ISS222" s="418"/>
      <c r="IST222" s="418"/>
      <c r="ISU222" s="331"/>
      <c r="ISV222" s="332"/>
      <c r="ISW222" s="418"/>
      <c r="ISX222" s="223"/>
      <c r="ISY222" s="223"/>
      <c r="ISZ222" s="333"/>
      <c r="ITA222" s="333"/>
      <c r="ITB222" s="223"/>
      <c r="ITC222" s="418"/>
      <c r="ITD222" s="418"/>
      <c r="ITE222" s="331"/>
      <c r="ITF222" s="332"/>
      <c r="ITG222" s="418"/>
      <c r="ITH222" s="223"/>
      <c r="ITI222" s="223"/>
      <c r="ITJ222" s="333"/>
      <c r="ITK222" s="333"/>
      <c r="ITL222" s="223"/>
      <c r="ITM222" s="418"/>
      <c r="ITN222" s="418"/>
      <c r="ITO222" s="331"/>
      <c r="ITP222" s="332"/>
      <c r="ITQ222" s="418"/>
      <c r="ITR222" s="223"/>
      <c r="ITS222" s="223"/>
      <c r="ITT222" s="333"/>
      <c r="ITU222" s="333"/>
      <c r="ITV222" s="223"/>
      <c r="ITW222" s="418"/>
      <c r="ITX222" s="418"/>
      <c r="ITY222" s="331"/>
      <c r="ITZ222" s="332"/>
      <c r="IUA222" s="418"/>
      <c r="IUB222" s="223"/>
      <c r="IUC222" s="223"/>
      <c r="IUD222" s="333"/>
      <c r="IUE222" s="333"/>
      <c r="IUF222" s="223"/>
      <c r="IUG222" s="418"/>
      <c r="IUH222" s="418"/>
      <c r="IUI222" s="331"/>
      <c r="IUJ222" s="332"/>
      <c r="IUK222" s="418"/>
      <c r="IUL222" s="223"/>
      <c r="IUM222" s="223"/>
      <c r="IUN222" s="333"/>
      <c r="IUO222" s="333"/>
      <c r="IUP222" s="223"/>
      <c r="IUQ222" s="418"/>
      <c r="IUR222" s="418"/>
      <c r="IUS222" s="331"/>
      <c r="IUT222" s="332"/>
      <c r="IUU222" s="418"/>
      <c r="IUV222" s="223"/>
      <c r="IUW222" s="223"/>
      <c r="IUX222" s="333"/>
      <c r="IUY222" s="333"/>
      <c r="IUZ222" s="223"/>
      <c r="IVA222" s="418"/>
      <c r="IVB222" s="418"/>
      <c r="IVC222" s="331"/>
      <c r="IVD222" s="332"/>
      <c r="IVE222" s="418"/>
      <c r="IVF222" s="223"/>
      <c r="IVG222" s="223"/>
      <c r="IVH222" s="333"/>
      <c r="IVI222" s="333"/>
      <c r="IVJ222" s="223"/>
      <c r="IVK222" s="418"/>
      <c r="IVL222" s="418"/>
      <c r="IVM222" s="331"/>
      <c r="IVN222" s="332"/>
      <c r="IVO222" s="418"/>
      <c r="IVP222" s="223"/>
      <c r="IVQ222" s="223"/>
      <c r="IVR222" s="333"/>
      <c r="IVS222" s="333"/>
      <c r="IVT222" s="223"/>
      <c r="IVU222" s="418"/>
      <c r="IVV222" s="418"/>
      <c r="IVW222" s="331"/>
      <c r="IVX222" s="332"/>
      <c r="IVY222" s="418"/>
      <c r="IVZ222" s="223"/>
      <c r="IWA222" s="223"/>
      <c r="IWB222" s="333"/>
      <c r="IWC222" s="333"/>
      <c r="IWD222" s="223"/>
      <c r="IWE222" s="418"/>
      <c r="IWF222" s="418"/>
      <c r="IWG222" s="331"/>
      <c r="IWH222" s="332"/>
      <c r="IWI222" s="418"/>
      <c r="IWJ222" s="223"/>
      <c r="IWK222" s="223"/>
      <c r="IWL222" s="333"/>
      <c r="IWM222" s="333"/>
      <c r="IWN222" s="223"/>
      <c r="IWO222" s="418"/>
      <c r="IWP222" s="418"/>
      <c r="IWQ222" s="331"/>
      <c r="IWR222" s="332"/>
      <c r="IWS222" s="418"/>
      <c r="IWT222" s="223"/>
      <c r="IWU222" s="223"/>
      <c r="IWV222" s="333"/>
      <c r="IWW222" s="333"/>
      <c r="IWX222" s="223"/>
      <c r="IWY222" s="418"/>
      <c r="IWZ222" s="418"/>
      <c r="IXA222" s="331"/>
      <c r="IXB222" s="332"/>
      <c r="IXC222" s="418"/>
      <c r="IXD222" s="223"/>
      <c r="IXE222" s="223"/>
      <c r="IXF222" s="333"/>
      <c r="IXG222" s="333"/>
      <c r="IXH222" s="223"/>
      <c r="IXI222" s="418"/>
      <c r="IXJ222" s="418"/>
      <c r="IXK222" s="331"/>
      <c r="IXL222" s="332"/>
      <c r="IXM222" s="418"/>
      <c r="IXN222" s="223"/>
      <c r="IXO222" s="223"/>
      <c r="IXP222" s="333"/>
      <c r="IXQ222" s="333"/>
      <c r="IXR222" s="223"/>
      <c r="IXS222" s="418"/>
      <c r="IXT222" s="418"/>
      <c r="IXU222" s="331"/>
      <c r="IXV222" s="332"/>
      <c r="IXW222" s="418"/>
      <c r="IXX222" s="223"/>
      <c r="IXY222" s="223"/>
      <c r="IXZ222" s="333"/>
      <c r="IYA222" s="333"/>
      <c r="IYB222" s="223"/>
      <c r="IYC222" s="418"/>
      <c r="IYD222" s="418"/>
      <c r="IYE222" s="331"/>
      <c r="IYF222" s="332"/>
      <c r="IYG222" s="418"/>
      <c r="IYH222" s="223"/>
      <c r="IYI222" s="223"/>
      <c r="IYJ222" s="333"/>
      <c r="IYK222" s="333"/>
      <c r="IYL222" s="223"/>
      <c r="IYM222" s="418"/>
      <c r="IYN222" s="418"/>
      <c r="IYO222" s="331"/>
      <c r="IYP222" s="332"/>
      <c r="IYQ222" s="418"/>
      <c r="IYR222" s="223"/>
      <c r="IYS222" s="223"/>
      <c r="IYT222" s="333"/>
      <c r="IYU222" s="333"/>
      <c r="IYV222" s="223"/>
      <c r="IYW222" s="418"/>
      <c r="IYX222" s="418"/>
      <c r="IYY222" s="331"/>
      <c r="IYZ222" s="332"/>
      <c r="IZA222" s="418"/>
      <c r="IZB222" s="223"/>
      <c r="IZC222" s="223"/>
      <c r="IZD222" s="333"/>
      <c r="IZE222" s="333"/>
      <c r="IZF222" s="223"/>
      <c r="IZG222" s="418"/>
      <c r="IZH222" s="418"/>
      <c r="IZI222" s="331"/>
      <c r="IZJ222" s="332"/>
      <c r="IZK222" s="418"/>
      <c r="IZL222" s="223"/>
      <c r="IZM222" s="223"/>
      <c r="IZN222" s="333"/>
      <c r="IZO222" s="333"/>
      <c r="IZP222" s="223"/>
      <c r="IZQ222" s="418"/>
      <c r="IZR222" s="418"/>
      <c r="IZS222" s="331"/>
      <c r="IZT222" s="332"/>
      <c r="IZU222" s="418"/>
      <c r="IZV222" s="223"/>
      <c r="IZW222" s="223"/>
      <c r="IZX222" s="333"/>
      <c r="IZY222" s="333"/>
      <c r="IZZ222" s="223"/>
      <c r="JAA222" s="418"/>
      <c r="JAB222" s="418"/>
      <c r="JAC222" s="331"/>
      <c r="JAD222" s="332"/>
      <c r="JAE222" s="418"/>
      <c r="JAF222" s="223"/>
      <c r="JAG222" s="223"/>
      <c r="JAH222" s="333"/>
      <c r="JAI222" s="333"/>
      <c r="JAJ222" s="223"/>
      <c r="JAK222" s="418"/>
      <c r="JAL222" s="418"/>
      <c r="JAM222" s="331"/>
      <c r="JAN222" s="332"/>
      <c r="JAO222" s="418"/>
      <c r="JAP222" s="223"/>
      <c r="JAQ222" s="223"/>
      <c r="JAR222" s="333"/>
      <c r="JAS222" s="333"/>
      <c r="JAT222" s="223"/>
      <c r="JAU222" s="418"/>
      <c r="JAV222" s="418"/>
      <c r="JAW222" s="331"/>
      <c r="JAX222" s="332"/>
      <c r="JAY222" s="418"/>
      <c r="JAZ222" s="223"/>
      <c r="JBA222" s="223"/>
      <c r="JBB222" s="333"/>
      <c r="JBC222" s="333"/>
      <c r="JBD222" s="223"/>
      <c r="JBE222" s="418"/>
      <c r="JBF222" s="418"/>
      <c r="JBG222" s="331"/>
      <c r="JBH222" s="332"/>
      <c r="JBI222" s="418"/>
      <c r="JBJ222" s="223"/>
      <c r="JBK222" s="223"/>
      <c r="JBL222" s="333"/>
      <c r="JBM222" s="333"/>
      <c r="JBN222" s="223"/>
      <c r="JBO222" s="418"/>
      <c r="JBP222" s="418"/>
      <c r="JBQ222" s="331"/>
      <c r="JBR222" s="332"/>
      <c r="JBS222" s="418"/>
      <c r="JBT222" s="223"/>
      <c r="JBU222" s="223"/>
      <c r="JBV222" s="333"/>
      <c r="JBW222" s="333"/>
      <c r="JBX222" s="223"/>
      <c r="JBY222" s="418"/>
      <c r="JBZ222" s="418"/>
      <c r="JCA222" s="331"/>
      <c r="JCB222" s="332"/>
      <c r="JCC222" s="418"/>
      <c r="JCD222" s="223"/>
      <c r="JCE222" s="223"/>
      <c r="JCF222" s="333"/>
      <c r="JCG222" s="333"/>
      <c r="JCH222" s="223"/>
      <c r="JCI222" s="418"/>
      <c r="JCJ222" s="418"/>
      <c r="JCK222" s="331"/>
      <c r="JCL222" s="332"/>
      <c r="JCM222" s="418"/>
      <c r="JCN222" s="223"/>
      <c r="JCO222" s="223"/>
      <c r="JCP222" s="333"/>
      <c r="JCQ222" s="333"/>
      <c r="JCR222" s="223"/>
      <c r="JCS222" s="418"/>
      <c r="JCT222" s="418"/>
      <c r="JCU222" s="331"/>
      <c r="JCV222" s="332"/>
      <c r="JCW222" s="418"/>
      <c r="JCX222" s="223"/>
      <c r="JCY222" s="223"/>
      <c r="JCZ222" s="333"/>
      <c r="JDA222" s="333"/>
      <c r="JDB222" s="223"/>
      <c r="JDC222" s="418"/>
      <c r="JDD222" s="418"/>
      <c r="JDE222" s="331"/>
      <c r="JDF222" s="332"/>
      <c r="JDG222" s="418"/>
      <c r="JDH222" s="223"/>
      <c r="JDI222" s="223"/>
      <c r="JDJ222" s="333"/>
      <c r="JDK222" s="333"/>
      <c r="JDL222" s="223"/>
      <c r="JDM222" s="418"/>
      <c r="JDN222" s="418"/>
      <c r="JDO222" s="331"/>
      <c r="JDP222" s="332"/>
      <c r="JDQ222" s="418"/>
      <c r="JDR222" s="223"/>
      <c r="JDS222" s="223"/>
      <c r="JDT222" s="333"/>
      <c r="JDU222" s="333"/>
      <c r="JDV222" s="223"/>
      <c r="JDW222" s="418"/>
      <c r="JDX222" s="418"/>
      <c r="JDY222" s="331"/>
      <c r="JDZ222" s="332"/>
      <c r="JEA222" s="418"/>
      <c r="JEB222" s="223"/>
      <c r="JEC222" s="223"/>
      <c r="JED222" s="333"/>
      <c r="JEE222" s="333"/>
      <c r="JEF222" s="223"/>
      <c r="JEG222" s="418"/>
      <c r="JEH222" s="418"/>
      <c r="JEI222" s="331"/>
      <c r="JEJ222" s="332"/>
      <c r="JEK222" s="418"/>
      <c r="JEL222" s="223"/>
      <c r="JEM222" s="223"/>
      <c r="JEN222" s="333"/>
      <c r="JEO222" s="333"/>
      <c r="JEP222" s="223"/>
      <c r="JEQ222" s="418"/>
      <c r="JER222" s="418"/>
      <c r="JES222" s="331"/>
      <c r="JET222" s="332"/>
      <c r="JEU222" s="418"/>
      <c r="JEV222" s="223"/>
      <c r="JEW222" s="223"/>
      <c r="JEX222" s="333"/>
      <c r="JEY222" s="333"/>
      <c r="JEZ222" s="223"/>
      <c r="JFA222" s="418"/>
      <c r="JFB222" s="418"/>
      <c r="JFC222" s="331"/>
      <c r="JFD222" s="332"/>
      <c r="JFE222" s="418"/>
      <c r="JFF222" s="223"/>
      <c r="JFG222" s="223"/>
      <c r="JFH222" s="333"/>
      <c r="JFI222" s="333"/>
      <c r="JFJ222" s="223"/>
      <c r="JFK222" s="418"/>
      <c r="JFL222" s="418"/>
      <c r="JFM222" s="331"/>
      <c r="JFN222" s="332"/>
      <c r="JFO222" s="418"/>
      <c r="JFP222" s="223"/>
      <c r="JFQ222" s="223"/>
      <c r="JFR222" s="333"/>
      <c r="JFS222" s="333"/>
      <c r="JFT222" s="223"/>
      <c r="JFU222" s="418"/>
      <c r="JFV222" s="418"/>
      <c r="JFW222" s="331"/>
      <c r="JFX222" s="332"/>
      <c r="JFY222" s="418"/>
      <c r="JFZ222" s="223"/>
      <c r="JGA222" s="223"/>
      <c r="JGB222" s="333"/>
      <c r="JGC222" s="333"/>
      <c r="JGD222" s="223"/>
      <c r="JGE222" s="418"/>
      <c r="JGF222" s="418"/>
      <c r="JGG222" s="331"/>
      <c r="JGH222" s="332"/>
      <c r="JGI222" s="418"/>
      <c r="JGJ222" s="223"/>
      <c r="JGK222" s="223"/>
      <c r="JGL222" s="333"/>
      <c r="JGM222" s="333"/>
      <c r="JGN222" s="223"/>
      <c r="JGO222" s="418"/>
      <c r="JGP222" s="418"/>
      <c r="JGQ222" s="331"/>
      <c r="JGR222" s="332"/>
      <c r="JGS222" s="418"/>
      <c r="JGT222" s="223"/>
      <c r="JGU222" s="223"/>
      <c r="JGV222" s="333"/>
      <c r="JGW222" s="333"/>
      <c r="JGX222" s="223"/>
      <c r="JGY222" s="418"/>
      <c r="JGZ222" s="418"/>
      <c r="JHA222" s="331"/>
      <c r="JHB222" s="332"/>
      <c r="JHC222" s="418"/>
      <c r="JHD222" s="223"/>
      <c r="JHE222" s="223"/>
      <c r="JHF222" s="333"/>
      <c r="JHG222" s="333"/>
      <c r="JHH222" s="223"/>
      <c r="JHI222" s="418"/>
      <c r="JHJ222" s="418"/>
      <c r="JHK222" s="331"/>
      <c r="JHL222" s="332"/>
      <c r="JHM222" s="418"/>
      <c r="JHN222" s="223"/>
      <c r="JHO222" s="223"/>
      <c r="JHP222" s="333"/>
      <c r="JHQ222" s="333"/>
      <c r="JHR222" s="223"/>
      <c r="JHS222" s="418"/>
      <c r="JHT222" s="418"/>
      <c r="JHU222" s="331"/>
      <c r="JHV222" s="332"/>
      <c r="JHW222" s="418"/>
      <c r="JHX222" s="223"/>
      <c r="JHY222" s="223"/>
      <c r="JHZ222" s="333"/>
      <c r="JIA222" s="333"/>
      <c r="JIB222" s="223"/>
      <c r="JIC222" s="418"/>
      <c r="JID222" s="418"/>
      <c r="JIE222" s="331"/>
      <c r="JIF222" s="332"/>
      <c r="JIG222" s="418"/>
      <c r="JIH222" s="223"/>
      <c r="JII222" s="223"/>
      <c r="JIJ222" s="333"/>
      <c r="JIK222" s="333"/>
      <c r="JIL222" s="223"/>
      <c r="JIM222" s="418"/>
      <c r="JIN222" s="418"/>
      <c r="JIO222" s="331"/>
      <c r="JIP222" s="332"/>
      <c r="JIQ222" s="418"/>
      <c r="JIR222" s="223"/>
      <c r="JIS222" s="223"/>
      <c r="JIT222" s="333"/>
      <c r="JIU222" s="333"/>
      <c r="JIV222" s="223"/>
      <c r="JIW222" s="418"/>
      <c r="JIX222" s="418"/>
      <c r="JIY222" s="331"/>
      <c r="JIZ222" s="332"/>
      <c r="JJA222" s="418"/>
      <c r="JJB222" s="223"/>
      <c r="JJC222" s="223"/>
      <c r="JJD222" s="333"/>
      <c r="JJE222" s="333"/>
      <c r="JJF222" s="223"/>
      <c r="JJG222" s="418"/>
      <c r="JJH222" s="418"/>
      <c r="JJI222" s="331"/>
      <c r="JJJ222" s="332"/>
      <c r="JJK222" s="418"/>
      <c r="JJL222" s="223"/>
      <c r="JJM222" s="223"/>
      <c r="JJN222" s="333"/>
      <c r="JJO222" s="333"/>
      <c r="JJP222" s="223"/>
      <c r="JJQ222" s="418"/>
      <c r="JJR222" s="418"/>
      <c r="JJS222" s="331"/>
      <c r="JJT222" s="332"/>
      <c r="JJU222" s="418"/>
      <c r="JJV222" s="223"/>
      <c r="JJW222" s="223"/>
      <c r="JJX222" s="333"/>
      <c r="JJY222" s="333"/>
      <c r="JJZ222" s="223"/>
      <c r="JKA222" s="418"/>
      <c r="JKB222" s="418"/>
      <c r="JKC222" s="331"/>
      <c r="JKD222" s="332"/>
      <c r="JKE222" s="418"/>
      <c r="JKF222" s="223"/>
      <c r="JKG222" s="223"/>
      <c r="JKH222" s="333"/>
      <c r="JKI222" s="333"/>
      <c r="JKJ222" s="223"/>
      <c r="JKK222" s="418"/>
      <c r="JKL222" s="418"/>
      <c r="JKM222" s="331"/>
      <c r="JKN222" s="332"/>
      <c r="JKO222" s="418"/>
      <c r="JKP222" s="223"/>
      <c r="JKQ222" s="223"/>
      <c r="JKR222" s="333"/>
      <c r="JKS222" s="333"/>
      <c r="JKT222" s="223"/>
      <c r="JKU222" s="418"/>
      <c r="JKV222" s="418"/>
      <c r="JKW222" s="331"/>
      <c r="JKX222" s="332"/>
      <c r="JKY222" s="418"/>
      <c r="JKZ222" s="223"/>
      <c r="JLA222" s="223"/>
      <c r="JLB222" s="333"/>
      <c r="JLC222" s="333"/>
      <c r="JLD222" s="223"/>
      <c r="JLE222" s="418"/>
      <c r="JLF222" s="418"/>
      <c r="JLG222" s="331"/>
      <c r="JLH222" s="332"/>
      <c r="JLI222" s="418"/>
      <c r="JLJ222" s="223"/>
      <c r="JLK222" s="223"/>
      <c r="JLL222" s="333"/>
      <c r="JLM222" s="333"/>
      <c r="JLN222" s="223"/>
      <c r="JLO222" s="418"/>
      <c r="JLP222" s="418"/>
      <c r="JLQ222" s="331"/>
      <c r="JLR222" s="332"/>
      <c r="JLS222" s="418"/>
      <c r="JLT222" s="223"/>
      <c r="JLU222" s="223"/>
      <c r="JLV222" s="333"/>
      <c r="JLW222" s="333"/>
      <c r="JLX222" s="223"/>
      <c r="JLY222" s="418"/>
      <c r="JLZ222" s="418"/>
      <c r="JMA222" s="331"/>
      <c r="JMB222" s="332"/>
      <c r="JMC222" s="418"/>
      <c r="JMD222" s="223"/>
      <c r="JME222" s="223"/>
      <c r="JMF222" s="333"/>
      <c r="JMG222" s="333"/>
      <c r="JMH222" s="223"/>
      <c r="JMI222" s="418"/>
      <c r="JMJ222" s="418"/>
      <c r="JMK222" s="331"/>
      <c r="JML222" s="332"/>
      <c r="JMM222" s="418"/>
      <c r="JMN222" s="223"/>
      <c r="JMO222" s="223"/>
      <c r="JMP222" s="333"/>
      <c r="JMQ222" s="333"/>
      <c r="JMR222" s="223"/>
      <c r="JMS222" s="418"/>
      <c r="JMT222" s="418"/>
      <c r="JMU222" s="331"/>
      <c r="JMV222" s="332"/>
      <c r="JMW222" s="418"/>
      <c r="JMX222" s="223"/>
      <c r="JMY222" s="223"/>
      <c r="JMZ222" s="333"/>
      <c r="JNA222" s="333"/>
      <c r="JNB222" s="223"/>
      <c r="JNC222" s="418"/>
      <c r="JND222" s="418"/>
      <c r="JNE222" s="331"/>
      <c r="JNF222" s="332"/>
      <c r="JNG222" s="418"/>
      <c r="JNH222" s="223"/>
      <c r="JNI222" s="223"/>
      <c r="JNJ222" s="333"/>
      <c r="JNK222" s="333"/>
      <c r="JNL222" s="223"/>
      <c r="JNM222" s="418"/>
      <c r="JNN222" s="418"/>
      <c r="JNO222" s="331"/>
      <c r="JNP222" s="332"/>
      <c r="JNQ222" s="418"/>
      <c r="JNR222" s="223"/>
      <c r="JNS222" s="223"/>
      <c r="JNT222" s="333"/>
      <c r="JNU222" s="333"/>
      <c r="JNV222" s="223"/>
      <c r="JNW222" s="418"/>
      <c r="JNX222" s="418"/>
      <c r="JNY222" s="331"/>
      <c r="JNZ222" s="332"/>
      <c r="JOA222" s="418"/>
      <c r="JOB222" s="223"/>
      <c r="JOC222" s="223"/>
      <c r="JOD222" s="333"/>
      <c r="JOE222" s="333"/>
      <c r="JOF222" s="223"/>
      <c r="JOG222" s="418"/>
      <c r="JOH222" s="418"/>
      <c r="JOI222" s="331"/>
      <c r="JOJ222" s="332"/>
      <c r="JOK222" s="418"/>
      <c r="JOL222" s="223"/>
      <c r="JOM222" s="223"/>
      <c r="JON222" s="333"/>
      <c r="JOO222" s="333"/>
      <c r="JOP222" s="223"/>
      <c r="JOQ222" s="418"/>
      <c r="JOR222" s="418"/>
      <c r="JOS222" s="331"/>
      <c r="JOT222" s="332"/>
      <c r="JOU222" s="418"/>
      <c r="JOV222" s="223"/>
      <c r="JOW222" s="223"/>
      <c r="JOX222" s="333"/>
      <c r="JOY222" s="333"/>
      <c r="JOZ222" s="223"/>
      <c r="JPA222" s="418"/>
      <c r="JPB222" s="418"/>
      <c r="JPC222" s="331"/>
      <c r="JPD222" s="332"/>
      <c r="JPE222" s="418"/>
      <c r="JPF222" s="223"/>
      <c r="JPG222" s="223"/>
      <c r="JPH222" s="333"/>
      <c r="JPI222" s="333"/>
      <c r="JPJ222" s="223"/>
      <c r="JPK222" s="418"/>
      <c r="JPL222" s="418"/>
      <c r="JPM222" s="331"/>
      <c r="JPN222" s="332"/>
      <c r="JPO222" s="418"/>
      <c r="JPP222" s="223"/>
      <c r="JPQ222" s="223"/>
      <c r="JPR222" s="333"/>
      <c r="JPS222" s="333"/>
      <c r="JPT222" s="223"/>
      <c r="JPU222" s="418"/>
      <c r="JPV222" s="418"/>
      <c r="JPW222" s="331"/>
      <c r="JPX222" s="332"/>
      <c r="JPY222" s="418"/>
      <c r="JPZ222" s="223"/>
      <c r="JQA222" s="223"/>
      <c r="JQB222" s="333"/>
      <c r="JQC222" s="333"/>
      <c r="JQD222" s="223"/>
      <c r="JQE222" s="418"/>
      <c r="JQF222" s="418"/>
      <c r="JQG222" s="331"/>
      <c r="JQH222" s="332"/>
      <c r="JQI222" s="418"/>
      <c r="JQJ222" s="223"/>
      <c r="JQK222" s="223"/>
      <c r="JQL222" s="333"/>
      <c r="JQM222" s="333"/>
      <c r="JQN222" s="223"/>
      <c r="JQO222" s="418"/>
      <c r="JQP222" s="418"/>
      <c r="JQQ222" s="331"/>
      <c r="JQR222" s="332"/>
      <c r="JQS222" s="418"/>
      <c r="JQT222" s="223"/>
      <c r="JQU222" s="223"/>
      <c r="JQV222" s="333"/>
      <c r="JQW222" s="333"/>
      <c r="JQX222" s="223"/>
      <c r="JQY222" s="418"/>
      <c r="JQZ222" s="418"/>
      <c r="JRA222" s="331"/>
      <c r="JRB222" s="332"/>
      <c r="JRC222" s="418"/>
      <c r="JRD222" s="223"/>
      <c r="JRE222" s="223"/>
      <c r="JRF222" s="333"/>
      <c r="JRG222" s="333"/>
      <c r="JRH222" s="223"/>
      <c r="JRI222" s="418"/>
      <c r="JRJ222" s="418"/>
      <c r="JRK222" s="331"/>
      <c r="JRL222" s="332"/>
      <c r="JRM222" s="418"/>
      <c r="JRN222" s="223"/>
      <c r="JRO222" s="223"/>
      <c r="JRP222" s="333"/>
      <c r="JRQ222" s="333"/>
      <c r="JRR222" s="223"/>
      <c r="JRS222" s="418"/>
      <c r="JRT222" s="418"/>
      <c r="JRU222" s="331"/>
      <c r="JRV222" s="332"/>
      <c r="JRW222" s="418"/>
      <c r="JRX222" s="223"/>
      <c r="JRY222" s="223"/>
      <c r="JRZ222" s="333"/>
      <c r="JSA222" s="333"/>
      <c r="JSB222" s="223"/>
      <c r="JSC222" s="418"/>
      <c r="JSD222" s="418"/>
      <c r="JSE222" s="331"/>
      <c r="JSF222" s="332"/>
      <c r="JSG222" s="418"/>
      <c r="JSH222" s="223"/>
      <c r="JSI222" s="223"/>
      <c r="JSJ222" s="333"/>
      <c r="JSK222" s="333"/>
      <c r="JSL222" s="223"/>
      <c r="JSM222" s="418"/>
      <c r="JSN222" s="418"/>
      <c r="JSO222" s="331"/>
      <c r="JSP222" s="332"/>
      <c r="JSQ222" s="418"/>
      <c r="JSR222" s="223"/>
      <c r="JSS222" s="223"/>
      <c r="JST222" s="333"/>
      <c r="JSU222" s="333"/>
      <c r="JSV222" s="223"/>
      <c r="JSW222" s="418"/>
      <c r="JSX222" s="418"/>
      <c r="JSY222" s="331"/>
      <c r="JSZ222" s="332"/>
      <c r="JTA222" s="418"/>
      <c r="JTB222" s="223"/>
      <c r="JTC222" s="223"/>
      <c r="JTD222" s="333"/>
      <c r="JTE222" s="333"/>
      <c r="JTF222" s="223"/>
      <c r="JTG222" s="418"/>
      <c r="JTH222" s="418"/>
      <c r="JTI222" s="331"/>
      <c r="JTJ222" s="332"/>
      <c r="JTK222" s="418"/>
      <c r="JTL222" s="223"/>
      <c r="JTM222" s="223"/>
      <c r="JTN222" s="333"/>
      <c r="JTO222" s="333"/>
      <c r="JTP222" s="223"/>
      <c r="JTQ222" s="418"/>
      <c r="JTR222" s="418"/>
      <c r="JTS222" s="331"/>
      <c r="JTT222" s="332"/>
      <c r="JTU222" s="418"/>
      <c r="JTV222" s="223"/>
      <c r="JTW222" s="223"/>
      <c r="JTX222" s="333"/>
      <c r="JTY222" s="333"/>
      <c r="JTZ222" s="223"/>
      <c r="JUA222" s="418"/>
      <c r="JUB222" s="418"/>
      <c r="JUC222" s="331"/>
      <c r="JUD222" s="332"/>
      <c r="JUE222" s="418"/>
      <c r="JUF222" s="223"/>
      <c r="JUG222" s="223"/>
      <c r="JUH222" s="333"/>
      <c r="JUI222" s="333"/>
      <c r="JUJ222" s="223"/>
      <c r="JUK222" s="418"/>
      <c r="JUL222" s="418"/>
      <c r="JUM222" s="331"/>
      <c r="JUN222" s="332"/>
      <c r="JUO222" s="418"/>
      <c r="JUP222" s="223"/>
      <c r="JUQ222" s="223"/>
      <c r="JUR222" s="333"/>
      <c r="JUS222" s="333"/>
      <c r="JUT222" s="223"/>
      <c r="JUU222" s="418"/>
      <c r="JUV222" s="418"/>
      <c r="JUW222" s="331"/>
      <c r="JUX222" s="332"/>
      <c r="JUY222" s="418"/>
      <c r="JUZ222" s="223"/>
      <c r="JVA222" s="223"/>
      <c r="JVB222" s="333"/>
      <c r="JVC222" s="333"/>
      <c r="JVD222" s="223"/>
      <c r="JVE222" s="418"/>
      <c r="JVF222" s="418"/>
      <c r="JVG222" s="331"/>
      <c r="JVH222" s="332"/>
      <c r="JVI222" s="418"/>
      <c r="JVJ222" s="223"/>
      <c r="JVK222" s="223"/>
      <c r="JVL222" s="333"/>
      <c r="JVM222" s="333"/>
      <c r="JVN222" s="223"/>
      <c r="JVO222" s="418"/>
      <c r="JVP222" s="418"/>
      <c r="JVQ222" s="331"/>
      <c r="JVR222" s="332"/>
      <c r="JVS222" s="418"/>
      <c r="JVT222" s="223"/>
      <c r="JVU222" s="223"/>
      <c r="JVV222" s="333"/>
      <c r="JVW222" s="333"/>
      <c r="JVX222" s="223"/>
      <c r="JVY222" s="418"/>
      <c r="JVZ222" s="418"/>
      <c r="JWA222" s="331"/>
      <c r="JWB222" s="332"/>
      <c r="JWC222" s="418"/>
      <c r="JWD222" s="223"/>
      <c r="JWE222" s="223"/>
      <c r="JWF222" s="333"/>
      <c r="JWG222" s="333"/>
      <c r="JWH222" s="223"/>
      <c r="JWI222" s="418"/>
      <c r="JWJ222" s="418"/>
      <c r="JWK222" s="331"/>
      <c r="JWL222" s="332"/>
      <c r="JWM222" s="418"/>
      <c r="JWN222" s="223"/>
      <c r="JWO222" s="223"/>
      <c r="JWP222" s="333"/>
      <c r="JWQ222" s="333"/>
      <c r="JWR222" s="223"/>
      <c r="JWS222" s="418"/>
      <c r="JWT222" s="418"/>
      <c r="JWU222" s="331"/>
      <c r="JWV222" s="332"/>
      <c r="JWW222" s="418"/>
      <c r="JWX222" s="223"/>
      <c r="JWY222" s="223"/>
      <c r="JWZ222" s="333"/>
      <c r="JXA222" s="333"/>
      <c r="JXB222" s="223"/>
      <c r="JXC222" s="418"/>
      <c r="JXD222" s="418"/>
      <c r="JXE222" s="331"/>
      <c r="JXF222" s="332"/>
      <c r="JXG222" s="418"/>
      <c r="JXH222" s="223"/>
      <c r="JXI222" s="223"/>
      <c r="JXJ222" s="333"/>
      <c r="JXK222" s="333"/>
      <c r="JXL222" s="223"/>
      <c r="JXM222" s="418"/>
      <c r="JXN222" s="418"/>
      <c r="JXO222" s="331"/>
      <c r="JXP222" s="332"/>
      <c r="JXQ222" s="418"/>
      <c r="JXR222" s="223"/>
      <c r="JXS222" s="223"/>
      <c r="JXT222" s="333"/>
      <c r="JXU222" s="333"/>
      <c r="JXV222" s="223"/>
      <c r="JXW222" s="418"/>
      <c r="JXX222" s="418"/>
      <c r="JXY222" s="331"/>
      <c r="JXZ222" s="332"/>
      <c r="JYA222" s="418"/>
      <c r="JYB222" s="223"/>
      <c r="JYC222" s="223"/>
      <c r="JYD222" s="333"/>
      <c r="JYE222" s="333"/>
      <c r="JYF222" s="223"/>
      <c r="JYG222" s="418"/>
      <c r="JYH222" s="418"/>
      <c r="JYI222" s="331"/>
      <c r="JYJ222" s="332"/>
      <c r="JYK222" s="418"/>
      <c r="JYL222" s="223"/>
      <c r="JYM222" s="223"/>
      <c r="JYN222" s="333"/>
      <c r="JYO222" s="333"/>
      <c r="JYP222" s="223"/>
      <c r="JYQ222" s="418"/>
      <c r="JYR222" s="418"/>
      <c r="JYS222" s="331"/>
      <c r="JYT222" s="332"/>
      <c r="JYU222" s="418"/>
      <c r="JYV222" s="223"/>
      <c r="JYW222" s="223"/>
      <c r="JYX222" s="333"/>
      <c r="JYY222" s="333"/>
      <c r="JYZ222" s="223"/>
      <c r="JZA222" s="418"/>
      <c r="JZB222" s="418"/>
      <c r="JZC222" s="331"/>
      <c r="JZD222" s="332"/>
      <c r="JZE222" s="418"/>
      <c r="JZF222" s="223"/>
      <c r="JZG222" s="223"/>
      <c r="JZH222" s="333"/>
      <c r="JZI222" s="333"/>
      <c r="JZJ222" s="223"/>
      <c r="JZK222" s="418"/>
      <c r="JZL222" s="418"/>
      <c r="JZM222" s="331"/>
      <c r="JZN222" s="332"/>
      <c r="JZO222" s="418"/>
      <c r="JZP222" s="223"/>
      <c r="JZQ222" s="223"/>
      <c r="JZR222" s="333"/>
      <c r="JZS222" s="333"/>
      <c r="JZT222" s="223"/>
      <c r="JZU222" s="418"/>
      <c r="JZV222" s="418"/>
      <c r="JZW222" s="331"/>
      <c r="JZX222" s="332"/>
      <c r="JZY222" s="418"/>
      <c r="JZZ222" s="223"/>
      <c r="KAA222" s="223"/>
      <c r="KAB222" s="333"/>
      <c r="KAC222" s="333"/>
      <c r="KAD222" s="223"/>
      <c r="KAE222" s="418"/>
      <c r="KAF222" s="418"/>
      <c r="KAG222" s="331"/>
      <c r="KAH222" s="332"/>
      <c r="KAI222" s="418"/>
      <c r="KAJ222" s="223"/>
      <c r="KAK222" s="223"/>
      <c r="KAL222" s="333"/>
      <c r="KAM222" s="333"/>
      <c r="KAN222" s="223"/>
      <c r="KAO222" s="418"/>
      <c r="KAP222" s="418"/>
      <c r="KAQ222" s="331"/>
      <c r="KAR222" s="332"/>
      <c r="KAS222" s="418"/>
      <c r="KAT222" s="223"/>
      <c r="KAU222" s="223"/>
      <c r="KAV222" s="333"/>
      <c r="KAW222" s="333"/>
      <c r="KAX222" s="223"/>
      <c r="KAY222" s="418"/>
      <c r="KAZ222" s="418"/>
      <c r="KBA222" s="331"/>
      <c r="KBB222" s="332"/>
      <c r="KBC222" s="418"/>
      <c r="KBD222" s="223"/>
      <c r="KBE222" s="223"/>
      <c r="KBF222" s="333"/>
      <c r="KBG222" s="333"/>
      <c r="KBH222" s="223"/>
      <c r="KBI222" s="418"/>
      <c r="KBJ222" s="418"/>
      <c r="KBK222" s="331"/>
      <c r="KBL222" s="332"/>
      <c r="KBM222" s="418"/>
      <c r="KBN222" s="223"/>
      <c r="KBO222" s="223"/>
      <c r="KBP222" s="333"/>
      <c r="KBQ222" s="333"/>
      <c r="KBR222" s="223"/>
      <c r="KBS222" s="418"/>
      <c r="KBT222" s="418"/>
      <c r="KBU222" s="331"/>
      <c r="KBV222" s="332"/>
      <c r="KBW222" s="418"/>
      <c r="KBX222" s="223"/>
      <c r="KBY222" s="223"/>
      <c r="KBZ222" s="333"/>
      <c r="KCA222" s="333"/>
      <c r="KCB222" s="223"/>
      <c r="KCC222" s="418"/>
      <c r="KCD222" s="418"/>
      <c r="KCE222" s="331"/>
      <c r="KCF222" s="332"/>
      <c r="KCG222" s="418"/>
      <c r="KCH222" s="223"/>
      <c r="KCI222" s="223"/>
      <c r="KCJ222" s="333"/>
      <c r="KCK222" s="333"/>
      <c r="KCL222" s="223"/>
      <c r="KCM222" s="418"/>
      <c r="KCN222" s="418"/>
      <c r="KCO222" s="331"/>
      <c r="KCP222" s="332"/>
      <c r="KCQ222" s="418"/>
      <c r="KCR222" s="223"/>
      <c r="KCS222" s="223"/>
      <c r="KCT222" s="333"/>
      <c r="KCU222" s="333"/>
      <c r="KCV222" s="223"/>
      <c r="KCW222" s="418"/>
      <c r="KCX222" s="418"/>
      <c r="KCY222" s="331"/>
      <c r="KCZ222" s="332"/>
      <c r="KDA222" s="418"/>
      <c r="KDB222" s="223"/>
      <c r="KDC222" s="223"/>
      <c r="KDD222" s="333"/>
      <c r="KDE222" s="333"/>
      <c r="KDF222" s="223"/>
      <c r="KDG222" s="418"/>
      <c r="KDH222" s="418"/>
      <c r="KDI222" s="331"/>
      <c r="KDJ222" s="332"/>
      <c r="KDK222" s="418"/>
      <c r="KDL222" s="223"/>
      <c r="KDM222" s="223"/>
      <c r="KDN222" s="333"/>
      <c r="KDO222" s="333"/>
      <c r="KDP222" s="223"/>
      <c r="KDQ222" s="418"/>
      <c r="KDR222" s="418"/>
      <c r="KDS222" s="331"/>
      <c r="KDT222" s="332"/>
      <c r="KDU222" s="418"/>
      <c r="KDV222" s="223"/>
      <c r="KDW222" s="223"/>
      <c r="KDX222" s="333"/>
      <c r="KDY222" s="333"/>
      <c r="KDZ222" s="223"/>
      <c r="KEA222" s="418"/>
      <c r="KEB222" s="418"/>
      <c r="KEC222" s="331"/>
      <c r="KED222" s="332"/>
      <c r="KEE222" s="418"/>
      <c r="KEF222" s="223"/>
      <c r="KEG222" s="223"/>
      <c r="KEH222" s="333"/>
      <c r="KEI222" s="333"/>
      <c r="KEJ222" s="223"/>
      <c r="KEK222" s="418"/>
      <c r="KEL222" s="418"/>
      <c r="KEM222" s="331"/>
      <c r="KEN222" s="332"/>
      <c r="KEO222" s="418"/>
      <c r="KEP222" s="223"/>
      <c r="KEQ222" s="223"/>
      <c r="KER222" s="333"/>
      <c r="KES222" s="333"/>
      <c r="KET222" s="223"/>
      <c r="KEU222" s="418"/>
      <c r="KEV222" s="418"/>
      <c r="KEW222" s="331"/>
      <c r="KEX222" s="332"/>
      <c r="KEY222" s="418"/>
      <c r="KEZ222" s="223"/>
      <c r="KFA222" s="223"/>
      <c r="KFB222" s="333"/>
      <c r="KFC222" s="333"/>
      <c r="KFD222" s="223"/>
      <c r="KFE222" s="418"/>
      <c r="KFF222" s="418"/>
      <c r="KFG222" s="331"/>
      <c r="KFH222" s="332"/>
      <c r="KFI222" s="418"/>
      <c r="KFJ222" s="223"/>
      <c r="KFK222" s="223"/>
      <c r="KFL222" s="333"/>
      <c r="KFM222" s="333"/>
      <c r="KFN222" s="223"/>
      <c r="KFO222" s="418"/>
      <c r="KFP222" s="418"/>
      <c r="KFQ222" s="331"/>
      <c r="KFR222" s="332"/>
      <c r="KFS222" s="418"/>
      <c r="KFT222" s="223"/>
      <c r="KFU222" s="223"/>
      <c r="KFV222" s="333"/>
      <c r="KFW222" s="333"/>
      <c r="KFX222" s="223"/>
      <c r="KFY222" s="418"/>
      <c r="KFZ222" s="418"/>
      <c r="KGA222" s="331"/>
      <c r="KGB222" s="332"/>
      <c r="KGC222" s="418"/>
      <c r="KGD222" s="223"/>
      <c r="KGE222" s="223"/>
      <c r="KGF222" s="333"/>
      <c r="KGG222" s="333"/>
      <c r="KGH222" s="223"/>
      <c r="KGI222" s="418"/>
      <c r="KGJ222" s="418"/>
      <c r="KGK222" s="331"/>
      <c r="KGL222" s="332"/>
      <c r="KGM222" s="418"/>
      <c r="KGN222" s="223"/>
      <c r="KGO222" s="223"/>
      <c r="KGP222" s="333"/>
      <c r="KGQ222" s="333"/>
      <c r="KGR222" s="223"/>
      <c r="KGS222" s="418"/>
      <c r="KGT222" s="418"/>
      <c r="KGU222" s="331"/>
      <c r="KGV222" s="332"/>
      <c r="KGW222" s="418"/>
      <c r="KGX222" s="223"/>
      <c r="KGY222" s="223"/>
      <c r="KGZ222" s="333"/>
      <c r="KHA222" s="333"/>
      <c r="KHB222" s="223"/>
      <c r="KHC222" s="418"/>
      <c r="KHD222" s="418"/>
      <c r="KHE222" s="331"/>
      <c r="KHF222" s="332"/>
      <c r="KHG222" s="418"/>
      <c r="KHH222" s="223"/>
      <c r="KHI222" s="223"/>
      <c r="KHJ222" s="333"/>
      <c r="KHK222" s="333"/>
      <c r="KHL222" s="223"/>
      <c r="KHM222" s="418"/>
      <c r="KHN222" s="418"/>
      <c r="KHO222" s="331"/>
      <c r="KHP222" s="332"/>
      <c r="KHQ222" s="418"/>
      <c r="KHR222" s="223"/>
      <c r="KHS222" s="223"/>
      <c r="KHT222" s="333"/>
      <c r="KHU222" s="333"/>
      <c r="KHV222" s="223"/>
      <c r="KHW222" s="418"/>
      <c r="KHX222" s="418"/>
      <c r="KHY222" s="331"/>
      <c r="KHZ222" s="332"/>
      <c r="KIA222" s="418"/>
      <c r="KIB222" s="223"/>
      <c r="KIC222" s="223"/>
      <c r="KID222" s="333"/>
      <c r="KIE222" s="333"/>
      <c r="KIF222" s="223"/>
      <c r="KIG222" s="418"/>
      <c r="KIH222" s="418"/>
      <c r="KII222" s="331"/>
      <c r="KIJ222" s="332"/>
      <c r="KIK222" s="418"/>
      <c r="KIL222" s="223"/>
      <c r="KIM222" s="223"/>
      <c r="KIN222" s="333"/>
      <c r="KIO222" s="333"/>
      <c r="KIP222" s="223"/>
      <c r="KIQ222" s="418"/>
      <c r="KIR222" s="418"/>
      <c r="KIS222" s="331"/>
      <c r="KIT222" s="332"/>
      <c r="KIU222" s="418"/>
      <c r="KIV222" s="223"/>
      <c r="KIW222" s="223"/>
      <c r="KIX222" s="333"/>
      <c r="KIY222" s="333"/>
      <c r="KIZ222" s="223"/>
      <c r="KJA222" s="418"/>
      <c r="KJB222" s="418"/>
      <c r="KJC222" s="331"/>
      <c r="KJD222" s="332"/>
      <c r="KJE222" s="418"/>
      <c r="KJF222" s="223"/>
      <c r="KJG222" s="223"/>
      <c r="KJH222" s="333"/>
      <c r="KJI222" s="333"/>
      <c r="KJJ222" s="223"/>
      <c r="KJK222" s="418"/>
      <c r="KJL222" s="418"/>
      <c r="KJM222" s="331"/>
      <c r="KJN222" s="332"/>
      <c r="KJO222" s="418"/>
      <c r="KJP222" s="223"/>
      <c r="KJQ222" s="223"/>
      <c r="KJR222" s="333"/>
      <c r="KJS222" s="333"/>
      <c r="KJT222" s="223"/>
      <c r="KJU222" s="418"/>
      <c r="KJV222" s="418"/>
      <c r="KJW222" s="331"/>
      <c r="KJX222" s="332"/>
      <c r="KJY222" s="418"/>
      <c r="KJZ222" s="223"/>
      <c r="KKA222" s="223"/>
      <c r="KKB222" s="333"/>
      <c r="KKC222" s="333"/>
      <c r="KKD222" s="223"/>
      <c r="KKE222" s="418"/>
      <c r="KKF222" s="418"/>
      <c r="KKG222" s="331"/>
      <c r="KKH222" s="332"/>
      <c r="KKI222" s="418"/>
      <c r="KKJ222" s="223"/>
      <c r="KKK222" s="223"/>
      <c r="KKL222" s="333"/>
      <c r="KKM222" s="333"/>
      <c r="KKN222" s="223"/>
      <c r="KKO222" s="418"/>
      <c r="KKP222" s="418"/>
      <c r="KKQ222" s="331"/>
      <c r="KKR222" s="332"/>
      <c r="KKS222" s="418"/>
      <c r="KKT222" s="223"/>
      <c r="KKU222" s="223"/>
      <c r="KKV222" s="333"/>
      <c r="KKW222" s="333"/>
      <c r="KKX222" s="223"/>
      <c r="KKY222" s="418"/>
      <c r="KKZ222" s="418"/>
      <c r="KLA222" s="331"/>
      <c r="KLB222" s="332"/>
      <c r="KLC222" s="418"/>
      <c r="KLD222" s="223"/>
      <c r="KLE222" s="223"/>
      <c r="KLF222" s="333"/>
      <c r="KLG222" s="333"/>
      <c r="KLH222" s="223"/>
      <c r="KLI222" s="418"/>
      <c r="KLJ222" s="418"/>
      <c r="KLK222" s="331"/>
      <c r="KLL222" s="332"/>
      <c r="KLM222" s="418"/>
      <c r="KLN222" s="223"/>
      <c r="KLO222" s="223"/>
      <c r="KLP222" s="333"/>
      <c r="KLQ222" s="333"/>
      <c r="KLR222" s="223"/>
      <c r="KLS222" s="418"/>
      <c r="KLT222" s="418"/>
      <c r="KLU222" s="331"/>
      <c r="KLV222" s="332"/>
      <c r="KLW222" s="418"/>
      <c r="KLX222" s="223"/>
      <c r="KLY222" s="223"/>
      <c r="KLZ222" s="333"/>
      <c r="KMA222" s="333"/>
      <c r="KMB222" s="223"/>
      <c r="KMC222" s="418"/>
      <c r="KMD222" s="418"/>
      <c r="KME222" s="331"/>
      <c r="KMF222" s="332"/>
      <c r="KMG222" s="418"/>
      <c r="KMH222" s="223"/>
      <c r="KMI222" s="223"/>
      <c r="KMJ222" s="333"/>
      <c r="KMK222" s="333"/>
      <c r="KML222" s="223"/>
      <c r="KMM222" s="418"/>
      <c r="KMN222" s="418"/>
      <c r="KMO222" s="331"/>
      <c r="KMP222" s="332"/>
      <c r="KMQ222" s="418"/>
      <c r="KMR222" s="223"/>
      <c r="KMS222" s="223"/>
      <c r="KMT222" s="333"/>
      <c r="KMU222" s="333"/>
      <c r="KMV222" s="223"/>
      <c r="KMW222" s="418"/>
      <c r="KMX222" s="418"/>
      <c r="KMY222" s="331"/>
      <c r="KMZ222" s="332"/>
      <c r="KNA222" s="418"/>
      <c r="KNB222" s="223"/>
      <c r="KNC222" s="223"/>
      <c r="KND222" s="333"/>
      <c r="KNE222" s="333"/>
      <c r="KNF222" s="223"/>
      <c r="KNG222" s="418"/>
      <c r="KNH222" s="418"/>
      <c r="KNI222" s="331"/>
      <c r="KNJ222" s="332"/>
      <c r="KNK222" s="418"/>
      <c r="KNL222" s="223"/>
      <c r="KNM222" s="223"/>
      <c r="KNN222" s="333"/>
      <c r="KNO222" s="333"/>
      <c r="KNP222" s="223"/>
      <c r="KNQ222" s="418"/>
      <c r="KNR222" s="418"/>
      <c r="KNS222" s="331"/>
      <c r="KNT222" s="332"/>
      <c r="KNU222" s="418"/>
      <c r="KNV222" s="223"/>
      <c r="KNW222" s="223"/>
      <c r="KNX222" s="333"/>
      <c r="KNY222" s="333"/>
      <c r="KNZ222" s="223"/>
      <c r="KOA222" s="418"/>
      <c r="KOB222" s="418"/>
      <c r="KOC222" s="331"/>
      <c r="KOD222" s="332"/>
      <c r="KOE222" s="418"/>
      <c r="KOF222" s="223"/>
      <c r="KOG222" s="223"/>
      <c r="KOH222" s="333"/>
      <c r="KOI222" s="333"/>
      <c r="KOJ222" s="223"/>
      <c r="KOK222" s="418"/>
      <c r="KOL222" s="418"/>
      <c r="KOM222" s="331"/>
      <c r="KON222" s="332"/>
      <c r="KOO222" s="418"/>
      <c r="KOP222" s="223"/>
      <c r="KOQ222" s="223"/>
      <c r="KOR222" s="333"/>
      <c r="KOS222" s="333"/>
      <c r="KOT222" s="223"/>
      <c r="KOU222" s="418"/>
      <c r="KOV222" s="418"/>
      <c r="KOW222" s="331"/>
      <c r="KOX222" s="332"/>
      <c r="KOY222" s="418"/>
      <c r="KOZ222" s="223"/>
      <c r="KPA222" s="223"/>
      <c r="KPB222" s="333"/>
      <c r="KPC222" s="333"/>
      <c r="KPD222" s="223"/>
      <c r="KPE222" s="418"/>
      <c r="KPF222" s="418"/>
      <c r="KPG222" s="331"/>
      <c r="KPH222" s="332"/>
      <c r="KPI222" s="418"/>
      <c r="KPJ222" s="223"/>
      <c r="KPK222" s="223"/>
      <c r="KPL222" s="333"/>
      <c r="KPM222" s="333"/>
      <c r="KPN222" s="223"/>
      <c r="KPO222" s="418"/>
      <c r="KPP222" s="418"/>
      <c r="KPQ222" s="331"/>
      <c r="KPR222" s="332"/>
      <c r="KPS222" s="418"/>
      <c r="KPT222" s="223"/>
      <c r="KPU222" s="223"/>
      <c r="KPV222" s="333"/>
      <c r="KPW222" s="333"/>
      <c r="KPX222" s="223"/>
      <c r="KPY222" s="418"/>
      <c r="KPZ222" s="418"/>
      <c r="KQA222" s="331"/>
      <c r="KQB222" s="332"/>
      <c r="KQC222" s="418"/>
      <c r="KQD222" s="223"/>
      <c r="KQE222" s="223"/>
      <c r="KQF222" s="333"/>
      <c r="KQG222" s="333"/>
      <c r="KQH222" s="223"/>
      <c r="KQI222" s="418"/>
      <c r="KQJ222" s="418"/>
      <c r="KQK222" s="331"/>
      <c r="KQL222" s="332"/>
      <c r="KQM222" s="418"/>
      <c r="KQN222" s="223"/>
      <c r="KQO222" s="223"/>
      <c r="KQP222" s="333"/>
      <c r="KQQ222" s="333"/>
      <c r="KQR222" s="223"/>
      <c r="KQS222" s="418"/>
      <c r="KQT222" s="418"/>
      <c r="KQU222" s="331"/>
      <c r="KQV222" s="332"/>
      <c r="KQW222" s="418"/>
      <c r="KQX222" s="223"/>
      <c r="KQY222" s="223"/>
      <c r="KQZ222" s="333"/>
      <c r="KRA222" s="333"/>
      <c r="KRB222" s="223"/>
      <c r="KRC222" s="418"/>
      <c r="KRD222" s="418"/>
      <c r="KRE222" s="331"/>
      <c r="KRF222" s="332"/>
      <c r="KRG222" s="418"/>
      <c r="KRH222" s="223"/>
      <c r="KRI222" s="223"/>
      <c r="KRJ222" s="333"/>
      <c r="KRK222" s="333"/>
      <c r="KRL222" s="223"/>
      <c r="KRM222" s="418"/>
      <c r="KRN222" s="418"/>
      <c r="KRO222" s="331"/>
      <c r="KRP222" s="332"/>
      <c r="KRQ222" s="418"/>
      <c r="KRR222" s="223"/>
      <c r="KRS222" s="223"/>
      <c r="KRT222" s="333"/>
      <c r="KRU222" s="333"/>
      <c r="KRV222" s="223"/>
      <c r="KRW222" s="418"/>
      <c r="KRX222" s="418"/>
      <c r="KRY222" s="331"/>
      <c r="KRZ222" s="332"/>
      <c r="KSA222" s="418"/>
      <c r="KSB222" s="223"/>
      <c r="KSC222" s="223"/>
      <c r="KSD222" s="333"/>
      <c r="KSE222" s="333"/>
      <c r="KSF222" s="223"/>
      <c r="KSG222" s="418"/>
      <c r="KSH222" s="418"/>
      <c r="KSI222" s="331"/>
      <c r="KSJ222" s="332"/>
      <c r="KSK222" s="418"/>
      <c r="KSL222" s="223"/>
      <c r="KSM222" s="223"/>
      <c r="KSN222" s="333"/>
      <c r="KSO222" s="333"/>
      <c r="KSP222" s="223"/>
      <c r="KSQ222" s="418"/>
      <c r="KSR222" s="418"/>
      <c r="KSS222" s="331"/>
      <c r="KST222" s="332"/>
      <c r="KSU222" s="418"/>
      <c r="KSV222" s="223"/>
      <c r="KSW222" s="223"/>
      <c r="KSX222" s="333"/>
      <c r="KSY222" s="333"/>
      <c r="KSZ222" s="223"/>
      <c r="KTA222" s="418"/>
      <c r="KTB222" s="418"/>
      <c r="KTC222" s="331"/>
      <c r="KTD222" s="332"/>
      <c r="KTE222" s="418"/>
      <c r="KTF222" s="223"/>
      <c r="KTG222" s="223"/>
      <c r="KTH222" s="333"/>
      <c r="KTI222" s="333"/>
      <c r="KTJ222" s="223"/>
      <c r="KTK222" s="418"/>
      <c r="KTL222" s="418"/>
      <c r="KTM222" s="331"/>
      <c r="KTN222" s="332"/>
      <c r="KTO222" s="418"/>
      <c r="KTP222" s="223"/>
      <c r="KTQ222" s="223"/>
      <c r="KTR222" s="333"/>
      <c r="KTS222" s="333"/>
      <c r="KTT222" s="223"/>
      <c r="KTU222" s="418"/>
      <c r="KTV222" s="418"/>
      <c r="KTW222" s="331"/>
      <c r="KTX222" s="332"/>
      <c r="KTY222" s="418"/>
      <c r="KTZ222" s="223"/>
      <c r="KUA222" s="223"/>
      <c r="KUB222" s="333"/>
      <c r="KUC222" s="333"/>
      <c r="KUD222" s="223"/>
      <c r="KUE222" s="418"/>
      <c r="KUF222" s="418"/>
      <c r="KUG222" s="331"/>
      <c r="KUH222" s="332"/>
      <c r="KUI222" s="418"/>
      <c r="KUJ222" s="223"/>
      <c r="KUK222" s="223"/>
      <c r="KUL222" s="333"/>
      <c r="KUM222" s="333"/>
      <c r="KUN222" s="223"/>
      <c r="KUO222" s="418"/>
      <c r="KUP222" s="418"/>
      <c r="KUQ222" s="331"/>
      <c r="KUR222" s="332"/>
      <c r="KUS222" s="418"/>
      <c r="KUT222" s="223"/>
      <c r="KUU222" s="223"/>
      <c r="KUV222" s="333"/>
      <c r="KUW222" s="333"/>
      <c r="KUX222" s="223"/>
      <c r="KUY222" s="418"/>
      <c r="KUZ222" s="418"/>
      <c r="KVA222" s="331"/>
      <c r="KVB222" s="332"/>
      <c r="KVC222" s="418"/>
      <c r="KVD222" s="223"/>
      <c r="KVE222" s="223"/>
      <c r="KVF222" s="333"/>
      <c r="KVG222" s="333"/>
      <c r="KVH222" s="223"/>
      <c r="KVI222" s="418"/>
      <c r="KVJ222" s="418"/>
      <c r="KVK222" s="331"/>
      <c r="KVL222" s="332"/>
      <c r="KVM222" s="418"/>
      <c r="KVN222" s="223"/>
      <c r="KVO222" s="223"/>
      <c r="KVP222" s="333"/>
      <c r="KVQ222" s="333"/>
      <c r="KVR222" s="223"/>
      <c r="KVS222" s="418"/>
      <c r="KVT222" s="418"/>
      <c r="KVU222" s="331"/>
      <c r="KVV222" s="332"/>
      <c r="KVW222" s="418"/>
      <c r="KVX222" s="223"/>
      <c r="KVY222" s="223"/>
      <c r="KVZ222" s="333"/>
      <c r="KWA222" s="333"/>
      <c r="KWB222" s="223"/>
      <c r="KWC222" s="418"/>
      <c r="KWD222" s="418"/>
      <c r="KWE222" s="331"/>
      <c r="KWF222" s="332"/>
      <c r="KWG222" s="418"/>
      <c r="KWH222" s="223"/>
      <c r="KWI222" s="223"/>
      <c r="KWJ222" s="333"/>
      <c r="KWK222" s="333"/>
      <c r="KWL222" s="223"/>
      <c r="KWM222" s="418"/>
      <c r="KWN222" s="418"/>
      <c r="KWO222" s="331"/>
      <c r="KWP222" s="332"/>
      <c r="KWQ222" s="418"/>
      <c r="KWR222" s="223"/>
      <c r="KWS222" s="223"/>
      <c r="KWT222" s="333"/>
      <c r="KWU222" s="333"/>
      <c r="KWV222" s="223"/>
      <c r="KWW222" s="418"/>
      <c r="KWX222" s="418"/>
      <c r="KWY222" s="331"/>
      <c r="KWZ222" s="332"/>
      <c r="KXA222" s="418"/>
      <c r="KXB222" s="223"/>
      <c r="KXC222" s="223"/>
      <c r="KXD222" s="333"/>
      <c r="KXE222" s="333"/>
      <c r="KXF222" s="223"/>
      <c r="KXG222" s="418"/>
      <c r="KXH222" s="418"/>
      <c r="KXI222" s="331"/>
      <c r="KXJ222" s="332"/>
      <c r="KXK222" s="418"/>
      <c r="KXL222" s="223"/>
      <c r="KXM222" s="223"/>
      <c r="KXN222" s="333"/>
      <c r="KXO222" s="333"/>
      <c r="KXP222" s="223"/>
      <c r="KXQ222" s="418"/>
      <c r="KXR222" s="418"/>
      <c r="KXS222" s="331"/>
      <c r="KXT222" s="332"/>
      <c r="KXU222" s="418"/>
      <c r="KXV222" s="223"/>
      <c r="KXW222" s="223"/>
      <c r="KXX222" s="333"/>
      <c r="KXY222" s="333"/>
      <c r="KXZ222" s="223"/>
      <c r="KYA222" s="418"/>
      <c r="KYB222" s="418"/>
      <c r="KYC222" s="331"/>
      <c r="KYD222" s="332"/>
      <c r="KYE222" s="418"/>
      <c r="KYF222" s="223"/>
      <c r="KYG222" s="223"/>
      <c r="KYH222" s="333"/>
      <c r="KYI222" s="333"/>
      <c r="KYJ222" s="223"/>
      <c r="KYK222" s="418"/>
      <c r="KYL222" s="418"/>
      <c r="KYM222" s="331"/>
      <c r="KYN222" s="332"/>
      <c r="KYO222" s="418"/>
      <c r="KYP222" s="223"/>
      <c r="KYQ222" s="223"/>
      <c r="KYR222" s="333"/>
      <c r="KYS222" s="333"/>
      <c r="KYT222" s="223"/>
      <c r="KYU222" s="418"/>
      <c r="KYV222" s="418"/>
      <c r="KYW222" s="331"/>
      <c r="KYX222" s="332"/>
      <c r="KYY222" s="418"/>
      <c r="KYZ222" s="223"/>
      <c r="KZA222" s="223"/>
      <c r="KZB222" s="333"/>
      <c r="KZC222" s="333"/>
      <c r="KZD222" s="223"/>
      <c r="KZE222" s="418"/>
      <c r="KZF222" s="418"/>
      <c r="KZG222" s="331"/>
      <c r="KZH222" s="332"/>
      <c r="KZI222" s="418"/>
      <c r="KZJ222" s="223"/>
      <c r="KZK222" s="223"/>
      <c r="KZL222" s="333"/>
      <c r="KZM222" s="333"/>
      <c r="KZN222" s="223"/>
      <c r="KZO222" s="418"/>
      <c r="KZP222" s="418"/>
      <c r="KZQ222" s="331"/>
      <c r="KZR222" s="332"/>
      <c r="KZS222" s="418"/>
      <c r="KZT222" s="223"/>
      <c r="KZU222" s="223"/>
      <c r="KZV222" s="333"/>
      <c r="KZW222" s="333"/>
      <c r="KZX222" s="223"/>
      <c r="KZY222" s="418"/>
      <c r="KZZ222" s="418"/>
      <c r="LAA222" s="331"/>
      <c r="LAB222" s="332"/>
      <c r="LAC222" s="418"/>
      <c r="LAD222" s="223"/>
      <c r="LAE222" s="223"/>
      <c r="LAF222" s="333"/>
      <c r="LAG222" s="333"/>
      <c r="LAH222" s="223"/>
      <c r="LAI222" s="418"/>
      <c r="LAJ222" s="418"/>
      <c r="LAK222" s="331"/>
      <c r="LAL222" s="332"/>
      <c r="LAM222" s="418"/>
      <c r="LAN222" s="223"/>
      <c r="LAO222" s="223"/>
      <c r="LAP222" s="333"/>
      <c r="LAQ222" s="333"/>
      <c r="LAR222" s="223"/>
      <c r="LAS222" s="418"/>
      <c r="LAT222" s="418"/>
      <c r="LAU222" s="331"/>
      <c r="LAV222" s="332"/>
      <c r="LAW222" s="418"/>
      <c r="LAX222" s="223"/>
      <c r="LAY222" s="223"/>
      <c r="LAZ222" s="333"/>
      <c r="LBA222" s="333"/>
      <c r="LBB222" s="223"/>
      <c r="LBC222" s="418"/>
      <c r="LBD222" s="418"/>
      <c r="LBE222" s="331"/>
      <c r="LBF222" s="332"/>
      <c r="LBG222" s="418"/>
      <c r="LBH222" s="223"/>
      <c r="LBI222" s="223"/>
      <c r="LBJ222" s="333"/>
      <c r="LBK222" s="333"/>
      <c r="LBL222" s="223"/>
      <c r="LBM222" s="418"/>
      <c r="LBN222" s="418"/>
      <c r="LBO222" s="331"/>
      <c r="LBP222" s="332"/>
      <c r="LBQ222" s="418"/>
      <c r="LBR222" s="223"/>
      <c r="LBS222" s="223"/>
      <c r="LBT222" s="333"/>
      <c r="LBU222" s="333"/>
      <c r="LBV222" s="223"/>
      <c r="LBW222" s="418"/>
      <c r="LBX222" s="418"/>
      <c r="LBY222" s="331"/>
      <c r="LBZ222" s="332"/>
      <c r="LCA222" s="418"/>
      <c r="LCB222" s="223"/>
      <c r="LCC222" s="223"/>
      <c r="LCD222" s="333"/>
      <c r="LCE222" s="333"/>
      <c r="LCF222" s="223"/>
      <c r="LCG222" s="418"/>
      <c r="LCH222" s="418"/>
      <c r="LCI222" s="331"/>
      <c r="LCJ222" s="332"/>
      <c r="LCK222" s="418"/>
      <c r="LCL222" s="223"/>
      <c r="LCM222" s="223"/>
      <c r="LCN222" s="333"/>
      <c r="LCO222" s="333"/>
      <c r="LCP222" s="223"/>
      <c r="LCQ222" s="418"/>
      <c r="LCR222" s="418"/>
      <c r="LCS222" s="331"/>
      <c r="LCT222" s="332"/>
      <c r="LCU222" s="418"/>
      <c r="LCV222" s="223"/>
      <c r="LCW222" s="223"/>
      <c r="LCX222" s="333"/>
      <c r="LCY222" s="333"/>
      <c r="LCZ222" s="223"/>
      <c r="LDA222" s="418"/>
      <c r="LDB222" s="418"/>
      <c r="LDC222" s="331"/>
      <c r="LDD222" s="332"/>
      <c r="LDE222" s="418"/>
      <c r="LDF222" s="223"/>
      <c r="LDG222" s="223"/>
      <c r="LDH222" s="333"/>
      <c r="LDI222" s="333"/>
      <c r="LDJ222" s="223"/>
      <c r="LDK222" s="418"/>
      <c r="LDL222" s="418"/>
      <c r="LDM222" s="331"/>
      <c r="LDN222" s="332"/>
      <c r="LDO222" s="418"/>
      <c r="LDP222" s="223"/>
      <c r="LDQ222" s="223"/>
      <c r="LDR222" s="333"/>
      <c r="LDS222" s="333"/>
      <c r="LDT222" s="223"/>
      <c r="LDU222" s="418"/>
      <c r="LDV222" s="418"/>
      <c r="LDW222" s="331"/>
      <c r="LDX222" s="332"/>
      <c r="LDY222" s="418"/>
      <c r="LDZ222" s="223"/>
      <c r="LEA222" s="223"/>
      <c r="LEB222" s="333"/>
      <c r="LEC222" s="333"/>
      <c r="LED222" s="223"/>
      <c r="LEE222" s="418"/>
      <c r="LEF222" s="418"/>
      <c r="LEG222" s="331"/>
      <c r="LEH222" s="332"/>
      <c r="LEI222" s="418"/>
      <c r="LEJ222" s="223"/>
      <c r="LEK222" s="223"/>
      <c r="LEL222" s="333"/>
      <c r="LEM222" s="333"/>
      <c r="LEN222" s="223"/>
      <c r="LEO222" s="418"/>
      <c r="LEP222" s="418"/>
      <c r="LEQ222" s="331"/>
      <c r="LER222" s="332"/>
      <c r="LES222" s="418"/>
      <c r="LET222" s="223"/>
      <c r="LEU222" s="223"/>
      <c r="LEV222" s="333"/>
      <c r="LEW222" s="333"/>
      <c r="LEX222" s="223"/>
      <c r="LEY222" s="418"/>
      <c r="LEZ222" s="418"/>
      <c r="LFA222" s="331"/>
      <c r="LFB222" s="332"/>
      <c r="LFC222" s="418"/>
      <c r="LFD222" s="223"/>
      <c r="LFE222" s="223"/>
      <c r="LFF222" s="333"/>
      <c r="LFG222" s="333"/>
      <c r="LFH222" s="223"/>
      <c r="LFI222" s="418"/>
      <c r="LFJ222" s="418"/>
      <c r="LFK222" s="331"/>
      <c r="LFL222" s="332"/>
      <c r="LFM222" s="418"/>
      <c r="LFN222" s="223"/>
      <c r="LFO222" s="223"/>
      <c r="LFP222" s="333"/>
      <c r="LFQ222" s="333"/>
      <c r="LFR222" s="223"/>
      <c r="LFS222" s="418"/>
      <c r="LFT222" s="418"/>
      <c r="LFU222" s="331"/>
      <c r="LFV222" s="332"/>
      <c r="LFW222" s="418"/>
      <c r="LFX222" s="223"/>
      <c r="LFY222" s="223"/>
      <c r="LFZ222" s="333"/>
      <c r="LGA222" s="333"/>
      <c r="LGB222" s="223"/>
      <c r="LGC222" s="418"/>
      <c r="LGD222" s="418"/>
      <c r="LGE222" s="331"/>
      <c r="LGF222" s="332"/>
      <c r="LGG222" s="418"/>
      <c r="LGH222" s="223"/>
      <c r="LGI222" s="223"/>
      <c r="LGJ222" s="333"/>
      <c r="LGK222" s="333"/>
      <c r="LGL222" s="223"/>
      <c r="LGM222" s="418"/>
      <c r="LGN222" s="418"/>
      <c r="LGO222" s="331"/>
      <c r="LGP222" s="332"/>
      <c r="LGQ222" s="418"/>
      <c r="LGR222" s="223"/>
      <c r="LGS222" s="223"/>
      <c r="LGT222" s="333"/>
      <c r="LGU222" s="333"/>
      <c r="LGV222" s="223"/>
      <c r="LGW222" s="418"/>
      <c r="LGX222" s="418"/>
      <c r="LGY222" s="331"/>
      <c r="LGZ222" s="332"/>
      <c r="LHA222" s="418"/>
      <c r="LHB222" s="223"/>
      <c r="LHC222" s="223"/>
      <c r="LHD222" s="333"/>
      <c r="LHE222" s="333"/>
      <c r="LHF222" s="223"/>
      <c r="LHG222" s="418"/>
      <c r="LHH222" s="418"/>
      <c r="LHI222" s="331"/>
      <c r="LHJ222" s="332"/>
      <c r="LHK222" s="418"/>
      <c r="LHL222" s="223"/>
      <c r="LHM222" s="223"/>
      <c r="LHN222" s="333"/>
      <c r="LHO222" s="333"/>
      <c r="LHP222" s="223"/>
      <c r="LHQ222" s="418"/>
      <c r="LHR222" s="418"/>
      <c r="LHS222" s="331"/>
      <c r="LHT222" s="332"/>
      <c r="LHU222" s="418"/>
      <c r="LHV222" s="223"/>
      <c r="LHW222" s="223"/>
      <c r="LHX222" s="333"/>
      <c r="LHY222" s="333"/>
      <c r="LHZ222" s="223"/>
      <c r="LIA222" s="418"/>
      <c r="LIB222" s="418"/>
      <c r="LIC222" s="331"/>
      <c r="LID222" s="332"/>
      <c r="LIE222" s="418"/>
      <c r="LIF222" s="223"/>
      <c r="LIG222" s="223"/>
      <c r="LIH222" s="333"/>
      <c r="LII222" s="333"/>
      <c r="LIJ222" s="223"/>
      <c r="LIK222" s="418"/>
      <c r="LIL222" s="418"/>
      <c r="LIM222" s="331"/>
      <c r="LIN222" s="332"/>
      <c r="LIO222" s="418"/>
      <c r="LIP222" s="223"/>
      <c r="LIQ222" s="223"/>
      <c r="LIR222" s="333"/>
      <c r="LIS222" s="333"/>
      <c r="LIT222" s="223"/>
      <c r="LIU222" s="418"/>
      <c r="LIV222" s="418"/>
      <c r="LIW222" s="331"/>
      <c r="LIX222" s="332"/>
      <c r="LIY222" s="418"/>
      <c r="LIZ222" s="223"/>
      <c r="LJA222" s="223"/>
      <c r="LJB222" s="333"/>
      <c r="LJC222" s="333"/>
      <c r="LJD222" s="223"/>
      <c r="LJE222" s="418"/>
      <c r="LJF222" s="418"/>
      <c r="LJG222" s="331"/>
      <c r="LJH222" s="332"/>
      <c r="LJI222" s="418"/>
      <c r="LJJ222" s="223"/>
      <c r="LJK222" s="223"/>
      <c r="LJL222" s="333"/>
      <c r="LJM222" s="333"/>
      <c r="LJN222" s="223"/>
      <c r="LJO222" s="418"/>
      <c r="LJP222" s="418"/>
      <c r="LJQ222" s="331"/>
      <c r="LJR222" s="332"/>
      <c r="LJS222" s="418"/>
      <c r="LJT222" s="223"/>
      <c r="LJU222" s="223"/>
      <c r="LJV222" s="333"/>
      <c r="LJW222" s="333"/>
      <c r="LJX222" s="223"/>
      <c r="LJY222" s="418"/>
      <c r="LJZ222" s="418"/>
      <c r="LKA222" s="331"/>
      <c r="LKB222" s="332"/>
      <c r="LKC222" s="418"/>
      <c r="LKD222" s="223"/>
      <c r="LKE222" s="223"/>
      <c r="LKF222" s="333"/>
      <c r="LKG222" s="333"/>
      <c r="LKH222" s="223"/>
      <c r="LKI222" s="418"/>
      <c r="LKJ222" s="418"/>
      <c r="LKK222" s="331"/>
      <c r="LKL222" s="332"/>
      <c r="LKM222" s="418"/>
      <c r="LKN222" s="223"/>
      <c r="LKO222" s="223"/>
      <c r="LKP222" s="333"/>
      <c r="LKQ222" s="333"/>
      <c r="LKR222" s="223"/>
      <c r="LKS222" s="418"/>
      <c r="LKT222" s="418"/>
      <c r="LKU222" s="331"/>
      <c r="LKV222" s="332"/>
      <c r="LKW222" s="418"/>
      <c r="LKX222" s="223"/>
      <c r="LKY222" s="223"/>
      <c r="LKZ222" s="333"/>
      <c r="LLA222" s="333"/>
      <c r="LLB222" s="223"/>
      <c r="LLC222" s="418"/>
      <c r="LLD222" s="418"/>
      <c r="LLE222" s="331"/>
      <c r="LLF222" s="332"/>
      <c r="LLG222" s="418"/>
      <c r="LLH222" s="223"/>
      <c r="LLI222" s="223"/>
      <c r="LLJ222" s="333"/>
      <c r="LLK222" s="333"/>
      <c r="LLL222" s="223"/>
      <c r="LLM222" s="418"/>
      <c r="LLN222" s="418"/>
      <c r="LLO222" s="331"/>
      <c r="LLP222" s="332"/>
      <c r="LLQ222" s="418"/>
      <c r="LLR222" s="223"/>
      <c r="LLS222" s="223"/>
      <c r="LLT222" s="333"/>
      <c r="LLU222" s="333"/>
      <c r="LLV222" s="223"/>
      <c r="LLW222" s="418"/>
      <c r="LLX222" s="418"/>
      <c r="LLY222" s="331"/>
      <c r="LLZ222" s="332"/>
      <c r="LMA222" s="418"/>
      <c r="LMB222" s="223"/>
      <c r="LMC222" s="223"/>
      <c r="LMD222" s="333"/>
      <c r="LME222" s="333"/>
      <c r="LMF222" s="223"/>
      <c r="LMG222" s="418"/>
      <c r="LMH222" s="418"/>
      <c r="LMI222" s="331"/>
      <c r="LMJ222" s="332"/>
      <c r="LMK222" s="418"/>
      <c r="LML222" s="223"/>
      <c r="LMM222" s="223"/>
      <c r="LMN222" s="333"/>
      <c r="LMO222" s="333"/>
      <c r="LMP222" s="223"/>
      <c r="LMQ222" s="418"/>
      <c r="LMR222" s="418"/>
      <c r="LMS222" s="331"/>
      <c r="LMT222" s="332"/>
      <c r="LMU222" s="418"/>
      <c r="LMV222" s="223"/>
      <c r="LMW222" s="223"/>
      <c r="LMX222" s="333"/>
      <c r="LMY222" s="333"/>
      <c r="LMZ222" s="223"/>
      <c r="LNA222" s="418"/>
      <c r="LNB222" s="418"/>
      <c r="LNC222" s="331"/>
      <c r="LND222" s="332"/>
      <c r="LNE222" s="418"/>
      <c r="LNF222" s="223"/>
      <c r="LNG222" s="223"/>
      <c r="LNH222" s="333"/>
      <c r="LNI222" s="333"/>
      <c r="LNJ222" s="223"/>
      <c r="LNK222" s="418"/>
      <c r="LNL222" s="418"/>
      <c r="LNM222" s="331"/>
      <c r="LNN222" s="332"/>
      <c r="LNO222" s="418"/>
      <c r="LNP222" s="223"/>
      <c r="LNQ222" s="223"/>
      <c r="LNR222" s="333"/>
      <c r="LNS222" s="333"/>
      <c r="LNT222" s="223"/>
      <c r="LNU222" s="418"/>
      <c r="LNV222" s="418"/>
      <c r="LNW222" s="331"/>
      <c r="LNX222" s="332"/>
      <c r="LNY222" s="418"/>
      <c r="LNZ222" s="223"/>
      <c r="LOA222" s="223"/>
      <c r="LOB222" s="333"/>
      <c r="LOC222" s="333"/>
      <c r="LOD222" s="223"/>
      <c r="LOE222" s="418"/>
      <c r="LOF222" s="418"/>
      <c r="LOG222" s="331"/>
      <c r="LOH222" s="332"/>
      <c r="LOI222" s="418"/>
      <c r="LOJ222" s="223"/>
      <c r="LOK222" s="223"/>
      <c r="LOL222" s="333"/>
      <c r="LOM222" s="333"/>
      <c r="LON222" s="223"/>
      <c r="LOO222" s="418"/>
      <c r="LOP222" s="418"/>
      <c r="LOQ222" s="331"/>
      <c r="LOR222" s="332"/>
      <c r="LOS222" s="418"/>
      <c r="LOT222" s="223"/>
      <c r="LOU222" s="223"/>
      <c r="LOV222" s="333"/>
      <c r="LOW222" s="333"/>
      <c r="LOX222" s="223"/>
      <c r="LOY222" s="418"/>
      <c r="LOZ222" s="418"/>
      <c r="LPA222" s="331"/>
      <c r="LPB222" s="332"/>
      <c r="LPC222" s="418"/>
      <c r="LPD222" s="223"/>
      <c r="LPE222" s="223"/>
      <c r="LPF222" s="333"/>
      <c r="LPG222" s="333"/>
      <c r="LPH222" s="223"/>
      <c r="LPI222" s="418"/>
      <c r="LPJ222" s="418"/>
      <c r="LPK222" s="331"/>
      <c r="LPL222" s="332"/>
      <c r="LPM222" s="418"/>
      <c r="LPN222" s="223"/>
      <c r="LPO222" s="223"/>
      <c r="LPP222" s="333"/>
      <c r="LPQ222" s="333"/>
      <c r="LPR222" s="223"/>
      <c r="LPS222" s="418"/>
      <c r="LPT222" s="418"/>
      <c r="LPU222" s="331"/>
      <c r="LPV222" s="332"/>
      <c r="LPW222" s="418"/>
      <c r="LPX222" s="223"/>
      <c r="LPY222" s="223"/>
      <c r="LPZ222" s="333"/>
      <c r="LQA222" s="333"/>
      <c r="LQB222" s="223"/>
      <c r="LQC222" s="418"/>
      <c r="LQD222" s="418"/>
      <c r="LQE222" s="331"/>
      <c r="LQF222" s="332"/>
      <c r="LQG222" s="418"/>
      <c r="LQH222" s="223"/>
      <c r="LQI222" s="223"/>
      <c r="LQJ222" s="333"/>
      <c r="LQK222" s="333"/>
      <c r="LQL222" s="223"/>
      <c r="LQM222" s="418"/>
      <c r="LQN222" s="418"/>
      <c r="LQO222" s="331"/>
      <c r="LQP222" s="332"/>
      <c r="LQQ222" s="418"/>
      <c r="LQR222" s="223"/>
      <c r="LQS222" s="223"/>
      <c r="LQT222" s="333"/>
      <c r="LQU222" s="333"/>
      <c r="LQV222" s="223"/>
      <c r="LQW222" s="418"/>
      <c r="LQX222" s="418"/>
      <c r="LQY222" s="331"/>
      <c r="LQZ222" s="332"/>
      <c r="LRA222" s="418"/>
      <c r="LRB222" s="223"/>
      <c r="LRC222" s="223"/>
      <c r="LRD222" s="333"/>
      <c r="LRE222" s="333"/>
      <c r="LRF222" s="223"/>
      <c r="LRG222" s="418"/>
      <c r="LRH222" s="418"/>
      <c r="LRI222" s="331"/>
      <c r="LRJ222" s="332"/>
      <c r="LRK222" s="418"/>
      <c r="LRL222" s="223"/>
      <c r="LRM222" s="223"/>
      <c r="LRN222" s="333"/>
      <c r="LRO222" s="333"/>
      <c r="LRP222" s="223"/>
      <c r="LRQ222" s="418"/>
      <c r="LRR222" s="418"/>
      <c r="LRS222" s="331"/>
      <c r="LRT222" s="332"/>
      <c r="LRU222" s="418"/>
      <c r="LRV222" s="223"/>
      <c r="LRW222" s="223"/>
      <c r="LRX222" s="333"/>
      <c r="LRY222" s="333"/>
      <c r="LRZ222" s="223"/>
      <c r="LSA222" s="418"/>
      <c r="LSB222" s="418"/>
      <c r="LSC222" s="331"/>
      <c r="LSD222" s="332"/>
      <c r="LSE222" s="418"/>
      <c r="LSF222" s="223"/>
      <c r="LSG222" s="223"/>
      <c r="LSH222" s="333"/>
      <c r="LSI222" s="333"/>
      <c r="LSJ222" s="223"/>
      <c r="LSK222" s="418"/>
      <c r="LSL222" s="418"/>
      <c r="LSM222" s="331"/>
      <c r="LSN222" s="332"/>
      <c r="LSO222" s="418"/>
      <c r="LSP222" s="223"/>
      <c r="LSQ222" s="223"/>
      <c r="LSR222" s="333"/>
      <c r="LSS222" s="333"/>
      <c r="LST222" s="223"/>
      <c r="LSU222" s="418"/>
      <c r="LSV222" s="418"/>
      <c r="LSW222" s="331"/>
      <c r="LSX222" s="332"/>
      <c r="LSY222" s="418"/>
      <c r="LSZ222" s="223"/>
      <c r="LTA222" s="223"/>
      <c r="LTB222" s="333"/>
      <c r="LTC222" s="333"/>
      <c r="LTD222" s="223"/>
      <c r="LTE222" s="418"/>
      <c r="LTF222" s="418"/>
      <c r="LTG222" s="331"/>
      <c r="LTH222" s="332"/>
      <c r="LTI222" s="418"/>
      <c r="LTJ222" s="223"/>
      <c r="LTK222" s="223"/>
      <c r="LTL222" s="333"/>
      <c r="LTM222" s="333"/>
      <c r="LTN222" s="223"/>
      <c r="LTO222" s="418"/>
      <c r="LTP222" s="418"/>
      <c r="LTQ222" s="331"/>
      <c r="LTR222" s="332"/>
      <c r="LTS222" s="418"/>
      <c r="LTT222" s="223"/>
      <c r="LTU222" s="223"/>
      <c r="LTV222" s="333"/>
      <c r="LTW222" s="333"/>
      <c r="LTX222" s="223"/>
      <c r="LTY222" s="418"/>
      <c r="LTZ222" s="418"/>
      <c r="LUA222" s="331"/>
      <c r="LUB222" s="332"/>
      <c r="LUC222" s="418"/>
      <c r="LUD222" s="223"/>
      <c r="LUE222" s="223"/>
      <c r="LUF222" s="333"/>
      <c r="LUG222" s="333"/>
      <c r="LUH222" s="223"/>
      <c r="LUI222" s="418"/>
      <c r="LUJ222" s="418"/>
      <c r="LUK222" s="331"/>
      <c r="LUL222" s="332"/>
      <c r="LUM222" s="418"/>
      <c r="LUN222" s="223"/>
      <c r="LUO222" s="223"/>
      <c r="LUP222" s="333"/>
      <c r="LUQ222" s="333"/>
      <c r="LUR222" s="223"/>
      <c r="LUS222" s="418"/>
      <c r="LUT222" s="418"/>
      <c r="LUU222" s="331"/>
      <c r="LUV222" s="332"/>
      <c r="LUW222" s="418"/>
      <c r="LUX222" s="223"/>
      <c r="LUY222" s="223"/>
      <c r="LUZ222" s="333"/>
      <c r="LVA222" s="333"/>
      <c r="LVB222" s="223"/>
      <c r="LVC222" s="418"/>
      <c r="LVD222" s="418"/>
      <c r="LVE222" s="331"/>
      <c r="LVF222" s="332"/>
      <c r="LVG222" s="418"/>
      <c r="LVH222" s="223"/>
      <c r="LVI222" s="223"/>
      <c r="LVJ222" s="333"/>
      <c r="LVK222" s="333"/>
      <c r="LVL222" s="223"/>
      <c r="LVM222" s="418"/>
      <c r="LVN222" s="418"/>
      <c r="LVO222" s="331"/>
      <c r="LVP222" s="332"/>
      <c r="LVQ222" s="418"/>
      <c r="LVR222" s="223"/>
      <c r="LVS222" s="223"/>
      <c r="LVT222" s="333"/>
      <c r="LVU222" s="333"/>
      <c r="LVV222" s="223"/>
      <c r="LVW222" s="418"/>
      <c r="LVX222" s="418"/>
      <c r="LVY222" s="331"/>
      <c r="LVZ222" s="332"/>
      <c r="LWA222" s="418"/>
      <c r="LWB222" s="223"/>
      <c r="LWC222" s="223"/>
      <c r="LWD222" s="333"/>
      <c r="LWE222" s="333"/>
      <c r="LWF222" s="223"/>
      <c r="LWG222" s="418"/>
      <c r="LWH222" s="418"/>
      <c r="LWI222" s="331"/>
      <c r="LWJ222" s="332"/>
      <c r="LWK222" s="418"/>
      <c r="LWL222" s="223"/>
      <c r="LWM222" s="223"/>
      <c r="LWN222" s="333"/>
      <c r="LWO222" s="333"/>
      <c r="LWP222" s="223"/>
      <c r="LWQ222" s="418"/>
      <c r="LWR222" s="418"/>
      <c r="LWS222" s="331"/>
      <c r="LWT222" s="332"/>
      <c r="LWU222" s="418"/>
      <c r="LWV222" s="223"/>
      <c r="LWW222" s="223"/>
      <c r="LWX222" s="333"/>
      <c r="LWY222" s="333"/>
      <c r="LWZ222" s="223"/>
      <c r="LXA222" s="418"/>
      <c r="LXB222" s="418"/>
      <c r="LXC222" s="331"/>
      <c r="LXD222" s="332"/>
      <c r="LXE222" s="418"/>
      <c r="LXF222" s="223"/>
      <c r="LXG222" s="223"/>
      <c r="LXH222" s="333"/>
      <c r="LXI222" s="333"/>
      <c r="LXJ222" s="223"/>
      <c r="LXK222" s="418"/>
      <c r="LXL222" s="418"/>
      <c r="LXM222" s="331"/>
      <c r="LXN222" s="332"/>
      <c r="LXO222" s="418"/>
      <c r="LXP222" s="223"/>
      <c r="LXQ222" s="223"/>
      <c r="LXR222" s="333"/>
      <c r="LXS222" s="333"/>
      <c r="LXT222" s="223"/>
      <c r="LXU222" s="418"/>
      <c r="LXV222" s="418"/>
      <c r="LXW222" s="331"/>
      <c r="LXX222" s="332"/>
      <c r="LXY222" s="418"/>
      <c r="LXZ222" s="223"/>
      <c r="LYA222" s="223"/>
      <c r="LYB222" s="333"/>
      <c r="LYC222" s="333"/>
      <c r="LYD222" s="223"/>
      <c r="LYE222" s="418"/>
      <c r="LYF222" s="418"/>
      <c r="LYG222" s="331"/>
      <c r="LYH222" s="332"/>
      <c r="LYI222" s="418"/>
      <c r="LYJ222" s="223"/>
      <c r="LYK222" s="223"/>
      <c r="LYL222" s="333"/>
      <c r="LYM222" s="333"/>
      <c r="LYN222" s="223"/>
      <c r="LYO222" s="418"/>
      <c r="LYP222" s="418"/>
      <c r="LYQ222" s="331"/>
      <c r="LYR222" s="332"/>
      <c r="LYS222" s="418"/>
      <c r="LYT222" s="223"/>
      <c r="LYU222" s="223"/>
      <c r="LYV222" s="333"/>
      <c r="LYW222" s="333"/>
      <c r="LYX222" s="223"/>
      <c r="LYY222" s="418"/>
      <c r="LYZ222" s="418"/>
      <c r="LZA222" s="331"/>
      <c r="LZB222" s="332"/>
      <c r="LZC222" s="418"/>
      <c r="LZD222" s="223"/>
      <c r="LZE222" s="223"/>
      <c r="LZF222" s="333"/>
      <c r="LZG222" s="333"/>
      <c r="LZH222" s="223"/>
      <c r="LZI222" s="418"/>
      <c r="LZJ222" s="418"/>
      <c r="LZK222" s="331"/>
      <c r="LZL222" s="332"/>
      <c r="LZM222" s="418"/>
      <c r="LZN222" s="223"/>
      <c r="LZO222" s="223"/>
      <c r="LZP222" s="333"/>
      <c r="LZQ222" s="333"/>
      <c r="LZR222" s="223"/>
      <c r="LZS222" s="418"/>
      <c r="LZT222" s="418"/>
      <c r="LZU222" s="331"/>
      <c r="LZV222" s="332"/>
      <c r="LZW222" s="418"/>
      <c r="LZX222" s="223"/>
      <c r="LZY222" s="223"/>
      <c r="LZZ222" s="333"/>
      <c r="MAA222" s="333"/>
      <c r="MAB222" s="223"/>
      <c r="MAC222" s="418"/>
      <c r="MAD222" s="418"/>
      <c r="MAE222" s="331"/>
      <c r="MAF222" s="332"/>
      <c r="MAG222" s="418"/>
      <c r="MAH222" s="223"/>
      <c r="MAI222" s="223"/>
      <c r="MAJ222" s="333"/>
      <c r="MAK222" s="333"/>
      <c r="MAL222" s="223"/>
      <c r="MAM222" s="418"/>
      <c r="MAN222" s="418"/>
      <c r="MAO222" s="331"/>
      <c r="MAP222" s="332"/>
      <c r="MAQ222" s="418"/>
      <c r="MAR222" s="223"/>
      <c r="MAS222" s="223"/>
      <c r="MAT222" s="333"/>
      <c r="MAU222" s="333"/>
      <c r="MAV222" s="223"/>
      <c r="MAW222" s="418"/>
      <c r="MAX222" s="418"/>
      <c r="MAY222" s="331"/>
      <c r="MAZ222" s="332"/>
      <c r="MBA222" s="418"/>
      <c r="MBB222" s="223"/>
      <c r="MBC222" s="223"/>
      <c r="MBD222" s="333"/>
      <c r="MBE222" s="333"/>
      <c r="MBF222" s="223"/>
      <c r="MBG222" s="418"/>
      <c r="MBH222" s="418"/>
      <c r="MBI222" s="331"/>
      <c r="MBJ222" s="332"/>
      <c r="MBK222" s="418"/>
      <c r="MBL222" s="223"/>
      <c r="MBM222" s="223"/>
      <c r="MBN222" s="333"/>
      <c r="MBO222" s="333"/>
      <c r="MBP222" s="223"/>
      <c r="MBQ222" s="418"/>
      <c r="MBR222" s="418"/>
      <c r="MBS222" s="331"/>
      <c r="MBT222" s="332"/>
      <c r="MBU222" s="418"/>
      <c r="MBV222" s="223"/>
      <c r="MBW222" s="223"/>
      <c r="MBX222" s="333"/>
      <c r="MBY222" s="333"/>
      <c r="MBZ222" s="223"/>
      <c r="MCA222" s="418"/>
      <c r="MCB222" s="418"/>
      <c r="MCC222" s="331"/>
      <c r="MCD222" s="332"/>
      <c r="MCE222" s="418"/>
      <c r="MCF222" s="223"/>
      <c r="MCG222" s="223"/>
      <c r="MCH222" s="333"/>
      <c r="MCI222" s="333"/>
      <c r="MCJ222" s="223"/>
      <c r="MCK222" s="418"/>
      <c r="MCL222" s="418"/>
      <c r="MCM222" s="331"/>
      <c r="MCN222" s="332"/>
      <c r="MCO222" s="418"/>
      <c r="MCP222" s="223"/>
      <c r="MCQ222" s="223"/>
      <c r="MCR222" s="333"/>
      <c r="MCS222" s="333"/>
      <c r="MCT222" s="223"/>
      <c r="MCU222" s="418"/>
      <c r="MCV222" s="418"/>
      <c r="MCW222" s="331"/>
      <c r="MCX222" s="332"/>
      <c r="MCY222" s="418"/>
      <c r="MCZ222" s="223"/>
      <c r="MDA222" s="223"/>
      <c r="MDB222" s="333"/>
      <c r="MDC222" s="333"/>
      <c r="MDD222" s="223"/>
      <c r="MDE222" s="418"/>
      <c r="MDF222" s="418"/>
      <c r="MDG222" s="331"/>
      <c r="MDH222" s="332"/>
      <c r="MDI222" s="418"/>
      <c r="MDJ222" s="223"/>
      <c r="MDK222" s="223"/>
      <c r="MDL222" s="333"/>
      <c r="MDM222" s="333"/>
      <c r="MDN222" s="223"/>
      <c r="MDO222" s="418"/>
      <c r="MDP222" s="418"/>
      <c r="MDQ222" s="331"/>
      <c r="MDR222" s="332"/>
      <c r="MDS222" s="418"/>
      <c r="MDT222" s="223"/>
      <c r="MDU222" s="223"/>
      <c r="MDV222" s="333"/>
      <c r="MDW222" s="333"/>
      <c r="MDX222" s="223"/>
      <c r="MDY222" s="418"/>
      <c r="MDZ222" s="418"/>
      <c r="MEA222" s="331"/>
      <c r="MEB222" s="332"/>
      <c r="MEC222" s="418"/>
      <c r="MED222" s="223"/>
      <c r="MEE222" s="223"/>
      <c r="MEF222" s="333"/>
      <c r="MEG222" s="333"/>
      <c r="MEH222" s="223"/>
      <c r="MEI222" s="418"/>
      <c r="MEJ222" s="418"/>
      <c r="MEK222" s="331"/>
      <c r="MEL222" s="332"/>
      <c r="MEM222" s="418"/>
      <c r="MEN222" s="223"/>
      <c r="MEO222" s="223"/>
      <c r="MEP222" s="333"/>
      <c r="MEQ222" s="333"/>
      <c r="MER222" s="223"/>
      <c r="MES222" s="418"/>
      <c r="MET222" s="418"/>
      <c r="MEU222" s="331"/>
      <c r="MEV222" s="332"/>
      <c r="MEW222" s="418"/>
      <c r="MEX222" s="223"/>
      <c r="MEY222" s="223"/>
      <c r="MEZ222" s="333"/>
      <c r="MFA222" s="333"/>
      <c r="MFB222" s="223"/>
      <c r="MFC222" s="418"/>
      <c r="MFD222" s="418"/>
      <c r="MFE222" s="331"/>
      <c r="MFF222" s="332"/>
      <c r="MFG222" s="418"/>
      <c r="MFH222" s="223"/>
      <c r="MFI222" s="223"/>
      <c r="MFJ222" s="333"/>
      <c r="MFK222" s="333"/>
      <c r="MFL222" s="223"/>
      <c r="MFM222" s="418"/>
      <c r="MFN222" s="418"/>
      <c r="MFO222" s="331"/>
      <c r="MFP222" s="332"/>
      <c r="MFQ222" s="418"/>
      <c r="MFR222" s="223"/>
      <c r="MFS222" s="223"/>
      <c r="MFT222" s="333"/>
      <c r="MFU222" s="333"/>
      <c r="MFV222" s="223"/>
      <c r="MFW222" s="418"/>
      <c r="MFX222" s="418"/>
      <c r="MFY222" s="331"/>
      <c r="MFZ222" s="332"/>
      <c r="MGA222" s="418"/>
      <c r="MGB222" s="223"/>
      <c r="MGC222" s="223"/>
      <c r="MGD222" s="333"/>
      <c r="MGE222" s="333"/>
      <c r="MGF222" s="223"/>
      <c r="MGG222" s="418"/>
      <c r="MGH222" s="418"/>
      <c r="MGI222" s="331"/>
      <c r="MGJ222" s="332"/>
      <c r="MGK222" s="418"/>
      <c r="MGL222" s="223"/>
      <c r="MGM222" s="223"/>
      <c r="MGN222" s="333"/>
      <c r="MGO222" s="333"/>
      <c r="MGP222" s="223"/>
      <c r="MGQ222" s="418"/>
      <c r="MGR222" s="418"/>
      <c r="MGS222" s="331"/>
      <c r="MGT222" s="332"/>
      <c r="MGU222" s="418"/>
      <c r="MGV222" s="223"/>
      <c r="MGW222" s="223"/>
      <c r="MGX222" s="333"/>
      <c r="MGY222" s="333"/>
      <c r="MGZ222" s="223"/>
      <c r="MHA222" s="418"/>
      <c r="MHB222" s="418"/>
      <c r="MHC222" s="331"/>
      <c r="MHD222" s="332"/>
      <c r="MHE222" s="418"/>
      <c r="MHF222" s="223"/>
      <c r="MHG222" s="223"/>
      <c r="MHH222" s="333"/>
      <c r="MHI222" s="333"/>
      <c r="MHJ222" s="223"/>
      <c r="MHK222" s="418"/>
      <c r="MHL222" s="418"/>
      <c r="MHM222" s="331"/>
      <c r="MHN222" s="332"/>
      <c r="MHO222" s="418"/>
      <c r="MHP222" s="223"/>
      <c r="MHQ222" s="223"/>
      <c r="MHR222" s="333"/>
      <c r="MHS222" s="333"/>
      <c r="MHT222" s="223"/>
      <c r="MHU222" s="418"/>
      <c r="MHV222" s="418"/>
      <c r="MHW222" s="331"/>
      <c r="MHX222" s="332"/>
      <c r="MHY222" s="418"/>
      <c r="MHZ222" s="223"/>
      <c r="MIA222" s="223"/>
      <c r="MIB222" s="333"/>
      <c r="MIC222" s="333"/>
      <c r="MID222" s="223"/>
      <c r="MIE222" s="418"/>
      <c r="MIF222" s="418"/>
      <c r="MIG222" s="331"/>
      <c r="MIH222" s="332"/>
      <c r="MII222" s="418"/>
      <c r="MIJ222" s="223"/>
      <c r="MIK222" s="223"/>
      <c r="MIL222" s="333"/>
      <c r="MIM222" s="333"/>
      <c r="MIN222" s="223"/>
      <c r="MIO222" s="418"/>
      <c r="MIP222" s="418"/>
      <c r="MIQ222" s="331"/>
      <c r="MIR222" s="332"/>
      <c r="MIS222" s="418"/>
      <c r="MIT222" s="223"/>
      <c r="MIU222" s="223"/>
      <c r="MIV222" s="333"/>
      <c r="MIW222" s="333"/>
      <c r="MIX222" s="223"/>
      <c r="MIY222" s="418"/>
      <c r="MIZ222" s="418"/>
      <c r="MJA222" s="331"/>
      <c r="MJB222" s="332"/>
      <c r="MJC222" s="418"/>
      <c r="MJD222" s="223"/>
      <c r="MJE222" s="223"/>
      <c r="MJF222" s="333"/>
      <c r="MJG222" s="333"/>
      <c r="MJH222" s="223"/>
      <c r="MJI222" s="418"/>
      <c r="MJJ222" s="418"/>
      <c r="MJK222" s="331"/>
      <c r="MJL222" s="332"/>
      <c r="MJM222" s="418"/>
      <c r="MJN222" s="223"/>
      <c r="MJO222" s="223"/>
      <c r="MJP222" s="333"/>
      <c r="MJQ222" s="333"/>
      <c r="MJR222" s="223"/>
      <c r="MJS222" s="418"/>
      <c r="MJT222" s="418"/>
      <c r="MJU222" s="331"/>
      <c r="MJV222" s="332"/>
      <c r="MJW222" s="418"/>
      <c r="MJX222" s="223"/>
      <c r="MJY222" s="223"/>
      <c r="MJZ222" s="333"/>
      <c r="MKA222" s="333"/>
      <c r="MKB222" s="223"/>
      <c r="MKC222" s="418"/>
      <c r="MKD222" s="418"/>
      <c r="MKE222" s="331"/>
      <c r="MKF222" s="332"/>
      <c r="MKG222" s="418"/>
      <c r="MKH222" s="223"/>
      <c r="MKI222" s="223"/>
      <c r="MKJ222" s="333"/>
      <c r="MKK222" s="333"/>
      <c r="MKL222" s="223"/>
      <c r="MKM222" s="418"/>
      <c r="MKN222" s="418"/>
      <c r="MKO222" s="331"/>
      <c r="MKP222" s="332"/>
      <c r="MKQ222" s="418"/>
      <c r="MKR222" s="223"/>
      <c r="MKS222" s="223"/>
      <c r="MKT222" s="333"/>
      <c r="MKU222" s="333"/>
      <c r="MKV222" s="223"/>
      <c r="MKW222" s="418"/>
      <c r="MKX222" s="418"/>
      <c r="MKY222" s="331"/>
      <c r="MKZ222" s="332"/>
      <c r="MLA222" s="418"/>
      <c r="MLB222" s="223"/>
      <c r="MLC222" s="223"/>
      <c r="MLD222" s="333"/>
      <c r="MLE222" s="333"/>
      <c r="MLF222" s="223"/>
      <c r="MLG222" s="418"/>
      <c r="MLH222" s="418"/>
      <c r="MLI222" s="331"/>
      <c r="MLJ222" s="332"/>
      <c r="MLK222" s="418"/>
      <c r="MLL222" s="223"/>
      <c r="MLM222" s="223"/>
      <c r="MLN222" s="333"/>
      <c r="MLO222" s="333"/>
      <c r="MLP222" s="223"/>
      <c r="MLQ222" s="418"/>
      <c r="MLR222" s="418"/>
      <c r="MLS222" s="331"/>
      <c r="MLT222" s="332"/>
      <c r="MLU222" s="418"/>
      <c r="MLV222" s="223"/>
      <c r="MLW222" s="223"/>
      <c r="MLX222" s="333"/>
      <c r="MLY222" s="333"/>
      <c r="MLZ222" s="223"/>
      <c r="MMA222" s="418"/>
      <c r="MMB222" s="418"/>
      <c r="MMC222" s="331"/>
      <c r="MMD222" s="332"/>
      <c r="MME222" s="418"/>
      <c r="MMF222" s="223"/>
      <c r="MMG222" s="223"/>
      <c r="MMH222" s="333"/>
      <c r="MMI222" s="333"/>
      <c r="MMJ222" s="223"/>
      <c r="MMK222" s="418"/>
      <c r="MML222" s="418"/>
      <c r="MMM222" s="331"/>
      <c r="MMN222" s="332"/>
      <c r="MMO222" s="418"/>
      <c r="MMP222" s="223"/>
      <c r="MMQ222" s="223"/>
      <c r="MMR222" s="333"/>
      <c r="MMS222" s="333"/>
      <c r="MMT222" s="223"/>
      <c r="MMU222" s="418"/>
      <c r="MMV222" s="418"/>
      <c r="MMW222" s="331"/>
      <c r="MMX222" s="332"/>
      <c r="MMY222" s="418"/>
      <c r="MMZ222" s="223"/>
      <c r="MNA222" s="223"/>
      <c r="MNB222" s="333"/>
      <c r="MNC222" s="333"/>
      <c r="MND222" s="223"/>
      <c r="MNE222" s="418"/>
      <c r="MNF222" s="418"/>
      <c r="MNG222" s="331"/>
      <c r="MNH222" s="332"/>
      <c r="MNI222" s="418"/>
      <c r="MNJ222" s="223"/>
      <c r="MNK222" s="223"/>
      <c r="MNL222" s="333"/>
      <c r="MNM222" s="333"/>
      <c r="MNN222" s="223"/>
      <c r="MNO222" s="418"/>
      <c r="MNP222" s="418"/>
      <c r="MNQ222" s="331"/>
      <c r="MNR222" s="332"/>
      <c r="MNS222" s="418"/>
      <c r="MNT222" s="223"/>
      <c r="MNU222" s="223"/>
      <c r="MNV222" s="333"/>
      <c r="MNW222" s="333"/>
      <c r="MNX222" s="223"/>
      <c r="MNY222" s="418"/>
      <c r="MNZ222" s="418"/>
      <c r="MOA222" s="331"/>
      <c r="MOB222" s="332"/>
      <c r="MOC222" s="418"/>
      <c r="MOD222" s="223"/>
      <c r="MOE222" s="223"/>
      <c r="MOF222" s="333"/>
      <c r="MOG222" s="333"/>
      <c r="MOH222" s="223"/>
      <c r="MOI222" s="418"/>
      <c r="MOJ222" s="418"/>
      <c r="MOK222" s="331"/>
      <c r="MOL222" s="332"/>
      <c r="MOM222" s="418"/>
      <c r="MON222" s="223"/>
      <c r="MOO222" s="223"/>
      <c r="MOP222" s="333"/>
      <c r="MOQ222" s="333"/>
      <c r="MOR222" s="223"/>
      <c r="MOS222" s="418"/>
      <c r="MOT222" s="418"/>
      <c r="MOU222" s="331"/>
      <c r="MOV222" s="332"/>
      <c r="MOW222" s="418"/>
      <c r="MOX222" s="223"/>
      <c r="MOY222" s="223"/>
      <c r="MOZ222" s="333"/>
      <c r="MPA222" s="333"/>
      <c r="MPB222" s="223"/>
      <c r="MPC222" s="418"/>
      <c r="MPD222" s="418"/>
      <c r="MPE222" s="331"/>
      <c r="MPF222" s="332"/>
      <c r="MPG222" s="418"/>
      <c r="MPH222" s="223"/>
      <c r="MPI222" s="223"/>
      <c r="MPJ222" s="333"/>
      <c r="MPK222" s="333"/>
      <c r="MPL222" s="223"/>
      <c r="MPM222" s="418"/>
      <c r="MPN222" s="418"/>
      <c r="MPO222" s="331"/>
      <c r="MPP222" s="332"/>
      <c r="MPQ222" s="418"/>
      <c r="MPR222" s="223"/>
      <c r="MPS222" s="223"/>
      <c r="MPT222" s="333"/>
      <c r="MPU222" s="333"/>
      <c r="MPV222" s="223"/>
      <c r="MPW222" s="418"/>
      <c r="MPX222" s="418"/>
      <c r="MPY222" s="331"/>
      <c r="MPZ222" s="332"/>
      <c r="MQA222" s="418"/>
      <c r="MQB222" s="223"/>
      <c r="MQC222" s="223"/>
      <c r="MQD222" s="333"/>
      <c r="MQE222" s="333"/>
      <c r="MQF222" s="223"/>
      <c r="MQG222" s="418"/>
      <c r="MQH222" s="418"/>
      <c r="MQI222" s="331"/>
      <c r="MQJ222" s="332"/>
      <c r="MQK222" s="418"/>
      <c r="MQL222" s="223"/>
      <c r="MQM222" s="223"/>
      <c r="MQN222" s="333"/>
      <c r="MQO222" s="333"/>
      <c r="MQP222" s="223"/>
      <c r="MQQ222" s="418"/>
      <c r="MQR222" s="418"/>
      <c r="MQS222" s="331"/>
      <c r="MQT222" s="332"/>
      <c r="MQU222" s="418"/>
      <c r="MQV222" s="223"/>
      <c r="MQW222" s="223"/>
      <c r="MQX222" s="333"/>
      <c r="MQY222" s="333"/>
      <c r="MQZ222" s="223"/>
      <c r="MRA222" s="418"/>
      <c r="MRB222" s="418"/>
      <c r="MRC222" s="331"/>
      <c r="MRD222" s="332"/>
      <c r="MRE222" s="418"/>
      <c r="MRF222" s="223"/>
      <c r="MRG222" s="223"/>
      <c r="MRH222" s="333"/>
      <c r="MRI222" s="333"/>
      <c r="MRJ222" s="223"/>
      <c r="MRK222" s="418"/>
      <c r="MRL222" s="418"/>
      <c r="MRM222" s="331"/>
      <c r="MRN222" s="332"/>
      <c r="MRO222" s="418"/>
      <c r="MRP222" s="223"/>
      <c r="MRQ222" s="223"/>
      <c r="MRR222" s="333"/>
      <c r="MRS222" s="333"/>
      <c r="MRT222" s="223"/>
      <c r="MRU222" s="418"/>
      <c r="MRV222" s="418"/>
      <c r="MRW222" s="331"/>
      <c r="MRX222" s="332"/>
      <c r="MRY222" s="418"/>
      <c r="MRZ222" s="223"/>
      <c r="MSA222" s="223"/>
      <c r="MSB222" s="333"/>
      <c r="MSC222" s="333"/>
      <c r="MSD222" s="223"/>
      <c r="MSE222" s="418"/>
      <c r="MSF222" s="418"/>
      <c r="MSG222" s="331"/>
      <c r="MSH222" s="332"/>
      <c r="MSI222" s="418"/>
      <c r="MSJ222" s="223"/>
      <c r="MSK222" s="223"/>
      <c r="MSL222" s="333"/>
      <c r="MSM222" s="333"/>
      <c r="MSN222" s="223"/>
      <c r="MSO222" s="418"/>
      <c r="MSP222" s="418"/>
      <c r="MSQ222" s="331"/>
      <c r="MSR222" s="332"/>
      <c r="MSS222" s="418"/>
      <c r="MST222" s="223"/>
      <c r="MSU222" s="223"/>
      <c r="MSV222" s="333"/>
      <c r="MSW222" s="333"/>
      <c r="MSX222" s="223"/>
      <c r="MSY222" s="418"/>
      <c r="MSZ222" s="418"/>
      <c r="MTA222" s="331"/>
      <c r="MTB222" s="332"/>
      <c r="MTC222" s="418"/>
      <c r="MTD222" s="223"/>
      <c r="MTE222" s="223"/>
      <c r="MTF222" s="333"/>
      <c r="MTG222" s="333"/>
      <c r="MTH222" s="223"/>
      <c r="MTI222" s="418"/>
      <c r="MTJ222" s="418"/>
      <c r="MTK222" s="331"/>
      <c r="MTL222" s="332"/>
      <c r="MTM222" s="418"/>
      <c r="MTN222" s="223"/>
      <c r="MTO222" s="223"/>
      <c r="MTP222" s="333"/>
      <c r="MTQ222" s="333"/>
      <c r="MTR222" s="223"/>
      <c r="MTS222" s="418"/>
      <c r="MTT222" s="418"/>
      <c r="MTU222" s="331"/>
      <c r="MTV222" s="332"/>
      <c r="MTW222" s="418"/>
      <c r="MTX222" s="223"/>
      <c r="MTY222" s="223"/>
      <c r="MTZ222" s="333"/>
      <c r="MUA222" s="333"/>
      <c r="MUB222" s="223"/>
      <c r="MUC222" s="418"/>
      <c r="MUD222" s="418"/>
      <c r="MUE222" s="331"/>
      <c r="MUF222" s="332"/>
      <c r="MUG222" s="418"/>
      <c r="MUH222" s="223"/>
      <c r="MUI222" s="223"/>
      <c r="MUJ222" s="333"/>
      <c r="MUK222" s="333"/>
      <c r="MUL222" s="223"/>
      <c r="MUM222" s="418"/>
      <c r="MUN222" s="418"/>
      <c r="MUO222" s="331"/>
      <c r="MUP222" s="332"/>
      <c r="MUQ222" s="418"/>
      <c r="MUR222" s="223"/>
      <c r="MUS222" s="223"/>
      <c r="MUT222" s="333"/>
      <c r="MUU222" s="333"/>
      <c r="MUV222" s="223"/>
      <c r="MUW222" s="418"/>
      <c r="MUX222" s="418"/>
      <c r="MUY222" s="331"/>
      <c r="MUZ222" s="332"/>
      <c r="MVA222" s="418"/>
      <c r="MVB222" s="223"/>
      <c r="MVC222" s="223"/>
      <c r="MVD222" s="333"/>
      <c r="MVE222" s="333"/>
      <c r="MVF222" s="223"/>
      <c r="MVG222" s="418"/>
      <c r="MVH222" s="418"/>
      <c r="MVI222" s="331"/>
      <c r="MVJ222" s="332"/>
      <c r="MVK222" s="418"/>
      <c r="MVL222" s="223"/>
      <c r="MVM222" s="223"/>
      <c r="MVN222" s="333"/>
      <c r="MVO222" s="333"/>
      <c r="MVP222" s="223"/>
      <c r="MVQ222" s="418"/>
      <c r="MVR222" s="418"/>
      <c r="MVS222" s="331"/>
      <c r="MVT222" s="332"/>
      <c r="MVU222" s="418"/>
      <c r="MVV222" s="223"/>
      <c r="MVW222" s="223"/>
      <c r="MVX222" s="333"/>
      <c r="MVY222" s="333"/>
      <c r="MVZ222" s="223"/>
      <c r="MWA222" s="418"/>
      <c r="MWB222" s="418"/>
      <c r="MWC222" s="331"/>
      <c r="MWD222" s="332"/>
      <c r="MWE222" s="418"/>
      <c r="MWF222" s="223"/>
      <c r="MWG222" s="223"/>
      <c r="MWH222" s="333"/>
      <c r="MWI222" s="333"/>
      <c r="MWJ222" s="223"/>
      <c r="MWK222" s="418"/>
      <c r="MWL222" s="418"/>
      <c r="MWM222" s="331"/>
      <c r="MWN222" s="332"/>
      <c r="MWO222" s="418"/>
      <c r="MWP222" s="223"/>
      <c r="MWQ222" s="223"/>
      <c r="MWR222" s="333"/>
      <c r="MWS222" s="333"/>
      <c r="MWT222" s="223"/>
      <c r="MWU222" s="418"/>
      <c r="MWV222" s="418"/>
      <c r="MWW222" s="331"/>
      <c r="MWX222" s="332"/>
      <c r="MWY222" s="418"/>
      <c r="MWZ222" s="223"/>
      <c r="MXA222" s="223"/>
      <c r="MXB222" s="333"/>
      <c r="MXC222" s="333"/>
      <c r="MXD222" s="223"/>
      <c r="MXE222" s="418"/>
      <c r="MXF222" s="418"/>
      <c r="MXG222" s="331"/>
      <c r="MXH222" s="332"/>
      <c r="MXI222" s="418"/>
      <c r="MXJ222" s="223"/>
      <c r="MXK222" s="223"/>
      <c r="MXL222" s="333"/>
      <c r="MXM222" s="333"/>
      <c r="MXN222" s="223"/>
      <c r="MXO222" s="418"/>
      <c r="MXP222" s="418"/>
      <c r="MXQ222" s="331"/>
      <c r="MXR222" s="332"/>
      <c r="MXS222" s="418"/>
      <c r="MXT222" s="223"/>
      <c r="MXU222" s="223"/>
      <c r="MXV222" s="333"/>
      <c r="MXW222" s="333"/>
      <c r="MXX222" s="223"/>
      <c r="MXY222" s="418"/>
      <c r="MXZ222" s="418"/>
      <c r="MYA222" s="331"/>
      <c r="MYB222" s="332"/>
      <c r="MYC222" s="418"/>
      <c r="MYD222" s="223"/>
      <c r="MYE222" s="223"/>
      <c r="MYF222" s="333"/>
      <c r="MYG222" s="333"/>
      <c r="MYH222" s="223"/>
      <c r="MYI222" s="418"/>
      <c r="MYJ222" s="418"/>
      <c r="MYK222" s="331"/>
      <c r="MYL222" s="332"/>
      <c r="MYM222" s="418"/>
      <c r="MYN222" s="223"/>
      <c r="MYO222" s="223"/>
      <c r="MYP222" s="333"/>
      <c r="MYQ222" s="333"/>
      <c r="MYR222" s="223"/>
      <c r="MYS222" s="418"/>
      <c r="MYT222" s="418"/>
      <c r="MYU222" s="331"/>
      <c r="MYV222" s="332"/>
      <c r="MYW222" s="418"/>
      <c r="MYX222" s="223"/>
      <c r="MYY222" s="223"/>
      <c r="MYZ222" s="333"/>
      <c r="MZA222" s="333"/>
      <c r="MZB222" s="223"/>
      <c r="MZC222" s="418"/>
      <c r="MZD222" s="418"/>
      <c r="MZE222" s="331"/>
      <c r="MZF222" s="332"/>
      <c r="MZG222" s="418"/>
      <c r="MZH222" s="223"/>
      <c r="MZI222" s="223"/>
      <c r="MZJ222" s="333"/>
      <c r="MZK222" s="333"/>
      <c r="MZL222" s="223"/>
      <c r="MZM222" s="418"/>
      <c r="MZN222" s="418"/>
      <c r="MZO222" s="331"/>
      <c r="MZP222" s="332"/>
      <c r="MZQ222" s="418"/>
      <c r="MZR222" s="223"/>
      <c r="MZS222" s="223"/>
      <c r="MZT222" s="333"/>
      <c r="MZU222" s="333"/>
      <c r="MZV222" s="223"/>
      <c r="MZW222" s="418"/>
      <c r="MZX222" s="418"/>
      <c r="MZY222" s="331"/>
      <c r="MZZ222" s="332"/>
      <c r="NAA222" s="418"/>
      <c r="NAB222" s="223"/>
      <c r="NAC222" s="223"/>
      <c r="NAD222" s="333"/>
      <c r="NAE222" s="333"/>
      <c r="NAF222" s="223"/>
      <c r="NAG222" s="418"/>
      <c r="NAH222" s="418"/>
      <c r="NAI222" s="331"/>
      <c r="NAJ222" s="332"/>
      <c r="NAK222" s="418"/>
      <c r="NAL222" s="223"/>
      <c r="NAM222" s="223"/>
      <c r="NAN222" s="333"/>
      <c r="NAO222" s="333"/>
      <c r="NAP222" s="223"/>
      <c r="NAQ222" s="418"/>
      <c r="NAR222" s="418"/>
      <c r="NAS222" s="331"/>
      <c r="NAT222" s="332"/>
      <c r="NAU222" s="418"/>
      <c r="NAV222" s="223"/>
      <c r="NAW222" s="223"/>
      <c r="NAX222" s="333"/>
      <c r="NAY222" s="333"/>
      <c r="NAZ222" s="223"/>
      <c r="NBA222" s="418"/>
      <c r="NBB222" s="418"/>
      <c r="NBC222" s="331"/>
      <c r="NBD222" s="332"/>
      <c r="NBE222" s="418"/>
      <c r="NBF222" s="223"/>
      <c r="NBG222" s="223"/>
      <c r="NBH222" s="333"/>
      <c r="NBI222" s="333"/>
      <c r="NBJ222" s="223"/>
      <c r="NBK222" s="418"/>
      <c r="NBL222" s="418"/>
      <c r="NBM222" s="331"/>
      <c r="NBN222" s="332"/>
      <c r="NBO222" s="418"/>
      <c r="NBP222" s="223"/>
      <c r="NBQ222" s="223"/>
      <c r="NBR222" s="333"/>
      <c r="NBS222" s="333"/>
      <c r="NBT222" s="223"/>
      <c r="NBU222" s="418"/>
      <c r="NBV222" s="418"/>
      <c r="NBW222" s="331"/>
      <c r="NBX222" s="332"/>
      <c r="NBY222" s="418"/>
      <c r="NBZ222" s="223"/>
      <c r="NCA222" s="223"/>
      <c r="NCB222" s="333"/>
      <c r="NCC222" s="333"/>
      <c r="NCD222" s="223"/>
      <c r="NCE222" s="418"/>
      <c r="NCF222" s="418"/>
      <c r="NCG222" s="331"/>
      <c r="NCH222" s="332"/>
      <c r="NCI222" s="418"/>
      <c r="NCJ222" s="223"/>
      <c r="NCK222" s="223"/>
      <c r="NCL222" s="333"/>
      <c r="NCM222" s="333"/>
      <c r="NCN222" s="223"/>
      <c r="NCO222" s="418"/>
      <c r="NCP222" s="418"/>
      <c r="NCQ222" s="331"/>
      <c r="NCR222" s="332"/>
      <c r="NCS222" s="418"/>
      <c r="NCT222" s="223"/>
      <c r="NCU222" s="223"/>
      <c r="NCV222" s="333"/>
      <c r="NCW222" s="333"/>
      <c r="NCX222" s="223"/>
      <c r="NCY222" s="418"/>
      <c r="NCZ222" s="418"/>
      <c r="NDA222" s="331"/>
      <c r="NDB222" s="332"/>
      <c r="NDC222" s="418"/>
      <c r="NDD222" s="223"/>
      <c r="NDE222" s="223"/>
      <c r="NDF222" s="333"/>
      <c r="NDG222" s="333"/>
      <c r="NDH222" s="223"/>
      <c r="NDI222" s="418"/>
      <c r="NDJ222" s="418"/>
      <c r="NDK222" s="331"/>
      <c r="NDL222" s="332"/>
      <c r="NDM222" s="418"/>
      <c r="NDN222" s="223"/>
      <c r="NDO222" s="223"/>
      <c r="NDP222" s="333"/>
      <c r="NDQ222" s="333"/>
      <c r="NDR222" s="223"/>
      <c r="NDS222" s="418"/>
      <c r="NDT222" s="418"/>
      <c r="NDU222" s="331"/>
      <c r="NDV222" s="332"/>
      <c r="NDW222" s="418"/>
      <c r="NDX222" s="223"/>
      <c r="NDY222" s="223"/>
      <c r="NDZ222" s="333"/>
      <c r="NEA222" s="333"/>
      <c r="NEB222" s="223"/>
      <c r="NEC222" s="418"/>
      <c r="NED222" s="418"/>
      <c r="NEE222" s="331"/>
      <c r="NEF222" s="332"/>
      <c r="NEG222" s="418"/>
      <c r="NEH222" s="223"/>
      <c r="NEI222" s="223"/>
      <c r="NEJ222" s="333"/>
      <c r="NEK222" s="333"/>
      <c r="NEL222" s="223"/>
      <c r="NEM222" s="418"/>
      <c r="NEN222" s="418"/>
      <c r="NEO222" s="331"/>
      <c r="NEP222" s="332"/>
      <c r="NEQ222" s="418"/>
      <c r="NER222" s="223"/>
      <c r="NES222" s="223"/>
      <c r="NET222" s="333"/>
      <c r="NEU222" s="333"/>
      <c r="NEV222" s="223"/>
      <c r="NEW222" s="418"/>
      <c r="NEX222" s="418"/>
      <c r="NEY222" s="331"/>
      <c r="NEZ222" s="332"/>
      <c r="NFA222" s="418"/>
      <c r="NFB222" s="223"/>
      <c r="NFC222" s="223"/>
      <c r="NFD222" s="333"/>
      <c r="NFE222" s="333"/>
      <c r="NFF222" s="223"/>
      <c r="NFG222" s="418"/>
      <c r="NFH222" s="418"/>
      <c r="NFI222" s="331"/>
      <c r="NFJ222" s="332"/>
      <c r="NFK222" s="418"/>
      <c r="NFL222" s="223"/>
      <c r="NFM222" s="223"/>
      <c r="NFN222" s="333"/>
      <c r="NFO222" s="333"/>
      <c r="NFP222" s="223"/>
      <c r="NFQ222" s="418"/>
      <c r="NFR222" s="418"/>
      <c r="NFS222" s="331"/>
      <c r="NFT222" s="332"/>
      <c r="NFU222" s="418"/>
      <c r="NFV222" s="223"/>
      <c r="NFW222" s="223"/>
      <c r="NFX222" s="333"/>
      <c r="NFY222" s="333"/>
      <c r="NFZ222" s="223"/>
      <c r="NGA222" s="418"/>
      <c r="NGB222" s="418"/>
      <c r="NGC222" s="331"/>
      <c r="NGD222" s="332"/>
      <c r="NGE222" s="418"/>
      <c r="NGF222" s="223"/>
      <c r="NGG222" s="223"/>
      <c r="NGH222" s="333"/>
      <c r="NGI222" s="333"/>
      <c r="NGJ222" s="223"/>
      <c r="NGK222" s="418"/>
      <c r="NGL222" s="418"/>
      <c r="NGM222" s="331"/>
      <c r="NGN222" s="332"/>
      <c r="NGO222" s="418"/>
      <c r="NGP222" s="223"/>
      <c r="NGQ222" s="223"/>
      <c r="NGR222" s="333"/>
      <c r="NGS222" s="333"/>
      <c r="NGT222" s="223"/>
      <c r="NGU222" s="418"/>
      <c r="NGV222" s="418"/>
      <c r="NGW222" s="331"/>
      <c r="NGX222" s="332"/>
      <c r="NGY222" s="418"/>
      <c r="NGZ222" s="223"/>
      <c r="NHA222" s="223"/>
      <c r="NHB222" s="333"/>
      <c r="NHC222" s="333"/>
      <c r="NHD222" s="223"/>
      <c r="NHE222" s="418"/>
      <c r="NHF222" s="418"/>
      <c r="NHG222" s="331"/>
      <c r="NHH222" s="332"/>
      <c r="NHI222" s="418"/>
      <c r="NHJ222" s="223"/>
      <c r="NHK222" s="223"/>
      <c r="NHL222" s="333"/>
      <c r="NHM222" s="333"/>
      <c r="NHN222" s="223"/>
      <c r="NHO222" s="418"/>
      <c r="NHP222" s="418"/>
      <c r="NHQ222" s="331"/>
      <c r="NHR222" s="332"/>
      <c r="NHS222" s="418"/>
      <c r="NHT222" s="223"/>
      <c r="NHU222" s="223"/>
      <c r="NHV222" s="333"/>
      <c r="NHW222" s="333"/>
      <c r="NHX222" s="223"/>
      <c r="NHY222" s="418"/>
      <c r="NHZ222" s="418"/>
      <c r="NIA222" s="331"/>
      <c r="NIB222" s="332"/>
      <c r="NIC222" s="418"/>
      <c r="NID222" s="223"/>
      <c r="NIE222" s="223"/>
      <c r="NIF222" s="333"/>
      <c r="NIG222" s="333"/>
      <c r="NIH222" s="223"/>
      <c r="NII222" s="418"/>
      <c r="NIJ222" s="418"/>
      <c r="NIK222" s="331"/>
      <c r="NIL222" s="332"/>
      <c r="NIM222" s="418"/>
      <c r="NIN222" s="223"/>
      <c r="NIO222" s="223"/>
      <c r="NIP222" s="333"/>
      <c r="NIQ222" s="333"/>
      <c r="NIR222" s="223"/>
      <c r="NIS222" s="418"/>
      <c r="NIT222" s="418"/>
      <c r="NIU222" s="331"/>
      <c r="NIV222" s="332"/>
      <c r="NIW222" s="418"/>
      <c r="NIX222" s="223"/>
      <c r="NIY222" s="223"/>
      <c r="NIZ222" s="333"/>
      <c r="NJA222" s="333"/>
      <c r="NJB222" s="223"/>
      <c r="NJC222" s="418"/>
      <c r="NJD222" s="418"/>
      <c r="NJE222" s="331"/>
      <c r="NJF222" s="332"/>
      <c r="NJG222" s="418"/>
      <c r="NJH222" s="223"/>
      <c r="NJI222" s="223"/>
      <c r="NJJ222" s="333"/>
      <c r="NJK222" s="333"/>
      <c r="NJL222" s="223"/>
      <c r="NJM222" s="418"/>
      <c r="NJN222" s="418"/>
      <c r="NJO222" s="331"/>
      <c r="NJP222" s="332"/>
      <c r="NJQ222" s="418"/>
      <c r="NJR222" s="223"/>
      <c r="NJS222" s="223"/>
      <c r="NJT222" s="333"/>
      <c r="NJU222" s="333"/>
      <c r="NJV222" s="223"/>
      <c r="NJW222" s="418"/>
      <c r="NJX222" s="418"/>
      <c r="NJY222" s="331"/>
      <c r="NJZ222" s="332"/>
      <c r="NKA222" s="418"/>
      <c r="NKB222" s="223"/>
      <c r="NKC222" s="223"/>
      <c r="NKD222" s="333"/>
      <c r="NKE222" s="333"/>
      <c r="NKF222" s="223"/>
      <c r="NKG222" s="418"/>
      <c r="NKH222" s="418"/>
      <c r="NKI222" s="331"/>
      <c r="NKJ222" s="332"/>
      <c r="NKK222" s="418"/>
      <c r="NKL222" s="223"/>
      <c r="NKM222" s="223"/>
      <c r="NKN222" s="333"/>
      <c r="NKO222" s="333"/>
      <c r="NKP222" s="223"/>
      <c r="NKQ222" s="418"/>
      <c r="NKR222" s="418"/>
      <c r="NKS222" s="331"/>
      <c r="NKT222" s="332"/>
      <c r="NKU222" s="418"/>
      <c r="NKV222" s="223"/>
      <c r="NKW222" s="223"/>
      <c r="NKX222" s="333"/>
      <c r="NKY222" s="333"/>
      <c r="NKZ222" s="223"/>
      <c r="NLA222" s="418"/>
      <c r="NLB222" s="418"/>
      <c r="NLC222" s="331"/>
      <c r="NLD222" s="332"/>
      <c r="NLE222" s="418"/>
      <c r="NLF222" s="223"/>
      <c r="NLG222" s="223"/>
      <c r="NLH222" s="333"/>
      <c r="NLI222" s="333"/>
      <c r="NLJ222" s="223"/>
      <c r="NLK222" s="418"/>
      <c r="NLL222" s="418"/>
      <c r="NLM222" s="331"/>
      <c r="NLN222" s="332"/>
      <c r="NLO222" s="418"/>
      <c r="NLP222" s="223"/>
      <c r="NLQ222" s="223"/>
      <c r="NLR222" s="333"/>
      <c r="NLS222" s="333"/>
      <c r="NLT222" s="223"/>
      <c r="NLU222" s="418"/>
      <c r="NLV222" s="418"/>
      <c r="NLW222" s="331"/>
      <c r="NLX222" s="332"/>
      <c r="NLY222" s="418"/>
      <c r="NLZ222" s="223"/>
      <c r="NMA222" s="223"/>
      <c r="NMB222" s="333"/>
      <c r="NMC222" s="333"/>
      <c r="NMD222" s="223"/>
      <c r="NME222" s="418"/>
      <c r="NMF222" s="418"/>
      <c r="NMG222" s="331"/>
      <c r="NMH222" s="332"/>
      <c r="NMI222" s="418"/>
      <c r="NMJ222" s="223"/>
      <c r="NMK222" s="223"/>
      <c r="NML222" s="333"/>
      <c r="NMM222" s="333"/>
      <c r="NMN222" s="223"/>
      <c r="NMO222" s="418"/>
      <c r="NMP222" s="418"/>
      <c r="NMQ222" s="331"/>
      <c r="NMR222" s="332"/>
      <c r="NMS222" s="418"/>
      <c r="NMT222" s="223"/>
      <c r="NMU222" s="223"/>
      <c r="NMV222" s="333"/>
      <c r="NMW222" s="333"/>
      <c r="NMX222" s="223"/>
      <c r="NMY222" s="418"/>
      <c r="NMZ222" s="418"/>
      <c r="NNA222" s="331"/>
      <c r="NNB222" s="332"/>
      <c r="NNC222" s="418"/>
      <c r="NND222" s="223"/>
      <c r="NNE222" s="223"/>
      <c r="NNF222" s="333"/>
      <c r="NNG222" s="333"/>
      <c r="NNH222" s="223"/>
      <c r="NNI222" s="418"/>
      <c r="NNJ222" s="418"/>
      <c r="NNK222" s="331"/>
      <c r="NNL222" s="332"/>
      <c r="NNM222" s="418"/>
      <c r="NNN222" s="223"/>
      <c r="NNO222" s="223"/>
      <c r="NNP222" s="333"/>
      <c r="NNQ222" s="333"/>
      <c r="NNR222" s="223"/>
      <c r="NNS222" s="418"/>
      <c r="NNT222" s="418"/>
      <c r="NNU222" s="331"/>
      <c r="NNV222" s="332"/>
      <c r="NNW222" s="418"/>
      <c r="NNX222" s="223"/>
      <c r="NNY222" s="223"/>
      <c r="NNZ222" s="333"/>
      <c r="NOA222" s="333"/>
      <c r="NOB222" s="223"/>
      <c r="NOC222" s="418"/>
      <c r="NOD222" s="418"/>
      <c r="NOE222" s="331"/>
      <c r="NOF222" s="332"/>
      <c r="NOG222" s="418"/>
      <c r="NOH222" s="223"/>
      <c r="NOI222" s="223"/>
      <c r="NOJ222" s="333"/>
      <c r="NOK222" s="333"/>
      <c r="NOL222" s="223"/>
      <c r="NOM222" s="418"/>
      <c r="NON222" s="418"/>
      <c r="NOO222" s="331"/>
      <c r="NOP222" s="332"/>
      <c r="NOQ222" s="418"/>
      <c r="NOR222" s="223"/>
      <c r="NOS222" s="223"/>
      <c r="NOT222" s="333"/>
      <c r="NOU222" s="333"/>
      <c r="NOV222" s="223"/>
      <c r="NOW222" s="418"/>
      <c r="NOX222" s="418"/>
      <c r="NOY222" s="331"/>
      <c r="NOZ222" s="332"/>
      <c r="NPA222" s="418"/>
      <c r="NPB222" s="223"/>
      <c r="NPC222" s="223"/>
      <c r="NPD222" s="333"/>
      <c r="NPE222" s="333"/>
      <c r="NPF222" s="223"/>
      <c r="NPG222" s="418"/>
      <c r="NPH222" s="418"/>
      <c r="NPI222" s="331"/>
      <c r="NPJ222" s="332"/>
      <c r="NPK222" s="418"/>
      <c r="NPL222" s="223"/>
      <c r="NPM222" s="223"/>
      <c r="NPN222" s="333"/>
      <c r="NPO222" s="333"/>
      <c r="NPP222" s="223"/>
      <c r="NPQ222" s="418"/>
      <c r="NPR222" s="418"/>
      <c r="NPS222" s="331"/>
      <c r="NPT222" s="332"/>
      <c r="NPU222" s="418"/>
      <c r="NPV222" s="223"/>
      <c r="NPW222" s="223"/>
      <c r="NPX222" s="333"/>
      <c r="NPY222" s="333"/>
      <c r="NPZ222" s="223"/>
      <c r="NQA222" s="418"/>
      <c r="NQB222" s="418"/>
      <c r="NQC222" s="331"/>
      <c r="NQD222" s="332"/>
      <c r="NQE222" s="418"/>
      <c r="NQF222" s="223"/>
      <c r="NQG222" s="223"/>
      <c r="NQH222" s="333"/>
      <c r="NQI222" s="333"/>
      <c r="NQJ222" s="223"/>
      <c r="NQK222" s="418"/>
      <c r="NQL222" s="418"/>
      <c r="NQM222" s="331"/>
      <c r="NQN222" s="332"/>
      <c r="NQO222" s="418"/>
      <c r="NQP222" s="223"/>
      <c r="NQQ222" s="223"/>
      <c r="NQR222" s="333"/>
      <c r="NQS222" s="333"/>
      <c r="NQT222" s="223"/>
      <c r="NQU222" s="418"/>
      <c r="NQV222" s="418"/>
      <c r="NQW222" s="331"/>
      <c r="NQX222" s="332"/>
      <c r="NQY222" s="418"/>
      <c r="NQZ222" s="223"/>
      <c r="NRA222" s="223"/>
      <c r="NRB222" s="333"/>
      <c r="NRC222" s="333"/>
      <c r="NRD222" s="223"/>
      <c r="NRE222" s="418"/>
      <c r="NRF222" s="418"/>
      <c r="NRG222" s="331"/>
      <c r="NRH222" s="332"/>
      <c r="NRI222" s="418"/>
      <c r="NRJ222" s="223"/>
      <c r="NRK222" s="223"/>
      <c r="NRL222" s="333"/>
      <c r="NRM222" s="333"/>
      <c r="NRN222" s="223"/>
      <c r="NRO222" s="418"/>
      <c r="NRP222" s="418"/>
      <c r="NRQ222" s="331"/>
      <c r="NRR222" s="332"/>
      <c r="NRS222" s="418"/>
      <c r="NRT222" s="223"/>
      <c r="NRU222" s="223"/>
      <c r="NRV222" s="333"/>
      <c r="NRW222" s="333"/>
      <c r="NRX222" s="223"/>
      <c r="NRY222" s="418"/>
      <c r="NRZ222" s="418"/>
      <c r="NSA222" s="331"/>
      <c r="NSB222" s="332"/>
      <c r="NSC222" s="418"/>
      <c r="NSD222" s="223"/>
      <c r="NSE222" s="223"/>
      <c r="NSF222" s="333"/>
      <c r="NSG222" s="333"/>
      <c r="NSH222" s="223"/>
      <c r="NSI222" s="418"/>
      <c r="NSJ222" s="418"/>
      <c r="NSK222" s="331"/>
      <c r="NSL222" s="332"/>
      <c r="NSM222" s="418"/>
      <c r="NSN222" s="223"/>
      <c r="NSO222" s="223"/>
      <c r="NSP222" s="333"/>
      <c r="NSQ222" s="333"/>
      <c r="NSR222" s="223"/>
      <c r="NSS222" s="418"/>
      <c r="NST222" s="418"/>
      <c r="NSU222" s="331"/>
      <c r="NSV222" s="332"/>
      <c r="NSW222" s="418"/>
      <c r="NSX222" s="223"/>
      <c r="NSY222" s="223"/>
      <c r="NSZ222" s="333"/>
      <c r="NTA222" s="333"/>
      <c r="NTB222" s="223"/>
      <c r="NTC222" s="418"/>
      <c r="NTD222" s="418"/>
      <c r="NTE222" s="331"/>
      <c r="NTF222" s="332"/>
      <c r="NTG222" s="418"/>
      <c r="NTH222" s="223"/>
      <c r="NTI222" s="223"/>
      <c r="NTJ222" s="333"/>
      <c r="NTK222" s="333"/>
      <c r="NTL222" s="223"/>
      <c r="NTM222" s="418"/>
      <c r="NTN222" s="418"/>
      <c r="NTO222" s="331"/>
      <c r="NTP222" s="332"/>
      <c r="NTQ222" s="418"/>
      <c r="NTR222" s="223"/>
      <c r="NTS222" s="223"/>
      <c r="NTT222" s="333"/>
      <c r="NTU222" s="333"/>
      <c r="NTV222" s="223"/>
      <c r="NTW222" s="418"/>
      <c r="NTX222" s="418"/>
      <c r="NTY222" s="331"/>
      <c r="NTZ222" s="332"/>
      <c r="NUA222" s="418"/>
      <c r="NUB222" s="223"/>
      <c r="NUC222" s="223"/>
      <c r="NUD222" s="333"/>
      <c r="NUE222" s="333"/>
      <c r="NUF222" s="223"/>
      <c r="NUG222" s="418"/>
      <c r="NUH222" s="418"/>
      <c r="NUI222" s="331"/>
      <c r="NUJ222" s="332"/>
      <c r="NUK222" s="418"/>
      <c r="NUL222" s="223"/>
      <c r="NUM222" s="223"/>
      <c r="NUN222" s="333"/>
      <c r="NUO222" s="333"/>
      <c r="NUP222" s="223"/>
      <c r="NUQ222" s="418"/>
      <c r="NUR222" s="418"/>
      <c r="NUS222" s="331"/>
      <c r="NUT222" s="332"/>
      <c r="NUU222" s="418"/>
      <c r="NUV222" s="223"/>
      <c r="NUW222" s="223"/>
      <c r="NUX222" s="333"/>
      <c r="NUY222" s="333"/>
      <c r="NUZ222" s="223"/>
      <c r="NVA222" s="418"/>
      <c r="NVB222" s="418"/>
      <c r="NVC222" s="331"/>
      <c r="NVD222" s="332"/>
      <c r="NVE222" s="418"/>
      <c r="NVF222" s="223"/>
      <c r="NVG222" s="223"/>
      <c r="NVH222" s="333"/>
      <c r="NVI222" s="333"/>
      <c r="NVJ222" s="223"/>
      <c r="NVK222" s="418"/>
      <c r="NVL222" s="418"/>
      <c r="NVM222" s="331"/>
      <c r="NVN222" s="332"/>
      <c r="NVO222" s="418"/>
      <c r="NVP222" s="223"/>
      <c r="NVQ222" s="223"/>
      <c r="NVR222" s="333"/>
      <c r="NVS222" s="333"/>
      <c r="NVT222" s="223"/>
      <c r="NVU222" s="418"/>
      <c r="NVV222" s="418"/>
      <c r="NVW222" s="331"/>
      <c r="NVX222" s="332"/>
      <c r="NVY222" s="418"/>
      <c r="NVZ222" s="223"/>
      <c r="NWA222" s="223"/>
      <c r="NWB222" s="333"/>
      <c r="NWC222" s="333"/>
      <c r="NWD222" s="223"/>
      <c r="NWE222" s="418"/>
      <c r="NWF222" s="418"/>
      <c r="NWG222" s="331"/>
      <c r="NWH222" s="332"/>
      <c r="NWI222" s="418"/>
      <c r="NWJ222" s="223"/>
      <c r="NWK222" s="223"/>
      <c r="NWL222" s="333"/>
      <c r="NWM222" s="333"/>
      <c r="NWN222" s="223"/>
      <c r="NWO222" s="418"/>
      <c r="NWP222" s="418"/>
      <c r="NWQ222" s="331"/>
      <c r="NWR222" s="332"/>
      <c r="NWS222" s="418"/>
      <c r="NWT222" s="223"/>
      <c r="NWU222" s="223"/>
      <c r="NWV222" s="333"/>
      <c r="NWW222" s="333"/>
      <c r="NWX222" s="223"/>
      <c r="NWY222" s="418"/>
      <c r="NWZ222" s="418"/>
      <c r="NXA222" s="331"/>
      <c r="NXB222" s="332"/>
      <c r="NXC222" s="418"/>
      <c r="NXD222" s="223"/>
      <c r="NXE222" s="223"/>
      <c r="NXF222" s="333"/>
      <c r="NXG222" s="333"/>
      <c r="NXH222" s="223"/>
      <c r="NXI222" s="418"/>
      <c r="NXJ222" s="418"/>
      <c r="NXK222" s="331"/>
      <c r="NXL222" s="332"/>
      <c r="NXM222" s="418"/>
      <c r="NXN222" s="223"/>
      <c r="NXO222" s="223"/>
      <c r="NXP222" s="333"/>
      <c r="NXQ222" s="333"/>
      <c r="NXR222" s="223"/>
      <c r="NXS222" s="418"/>
      <c r="NXT222" s="418"/>
      <c r="NXU222" s="331"/>
      <c r="NXV222" s="332"/>
      <c r="NXW222" s="418"/>
      <c r="NXX222" s="223"/>
      <c r="NXY222" s="223"/>
      <c r="NXZ222" s="333"/>
      <c r="NYA222" s="333"/>
      <c r="NYB222" s="223"/>
      <c r="NYC222" s="418"/>
      <c r="NYD222" s="418"/>
      <c r="NYE222" s="331"/>
      <c r="NYF222" s="332"/>
      <c r="NYG222" s="418"/>
      <c r="NYH222" s="223"/>
      <c r="NYI222" s="223"/>
      <c r="NYJ222" s="333"/>
      <c r="NYK222" s="333"/>
      <c r="NYL222" s="223"/>
      <c r="NYM222" s="418"/>
      <c r="NYN222" s="418"/>
      <c r="NYO222" s="331"/>
      <c r="NYP222" s="332"/>
      <c r="NYQ222" s="418"/>
      <c r="NYR222" s="223"/>
      <c r="NYS222" s="223"/>
      <c r="NYT222" s="333"/>
      <c r="NYU222" s="333"/>
      <c r="NYV222" s="223"/>
      <c r="NYW222" s="418"/>
      <c r="NYX222" s="418"/>
      <c r="NYY222" s="331"/>
      <c r="NYZ222" s="332"/>
      <c r="NZA222" s="418"/>
      <c r="NZB222" s="223"/>
      <c r="NZC222" s="223"/>
      <c r="NZD222" s="333"/>
      <c r="NZE222" s="333"/>
      <c r="NZF222" s="223"/>
      <c r="NZG222" s="418"/>
      <c r="NZH222" s="418"/>
      <c r="NZI222" s="331"/>
      <c r="NZJ222" s="332"/>
      <c r="NZK222" s="418"/>
      <c r="NZL222" s="223"/>
      <c r="NZM222" s="223"/>
      <c r="NZN222" s="333"/>
      <c r="NZO222" s="333"/>
      <c r="NZP222" s="223"/>
      <c r="NZQ222" s="418"/>
      <c r="NZR222" s="418"/>
      <c r="NZS222" s="331"/>
      <c r="NZT222" s="332"/>
      <c r="NZU222" s="418"/>
      <c r="NZV222" s="223"/>
      <c r="NZW222" s="223"/>
      <c r="NZX222" s="333"/>
      <c r="NZY222" s="333"/>
      <c r="NZZ222" s="223"/>
      <c r="OAA222" s="418"/>
      <c r="OAB222" s="418"/>
      <c r="OAC222" s="331"/>
      <c r="OAD222" s="332"/>
      <c r="OAE222" s="418"/>
      <c r="OAF222" s="223"/>
      <c r="OAG222" s="223"/>
      <c r="OAH222" s="333"/>
      <c r="OAI222" s="333"/>
      <c r="OAJ222" s="223"/>
      <c r="OAK222" s="418"/>
      <c r="OAL222" s="418"/>
      <c r="OAM222" s="331"/>
      <c r="OAN222" s="332"/>
      <c r="OAO222" s="418"/>
      <c r="OAP222" s="223"/>
      <c r="OAQ222" s="223"/>
      <c r="OAR222" s="333"/>
      <c r="OAS222" s="333"/>
      <c r="OAT222" s="223"/>
      <c r="OAU222" s="418"/>
      <c r="OAV222" s="418"/>
      <c r="OAW222" s="331"/>
      <c r="OAX222" s="332"/>
      <c r="OAY222" s="418"/>
      <c r="OAZ222" s="223"/>
      <c r="OBA222" s="223"/>
      <c r="OBB222" s="333"/>
      <c r="OBC222" s="333"/>
      <c r="OBD222" s="223"/>
      <c r="OBE222" s="418"/>
      <c r="OBF222" s="418"/>
      <c r="OBG222" s="331"/>
      <c r="OBH222" s="332"/>
      <c r="OBI222" s="418"/>
      <c r="OBJ222" s="223"/>
      <c r="OBK222" s="223"/>
      <c r="OBL222" s="333"/>
      <c r="OBM222" s="333"/>
      <c r="OBN222" s="223"/>
      <c r="OBO222" s="418"/>
      <c r="OBP222" s="418"/>
      <c r="OBQ222" s="331"/>
      <c r="OBR222" s="332"/>
      <c r="OBS222" s="418"/>
      <c r="OBT222" s="223"/>
      <c r="OBU222" s="223"/>
      <c r="OBV222" s="333"/>
      <c r="OBW222" s="333"/>
      <c r="OBX222" s="223"/>
      <c r="OBY222" s="418"/>
      <c r="OBZ222" s="418"/>
      <c r="OCA222" s="331"/>
      <c r="OCB222" s="332"/>
      <c r="OCC222" s="418"/>
      <c r="OCD222" s="223"/>
      <c r="OCE222" s="223"/>
      <c r="OCF222" s="333"/>
      <c r="OCG222" s="333"/>
      <c r="OCH222" s="223"/>
      <c r="OCI222" s="418"/>
      <c r="OCJ222" s="418"/>
      <c r="OCK222" s="331"/>
      <c r="OCL222" s="332"/>
      <c r="OCM222" s="418"/>
      <c r="OCN222" s="223"/>
      <c r="OCO222" s="223"/>
      <c r="OCP222" s="333"/>
      <c r="OCQ222" s="333"/>
      <c r="OCR222" s="223"/>
      <c r="OCS222" s="418"/>
      <c r="OCT222" s="418"/>
      <c r="OCU222" s="331"/>
      <c r="OCV222" s="332"/>
      <c r="OCW222" s="418"/>
      <c r="OCX222" s="223"/>
      <c r="OCY222" s="223"/>
      <c r="OCZ222" s="333"/>
      <c r="ODA222" s="333"/>
      <c r="ODB222" s="223"/>
      <c r="ODC222" s="418"/>
      <c r="ODD222" s="418"/>
      <c r="ODE222" s="331"/>
      <c r="ODF222" s="332"/>
      <c r="ODG222" s="418"/>
      <c r="ODH222" s="223"/>
      <c r="ODI222" s="223"/>
      <c r="ODJ222" s="333"/>
      <c r="ODK222" s="333"/>
      <c r="ODL222" s="223"/>
      <c r="ODM222" s="418"/>
      <c r="ODN222" s="418"/>
      <c r="ODO222" s="331"/>
      <c r="ODP222" s="332"/>
      <c r="ODQ222" s="418"/>
      <c r="ODR222" s="223"/>
      <c r="ODS222" s="223"/>
      <c r="ODT222" s="333"/>
      <c r="ODU222" s="333"/>
      <c r="ODV222" s="223"/>
      <c r="ODW222" s="418"/>
      <c r="ODX222" s="418"/>
      <c r="ODY222" s="331"/>
      <c r="ODZ222" s="332"/>
      <c r="OEA222" s="418"/>
      <c r="OEB222" s="223"/>
      <c r="OEC222" s="223"/>
      <c r="OED222" s="333"/>
      <c r="OEE222" s="333"/>
      <c r="OEF222" s="223"/>
      <c r="OEG222" s="418"/>
      <c r="OEH222" s="418"/>
      <c r="OEI222" s="331"/>
      <c r="OEJ222" s="332"/>
      <c r="OEK222" s="418"/>
      <c r="OEL222" s="223"/>
      <c r="OEM222" s="223"/>
      <c r="OEN222" s="333"/>
      <c r="OEO222" s="333"/>
      <c r="OEP222" s="223"/>
      <c r="OEQ222" s="418"/>
      <c r="OER222" s="418"/>
      <c r="OES222" s="331"/>
      <c r="OET222" s="332"/>
      <c r="OEU222" s="418"/>
      <c r="OEV222" s="223"/>
      <c r="OEW222" s="223"/>
      <c r="OEX222" s="333"/>
      <c r="OEY222" s="333"/>
      <c r="OEZ222" s="223"/>
      <c r="OFA222" s="418"/>
      <c r="OFB222" s="418"/>
      <c r="OFC222" s="331"/>
      <c r="OFD222" s="332"/>
      <c r="OFE222" s="418"/>
      <c r="OFF222" s="223"/>
      <c r="OFG222" s="223"/>
      <c r="OFH222" s="333"/>
      <c r="OFI222" s="333"/>
      <c r="OFJ222" s="223"/>
      <c r="OFK222" s="418"/>
      <c r="OFL222" s="418"/>
      <c r="OFM222" s="331"/>
      <c r="OFN222" s="332"/>
      <c r="OFO222" s="418"/>
      <c r="OFP222" s="223"/>
      <c r="OFQ222" s="223"/>
      <c r="OFR222" s="333"/>
      <c r="OFS222" s="333"/>
      <c r="OFT222" s="223"/>
      <c r="OFU222" s="418"/>
      <c r="OFV222" s="418"/>
      <c r="OFW222" s="331"/>
      <c r="OFX222" s="332"/>
      <c r="OFY222" s="418"/>
      <c r="OFZ222" s="223"/>
      <c r="OGA222" s="223"/>
      <c r="OGB222" s="333"/>
      <c r="OGC222" s="333"/>
      <c r="OGD222" s="223"/>
      <c r="OGE222" s="418"/>
      <c r="OGF222" s="418"/>
      <c r="OGG222" s="331"/>
      <c r="OGH222" s="332"/>
      <c r="OGI222" s="418"/>
      <c r="OGJ222" s="223"/>
      <c r="OGK222" s="223"/>
      <c r="OGL222" s="333"/>
      <c r="OGM222" s="333"/>
      <c r="OGN222" s="223"/>
      <c r="OGO222" s="418"/>
      <c r="OGP222" s="418"/>
      <c r="OGQ222" s="331"/>
      <c r="OGR222" s="332"/>
      <c r="OGS222" s="418"/>
      <c r="OGT222" s="223"/>
      <c r="OGU222" s="223"/>
      <c r="OGV222" s="333"/>
      <c r="OGW222" s="333"/>
      <c r="OGX222" s="223"/>
      <c r="OGY222" s="418"/>
      <c r="OGZ222" s="418"/>
      <c r="OHA222" s="331"/>
      <c r="OHB222" s="332"/>
      <c r="OHC222" s="418"/>
      <c r="OHD222" s="223"/>
      <c r="OHE222" s="223"/>
      <c r="OHF222" s="333"/>
      <c r="OHG222" s="333"/>
      <c r="OHH222" s="223"/>
      <c r="OHI222" s="418"/>
      <c r="OHJ222" s="418"/>
      <c r="OHK222" s="331"/>
      <c r="OHL222" s="332"/>
      <c r="OHM222" s="418"/>
      <c r="OHN222" s="223"/>
      <c r="OHO222" s="223"/>
      <c r="OHP222" s="333"/>
      <c r="OHQ222" s="333"/>
      <c r="OHR222" s="223"/>
      <c r="OHS222" s="418"/>
      <c r="OHT222" s="418"/>
      <c r="OHU222" s="331"/>
      <c r="OHV222" s="332"/>
      <c r="OHW222" s="418"/>
      <c r="OHX222" s="223"/>
      <c r="OHY222" s="223"/>
      <c r="OHZ222" s="333"/>
      <c r="OIA222" s="333"/>
      <c r="OIB222" s="223"/>
      <c r="OIC222" s="418"/>
      <c r="OID222" s="418"/>
      <c r="OIE222" s="331"/>
      <c r="OIF222" s="332"/>
      <c r="OIG222" s="418"/>
      <c r="OIH222" s="223"/>
      <c r="OII222" s="223"/>
      <c r="OIJ222" s="333"/>
      <c r="OIK222" s="333"/>
      <c r="OIL222" s="223"/>
      <c r="OIM222" s="418"/>
      <c r="OIN222" s="418"/>
      <c r="OIO222" s="331"/>
      <c r="OIP222" s="332"/>
      <c r="OIQ222" s="418"/>
      <c r="OIR222" s="223"/>
      <c r="OIS222" s="223"/>
      <c r="OIT222" s="333"/>
      <c r="OIU222" s="333"/>
      <c r="OIV222" s="223"/>
      <c r="OIW222" s="418"/>
      <c r="OIX222" s="418"/>
      <c r="OIY222" s="331"/>
      <c r="OIZ222" s="332"/>
      <c r="OJA222" s="418"/>
      <c r="OJB222" s="223"/>
      <c r="OJC222" s="223"/>
      <c r="OJD222" s="333"/>
      <c r="OJE222" s="333"/>
      <c r="OJF222" s="223"/>
      <c r="OJG222" s="418"/>
      <c r="OJH222" s="418"/>
      <c r="OJI222" s="331"/>
      <c r="OJJ222" s="332"/>
      <c r="OJK222" s="418"/>
      <c r="OJL222" s="223"/>
      <c r="OJM222" s="223"/>
      <c r="OJN222" s="333"/>
      <c r="OJO222" s="333"/>
      <c r="OJP222" s="223"/>
      <c r="OJQ222" s="418"/>
      <c r="OJR222" s="418"/>
      <c r="OJS222" s="331"/>
      <c r="OJT222" s="332"/>
      <c r="OJU222" s="418"/>
      <c r="OJV222" s="223"/>
      <c r="OJW222" s="223"/>
      <c r="OJX222" s="333"/>
      <c r="OJY222" s="333"/>
      <c r="OJZ222" s="223"/>
      <c r="OKA222" s="418"/>
      <c r="OKB222" s="418"/>
      <c r="OKC222" s="331"/>
      <c r="OKD222" s="332"/>
      <c r="OKE222" s="418"/>
      <c r="OKF222" s="223"/>
      <c r="OKG222" s="223"/>
      <c r="OKH222" s="333"/>
      <c r="OKI222" s="333"/>
      <c r="OKJ222" s="223"/>
      <c r="OKK222" s="418"/>
      <c r="OKL222" s="418"/>
      <c r="OKM222" s="331"/>
      <c r="OKN222" s="332"/>
      <c r="OKO222" s="418"/>
      <c r="OKP222" s="223"/>
      <c r="OKQ222" s="223"/>
      <c r="OKR222" s="333"/>
      <c r="OKS222" s="333"/>
      <c r="OKT222" s="223"/>
      <c r="OKU222" s="418"/>
      <c r="OKV222" s="418"/>
      <c r="OKW222" s="331"/>
      <c r="OKX222" s="332"/>
      <c r="OKY222" s="418"/>
      <c r="OKZ222" s="223"/>
      <c r="OLA222" s="223"/>
      <c r="OLB222" s="333"/>
      <c r="OLC222" s="333"/>
      <c r="OLD222" s="223"/>
      <c r="OLE222" s="418"/>
      <c r="OLF222" s="418"/>
      <c r="OLG222" s="331"/>
      <c r="OLH222" s="332"/>
      <c r="OLI222" s="418"/>
      <c r="OLJ222" s="223"/>
      <c r="OLK222" s="223"/>
      <c r="OLL222" s="333"/>
      <c r="OLM222" s="333"/>
      <c r="OLN222" s="223"/>
      <c r="OLO222" s="418"/>
      <c r="OLP222" s="418"/>
      <c r="OLQ222" s="331"/>
      <c r="OLR222" s="332"/>
      <c r="OLS222" s="418"/>
      <c r="OLT222" s="223"/>
      <c r="OLU222" s="223"/>
      <c r="OLV222" s="333"/>
      <c r="OLW222" s="333"/>
      <c r="OLX222" s="223"/>
      <c r="OLY222" s="418"/>
      <c r="OLZ222" s="418"/>
      <c r="OMA222" s="331"/>
      <c r="OMB222" s="332"/>
      <c r="OMC222" s="418"/>
      <c r="OMD222" s="223"/>
      <c r="OME222" s="223"/>
      <c r="OMF222" s="333"/>
      <c r="OMG222" s="333"/>
      <c r="OMH222" s="223"/>
      <c r="OMI222" s="418"/>
      <c r="OMJ222" s="418"/>
      <c r="OMK222" s="331"/>
      <c r="OML222" s="332"/>
      <c r="OMM222" s="418"/>
      <c r="OMN222" s="223"/>
      <c r="OMO222" s="223"/>
      <c r="OMP222" s="333"/>
      <c r="OMQ222" s="333"/>
      <c r="OMR222" s="223"/>
      <c r="OMS222" s="418"/>
      <c r="OMT222" s="418"/>
      <c r="OMU222" s="331"/>
      <c r="OMV222" s="332"/>
      <c r="OMW222" s="418"/>
      <c r="OMX222" s="223"/>
      <c r="OMY222" s="223"/>
      <c r="OMZ222" s="333"/>
      <c r="ONA222" s="333"/>
      <c r="ONB222" s="223"/>
      <c r="ONC222" s="418"/>
      <c r="OND222" s="418"/>
      <c r="ONE222" s="331"/>
      <c r="ONF222" s="332"/>
      <c r="ONG222" s="418"/>
      <c r="ONH222" s="223"/>
      <c r="ONI222" s="223"/>
      <c r="ONJ222" s="333"/>
      <c r="ONK222" s="333"/>
      <c r="ONL222" s="223"/>
      <c r="ONM222" s="418"/>
      <c r="ONN222" s="418"/>
      <c r="ONO222" s="331"/>
      <c r="ONP222" s="332"/>
      <c r="ONQ222" s="418"/>
      <c r="ONR222" s="223"/>
      <c r="ONS222" s="223"/>
      <c r="ONT222" s="333"/>
      <c r="ONU222" s="333"/>
      <c r="ONV222" s="223"/>
      <c r="ONW222" s="418"/>
      <c r="ONX222" s="418"/>
      <c r="ONY222" s="331"/>
      <c r="ONZ222" s="332"/>
      <c r="OOA222" s="418"/>
      <c r="OOB222" s="223"/>
      <c r="OOC222" s="223"/>
      <c r="OOD222" s="333"/>
      <c r="OOE222" s="333"/>
      <c r="OOF222" s="223"/>
      <c r="OOG222" s="418"/>
      <c r="OOH222" s="418"/>
      <c r="OOI222" s="331"/>
      <c r="OOJ222" s="332"/>
      <c r="OOK222" s="418"/>
      <c r="OOL222" s="223"/>
      <c r="OOM222" s="223"/>
      <c r="OON222" s="333"/>
      <c r="OOO222" s="333"/>
      <c r="OOP222" s="223"/>
      <c r="OOQ222" s="418"/>
      <c r="OOR222" s="418"/>
      <c r="OOS222" s="331"/>
      <c r="OOT222" s="332"/>
      <c r="OOU222" s="418"/>
      <c r="OOV222" s="223"/>
      <c r="OOW222" s="223"/>
      <c r="OOX222" s="333"/>
      <c r="OOY222" s="333"/>
      <c r="OOZ222" s="223"/>
      <c r="OPA222" s="418"/>
      <c r="OPB222" s="418"/>
      <c r="OPC222" s="331"/>
      <c r="OPD222" s="332"/>
      <c r="OPE222" s="418"/>
      <c r="OPF222" s="223"/>
      <c r="OPG222" s="223"/>
      <c r="OPH222" s="333"/>
      <c r="OPI222" s="333"/>
      <c r="OPJ222" s="223"/>
      <c r="OPK222" s="418"/>
      <c r="OPL222" s="418"/>
      <c r="OPM222" s="331"/>
      <c r="OPN222" s="332"/>
      <c r="OPO222" s="418"/>
      <c r="OPP222" s="223"/>
      <c r="OPQ222" s="223"/>
      <c r="OPR222" s="333"/>
      <c r="OPS222" s="333"/>
      <c r="OPT222" s="223"/>
      <c r="OPU222" s="418"/>
      <c r="OPV222" s="418"/>
      <c r="OPW222" s="331"/>
      <c r="OPX222" s="332"/>
      <c r="OPY222" s="418"/>
      <c r="OPZ222" s="223"/>
      <c r="OQA222" s="223"/>
      <c r="OQB222" s="333"/>
      <c r="OQC222" s="333"/>
      <c r="OQD222" s="223"/>
      <c r="OQE222" s="418"/>
      <c r="OQF222" s="418"/>
      <c r="OQG222" s="331"/>
      <c r="OQH222" s="332"/>
      <c r="OQI222" s="418"/>
      <c r="OQJ222" s="223"/>
      <c r="OQK222" s="223"/>
      <c r="OQL222" s="333"/>
      <c r="OQM222" s="333"/>
      <c r="OQN222" s="223"/>
      <c r="OQO222" s="418"/>
      <c r="OQP222" s="418"/>
      <c r="OQQ222" s="331"/>
      <c r="OQR222" s="332"/>
      <c r="OQS222" s="418"/>
      <c r="OQT222" s="223"/>
      <c r="OQU222" s="223"/>
      <c r="OQV222" s="333"/>
      <c r="OQW222" s="333"/>
      <c r="OQX222" s="223"/>
      <c r="OQY222" s="418"/>
      <c r="OQZ222" s="418"/>
      <c r="ORA222" s="331"/>
      <c r="ORB222" s="332"/>
      <c r="ORC222" s="418"/>
      <c r="ORD222" s="223"/>
      <c r="ORE222" s="223"/>
      <c r="ORF222" s="333"/>
      <c r="ORG222" s="333"/>
      <c r="ORH222" s="223"/>
      <c r="ORI222" s="418"/>
      <c r="ORJ222" s="418"/>
      <c r="ORK222" s="331"/>
      <c r="ORL222" s="332"/>
      <c r="ORM222" s="418"/>
      <c r="ORN222" s="223"/>
      <c r="ORO222" s="223"/>
      <c r="ORP222" s="333"/>
      <c r="ORQ222" s="333"/>
      <c r="ORR222" s="223"/>
      <c r="ORS222" s="418"/>
      <c r="ORT222" s="418"/>
      <c r="ORU222" s="331"/>
      <c r="ORV222" s="332"/>
      <c r="ORW222" s="418"/>
      <c r="ORX222" s="223"/>
      <c r="ORY222" s="223"/>
      <c r="ORZ222" s="333"/>
      <c r="OSA222" s="333"/>
      <c r="OSB222" s="223"/>
      <c r="OSC222" s="418"/>
      <c r="OSD222" s="418"/>
      <c r="OSE222" s="331"/>
      <c r="OSF222" s="332"/>
      <c r="OSG222" s="418"/>
      <c r="OSH222" s="223"/>
      <c r="OSI222" s="223"/>
      <c r="OSJ222" s="333"/>
      <c r="OSK222" s="333"/>
      <c r="OSL222" s="223"/>
      <c r="OSM222" s="418"/>
      <c r="OSN222" s="418"/>
      <c r="OSO222" s="331"/>
      <c r="OSP222" s="332"/>
      <c r="OSQ222" s="418"/>
      <c r="OSR222" s="223"/>
      <c r="OSS222" s="223"/>
      <c r="OST222" s="333"/>
      <c r="OSU222" s="333"/>
      <c r="OSV222" s="223"/>
      <c r="OSW222" s="418"/>
      <c r="OSX222" s="418"/>
      <c r="OSY222" s="331"/>
      <c r="OSZ222" s="332"/>
      <c r="OTA222" s="418"/>
      <c r="OTB222" s="223"/>
      <c r="OTC222" s="223"/>
      <c r="OTD222" s="333"/>
      <c r="OTE222" s="333"/>
      <c r="OTF222" s="223"/>
      <c r="OTG222" s="418"/>
      <c r="OTH222" s="418"/>
      <c r="OTI222" s="331"/>
      <c r="OTJ222" s="332"/>
      <c r="OTK222" s="418"/>
      <c r="OTL222" s="223"/>
      <c r="OTM222" s="223"/>
      <c r="OTN222" s="333"/>
      <c r="OTO222" s="333"/>
      <c r="OTP222" s="223"/>
      <c r="OTQ222" s="418"/>
      <c r="OTR222" s="418"/>
      <c r="OTS222" s="331"/>
      <c r="OTT222" s="332"/>
      <c r="OTU222" s="418"/>
      <c r="OTV222" s="223"/>
      <c r="OTW222" s="223"/>
      <c r="OTX222" s="333"/>
      <c r="OTY222" s="333"/>
      <c r="OTZ222" s="223"/>
      <c r="OUA222" s="418"/>
      <c r="OUB222" s="418"/>
      <c r="OUC222" s="331"/>
      <c r="OUD222" s="332"/>
      <c r="OUE222" s="418"/>
      <c r="OUF222" s="223"/>
      <c r="OUG222" s="223"/>
      <c r="OUH222" s="333"/>
      <c r="OUI222" s="333"/>
      <c r="OUJ222" s="223"/>
      <c r="OUK222" s="418"/>
      <c r="OUL222" s="418"/>
      <c r="OUM222" s="331"/>
      <c r="OUN222" s="332"/>
      <c r="OUO222" s="418"/>
      <c r="OUP222" s="223"/>
      <c r="OUQ222" s="223"/>
      <c r="OUR222" s="333"/>
      <c r="OUS222" s="333"/>
      <c r="OUT222" s="223"/>
      <c r="OUU222" s="418"/>
      <c r="OUV222" s="418"/>
      <c r="OUW222" s="331"/>
      <c r="OUX222" s="332"/>
      <c r="OUY222" s="418"/>
      <c r="OUZ222" s="223"/>
      <c r="OVA222" s="223"/>
      <c r="OVB222" s="333"/>
      <c r="OVC222" s="333"/>
      <c r="OVD222" s="223"/>
      <c r="OVE222" s="418"/>
      <c r="OVF222" s="418"/>
      <c r="OVG222" s="331"/>
      <c r="OVH222" s="332"/>
      <c r="OVI222" s="418"/>
      <c r="OVJ222" s="223"/>
      <c r="OVK222" s="223"/>
      <c r="OVL222" s="333"/>
      <c r="OVM222" s="333"/>
      <c r="OVN222" s="223"/>
      <c r="OVO222" s="418"/>
      <c r="OVP222" s="418"/>
      <c r="OVQ222" s="331"/>
      <c r="OVR222" s="332"/>
      <c r="OVS222" s="418"/>
      <c r="OVT222" s="223"/>
      <c r="OVU222" s="223"/>
      <c r="OVV222" s="333"/>
      <c r="OVW222" s="333"/>
      <c r="OVX222" s="223"/>
      <c r="OVY222" s="418"/>
      <c r="OVZ222" s="418"/>
      <c r="OWA222" s="331"/>
      <c r="OWB222" s="332"/>
      <c r="OWC222" s="418"/>
      <c r="OWD222" s="223"/>
      <c r="OWE222" s="223"/>
      <c r="OWF222" s="333"/>
      <c r="OWG222" s="333"/>
      <c r="OWH222" s="223"/>
      <c r="OWI222" s="418"/>
      <c r="OWJ222" s="418"/>
      <c r="OWK222" s="331"/>
      <c r="OWL222" s="332"/>
      <c r="OWM222" s="418"/>
      <c r="OWN222" s="223"/>
      <c r="OWO222" s="223"/>
      <c r="OWP222" s="333"/>
      <c r="OWQ222" s="333"/>
      <c r="OWR222" s="223"/>
      <c r="OWS222" s="418"/>
      <c r="OWT222" s="418"/>
      <c r="OWU222" s="331"/>
      <c r="OWV222" s="332"/>
      <c r="OWW222" s="418"/>
      <c r="OWX222" s="223"/>
      <c r="OWY222" s="223"/>
      <c r="OWZ222" s="333"/>
      <c r="OXA222" s="333"/>
      <c r="OXB222" s="223"/>
      <c r="OXC222" s="418"/>
      <c r="OXD222" s="418"/>
      <c r="OXE222" s="331"/>
      <c r="OXF222" s="332"/>
      <c r="OXG222" s="418"/>
      <c r="OXH222" s="223"/>
      <c r="OXI222" s="223"/>
      <c r="OXJ222" s="333"/>
      <c r="OXK222" s="333"/>
      <c r="OXL222" s="223"/>
      <c r="OXM222" s="418"/>
      <c r="OXN222" s="418"/>
      <c r="OXO222" s="331"/>
      <c r="OXP222" s="332"/>
      <c r="OXQ222" s="418"/>
      <c r="OXR222" s="223"/>
      <c r="OXS222" s="223"/>
      <c r="OXT222" s="333"/>
      <c r="OXU222" s="333"/>
      <c r="OXV222" s="223"/>
      <c r="OXW222" s="418"/>
      <c r="OXX222" s="418"/>
      <c r="OXY222" s="331"/>
      <c r="OXZ222" s="332"/>
      <c r="OYA222" s="418"/>
      <c r="OYB222" s="223"/>
      <c r="OYC222" s="223"/>
      <c r="OYD222" s="333"/>
      <c r="OYE222" s="333"/>
      <c r="OYF222" s="223"/>
      <c r="OYG222" s="418"/>
      <c r="OYH222" s="418"/>
      <c r="OYI222" s="331"/>
      <c r="OYJ222" s="332"/>
      <c r="OYK222" s="418"/>
      <c r="OYL222" s="223"/>
      <c r="OYM222" s="223"/>
      <c r="OYN222" s="333"/>
      <c r="OYO222" s="333"/>
      <c r="OYP222" s="223"/>
      <c r="OYQ222" s="418"/>
      <c r="OYR222" s="418"/>
      <c r="OYS222" s="331"/>
      <c r="OYT222" s="332"/>
      <c r="OYU222" s="418"/>
      <c r="OYV222" s="223"/>
      <c r="OYW222" s="223"/>
      <c r="OYX222" s="333"/>
      <c r="OYY222" s="333"/>
      <c r="OYZ222" s="223"/>
      <c r="OZA222" s="418"/>
      <c r="OZB222" s="418"/>
      <c r="OZC222" s="331"/>
      <c r="OZD222" s="332"/>
      <c r="OZE222" s="418"/>
      <c r="OZF222" s="223"/>
      <c r="OZG222" s="223"/>
      <c r="OZH222" s="333"/>
      <c r="OZI222" s="333"/>
      <c r="OZJ222" s="223"/>
      <c r="OZK222" s="418"/>
      <c r="OZL222" s="418"/>
      <c r="OZM222" s="331"/>
      <c r="OZN222" s="332"/>
      <c r="OZO222" s="418"/>
      <c r="OZP222" s="223"/>
      <c r="OZQ222" s="223"/>
      <c r="OZR222" s="333"/>
      <c r="OZS222" s="333"/>
      <c r="OZT222" s="223"/>
      <c r="OZU222" s="418"/>
      <c r="OZV222" s="418"/>
      <c r="OZW222" s="331"/>
      <c r="OZX222" s="332"/>
      <c r="OZY222" s="418"/>
      <c r="OZZ222" s="223"/>
      <c r="PAA222" s="223"/>
      <c r="PAB222" s="333"/>
      <c r="PAC222" s="333"/>
      <c r="PAD222" s="223"/>
      <c r="PAE222" s="418"/>
      <c r="PAF222" s="418"/>
      <c r="PAG222" s="331"/>
      <c r="PAH222" s="332"/>
      <c r="PAI222" s="418"/>
      <c r="PAJ222" s="223"/>
      <c r="PAK222" s="223"/>
      <c r="PAL222" s="333"/>
      <c r="PAM222" s="333"/>
      <c r="PAN222" s="223"/>
      <c r="PAO222" s="418"/>
      <c r="PAP222" s="418"/>
      <c r="PAQ222" s="331"/>
      <c r="PAR222" s="332"/>
      <c r="PAS222" s="418"/>
      <c r="PAT222" s="223"/>
      <c r="PAU222" s="223"/>
      <c r="PAV222" s="333"/>
      <c r="PAW222" s="333"/>
      <c r="PAX222" s="223"/>
      <c r="PAY222" s="418"/>
      <c r="PAZ222" s="418"/>
      <c r="PBA222" s="331"/>
      <c r="PBB222" s="332"/>
      <c r="PBC222" s="418"/>
      <c r="PBD222" s="223"/>
      <c r="PBE222" s="223"/>
      <c r="PBF222" s="333"/>
      <c r="PBG222" s="333"/>
      <c r="PBH222" s="223"/>
      <c r="PBI222" s="418"/>
      <c r="PBJ222" s="418"/>
      <c r="PBK222" s="331"/>
      <c r="PBL222" s="332"/>
      <c r="PBM222" s="418"/>
      <c r="PBN222" s="223"/>
      <c r="PBO222" s="223"/>
      <c r="PBP222" s="333"/>
      <c r="PBQ222" s="333"/>
      <c r="PBR222" s="223"/>
      <c r="PBS222" s="418"/>
      <c r="PBT222" s="418"/>
      <c r="PBU222" s="331"/>
      <c r="PBV222" s="332"/>
      <c r="PBW222" s="418"/>
      <c r="PBX222" s="223"/>
      <c r="PBY222" s="223"/>
      <c r="PBZ222" s="333"/>
      <c r="PCA222" s="333"/>
      <c r="PCB222" s="223"/>
      <c r="PCC222" s="418"/>
      <c r="PCD222" s="418"/>
      <c r="PCE222" s="331"/>
      <c r="PCF222" s="332"/>
      <c r="PCG222" s="418"/>
      <c r="PCH222" s="223"/>
      <c r="PCI222" s="223"/>
      <c r="PCJ222" s="333"/>
      <c r="PCK222" s="333"/>
      <c r="PCL222" s="223"/>
      <c r="PCM222" s="418"/>
      <c r="PCN222" s="418"/>
      <c r="PCO222" s="331"/>
      <c r="PCP222" s="332"/>
      <c r="PCQ222" s="418"/>
      <c r="PCR222" s="223"/>
      <c r="PCS222" s="223"/>
      <c r="PCT222" s="333"/>
      <c r="PCU222" s="333"/>
      <c r="PCV222" s="223"/>
      <c r="PCW222" s="418"/>
      <c r="PCX222" s="418"/>
      <c r="PCY222" s="331"/>
      <c r="PCZ222" s="332"/>
      <c r="PDA222" s="418"/>
      <c r="PDB222" s="223"/>
      <c r="PDC222" s="223"/>
      <c r="PDD222" s="333"/>
      <c r="PDE222" s="333"/>
      <c r="PDF222" s="223"/>
      <c r="PDG222" s="418"/>
      <c r="PDH222" s="418"/>
      <c r="PDI222" s="331"/>
      <c r="PDJ222" s="332"/>
      <c r="PDK222" s="418"/>
      <c r="PDL222" s="223"/>
      <c r="PDM222" s="223"/>
      <c r="PDN222" s="333"/>
      <c r="PDO222" s="333"/>
      <c r="PDP222" s="223"/>
      <c r="PDQ222" s="418"/>
      <c r="PDR222" s="418"/>
      <c r="PDS222" s="331"/>
      <c r="PDT222" s="332"/>
      <c r="PDU222" s="418"/>
      <c r="PDV222" s="223"/>
      <c r="PDW222" s="223"/>
      <c r="PDX222" s="333"/>
      <c r="PDY222" s="333"/>
      <c r="PDZ222" s="223"/>
      <c r="PEA222" s="418"/>
      <c r="PEB222" s="418"/>
      <c r="PEC222" s="331"/>
      <c r="PED222" s="332"/>
      <c r="PEE222" s="418"/>
      <c r="PEF222" s="223"/>
      <c r="PEG222" s="223"/>
      <c r="PEH222" s="333"/>
      <c r="PEI222" s="333"/>
      <c r="PEJ222" s="223"/>
      <c r="PEK222" s="418"/>
      <c r="PEL222" s="418"/>
      <c r="PEM222" s="331"/>
      <c r="PEN222" s="332"/>
      <c r="PEO222" s="418"/>
      <c r="PEP222" s="223"/>
      <c r="PEQ222" s="223"/>
      <c r="PER222" s="333"/>
      <c r="PES222" s="333"/>
      <c r="PET222" s="223"/>
      <c r="PEU222" s="418"/>
      <c r="PEV222" s="418"/>
      <c r="PEW222" s="331"/>
      <c r="PEX222" s="332"/>
      <c r="PEY222" s="418"/>
      <c r="PEZ222" s="223"/>
      <c r="PFA222" s="223"/>
      <c r="PFB222" s="333"/>
      <c r="PFC222" s="333"/>
      <c r="PFD222" s="223"/>
      <c r="PFE222" s="418"/>
      <c r="PFF222" s="418"/>
      <c r="PFG222" s="331"/>
      <c r="PFH222" s="332"/>
      <c r="PFI222" s="418"/>
      <c r="PFJ222" s="223"/>
      <c r="PFK222" s="223"/>
      <c r="PFL222" s="333"/>
      <c r="PFM222" s="333"/>
      <c r="PFN222" s="223"/>
      <c r="PFO222" s="418"/>
      <c r="PFP222" s="418"/>
      <c r="PFQ222" s="331"/>
      <c r="PFR222" s="332"/>
      <c r="PFS222" s="418"/>
      <c r="PFT222" s="223"/>
      <c r="PFU222" s="223"/>
      <c r="PFV222" s="333"/>
      <c r="PFW222" s="333"/>
      <c r="PFX222" s="223"/>
      <c r="PFY222" s="418"/>
      <c r="PFZ222" s="418"/>
      <c r="PGA222" s="331"/>
      <c r="PGB222" s="332"/>
      <c r="PGC222" s="418"/>
      <c r="PGD222" s="223"/>
      <c r="PGE222" s="223"/>
      <c r="PGF222" s="333"/>
      <c r="PGG222" s="333"/>
      <c r="PGH222" s="223"/>
      <c r="PGI222" s="418"/>
      <c r="PGJ222" s="418"/>
      <c r="PGK222" s="331"/>
      <c r="PGL222" s="332"/>
      <c r="PGM222" s="418"/>
      <c r="PGN222" s="223"/>
      <c r="PGO222" s="223"/>
      <c r="PGP222" s="333"/>
      <c r="PGQ222" s="333"/>
      <c r="PGR222" s="223"/>
      <c r="PGS222" s="418"/>
      <c r="PGT222" s="418"/>
      <c r="PGU222" s="331"/>
      <c r="PGV222" s="332"/>
      <c r="PGW222" s="418"/>
      <c r="PGX222" s="223"/>
      <c r="PGY222" s="223"/>
      <c r="PGZ222" s="333"/>
      <c r="PHA222" s="333"/>
      <c r="PHB222" s="223"/>
      <c r="PHC222" s="418"/>
      <c r="PHD222" s="418"/>
      <c r="PHE222" s="331"/>
      <c r="PHF222" s="332"/>
      <c r="PHG222" s="418"/>
      <c r="PHH222" s="223"/>
      <c r="PHI222" s="223"/>
      <c r="PHJ222" s="333"/>
      <c r="PHK222" s="333"/>
      <c r="PHL222" s="223"/>
      <c r="PHM222" s="418"/>
      <c r="PHN222" s="418"/>
      <c r="PHO222" s="331"/>
      <c r="PHP222" s="332"/>
      <c r="PHQ222" s="418"/>
      <c r="PHR222" s="223"/>
      <c r="PHS222" s="223"/>
      <c r="PHT222" s="333"/>
      <c r="PHU222" s="333"/>
      <c r="PHV222" s="223"/>
      <c r="PHW222" s="418"/>
      <c r="PHX222" s="418"/>
      <c r="PHY222" s="331"/>
      <c r="PHZ222" s="332"/>
      <c r="PIA222" s="418"/>
      <c r="PIB222" s="223"/>
      <c r="PIC222" s="223"/>
      <c r="PID222" s="333"/>
      <c r="PIE222" s="333"/>
      <c r="PIF222" s="223"/>
      <c r="PIG222" s="418"/>
      <c r="PIH222" s="418"/>
      <c r="PII222" s="331"/>
      <c r="PIJ222" s="332"/>
      <c r="PIK222" s="418"/>
      <c r="PIL222" s="223"/>
      <c r="PIM222" s="223"/>
      <c r="PIN222" s="333"/>
      <c r="PIO222" s="333"/>
      <c r="PIP222" s="223"/>
      <c r="PIQ222" s="418"/>
      <c r="PIR222" s="418"/>
      <c r="PIS222" s="331"/>
      <c r="PIT222" s="332"/>
      <c r="PIU222" s="418"/>
      <c r="PIV222" s="223"/>
      <c r="PIW222" s="223"/>
      <c r="PIX222" s="333"/>
      <c r="PIY222" s="333"/>
      <c r="PIZ222" s="223"/>
      <c r="PJA222" s="418"/>
      <c r="PJB222" s="418"/>
      <c r="PJC222" s="331"/>
      <c r="PJD222" s="332"/>
      <c r="PJE222" s="418"/>
      <c r="PJF222" s="223"/>
      <c r="PJG222" s="223"/>
      <c r="PJH222" s="333"/>
      <c r="PJI222" s="333"/>
      <c r="PJJ222" s="223"/>
      <c r="PJK222" s="418"/>
      <c r="PJL222" s="418"/>
      <c r="PJM222" s="331"/>
      <c r="PJN222" s="332"/>
      <c r="PJO222" s="418"/>
      <c r="PJP222" s="223"/>
      <c r="PJQ222" s="223"/>
      <c r="PJR222" s="333"/>
      <c r="PJS222" s="333"/>
      <c r="PJT222" s="223"/>
      <c r="PJU222" s="418"/>
      <c r="PJV222" s="418"/>
      <c r="PJW222" s="331"/>
      <c r="PJX222" s="332"/>
      <c r="PJY222" s="418"/>
      <c r="PJZ222" s="223"/>
      <c r="PKA222" s="223"/>
      <c r="PKB222" s="333"/>
      <c r="PKC222" s="333"/>
      <c r="PKD222" s="223"/>
      <c r="PKE222" s="418"/>
      <c r="PKF222" s="418"/>
      <c r="PKG222" s="331"/>
      <c r="PKH222" s="332"/>
      <c r="PKI222" s="418"/>
      <c r="PKJ222" s="223"/>
      <c r="PKK222" s="223"/>
      <c r="PKL222" s="333"/>
      <c r="PKM222" s="333"/>
      <c r="PKN222" s="223"/>
      <c r="PKO222" s="418"/>
      <c r="PKP222" s="418"/>
      <c r="PKQ222" s="331"/>
      <c r="PKR222" s="332"/>
      <c r="PKS222" s="418"/>
      <c r="PKT222" s="223"/>
      <c r="PKU222" s="223"/>
      <c r="PKV222" s="333"/>
      <c r="PKW222" s="333"/>
      <c r="PKX222" s="223"/>
      <c r="PKY222" s="418"/>
      <c r="PKZ222" s="418"/>
      <c r="PLA222" s="331"/>
      <c r="PLB222" s="332"/>
      <c r="PLC222" s="418"/>
      <c r="PLD222" s="223"/>
      <c r="PLE222" s="223"/>
      <c r="PLF222" s="333"/>
      <c r="PLG222" s="333"/>
      <c r="PLH222" s="223"/>
      <c r="PLI222" s="418"/>
      <c r="PLJ222" s="418"/>
      <c r="PLK222" s="331"/>
      <c r="PLL222" s="332"/>
      <c r="PLM222" s="418"/>
      <c r="PLN222" s="223"/>
      <c r="PLO222" s="223"/>
      <c r="PLP222" s="333"/>
      <c r="PLQ222" s="333"/>
      <c r="PLR222" s="223"/>
      <c r="PLS222" s="418"/>
      <c r="PLT222" s="418"/>
      <c r="PLU222" s="331"/>
      <c r="PLV222" s="332"/>
      <c r="PLW222" s="418"/>
      <c r="PLX222" s="223"/>
      <c r="PLY222" s="223"/>
      <c r="PLZ222" s="333"/>
      <c r="PMA222" s="333"/>
      <c r="PMB222" s="223"/>
      <c r="PMC222" s="418"/>
      <c r="PMD222" s="418"/>
      <c r="PME222" s="331"/>
      <c r="PMF222" s="332"/>
      <c r="PMG222" s="418"/>
      <c r="PMH222" s="223"/>
      <c r="PMI222" s="223"/>
      <c r="PMJ222" s="333"/>
      <c r="PMK222" s="333"/>
      <c r="PML222" s="223"/>
      <c r="PMM222" s="418"/>
      <c r="PMN222" s="418"/>
      <c r="PMO222" s="331"/>
      <c r="PMP222" s="332"/>
      <c r="PMQ222" s="418"/>
      <c r="PMR222" s="223"/>
      <c r="PMS222" s="223"/>
      <c r="PMT222" s="333"/>
      <c r="PMU222" s="333"/>
      <c r="PMV222" s="223"/>
      <c r="PMW222" s="418"/>
      <c r="PMX222" s="418"/>
      <c r="PMY222" s="331"/>
      <c r="PMZ222" s="332"/>
      <c r="PNA222" s="418"/>
      <c r="PNB222" s="223"/>
      <c r="PNC222" s="223"/>
      <c r="PND222" s="333"/>
      <c r="PNE222" s="333"/>
      <c r="PNF222" s="223"/>
      <c r="PNG222" s="418"/>
      <c r="PNH222" s="418"/>
      <c r="PNI222" s="331"/>
      <c r="PNJ222" s="332"/>
      <c r="PNK222" s="418"/>
      <c r="PNL222" s="223"/>
      <c r="PNM222" s="223"/>
      <c r="PNN222" s="333"/>
      <c r="PNO222" s="333"/>
      <c r="PNP222" s="223"/>
      <c r="PNQ222" s="418"/>
      <c r="PNR222" s="418"/>
      <c r="PNS222" s="331"/>
      <c r="PNT222" s="332"/>
      <c r="PNU222" s="418"/>
      <c r="PNV222" s="223"/>
      <c r="PNW222" s="223"/>
      <c r="PNX222" s="333"/>
      <c r="PNY222" s="333"/>
      <c r="PNZ222" s="223"/>
      <c r="POA222" s="418"/>
      <c r="POB222" s="418"/>
      <c r="POC222" s="331"/>
      <c r="POD222" s="332"/>
      <c r="POE222" s="418"/>
      <c r="POF222" s="223"/>
      <c r="POG222" s="223"/>
      <c r="POH222" s="333"/>
      <c r="POI222" s="333"/>
      <c r="POJ222" s="223"/>
      <c r="POK222" s="418"/>
      <c r="POL222" s="418"/>
      <c r="POM222" s="331"/>
      <c r="PON222" s="332"/>
      <c r="POO222" s="418"/>
      <c r="POP222" s="223"/>
      <c r="POQ222" s="223"/>
      <c r="POR222" s="333"/>
      <c r="POS222" s="333"/>
      <c r="POT222" s="223"/>
      <c r="POU222" s="418"/>
      <c r="POV222" s="418"/>
      <c r="POW222" s="331"/>
      <c r="POX222" s="332"/>
      <c r="POY222" s="418"/>
      <c r="POZ222" s="223"/>
      <c r="PPA222" s="223"/>
      <c r="PPB222" s="333"/>
      <c r="PPC222" s="333"/>
      <c r="PPD222" s="223"/>
      <c r="PPE222" s="418"/>
      <c r="PPF222" s="418"/>
      <c r="PPG222" s="331"/>
      <c r="PPH222" s="332"/>
      <c r="PPI222" s="418"/>
      <c r="PPJ222" s="223"/>
      <c r="PPK222" s="223"/>
      <c r="PPL222" s="333"/>
      <c r="PPM222" s="333"/>
      <c r="PPN222" s="223"/>
      <c r="PPO222" s="418"/>
      <c r="PPP222" s="418"/>
      <c r="PPQ222" s="331"/>
      <c r="PPR222" s="332"/>
      <c r="PPS222" s="418"/>
      <c r="PPT222" s="223"/>
      <c r="PPU222" s="223"/>
      <c r="PPV222" s="333"/>
      <c r="PPW222" s="333"/>
      <c r="PPX222" s="223"/>
      <c r="PPY222" s="418"/>
      <c r="PPZ222" s="418"/>
      <c r="PQA222" s="331"/>
      <c r="PQB222" s="332"/>
      <c r="PQC222" s="418"/>
      <c r="PQD222" s="223"/>
      <c r="PQE222" s="223"/>
      <c r="PQF222" s="333"/>
      <c r="PQG222" s="333"/>
      <c r="PQH222" s="223"/>
      <c r="PQI222" s="418"/>
      <c r="PQJ222" s="418"/>
      <c r="PQK222" s="331"/>
      <c r="PQL222" s="332"/>
      <c r="PQM222" s="418"/>
      <c r="PQN222" s="223"/>
      <c r="PQO222" s="223"/>
      <c r="PQP222" s="333"/>
      <c r="PQQ222" s="333"/>
      <c r="PQR222" s="223"/>
      <c r="PQS222" s="418"/>
      <c r="PQT222" s="418"/>
      <c r="PQU222" s="331"/>
      <c r="PQV222" s="332"/>
      <c r="PQW222" s="418"/>
      <c r="PQX222" s="223"/>
      <c r="PQY222" s="223"/>
      <c r="PQZ222" s="333"/>
      <c r="PRA222" s="333"/>
      <c r="PRB222" s="223"/>
      <c r="PRC222" s="418"/>
      <c r="PRD222" s="418"/>
      <c r="PRE222" s="331"/>
      <c r="PRF222" s="332"/>
      <c r="PRG222" s="418"/>
      <c r="PRH222" s="223"/>
      <c r="PRI222" s="223"/>
      <c r="PRJ222" s="333"/>
      <c r="PRK222" s="333"/>
      <c r="PRL222" s="223"/>
      <c r="PRM222" s="418"/>
      <c r="PRN222" s="418"/>
      <c r="PRO222" s="331"/>
      <c r="PRP222" s="332"/>
      <c r="PRQ222" s="418"/>
      <c r="PRR222" s="223"/>
      <c r="PRS222" s="223"/>
      <c r="PRT222" s="333"/>
      <c r="PRU222" s="333"/>
      <c r="PRV222" s="223"/>
      <c r="PRW222" s="418"/>
      <c r="PRX222" s="418"/>
      <c r="PRY222" s="331"/>
      <c r="PRZ222" s="332"/>
      <c r="PSA222" s="418"/>
      <c r="PSB222" s="223"/>
      <c r="PSC222" s="223"/>
      <c r="PSD222" s="333"/>
      <c r="PSE222" s="333"/>
      <c r="PSF222" s="223"/>
      <c r="PSG222" s="418"/>
      <c r="PSH222" s="418"/>
      <c r="PSI222" s="331"/>
      <c r="PSJ222" s="332"/>
      <c r="PSK222" s="418"/>
      <c r="PSL222" s="223"/>
      <c r="PSM222" s="223"/>
      <c r="PSN222" s="333"/>
      <c r="PSO222" s="333"/>
      <c r="PSP222" s="223"/>
      <c r="PSQ222" s="418"/>
      <c r="PSR222" s="418"/>
      <c r="PSS222" s="331"/>
      <c r="PST222" s="332"/>
      <c r="PSU222" s="418"/>
      <c r="PSV222" s="223"/>
      <c r="PSW222" s="223"/>
      <c r="PSX222" s="333"/>
      <c r="PSY222" s="333"/>
      <c r="PSZ222" s="223"/>
      <c r="PTA222" s="418"/>
      <c r="PTB222" s="418"/>
      <c r="PTC222" s="331"/>
      <c r="PTD222" s="332"/>
      <c r="PTE222" s="418"/>
      <c r="PTF222" s="223"/>
      <c r="PTG222" s="223"/>
      <c r="PTH222" s="333"/>
      <c r="PTI222" s="333"/>
      <c r="PTJ222" s="223"/>
      <c r="PTK222" s="418"/>
      <c r="PTL222" s="418"/>
      <c r="PTM222" s="331"/>
      <c r="PTN222" s="332"/>
      <c r="PTO222" s="418"/>
      <c r="PTP222" s="223"/>
      <c r="PTQ222" s="223"/>
      <c r="PTR222" s="333"/>
      <c r="PTS222" s="333"/>
      <c r="PTT222" s="223"/>
      <c r="PTU222" s="418"/>
      <c r="PTV222" s="418"/>
      <c r="PTW222" s="331"/>
      <c r="PTX222" s="332"/>
      <c r="PTY222" s="418"/>
      <c r="PTZ222" s="223"/>
      <c r="PUA222" s="223"/>
      <c r="PUB222" s="333"/>
      <c r="PUC222" s="333"/>
      <c r="PUD222" s="223"/>
      <c r="PUE222" s="418"/>
      <c r="PUF222" s="418"/>
      <c r="PUG222" s="331"/>
      <c r="PUH222" s="332"/>
      <c r="PUI222" s="418"/>
      <c r="PUJ222" s="223"/>
      <c r="PUK222" s="223"/>
      <c r="PUL222" s="333"/>
      <c r="PUM222" s="333"/>
      <c r="PUN222" s="223"/>
      <c r="PUO222" s="418"/>
      <c r="PUP222" s="418"/>
      <c r="PUQ222" s="331"/>
      <c r="PUR222" s="332"/>
      <c r="PUS222" s="418"/>
      <c r="PUT222" s="223"/>
      <c r="PUU222" s="223"/>
      <c r="PUV222" s="333"/>
      <c r="PUW222" s="333"/>
      <c r="PUX222" s="223"/>
      <c r="PUY222" s="418"/>
      <c r="PUZ222" s="418"/>
      <c r="PVA222" s="331"/>
      <c r="PVB222" s="332"/>
      <c r="PVC222" s="418"/>
      <c r="PVD222" s="223"/>
      <c r="PVE222" s="223"/>
      <c r="PVF222" s="333"/>
      <c r="PVG222" s="333"/>
      <c r="PVH222" s="223"/>
      <c r="PVI222" s="418"/>
      <c r="PVJ222" s="418"/>
      <c r="PVK222" s="331"/>
      <c r="PVL222" s="332"/>
      <c r="PVM222" s="418"/>
      <c r="PVN222" s="223"/>
      <c r="PVO222" s="223"/>
      <c r="PVP222" s="333"/>
      <c r="PVQ222" s="333"/>
      <c r="PVR222" s="223"/>
      <c r="PVS222" s="418"/>
      <c r="PVT222" s="418"/>
      <c r="PVU222" s="331"/>
      <c r="PVV222" s="332"/>
      <c r="PVW222" s="418"/>
      <c r="PVX222" s="223"/>
      <c r="PVY222" s="223"/>
      <c r="PVZ222" s="333"/>
      <c r="PWA222" s="333"/>
      <c r="PWB222" s="223"/>
      <c r="PWC222" s="418"/>
      <c r="PWD222" s="418"/>
      <c r="PWE222" s="331"/>
      <c r="PWF222" s="332"/>
      <c r="PWG222" s="418"/>
      <c r="PWH222" s="223"/>
      <c r="PWI222" s="223"/>
      <c r="PWJ222" s="333"/>
      <c r="PWK222" s="333"/>
      <c r="PWL222" s="223"/>
      <c r="PWM222" s="418"/>
      <c r="PWN222" s="418"/>
      <c r="PWO222" s="331"/>
      <c r="PWP222" s="332"/>
      <c r="PWQ222" s="418"/>
      <c r="PWR222" s="223"/>
      <c r="PWS222" s="223"/>
      <c r="PWT222" s="333"/>
      <c r="PWU222" s="333"/>
      <c r="PWV222" s="223"/>
      <c r="PWW222" s="418"/>
      <c r="PWX222" s="418"/>
      <c r="PWY222" s="331"/>
      <c r="PWZ222" s="332"/>
      <c r="PXA222" s="418"/>
      <c r="PXB222" s="223"/>
      <c r="PXC222" s="223"/>
      <c r="PXD222" s="333"/>
      <c r="PXE222" s="333"/>
      <c r="PXF222" s="223"/>
      <c r="PXG222" s="418"/>
      <c r="PXH222" s="418"/>
      <c r="PXI222" s="331"/>
      <c r="PXJ222" s="332"/>
      <c r="PXK222" s="418"/>
      <c r="PXL222" s="223"/>
      <c r="PXM222" s="223"/>
      <c r="PXN222" s="333"/>
      <c r="PXO222" s="333"/>
      <c r="PXP222" s="223"/>
      <c r="PXQ222" s="418"/>
      <c r="PXR222" s="418"/>
      <c r="PXS222" s="331"/>
      <c r="PXT222" s="332"/>
      <c r="PXU222" s="418"/>
      <c r="PXV222" s="223"/>
      <c r="PXW222" s="223"/>
      <c r="PXX222" s="333"/>
      <c r="PXY222" s="333"/>
      <c r="PXZ222" s="223"/>
      <c r="PYA222" s="418"/>
      <c r="PYB222" s="418"/>
      <c r="PYC222" s="331"/>
      <c r="PYD222" s="332"/>
      <c r="PYE222" s="418"/>
      <c r="PYF222" s="223"/>
      <c r="PYG222" s="223"/>
      <c r="PYH222" s="333"/>
      <c r="PYI222" s="333"/>
      <c r="PYJ222" s="223"/>
      <c r="PYK222" s="418"/>
      <c r="PYL222" s="418"/>
      <c r="PYM222" s="331"/>
      <c r="PYN222" s="332"/>
      <c r="PYO222" s="418"/>
      <c r="PYP222" s="223"/>
      <c r="PYQ222" s="223"/>
      <c r="PYR222" s="333"/>
      <c r="PYS222" s="333"/>
      <c r="PYT222" s="223"/>
      <c r="PYU222" s="418"/>
      <c r="PYV222" s="418"/>
      <c r="PYW222" s="331"/>
      <c r="PYX222" s="332"/>
      <c r="PYY222" s="418"/>
      <c r="PYZ222" s="223"/>
      <c r="PZA222" s="223"/>
      <c r="PZB222" s="333"/>
      <c r="PZC222" s="333"/>
      <c r="PZD222" s="223"/>
      <c r="PZE222" s="418"/>
      <c r="PZF222" s="418"/>
      <c r="PZG222" s="331"/>
      <c r="PZH222" s="332"/>
      <c r="PZI222" s="418"/>
      <c r="PZJ222" s="223"/>
      <c r="PZK222" s="223"/>
      <c r="PZL222" s="333"/>
      <c r="PZM222" s="333"/>
      <c r="PZN222" s="223"/>
      <c r="PZO222" s="418"/>
      <c r="PZP222" s="418"/>
      <c r="PZQ222" s="331"/>
      <c r="PZR222" s="332"/>
      <c r="PZS222" s="418"/>
      <c r="PZT222" s="223"/>
      <c r="PZU222" s="223"/>
      <c r="PZV222" s="333"/>
      <c r="PZW222" s="333"/>
      <c r="PZX222" s="223"/>
      <c r="PZY222" s="418"/>
      <c r="PZZ222" s="418"/>
      <c r="QAA222" s="331"/>
      <c r="QAB222" s="332"/>
      <c r="QAC222" s="418"/>
      <c r="QAD222" s="223"/>
      <c r="QAE222" s="223"/>
      <c r="QAF222" s="333"/>
      <c r="QAG222" s="333"/>
      <c r="QAH222" s="223"/>
      <c r="QAI222" s="418"/>
      <c r="QAJ222" s="418"/>
      <c r="QAK222" s="331"/>
      <c r="QAL222" s="332"/>
      <c r="QAM222" s="418"/>
      <c r="QAN222" s="223"/>
      <c r="QAO222" s="223"/>
      <c r="QAP222" s="333"/>
      <c r="QAQ222" s="333"/>
      <c r="QAR222" s="223"/>
      <c r="QAS222" s="418"/>
      <c r="QAT222" s="418"/>
      <c r="QAU222" s="331"/>
      <c r="QAV222" s="332"/>
      <c r="QAW222" s="418"/>
      <c r="QAX222" s="223"/>
      <c r="QAY222" s="223"/>
      <c r="QAZ222" s="333"/>
      <c r="QBA222" s="333"/>
      <c r="QBB222" s="223"/>
      <c r="QBC222" s="418"/>
      <c r="QBD222" s="418"/>
      <c r="QBE222" s="331"/>
      <c r="QBF222" s="332"/>
      <c r="QBG222" s="418"/>
      <c r="QBH222" s="223"/>
      <c r="QBI222" s="223"/>
      <c r="QBJ222" s="333"/>
      <c r="QBK222" s="333"/>
      <c r="QBL222" s="223"/>
      <c r="QBM222" s="418"/>
      <c r="QBN222" s="418"/>
      <c r="QBO222" s="331"/>
      <c r="QBP222" s="332"/>
      <c r="QBQ222" s="418"/>
      <c r="QBR222" s="223"/>
      <c r="QBS222" s="223"/>
      <c r="QBT222" s="333"/>
      <c r="QBU222" s="333"/>
      <c r="QBV222" s="223"/>
      <c r="QBW222" s="418"/>
      <c r="QBX222" s="418"/>
      <c r="QBY222" s="331"/>
      <c r="QBZ222" s="332"/>
      <c r="QCA222" s="418"/>
      <c r="QCB222" s="223"/>
      <c r="QCC222" s="223"/>
      <c r="QCD222" s="333"/>
      <c r="QCE222" s="333"/>
      <c r="QCF222" s="223"/>
      <c r="QCG222" s="418"/>
      <c r="QCH222" s="418"/>
      <c r="QCI222" s="331"/>
      <c r="QCJ222" s="332"/>
      <c r="QCK222" s="418"/>
      <c r="QCL222" s="223"/>
      <c r="QCM222" s="223"/>
      <c r="QCN222" s="333"/>
      <c r="QCO222" s="333"/>
      <c r="QCP222" s="223"/>
      <c r="QCQ222" s="418"/>
      <c r="QCR222" s="418"/>
      <c r="QCS222" s="331"/>
      <c r="QCT222" s="332"/>
      <c r="QCU222" s="418"/>
      <c r="QCV222" s="223"/>
      <c r="QCW222" s="223"/>
      <c r="QCX222" s="333"/>
      <c r="QCY222" s="333"/>
      <c r="QCZ222" s="223"/>
      <c r="QDA222" s="418"/>
      <c r="QDB222" s="418"/>
      <c r="QDC222" s="331"/>
      <c r="QDD222" s="332"/>
      <c r="QDE222" s="418"/>
      <c r="QDF222" s="223"/>
      <c r="QDG222" s="223"/>
      <c r="QDH222" s="333"/>
      <c r="QDI222" s="333"/>
      <c r="QDJ222" s="223"/>
      <c r="QDK222" s="418"/>
      <c r="QDL222" s="418"/>
      <c r="QDM222" s="331"/>
      <c r="QDN222" s="332"/>
      <c r="QDO222" s="418"/>
      <c r="QDP222" s="223"/>
      <c r="QDQ222" s="223"/>
      <c r="QDR222" s="333"/>
      <c r="QDS222" s="333"/>
      <c r="QDT222" s="223"/>
      <c r="QDU222" s="418"/>
      <c r="QDV222" s="418"/>
      <c r="QDW222" s="331"/>
      <c r="QDX222" s="332"/>
      <c r="QDY222" s="418"/>
      <c r="QDZ222" s="223"/>
      <c r="QEA222" s="223"/>
      <c r="QEB222" s="333"/>
      <c r="QEC222" s="333"/>
      <c r="QED222" s="223"/>
      <c r="QEE222" s="418"/>
      <c r="QEF222" s="418"/>
      <c r="QEG222" s="331"/>
      <c r="QEH222" s="332"/>
      <c r="QEI222" s="418"/>
      <c r="QEJ222" s="223"/>
      <c r="QEK222" s="223"/>
      <c r="QEL222" s="333"/>
      <c r="QEM222" s="333"/>
      <c r="QEN222" s="223"/>
      <c r="QEO222" s="418"/>
      <c r="QEP222" s="418"/>
      <c r="QEQ222" s="331"/>
      <c r="QER222" s="332"/>
      <c r="QES222" s="418"/>
      <c r="QET222" s="223"/>
      <c r="QEU222" s="223"/>
      <c r="QEV222" s="333"/>
      <c r="QEW222" s="333"/>
      <c r="QEX222" s="223"/>
      <c r="QEY222" s="418"/>
      <c r="QEZ222" s="418"/>
      <c r="QFA222" s="331"/>
      <c r="QFB222" s="332"/>
      <c r="QFC222" s="418"/>
      <c r="QFD222" s="223"/>
      <c r="QFE222" s="223"/>
      <c r="QFF222" s="333"/>
      <c r="QFG222" s="333"/>
      <c r="QFH222" s="223"/>
      <c r="QFI222" s="418"/>
      <c r="QFJ222" s="418"/>
      <c r="QFK222" s="331"/>
      <c r="QFL222" s="332"/>
      <c r="QFM222" s="418"/>
      <c r="QFN222" s="223"/>
      <c r="QFO222" s="223"/>
      <c r="QFP222" s="333"/>
      <c r="QFQ222" s="333"/>
      <c r="QFR222" s="223"/>
      <c r="QFS222" s="418"/>
      <c r="QFT222" s="418"/>
      <c r="QFU222" s="331"/>
      <c r="QFV222" s="332"/>
      <c r="QFW222" s="418"/>
      <c r="QFX222" s="223"/>
      <c r="QFY222" s="223"/>
      <c r="QFZ222" s="333"/>
      <c r="QGA222" s="333"/>
      <c r="QGB222" s="223"/>
      <c r="QGC222" s="418"/>
      <c r="QGD222" s="418"/>
      <c r="QGE222" s="331"/>
      <c r="QGF222" s="332"/>
      <c r="QGG222" s="418"/>
      <c r="QGH222" s="223"/>
      <c r="QGI222" s="223"/>
      <c r="QGJ222" s="333"/>
      <c r="QGK222" s="333"/>
      <c r="QGL222" s="223"/>
      <c r="QGM222" s="418"/>
      <c r="QGN222" s="418"/>
      <c r="QGO222" s="331"/>
      <c r="QGP222" s="332"/>
      <c r="QGQ222" s="418"/>
      <c r="QGR222" s="223"/>
      <c r="QGS222" s="223"/>
      <c r="QGT222" s="333"/>
      <c r="QGU222" s="333"/>
      <c r="QGV222" s="223"/>
      <c r="QGW222" s="418"/>
      <c r="QGX222" s="418"/>
      <c r="QGY222" s="331"/>
      <c r="QGZ222" s="332"/>
      <c r="QHA222" s="418"/>
      <c r="QHB222" s="223"/>
      <c r="QHC222" s="223"/>
      <c r="QHD222" s="333"/>
      <c r="QHE222" s="333"/>
      <c r="QHF222" s="223"/>
      <c r="QHG222" s="418"/>
      <c r="QHH222" s="418"/>
      <c r="QHI222" s="331"/>
      <c r="QHJ222" s="332"/>
      <c r="QHK222" s="418"/>
      <c r="QHL222" s="223"/>
      <c r="QHM222" s="223"/>
      <c r="QHN222" s="333"/>
      <c r="QHO222" s="333"/>
      <c r="QHP222" s="223"/>
      <c r="QHQ222" s="418"/>
      <c r="QHR222" s="418"/>
      <c r="QHS222" s="331"/>
      <c r="QHT222" s="332"/>
      <c r="QHU222" s="418"/>
      <c r="QHV222" s="223"/>
      <c r="QHW222" s="223"/>
      <c r="QHX222" s="333"/>
      <c r="QHY222" s="333"/>
      <c r="QHZ222" s="223"/>
      <c r="QIA222" s="418"/>
      <c r="QIB222" s="418"/>
      <c r="QIC222" s="331"/>
      <c r="QID222" s="332"/>
      <c r="QIE222" s="418"/>
      <c r="QIF222" s="223"/>
      <c r="QIG222" s="223"/>
      <c r="QIH222" s="333"/>
      <c r="QII222" s="333"/>
      <c r="QIJ222" s="223"/>
      <c r="QIK222" s="418"/>
      <c r="QIL222" s="418"/>
      <c r="QIM222" s="331"/>
      <c r="QIN222" s="332"/>
      <c r="QIO222" s="418"/>
      <c r="QIP222" s="223"/>
      <c r="QIQ222" s="223"/>
      <c r="QIR222" s="333"/>
      <c r="QIS222" s="333"/>
      <c r="QIT222" s="223"/>
      <c r="QIU222" s="418"/>
      <c r="QIV222" s="418"/>
      <c r="QIW222" s="331"/>
      <c r="QIX222" s="332"/>
      <c r="QIY222" s="418"/>
      <c r="QIZ222" s="223"/>
      <c r="QJA222" s="223"/>
      <c r="QJB222" s="333"/>
      <c r="QJC222" s="333"/>
      <c r="QJD222" s="223"/>
      <c r="QJE222" s="418"/>
      <c r="QJF222" s="418"/>
      <c r="QJG222" s="331"/>
      <c r="QJH222" s="332"/>
      <c r="QJI222" s="418"/>
      <c r="QJJ222" s="223"/>
      <c r="QJK222" s="223"/>
      <c r="QJL222" s="333"/>
      <c r="QJM222" s="333"/>
      <c r="QJN222" s="223"/>
      <c r="QJO222" s="418"/>
      <c r="QJP222" s="418"/>
      <c r="QJQ222" s="331"/>
      <c r="QJR222" s="332"/>
      <c r="QJS222" s="418"/>
      <c r="QJT222" s="223"/>
      <c r="QJU222" s="223"/>
      <c r="QJV222" s="333"/>
      <c r="QJW222" s="333"/>
      <c r="QJX222" s="223"/>
      <c r="QJY222" s="418"/>
      <c r="QJZ222" s="418"/>
      <c r="QKA222" s="331"/>
      <c r="QKB222" s="332"/>
      <c r="QKC222" s="418"/>
      <c r="QKD222" s="223"/>
      <c r="QKE222" s="223"/>
      <c r="QKF222" s="333"/>
      <c r="QKG222" s="333"/>
      <c r="QKH222" s="223"/>
      <c r="QKI222" s="418"/>
      <c r="QKJ222" s="418"/>
      <c r="QKK222" s="331"/>
      <c r="QKL222" s="332"/>
      <c r="QKM222" s="418"/>
      <c r="QKN222" s="223"/>
      <c r="QKO222" s="223"/>
      <c r="QKP222" s="333"/>
      <c r="QKQ222" s="333"/>
      <c r="QKR222" s="223"/>
      <c r="QKS222" s="418"/>
      <c r="QKT222" s="418"/>
      <c r="QKU222" s="331"/>
      <c r="QKV222" s="332"/>
      <c r="QKW222" s="418"/>
      <c r="QKX222" s="223"/>
      <c r="QKY222" s="223"/>
      <c r="QKZ222" s="333"/>
      <c r="QLA222" s="333"/>
      <c r="QLB222" s="223"/>
      <c r="QLC222" s="418"/>
      <c r="QLD222" s="418"/>
      <c r="QLE222" s="331"/>
      <c r="QLF222" s="332"/>
      <c r="QLG222" s="418"/>
      <c r="QLH222" s="223"/>
      <c r="QLI222" s="223"/>
      <c r="QLJ222" s="333"/>
      <c r="QLK222" s="333"/>
      <c r="QLL222" s="223"/>
      <c r="QLM222" s="418"/>
      <c r="QLN222" s="418"/>
      <c r="QLO222" s="331"/>
      <c r="QLP222" s="332"/>
      <c r="QLQ222" s="418"/>
      <c r="QLR222" s="223"/>
      <c r="QLS222" s="223"/>
      <c r="QLT222" s="333"/>
      <c r="QLU222" s="333"/>
      <c r="QLV222" s="223"/>
      <c r="QLW222" s="418"/>
      <c r="QLX222" s="418"/>
      <c r="QLY222" s="331"/>
      <c r="QLZ222" s="332"/>
      <c r="QMA222" s="418"/>
      <c r="QMB222" s="223"/>
      <c r="QMC222" s="223"/>
      <c r="QMD222" s="333"/>
      <c r="QME222" s="333"/>
      <c r="QMF222" s="223"/>
      <c r="QMG222" s="418"/>
      <c r="QMH222" s="418"/>
      <c r="QMI222" s="331"/>
      <c r="QMJ222" s="332"/>
      <c r="QMK222" s="418"/>
      <c r="QML222" s="223"/>
      <c r="QMM222" s="223"/>
      <c r="QMN222" s="333"/>
      <c r="QMO222" s="333"/>
      <c r="QMP222" s="223"/>
      <c r="QMQ222" s="418"/>
      <c r="QMR222" s="418"/>
      <c r="QMS222" s="331"/>
      <c r="QMT222" s="332"/>
      <c r="QMU222" s="418"/>
      <c r="QMV222" s="223"/>
      <c r="QMW222" s="223"/>
      <c r="QMX222" s="333"/>
      <c r="QMY222" s="333"/>
      <c r="QMZ222" s="223"/>
      <c r="QNA222" s="418"/>
      <c r="QNB222" s="418"/>
      <c r="QNC222" s="331"/>
      <c r="QND222" s="332"/>
      <c r="QNE222" s="418"/>
      <c r="QNF222" s="223"/>
      <c r="QNG222" s="223"/>
      <c r="QNH222" s="333"/>
      <c r="QNI222" s="333"/>
      <c r="QNJ222" s="223"/>
      <c r="QNK222" s="418"/>
      <c r="QNL222" s="418"/>
      <c r="QNM222" s="331"/>
      <c r="QNN222" s="332"/>
      <c r="QNO222" s="418"/>
      <c r="QNP222" s="223"/>
      <c r="QNQ222" s="223"/>
      <c r="QNR222" s="333"/>
      <c r="QNS222" s="333"/>
      <c r="QNT222" s="223"/>
      <c r="QNU222" s="418"/>
      <c r="QNV222" s="418"/>
      <c r="QNW222" s="331"/>
      <c r="QNX222" s="332"/>
      <c r="QNY222" s="418"/>
      <c r="QNZ222" s="223"/>
      <c r="QOA222" s="223"/>
      <c r="QOB222" s="333"/>
      <c r="QOC222" s="333"/>
      <c r="QOD222" s="223"/>
      <c r="QOE222" s="418"/>
      <c r="QOF222" s="418"/>
      <c r="QOG222" s="331"/>
      <c r="QOH222" s="332"/>
      <c r="QOI222" s="418"/>
      <c r="QOJ222" s="223"/>
      <c r="QOK222" s="223"/>
      <c r="QOL222" s="333"/>
      <c r="QOM222" s="333"/>
      <c r="QON222" s="223"/>
      <c r="QOO222" s="418"/>
      <c r="QOP222" s="418"/>
      <c r="QOQ222" s="331"/>
      <c r="QOR222" s="332"/>
      <c r="QOS222" s="418"/>
      <c r="QOT222" s="223"/>
      <c r="QOU222" s="223"/>
      <c r="QOV222" s="333"/>
      <c r="QOW222" s="333"/>
      <c r="QOX222" s="223"/>
      <c r="QOY222" s="418"/>
      <c r="QOZ222" s="418"/>
      <c r="QPA222" s="331"/>
      <c r="QPB222" s="332"/>
      <c r="QPC222" s="418"/>
      <c r="QPD222" s="223"/>
      <c r="QPE222" s="223"/>
      <c r="QPF222" s="333"/>
      <c r="QPG222" s="333"/>
      <c r="QPH222" s="223"/>
      <c r="QPI222" s="418"/>
      <c r="QPJ222" s="418"/>
      <c r="QPK222" s="331"/>
      <c r="QPL222" s="332"/>
      <c r="QPM222" s="418"/>
      <c r="QPN222" s="223"/>
      <c r="QPO222" s="223"/>
      <c r="QPP222" s="333"/>
      <c r="QPQ222" s="333"/>
      <c r="QPR222" s="223"/>
      <c r="QPS222" s="418"/>
      <c r="QPT222" s="418"/>
      <c r="QPU222" s="331"/>
      <c r="QPV222" s="332"/>
      <c r="QPW222" s="418"/>
      <c r="QPX222" s="223"/>
      <c r="QPY222" s="223"/>
      <c r="QPZ222" s="333"/>
      <c r="QQA222" s="333"/>
      <c r="QQB222" s="223"/>
      <c r="QQC222" s="418"/>
      <c r="QQD222" s="418"/>
      <c r="QQE222" s="331"/>
      <c r="QQF222" s="332"/>
      <c r="QQG222" s="418"/>
      <c r="QQH222" s="223"/>
      <c r="QQI222" s="223"/>
      <c r="QQJ222" s="333"/>
      <c r="QQK222" s="333"/>
      <c r="QQL222" s="223"/>
      <c r="QQM222" s="418"/>
      <c r="QQN222" s="418"/>
      <c r="QQO222" s="331"/>
      <c r="QQP222" s="332"/>
      <c r="QQQ222" s="418"/>
      <c r="QQR222" s="223"/>
      <c r="QQS222" s="223"/>
      <c r="QQT222" s="333"/>
      <c r="QQU222" s="333"/>
      <c r="QQV222" s="223"/>
      <c r="QQW222" s="418"/>
      <c r="QQX222" s="418"/>
      <c r="QQY222" s="331"/>
      <c r="QQZ222" s="332"/>
      <c r="QRA222" s="418"/>
      <c r="QRB222" s="223"/>
      <c r="QRC222" s="223"/>
      <c r="QRD222" s="333"/>
      <c r="QRE222" s="333"/>
      <c r="QRF222" s="223"/>
      <c r="QRG222" s="418"/>
      <c r="QRH222" s="418"/>
      <c r="QRI222" s="331"/>
      <c r="QRJ222" s="332"/>
      <c r="QRK222" s="418"/>
      <c r="QRL222" s="223"/>
      <c r="QRM222" s="223"/>
      <c r="QRN222" s="333"/>
      <c r="QRO222" s="333"/>
      <c r="QRP222" s="223"/>
      <c r="QRQ222" s="418"/>
      <c r="QRR222" s="418"/>
      <c r="QRS222" s="331"/>
      <c r="QRT222" s="332"/>
      <c r="QRU222" s="418"/>
      <c r="QRV222" s="223"/>
      <c r="QRW222" s="223"/>
      <c r="QRX222" s="333"/>
      <c r="QRY222" s="333"/>
      <c r="QRZ222" s="223"/>
      <c r="QSA222" s="418"/>
      <c r="QSB222" s="418"/>
      <c r="QSC222" s="331"/>
      <c r="QSD222" s="332"/>
      <c r="QSE222" s="418"/>
      <c r="QSF222" s="223"/>
      <c r="QSG222" s="223"/>
      <c r="QSH222" s="333"/>
      <c r="QSI222" s="333"/>
      <c r="QSJ222" s="223"/>
      <c r="QSK222" s="418"/>
      <c r="QSL222" s="418"/>
      <c r="QSM222" s="331"/>
      <c r="QSN222" s="332"/>
      <c r="QSO222" s="418"/>
      <c r="QSP222" s="223"/>
      <c r="QSQ222" s="223"/>
      <c r="QSR222" s="333"/>
      <c r="QSS222" s="333"/>
      <c r="QST222" s="223"/>
      <c r="QSU222" s="418"/>
      <c r="QSV222" s="418"/>
      <c r="QSW222" s="331"/>
      <c r="QSX222" s="332"/>
      <c r="QSY222" s="418"/>
      <c r="QSZ222" s="223"/>
      <c r="QTA222" s="223"/>
      <c r="QTB222" s="333"/>
      <c r="QTC222" s="333"/>
      <c r="QTD222" s="223"/>
      <c r="QTE222" s="418"/>
      <c r="QTF222" s="418"/>
      <c r="QTG222" s="331"/>
      <c r="QTH222" s="332"/>
      <c r="QTI222" s="418"/>
      <c r="QTJ222" s="223"/>
      <c r="QTK222" s="223"/>
      <c r="QTL222" s="333"/>
      <c r="QTM222" s="333"/>
      <c r="QTN222" s="223"/>
      <c r="QTO222" s="418"/>
      <c r="QTP222" s="418"/>
      <c r="QTQ222" s="331"/>
      <c r="QTR222" s="332"/>
      <c r="QTS222" s="418"/>
      <c r="QTT222" s="223"/>
      <c r="QTU222" s="223"/>
      <c r="QTV222" s="333"/>
      <c r="QTW222" s="333"/>
      <c r="QTX222" s="223"/>
      <c r="QTY222" s="418"/>
      <c r="QTZ222" s="418"/>
      <c r="QUA222" s="331"/>
      <c r="QUB222" s="332"/>
      <c r="QUC222" s="418"/>
      <c r="QUD222" s="223"/>
      <c r="QUE222" s="223"/>
      <c r="QUF222" s="333"/>
      <c r="QUG222" s="333"/>
      <c r="QUH222" s="223"/>
      <c r="QUI222" s="418"/>
      <c r="QUJ222" s="418"/>
      <c r="QUK222" s="331"/>
      <c r="QUL222" s="332"/>
      <c r="QUM222" s="418"/>
      <c r="QUN222" s="223"/>
      <c r="QUO222" s="223"/>
      <c r="QUP222" s="333"/>
      <c r="QUQ222" s="333"/>
      <c r="QUR222" s="223"/>
      <c r="QUS222" s="418"/>
      <c r="QUT222" s="418"/>
      <c r="QUU222" s="331"/>
      <c r="QUV222" s="332"/>
      <c r="QUW222" s="418"/>
      <c r="QUX222" s="223"/>
      <c r="QUY222" s="223"/>
      <c r="QUZ222" s="333"/>
      <c r="QVA222" s="333"/>
      <c r="QVB222" s="223"/>
      <c r="QVC222" s="418"/>
      <c r="QVD222" s="418"/>
      <c r="QVE222" s="331"/>
      <c r="QVF222" s="332"/>
      <c r="QVG222" s="418"/>
      <c r="QVH222" s="223"/>
      <c r="QVI222" s="223"/>
      <c r="QVJ222" s="333"/>
      <c r="QVK222" s="333"/>
      <c r="QVL222" s="223"/>
      <c r="QVM222" s="418"/>
      <c r="QVN222" s="418"/>
      <c r="QVO222" s="331"/>
      <c r="QVP222" s="332"/>
      <c r="QVQ222" s="418"/>
      <c r="QVR222" s="223"/>
      <c r="QVS222" s="223"/>
      <c r="QVT222" s="333"/>
      <c r="QVU222" s="333"/>
      <c r="QVV222" s="223"/>
      <c r="QVW222" s="418"/>
      <c r="QVX222" s="418"/>
      <c r="QVY222" s="331"/>
      <c r="QVZ222" s="332"/>
      <c r="QWA222" s="418"/>
      <c r="QWB222" s="223"/>
      <c r="QWC222" s="223"/>
      <c r="QWD222" s="333"/>
      <c r="QWE222" s="333"/>
      <c r="QWF222" s="223"/>
      <c r="QWG222" s="418"/>
      <c r="QWH222" s="418"/>
      <c r="QWI222" s="331"/>
      <c r="QWJ222" s="332"/>
      <c r="QWK222" s="418"/>
      <c r="QWL222" s="223"/>
      <c r="QWM222" s="223"/>
      <c r="QWN222" s="333"/>
      <c r="QWO222" s="333"/>
      <c r="QWP222" s="223"/>
      <c r="QWQ222" s="418"/>
      <c r="QWR222" s="418"/>
      <c r="QWS222" s="331"/>
      <c r="QWT222" s="332"/>
      <c r="QWU222" s="418"/>
      <c r="QWV222" s="223"/>
      <c r="QWW222" s="223"/>
      <c r="QWX222" s="333"/>
      <c r="QWY222" s="333"/>
      <c r="QWZ222" s="223"/>
      <c r="QXA222" s="418"/>
      <c r="QXB222" s="418"/>
      <c r="QXC222" s="331"/>
      <c r="QXD222" s="332"/>
      <c r="QXE222" s="418"/>
      <c r="QXF222" s="223"/>
      <c r="QXG222" s="223"/>
      <c r="QXH222" s="333"/>
      <c r="QXI222" s="333"/>
      <c r="QXJ222" s="223"/>
      <c r="QXK222" s="418"/>
      <c r="QXL222" s="418"/>
      <c r="QXM222" s="331"/>
      <c r="QXN222" s="332"/>
      <c r="QXO222" s="418"/>
      <c r="QXP222" s="223"/>
      <c r="QXQ222" s="223"/>
      <c r="QXR222" s="333"/>
      <c r="QXS222" s="333"/>
      <c r="QXT222" s="223"/>
      <c r="QXU222" s="418"/>
      <c r="QXV222" s="418"/>
      <c r="QXW222" s="331"/>
      <c r="QXX222" s="332"/>
      <c r="QXY222" s="418"/>
      <c r="QXZ222" s="223"/>
      <c r="QYA222" s="223"/>
      <c r="QYB222" s="333"/>
      <c r="QYC222" s="333"/>
      <c r="QYD222" s="223"/>
      <c r="QYE222" s="418"/>
      <c r="QYF222" s="418"/>
      <c r="QYG222" s="331"/>
      <c r="QYH222" s="332"/>
      <c r="QYI222" s="418"/>
      <c r="QYJ222" s="223"/>
      <c r="QYK222" s="223"/>
      <c r="QYL222" s="333"/>
      <c r="QYM222" s="333"/>
      <c r="QYN222" s="223"/>
      <c r="QYO222" s="418"/>
      <c r="QYP222" s="418"/>
      <c r="QYQ222" s="331"/>
      <c r="QYR222" s="332"/>
      <c r="QYS222" s="418"/>
      <c r="QYT222" s="223"/>
      <c r="QYU222" s="223"/>
      <c r="QYV222" s="333"/>
      <c r="QYW222" s="333"/>
      <c r="QYX222" s="223"/>
      <c r="QYY222" s="418"/>
      <c r="QYZ222" s="418"/>
      <c r="QZA222" s="331"/>
      <c r="QZB222" s="332"/>
      <c r="QZC222" s="418"/>
      <c r="QZD222" s="223"/>
      <c r="QZE222" s="223"/>
      <c r="QZF222" s="333"/>
      <c r="QZG222" s="333"/>
      <c r="QZH222" s="223"/>
      <c r="QZI222" s="418"/>
      <c r="QZJ222" s="418"/>
      <c r="QZK222" s="331"/>
      <c r="QZL222" s="332"/>
      <c r="QZM222" s="418"/>
      <c r="QZN222" s="223"/>
      <c r="QZO222" s="223"/>
      <c r="QZP222" s="333"/>
      <c r="QZQ222" s="333"/>
      <c r="QZR222" s="223"/>
      <c r="QZS222" s="418"/>
      <c r="QZT222" s="418"/>
      <c r="QZU222" s="331"/>
      <c r="QZV222" s="332"/>
      <c r="QZW222" s="418"/>
      <c r="QZX222" s="223"/>
      <c r="QZY222" s="223"/>
      <c r="QZZ222" s="333"/>
      <c r="RAA222" s="333"/>
      <c r="RAB222" s="223"/>
      <c r="RAC222" s="418"/>
      <c r="RAD222" s="418"/>
      <c r="RAE222" s="331"/>
      <c r="RAF222" s="332"/>
      <c r="RAG222" s="418"/>
      <c r="RAH222" s="223"/>
      <c r="RAI222" s="223"/>
      <c r="RAJ222" s="333"/>
      <c r="RAK222" s="333"/>
      <c r="RAL222" s="223"/>
      <c r="RAM222" s="418"/>
      <c r="RAN222" s="418"/>
      <c r="RAO222" s="331"/>
      <c r="RAP222" s="332"/>
      <c r="RAQ222" s="418"/>
      <c r="RAR222" s="223"/>
      <c r="RAS222" s="223"/>
      <c r="RAT222" s="333"/>
      <c r="RAU222" s="333"/>
      <c r="RAV222" s="223"/>
      <c r="RAW222" s="418"/>
      <c r="RAX222" s="418"/>
      <c r="RAY222" s="331"/>
      <c r="RAZ222" s="332"/>
      <c r="RBA222" s="418"/>
      <c r="RBB222" s="223"/>
      <c r="RBC222" s="223"/>
      <c r="RBD222" s="333"/>
      <c r="RBE222" s="333"/>
      <c r="RBF222" s="223"/>
      <c r="RBG222" s="418"/>
      <c r="RBH222" s="418"/>
      <c r="RBI222" s="331"/>
      <c r="RBJ222" s="332"/>
      <c r="RBK222" s="418"/>
      <c r="RBL222" s="223"/>
      <c r="RBM222" s="223"/>
      <c r="RBN222" s="333"/>
      <c r="RBO222" s="333"/>
      <c r="RBP222" s="223"/>
      <c r="RBQ222" s="418"/>
      <c r="RBR222" s="418"/>
      <c r="RBS222" s="331"/>
      <c r="RBT222" s="332"/>
      <c r="RBU222" s="418"/>
      <c r="RBV222" s="223"/>
      <c r="RBW222" s="223"/>
      <c r="RBX222" s="333"/>
      <c r="RBY222" s="333"/>
      <c r="RBZ222" s="223"/>
      <c r="RCA222" s="418"/>
      <c r="RCB222" s="418"/>
      <c r="RCC222" s="331"/>
      <c r="RCD222" s="332"/>
      <c r="RCE222" s="418"/>
      <c r="RCF222" s="223"/>
      <c r="RCG222" s="223"/>
      <c r="RCH222" s="333"/>
      <c r="RCI222" s="333"/>
      <c r="RCJ222" s="223"/>
      <c r="RCK222" s="418"/>
      <c r="RCL222" s="418"/>
      <c r="RCM222" s="331"/>
      <c r="RCN222" s="332"/>
      <c r="RCO222" s="418"/>
      <c r="RCP222" s="223"/>
      <c r="RCQ222" s="223"/>
      <c r="RCR222" s="333"/>
      <c r="RCS222" s="333"/>
      <c r="RCT222" s="223"/>
      <c r="RCU222" s="418"/>
      <c r="RCV222" s="418"/>
      <c r="RCW222" s="331"/>
      <c r="RCX222" s="332"/>
      <c r="RCY222" s="418"/>
      <c r="RCZ222" s="223"/>
      <c r="RDA222" s="223"/>
      <c r="RDB222" s="333"/>
      <c r="RDC222" s="333"/>
      <c r="RDD222" s="223"/>
      <c r="RDE222" s="418"/>
      <c r="RDF222" s="418"/>
      <c r="RDG222" s="331"/>
      <c r="RDH222" s="332"/>
      <c r="RDI222" s="418"/>
      <c r="RDJ222" s="223"/>
      <c r="RDK222" s="223"/>
      <c r="RDL222" s="333"/>
      <c r="RDM222" s="333"/>
      <c r="RDN222" s="223"/>
      <c r="RDO222" s="418"/>
      <c r="RDP222" s="418"/>
      <c r="RDQ222" s="331"/>
      <c r="RDR222" s="332"/>
      <c r="RDS222" s="418"/>
      <c r="RDT222" s="223"/>
      <c r="RDU222" s="223"/>
      <c r="RDV222" s="333"/>
      <c r="RDW222" s="333"/>
      <c r="RDX222" s="223"/>
      <c r="RDY222" s="418"/>
      <c r="RDZ222" s="418"/>
      <c r="REA222" s="331"/>
      <c r="REB222" s="332"/>
      <c r="REC222" s="418"/>
      <c r="RED222" s="223"/>
      <c r="REE222" s="223"/>
      <c r="REF222" s="333"/>
      <c r="REG222" s="333"/>
      <c r="REH222" s="223"/>
      <c r="REI222" s="418"/>
      <c r="REJ222" s="418"/>
      <c r="REK222" s="331"/>
      <c r="REL222" s="332"/>
      <c r="REM222" s="418"/>
      <c r="REN222" s="223"/>
      <c r="REO222" s="223"/>
      <c r="REP222" s="333"/>
      <c r="REQ222" s="333"/>
      <c r="RER222" s="223"/>
      <c r="RES222" s="418"/>
      <c r="RET222" s="418"/>
      <c r="REU222" s="331"/>
      <c r="REV222" s="332"/>
      <c r="REW222" s="418"/>
      <c r="REX222" s="223"/>
      <c r="REY222" s="223"/>
      <c r="REZ222" s="333"/>
      <c r="RFA222" s="333"/>
      <c r="RFB222" s="223"/>
      <c r="RFC222" s="418"/>
      <c r="RFD222" s="418"/>
      <c r="RFE222" s="331"/>
      <c r="RFF222" s="332"/>
      <c r="RFG222" s="418"/>
      <c r="RFH222" s="223"/>
      <c r="RFI222" s="223"/>
      <c r="RFJ222" s="333"/>
      <c r="RFK222" s="333"/>
      <c r="RFL222" s="223"/>
      <c r="RFM222" s="418"/>
      <c r="RFN222" s="418"/>
      <c r="RFO222" s="331"/>
      <c r="RFP222" s="332"/>
      <c r="RFQ222" s="418"/>
      <c r="RFR222" s="223"/>
      <c r="RFS222" s="223"/>
      <c r="RFT222" s="333"/>
      <c r="RFU222" s="333"/>
      <c r="RFV222" s="223"/>
      <c r="RFW222" s="418"/>
      <c r="RFX222" s="418"/>
      <c r="RFY222" s="331"/>
      <c r="RFZ222" s="332"/>
      <c r="RGA222" s="418"/>
      <c r="RGB222" s="223"/>
      <c r="RGC222" s="223"/>
      <c r="RGD222" s="333"/>
      <c r="RGE222" s="333"/>
      <c r="RGF222" s="223"/>
      <c r="RGG222" s="418"/>
      <c r="RGH222" s="418"/>
      <c r="RGI222" s="331"/>
      <c r="RGJ222" s="332"/>
      <c r="RGK222" s="418"/>
      <c r="RGL222" s="223"/>
      <c r="RGM222" s="223"/>
      <c r="RGN222" s="333"/>
      <c r="RGO222" s="333"/>
      <c r="RGP222" s="223"/>
      <c r="RGQ222" s="418"/>
      <c r="RGR222" s="418"/>
      <c r="RGS222" s="331"/>
      <c r="RGT222" s="332"/>
      <c r="RGU222" s="418"/>
      <c r="RGV222" s="223"/>
      <c r="RGW222" s="223"/>
      <c r="RGX222" s="333"/>
      <c r="RGY222" s="333"/>
      <c r="RGZ222" s="223"/>
      <c r="RHA222" s="418"/>
      <c r="RHB222" s="418"/>
      <c r="RHC222" s="331"/>
      <c r="RHD222" s="332"/>
      <c r="RHE222" s="418"/>
      <c r="RHF222" s="223"/>
      <c r="RHG222" s="223"/>
      <c r="RHH222" s="333"/>
      <c r="RHI222" s="333"/>
      <c r="RHJ222" s="223"/>
      <c r="RHK222" s="418"/>
      <c r="RHL222" s="418"/>
      <c r="RHM222" s="331"/>
      <c r="RHN222" s="332"/>
      <c r="RHO222" s="418"/>
      <c r="RHP222" s="223"/>
      <c r="RHQ222" s="223"/>
      <c r="RHR222" s="333"/>
      <c r="RHS222" s="333"/>
      <c r="RHT222" s="223"/>
      <c r="RHU222" s="418"/>
      <c r="RHV222" s="418"/>
      <c r="RHW222" s="331"/>
      <c r="RHX222" s="332"/>
      <c r="RHY222" s="418"/>
      <c r="RHZ222" s="223"/>
      <c r="RIA222" s="223"/>
      <c r="RIB222" s="333"/>
      <c r="RIC222" s="333"/>
      <c r="RID222" s="223"/>
      <c r="RIE222" s="418"/>
      <c r="RIF222" s="418"/>
      <c r="RIG222" s="331"/>
      <c r="RIH222" s="332"/>
      <c r="RII222" s="418"/>
      <c r="RIJ222" s="223"/>
      <c r="RIK222" s="223"/>
      <c r="RIL222" s="333"/>
      <c r="RIM222" s="333"/>
      <c r="RIN222" s="223"/>
      <c r="RIO222" s="418"/>
      <c r="RIP222" s="418"/>
      <c r="RIQ222" s="331"/>
      <c r="RIR222" s="332"/>
      <c r="RIS222" s="418"/>
      <c r="RIT222" s="223"/>
      <c r="RIU222" s="223"/>
      <c r="RIV222" s="333"/>
      <c r="RIW222" s="333"/>
      <c r="RIX222" s="223"/>
      <c r="RIY222" s="418"/>
      <c r="RIZ222" s="418"/>
      <c r="RJA222" s="331"/>
      <c r="RJB222" s="332"/>
      <c r="RJC222" s="418"/>
      <c r="RJD222" s="223"/>
      <c r="RJE222" s="223"/>
      <c r="RJF222" s="333"/>
      <c r="RJG222" s="333"/>
      <c r="RJH222" s="223"/>
      <c r="RJI222" s="418"/>
      <c r="RJJ222" s="418"/>
      <c r="RJK222" s="331"/>
      <c r="RJL222" s="332"/>
      <c r="RJM222" s="418"/>
      <c r="RJN222" s="223"/>
      <c r="RJO222" s="223"/>
      <c r="RJP222" s="333"/>
      <c r="RJQ222" s="333"/>
      <c r="RJR222" s="223"/>
      <c r="RJS222" s="418"/>
      <c r="RJT222" s="418"/>
      <c r="RJU222" s="331"/>
      <c r="RJV222" s="332"/>
      <c r="RJW222" s="418"/>
      <c r="RJX222" s="223"/>
      <c r="RJY222" s="223"/>
      <c r="RJZ222" s="333"/>
      <c r="RKA222" s="333"/>
      <c r="RKB222" s="223"/>
      <c r="RKC222" s="418"/>
      <c r="RKD222" s="418"/>
      <c r="RKE222" s="331"/>
      <c r="RKF222" s="332"/>
      <c r="RKG222" s="418"/>
      <c r="RKH222" s="223"/>
      <c r="RKI222" s="223"/>
      <c r="RKJ222" s="333"/>
      <c r="RKK222" s="333"/>
      <c r="RKL222" s="223"/>
      <c r="RKM222" s="418"/>
      <c r="RKN222" s="418"/>
      <c r="RKO222" s="331"/>
      <c r="RKP222" s="332"/>
      <c r="RKQ222" s="418"/>
      <c r="RKR222" s="223"/>
      <c r="RKS222" s="223"/>
      <c r="RKT222" s="333"/>
      <c r="RKU222" s="333"/>
      <c r="RKV222" s="223"/>
      <c r="RKW222" s="418"/>
      <c r="RKX222" s="418"/>
      <c r="RKY222" s="331"/>
      <c r="RKZ222" s="332"/>
      <c r="RLA222" s="418"/>
      <c r="RLB222" s="223"/>
      <c r="RLC222" s="223"/>
      <c r="RLD222" s="333"/>
      <c r="RLE222" s="333"/>
      <c r="RLF222" s="223"/>
      <c r="RLG222" s="418"/>
      <c r="RLH222" s="418"/>
      <c r="RLI222" s="331"/>
      <c r="RLJ222" s="332"/>
      <c r="RLK222" s="418"/>
      <c r="RLL222" s="223"/>
      <c r="RLM222" s="223"/>
      <c r="RLN222" s="333"/>
      <c r="RLO222" s="333"/>
      <c r="RLP222" s="223"/>
      <c r="RLQ222" s="418"/>
      <c r="RLR222" s="418"/>
      <c r="RLS222" s="331"/>
      <c r="RLT222" s="332"/>
      <c r="RLU222" s="418"/>
      <c r="RLV222" s="223"/>
      <c r="RLW222" s="223"/>
      <c r="RLX222" s="333"/>
      <c r="RLY222" s="333"/>
      <c r="RLZ222" s="223"/>
      <c r="RMA222" s="418"/>
      <c r="RMB222" s="418"/>
      <c r="RMC222" s="331"/>
      <c r="RMD222" s="332"/>
      <c r="RME222" s="418"/>
      <c r="RMF222" s="223"/>
      <c r="RMG222" s="223"/>
      <c r="RMH222" s="333"/>
      <c r="RMI222" s="333"/>
      <c r="RMJ222" s="223"/>
      <c r="RMK222" s="418"/>
      <c r="RML222" s="418"/>
      <c r="RMM222" s="331"/>
      <c r="RMN222" s="332"/>
      <c r="RMO222" s="418"/>
      <c r="RMP222" s="223"/>
      <c r="RMQ222" s="223"/>
      <c r="RMR222" s="333"/>
      <c r="RMS222" s="333"/>
      <c r="RMT222" s="223"/>
      <c r="RMU222" s="418"/>
      <c r="RMV222" s="418"/>
      <c r="RMW222" s="331"/>
      <c r="RMX222" s="332"/>
      <c r="RMY222" s="418"/>
      <c r="RMZ222" s="223"/>
      <c r="RNA222" s="223"/>
      <c r="RNB222" s="333"/>
      <c r="RNC222" s="333"/>
      <c r="RND222" s="223"/>
      <c r="RNE222" s="418"/>
      <c r="RNF222" s="418"/>
      <c r="RNG222" s="331"/>
      <c r="RNH222" s="332"/>
      <c r="RNI222" s="418"/>
      <c r="RNJ222" s="223"/>
      <c r="RNK222" s="223"/>
      <c r="RNL222" s="333"/>
      <c r="RNM222" s="333"/>
      <c r="RNN222" s="223"/>
      <c r="RNO222" s="418"/>
      <c r="RNP222" s="418"/>
      <c r="RNQ222" s="331"/>
      <c r="RNR222" s="332"/>
      <c r="RNS222" s="418"/>
      <c r="RNT222" s="223"/>
      <c r="RNU222" s="223"/>
      <c r="RNV222" s="333"/>
      <c r="RNW222" s="333"/>
      <c r="RNX222" s="223"/>
      <c r="RNY222" s="418"/>
      <c r="RNZ222" s="418"/>
      <c r="ROA222" s="331"/>
      <c r="ROB222" s="332"/>
      <c r="ROC222" s="418"/>
      <c r="ROD222" s="223"/>
      <c r="ROE222" s="223"/>
      <c r="ROF222" s="333"/>
      <c r="ROG222" s="333"/>
      <c r="ROH222" s="223"/>
      <c r="ROI222" s="418"/>
      <c r="ROJ222" s="418"/>
      <c r="ROK222" s="331"/>
      <c r="ROL222" s="332"/>
      <c r="ROM222" s="418"/>
      <c r="RON222" s="223"/>
      <c r="ROO222" s="223"/>
      <c r="ROP222" s="333"/>
      <c r="ROQ222" s="333"/>
      <c r="ROR222" s="223"/>
      <c r="ROS222" s="418"/>
      <c r="ROT222" s="418"/>
      <c r="ROU222" s="331"/>
      <c r="ROV222" s="332"/>
      <c r="ROW222" s="418"/>
      <c r="ROX222" s="223"/>
      <c r="ROY222" s="223"/>
      <c r="ROZ222" s="333"/>
      <c r="RPA222" s="333"/>
      <c r="RPB222" s="223"/>
      <c r="RPC222" s="418"/>
      <c r="RPD222" s="418"/>
      <c r="RPE222" s="331"/>
      <c r="RPF222" s="332"/>
      <c r="RPG222" s="418"/>
      <c r="RPH222" s="223"/>
      <c r="RPI222" s="223"/>
      <c r="RPJ222" s="333"/>
      <c r="RPK222" s="333"/>
      <c r="RPL222" s="223"/>
      <c r="RPM222" s="418"/>
      <c r="RPN222" s="418"/>
      <c r="RPO222" s="331"/>
      <c r="RPP222" s="332"/>
      <c r="RPQ222" s="418"/>
      <c r="RPR222" s="223"/>
      <c r="RPS222" s="223"/>
      <c r="RPT222" s="333"/>
      <c r="RPU222" s="333"/>
      <c r="RPV222" s="223"/>
      <c r="RPW222" s="418"/>
      <c r="RPX222" s="418"/>
      <c r="RPY222" s="331"/>
      <c r="RPZ222" s="332"/>
      <c r="RQA222" s="418"/>
      <c r="RQB222" s="223"/>
      <c r="RQC222" s="223"/>
      <c r="RQD222" s="333"/>
      <c r="RQE222" s="333"/>
      <c r="RQF222" s="223"/>
      <c r="RQG222" s="418"/>
      <c r="RQH222" s="418"/>
      <c r="RQI222" s="331"/>
      <c r="RQJ222" s="332"/>
      <c r="RQK222" s="418"/>
      <c r="RQL222" s="223"/>
      <c r="RQM222" s="223"/>
      <c r="RQN222" s="333"/>
      <c r="RQO222" s="333"/>
      <c r="RQP222" s="223"/>
      <c r="RQQ222" s="418"/>
      <c r="RQR222" s="418"/>
      <c r="RQS222" s="331"/>
      <c r="RQT222" s="332"/>
      <c r="RQU222" s="418"/>
      <c r="RQV222" s="223"/>
      <c r="RQW222" s="223"/>
      <c r="RQX222" s="333"/>
      <c r="RQY222" s="333"/>
      <c r="RQZ222" s="223"/>
      <c r="RRA222" s="418"/>
      <c r="RRB222" s="418"/>
      <c r="RRC222" s="331"/>
      <c r="RRD222" s="332"/>
      <c r="RRE222" s="418"/>
      <c r="RRF222" s="223"/>
      <c r="RRG222" s="223"/>
      <c r="RRH222" s="333"/>
      <c r="RRI222" s="333"/>
      <c r="RRJ222" s="223"/>
      <c r="RRK222" s="418"/>
      <c r="RRL222" s="418"/>
      <c r="RRM222" s="331"/>
      <c r="RRN222" s="332"/>
      <c r="RRO222" s="418"/>
      <c r="RRP222" s="223"/>
      <c r="RRQ222" s="223"/>
      <c r="RRR222" s="333"/>
      <c r="RRS222" s="333"/>
      <c r="RRT222" s="223"/>
      <c r="RRU222" s="418"/>
      <c r="RRV222" s="418"/>
      <c r="RRW222" s="331"/>
      <c r="RRX222" s="332"/>
      <c r="RRY222" s="418"/>
      <c r="RRZ222" s="223"/>
      <c r="RSA222" s="223"/>
      <c r="RSB222" s="333"/>
      <c r="RSC222" s="333"/>
      <c r="RSD222" s="223"/>
      <c r="RSE222" s="418"/>
      <c r="RSF222" s="418"/>
      <c r="RSG222" s="331"/>
      <c r="RSH222" s="332"/>
      <c r="RSI222" s="418"/>
      <c r="RSJ222" s="223"/>
      <c r="RSK222" s="223"/>
      <c r="RSL222" s="333"/>
      <c r="RSM222" s="333"/>
      <c r="RSN222" s="223"/>
      <c r="RSO222" s="418"/>
      <c r="RSP222" s="418"/>
      <c r="RSQ222" s="331"/>
      <c r="RSR222" s="332"/>
      <c r="RSS222" s="418"/>
      <c r="RST222" s="223"/>
      <c r="RSU222" s="223"/>
      <c r="RSV222" s="333"/>
      <c r="RSW222" s="333"/>
      <c r="RSX222" s="223"/>
      <c r="RSY222" s="418"/>
      <c r="RSZ222" s="418"/>
      <c r="RTA222" s="331"/>
      <c r="RTB222" s="332"/>
      <c r="RTC222" s="418"/>
      <c r="RTD222" s="223"/>
      <c r="RTE222" s="223"/>
      <c r="RTF222" s="333"/>
      <c r="RTG222" s="333"/>
      <c r="RTH222" s="223"/>
      <c r="RTI222" s="418"/>
      <c r="RTJ222" s="418"/>
      <c r="RTK222" s="331"/>
      <c r="RTL222" s="332"/>
      <c r="RTM222" s="418"/>
      <c r="RTN222" s="223"/>
      <c r="RTO222" s="223"/>
      <c r="RTP222" s="333"/>
      <c r="RTQ222" s="333"/>
      <c r="RTR222" s="223"/>
      <c r="RTS222" s="418"/>
      <c r="RTT222" s="418"/>
      <c r="RTU222" s="331"/>
      <c r="RTV222" s="332"/>
      <c r="RTW222" s="418"/>
      <c r="RTX222" s="223"/>
      <c r="RTY222" s="223"/>
      <c r="RTZ222" s="333"/>
      <c r="RUA222" s="333"/>
      <c r="RUB222" s="223"/>
      <c r="RUC222" s="418"/>
      <c r="RUD222" s="418"/>
      <c r="RUE222" s="331"/>
      <c r="RUF222" s="332"/>
      <c r="RUG222" s="418"/>
      <c r="RUH222" s="223"/>
      <c r="RUI222" s="223"/>
      <c r="RUJ222" s="333"/>
      <c r="RUK222" s="333"/>
      <c r="RUL222" s="223"/>
      <c r="RUM222" s="418"/>
      <c r="RUN222" s="418"/>
      <c r="RUO222" s="331"/>
      <c r="RUP222" s="332"/>
      <c r="RUQ222" s="418"/>
      <c r="RUR222" s="223"/>
      <c r="RUS222" s="223"/>
      <c r="RUT222" s="333"/>
      <c r="RUU222" s="333"/>
      <c r="RUV222" s="223"/>
      <c r="RUW222" s="418"/>
      <c r="RUX222" s="418"/>
      <c r="RUY222" s="331"/>
      <c r="RUZ222" s="332"/>
      <c r="RVA222" s="418"/>
      <c r="RVB222" s="223"/>
      <c r="RVC222" s="223"/>
      <c r="RVD222" s="333"/>
      <c r="RVE222" s="333"/>
      <c r="RVF222" s="223"/>
      <c r="RVG222" s="418"/>
      <c r="RVH222" s="418"/>
      <c r="RVI222" s="331"/>
      <c r="RVJ222" s="332"/>
      <c r="RVK222" s="418"/>
      <c r="RVL222" s="223"/>
      <c r="RVM222" s="223"/>
      <c r="RVN222" s="333"/>
      <c r="RVO222" s="333"/>
      <c r="RVP222" s="223"/>
      <c r="RVQ222" s="418"/>
      <c r="RVR222" s="418"/>
      <c r="RVS222" s="331"/>
      <c r="RVT222" s="332"/>
      <c r="RVU222" s="418"/>
      <c r="RVV222" s="223"/>
      <c r="RVW222" s="223"/>
      <c r="RVX222" s="333"/>
      <c r="RVY222" s="333"/>
      <c r="RVZ222" s="223"/>
      <c r="RWA222" s="418"/>
      <c r="RWB222" s="418"/>
      <c r="RWC222" s="331"/>
      <c r="RWD222" s="332"/>
      <c r="RWE222" s="418"/>
      <c r="RWF222" s="223"/>
      <c r="RWG222" s="223"/>
      <c r="RWH222" s="333"/>
      <c r="RWI222" s="333"/>
      <c r="RWJ222" s="223"/>
      <c r="RWK222" s="418"/>
      <c r="RWL222" s="418"/>
      <c r="RWM222" s="331"/>
      <c r="RWN222" s="332"/>
      <c r="RWO222" s="418"/>
      <c r="RWP222" s="223"/>
      <c r="RWQ222" s="223"/>
      <c r="RWR222" s="333"/>
      <c r="RWS222" s="333"/>
      <c r="RWT222" s="223"/>
      <c r="RWU222" s="418"/>
      <c r="RWV222" s="418"/>
      <c r="RWW222" s="331"/>
      <c r="RWX222" s="332"/>
      <c r="RWY222" s="418"/>
      <c r="RWZ222" s="223"/>
      <c r="RXA222" s="223"/>
      <c r="RXB222" s="333"/>
      <c r="RXC222" s="333"/>
      <c r="RXD222" s="223"/>
      <c r="RXE222" s="418"/>
      <c r="RXF222" s="418"/>
      <c r="RXG222" s="331"/>
      <c r="RXH222" s="332"/>
      <c r="RXI222" s="418"/>
      <c r="RXJ222" s="223"/>
      <c r="RXK222" s="223"/>
      <c r="RXL222" s="333"/>
      <c r="RXM222" s="333"/>
      <c r="RXN222" s="223"/>
      <c r="RXO222" s="418"/>
      <c r="RXP222" s="418"/>
      <c r="RXQ222" s="331"/>
      <c r="RXR222" s="332"/>
      <c r="RXS222" s="418"/>
      <c r="RXT222" s="223"/>
      <c r="RXU222" s="223"/>
      <c r="RXV222" s="333"/>
      <c r="RXW222" s="333"/>
      <c r="RXX222" s="223"/>
      <c r="RXY222" s="418"/>
      <c r="RXZ222" s="418"/>
      <c r="RYA222" s="331"/>
      <c r="RYB222" s="332"/>
      <c r="RYC222" s="418"/>
      <c r="RYD222" s="223"/>
      <c r="RYE222" s="223"/>
      <c r="RYF222" s="333"/>
      <c r="RYG222" s="333"/>
      <c r="RYH222" s="223"/>
      <c r="RYI222" s="418"/>
      <c r="RYJ222" s="418"/>
      <c r="RYK222" s="331"/>
      <c r="RYL222" s="332"/>
      <c r="RYM222" s="418"/>
      <c r="RYN222" s="223"/>
      <c r="RYO222" s="223"/>
      <c r="RYP222" s="333"/>
      <c r="RYQ222" s="333"/>
      <c r="RYR222" s="223"/>
      <c r="RYS222" s="418"/>
      <c r="RYT222" s="418"/>
      <c r="RYU222" s="331"/>
      <c r="RYV222" s="332"/>
      <c r="RYW222" s="418"/>
      <c r="RYX222" s="223"/>
      <c r="RYY222" s="223"/>
      <c r="RYZ222" s="333"/>
      <c r="RZA222" s="333"/>
      <c r="RZB222" s="223"/>
      <c r="RZC222" s="418"/>
      <c r="RZD222" s="418"/>
      <c r="RZE222" s="331"/>
      <c r="RZF222" s="332"/>
      <c r="RZG222" s="418"/>
      <c r="RZH222" s="223"/>
      <c r="RZI222" s="223"/>
      <c r="RZJ222" s="333"/>
      <c r="RZK222" s="333"/>
      <c r="RZL222" s="223"/>
      <c r="RZM222" s="418"/>
      <c r="RZN222" s="418"/>
      <c r="RZO222" s="331"/>
      <c r="RZP222" s="332"/>
      <c r="RZQ222" s="418"/>
      <c r="RZR222" s="223"/>
      <c r="RZS222" s="223"/>
      <c r="RZT222" s="333"/>
      <c r="RZU222" s="333"/>
      <c r="RZV222" s="223"/>
      <c r="RZW222" s="418"/>
      <c r="RZX222" s="418"/>
      <c r="RZY222" s="331"/>
      <c r="RZZ222" s="332"/>
      <c r="SAA222" s="418"/>
      <c r="SAB222" s="223"/>
      <c r="SAC222" s="223"/>
      <c r="SAD222" s="333"/>
      <c r="SAE222" s="333"/>
      <c r="SAF222" s="223"/>
      <c r="SAG222" s="418"/>
      <c r="SAH222" s="418"/>
      <c r="SAI222" s="331"/>
      <c r="SAJ222" s="332"/>
      <c r="SAK222" s="418"/>
      <c r="SAL222" s="223"/>
      <c r="SAM222" s="223"/>
      <c r="SAN222" s="333"/>
      <c r="SAO222" s="333"/>
      <c r="SAP222" s="223"/>
      <c r="SAQ222" s="418"/>
      <c r="SAR222" s="418"/>
      <c r="SAS222" s="331"/>
      <c r="SAT222" s="332"/>
      <c r="SAU222" s="418"/>
      <c r="SAV222" s="223"/>
      <c r="SAW222" s="223"/>
      <c r="SAX222" s="333"/>
      <c r="SAY222" s="333"/>
      <c r="SAZ222" s="223"/>
      <c r="SBA222" s="418"/>
      <c r="SBB222" s="418"/>
      <c r="SBC222" s="331"/>
      <c r="SBD222" s="332"/>
      <c r="SBE222" s="418"/>
      <c r="SBF222" s="223"/>
      <c r="SBG222" s="223"/>
      <c r="SBH222" s="333"/>
      <c r="SBI222" s="333"/>
      <c r="SBJ222" s="223"/>
      <c r="SBK222" s="418"/>
      <c r="SBL222" s="418"/>
      <c r="SBM222" s="331"/>
      <c r="SBN222" s="332"/>
      <c r="SBO222" s="418"/>
      <c r="SBP222" s="223"/>
      <c r="SBQ222" s="223"/>
      <c r="SBR222" s="333"/>
      <c r="SBS222" s="333"/>
      <c r="SBT222" s="223"/>
      <c r="SBU222" s="418"/>
      <c r="SBV222" s="418"/>
      <c r="SBW222" s="331"/>
      <c r="SBX222" s="332"/>
      <c r="SBY222" s="418"/>
      <c r="SBZ222" s="223"/>
      <c r="SCA222" s="223"/>
      <c r="SCB222" s="333"/>
      <c r="SCC222" s="333"/>
      <c r="SCD222" s="223"/>
      <c r="SCE222" s="418"/>
      <c r="SCF222" s="418"/>
      <c r="SCG222" s="331"/>
      <c r="SCH222" s="332"/>
      <c r="SCI222" s="418"/>
      <c r="SCJ222" s="223"/>
      <c r="SCK222" s="223"/>
      <c r="SCL222" s="333"/>
      <c r="SCM222" s="333"/>
      <c r="SCN222" s="223"/>
      <c r="SCO222" s="418"/>
      <c r="SCP222" s="418"/>
      <c r="SCQ222" s="331"/>
      <c r="SCR222" s="332"/>
      <c r="SCS222" s="418"/>
      <c r="SCT222" s="223"/>
      <c r="SCU222" s="223"/>
      <c r="SCV222" s="333"/>
      <c r="SCW222" s="333"/>
      <c r="SCX222" s="223"/>
      <c r="SCY222" s="418"/>
      <c r="SCZ222" s="418"/>
      <c r="SDA222" s="331"/>
      <c r="SDB222" s="332"/>
      <c r="SDC222" s="418"/>
      <c r="SDD222" s="223"/>
      <c r="SDE222" s="223"/>
      <c r="SDF222" s="333"/>
      <c r="SDG222" s="333"/>
      <c r="SDH222" s="223"/>
      <c r="SDI222" s="418"/>
      <c r="SDJ222" s="418"/>
      <c r="SDK222" s="331"/>
      <c r="SDL222" s="332"/>
      <c r="SDM222" s="418"/>
      <c r="SDN222" s="223"/>
      <c r="SDO222" s="223"/>
      <c r="SDP222" s="333"/>
      <c r="SDQ222" s="333"/>
      <c r="SDR222" s="223"/>
      <c r="SDS222" s="418"/>
      <c r="SDT222" s="418"/>
      <c r="SDU222" s="331"/>
      <c r="SDV222" s="332"/>
      <c r="SDW222" s="418"/>
      <c r="SDX222" s="223"/>
      <c r="SDY222" s="223"/>
      <c r="SDZ222" s="333"/>
      <c r="SEA222" s="333"/>
      <c r="SEB222" s="223"/>
      <c r="SEC222" s="418"/>
      <c r="SED222" s="418"/>
      <c r="SEE222" s="331"/>
      <c r="SEF222" s="332"/>
      <c r="SEG222" s="418"/>
      <c r="SEH222" s="223"/>
      <c r="SEI222" s="223"/>
      <c r="SEJ222" s="333"/>
      <c r="SEK222" s="333"/>
      <c r="SEL222" s="223"/>
      <c r="SEM222" s="418"/>
      <c r="SEN222" s="418"/>
      <c r="SEO222" s="331"/>
      <c r="SEP222" s="332"/>
      <c r="SEQ222" s="418"/>
      <c r="SER222" s="223"/>
      <c r="SES222" s="223"/>
      <c r="SET222" s="333"/>
      <c r="SEU222" s="333"/>
      <c r="SEV222" s="223"/>
      <c r="SEW222" s="418"/>
      <c r="SEX222" s="418"/>
      <c r="SEY222" s="331"/>
      <c r="SEZ222" s="332"/>
      <c r="SFA222" s="418"/>
      <c r="SFB222" s="223"/>
      <c r="SFC222" s="223"/>
      <c r="SFD222" s="333"/>
      <c r="SFE222" s="333"/>
      <c r="SFF222" s="223"/>
      <c r="SFG222" s="418"/>
      <c r="SFH222" s="418"/>
      <c r="SFI222" s="331"/>
      <c r="SFJ222" s="332"/>
      <c r="SFK222" s="418"/>
      <c r="SFL222" s="223"/>
      <c r="SFM222" s="223"/>
      <c r="SFN222" s="333"/>
      <c r="SFO222" s="333"/>
      <c r="SFP222" s="223"/>
      <c r="SFQ222" s="418"/>
      <c r="SFR222" s="418"/>
      <c r="SFS222" s="331"/>
      <c r="SFT222" s="332"/>
      <c r="SFU222" s="418"/>
      <c r="SFV222" s="223"/>
      <c r="SFW222" s="223"/>
      <c r="SFX222" s="333"/>
      <c r="SFY222" s="333"/>
      <c r="SFZ222" s="223"/>
      <c r="SGA222" s="418"/>
      <c r="SGB222" s="418"/>
      <c r="SGC222" s="331"/>
      <c r="SGD222" s="332"/>
      <c r="SGE222" s="418"/>
      <c r="SGF222" s="223"/>
      <c r="SGG222" s="223"/>
      <c r="SGH222" s="333"/>
      <c r="SGI222" s="333"/>
      <c r="SGJ222" s="223"/>
      <c r="SGK222" s="418"/>
      <c r="SGL222" s="418"/>
      <c r="SGM222" s="331"/>
      <c r="SGN222" s="332"/>
      <c r="SGO222" s="418"/>
      <c r="SGP222" s="223"/>
      <c r="SGQ222" s="223"/>
      <c r="SGR222" s="333"/>
      <c r="SGS222" s="333"/>
      <c r="SGT222" s="223"/>
      <c r="SGU222" s="418"/>
      <c r="SGV222" s="418"/>
      <c r="SGW222" s="331"/>
      <c r="SGX222" s="332"/>
      <c r="SGY222" s="418"/>
      <c r="SGZ222" s="223"/>
      <c r="SHA222" s="223"/>
      <c r="SHB222" s="333"/>
      <c r="SHC222" s="333"/>
      <c r="SHD222" s="223"/>
      <c r="SHE222" s="418"/>
      <c r="SHF222" s="418"/>
      <c r="SHG222" s="331"/>
      <c r="SHH222" s="332"/>
      <c r="SHI222" s="418"/>
      <c r="SHJ222" s="223"/>
      <c r="SHK222" s="223"/>
      <c r="SHL222" s="333"/>
      <c r="SHM222" s="333"/>
      <c r="SHN222" s="223"/>
      <c r="SHO222" s="418"/>
      <c r="SHP222" s="418"/>
      <c r="SHQ222" s="331"/>
      <c r="SHR222" s="332"/>
      <c r="SHS222" s="418"/>
      <c r="SHT222" s="223"/>
      <c r="SHU222" s="223"/>
      <c r="SHV222" s="333"/>
      <c r="SHW222" s="333"/>
      <c r="SHX222" s="223"/>
      <c r="SHY222" s="418"/>
      <c r="SHZ222" s="418"/>
      <c r="SIA222" s="331"/>
      <c r="SIB222" s="332"/>
      <c r="SIC222" s="418"/>
      <c r="SID222" s="223"/>
      <c r="SIE222" s="223"/>
      <c r="SIF222" s="333"/>
      <c r="SIG222" s="333"/>
      <c r="SIH222" s="223"/>
      <c r="SII222" s="418"/>
      <c r="SIJ222" s="418"/>
      <c r="SIK222" s="331"/>
      <c r="SIL222" s="332"/>
      <c r="SIM222" s="418"/>
      <c r="SIN222" s="223"/>
      <c r="SIO222" s="223"/>
      <c r="SIP222" s="333"/>
      <c r="SIQ222" s="333"/>
      <c r="SIR222" s="223"/>
      <c r="SIS222" s="418"/>
      <c r="SIT222" s="418"/>
      <c r="SIU222" s="331"/>
      <c r="SIV222" s="332"/>
      <c r="SIW222" s="418"/>
      <c r="SIX222" s="223"/>
      <c r="SIY222" s="223"/>
      <c r="SIZ222" s="333"/>
      <c r="SJA222" s="333"/>
      <c r="SJB222" s="223"/>
      <c r="SJC222" s="418"/>
      <c r="SJD222" s="418"/>
      <c r="SJE222" s="331"/>
      <c r="SJF222" s="332"/>
      <c r="SJG222" s="418"/>
      <c r="SJH222" s="223"/>
      <c r="SJI222" s="223"/>
      <c r="SJJ222" s="333"/>
      <c r="SJK222" s="333"/>
      <c r="SJL222" s="223"/>
      <c r="SJM222" s="418"/>
      <c r="SJN222" s="418"/>
      <c r="SJO222" s="331"/>
      <c r="SJP222" s="332"/>
      <c r="SJQ222" s="418"/>
      <c r="SJR222" s="223"/>
      <c r="SJS222" s="223"/>
      <c r="SJT222" s="333"/>
      <c r="SJU222" s="333"/>
      <c r="SJV222" s="223"/>
      <c r="SJW222" s="418"/>
      <c r="SJX222" s="418"/>
      <c r="SJY222" s="331"/>
      <c r="SJZ222" s="332"/>
      <c r="SKA222" s="418"/>
      <c r="SKB222" s="223"/>
      <c r="SKC222" s="223"/>
      <c r="SKD222" s="333"/>
      <c r="SKE222" s="333"/>
      <c r="SKF222" s="223"/>
      <c r="SKG222" s="418"/>
      <c r="SKH222" s="418"/>
      <c r="SKI222" s="331"/>
      <c r="SKJ222" s="332"/>
      <c r="SKK222" s="418"/>
      <c r="SKL222" s="223"/>
      <c r="SKM222" s="223"/>
      <c r="SKN222" s="333"/>
      <c r="SKO222" s="333"/>
      <c r="SKP222" s="223"/>
      <c r="SKQ222" s="418"/>
      <c r="SKR222" s="418"/>
      <c r="SKS222" s="331"/>
      <c r="SKT222" s="332"/>
      <c r="SKU222" s="418"/>
      <c r="SKV222" s="223"/>
      <c r="SKW222" s="223"/>
      <c r="SKX222" s="333"/>
      <c r="SKY222" s="333"/>
      <c r="SKZ222" s="223"/>
      <c r="SLA222" s="418"/>
      <c r="SLB222" s="418"/>
      <c r="SLC222" s="331"/>
      <c r="SLD222" s="332"/>
      <c r="SLE222" s="418"/>
      <c r="SLF222" s="223"/>
      <c r="SLG222" s="223"/>
      <c r="SLH222" s="333"/>
      <c r="SLI222" s="333"/>
      <c r="SLJ222" s="223"/>
      <c r="SLK222" s="418"/>
      <c r="SLL222" s="418"/>
      <c r="SLM222" s="331"/>
      <c r="SLN222" s="332"/>
      <c r="SLO222" s="418"/>
      <c r="SLP222" s="223"/>
      <c r="SLQ222" s="223"/>
      <c r="SLR222" s="333"/>
      <c r="SLS222" s="333"/>
      <c r="SLT222" s="223"/>
      <c r="SLU222" s="418"/>
      <c r="SLV222" s="418"/>
      <c r="SLW222" s="331"/>
      <c r="SLX222" s="332"/>
      <c r="SLY222" s="418"/>
      <c r="SLZ222" s="223"/>
      <c r="SMA222" s="223"/>
      <c r="SMB222" s="333"/>
      <c r="SMC222" s="333"/>
      <c r="SMD222" s="223"/>
      <c r="SME222" s="418"/>
      <c r="SMF222" s="418"/>
      <c r="SMG222" s="331"/>
      <c r="SMH222" s="332"/>
      <c r="SMI222" s="418"/>
      <c r="SMJ222" s="223"/>
      <c r="SMK222" s="223"/>
      <c r="SML222" s="333"/>
      <c r="SMM222" s="333"/>
      <c r="SMN222" s="223"/>
      <c r="SMO222" s="418"/>
      <c r="SMP222" s="418"/>
      <c r="SMQ222" s="331"/>
      <c r="SMR222" s="332"/>
      <c r="SMS222" s="418"/>
      <c r="SMT222" s="223"/>
      <c r="SMU222" s="223"/>
      <c r="SMV222" s="333"/>
      <c r="SMW222" s="333"/>
      <c r="SMX222" s="223"/>
      <c r="SMY222" s="418"/>
      <c r="SMZ222" s="418"/>
      <c r="SNA222" s="331"/>
      <c r="SNB222" s="332"/>
      <c r="SNC222" s="418"/>
      <c r="SND222" s="223"/>
      <c r="SNE222" s="223"/>
      <c r="SNF222" s="333"/>
      <c r="SNG222" s="333"/>
      <c r="SNH222" s="223"/>
      <c r="SNI222" s="418"/>
      <c r="SNJ222" s="418"/>
      <c r="SNK222" s="331"/>
      <c r="SNL222" s="332"/>
      <c r="SNM222" s="418"/>
      <c r="SNN222" s="223"/>
      <c r="SNO222" s="223"/>
      <c r="SNP222" s="333"/>
      <c r="SNQ222" s="333"/>
      <c r="SNR222" s="223"/>
      <c r="SNS222" s="418"/>
      <c r="SNT222" s="418"/>
      <c r="SNU222" s="331"/>
      <c r="SNV222" s="332"/>
      <c r="SNW222" s="418"/>
      <c r="SNX222" s="223"/>
      <c r="SNY222" s="223"/>
      <c r="SNZ222" s="333"/>
      <c r="SOA222" s="333"/>
      <c r="SOB222" s="223"/>
      <c r="SOC222" s="418"/>
      <c r="SOD222" s="418"/>
      <c r="SOE222" s="331"/>
      <c r="SOF222" s="332"/>
      <c r="SOG222" s="418"/>
      <c r="SOH222" s="223"/>
      <c r="SOI222" s="223"/>
      <c r="SOJ222" s="333"/>
      <c r="SOK222" s="333"/>
      <c r="SOL222" s="223"/>
      <c r="SOM222" s="418"/>
      <c r="SON222" s="418"/>
      <c r="SOO222" s="331"/>
      <c r="SOP222" s="332"/>
      <c r="SOQ222" s="418"/>
      <c r="SOR222" s="223"/>
      <c r="SOS222" s="223"/>
      <c r="SOT222" s="333"/>
      <c r="SOU222" s="333"/>
      <c r="SOV222" s="223"/>
      <c r="SOW222" s="418"/>
      <c r="SOX222" s="418"/>
      <c r="SOY222" s="331"/>
      <c r="SOZ222" s="332"/>
      <c r="SPA222" s="418"/>
      <c r="SPB222" s="223"/>
      <c r="SPC222" s="223"/>
      <c r="SPD222" s="333"/>
      <c r="SPE222" s="333"/>
      <c r="SPF222" s="223"/>
      <c r="SPG222" s="418"/>
      <c r="SPH222" s="418"/>
      <c r="SPI222" s="331"/>
      <c r="SPJ222" s="332"/>
      <c r="SPK222" s="418"/>
      <c r="SPL222" s="223"/>
      <c r="SPM222" s="223"/>
      <c r="SPN222" s="333"/>
      <c r="SPO222" s="333"/>
      <c r="SPP222" s="223"/>
      <c r="SPQ222" s="418"/>
      <c r="SPR222" s="418"/>
      <c r="SPS222" s="331"/>
      <c r="SPT222" s="332"/>
      <c r="SPU222" s="418"/>
      <c r="SPV222" s="223"/>
      <c r="SPW222" s="223"/>
      <c r="SPX222" s="333"/>
      <c r="SPY222" s="333"/>
      <c r="SPZ222" s="223"/>
      <c r="SQA222" s="418"/>
      <c r="SQB222" s="418"/>
      <c r="SQC222" s="331"/>
      <c r="SQD222" s="332"/>
      <c r="SQE222" s="418"/>
      <c r="SQF222" s="223"/>
      <c r="SQG222" s="223"/>
      <c r="SQH222" s="333"/>
      <c r="SQI222" s="333"/>
      <c r="SQJ222" s="223"/>
      <c r="SQK222" s="418"/>
      <c r="SQL222" s="418"/>
      <c r="SQM222" s="331"/>
      <c r="SQN222" s="332"/>
      <c r="SQO222" s="418"/>
      <c r="SQP222" s="223"/>
      <c r="SQQ222" s="223"/>
      <c r="SQR222" s="333"/>
      <c r="SQS222" s="333"/>
      <c r="SQT222" s="223"/>
      <c r="SQU222" s="418"/>
      <c r="SQV222" s="418"/>
      <c r="SQW222" s="331"/>
      <c r="SQX222" s="332"/>
      <c r="SQY222" s="418"/>
      <c r="SQZ222" s="223"/>
      <c r="SRA222" s="223"/>
      <c r="SRB222" s="333"/>
      <c r="SRC222" s="333"/>
      <c r="SRD222" s="223"/>
      <c r="SRE222" s="418"/>
      <c r="SRF222" s="418"/>
      <c r="SRG222" s="331"/>
      <c r="SRH222" s="332"/>
      <c r="SRI222" s="418"/>
      <c r="SRJ222" s="223"/>
      <c r="SRK222" s="223"/>
      <c r="SRL222" s="333"/>
      <c r="SRM222" s="333"/>
      <c r="SRN222" s="223"/>
      <c r="SRO222" s="418"/>
      <c r="SRP222" s="418"/>
      <c r="SRQ222" s="331"/>
      <c r="SRR222" s="332"/>
      <c r="SRS222" s="418"/>
      <c r="SRT222" s="223"/>
      <c r="SRU222" s="223"/>
      <c r="SRV222" s="333"/>
      <c r="SRW222" s="333"/>
      <c r="SRX222" s="223"/>
      <c r="SRY222" s="418"/>
      <c r="SRZ222" s="418"/>
      <c r="SSA222" s="331"/>
      <c r="SSB222" s="332"/>
      <c r="SSC222" s="418"/>
      <c r="SSD222" s="223"/>
      <c r="SSE222" s="223"/>
      <c r="SSF222" s="333"/>
      <c r="SSG222" s="333"/>
      <c r="SSH222" s="223"/>
      <c r="SSI222" s="418"/>
      <c r="SSJ222" s="418"/>
      <c r="SSK222" s="331"/>
      <c r="SSL222" s="332"/>
      <c r="SSM222" s="418"/>
      <c r="SSN222" s="223"/>
      <c r="SSO222" s="223"/>
      <c r="SSP222" s="333"/>
      <c r="SSQ222" s="333"/>
      <c r="SSR222" s="223"/>
      <c r="SSS222" s="418"/>
      <c r="SST222" s="418"/>
      <c r="SSU222" s="331"/>
      <c r="SSV222" s="332"/>
      <c r="SSW222" s="418"/>
      <c r="SSX222" s="223"/>
      <c r="SSY222" s="223"/>
      <c r="SSZ222" s="333"/>
      <c r="STA222" s="333"/>
      <c r="STB222" s="223"/>
      <c r="STC222" s="418"/>
      <c r="STD222" s="418"/>
      <c r="STE222" s="331"/>
      <c r="STF222" s="332"/>
      <c r="STG222" s="418"/>
      <c r="STH222" s="223"/>
      <c r="STI222" s="223"/>
      <c r="STJ222" s="333"/>
      <c r="STK222" s="333"/>
      <c r="STL222" s="223"/>
      <c r="STM222" s="418"/>
      <c r="STN222" s="418"/>
      <c r="STO222" s="331"/>
      <c r="STP222" s="332"/>
      <c r="STQ222" s="418"/>
      <c r="STR222" s="223"/>
      <c r="STS222" s="223"/>
      <c r="STT222" s="333"/>
      <c r="STU222" s="333"/>
      <c r="STV222" s="223"/>
      <c r="STW222" s="418"/>
      <c r="STX222" s="418"/>
      <c r="STY222" s="331"/>
      <c r="STZ222" s="332"/>
      <c r="SUA222" s="418"/>
      <c r="SUB222" s="223"/>
      <c r="SUC222" s="223"/>
      <c r="SUD222" s="333"/>
      <c r="SUE222" s="333"/>
      <c r="SUF222" s="223"/>
      <c r="SUG222" s="418"/>
      <c r="SUH222" s="418"/>
      <c r="SUI222" s="331"/>
      <c r="SUJ222" s="332"/>
      <c r="SUK222" s="418"/>
      <c r="SUL222" s="223"/>
      <c r="SUM222" s="223"/>
      <c r="SUN222" s="333"/>
      <c r="SUO222" s="333"/>
      <c r="SUP222" s="223"/>
      <c r="SUQ222" s="418"/>
      <c r="SUR222" s="418"/>
      <c r="SUS222" s="331"/>
      <c r="SUT222" s="332"/>
      <c r="SUU222" s="418"/>
      <c r="SUV222" s="223"/>
      <c r="SUW222" s="223"/>
      <c r="SUX222" s="333"/>
      <c r="SUY222" s="333"/>
      <c r="SUZ222" s="223"/>
      <c r="SVA222" s="418"/>
      <c r="SVB222" s="418"/>
      <c r="SVC222" s="331"/>
      <c r="SVD222" s="332"/>
      <c r="SVE222" s="418"/>
      <c r="SVF222" s="223"/>
      <c r="SVG222" s="223"/>
      <c r="SVH222" s="333"/>
      <c r="SVI222" s="333"/>
      <c r="SVJ222" s="223"/>
      <c r="SVK222" s="418"/>
      <c r="SVL222" s="418"/>
      <c r="SVM222" s="331"/>
      <c r="SVN222" s="332"/>
      <c r="SVO222" s="418"/>
      <c r="SVP222" s="223"/>
      <c r="SVQ222" s="223"/>
      <c r="SVR222" s="333"/>
      <c r="SVS222" s="333"/>
      <c r="SVT222" s="223"/>
      <c r="SVU222" s="418"/>
      <c r="SVV222" s="418"/>
      <c r="SVW222" s="331"/>
      <c r="SVX222" s="332"/>
      <c r="SVY222" s="418"/>
      <c r="SVZ222" s="223"/>
      <c r="SWA222" s="223"/>
      <c r="SWB222" s="333"/>
      <c r="SWC222" s="333"/>
      <c r="SWD222" s="223"/>
      <c r="SWE222" s="418"/>
      <c r="SWF222" s="418"/>
      <c r="SWG222" s="331"/>
      <c r="SWH222" s="332"/>
      <c r="SWI222" s="418"/>
      <c r="SWJ222" s="223"/>
      <c r="SWK222" s="223"/>
      <c r="SWL222" s="333"/>
      <c r="SWM222" s="333"/>
      <c r="SWN222" s="223"/>
      <c r="SWO222" s="418"/>
      <c r="SWP222" s="418"/>
      <c r="SWQ222" s="331"/>
      <c r="SWR222" s="332"/>
      <c r="SWS222" s="418"/>
      <c r="SWT222" s="223"/>
      <c r="SWU222" s="223"/>
      <c r="SWV222" s="333"/>
      <c r="SWW222" s="333"/>
      <c r="SWX222" s="223"/>
      <c r="SWY222" s="418"/>
      <c r="SWZ222" s="418"/>
      <c r="SXA222" s="331"/>
      <c r="SXB222" s="332"/>
      <c r="SXC222" s="418"/>
      <c r="SXD222" s="223"/>
      <c r="SXE222" s="223"/>
      <c r="SXF222" s="333"/>
      <c r="SXG222" s="333"/>
      <c r="SXH222" s="223"/>
      <c r="SXI222" s="418"/>
      <c r="SXJ222" s="418"/>
      <c r="SXK222" s="331"/>
      <c r="SXL222" s="332"/>
      <c r="SXM222" s="418"/>
      <c r="SXN222" s="223"/>
      <c r="SXO222" s="223"/>
      <c r="SXP222" s="333"/>
      <c r="SXQ222" s="333"/>
      <c r="SXR222" s="223"/>
      <c r="SXS222" s="418"/>
      <c r="SXT222" s="418"/>
      <c r="SXU222" s="331"/>
      <c r="SXV222" s="332"/>
      <c r="SXW222" s="418"/>
      <c r="SXX222" s="223"/>
      <c r="SXY222" s="223"/>
      <c r="SXZ222" s="333"/>
      <c r="SYA222" s="333"/>
      <c r="SYB222" s="223"/>
      <c r="SYC222" s="418"/>
      <c r="SYD222" s="418"/>
      <c r="SYE222" s="331"/>
      <c r="SYF222" s="332"/>
      <c r="SYG222" s="418"/>
      <c r="SYH222" s="223"/>
      <c r="SYI222" s="223"/>
      <c r="SYJ222" s="333"/>
      <c r="SYK222" s="333"/>
      <c r="SYL222" s="223"/>
      <c r="SYM222" s="418"/>
      <c r="SYN222" s="418"/>
      <c r="SYO222" s="331"/>
      <c r="SYP222" s="332"/>
      <c r="SYQ222" s="418"/>
      <c r="SYR222" s="223"/>
      <c r="SYS222" s="223"/>
      <c r="SYT222" s="333"/>
      <c r="SYU222" s="333"/>
      <c r="SYV222" s="223"/>
      <c r="SYW222" s="418"/>
      <c r="SYX222" s="418"/>
      <c r="SYY222" s="331"/>
      <c r="SYZ222" s="332"/>
      <c r="SZA222" s="418"/>
      <c r="SZB222" s="223"/>
      <c r="SZC222" s="223"/>
      <c r="SZD222" s="333"/>
      <c r="SZE222" s="333"/>
      <c r="SZF222" s="223"/>
      <c r="SZG222" s="418"/>
      <c r="SZH222" s="418"/>
      <c r="SZI222" s="331"/>
      <c r="SZJ222" s="332"/>
      <c r="SZK222" s="418"/>
      <c r="SZL222" s="223"/>
      <c r="SZM222" s="223"/>
      <c r="SZN222" s="333"/>
      <c r="SZO222" s="333"/>
      <c r="SZP222" s="223"/>
      <c r="SZQ222" s="418"/>
      <c r="SZR222" s="418"/>
      <c r="SZS222" s="331"/>
      <c r="SZT222" s="332"/>
      <c r="SZU222" s="418"/>
      <c r="SZV222" s="223"/>
      <c r="SZW222" s="223"/>
      <c r="SZX222" s="333"/>
      <c r="SZY222" s="333"/>
      <c r="SZZ222" s="223"/>
      <c r="TAA222" s="418"/>
      <c r="TAB222" s="418"/>
      <c r="TAC222" s="331"/>
      <c r="TAD222" s="332"/>
      <c r="TAE222" s="418"/>
      <c r="TAF222" s="223"/>
      <c r="TAG222" s="223"/>
      <c r="TAH222" s="333"/>
      <c r="TAI222" s="333"/>
      <c r="TAJ222" s="223"/>
      <c r="TAK222" s="418"/>
      <c r="TAL222" s="418"/>
      <c r="TAM222" s="331"/>
      <c r="TAN222" s="332"/>
      <c r="TAO222" s="418"/>
      <c r="TAP222" s="223"/>
      <c r="TAQ222" s="223"/>
      <c r="TAR222" s="333"/>
      <c r="TAS222" s="333"/>
      <c r="TAT222" s="223"/>
      <c r="TAU222" s="418"/>
      <c r="TAV222" s="418"/>
      <c r="TAW222" s="331"/>
      <c r="TAX222" s="332"/>
      <c r="TAY222" s="418"/>
      <c r="TAZ222" s="223"/>
      <c r="TBA222" s="223"/>
      <c r="TBB222" s="333"/>
      <c r="TBC222" s="333"/>
      <c r="TBD222" s="223"/>
      <c r="TBE222" s="418"/>
      <c r="TBF222" s="418"/>
      <c r="TBG222" s="331"/>
      <c r="TBH222" s="332"/>
      <c r="TBI222" s="418"/>
      <c r="TBJ222" s="223"/>
      <c r="TBK222" s="223"/>
      <c r="TBL222" s="333"/>
      <c r="TBM222" s="333"/>
      <c r="TBN222" s="223"/>
      <c r="TBO222" s="418"/>
      <c r="TBP222" s="418"/>
      <c r="TBQ222" s="331"/>
      <c r="TBR222" s="332"/>
      <c r="TBS222" s="418"/>
      <c r="TBT222" s="223"/>
      <c r="TBU222" s="223"/>
      <c r="TBV222" s="333"/>
      <c r="TBW222" s="333"/>
      <c r="TBX222" s="223"/>
      <c r="TBY222" s="418"/>
      <c r="TBZ222" s="418"/>
      <c r="TCA222" s="331"/>
      <c r="TCB222" s="332"/>
      <c r="TCC222" s="418"/>
      <c r="TCD222" s="223"/>
      <c r="TCE222" s="223"/>
      <c r="TCF222" s="333"/>
      <c r="TCG222" s="333"/>
      <c r="TCH222" s="223"/>
      <c r="TCI222" s="418"/>
      <c r="TCJ222" s="418"/>
      <c r="TCK222" s="331"/>
      <c r="TCL222" s="332"/>
      <c r="TCM222" s="418"/>
      <c r="TCN222" s="223"/>
      <c r="TCO222" s="223"/>
      <c r="TCP222" s="333"/>
      <c r="TCQ222" s="333"/>
      <c r="TCR222" s="223"/>
      <c r="TCS222" s="418"/>
      <c r="TCT222" s="418"/>
      <c r="TCU222" s="331"/>
      <c r="TCV222" s="332"/>
      <c r="TCW222" s="418"/>
      <c r="TCX222" s="223"/>
      <c r="TCY222" s="223"/>
      <c r="TCZ222" s="333"/>
      <c r="TDA222" s="333"/>
      <c r="TDB222" s="223"/>
      <c r="TDC222" s="418"/>
      <c r="TDD222" s="418"/>
      <c r="TDE222" s="331"/>
      <c r="TDF222" s="332"/>
      <c r="TDG222" s="418"/>
      <c r="TDH222" s="223"/>
      <c r="TDI222" s="223"/>
      <c r="TDJ222" s="333"/>
      <c r="TDK222" s="333"/>
      <c r="TDL222" s="223"/>
      <c r="TDM222" s="418"/>
      <c r="TDN222" s="418"/>
      <c r="TDO222" s="331"/>
      <c r="TDP222" s="332"/>
      <c r="TDQ222" s="418"/>
      <c r="TDR222" s="223"/>
      <c r="TDS222" s="223"/>
      <c r="TDT222" s="333"/>
      <c r="TDU222" s="333"/>
      <c r="TDV222" s="223"/>
      <c r="TDW222" s="418"/>
      <c r="TDX222" s="418"/>
      <c r="TDY222" s="331"/>
      <c r="TDZ222" s="332"/>
      <c r="TEA222" s="418"/>
      <c r="TEB222" s="223"/>
      <c r="TEC222" s="223"/>
      <c r="TED222" s="333"/>
      <c r="TEE222" s="333"/>
      <c r="TEF222" s="223"/>
      <c r="TEG222" s="418"/>
      <c r="TEH222" s="418"/>
      <c r="TEI222" s="331"/>
      <c r="TEJ222" s="332"/>
      <c r="TEK222" s="418"/>
      <c r="TEL222" s="223"/>
      <c r="TEM222" s="223"/>
      <c r="TEN222" s="333"/>
      <c r="TEO222" s="333"/>
      <c r="TEP222" s="223"/>
      <c r="TEQ222" s="418"/>
      <c r="TER222" s="418"/>
      <c r="TES222" s="331"/>
      <c r="TET222" s="332"/>
      <c r="TEU222" s="418"/>
      <c r="TEV222" s="223"/>
      <c r="TEW222" s="223"/>
      <c r="TEX222" s="333"/>
      <c r="TEY222" s="333"/>
      <c r="TEZ222" s="223"/>
      <c r="TFA222" s="418"/>
      <c r="TFB222" s="418"/>
      <c r="TFC222" s="331"/>
      <c r="TFD222" s="332"/>
      <c r="TFE222" s="418"/>
      <c r="TFF222" s="223"/>
      <c r="TFG222" s="223"/>
      <c r="TFH222" s="333"/>
      <c r="TFI222" s="333"/>
      <c r="TFJ222" s="223"/>
      <c r="TFK222" s="418"/>
      <c r="TFL222" s="418"/>
      <c r="TFM222" s="331"/>
      <c r="TFN222" s="332"/>
      <c r="TFO222" s="418"/>
      <c r="TFP222" s="223"/>
      <c r="TFQ222" s="223"/>
      <c r="TFR222" s="333"/>
      <c r="TFS222" s="333"/>
      <c r="TFT222" s="223"/>
      <c r="TFU222" s="418"/>
      <c r="TFV222" s="418"/>
      <c r="TFW222" s="331"/>
      <c r="TFX222" s="332"/>
      <c r="TFY222" s="418"/>
      <c r="TFZ222" s="223"/>
      <c r="TGA222" s="223"/>
      <c r="TGB222" s="333"/>
      <c r="TGC222" s="333"/>
      <c r="TGD222" s="223"/>
      <c r="TGE222" s="418"/>
      <c r="TGF222" s="418"/>
      <c r="TGG222" s="331"/>
      <c r="TGH222" s="332"/>
      <c r="TGI222" s="418"/>
      <c r="TGJ222" s="223"/>
      <c r="TGK222" s="223"/>
      <c r="TGL222" s="333"/>
      <c r="TGM222" s="333"/>
      <c r="TGN222" s="223"/>
      <c r="TGO222" s="418"/>
      <c r="TGP222" s="418"/>
      <c r="TGQ222" s="331"/>
      <c r="TGR222" s="332"/>
      <c r="TGS222" s="418"/>
      <c r="TGT222" s="223"/>
      <c r="TGU222" s="223"/>
      <c r="TGV222" s="333"/>
      <c r="TGW222" s="333"/>
      <c r="TGX222" s="223"/>
      <c r="TGY222" s="418"/>
      <c r="TGZ222" s="418"/>
      <c r="THA222" s="331"/>
      <c r="THB222" s="332"/>
      <c r="THC222" s="418"/>
      <c r="THD222" s="223"/>
      <c r="THE222" s="223"/>
      <c r="THF222" s="333"/>
      <c r="THG222" s="333"/>
      <c r="THH222" s="223"/>
      <c r="THI222" s="418"/>
      <c r="THJ222" s="418"/>
      <c r="THK222" s="331"/>
      <c r="THL222" s="332"/>
      <c r="THM222" s="418"/>
      <c r="THN222" s="223"/>
      <c r="THO222" s="223"/>
      <c r="THP222" s="333"/>
      <c r="THQ222" s="333"/>
      <c r="THR222" s="223"/>
      <c r="THS222" s="418"/>
      <c r="THT222" s="418"/>
      <c r="THU222" s="331"/>
      <c r="THV222" s="332"/>
      <c r="THW222" s="418"/>
      <c r="THX222" s="223"/>
      <c r="THY222" s="223"/>
      <c r="THZ222" s="333"/>
      <c r="TIA222" s="333"/>
      <c r="TIB222" s="223"/>
      <c r="TIC222" s="418"/>
      <c r="TID222" s="418"/>
      <c r="TIE222" s="331"/>
      <c r="TIF222" s="332"/>
      <c r="TIG222" s="418"/>
      <c r="TIH222" s="223"/>
      <c r="TII222" s="223"/>
      <c r="TIJ222" s="333"/>
      <c r="TIK222" s="333"/>
      <c r="TIL222" s="223"/>
      <c r="TIM222" s="418"/>
      <c r="TIN222" s="418"/>
      <c r="TIO222" s="331"/>
      <c r="TIP222" s="332"/>
      <c r="TIQ222" s="418"/>
      <c r="TIR222" s="223"/>
      <c r="TIS222" s="223"/>
      <c r="TIT222" s="333"/>
      <c r="TIU222" s="333"/>
      <c r="TIV222" s="223"/>
      <c r="TIW222" s="418"/>
      <c r="TIX222" s="418"/>
      <c r="TIY222" s="331"/>
      <c r="TIZ222" s="332"/>
      <c r="TJA222" s="418"/>
      <c r="TJB222" s="223"/>
      <c r="TJC222" s="223"/>
      <c r="TJD222" s="333"/>
      <c r="TJE222" s="333"/>
      <c r="TJF222" s="223"/>
      <c r="TJG222" s="418"/>
      <c r="TJH222" s="418"/>
      <c r="TJI222" s="331"/>
      <c r="TJJ222" s="332"/>
      <c r="TJK222" s="418"/>
      <c r="TJL222" s="223"/>
      <c r="TJM222" s="223"/>
      <c r="TJN222" s="333"/>
      <c r="TJO222" s="333"/>
      <c r="TJP222" s="223"/>
      <c r="TJQ222" s="418"/>
      <c r="TJR222" s="418"/>
      <c r="TJS222" s="331"/>
      <c r="TJT222" s="332"/>
      <c r="TJU222" s="418"/>
      <c r="TJV222" s="223"/>
      <c r="TJW222" s="223"/>
      <c r="TJX222" s="333"/>
      <c r="TJY222" s="333"/>
      <c r="TJZ222" s="223"/>
      <c r="TKA222" s="418"/>
      <c r="TKB222" s="418"/>
      <c r="TKC222" s="331"/>
      <c r="TKD222" s="332"/>
      <c r="TKE222" s="418"/>
      <c r="TKF222" s="223"/>
      <c r="TKG222" s="223"/>
      <c r="TKH222" s="333"/>
      <c r="TKI222" s="333"/>
      <c r="TKJ222" s="223"/>
      <c r="TKK222" s="418"/>
      <c r="TKL222" s="418"/>
      <c r="TKM222" s="331"/>
      <c r="TKN222" s="332"/>
      <c r="TKO222" s="418"/>
      <c r="TKP222" s="223"/>
      <c r="TKQ222" s="223"/>
      <c r="TKR222" s="333"/>
      <c r="TKS222" s="333"/>
      <c r="TKT222" s="223"/>
      <c r="TKU222" s="418"/>
      <c r="TKV222" s="418"/>
      <c r="TKW222" s="331"/>
      <c r="TKX222" s="332"/>
      <c r="TKY222" s="418"/>
      <c r="TKZ222" s="223"/>
      <c r="TLA222" s="223"/>
      <c r="TLB222" s="333"/>
      <c r="TLC222" s="333"/>
      <c r="TLD222" s="223"/>
      <c r="TLE222" s="418"/>
      <c r="TLF222" s="418"/>
      <c r="TLG222" s="331"/>
      <c r="TLH222" s="332"/>
      <c r="TLI222" s="418"/>
      <c r="TLJ222" s="223"/>
      <c r="TLK222" s="223"/>
      <c r="TLL222" s="333"/>
      <c r="TLM222" s="333"/>
      <c r="TLN222" s="223"/>
      <c r="TLO222" s="418"/>
      <c r="TLP222" s="418"/>
      <c r="TLQ222" s="331"/>
      <c r="TLR222" s="332"/>
      <c r="TLS222" s="418"/>
      <c r="TLT222" s="223"/>
      <c r="TLU222" s="223"/>
      <c r="TLV222" s="333"/>
      <c r="TLW222" s="333"/>
      <c r="TLX222" s="223"/>
      <c r="TLY222" s="418"/>
      <c r="TLZ222" s="418"/>
      <c r="TMA222" s="331"/>
      <c r="TMB222" s="332"/>
      <c r="TMC222" s="418"/>
      <c r="TMD222" s="223"/>
      <c r="TME222" s="223"/>
      <c r="TMF222" s="333"/>
      <c r="TMG222" s="333"/>
      <c r="TMH222" s="223"/>
      <c r="TMI222" s="418"/>
      <c r="TMJ222" s="418"/>
      <c r="TMK222" s="331"/>
      <c r="TML222" s="332"/>
      <c r="TMM222" s="418"/>
      <c r="TMN222" s="223"/>
      <c r="TMO222" s="223"/>
      <c r="TMP222" s="333"/>
      <c r="TMQ222" s="333"/>
      <c r="TMR222" s="223"/>
      <c r="TMS222" s="418"/>
      <c r="TMT222" s="418"/>
      <c r="TMU222" s="331"/>
      <c r="TMV222" s="332"/>
      <c r="TMW222" s="418"/>
      <c r="TMX222" s="223"/>
      <c r="TMY222" s="223"/>
      <c r="TMZ222" s="333"/>
      <c r="TNA222" s="333"/>
      <c r="TNB222" s="223"/>
      <c r="TNC222" s="418"/>
      <c r="TND222" s="418"/>
      <c r="TNE222" s="331"/>
      <c r="TNF222" s="332"/>
      <c r="TNG222" s="418"/>
      <c r="TNH222" s="223"/>
      <c r="TNI222" s="223"/>
      <c r="TNJ222" s="333"/>
      <c r="TNK222" s="333"/>
      <c r="TNL222" s="223"/>
      <c r="TNM222" s="418"/>
      <c r="TNN222" s="418"/>
      <c r="TNO222" s="331"/>
      <c r="TNP222" s="332"/>
      <c r="TNQ222" s="418"/>
      <c r="TNR222" s="223"/>
      <c r="TNS222" s="223"/>
      <c r="TNT222" s="333"/>
      <c r="TNU222" s="333"/>
      <c r="TNV222" s="223"/>
      <c r="TNW222" s="418"/>
      <c r="TNX222" s="418"/>
      <c r="TNY222" s="331"/>
      <c r="TNZ222" s="332"/>
      <c r="TOA222" s="418"/>
      <c r="TOB222" s="223"/>
      <c r="TOC222" s="223"/>
      <c r="TOD222" s="333"/>
      <c r="TOE222" s="333"/>
      <c r="TOF222" s="223"/>
      <c r="TOG222" s="418"/>
      <c r="TOH222" s="418"/>
      <c r="TOI222" s="331"/>
      <c r="TOJ222" s="332"/>
      <c r="TOK222" s="418"/>
      <c r="TOL222" s="223"/>
      <c r="TOM222" s="223"/>
      <c r="TON222" s="333"/>
      <c r="TOO222" s="333"/>
      <c r="TOP222" s="223"/>
      <c r="TOQ222" s="418"/>
      <c r="TOR222" s="418"/>
      <c r="TOS222" s="331"/>
      <c r="TOT222" s="332"/>
      <c r="TOU222" s="418"/>
      <c r="TOV222" s="223"/>
      <c r="TOW222" s="223"/>
      <c r="TOX222" s="333"/>
      <c r="TOY222" s="333"/>
      <c r="TOZ222" s="223"/>
      <c r="TPA222" s="418"/>
      <c r="TPB222" s="418"/>
      <c r="TPC222" s="331"/>
      <c r="TPD222" s="332"/>
      <c r="TPE222" s="418"/>
      <c r="TPF222" s="223"/>
      <c r="TPG222" s="223"/>
      <c r="TPH222" s="333"/>
      <c r="TPI222" s="333"/>
      <c r="TPJ222" s="223"/>
      <c r="TPK222" s="418"/>
      <c r="TPL222" s="418"/>
      <c r="TPM222" s="331"/>
      <c r="TPN222" s="332"/>
      <c r="TPO222" s="418"/>
      <c r="TPP222" s="223"/>
      <c r="TPQ222" s="223"/>
      <c r="TPR222" s="333"/>
      <c r="TPS222" s="333"/>
      <c r="TPT222" s="223"/>
      <c r="TPU222" s="418"/>
      <c r="TPV222" s="418"/>
      <c r="TPW222" s="331"/>
      <c r="TPX222" s="332"/>
      <c r="TPY222" s="418"/>
      <c r="TPZ222" s="223"/>
      <c r="TQA222" s="223"/>
      <c r="TQB222" s="333"/>
      <c r="TQC222" s="333"/>
      <c r="TQD222" s="223"/>
      <c r="TQE222" s="418"/>
      <c r="TQF222" s="418"/>
      <c r="TQG222" s="331"/>
      <c r="TQH222" s="332"/>
      <c r="TQI222" s="418"/>
      <c r="TQJ222" s="223"/>
      <c r="TQK222" s="223"/>
      <c r="TQL222" s="333"/>
      <c r="TQM222" s="333"/>
      <c r="TQN222" s="223"/>
      <c r="TQO222" s="418"/>
      <c r="TQP222" s="418"/>
      <c r="TQQ222" s="331"/>
      <c r="TQR222" s="332"/>
      <c r="TQS222" s="418"/>
      <c r="TQT222" s="223"/>
      <c r="TQU222" s="223"/>
      <c r="TQV222" s="333"/>
      <c r="TQW222" s="333"/>
      <c r="TQX222" s="223"/>
      <c r="TQY222" s="418"/>
      <c r="TQZ222" s="418"/>
      <c r="TRA222" s="331"/>
      <c r="TRB222" s="332"/>
      <c r="TRC222" s="418"/>
      <c r="TRD222" s="223"/>
      <c r="TRE222" s="223"/>
      <c r="TRF222" s="333"/>
      <c r="TRG222" s="333"/>
      <c r="TRH222" s="223"/>
      <c r="TRI222" s="418"/>
      <c r="TRJ222" s="418"/>
      <c r="TRK222" s="331"/>
      <c r="TRL222" s="332"/>
      <c r="TRM222" s="418"/>
      <c r="TRN222" s="223"/>
      <c r="TRO222" s="223"/>
      <c r="TRP222" s="333"/>
      <c r="TRQ222" s="333"/>
      <c r="TRR222" s="223"/>
      <c r="TRS222" s="418"/>
      <c r="TRT222" s="418"/>
      <c r="TRU222" s="331"/>
      <c r="TRV222" s="332"/>
      <c r="TRW222" s="418"/>
      <c r="TRX222" s="223"/>
      <c r="TRY222" s="223"/>
      <c r="TRZ222" s="333"/>
      <c r="TSA222" s="333"/>
      <c r="TSB222" s="223"/>
      <c r="TSC222" s="418"/>
      <c r="TSD222" s="418"/>
      <c r="TSE222" s="331"/>
      <c r="TSF222" s="332"/>
      <c r="TSG222" s="418"/>
      <c r="TSH222" s="223"/>
      <c r="TSI222" s="223"/>
      <c r="TSJ222" s="333"/>
      <c r="TSK222" s="333"/>
      <c r="TSL222" s="223"/>
      <c r="TSM222" s="418"/>
      <c r="TSN222" s="418"/>
      <c r="TSO222" s="331"/>
      <c r="TSP222" s="332"/>
      <c r="TSQ222" s="418"/>
      <c r="TSR222" s="223"/>
      <c r="TSS222" s="223"/>
      <c r="TST222" s="333"/>
      <c r="TSU222" s="333"/>
      <c r="TSV222" s="223"/>
      <c r="TSW222" s="418"/>
      <c r="TSX222" s="418"/>
      <c r="TSY222" s="331"/>
      <c r="TSZ222" s="332"/>
      <c r="TTA222" s="418"/>
      <c r="TTB222" s="223"/>
      <c r="TTC222" s="223"/>
      <c r="TTD222" s="333"/>
      <c r="TTE222" s="333"/>
      <c r="TTF222" s="223"/>
      <c r="TTG222" s="418"/>
      <c r="TTH222" s="418"/>
      <c r="TTI222" s="331"/>
      <c r="TTJ222" s="332"/>
      <c r="TTK222" s="418"/>
      <c r="TTL222" s="223"/>
      <c r="TTM222" s="223"/>
      <c r="TTN222" s="333"/>
      <c r="TTO222" s="333"/>
      <c r="TTP222" s="223"/>
      <c r="TTQ222" s="418"/>
      <c r="TTR222" s="418"/>
      <c r="TTS222" s="331"/>
      <c r="TTT222" s="332"/>
      <c r="TTU222" s="418"/>
      <c r="TTV222" s="223"/>
      <c r="TTW222" s="223"/>
      <c r="TTX222" s="333"/>
      <c r="TTY222" s="333"/>
      <c r="TTZ222" s="223"/>
      <c r="TUA222" s="418"/>
      <c r="TUB222" s="418"/>
      <c r="TUC222" s="331"/>
      <c r="TUD222" s="332"/>
      <c r="TUE222" s="418"/>
      <c r="TUF222" s="223"/>
      <c r="TUG222" s="223"/>
      <c r="TUH222" s="333"/>
      <c r="TUI222" s="333"/>
      <c r="TUJ222" s="223"/>
      <c r="TUK222" s="418"/>
      <c r="TUL222" s="418"/>
      <c r="TUM222" s="331"/>
      <c r="TUN222" s="332"/>
      <c r="TUO222" s="418"/>
      <c r="TUP222" s="223"/>
      <c r="TUQ222" s="223"/>
      <c r="TUR222" s="333"/>
      <c r="TUS222" s="333"/>
      <c r="TUT222" s="223"/>
      <c r="TUU222" s="418"/>
      <c r="TUV222" s="418"/>
      <c r="TUW222" s="331"/>
      <c r="TUX222" s="332"/>
      <c r="TUY222" s="418"/>
      <c r="TUZ222" s="223"/>
      <c r="TVA222" s="223"/>
      <c r="TVB222" s="333"/>
      <c r="TVC222" s="333"/>
      <c r="TVD222" s="223"/>
      <c r="TVE222" s="418"/>
      <c r="TVF222" s="418"/>
      <c r="TVG222" s="331"/>
      <c r="TVH222" s="332"/>
      <c r="TVI222" s="418"/>
      <c r="TVJ222" s="223"/>
      <c r="TVK222" s="223"/>
      <c r="TVL222" s="333"/>
      <c r="TVM222" s="333"/>
      <c r="TVN222" s="223"/>
      <c r="TVO222" s="418"/>
      <c r="TVP222" s="418"/>
      <c r="TVQ222" s="331"/>
      <c r="TVR222" s="332"/>
      <c r="TVS222" s="418"/>
      <c r="TVT222" s="223"/>
      <c r="TVU222" s="223"/>
      <c r="TVV222" s="333"/>
      <c r="TVW222" s="333"/>
      <c r="TVX222" s="223"/>
      <c r="TVY222" s="418"/>
      <c r="TVZ222" s="418"/>
      <c r="TWA222" s="331"/>
      <c r="TWB222" s="332"/>
      <c r="TWC222" s="418"/>
      <c r="TWD222" s="223"/>
      <c r="TWE222" s="223"/>
      <c r="TWF222" s="333"/>
      <c r="TWG222" s="333"/>
      <c r="TWH222" s="223"/>
      <c r="TWI222" s="418"/>
      <c r="TWJ222" s="418"/>
      <c r="TWK222" s="331"/>
      <c r="TWL222" s="332"/>
      <c r="TWM222" s="418"/>
      <c r="TWN222" s="223"/>
      <c r="TWO222" s="223"/>
      <c r="TWP222" s="333"/>
      <c r="TWQ222" s="333"/>
      <c r="TWR222" s="223"/>
      <c r="TWS222" s="418"/>
      <c r="TWT222" s="418"/>
      <c r="TWU222" s="331"/>
      <c r="TWV222" s="332"/>
      <c r="TWW222" s="418"/>
      <c r="TWX222" s="223"/>
      <c r="TWY222" s="223"/>
      <c r="TWZ222" s="333"/>
      <c r="TXA222" s="333"/>
      <c r="TXB222" s="223"/>
      <c r="TXC222" s="418"/>
      <c r="TXD222" s="418"/>
      <c r="TXE222" s="331"/>
      <c r="TXF222" s="332"/>
      <c r="TXG222" s="418"/>
      <c r="TXH222" s="223"/>
      <c r="TXI222" s="223"/>
      <c r="TXJ222" s="333"/>
      <c r="TXK222" s="333"/>
      <c r="TXL222" s="223"/>
      <c r="TXM222" s="418"/>
      <c r="TXN222" s="418"/>
      <c r="TXO222" s="331"/>
      <c r="TXP222" s="332"/>
      <c r="TXQ222" s="418"/>
      <c r="TXR222" s="223"/>
      <c r="TXS222" s="223"/>
      <c r="TXT222" s="333"/>
      <c r="TXU222" s="333"/>
      <c r="TXV222" s="223"/>
      <c r="TXW222" s="418"/>
      <c r="TXX222" s="418"/>
      <c r="TXY222" s="331"/>
      <c r="TXZ222" s="332"/>
      <c r="TYA222" s="418"/>
      <c r="TYB222" s="223"/>
      <c r="TYC222" s="223"/>
      <c r="TYD222" s="333"/>
      <c r="TYE222" s="333"/>
      <c r="TYF222" s="223"/>
      <c r="TYG222" s="418"/>
      <c r="TYH222" s="418"/>
      <c r="TYI222" s="331"/>
      <c r="TYJ222" s="332"/>
      <c r="TYK222" s="418"/>
      <c r="TYL222" s="223"/>
      <c r="TYM222" s="223"/>
      <c r="TYN222" s="333"/>
      <c r="TYO222" s="333"/>
      <c r="TYP222" s="223"/>
      <c r="TYQ222" s="418"/>
      <c r="TYR222" s="418"/>
      <c r="TYS222" s="331"/>
      <c r="TYT222" s="332"/>
      <c r="TYU222" s="418"/>
      <c r="TYV222" s="223"/>
      <c r="TYW222" s="223"/>
      <c r="TYX222" s="333"/>
      <c r="TYY222" s="333"/>
      <c r="TYZ222" s="223"/>
      <c r="TZA222" s="418"/>
      <c r="TZB222" s="418"/>
      <c r="TZC222" s="331"/>
      <c r="TZD222" s="332"/>
      <c r="TZE222" s="418"/>
      <c r="TZF222" s="223"/>
      <c r="TZG222" s="223"/>
      <c r="TZH222" s="333"/>
      <c r="TZI222" s="333"/>
      <c r="TZJ222" s="223"/>
      <c r="TZK222" s="418"/>
      <c r="TZL222" s="418"/>
      <c r="TZM222" s="331"/>
      <c r="TZN222" s="332"/>
      <c r="TZO222" s="418"/>
      <c r="TZP222" s="223"/>
      <c r="TZQ222" s="223"/>
      <c r="TZR222" s="333"/>
      <c r="TZS222" s="333"/>
      <c r="TZT222" s="223"/>
      <c r="TZU222" s="418"/>
      <c r="TZV222" s="418"/>
      <c r="TZW222" s="331"/>
      <c r="TZX222" s="332"/>
      <c r="TZY222" s="418"/>
      <c r="TZZ222" s="223"/>
      <c r="UAA222" s="223"/>
      <c r="UAB222" s="333"/>
      <c r="UAC222" s="333"/>
      <c r="UAD222" s="223"/>
      <c r="UAE222" s="418"/>
      <c r="UAF222" s="418"/>
      <c r="UAG222" s="331"/>
      <c r="UAH222" s="332"/>
      <c r="UAI222" s="418"/>
      <c r="UAJ222" s="223"/>
      <c r="UAK222" s="223"/>
      <c r="UAL222" s="333"/>
      <c r="UAM222" s="333"/>
      <c r="UAN222" s="223"/>
      <c r="UAO222" s="418"/>
      <c r="UAP222" s="418"/>
      <c r="UAQ222" s="331"/>
      <c r="UAR222" s="332"/>
      <c r="UAS222" s="418"/>
      <c r="UAT222" s="223"/>
      <c r="UAU222" s="223"/>
      <c r="UAV222" s="333"/>
      <c r="UAW222" s="333"/>
      <c r="UAX222" s="223"/>
      <c r="UAY222" s="418"/>
      <c r="UAZ222" s="418"/>
      <c r="UBA222" s="331"/>
      <c r="UBB222" s="332"/>
      <c r="UBC222" s="418"/>
      <c r="UBD222" s="223"/>
      <c r="UBE222" s="223"/>
      <c r="UBF222" s="333"/>
      <c r="UBG222" s="333"/>
      <c r="UBH222" s="223"/>
      <c r="UBI222" s="418"/>
      <c r="UBJ222" s="418"/>
      <c r="UBK222" s="331"/>
      <c r="UBL222" s="332"/>
      <c r="UBM222" s="418"/>
      <c r="UBN222" s="223"/>
      <c r="UBO222" s="223"/>
      <c r="UBP222" s="333"/>
      <c r="UBQ222" s="333"/>
      <c r="UBR222" s="223"/>
      <c r="UBS222" s="418"/>
      <c r="UBT222" s="418"/>
      <c r="UBU222" s="331"/>
      <c r="UBV222" s="332"/>
      <c r="UBW222" s="418"/>
      <c r="UBX222" s="223"/>
      <c r="UBY222" s="223"/>
      <c r="UBZ222" s="333"/>
      <c r="UCA222" s="333"/>
      <c r="UCB222" s="223"/>
      <c r="UCC222" s="418"/>
      <c r="UCD222" s="418"/>
      <c r="UCE222" s="331"/>
      <c r="UCF222" s="332"/>
      <c r="UCG222" s="418"/>
      <c r="UCH222" s="223"/>
      <c r="UCI222" s="223"/>
      <c r="UCJ222" s="333"/>
      <c r="UCK222" s="333"/>
      <c r="UCL222" s="223"/>
      <c r="UCM222" s="418"/>
      <c r="UCN222" s="418"/>
      <c r="UCO222" s="331"/>
      <c r="UCP222" s="332"/>
      <c r="UCQ222" s="418"/>
      <c r="UCR222" s="223"/>
      <c r="UCS222" s="223"/>
      <c r="UCT222" s="333"/>
      <c r="UCU222" s="333"/>
      <c r="UCV222" s="223"/>
      <c r="UCW222" s="418"/>
      <c r="UCX222" s="418"/>
      <c r="UCY222" s="331"/>
      <c r="UCZ222" s="332"/>
      <c r="UDA222" s="418"/>
      <c r="UDB222" s="223"/>
      <c r="UDC222" s="223"/>
      <c r="UDD222" s="333"/>
      <c r="UDE222" s="333"/>
      <c r="UDF222" s="223"/>
      <c r="UDG222" s="418"/>
      <c r="UDH222" s="418"/>
      <c r="UDI222" s="331"/>
      <c r="UDJ222" s="332"/>
      <c r="UDK222" s="418"/>
      <c r="UDL222" s="223"/>
      <c r="UDM222" s="223"/>
      <c r="UDN222" s="333"/>
      <c r="UDO222" s="333"/>
      <c r="UDP222" s="223"/>
      <c r="UDQ222" s="418"/>
      <c r="UDR222" s="418"/>
      <c r="UDS222" s="331"/>
      <c r="UDT222" s="332"/>
      <c r="UDU222" s="418"/>
      <c r="UDV222" s="223"/>
      <c r="UDW222" s="223"/>
      <c r="UDX222" s="333"/>
      <c r="UDY222" s="333"/>
      <c r="UDZ222" s="223"/>
      <c r="UEA222" s="418"/>
      <c r="UEB222" s="418"/>
      <c r="UEC222" s="331"/>
      <c r="UED222" s="332"/>
      <c r="UEE222" s="418"/>
      <c r="UEF222" s="223"/>
      <c r="UEG222" s="223"/>
      <c r="UEH222" s="333"/>
      <c r="UEI222" s="333"/>
      <c r="UEJ222" s="223"/>
      <c r="UEK222" s="418"/>
      <c r="UEL222" s="418"/>
      <c r="UEM222" s="331"/>
      <c r="UEN222" s="332"/>
      <c r="UEO222" s="418"/>
      <c r="UEP222" s="223"/>
      <c r="UEQ222" s="223"/>
      <c r="UER222" s="333"/>
      <c r="UES222" s="333"/>
      <c r="UET222" s="223"/>
      <c r="UEU222" s="418"/>
      <c r="UEV222" s="418"/>
      <c r="UEW222" s="331"/>
      <c r="UEX222" s="332"/>
      <c r="UEY222" s="418"/>
      <c r="UEZ222" s="223"/>
      <c r="UFA222" s="223"/>
      <c r="UFB222" s="333"/>
      <c r="UFC222" s="333"/>
      <c r="UFD222" s="223"/>
      <c r="UFE222" s="418"/>
      <c r="UFF222" s="418"/>
      <c r="UFG222" s="331"/>
      <c r="UFH222" s="332"/>
      <c r="UFI222" s="418"/>
      <c r="UFJ222" s="223"/>
      <c r="UFK222" s="223"/>
      <c r="UFL222" s="333"/>
      <c r="UFM222" s="333"/>
      <c r="UFN222" s="223"/>
      <c r="UFO222" s="418"/>
      <c r="UFP222" s="418"/>
      <c r="UFQ222" s="331"/>
      <c r="UFR222" s="332"/>
      <c r="UFS222" s="418"/>
      <c r="UFT222" s="223"/>
      <c r="UFU222" s="223"/>
      <c r="UFV222" s="333"/>
      <c r="UFW222" s="333"/>
      <c r="UFX222" s="223"/>
      <c r="UFY222" s="418"/>
      <c r="UFZ222" s="418"/>
      <c r="UGA222" s="331"/>
      <c r="UGB222" s="332"/>
      <c r="UGC222" s="418"/>
      <c r="UGD222" s="223"/>
      <c r="UGE222" s="223"/>
      <c r="UGF222" s="333"/>
      <c r="UGG222" s="333"/>
      <c r="UGH222" s="223"/>
      <c r="UGI222" s="418"/>
      <c r="UGJ222" s="418"/>
      <c r="UGK222" s="331"/>
      <c r="UGL222" s="332"/>
      <c r="UGM222" s="418"/>
      <c r="UGN222" s="223"/>
      <c r="UGO222" s="223"/>
      <c r="UGP222" s="333"/>
      <c r="UGQ222" s="333"/>
      <c r="UGR222" s="223"/>
      <c r="UGS222" s="418"/>
      <c r="UGT222" s="418"/>
      <c r="UGU222" s="331"/>
      <c r="UGV222" s="332"/>
      <c r="UGW222" s="418"/>
      <c r="UGX222" s="223"/>
      <c r="UGY222" s="223"/>
      <c r="UGZ222" s="333"/>
      <c r="UHA222" s="333"/>
      <c r="UHB222" s="223"/>
      <c r="UHC222" s="418"/>
      <c r="UHD222" s="418"/>
      <c r="UHE222" s="331"/>
      <c r="UHF222" s="332"/>
      <c r="UHG222" s="418"/>
      <c r="UHH222" s="223"/>
      <c r="UHI222" s="223"/>
      <c r="UHJ222" s="333"/>
      <c r="UHK222" s="333"/>
      <c r="UHL222" s="223"/>
      <c r="UHM222" s="418"/>
      <c r="UHN222" s="418"/>
      <c r="UHO222" s="331"/>
      <c r="UHP222" s="332"/>
      <c r="UHQ222" s="418"/>
      <c r="UHR222" s="223"/>
      <c r="UHS222" s="223"/>
      <c r="UHT222" s="333"/>
      <c r="UHU222" s="333"/>
      <c r="UHV222" s="223"/>
      <c r="UHW222" s="418"/>
      <c r="UHX222" s="418"/>
      <c r="UHY222" s="331"/>
      <c r="UHZ222" s="332"/>
      <c r="UIA222" s="418"/>
      <c r="UIB222" s="223"/>
      <c r="UIC222" s="223"/>
      <c r="UID222" s="333"/>
      <c r="UIE222" s="333"/>
      <c r="UIF222" s="223"/>
      <c r="UIG222" s="418"/>
      <c r="UIH222" s="418"/>
      <c r="UII222" s="331"/>
      <c r="UIJ222" s="332"/>
      <c r="UIK222" s="418"/>
      <c r="UIL222" s="223"/>
      <c r="UIM222" s="223"/>
      <c r="UIN222" s="333"/>
      <c r="UIO222" s="333"/>
      <c r="UIP222" s="223"/>
      <c r="UIQ222" s="418"/>
      <c r="UIR222" s="418"/>
      <c r="UIS222" s="331"/>
      <c r="UIT222" s="332"/>
      <c r="UIU222" s="418"/>
      <c r="UIV222" s="223"/>
      <c r="UIW222" s="223"/>
      <c r="UIX222" s="333"/>
      <c r="UIY222" s="333"/>
      <c r="UIZ222" s="223"/>
      <c r="UJA222" s="418"/>
      <c r="UJB222" s="418"/>
      <c r="UJC222" s="331"/>
      <c r="UJD222" s="332"/>
      <c r="UJE222" s="418"/>
      <c r="UJF222" s="223"/>
      <c r="UJG222" s="223"/>
      <c r="UJH222" s="333"/>
      <c r="UJI222" s="333"/>
      <c r="UJJ222" s="223"/>
      <c r="UJK222" s="418"/>
      <c r="UJL222" s="418"/>
      <c r="UJM222" s="331"/>
      <c r="UJN222" s="332"/>
      <c r="UJO222" s="418"/>
      <c r="UJP222" s="223"/>
      <c r="UJQ222" s="223"/>
      <c r="UJR222" s="333"/>
      <c r="UJS222" s="333"/>
      <c r="UJT222" s="223"/>
      <c r="UJU222" s="418"/>
      <c r="UJV222" s="418"/>
      <c r="UJW222" s="331"/>
      <c r="UJX222" s="332"/>
      <c r="UJY222" s="418"/>
      <c r="UJZ222" s="223"/>
      <c r="UKA222" s="223"/>
      <c r="UKB222" s="333"/>
      <c r="UKC222" s="333"/>
      <c r="UKD222" s="223"/>
      <c r="UKE222" s="418"/>
      <c r="UKF222" s="418"/>
      <c r="UKG222" s="331"/>
      <c r="UKH222" s="332"/>
      <c r="UKI222" s="418"/>
      <c r="UKJ222" s="223"/>
      <c r="UKK222" s="223"/>
      <c r="UKL222" s="333"/>
      <c r="UKM222" s="333"/>
      <c r="UKN222" s="223"/>
      <c r="UKO222" s="418"/>
      <c r="UKP222" s="418"/>
      <c r="UKQ222" s="331"/>
      <c r="UKR222" s="332"/>
      <c r="UKS222" s="418"/>
      <c r="UKT222" s="223"/>
      <c r="UKU222" s="223"/>
      <c r="UKV222" s="333"/>
      <c r="UKW222" s="333"/>
      <c r="UKX222" s="223"/>
      <c r="UKY222" s="418"/>
      <c r="UKZ222" s="418"/>
      <c r="ULA222" s="331"/>
      <c r="ULB222" s="332"/>
      <c r="ULC222" s="418"/>
      <c r="ULD222" s="223"/>
      <c r="ULE222" s="223"/>
      <c r="ULF222" s="333"/>
      <c r="ULG222" s="333"/>
      <c r="ULH222" s="223"/>
      <c r="ULI222" s="418"/>
      <c r="ULJ222" s="418"/>
      <c r="ULK222" s="331"/>
      <c r="ULL222" s="332"/>
      <c r="ULM222" s="418"/>
      <c r="ULN222" s="223"/>
      <c r="ULO222" s="223"/>
      <c r="ULP222" s="333"/>
      <c r="ULQ222" s="333"/>
      <c r="ULR222" s="223"/>
      <c r="ULS222" s="418"/>
      <c r="ULT222" s="418"/>
      <c r="ULU222" s="331"/>
      <c r="ULV222" s="332"/>
      <c r="ULW222" s="418"/>
      <c r="ULX222" s="223"/>
      <c r="ULY222" s="223"/>
      <c r="ULZ222" s="333"/>
      <c r="UMA222" s="333"/>
      <c r="UMB222" s="223"/>
      <c r="UMC222" s="418"/>
      <c r="UMD222" s="418"/>
      <c r="UME222" s="331"/>
      <c r="UMF222" s="332"/>
      <c r="UMG222" s="418"/>
      <c r="UMH222" s="223"/>
      <c r="UMI222" s="223"/>
      <c r="UMJ222" s="333"/>
      <c r="UMK222" s="333"/>
      <c r="UML222" s="223"/>
      <c r="UMM222" s="418"/>
      <c r="UMN222" s="418"/>
      <c r="UMO222" s="331"/>
      <c r="UMP222" s="332"/>
      <c r="UMQ222" s="418"/>
      <c r="UMR222" s="223"/>
      <c r="UMS222" s="223"/>
      <c r="UMT222" s="333"/>
      <c r="UMU222" s="333"/>
      <c r="UMV222" s="223"/>
      <c r="UMW222" s="418"/>
      <c r="UMX222" s="418"/>
      <c r="UMY222" s="331"/>
      <c r="UMZ222" s="332"/>
      <c r="UNA222" s="418"/>
      <c r="UNB222" s="223"/>
      <c r="UNC222" s="223"/>
      <c r="UND222" s="333"/>
      <c r="UNE222" s="333"/>
      <c r="UNF222" s="223"/>
      <c r="UNG222" s="418"/>
      <c r="UNH222" s="418"/>
      <c r="UNI222" s="331"/>
      <c r="UNJ222" s="332"/>
      <c r="UNK222" s="418"/>
      <c r="UNL222" s="223"/>
      <c r="UNM222" s="223"/>
      <c r="UNN222" s="333"/>
      <c r="UNO222" s="333"/>
      <c r="UNP222" s="223"/>
      <c r="UNQ222" s="418"/>
      <c r="UNR222" s="418"/>
      <c r="UNS222" s="331"/>
      <c r="UNT222" s="332"/>
      <c r="UNU222" s="418"/>
      <c r="UNV222" s="223"/>
      <c r="UNW222" s="223"/>
      <c r="UNX222" s="333"/>
      <c r="UNY222" s="333"/>
      <c r="UNZ222" s="223"/>
      <c r="UOA222" s="418"/>
      <c r="UOB222" s="418"/>
      <c r="UOC222" s="331"/>
      <c r="UOD222" s="332"/>
      <c r="UOE222" s="418"/>
      <c r="UOF222" s="223"/>
      <c r="UOG222" s="223"/>
      <c r="UOH222" s="333"/>
      <c r="UOI222" s="333"/>
      <c r="UOJ222" s="223"/>
      <c r="UOK222" s="418"/>
      <c r="UOL222" s="418"/>
      <c r="UOM222" s="331"/>
      <c r="UON222" s="332"/>
      <c r="UOO222" s="418"/>
      <c r="UOP222" s="223"/>
      <c r="UOQ222" s="223"/>
      <c r="UOR222" s="333"/>
      <c r="UOS222" s="333"/>
      <c r="UOT222" s="223"/>
      <c r="UOU222" s="418"/>
      <c r="UOV222" s="418"/>
      <c r="UOW222" s="331"/>
      <c r="UOX222" s="332"/>
      <c r="UOY222" s="418"/>
      <c r="UOZ222" s="223"/>
      <c r="UPA222" s="223"/>
      <c r="UPB222" s="333"/>
      <c r="UPC222" s="333"/>
      <c r="UPD222" s="223"/>
      <c r="UPE222" s="418"/>
      <c r="UPF222" s="418"/>
      <c r="UPG222" s="331"/>
      <c r="UPH222" s="332"/>
      <c r="UPI222" s="418"/>
      <c r="UPJ222" s="223"/>
      <c r="UPK222" s="223"/>
      <c r="UPL222" s="333"/>
      <c r="UPM222" s="333"/>
      <c r="UPN222" s="223"/>
      <c r="UPO222" s="418"/>
      <c r="UPP222" s="418"/>
      <c r="UPQ222" s="331"/>
      <c r="UPR222" s="332"/>
      <c r="UPS222" s="418"/>
      <c r="UPT222" s="223"/>
      <c r="UPU222" s="223"/>
      <c r="UPV222" s="333"/>
      <c r="UPW222" s="333"/>
      <c r="UPX222" s="223"/>
      <c r="UPY222" s="418"/>
      <c r="UPZ222" s="418"/>
      <c r="UQA222" s="331"/>
      <c r="UQB222" s="332"/>
      <c r="UQC222" s="418"/>
      <c r="UQD222" s="223"/>
      <c r="UQE222" s="223"/>
      <c r="UQF222" s="333"/>
      <c r="UQG222" s="333"/>
      <c r="UQH222" s="223"/>
      <c r="UQI222" s="418"/>
      <c r="UQJ222" s="418"/>
      <c r="UQK222" s="331"/>
      <c r="UQL222" s="332"/>
      <c r="UQM222" s="418"/>
      <c r="UQN222" s="223"/>
      <c r="UQO222" s="223"/>
      <c r="UQP222" s="333"/>
      <c r="UQQ222" s="333"/>
      <c r="UQR222" s="223"/>
      <c r="UQS222" s="418"/>
      <c r="UQT222" s="418"/>
      <c r="UQU222" s="331"/>
      <c r="UQV222" s="332"/>
      <c r="UQW222" s="418"/>
      <c r="UQX222" s="223"/>
      <c r="UQY222" s="223"/>
      <c r="UQZ222" s="333"/>
      <c r="URA222" s="333"/>
      <c r="URB222" s="223"/>
      <c r="URC222" s="418"/>
      <c r="URD222" s="418"/>
      <c r="URE222" s="331"/>
      <c r="URF222" s="332"/>
      <c r="URG222" s="418"/>
      <c r="URH222" s="223"/>
      <c r="URI222" s="223"/>
      <c r="URJ222" s="333"/>
      <c r="URK222" s="333"/>
      <c r="URL222" s="223"/>
      <c r="URM222" s="418"/>
      <c r="URN222" s="418"/>
      <c r="URO222" s="331"/>
      <c r="URP222" s="332"/>
      <c r="URQ222" s="418"/>
      <c r="URR222" s="223"/>
      <c r="URS222" s="223"/>
      <c r="URT222" s="333"/>
      <c r="URU222" s="333"/>
      <c r="URV222" s="223"/>
      <c r="URW222" s="418"/>
      <c r="URX222" s="418"/>
      <c r="URY222" s="331"/>
      <c r="URZ222" s="332"/>
      <c r="USA222" s="418"/>
      <c r="USB222" s="223"/>
      <c r="USC222" s="223"/>
      <c r="USD222" s="333"/>
      <c r="USE222" s="333"/>
      <c r="USF222" s="223"/>
      <c r="USG222" s="418"/>
      <c r="USH222" s="418"/>
      <c r="USI222" s="331"/>
      <c r="USJ222" s="332"/>
      <c r="USK222" s="418"/>
      <c r="USL222" s="223"/>
      <c r="USM222" s="223"/>
      <c r="USN222" s="333"/>
      <c r="USO222" s="333"/>
      <c r="USP222" s="223"/>
      <c r="USQ222" s="418"/>
      <c r="USR222" s="418"/>
      <c r="USS222" s="331"/>
      <c r="UST222" s="332"/>
      <c r="USU222" s="418"/>
      <c r="USV222" s="223"/>
      <c r="USW222" s="223"/>
      <c r="USX222" s="333"/>
      <c r="USY222" s="333"/>
      <c r="USZ222" s="223"/>
      <c r="UTA222" s="418"/>
      <c r="UTB222" s="418"/>
      <c r="UTC222" s="331"/>
      <c r="UTD222" s="332"/>
      <c r="UTE222" s="418"/>
      <c r="UTF222" s="223"/>
      <c r="UTG222" s="223"/>
      <c r="UTH222" s="333"/>
      <c r="UTI222" s="333"/>
      <c r="UTJ222" s="223"/>
      <c r="UTK222" s="418"/>
      <c r="UTL222" s="418"/>
      <c r="UTM222" s="331"/>
      <c r="UTN222" s="332"/>
      <c r="UTO222" s="418"/>
      <c r="UTP222" s="223"/>
      <c r="UTQ222" s="223"/>
      <c r="UTR222" s="333"/>
      <c r="UTS222" s="333"/>
      <c r="UTT222" s="223"/>
      <c r="UTU222" s="418"/>
      <c r="UTV222" s="418"/>
      <c r="UTW222" s="331"/>
      <c r="UTX222" s="332"/>
      <c r="UTY222" s="418"/>
      <c r="UTZ222" s="223"/>
      <c r="UUA222" s="223"/>
      <c r="UUB222" s="333"/>
      <c r="UUC222" s="333"/>
      <c r="UUD222" s="223"/>
      <c r="UUE222" s="418"/>
      <c r="UUF222" s="418"/>
      <c r="UUG222" s="331"/>
      <c r="UUH222" s="332"/>
      <c r="UUI222" s="418"/>
      <c r="UUJ222" s="223"/>
      <c r="UUK222" s="223"/>
      <c r="UUL222" s="333"/>
      <c r="UUM222" s="333"/>
      <c r="UUN222" s="223"/>
      <c r="UUO222" s="418"/>
      <c r="UUP222" s="418"/>
      <c r="UUQ222" s="331"/>
      <c r="UUR222" s="332"/>
      <c r="UUS222" s="418"/>
      <c r="UUT222" s="223"/>
      <c r="UUU222" s="223"/>
      <c r="UUV222" s="333"/>
      <c r="UUW222" s="333"/>
      <c r="UUX222" s="223"/>
      <c r="UUY222" s="418"/>
      <c r="UUZ222" s="418"/>
      <c r="UVA222" s="331"/>
      <c r="UVB222" s="332"/>
      <c r="UVC222" s="418"/>
      <c r="UVD222" s="223"/>
      <c r="UVE222" s="223"/>
      <c r="UVF222" s="333"/>
      <c r="UVG222" s="333"/>
      <c r="UVH222" s="223"/>
      <c r="UVI222" s="418"/>
      <c r="UVJ222" s="418"/>
      <c r="UVK222" s="331"/>
      <c r="UVL222" s="332"/>
      <c r="UVM222" s="418"/>
      <c r="UVN222" s="223"/>
      <c r="UVO222" s="223"/>
      <c r="UVP222" s="333"/>
      <c r="UVQ222" s="333"/>
      <c r="UVR222" s="223"/>
      <c r="UVS222" s="418"/>
      <c r="UVT222" s="418"/>
      <c r="UVU222" s="331"/>
      <c r="UVV222" s="332"/>
      <c r="UVW222" s="418"/>
      <c r="UVX222" s="223"/>
      <c r="UVY222" s="223"/>
      <c r="UVZ222" s="333"/>
      <c r="UWA222" s="333"/>
      <c r="UWB222" s="223"/>
      <c r="UWC222" s="418"/>
      <c r="UWD222" s="418"/>
      <c r="UWE222" s="331"/>
      <c r="UWF222" s="332"/>
      <c r="UWG222" s="418"/>
      <c r="UWH222" s="223"/>
      <c r="UWI222" s="223"/>
      <c r="UWJ222" s="333"/>
      <c r="UWK222" s="333"/>
      <c r="UWL222" s="223"/>
      <c r="UWM222" s="418"/>
      <c r="UWN222" s="418"/>
      <c r="UWO222" s="331"/>
      <c r="UWP222" s="332"/>
      <c r="UWQ222" s="418"/>
      <c r="UWR222" s="223"/>
      <c r="UWS222" s="223"/>
      <c r="UWT222" s="333"/>
      <c r="UWU222" s="333"/>
      <c r="UWV222" s="223"/>
      <c r="UWW222" s="418"/>
      <c r="UWX222" s="418"/>
      <c r="UWY222" s="331"/>
      <c r="UWZ222" s="332"/>
      <c r="UXA222" s="418"/>
      <c r="UXB222" s="223"/>
      <c r="UXC222" s="223"/>
      <c r="UXD222" s="333"/>
      <c r="UXE222" s="333"/>
      <c r="UXF222" s="223"/>
      <c r="UXG222" s="418"/>
      <c r="UXH222" s="418"/>
      <c r="UXI222" s="331"/>
      <c r="UXJ222" s="332"/>
      <c r="UXK222" s="418"/>
      <c r="UXL222" s="223"/>
      <c r="UXM222" s="223"/>
      <c r="UXN222" s="333"/>
      <c r="UXO222" s="333"/>
      <c r="UXP222" s="223"/>
      <c r="UXQ222" s="418"/>
      <c r="UXR222" s="418"/>
      <c r="UXS222" s="331"/>
      <c r="UXT222" s="332"/>
      <c r="UXU222" s="418"/>
      <c r="UXV222" s="223"/>
      <c r="UXW222" s="223"/>
      <c r="UXX222" s="333"/>
      <c r="UXY222" s="333"/>
      <c r="UXZ222" s="223"/>
      <c r="UYA222" s="418"/>
      <c r="UYB222" s="418"/>
      <c r="UYC222" s="331"/>
      <c r="UYD222" s="332"/>
      <c r="UYE222" s="418"/>
      <c r="UYF222" s="223"/>
      <c r="UYG222" s="223"/>
      <c r="UYH222" s="333"/>
      <c r="UYI222" s="333"/>
      <c r="UYJ222" s="223"/>
      <c r="UYK222" s="418"/>
      <c r="UYL222" s="418"/>
      <c r="UYM222" s="331"/>
      <c r="UYN222" s="332"/>
      <c r="UYO222" s="418"/>
      <c r="UYP222" s="223"/>
      <c r="UYQ222" s="223"/>
      <c r="UYR222" s="333"/>
      <c r="UYS222" s="333"/>
      <c r="UYT222" s="223"/>
      <c r="UYU222" s="418"/>
      <c r="UYV222" s="418"/>
      <c r="UYW222" s="331"/>
      <c r="UYX222" s="332"/>
      <c r="UYY222" s="418"/>
      <c r="UYZ222" s="223"/>
      <c r="UZA222" s="223"/>
      <c r="UZB222" s="333"/>
      <c r="UZC222" s="333"/>
      <c r="UZD222" s="223"/>
      <c r="UZE222" s="418"/>
      <c r="UZF222" s="418"/>
      <c r="UZG222" s="331"/>
      <c r="UZH222" s="332"/>
      <c r="UZI222" s="418"/>
      <c r="UZJ222" s="223"/>
      <c r="UZK222" s="223"/>
      <c r="UZL222" s="333"/>
      <c r="UZM222" s="333"/>
      <c r="UZN222" s="223"/>
      <c r="UZO222" s="418"/>
      <c r="UZP222" s="418"/>
      <c r="UZQ222" s="331"/>
      <c r="UZR222" s="332"/>
      <c r="UZS222" s="418"/>
      <c r="UZT222" s="223"/>
      <c r="UZU222" s="223"/>
      <c r="UZV222" s="333"/>
      <c r="UZW222" s="333"/>
      <c r="UZX222" s="223"/>
      <c r="UZY222" s="418"/>
      <c r="UZZ222" s="418"/>
      <c r="VAA222" s="331"/>
      <c r="VAB222" s="332"/>
      <c r="VAC222" s="418"/>
      <c r="VAD222" s="223"/>
      <c r="VAE222" s="223"/>
      <c r="VAF222" s="333"/>
      <c r="VAG222" s="333"/>
      <c r="VAH222" s="223"/>
      <c r="VAI222" s="418"/>
      <c r="VAJ222" s="418"/>
      <c r="VAK222" s="331"/>
      <c r="VAL222" s="332"/>
      <c r="VAM222" s="418"/>
      <c r="VAN222" s="223"/>
      <c r="VAO222" s="223"/>
      <c r="VAP222" s="333"/>
      <c r="VAQ222" s="333"/>
      <c r="VAR222" s="223"/>
      <c r="VAS222" s="418"/>
      <c r="VAT222" s="418"/>
      <c r="VAU222" s="331"/>
      <c r="VAV222" s="332"/>
      <c r="VAW222" s="418"/>
      <c r="VAX222" s="223"/>
      <c r="VAY222" s="223"/>
      <c r="VAZ222" s="333"/>
      <c r="VBA222" s="333"/>
      <c r="VBB222" s="223"/>
      <c r="VBC222" s="418"/>
      <c r="VBD222" s="418"/>
      <c r="VBE222" s="331"/>
      <c r="VBF222" s="332"/>
      <c r="VBG222" s="418"/>
      <c r="VBH222" s="223"/>
      <c r="VBI222" s="223"/>
      <c r="VBJ222" s="333"/>
      <c r="VBK222" s="333"/>
      <c r="VBL222" s="223"/>
      <c r="VBM222" s="418"/>
      <c r="VBN222" s="418"/>
      <c r="VBO222" s="331"/>
      <c r="VBP222" s="332"/>
      <c r="VBQ222" s="418"/>
      <c r="VBR222" s="223"/>
      <c r="VBS222" s="223"/>
      <c r="VBT222" s="333"/>
      <c r="VBU222" s="333"/>
      <c r="VBV222" s="223"/>
      <c r="VBW222" s="418"/>
      <c r="VBX222" s="418"/>
      <c r="VBY222" s="331"/>
      <c r="VBZ222" s="332"/>
      <c r="VCA222" s="418"/>
      <c r="VCB222" s="223"/>
      <c r="VCC222" s="223"/>
      <c r="VCD222" s="333"/>
      <c r="VCE222" s="333"/>
      <c r="VCF222" s="223"/>
      <c r="VCG222" s="418"/>
      <c r="VCH222" s="418"/>
      <c r="VCI222" s="331"/>
      <c r="VCJ222" s="332"/>
      <c r="VCK222" s="418"/>
      <c r="VCL222" s="223"/>
      <c r="VCM222" s="223"/>
      <c r="VCN222" s="333"/>
      <c r="VCO222" s="333"/>
      <c r="VCP222" s="223"/>
      <c r="VCQ222" s="418"/>
      <c r="VCR222" s="418"/>
      <c r="VCS222" s="331"/>
      <c r="VCT222" s="332"/>
      <c r="VCU222" s="418"/>
      <c r="VCV222" s="223"/>
      <c r="VCW222" s="223"/>
      <c r="VCX222" s="333"/>
      <c r="VCY222" s="333"/>
      <c r="VCZ222" s="223"/>
      <c r="VDA222" s="418"/>
      <c r="VDB222" s="418"/>
      <c r="VDC222" s="331"/>
      <c r="VDD222" s="332"/>
      <c r="VDE222" s="418"/>
      <c r="VDF222" s="223"/>
      <c r="VDG222" s="223"/>
      <c r="VDH222" s="333"/>
      <c r="VDI222" s="333"/>
      <c r="VDJ222" s="223"/>
      <c r="VDK222" s="418"/>
      <c r="VDL222" s="418"/>
      <c r="VDM222" s="331"/>
      <c r="VDN222" s="332"/>
      <c r="VDO222" s="418"/>
      <c r="VDP222" s="223"/>
      <c r="VDQ222" s="223"/>
      <c r="VDR222" s="333"/>
      <c r="VDS222" s="333"/>
      <c r="VDT222" s="223"/>
      <c r="VDU222" s="418"/>
      <c r="VDV222" s="418"/>
      <c r="VDW222" s="331"/>
      <c r="VDX222" s="332"/>
      <c r="VDY222" s="418"/>
      <c r="VDZ222" s="223"/>
      <c r="VEA222" s="223"/>
      <c r="VEB222" s="333"/>
      <c r="VEC222" s="333"/>
      <c r="VED222" s="223"/>
      <c r="VEE222" s="418"/>
      <c r="VEF222" s="418"/>
      <c r="VEG222" s="331"/>
      <c r="VEH222" s="332"/>
      <c r="VEI222" s="418"/>
      <c r="VEJ222" s="223"/>
      <c r="VEK222" s="223"/>
      <c r="VEL222" s="333"/>
      <c r="VEM222" s="333"/>
      <c r="VEN222" s="223"/>
      <c r="VEO222" s="418"/>
      <c r="VEP222" s="418"/>
      <c r="VEQ222" s="331"/>
      <c r="VER222" s="332"/>
      <c r="VES222" s="418"/>
      <c r="VET222" s="223"/>
      <c r="VEU222" s="223"/>
      <c r="VEV222" s="333"/>
      <c r="VEW222" s="333"/>
      <c r="VEX222" s="223"/>
      <c r="VEY222" s="418"/>
      <c r="VEZ222" s="418"/>
      <c r="VFA222" s="331"/>
      <c r="VFB222" s="332"/>
      <c r="VFC222" s="418"/>
      <c r="VFD222" s="223"/>
      <c r="VFE222" s="223"/>
      <c r="VFF222" s="333"/>
      <c r="VFG222" s="333"/>
      <c r="VFH222" s="223"/>
      <c r="VFI222" s="418"/>
      <c r="VFJ222" s="418"/>
      <c r="VFK222" s="331"/>
      <c r="VFL222" s="332"/>
      <c r="VFM222" s="418"/>
      <c r="VFN222" s="223"/>
      <c r="VFO222" s="223"/>
      <c r="VFP222" s="333"/>
      <c r="VFQ222" s="333"/>
      <c r="VFR222" s="223"/>
      <c r="VFS222" s="418"/>
      <c r="VFT222" s="418"/>
      <c r="VFU222" s="331"/>
      <c r="VFV222" s="332"/>
      <c r="VFW222" s="418"/>
      <c r="VFX222" s="223"/>
      <c r="VFY222" s="223"/>
      <c r="VFZ222" s="333"/>
      <c r="VGA222" s="333"/>
      <c r="VGB222" s="223"/>
      <c r="VGC222" s="418"/>
      <c r="VGD222" s="418"/>
      <c r="VGE222" s="331"/>
      <c r="VGF222" s="332"/>
      <c r="VGG222" s="418"/>
      <c r="VGH222" s="223"/>
      <c r="VGI222" s="223"/>
      <c r="VGJ222" s="333"/>
      <c r="VGK222" s="333"/>
      <c r="VGL222" s="223"/>
      <c r="VGM222" s="418"/>
      <c r="VGN222" s="418"/>
      <c r="VGO222" s="331"/>
      <c r="VGP222" s="332"/>
      <c r="VGQ222" s="418"/>
      <c r="VGR222" s="223"/>
      <c r="VGS222" s="223"/>
      <c r="VGT222" s="333"/>
      <c r="VGU222" s="333"/>
      <c r="VGV222" s="223"/>
      <c r="VGW222" s="418"/>
      <c r="VGX222" s="418"/>
      <c r="VGY222" s="331"/>
      <c r="VGZ222" s="332"/>
      <c r="VHA222" s="418"/>
      <c r="VHB222" s="223"/>
      <c r="VHC222" s="223"/>
      <c r="VHD222" s="333"/>
      <c r="VHE222" s="333"/>
      <c r="VHF222" s="223"/>
      <c r="VHG222" s="418"/>
      <c r="VHH222" s="418"/>
      <c r="VHI222" s="331"/>
      <c r="VHJ222" s="332"/>
      <c r="VHK222" s="418"/>
      <c r="VHL222" s="223"/>
      <c r="VHM222" s="223"/>
      <c r="VHN222" s="333"/>
      <c r="VHO222" s="333"/>
      <c r="VHP222" s="223"/>
      <c r="VHQ222" s="418"/>
      <c r="VHR222" s="418"/>
      <c r="VHS222" s="331"/>
      <c r="VHT222" s="332"/>
      <c r="VHU222" s="418"/>
      <c r="VHV222" s="223"/>
      <c r="VHW222" s="223"/>
      <c r="VHX222" s="333"/>
      <c r="VHY222" s="333"/>
      <c r="VHZ222" s="223"/>
      <c r="VIA222" s="418"/>
      <c r="VIB222" s="418"/>
      <c r="VIC222" s="331"/>
      <c r="VID222" s="332"/>
      <c r="VIE222" s="418"/>
      <c r="VIF222" s="223"/>
      <c r="VIG222" s="223"/>
      <c r="VIH222" s="333"/>
      <c r="VII222" s="333"/>
      <c r="VIJ222" s="223"/>
      <c r="VIK222" s="418"/>
      <c r="VIL222" s="418"/>
      <c r="VIM222" s="331"/>
      <c r="VIN222" s="332"/>
      <c r="VIO222" s="418"/>
      <c r="VIP222" s="223"/>
      <c r="VIQ222" s="223"/>
      <c r="VIR222" s="333"/>
      <c r="VIS222" s="333"/>
      <c r="VIT222" s="223"/>
      <c r="VIU222" s="418"/>
      <c r="VIV222" s="418"/>
      <c r="VIW222" s="331"/>
      <c r="VIX222" s="332"/>
      <c r="VIY222" s="418"/>
      <c r="VIZ222" s="223"/>
      <c r="VJA222" s="223"/>
      <c r="VJB222" s="333"/>
      <c r="VJC222" s="333"/>
      <c r="VJD222" s="223"/>
      <c r="VJE222" s="418"/>
      <c r="VJF222" s="418"/>
      <c r="VJG222" s="331"/>
      <c r="VJH222" s="332"/>
      <c r="VJI222" s="418"/>
      <c r="VJJ222" s="223"/>
      <c r="VJK222" s="223"/>
      <c r="VJL222" s="333"/>
      <c r="VJM222" s="333"/>
      <c r="VJN222" s="223"/>
      <c r="VJO222" s="418"/>
      <c r="VJP222" s="418"/>
      <c r="VJQ222" s="331"/>
      <c r="VJR222" s="332"/>
      <c r="VJS222" s="418"/>
      <c r="VJT222" s="223"/>
      <c r="VJU222" s="223"/>
      <c r="VJV222" s="333"/>
      <c r="VJW222" s="333"/>
      <c r="VJX222" s="223"/>
      <c r="VJY222" s="418"/>
      <c r="VJZ222" s="418"/>
      <c r="VKA222" s="331"/>
      <c r="VKB222" s="332"/>
      <c r="VKC222" s="418"/>
      <c r="VKD222" s="223"/>
      <c r="VKE222" s="223"/>
      <c r="VKF222" s="333"/>
      <c r="VKG222" s="333"/>
      <c r="VKH222" s="223"/>
      <c r="VKI222" s="418"/>
      <c r="VKJ222" s="418"/>
      <c r="VKK222" s="331"/>
      <c r="VKL222" s="332"/>
      <c r="VKM222" s="418"/>
      <c r="VKN222" s="223"/>
      <c r="VKO222" s="223"/>
      <c r="VKP222" s="333"/>
      <c r="VKQ222" s="333"/>
      <c r="VKR222" s="223"/>
      <c r="VKS222" s="418"/>
      <c r="VKT222" s="418"/>
      <c r="VKU222" s="331"/>
      <c r="VKV222" s="332"/>
      <c r="VKW222" s="418"/>
      <c r="VKX222" s="223"/>
      <c r="VKY222" s="223"/>
      <c r="VKZ222" s="333"/>
      <c r="VLA222" s="333"/>
      <c r="VLB222" s="223"/>
      <c r="VLC222" s="418"/>
      <c r="VLD222" s="418"/>
      <c r="VLE222" s="331"/>
      <c r="VLF222" s="332"/>
      <c r="VLG222" s="418"/>
      <c r="VLH222" s="223"/>
      <c r="VLI222" s="223"/>
      <c r="VLJ222" s="333"/>
      <c r="VLK222" s="333"/>
      <c r="VLL222" s="223"/>
      <c r="VLM222" s="418"/>
      <c r="VLN222" s="418"/>
      <c r="VLO222" s="331"/>
      <c r="VLP222" s="332"/>
      <c r="VLQ222" s="418"/>
      <c r="VLR222" s="223"/>
      <c r="VLS222" s="223"/>
      <c r="VLT222" s="333"/>
      <c r="VLU222" s="333"/>
      <c r="VLV222" s="223"/>
      <c r="VLW222" s="418"/>
      <c r="VLX222" s="418"/>
      <c r="VLY222" s="331"/>
      <c r="VLZ222" s="332"/>
      <c r="VMA222" s="418"/>
      <c r="VMB222" s="223"/>
      <c r="VMC222" s="223"/>
      <c r="VMD222" s="333"/>
      <c r="VME222" s="333"/>
      <c r="VMF222" s="223"/>
      <c r="VMG222" s="418"/>
      <c r="VMH222" s="418"/>
      <c r="VMI222" s="331"/>
      <c r="VMJ222" s="332"/>
      <c r="VMK222" s="418"/>
      <c r="VML222" s="223"/>
      <c r="VMM222" s="223"/>
      <c r="VMN222" s="333"/>
      <c r="VMO222" s="333"/>
      <c r="VMP222" s="223"/>
      <c r="VMQ222" s="418"/>
      <c r="VMR222" s="418"/>
      <c r="VMS222" s="331"/>
      <c r="VMT222" s="332"/>
      <c r="VMU222" s="418"/>
      <c r="VMV222" s="223"/>
      <c r="VMW222" s="223"/>
      <c r="VMX222" s="333"/>
      <c r="VMY222" s="333"/>
      <c r="VMZ222" s="223"/>
      <c r="VNA222" s="418"/>
      <c r="VNB222" s="418"/>
      <c r="VNC222" s="331"/>
      <c r="VND222" s="332"/>
      <c r="VNE222" s="418"/>
      <c r="VNF222" s="223"/>
      <c r="VNG222" s="223"/>
      <c r="VNH222" s="333"/>
      <c r="VNI222" s="333"/>
      <c r="VNJ222" s="223"/>
      <c r="VNK222" s="418"/>
      <c r="VNL222" s="418"/>
      <c r="VNM222" s="331"/>
      <c r="VNN222" s="332"/>
      <c r="VNO222" s="418"/>
      <c r="VNP222" s="223"/>
      <c r="VNQ222" s="223"/>
      <c r="VNR222" s="333"/>
      <c r="VNS222" s="333"/>
      <c r="VNT222" s="223"/>
      <c r="VNU222" s="418"/>
      <c r="VNV222" s="418"/>
      <c r="VNW222" s="331"/>
      <c r="VNX222" s="332"/>
      <c r="VNY222" s="418"/>
      <c r="VNZ222" s="223"/>
      <c r="VOA222" s="223"/>
      <c r="VOB222" s="333"/>
      <c r="VOC222" s="333"/>
      <c r="VOD222" s="223"/>
      <c r="VOE222" s="418"/>
      <c r="VOF222" s="418"/>
      <c r="VOG222" s="331"/>
      <c r="VOH222" s="332"/>
      <c r="VOI222" s="418"/>
      <c r="VOJ222" s="223"/>
      <c r="VOK222" s="223"/>
      <c r="VOL222" s="333"/>
      <c r="VOM222" s="333"/>
      <c r="VON222" s="223"/>
      <c r="VOO222" s="418"/>
      <c r="VOP222" s="418"/>
      <c r="VOQ222" s="331"/>
      <c r="VOR222" s="332"/>
      <c r="VOS222" s="418"/>
      <c r="VOT222" s="223"/>
      <c r="VOU222" s="223"/>
      <c r="VOV222" s="333"/>
      <c r="VOW222" s="333"/>
      <c r="VOX222" s="223"/>
      <c r="VOY222" s="418"/>
      <c r="VOZ222" s="418"/>
      <c r="VPA222" s="331"/>
      <c r="VPB222" s="332"/>
      <c r="VPC222" s="418"/>
      <c r="VPD222" s="223"/>
      <c r="VPE222" s="223"/>
      <c r="VPF222" s="333"/>
      <c r="VPG222" s="333"/>
      <c r="VPH222" s="223"/>
      <c r="VPI222" s="418"/>
      <c r="VPJ222" s="418"/>
      <c r="VPK222" s="331"/>
      <c r="VPL222" s="332"/>
      <c r="VPM222" s="418"/>
      <c r="VPN222" s="223"/>
      <c r="VPO222" s="223"/>
      <c r="VPP222" s="333"/>
      <c r="VPQ222" s="333"/>
      <c r="VPR222" s="223"/>
      <c r="VPS222" s="418"/>
      <c r="VPT222" s="418"/>
      <c r="VPU222" s="331"/>
      <c r="VPV222" s="332"/>
      <c r="VPW222" s="418"/>
      <c r="VPX222" s="223"/>
      <c r="VPY222" s="223"/>
      <c r="VPZ222" s="333"/>
      <c r="VQA222" s="333"/>
      <c r="VQB222" s="223"/>
      <c r="VQC222" s="418"/>
      <c r="VQD222" s="418"/>
      <c r="VQE222" s="331"/>
      <c r="VQF222" s="332"/>
      <c r="VQG222" s="418"/>
      <c r="VQH222" s="223"/>
      <c r="VQI222" s="223"/>
      <c r="VQJ222" s="333"/>
      <c r="VQK222" s="333"/>
      <c r="VQL222" s="223"/>
      <c r="VQM222" s="418"/>
      <c r="VQN222" s="418"/>
      <c r="VQO222" s="331"/>
      <c r="VQP222" s="332"/>
      <c r="VQQ222" s="418"/>
      <c r="VQR222" s="223"/>
      <c r="VQS222" s="223"/>
      <c r="VQT222" s="333"/>
      <c r="VQU222" s="333"/>
      <c r="VQV222" s="223"/>
      <c r="VQW222" s="418"/>
      <c r="VQX222" s="418"/>
      <c r="VQY222" s="331"/>
      <c r="VQZ222" s="332"/>
      <c r="VRA222" s="418"/>
      <c r="VRB222" s="223"/>
      <c r="VRC222" s="223"/>
      <c r="VRD222" s="333"/>
      <c r="VRE222" s="333"/>
      <c r="VRF222" s="223"/>
      <c r="VRG222" s="418"/>
      <c r="VRH222" s="418"/>
      <c r="VRI222" s="331"/>
      <c r="VRJ222" s="332"/>
      <c r="VRK222" s="418"/>
      <c r="VRL222" s="223"/>
      <c r="VRM222" s="223"/>
      <c r="VRN222" s="333"/>
      <c r="VRO222" s="333"/>
      <c r="VRP222" s="223"/>
      <c r="VRQ222" s="418"/>
      <c r="VRR222" s="418"/>
      <c r="VRS222" s="331"/>
      <c r="VRT222" s="332"/>
      <c r="VRU222" s="418"/>
      <c r="VRV222" s="223"/>
      <c r="VRW222" s="223"/>
      <c r="VRX222" s="333"/>
      <c r="VRY222" s="333"/>
      <c r="VRZ222" s="223"/>
      <c r="VSA222" s="418"/>
      <c r="VSB222" s="418"/>
      <c r="VSC222" s="331"/>
      <c r="VSD222" s="332"/>
      <c r="VSE222" s="418"/>
      <c r="VSF222" s="223"/>
      <c r="VSG222" s="223"/>
      <c r="VSH222" s="333"/>
      <c r="VSI222" s="333"/>
      <c r="VSJ222" s="223"/>
      <c r="VSK222" s="418"/>
      <c r="VSL222" s="418"/>
      <c r="VSM222" s="331"/>
      <c r="VSN222" s="332"/>
      <c r="VSO222" s="418"/>
      <c r="VSP222" s="223"/>
      <c r="VSQ222" s="223"/>
      <c r="VSR222" s="333"/>
      <c r="VSS222" s="333"/>
      <c r="VST222" s="223"/>
      <c r="VSU222" s="418"/>
      <c r="VSV222" s="418"/>
      <c r="VSW222" s="331"/>
      <c r="VSX222" s="332"/>
      <c r="VSY222" s="418"/>
      <c r="VSZ222" s="223"/>
      <c r="VTA222" s="223"/>
      <c r="VTB222" s="333"/>
      <c r="VTC222" s="333"/>
      <c r="VTD222" s="223"/>
      <c r="VTE222" s="418"/>
      <c r="VTF222" s="418"/>
      <c r="VTG222" s="331"/>
      <c r="VTH222" s="332"/>
      <c r="VTI222" s="418"/>
      <c r="VTJ222" s="223"/>
      <c r="VTK222" s="223"/>
      <c r="VTL222" s="333"/>
      <c r="VTM222" s="333"/>
      <c r="VTN222" s="223"/>
      <c r="VTO222" s="418"/>
      <c r="VTP222" s="418"/>
      <c r="VTQ222" s="331"/>
      <c r="VTR222" s="332"/>
      <c r="VTS222" s="418"/>
      <c r="VTT222" s="223"/>
      <c r="VTU222" s="223"/>
      <c r="VTV222" s="333"/>
      <c r="VTW222" s="333"/>
      <c r="VTX222" s="223"/>
      <c r="VTY222" s="418"/>
      <c r="VTZ222" s="418"/>
      <c r="VUA222" s="331"/>
      <c r="VUB222" s="332"/>
      <c r="VUC222" s="418"/>
      <c r="VUD222" s="223"/>
      <c r="VUE222" s="223"/>
      <c r="VUF222" s="333"/>
      <c r="VUG222" s="333"/>
      <c r="VUH222" s="223"/>
      <c r="VUI222" s="418"/>
      <c r="VUJ222" s="418"/>
      <c r="VUK222" s="331"/>
      <c r="VUL222" s="332"/>
      <c r="VUM222" s="418"/>
      <c r="VUN222" s="223"/>
      <c r="VUO222" s="223"/>
      <c r="VUP222" s="333"/>
      <c r="VUQ222" s="333"/>
      <c r="VUR222" s="223"/>
      <c r="VUS222" s="418"/>
      <c r="VUT222" s="418"/>
      <c r="VUU222" s="331"/>
      <c r="VUV222" s="332"/>
      <c r="VUW222" s="418"/>
      <c r="VUX222" s="223"/>
      <c r="VUY222" s="223"/>
      <c r="VUZ222" s="333"/>
      <c r="VVA222" s="333"/>
      <c r="VVB222" s="223"/>
      <c r="VVC222" s="418"/>
      <c r="VVD222" s="418"/>
      <c r="VVE222" s="331"/>
      <c r="VVF222" s="332"/>
      <c r="VVG222" s="418"/>
      <c r="VVH222" s="223"/>
      <c r="VVI222" s="223"/>
      <c r="VVJ222" s="333"/>
      <c r="VVK222" s="333"/>
      <c r="VVL222" s="223"/>
      <c r="VVM222" s="418"/>
      <c r="VVN222" s="418"/>
      <c r="VVO222" s="331"/>
      <c r="VVP222" s="332"/>
      <c r="VVQ222" s="418"/>
      <c r="VVR222" s="223"/>
      <c r="VVS222" s="223"/>
      <c r="VVT222" s="333"/>
      <c r="VVU222" s="333"/>
      <c r="VVV222" s="223"/>
      <c r="VVW222" s="418"/>
      <c r="VVX222" s="418"/>
      <c r="VVY222" s="331"/>
      <c r="VVZ222" s="332"/>
      <c r="VWA222" s="418"/>
      <c r="VWB222" s="223"/>
      <c r="VWC222" s="223"/>
      <c r="VWD222" s="333"/>
      <c r="VWE222" s="333"/>
      <c r="VWF222" s="223"/>
      <c r="VWG222" s="418"/>
      <c r="VWH222" s="418"/>
      <c r="VWI222" s="331"/>
      <c r="VWJ222" s="332"/>
      <c r="VWK222" s="418"/>
      <c r="VWL222" s="223"/>
      <c r="VWM222" s="223"/>
      <c r="VWN222" s="333"/>
      <c r="VWO222" s="333"/>
      <c r="VWP222" s="223"/>
      <c r="VWQ222" s="418"/>
      <c r="VWR222" s="418"/>
      <c r="VWS222" s="331"/>
      <c r="VWT222" s="332"/>
      <c r="VWU222" s="418"/>
      <c r="VWV222" s="223"/>
      <c r="VWW222" s="223"/>
      <c r="VWX222" s="333"/>
      <c r="VWY222" s="333"/>
      <c r="VWZ222" s="223"/>
      <c r="VXA222" s="418"/>
      <c r="VXB222" s="418"/>
      <c r="VXC222" s="331"/>
      <c r="VXD222" s="332"/>
      <c r="VXE222" s="418"/>
      <c r="VXF222" s="223"/>
      <c r="VXG222" s="223"/>
      <c r="VXH222" s="333"/>
      <c r="VXI222" s="333"/>
      <c r="VXJ222" s="223"/>
      <c r="VXK222" s="418"/>
      <c r="VXL222" s="418"/>
      <c r="VXM222" s="331"/>
      <c r="VXN222" s="332"/>
      <c r="VXO222" s="418"/>
      <c r="VXP222" s="223"/>
      <c r="VXQ222" s="223"/>
      <c r="VXR222" s="333"/>
      <c r="VXS222" s="333"/>
      <c r="VXT222" s="223"/>
      <c r="VXU222" s="418"/>
      <c r="VXV222" s="418"/>
      <c r="VXW222" s="331"/>
      <c r="VXX222" s="332"/>
      <c r="VXY222" s="418"/>
      <c r="VXZ222" s="223"/>
      <c r="VYA222" s="223"/>
      <c r="VYB222" s="333"/>
      <c r="VYC222" s="333"/>
      <c r="VYD222" s="223"/>
      <c r="VYE222" s="418"/>
      <c r="VYF222" s="418"/>
      <c r="VYG222" s="331"/>
      <c r="VYH222" s="332"/>
      <c r="VYI222" s="418"/>
      <c r="VYJ222" s="223"/>
      <c r="VYK222" s="223"/>
      <c r="VYL222" s="333"/>
      <c r="VYM222" s="333"/>
      <c r="VYN222" s="223"/>
      <c r="VYO222" s="418"/>
      <c r="VYP222" s="418"/>
      <c r="VYQ222" s="331"/>
      <c r="VYR222" s="332"/>
      <c r="VYS222" s="418"/>
      <c r="VYT222" s="223"/>
      <c r="VYU222" s="223"/>
      <c r="VYV222" s="333"/>
      <c r="VYW222" s="333"/>
      <c r="VYX222" s="223"/>
      <c r="VYY222" s="418"/>
      <c r="VYZ222" s="418"/>
      <c r="VZA222" s="331"/>
      <c r="VZB222" s="332"/>
      <c r="VZC222" s="418"/>
      <c r="VZD222" s="223"/>
      <c r="VZE222" s="223"/>
      <c r="VZF222" s="333"/>
      <c r="VZG222" s="333"/>
      <c r="VZH222" s="223"/>
      <c r="VZI222" s="418"/>
      <c r="VZJ222" s="418"/>
      <c r="VZK222" s="331"/>
      <c r="VZL222" s="332"/>
      <c r="VZM222" s="418"/>
      <c r="VZN222" s="223"/>
      <c r="VZO222" s="223"/>
      <c r="VZP222" s="333"/>
      <c r="VZQ222" s="333"/>
      <c r="VZR222" s="223"/>
      <c r="VZS222" s="418"/>
      <c r="VZT222" s="418"/>
      <c r="VZU222" s="331"/>
      <c r="VZV222" s="332"/>
      <c r="VZW222" s="418"/>
      <c r="VZX222" s="223"/>
      <c r="VZY222" s="223"/>
      <c r="VZZ222" s="333"/>
      <c r="WAA222" s="333"/>
      <c r="WAB222" s="223"/>
      <c r="WAC222" s="418"/>
      <c r="WAD222" s="418"/>
      <c r="WAE222" s="331"/>
      <c r="WAF222" s="332"/>
      <c r="WAG222" s="418"/>
      <c r="WAH222" s="223"/>
      <c r="WAI222" s="223"/>
      <c r="WAJ222" s="333"/>
      <c r="WAK222" s="333"/>
      <c r="WAL222" s="223"/>
      <c r="WAM222" s="418"/>
      <c r="WAN222" s="418"/>
      <c r="WAO222" s="331"/>
      <c r="WAP222" s="332"/>
      <c r="WAQ222" s="418"/>
      <c r="WAR222" s="223"/>
      <c r="WAS222" s="223"/>
      <c r="WAT222" s="333"/>
      <c r="WAU222" s="333"/>
      <c r="WAV222" s="223"/>
      <c r="WAW222" s="418"/>
      <c r="WAX222" s="418"/>
      <c r="WAY222" s="331"/>
      <c r="WAZ222" s="332"/>
      <c r="WBA222" s="418"/>
      <c r="WBB222" s="223"/>
      <c r="WBC222" s="223"/>
      <c r="WBD222" s="333"/>
      <c r="WBE222" s="333"/>
      <c r="WBF222" s="223"/>
      <c r="WBG222" s="418"/>
      <c r="WBH222" s="418"/>
      <c r="WBI222" s="331"/>
      <c r="WBJ222" s="332"/>
      <c r="WBK222" s="418"/>
      <c r="WBL222" s="223"/>
      <c r="WBM222" s="223"/>
      <c r="WBN222" s="333"/>
      <c r="WBO222" s="333"/>
      <c r="WBP222" s="223"/>
      <c r="WBQ222" s="418"/>
      <c r="WBR222" s="418"/>
      <c r="WBS222" s="331"/>
      <c r="WBT222" s="332"/>
      <c r="WBU222" s="418"/>
      <c r="WBV222" s="223"/>
      <c r="WBW222" s="223"/>
      <c r="WBX222" s="333"/>
      <c r="WBY222" s="333"/>
      <c r="WBZ222" s="223"/>
      <c r="WCA222" s="418"/>
      <c r="WCB222" s="418"/>
      <c r="WCC222" s="331"/>
      <c r="WCD222" s="332"/>
      <c r="WCE222" s="418"/>
      <c r="WCF222" s="223"/>
      <c r="WCG222" s="223"/>
      <c r="WCH222" s="333"/>
      <c r="WCI222" s="333"/>
      <c r="WCJ222" s="223"/>
      <c r="WCK222" s="418"/>
      <c r="WCL222" s="418"/>
      <c r="WCM222" s="331"/>
      <c r="WCN222" s="332"/>
      <c r="WCO222" s="418"/>
      <c r="WCP222" s="223"/>
      <c r="WCQ222" s="223"/>
      <c r="WCR222" s="333"/>
      <c r="WCS222" s="333"/>
      <c r="WCT222" s="223"/>
      <c r="WCU222" s="418"/>
      <c r="WCV222" s="418"/>
      <c r="WCW222" s="331"/>
      <c r="WCX222" s="332"/>
      <c r="WCY222" s="418"/>
      <c r="WCZ222" s="223"/>
      <c r="WDA222" s="223"/>
      <c r="WDB222" s="333"/>
      <c r="WDC222" s="333"/>
      <c r="WDD222" s="223"/>
      <c r="WDE222" s="418"/>
      <c r="WDF222" s="418"/>
      <c r="WDG222" s="331"/>
      <c r="WDH222" s="332"/>
      <c r="WDI222" s="418"/>
      <c r="WDJ222" s="223"/>
      <c r="WDK222" s="223"/>
      <c r="WDL222" s="333"/>
      <c r="WDM222" s="333"/>
      <c r="WDN222" s="223"/>
      <c r="WDO222" s="418"/>
      <c r="WDP222" s="418"/>
      <c r="WDQ222" s="331"/>
      <c r="WDR222" s="332"/>
      <c r="WDS222" s="418"/>
      <c r="WDT222" s="223"/>
      <c r="WDU222" s="223"/>
      <c r="WDV222" s="333"/>
      <c r="WDW222" s="333"/>
      <c r="WDX222" s="223"/>
      <c r="WDY222" s="418"/>
      <c r="WDZ222" s="418"/>
      <c r="WEA222" s="331"/>
      <c r="WEB222" s="332"/>
      <c r="WEC222" s="418"/>
      <c r="WED222" s="223"/>
      <c r="WEE222" s="223"/>
      <c r="WEF222" s="333"/>
      <c r="WEG222" s="333"/>
      <c r="WEH222" s="223"/>
      <c r="WEI222" s="418"/>
      <c r="WEJ222" s="418"/>
      <c r="WEK222" s="331"/>
      <c r="WEL222" s="332"/>
      <c r="WEM222" s="418"/>
      <c r="WEN222" s="223"/>
      <c r="WEO222" s="223"/>
      <c r="WEP222" s="333"/>
      <c r="WEQ222" s="333"/>
      <c r="WER222" s="223"/>
      <c r="WES222" s="418"/>
      <c r="WET222" s="418"/>
      <c r="WEU222" s="331"/>
      <c r="WEV222" s="332"/>
      <c r="WEW222" s="418"/>
      <c r="WEX222" s="223"/>
      <c r="WEY222" s="223"/>
      <c r="WEZ222" s="333"/>
      <c r="WFA222" s="333"/>
      <c r="WFB222" s="223"/>
      <c r="WFC222" s="418"/>
      <c r="WFD222" s="418"/>
      <c r="WFE222" s="331"/>
      <c r="WFF222" s="332"/>
      <c r="WFG222" s="418"/>
      <c r="WFH222" s="223"/>
      <c r="WFI222" s="223"/>
      <c r="WFJ222" s="333"/>
      <c r="WFK222" s="333"/>
      <c r="WFL222" s="223"/>
      <c r="WFM222" s="418"/>
      <c r="WFN222" s="418"/>
      <c r="WFO222" s="331"/>
      <c r="WFP222" s="332"/>
      <c r="WFQ222" s="418"/>
      <c r="WFR222" s="223"/>
      <c r="WFS222" s="223"/>
      <c r="WFT222" s="333"/>
      <c r="WFU222" s="333"/>
      <c r="WFV222" s="223"/>
      <c r="WFW222" s="418"/>
      <c r="WFX222" s="418"/>
      <c r="WFY222" s="331"/>
      <c r="WFZ222" s="332"/>
      <c r="WGA222" s="418"/>
      <c r="WGB222" s="223"/>
      <c r="WGC222" s="223"/>
      <c r="WGD222" s="333"/>
      <c r="WGE222" s="333"/>
      <c r="WGF222" s="223"/>
      <c r="WGG222" s="418"/>
      <c r="WGH222" s="418"/>
      <c r="WGI222" s="331"/>
      <c r="WGJ222" s="332"/>
      <c r="WGK222" s="418"/>
      <c r="WGL222" s="223"/>
      <c r="WGM222" s="223"/>
      <c r="WGN222" s="333"/>
      <c r="WGO222" s="333"/>
      <c r="WGP222" s="223"/>
      <c r="WGQ222" s="418"/>
      <c r="WGR222" s="418"/>
      <c r="WGS222" s="331"/>
      <c r="WGT222" s="332"/>
      <c r="WGU222" s="418"/>
      <c r="WGV222" s="223"/>
      <c r="WGW222" s="223"/>
      <c r="WGX222" s="333"/>
      <c r="WGY222" s="333"/>
      <c r="WGZ222" s="223"/>
      <c r="WHA222" s="418"/>
      <c r="WHB222" s="418"/>
      <c r="WHC222" s="331"/>
      <c r="WHD222" s="332"/>
      <c r="WHE222" s="418"/>
      <c r="WHF222" s="223"/>
      <c r="WHG222" s="223"/>
      <c r="WHH222" s="333"/>
      <c r="WHI222" s="333"/>
      <c r="WHJ222" s="223"/>
      <c r="WHK222" s="418"/>
      <c r="WHL222" s="418"/>
      <c r="WHM222" s="331"/>
      <c r="WHN222" s="332"/>
      <c r="WHO222" s="418"/>
      <c r="WHP222" s="223"/>
      <c r="WHQ222" s="223"/>
      <c r="WHR222" s="333"/>
      <c r="WHS222" s="333"/>
      <c r="WHT222" s="223"/>
      <c r="WHU222" s="418"/>
      <c r="WHV222" s="418"/>
      <c r="WHW222" s="331"/>
      <c r="WHX222" s="332"/>
      <c r="WHY222" s="418"/>
      <c r="WHZ222" s="223"/>
      <c r="WIA222" s="223"/>
      <c r="WIB222" s="333"/>
      <c r="WIC222" s="333"/>
      <c r="WID222" s="223"/>
      <c r="WIE222" s="418"/>
      <c r="WIF222" s="418"/>
      <c r="WIG222" s="331"/>
      <c r="WIH222" s="332"/>
      <c r="WII222" s="418"/>
      <c r="WIJ222" s="223"/>
      <c r="WIK222" s="223"/>
      <c r="WIL222" s="333"/>
      <c r="WIM222" s="333"/>
      <c r="WIN222" s="223"/>
      <c r="WIO222" s="418"/>
      <c r="WIP222" s="418"/>
      <c r="WIQ222" s="331"/>
      <c r="WIR222" s="332"/>
      <c r="WIS222" s="418"/>
      <c r="WIT222" s="223"/>
      <c r="WIU222" s="223"/>
      <c r="WIV222" s="333"/>
      <c r="WIW222" s="333"/>
      <c r="WIX222" s="223"/>
      <c r="WIY222" s="418"/>
      <c r="WIZ222" s="418"/>
      <c r="WJA222" s="331"/>
      <c r="WJB222" s="332"/>
      <c r="WJC222" s="418"/>
      <c r="WJD222" s="223"/>
      <c r="WJE222" s="223"/>
      <c r="WJF222" s="333"/>
      <c r="WJG222" s="333"/>
      <c r="WJH222" s="223"/>
      <c r="WJI222" s="418"/>
      <c r="WJJ222" s="418"/>
      <c r="WJK222" s="331"/>
      <c r="WJL222" s="332"/>
      <c r="WJM222" s="418"/>
      <c r="WJN222" s="223"/>
      <c r="WJO222" s="223"/>
      <c r="WJP222" s="333"/>
      <c r="WJQ222" s="333"/>
      <c r="WJR222" s="223"/>
      <c r="WJS222" s="418"/>
      <c r="WJT222" s="418"/>
      <c r="WJU222" s="331"/>
      <c r="WJV222" s="332"/>
      <c r="WJW222" s="418"/>
      <c r="WJX222" s="223"/>
      <c r="WJY222" s="223"/>
      <c r="WJZ222" s="333"/>
      <c r="WKA222" s="333"/>
      <c r="WKB222" s="223"/>
      <c r="WKC222" s="418"/>
      <c r="WKD222" s="418"/>
      <c r="WKE222" s="331"/>
      <c r="WKF222" s="332"/>
      <c r="WKG222" s="418"/>
      <c r="WKH222" s="223"/>
      <c r="WKI222" s="223"/>
      <c r="WKJ222" s="333"/>
      <c r="WKK222" s="333"/>
      <c r="WKL222" s="223"/>
      <c r="WKM222" s="418"/>
      <c r="WKN222" s="418"/>
      <c r="WKO222" s="331"/>
      <c r="WKP222" s="332"/>
      <c r="WKQ222" s="418"/>
      <c r="WKR222" s="223"/>
      <c r="WKS222" s="223"/>
      <c r="WKT222" s="333"/>
      <c r="WKU222" s="333"/>
      <c r="WKV222" s="223"/>
      <c r="WKW222" s="418"/>
      <c r="WKX222" s="418"/>
      <c r="WKY222" s="331"/>
      <c r="WKZ222" s="332"/>
      <c r="WLA222" s="418"/>
      <c r="WLB222" s="223"/>
      <c r="WLC222" s="223"/>
      <c r="WLD222" s="333"/>
      <c r="WLE222" s="333"/>
      <c r="WLF222" s="223"/>
      <c r="WLG222" s="418"/>
      <c r="WLH222" s="418"/>
      <c r="WLI222" s="331"/>
      <c r="WLJ222" s="332"/>
      <c r="WLK222" s="418"/>
      <c r="WLL222" s="223"/>
      <c r="WLM222" s="223"/>
      <c r="WLN222" s="333"/>
      <c r="WLO222" s="333"/>
      <c r="WLP222" s="223"/>
      <c r="WLQ222" s="418"/>
      <c r="WLR222" s="418"/>
      <c r="WLS222" s="331"/>
      <c r="WLT222" s="332"/>
      <c r="WLU222" s="418"/>
      <c r="WLV222" s="223"/>
      <c r="WLW222" s="223"/>
      <c r="WLX222" s="333"/>
      <c r="WLY222" s="333"/>
      <c r="WLZ222" s="223"/>
      <c r="WMA222" s="418"/>
      <c r="WMB222" s="418"/>
      <c r="WMC222" s="331"/>
      <c r="WMD222" s="332"/>
      <c r="WME222" s="418"/>
      <c r="WMF222" s="223"/>
      <c r="WMG222" s="223"/>
      <c r="WMH222" s="333"/>
      <c r="WMI222" s="333"/>
      <c r="WMJ222" s="223"/>
      <c r="WMK222" s="418"/>
      <c r="WML222" s="418"/>
      <c r="WMM222" s="331"/>
      <c r="WMN222" s="332"/>
      <c r="WMO222" s="418"/>
      <c r="WMP222" s="223"/>
      <c r="WMQ222" s="223"/>
      <c r="WMR222" s="333"/>
      <c r="WMS222" s="333"/>
      <c r="WMT222" s="223"/>
      <c r="WMU222" s="418"/>
      <c r="WMV222" s="418"/>
      <c r="WMW222" s="331"/>
      <c r="WMX222" s="332"/>
      <c r="WMY222" s="418"/>
      <c r="WMZ222" s="223"/>
      <c r="WNA222" s="223"/>
      <c r="WNB222" s="333"/>
      <c r="WNC222" s="333"/>
      <c r="WND222" s="223"/>
      <c r="WNE222" s="418"/>
      <c r="WNF222" s="418"/>
      <c r="WNG222" s="331"/>
      <c r="WNH222" s="332"/>
      <c r="WNI222" s="418"/>
      <c r="WNJ222" s="223"/>
      <c r="WNK222" s="223"/>
      <c r="WNL222" s="333"/>
      <c r="WNM222" s="333"/>
      <c r="WNN222" s="223"/>
      <c r="WNO222" s="418"/>
      <c r="WNP222" s="418"/>
      <c r="WNQ222" s="331"/>
      <c r="WNR222" s="332"/>
      <c r="WNS222" s="418"/>
      <c r="WNT222" s="223"/>
      <c r="WNU222" s="223"/>
      <c r="WNV222" s="333"/>
      <c r="WNW222" s="333"/>
      <c r="WNX222" s="223"/>
      <c r="WNY222" s="418"/>
      <c r="WNZ222" s="418"/>
      <c r="WOA222" s="331"/>
      <c r="WOB222" s="332"/>
      <c r="WOC222" s="418"/>
      <c r="WOD222" s="223"/>
      <c r="WOE222" s="223"/>
      <c r="WOF222" s="333"/>
      <c r="WOG222" s="333"/>
      <c r="WOH222" s="223"/>
      <c r="WOI222" s="418"/>
      <c r="WOJ222" s="418"/>
      <c r="WOK222" s="331"/>
      <c r="WOL222" s="332"/>
      <c r="WOM222" s="418"/>
      <c r="WON222" s="223"/>
      <c r="WOO222" s="223"/>
      <c r="WOP222" s="333"/>
      <c r="WOQ222" s="333"/>
      <c r="WOR222" s="223"/>
      <c r="WOS222" s="418"/>
      <c r="WOT222" s="418"/>
      <c r="WOU222" s="331"/>
      <c r="WOV222" s="332"/>
      <c r="WOW222" s="418"/>
      <c r="WOX222" s="223"/>
      <c r="WOY222" s="223"/>
      <c r="WOZ222" s="333"/>
      <c r="WPA222" s="333"/>
      <c r="WPB222" s="223"/>
      <c r="WPC222" s="418"/>
      <c r="WPD222" s="418"/>
      <c r="WPE222" s="331"/>
      <c r="WPF222" s="332"/>
      <c r="WPG222" s="418"/>
      <c r="WPH222" s="223"/>
      <c r="WPI222" s="223"/>
      <c r="WPJ222" s="333"/>
      <c r="WPK222" s="333"/>
      <c r="WPL222" s="223"/>
      <c r="WPM222" s="418"/>
      <c r="WPN222" s="418"/>
      <c r="WPO222" s="331"/>
      <c r="WPP222" s="332"/>
      <c r="WPQ222" s="418"/>
      <c r="WPR222" s="223"/>
      <c r="WPS222" s="223"/>
      <c r="WPT222" s="333"/>
      <c r="WPU222" s="333"/>
      <c r="WPV222" s="223"/>
      <c r="WPW222" s="418"/>
      <c r="WPX222" s="418"/>
      <c r="WPY222" s="331"/>
      <c r="WPZ222" s="332"/>
      <c r="WQA222" s="418"/>
      <c r="WQB222" s="223"/>
      <c r="WQC222" s="223"/>
      <c r="WQD222" s="333"/>
      <c r="WQE222" s="333"/>
      <c r="WQF222" s="223"/>
      <c r="WQG222" s="418"/>
      <c r="WQH222" s="418"/>
      <c r="WQI222" s="331"/>
      <c r="WQJ222" s="332"/>
      <c r="WQK222" s="418"/>
      <c r="WQL222" s="223"/>
      <c r="WQM222" s="223"/>
      <c r="WQN222" s="333"/>
      <c r="WQO222" s="333"/>
      <c r="WQP222" s="223"/>
      <c r="WQQ222" s="418"/>
      <c r="WQR222" s="418"/>
      <c r="WQS222" s="331"/>
      <c r="WQT222" s="332"/>
      <c r="WQU222" s="418"/>
      <c r="WQV222" s="223"/>
      <c r="WQW222" s="223"/>
      <c r="WQX222" s="333"/>
      <c r="WQY222" s="333"/>
      <c r="WQZ222" s="223"/>
      <c r="WRA222" s="418"/>
      <c r="WRB222" s="418"/>
      <c r="WRC222" s="331"/>
      <c r="WRD222" s="332"/>
      <c r="WRE222" s="418"/>
      <c r="WRF222" s="223"/>
      <c r="WRG222" s="223"/>
      <c r="WRH222" s="333"/>
      <c r="WRI222" s="333"/>
      <c r="WRJ222" s="223"/>
      <c r="WRK222" s="418"/>
      <c r="WRL222" s="418"/>
      <c r="WRM222" s="331"/>
      <c r="WRN222" s="332"/>
      <c r="WRO222" s="418"/>
      <c r="WRP222" s="223"/>
      <c r="WRQ222" s="223"/>
      <c r="WRR222" s="333"/>
      <c r="WRS222" s="333"/>
      <c r="WRT222" s="223"/>
      <c r="WRU222" s="418"/>
      <c r="WRV222" s="418"/>
      <c r="WRW222" s="331"/>
      <c r="WRX222" s="332"/>
      <c r="WRY222" s="418"/>
      <c r="WRZ222" s="223"/>
      <c r="WSA222" s="223"/>
      <c r="WSB222" s="333"/>
      <c r="WSC222" s="333"/>
      <c r="WSD222" s="223"/>
      <c r="WSE222" s="418"/>
      <c r="WSF222" s="418"/>
      <c r="WSG222" s="331"/>
      <c r="WSH222" s="332"/>
      <c r="WSI222" s="418"/>
      <c r="WSJ222" s="223"/>
      <c r="WSK222" s="223"/>
      <c r="WSL222" s="333"/>
      <c r="WSM222" s="333"/>
      <c r="WSN222" s="223"/>
      <c r="WSO222" s="418"/>
      <c r="WSP222" s="418"/>
      <c r="WSQ222" s="331"/>
      <c r="WSR222" s="332"/>
      <c r="WSS222" s="418"/>
      <c r="WST222" s="223"/>
      <c r="WSU222" s="223"/>
      <c r="WSV222" s="333"/>
      <c r="WSW222" s="333"/>
      <c r="WSX222" s="223"/>
      <c r="WSY222" s="418"/>
      <c r="WSZ222" s="418"/>
      <c r="WTA222" s="331"/>
      <c r="WTB222" s="332"/>
      <c r="WTC222" s="418"/>
      <c r="WTD222" s="223"/>
      <c r="WTE222" s="223"/>
      <c r="WTF222" s="333"/>
      <c r="WTG222" s="333"/>
      <c r="WTH222" s="223"/>
      <c r="WTI222" s="418"/>
      <c r="WTJ222" s="418"/>
      <c r="WTK222" s="331"/>
      <c r="WTL222" s="332"/>
      <c r="WTM222" s="418"/>
      <c r="WTN222" s="223"/>
      <c r="WTO222" s="223"/>
      <c r="WTP222" s="333"/>
      <c r="WTQ222" s="333"/>
      <c r="WTR222" s="223"/>
      <c r="WTS222" s="418"/>
      <c r="WTT222" s="418"/>
      <c r="WTU222" s="331"/>
      <c r="WTV222" s="332"/>
      <c r="WTW222" s="418"/>
      <c r="WTX222" s="223"/>
      <c r="WTY222" s="223"/>
      <c r="WTZ222" s="333"/>
      <c r="WUA222" s="333"/>
      <c r="WUB222" s="223"/>
      <c r="WUC222" s="418"/>
      <c r="WUD222" s="418"/>
      <c r="WUE222" s="331"/>
      <c r="WUF222" s="332"/>
      <c r="WUG222" s="418"/>
      <c r="WUH222" s="223"/>
      <c r="WUI222" s="223"/>
      <c r="WUJ222" s="333"/>
      <c r="WUK222" s="333"/>
      <c r="WUL222" s="223"/>
      <c r="WUM222" s="418"/>
      <c r="WUN222" s="418"/>
      <c r="WUO222" s="331"/>
      <c r="WUP222" s="332"/>
      <c r="WUQ222" s="418"/>
      <c r="WUR222" s="223"/>
      <c r="WUS222" s="223"/>
      <c r="WUT222" s="333"/>
      <c r="WUU222" s="333"/>
      <c r="WUV222" s="223"/>
      <c r="WUW222" s="418"/>
      <c r="WUX222" s="418"/>
      <c r="WUY222" s="331"/>
      <c r="WUZ222" s="332"/>
      <c r="WVA222" s="418"/>
      <c r="WVB222" s="223"/>
      <c r="WVC222" s="223"/>
      <c r="WVD222" s="333"/>
      <c r="WVE222" s="333"/>
      <c r="WVF222" s="223"/>
      <c r="WVG222" s="418"/>
      <c r="WVH222" s="418"/>
      <c r="WVI222" s="331"/>
      <c r="WVJ222" s="332"/>
      <c r="WVK222" s="418"/>
      <c r="WVL222" s="223"/>
      <c r="WVM222" s="223"/>
      <c r="WVN222" s="333"/>
      <c r="WVO222" s="333"/>
      <c r="WVP222" s="223"/>
      <c r="WVQ222" s="418"/>
      <c r="WVR222" s="418"/>
      <c r="WVS222" s="331"/>
      <c r="WVT222" s="332"/>
      <c r="WVU222" s="418"/>
      <c r="WVV222" s="223"/>
      <c r="WVW222" s="223"/>
      <c r="WVX222" s="333"/>
      <c r="WVY222" s="333"/>
      <c r="WVZ222" s="223"/>
      <c r="WWA222" s="418"/>
      <c r="WWB222" s="418"/>
      <c r="WWC222" s="331"/>
      <c r="WWD222" s="332"/>
      <c r="WWE222" s="418"/>
      <c r="WWF222" s="223"/>
      <c r="WWG222" s="223"/>
      <c r="WWH222" s="333"/>
      <c r="WWI222" s="333"/>
      <c r="WWJ222" s="223"/>
      <c r="WWK222" s="418"/>
      <c r="WWL222" s="418"/>
      <c r="WWM222" s="331"/>
      <c r="WWN222" s="332"/>
      <c r="WWO222" s="418"/>
      <c r="WWP222" s="223"/>
      <c r="WWQ222" s="223"/>
      <c r="WWR222" s="333"/>
      <c r="WWS222" s="333"/>
      <c r="WWT222" s="223"/>
      <c r="WWU222" s="418"/>
      <c r="WWV222" s="418"/>
      <c r="WWW222" s="331"/>
      <c r="WWX222" s="332"/>
      <c r="WWY222" s="418"/>
      <c r="WWZ222" s="223"/>
      <c r="WXA222" s="223"/>
      <c r="WXB222" s="333"/>
      <c r="WXC222" s="333"/>
      <c r="WXD222" s="223"/>
      <c r="WXE222" s="418"/>
      <c r="WXF222" s="418"/>
      <c r="WXG222" s="331"/>
      <c r="WXH222" s="332"/>
      <c r="WXI222" s="418"/>
      <c r="WXJ222" s="223"/>
      <c r="WXK222" s="223"/>
      <c r="WXL222" s="333"/>
      <c r="WXM222" s="333"/>
      <c r="WXN222" s="223"/>
      <c r="WXO222" s="418"/>
      <c r="WXP222" s="418"/>
      <c r="WXQ222" s="331"/>
      <c r="WXR222" s="332"/>
      <c r="WXS222" s="418"/>
      <c r="WXT222" s="223"/>
      <c r="WXU222" s="223"/>
      <c r="WXV222" s="333"/>
      <c r="WXW222" s="333"/>
      <c r="WXX222" s="223"/>
      <c r="WXY222" s="418"/>
      <c r="WXZ222" s="418"/>
      <c r="WYA222" s="331"/>
      <c r="WYB222" s="332"/>
      <c r="WYC222" s="418"/>
      <c r="WYD222" s="223"/>
      <c r="WYE222" s="223"/>
      <c r="WYF222" s="333"/>
      <c r="WYG222" s="333"/>
      <c r="WYH222" s="223"/>
      <c r="WYI222" s="418"/>
      <c r="WYJ222" s="418"/>
      <c r="WYK222" s="331"/>
      <c r="WYL222" s="332"/>
      <c r="WYM222" s="418"/>
      <c r="WYN222" s="223"/>
      <c r="WYO222" s="223"/>
      <c r="WYP222" s="333"/>
      <c r="WYQ222" s="333"/>
      <c r="WYR222" s="223"/>
      <c r="WYS222" s="418"/>
      <c r="WYT222" s="418"/>
      <c r="WYU222" s="331"/>
      <c r="WYV222" s="332"/>
      <c r="WYW222" s="418"/>
      <c r="WYX222" s="223"/>
      <c r="WYY222" s="223"/>
      <c r="WYZ222" s="333"/>
      <c r="WZA222" s="333"/>
      <c r="WZB222" s="223"/>
      <c r="WZC222" s="418"/>
      <c r="WZD222" s="418"/>
      <c r="WZE222" s="331"/>
      <c r="WZF222" s="332"/>
      <c r="WZG222" s="418"/>
      <c r="WZH222" s="223"/>
      <c r="WZI222" s="223"/>
      <c r="WZJ222" s="333"/>
      <c r="WZK222" s="333"/>
      <c r="WZL222" s="223"/>
      <c r="WZM222" s="418"/>
      <c r="WZN222" s="418"/>
      <c r="WZO222" s="331"/>
      <c r="WZP222" s="332"/>
      <c r="WZQ222" s="418"/>
      <c r="WZR222" s="223"/>
      <c r="WZS222" s="223"/>
      <c r="WZT222" s="333"/>
      <c r="WZU222" s="333"/>
      <c r="WZV222" s="223"/>
      <c r="WZW222" s="418"/>
      <c r="WZX222" s="418"/>
      <c r="WZY222" s="331"/>
      <c r="WZZ222" s="332"/>
      <c r="XAA222" s="418"/>
      <c r="XAB222" s="223"/>
      <c r="XAC222" s="223"/>
      <c r="XAD222" s="333"/>
      <c r="XAE222" s="333"/>
      <c r="XAF222" s="223"/>
      <c r="XAG222" s="418"/>
      <c r="XAH222" s="418"/>
      <c r="XAI222" s="331"/>
      <c r="XAJ222" s="332"/>
      <c r="XAK222" s="418"/>
      <c r="XAL222" s="223"/>
      <c r="XAM222" s="223"/>
      <c r="XAN222" s="333"/>
      <c r="XAO222" s="333"/>
      <c r="XAP222" s="223"/>
      <c r="XAQ222" s="418"/>
      <c r="XAR222" s="418"/>
      <c r="XAS222" s="331"/>
      <c r="XAT222" s="332"/>
      <c r="XAU222" s="418"/>
      <c r="XAV222" s="223"/>
      <c r="XAW222" s="223"/>
      <c r="XAX222" s="333"/>
      <c r="XAY222" s="333"/>
      <c r="XAZ222" s="223"/>
      <c r="XBA222" s="418"/>
      <c r="XBB222" s="418"/>
      <c r="XBC222" s="331"/>
      <c r="XBD222" s="332"/>
      <c r="XBE222" s="418"/>
      <c r="XBF222" s="223"/>
      <c r="XBG222" s="223"/>
      <c r="XBH222" s="333"/>
      <c r="XBI222" s="333"/>
      <c r="XBJ222" s="223"/>
      <c r="XBK222" s="418"/>
      <c r="XBL222" s="418"/>
      <c r="XBM222" s="331"/>
      <c r="XBN222" s="332"/>
      <c r="XBO222" s="418"/>
      <c r="XBP222" s="223"/>
      <c r="XBQ222" s="223"/>
      <c r="XBR222" s="333"/>
      <c r="XBS222" s="333"/>
      <c r="XBT222" s="223"/>
      <c r="XBU222" s="418"/>
      <c r="XBV222" s="418"/>
      <c r="XBW222" s="331"/>
      <c r="XBX222" s="332"/>
      <c r="XBY222" s="418"/>
      <c r="XBZ222" s="223"/>
      <c r="XCA222" s="223"/>
      <c r="XCB222" s="333"/>
      <c r="XCC222" s="333"/>
      <c r="XCD222" s="223"/>
      <c r="XCE222" s="418"/>
      <c r="XCF222" s="418"/>
      <c r="XCG222" s="331"/>
      <c r="XCH222" s="332"/>
      <c r="XCI222" s="418"/>
      <c r="XCJ222" s="223"/>
      <c r="XCK222" s="223"/>
      <c r="XCL222" s="333"/>
      <c r="XCM222" s="333"/>
      <c r="XCN222" s="223"/>
      <c r="XCO222" s="418"/>
      <c r="XCP222" s="418"/>
      <c r="XCQ222" s="331"/>
      <c r="XCR222" s="332"/>
      <c r="XCS222" s="418"/>
      <c r="XCT222" s="223"/>
      <c r="XCU222" s="223"/>
      <c r="XCV222" s="333"/>
      <c r="XCW222" s="333"/>
      <c r="XCX222" s="223"/>
      <c r="XCY222" s="418"/>
      <c r="XCZ222" s="418"/>
      <c r="XDA222" s="331"/>
      <c r="XDB222" s="332"/>
      <c r="XDC222" s="418"/>
      <c r="XDD222" s="223"/>
      <c r="XDE222" s="223"/>
      <c r="XDF222" s="333"/>
      <c r="XDG222" s="333"/>
      <c r="XDH222" s="223"/>
      <c r="XDI222" s="418"/>
      <c r="XDJ222" s="418"/>
      <c r="XDK222" s="331"/>
      <c r="XDL222" s="332"/>
      <c r="XDM222" s="418"/>
      <c r="XDN222" s="223"/>
      <c r="XDO222" s="223"/>
      <c r="XDP222" s="333"/>
      <c r="XDQ222" s="333"/>
      <c r="XDR222" s="223"/>
      <c r="XDS222" s="418"/>
      <c r="XDT222" s="418"/>
      <c r="XDU222" s="331"/>
      <c r="XDV222" s="332"/>
      <c r="XDW222" s="418"/>
      <c r="XDX222" s="223"/>
      <c r="XDY222" s="223"/>
      <c r="XDZ222" s="333"/>
      <c r="XEA222" s="333"/>
      <c r="XEB222" s="223"/>
      <c r="XEC222" s="418"/>
      <c r="XED222" s="418"/>
      <c r="XEE222" s="331"/>
      <c r="XEF222" s="332"/>
      <c r="XEG222" s="418"/>
      <c r="XEH222" s="223"/>
      <c r="XEI222" s="223"/>
      <c r="XEJ222" s="333"/>
      <c r="XEK222" s="333"/>
      <c r="XEL222" s="223"/>
      <c r="XEM222" s="418"/>
      <c r="XEN222" s="418"/>
      <c r="XEO222" s="331"/>
      <c r="XEP222" s="332"/>
    </row>
    <row r="223" spans="1:16383" s="316" customFormat="1" ht="36">
      <c r="A223" s="317">
        <v>91933</v>
      </c>
      <c r="B223" s="312" t="s">
        <v>16</v>
      </c>
      <c r="C223" s="312" t="s">
        <v>2496</v>
      </c>
      <c r="D223" s="543" t="s">
        <v>2380</v>
      </c>
      <c r="E223" s="312" t="s">
        <v>492</v>
      </c>
      <c r="F223" s="667">
        <v>246.4</v>
      </c>
      <c r="G223" s="315"/>
      <c r="H223" s="314">
        <v>10.210000000000001</v>
      </c>
      <c r="I223" s="532">
        <f t="shared" ref="I223:I275" si="54">(H223*(1+$J$4))</f>
        <v>12.76</v>
      </c>
      <c r="J223" s="314">
        <f t="shared" ref="J223:J233" si="55">F223*I223</f>
        <v>3144.06</v>
      </c>
    </row>
    <row r="224" spans="1:16383" s="316" customFormat="1" ht="33" customHeight="1">
      <c r="A224" s="317">
        <v>92998</v>
      </c>
      <c r="B224" s="312" t="s">
        <v>16</v>
      </c>
      <c r="C224" s="312" t="s">
        <v>2497</v>
      </c>
      <c r="D224" s="543" t="s">
        <v>2381</v>
      </c>
      <c r="E224" s="312" t="s">
        <v>492</v>
      </c>
      <c r="F224" s="667">
        <v>31.6</v>
      </c>
      <c r="G224" s="315"/>
      <c r="H224" s="314">
        <v>116.26</v>
      </c>
      <c r="I224" s="532">
        <f t="shared" si="54"/>
        <v>145.26</v>
      </c>
      <c r="J224" s="314">
        <f t="shared" si="55"/>
        <v>4590.22</v>
      </c>
    </row>
    <row r="225" spans="1:16370" s="316" customFormat="1" ht="33" customHeight="1">
      <c r="A225" s="317">
        <v>92990</v>
      </c>
      <c r="B225" s="312" t="s">
        <v>16</v>
      </c>
      <c r="C225" s="312" t="s">
        <v>2498</v>
      </c>
      <c r="D225" s="543" t="s">
        <v>2382</v>
      </c>
      <c r="E225" s="312" t="s">
        <v>492</v>
      </c>
      <c r="F225" s="667">
        <v>5.8</v>
      </c>
      <c r="G225" s="315"/>
      <c r="H225" s="314">
        <v>45.06</v>
      </c>
      <c r="I225" s="532">
        <f t="shared" si="54"/>
        <v>56.3</v>
      </c>
      <c r="J225" s="314">
        <f t="shared" si="55"/>
        <v>326.54000000000002</v>
      </c>
    </row>
    <row r="226" spans="1:16370" s="316" customFormat="1" ht="33" customHeight="1">
      <c r="A226" s="317">
        <v>92982</v>
      </c>
      <c r="B226" s="312" t="s">
        <v>16</v>
      </c>
      <c r="C226" s="312" t="s">
        <v>2499</v>
      </c>
      <c r="D226" s="543" t="s">
        <v>2383</v>
      </c>
      <c r="E226" s="312" t="s">
        <v>492</v>
      </c>
      <c r="F226" s="667">
        <v>238.6</v>
      </c>
      <c r="G226" s="315"/>
      <c r="H226" s="314">
        <v>10.6</v>
      </c>
      <c r="I226" s="532">
        <f t="shared" si="54"/>
        <v>13.24</v>
      </c>
      <c r="J226" s="314">
        <f t="shared" si="55"/>
        <v>3159.06</v>
      </c>
    </row>
    <row r="227" spans="1:16370" s="316" customFormat="1" ht="33" customHeight="1">
      <c r="A227" s="317">
        <v>92984</v>
      </c>
      <c r="B227" s="312" t="s">
        <v>16</v>
      </c>
      <c r="C227" s="312" t="s">
        <v>2500</v>
      </c>
      <c r="D227" s="543" t="s">
        <v>2384</v>
      </c>
      <c r="E227" s="312" t="s">
        <v>492</v>
      </c>
      <c r="F227" s="667">
        <v>721.5</v>
      </c>
      <c r="G227" s="315"/>
      <c r="H227" s="314">
        <v>17.39</v>
      </c>
      <c r="I227" s="532">
        <f t="shared" si="54"/>
        <v>21.73</v>
      </c>
      <c r="J227" s="314">
        <f t="shared" si="55"/>
        <v>15678.2</v>
      </c>
    </row>
    <row r="228" spans="1:16370" s="316" customFormat="1" ht="33" customHeight="1">
      <c r="A228" s="317">
        <v>92986</v>
      </c>
      <c r="B228" s="312" t="s">
        <v>16</v>
      </c>
      <c r="C228" s="312" t="s">
        <v>2501</v>
      </c>
      <c r="D228" s="543" t="s">
        <v>2385</v>
      </c>
      <c r="E228" s="312" t="s">
        <v>492</v>
      </c>
      <c r="F228" s="667">
        <v>240.4</v>
      </c>
      <c r="G228" s="315"/>
      <c r="H228" s="314">
        <v>23.49</v>
      </c>
      <c r="I228" s="532">
        <f t="shared" si="54"/>
        <v>29.35</v>
      </c>
      <c r="J228" s="314">
        <f t="shared" si="55"/>
        <v>7055.74</v>
      </c>
    </row>
    <row r="229" spans="1:16370" s="316" customFormat="1" ht="33" customHeight="1">
      <c r="A229" s="317">
        <v>92988</v>
      </c>
      <c r="B229" s="312" t="s">
        <v>16</v>
      </c>
      <c r="C229" s="312" t="s">
        <v>2502</v>
      </c>
      <c r="D229" s="543" t="s">
        <v>2386</v>
      </c>
      <c r="E229" s="312" t="s">
        <v>492</v>
      </c>
      <c r="F229" s="667">
        <v>574.79999999999995</v>
      </c>
      <c r="G229" s="315"/>
      <c r="H229" s="314">
        <v>32.9</v>
      </c>
      <c r="I229" s="532">
        <f t="shared" si="54"/>
        <v>41.11</v>
      </c>
      <c r="J229" s="314">
        <f t="shared" si="55"/>
        <v>23630.03</v>
      </c>
    </row>
    <row r="230" spans="1:16370" s="316" customFormat="1" ht="33" customHeight="1">
      <c r="A230" s="317">
        <v>92992</v>
      </c>
      <c r="B230" s="312" t="s">
        <v>16</v>
      </c>
      <c r="C230" s="312" t="s">
        <v>2503</v>
      </c>
      <c r="D230" s="543" t="s">
        <v>2387</v>
      </c>
      <c r="E230" s="312" t="s">
        <v>492</v>
      </c>
      <c r="F230" s="667">
        <v>336.7</v>
      </c>
      <c r="G230" s="315"/>
      <c r="H230" s="314">
        <v>59.49</v>
      </c>
      <c r="I230" s="532">
        <f t="shared" si="54"/>
        <v>74.33</v>
      </c>
      <c r="J230" s="314">
        <f t="shared" si="55"/>
        <v>25026.91</v>
      </c>
    </row>
    <row r="231" spans="1:16370" s="316" customFormat="1" ht="36">
      <c r="A231" s="317">
        <v>91926</v>
      </c>
      <c r="B231" s="312" t="s">
        <v>16</v>
      </c>
      <c r="C231" s="312" t="s">
        <v>2504</v>
      </c>
      <c r="D231" s="543" t="s">
        <v>2388</v>
      </c>
      <c r="E231" s="312" t="s">
        <v>492</v>
      </c>
      <c r="F231" s="667">
        <v>6182.8</v>
      </c>
      <c r="G231" s="315"/>
      <c r="H231" s="314">
        <v>2.64</v>
      </c>
      <c r="I231" s="532">
        <f t="shared" si="54"/>
        <v>3.3</v>
      </c>
      <c r="J231" s="314">
        <f t="shared" si="55"/>
        <v>20403.240000000002</v>
      </c>
    </row>
    <row r="232" spans="1:16370" s="316" customFormat="1" ht="38.25" customHeight="1">
      <c r="A232" s="317">
        <v>91928</v>
      </c>
      <c r="B232" s="312" t="s">
        <v>16</v>
      </c>
      <c r="C232" s="312" t="s">
        <v>2505</v>
      </c>
      <c r="D232" s="543" t="s">
        <v>2389</v>
      </c>
      <c r="E232" s="312" t="s">
        <v>492</v>
      </c>
      <c r="F232" s="667">
        <v>1754.5</v>
      </c>
      <c r="G232" s="315"/>
      <c r="H232" s="314">
        <v>4.26</v>
      </c>
      <c r="I232" s="532">
        <f t="shared" si="54"/>
        <v>5.32</v>
      </c>
      <c r="J232" s="314">
        <f t="shared" si="55"/>
        <v>9333.94</v>
      </c>
    </row>
    <row r="233" spans="1:16370" s="316" customFormat="1" ht="38.25" customHeight="1">
      <c r="A233" s="317">
        <v>91930</v>
      </c>
      <c r="B233" s="312" t="s">
        <v>16</v>
      </c>
      <c r="C233" s="312" t="s">
        <v>2506</v>
      </c>
      <c r="D233" s="543" t="s">
        <v>2390</v>
      </c>
      <c r="E233" s="312" t="s">
        <v>492</v>
      </c>
      <c r="F233" s="667">
        <v>735.8</v>
      </c>
      <c r="G233" s="315"/>
      <c r="H233" s="314">
        <v>5.83</v>
      </c>
      <c r="I233" s="532">
        <f t="shared" si="54"/>
        <v>7.28</v>
      </c>
      <c r="J233" s="314">
        <f t="shared" si="55"/>
        <v>5356.62</v>
      </c>
    </row>
    <row r="234" spans="1:16370" s="209" customFormat="1" ht="21.6" customHeight="1">
      <c r="A234" s="75"/>
      <c r="B234" s="75"/>
      <c r="C234" s="92" t="s">
        <v>1924</v>
      </c>
      <c r="D234" s="102" t="s">
        <v>710</v>
      </c>
      <c r="E234" s="75"/>
      <c r="F234" s="326"/>
      <c r="G234" s="326"/>
      <c r="H234" s="326"/>
      <c r="I234" s="77"/>
      <c r="J234" s="326"/>
      <c r="K234" s="418"/>
      <c r="L234" s="223"/>
      <c r="M234" s="223"/>
      <c r="N234" s="333"/>
      <c r="O234" s="333"/>
      <c r="P234" s="223"/>
      <c r="Q234" s="418"/>
      <c r="R234" s="418"/>
      <c r="S234" s="331"/>
      <c r="T234" s="332"/>
      <c r="U234" s="418"/>
      <c r="V234" s="223"/>
      <c r="W234" s="223"/>
      <c r="X234" s="333"/>
      <c r="Y234" s="333"/>
      <c r="Z234" s="223"/>
      <c r="AA234" s="418"/>
      <c r="AB234" s="418"/>
      <c r="AC234" s="331"/>
      <c r="AD234" s="332"/>
      <c r="AE234" s="418"/>
      <c r="AF234" s="223"/>
      <c r="AG234" s="223"/>
      <c r="AH234" s="333"/>
      <c r="AI234" s="333"/>
      <c r="AJ234" s="223"/>
      <c r="AK234" s="418"/>
      <c r="AL234" s="418"/>
      <c r="AM234" s="331"/>
      <c r="AN234" s="332"/>
      <c r="AO234" s="418"/>
      <c r="AP234" s="223"/>
      <c r="AQ234" s="223"/>
      <c r="AR234" s="333"/>
      <c r="AS234" s="333"/>
      <c r="AT234" s="223"/>
      <c r="AU234" s="418"/>
      <c r="AV234" s="418"/>
      <c r="AW234" s="331"/>
      <c r="AX234" s="332"/>
      <c r="AY234" s="418"/>
      <c r="AZ234" s="223"/>
      <c r="BA234" s="223"/>
      <c r="BB234" s="333"/>
      <c r="BC234" s="333"/>
      <c r="BD234" s="223"/>
      <c r="BE234" s="418"/>
      <c r="BF234" s="418"/>
      <c r="BG234" s="331"/>
      <c r="BH234" s="332"/>
      <c r="BI234" s="418"/>
      <c r="BJ234" s="223"/>
      <c r="BK234" s="223"/>
      <c r="BL234" s="333"/>
      <c r="BM234" s="333"/>
      <c r="BN234" s="223"/>
      <c r="BO234" s="418"/>
      <c r="BP234" s="418"/>
      <c r="BQ234" s="331"/>
      <c r="BR234" s="332"/>
      <c r="BS234" s="418"/>
      <c r="BT234" s="223"/>
      <c r="BU234" s="223"/>
      <c r="BV234" s="333"/>
      <c r="BW234" s="333"/>
      <c r="BX234" s="223"/>
      <c r="BY234" s="418"/>
      <c r="BZ234" s="418"/>
      <c r="CA234" s="331"/>
      <c r="CB234" s="332"/>
      <c r="CC234" s="418"/>
      <c r="CD234" s="223"/>
      <c r="CE234" s="223"/>
      <c r="CF234" s="333"/>
      <c r="CG234" s="333"/>
      <c r="CH234" s="223"/>
      <c r="CI234" s="418"/>
      <c r="CJ234" s="418"/>
      <c r="CK234" s="331"/>
      <c r="CL234" s="332"/>
      <c r="CM234" s="418"/>
      <c r="CN234" s="223"/>
      <c r="CO234" s="223"/>
      <c r="CP234" s="333"/>
      <c r="CQ234" s="333"/>
      <c r="CR234" s="223"/>
      <c r="CS234" s="418"/>
      <c r="CT234" s="418"/>
      <c r="CU234" s="331"/>
      <c r="CV234" s="332"/>
      <c r="CW234" s="418"/>
      <c r="CX234" s="223"/>
      <c r="CY234" s="223"/>
      <c r="CZ234" s="333"/>
      <c r="DA234" s="333"/>
      <c r="DB234" s="223"/>
      <c r="DC234" s="418"/>
      <c r="DD234" s="418"/>
      <c r="DE234" s="331"/>
      <c r="DF234" s="332"/>
      <c r="DG234" s="418"/>
      <c r="DH234" s="223"/>
      <c r="DI234" s="223"/>
      <c r="DJ234" s="333"/>
      <c r="DK234" s="333"/>
      <c r="DL234" s="223"/>
      <c r="DM234" s="418"/>
      <c r="DN234" s="418"/>
      <c r="DO234" s="331"/>
      <c r="DP234" s="332"/>
      <c r="DQ234" s="418"/>
      <c r="DR234" s="223"/>
      <c r="DS234" s="223"/>
      <c r="DT234" s="333"/>
      <c r="DU234" s="333"/>
      <c r="DV234" s="223"/>
      <c r="DW234" s="418"/>
      <c r="DX234" s="418"/>
      <c r="DY234" s="331"/>
      <c r="DZ234" s="332"/>
      <c r="EA234" s="418"/>
      <c r="EB234" s="223"/>
      <c r="EC234" s="223"/>
      <c r="ED234" s="333"/>
      <c r="EE234" s="333"/>
      <c r="EF234" s="223"/>
      <c r="EG234" s="418"/>
      <c r="EH234" s="418"/>
      <c r="EI234" s="331"/>
      <c r="EJ234" s="332"/>
      <c r="EK234" s="418"/>
      <c r="EL234" s="223"/>
      <c r="EM234" s="223"/>
      <c r="EN234" s="333"/>
      <c r="EO234" s="333"/>
      <c r="EP234" s="223"/>
      <c r="EQ234" s="418"/>
      <c r="ER234" s="418"/>
      <c r="ES234" s="331"/>
      <c r="ET234" s="332"/>
      <c r="EU234" s="418"/>
      <c r="EV234" s="223"/>
      <c r="EW234" s="223"/>
      <c r="EX234" s="333"/>
      <c r="EY234" s="333"/>
      <c r="EZ234" s="223"/>
      <c r="FA234" s="418"/>
      <c r="FB234" s="418"/>
      <c r="FC234" s="331"/>
      <c r="FD234" s="332"/>
      <c r="FE234" s="418"/>
      <c r="FF234" s="223"/>
      <c r="FG234" s="223"/>
      <c r="FH234" s="333"/>
      <c r="FI234" s="333"/>
      <c r="FJ234" s="223"/>
      <c r="FK234" s="418"/>
      <c r="FL234" s="418"/>
      <c r="FM234" s="331"/>
      <c r="FN234" s="332"/>
      <c r="FO234" s="418"/>
      <c r="FP234" s="223"/>
      <c r="FQ234" s="223"/>
      <c r="FR234" s="333"/>
      <c r="FS234" s="333"/>
      <c r="FT234" s="223"/>
      <c r="FU234" s="418"/>
      <c r="FV234" s="418"/>
      <c r="FW234" s="331"/>
      <c r="FX234" s="332"/>
      <c r="FY234" s="418"/>
      <c r="FZ234" s="223"/>
      <c r="GA234" s="223"/>
      <c r="GB234" s="333"/>
      <c r="GC234" s="333"/>
      <c r="GD234" s="223"/>
      <c r="GE234" s="418"/>
      <c r="GF234" s="418"/>
      <c r="GG234" s="331"/>
      <c r="GH234" s="332"/>
      <c r="GI234" s="418"/>
      <c r="GJ234" s="223"/>
      <c r="GK234" s="223"/>
      <c r="GL234" s="333"/>
      <c r="GM234" s="333"/>
      <c r="GN234" s="223"/>
      <c r="GO234" s="418"/>
      <c r="GP234" s="418"/>
      <c r="GQ234" s="331"/>
      <c r="GR234" s="332"/>
      <c r="GS234" s="418"/>
      <c r="GT234" s="223"/>
      <c r="GU234" s="223"/>
      <c r="GV234" s="333"/>
      <c r="GW234" s="333"/>
      <c r="GX234" s="223"/>
      <c r="GY234" s="418"/>
      <c r="GZ234" s="418"/>
      <c r="HA234" s="331"/>
      <c r="HB234" s="332"/>
      <c r="HC234" s="418"/>
      <c r="HD234" s="223"/>
      <c r="HE234" s="223"/>
      <c r="HF234" s="333"/>
      <c r="HG234" s="333"/>
      <c r="HH234" s="223"/>
      <c r="HI234" s="418"/>
      <c r="HJ234" s="418"/>
      <c r="HK234" s="331"/>
      <c r="HL234" s="332"/>
      <c r="HM234" s="418"/>
      <c r="HN234" s="223"/>
      <c r="HO234" s="223"/>
      <c r="HP234" s="333"/>
      <c r="HQ234" s="333"/>
      <c r="HR234" s="223"/>
      <c r="HS234" s="418"/>
      <c r="HT234" s="418"/>
      <c r="HU234" s="331"/>
      <c r="HV234" s="332"/>
      <c r="HW234" s="418"/>
      <c r="HX234" s="223"/>
      <c r="HY234" s="223"/>
      <c r="HZ234" s="333"/>
      <c r="IA234" s="333"/>
      <c r="IB234" s="223"/>
      <c r="IC234" s="418"/>
      <c r="ID234" s="418"/>
      <c r="IE234" s="331"/>
      <c r="IF234" s="332"/>
      <c r="IG234" s="418"/>
      <c r="IH234" s="223"/>
      <c r="II234" s="223"/>
      <c r="IJ234" s="333"/>
      <c r="IK234" s="333"/>
      <c r="IL234" s="223"/>
      <c r="IM234" s="418"/>
      <c r="IN234" s="418"/>
      <c r="IO234" s="331"/>
      <c r="IP234" s="332"/>
      <c r="IQ234" s="418"/>
      <c r="IR234" s="223"/>
      <c r="IS234" s="223"/>
      <c r="IT234" s="333"/>
      <c r="IU234" s="333"/>
      <c r="IV234" s="223"/>
      <c r="IW234" s="418"/>
      <c r="IX234" s="418"/>
      <c r="IY234" s="331"/>
      <c r="IZ234" s="332"/>
      <c r="JA234" s="418"/>
      <c r="JB234" s="223"/>
      <c r="JC234" s="223"/>
      <c r="JD234" s="333"/>
      <c r="JE234" s="333"/>
      <c r="JF234" s="223"/>
      <c r="JG234" s="418"/>
      <c r="JH234" s="418"/>
      <c r="JI234" s="331"/>
      <c r="JJ234" s="332"/>
      <c r="JK234" s="418"/>
      <c r="JL234" s="223"/>
      <c r="JM234" s="223"/>
      <c r="JN234" s="333"/>
      <c r="JO234" s="333"/>
      <c r="JP234" s="223"/>
      <c r="JQ234" s="418"/>
      <c r="JR234" s="418"/>
      <c r="JS234" s="331"/>
      <c r="JT234" s="332"/>
      <c r="JU234" s="418"/>
      <c r="JV234" s="223"/>
      <c r="JW234" s="223"/>
      <c r="JX234" s="333"/>
      <c r="JY234" s="333"/>
      <c r="JZ234" s="223"/>
      <c r="KA234" s="418"/>
      <c r="KB234" s="418"/>
      <c r="KC234" s="331"/>
      <c r="KD234" s="332"/>
      <c r="KE234" s="418"/>
      <c r="KF234" s="223"/>
      <c r="KG234" s="223"/>
      <c r="KH234" s="333"/>
      <c r="KI234" s="333"/>
      <c r="KJ234" s="223"/>
      <c r="KK234" s="418"/>
      <c r="KL234" s="418"/>
      <c r="KM234" s="331"/>
      <c r="KN234" s="332"/>
      <c r="KO234" s="418"/>
      <c r="KP234" s="223"/>
      <c r="KQ234" s="223"/>
      <c r="KR234" s="333"/>
      <c r="KS234" s="333"/>
      <c r="KT234" s="223"/>
      <c r="KU234" s="418"/>
      <c r="KV234" s="418"/>
      <c r="KW234" s="331"/>
      <c r="KX234" s="332"/>
      <c r="KY234" s="418"/>
      <c r="KZ234" s="223"/>
      <c r="LA234" s="223"/>
      <c r="LB234" s="333"/>
      <c r="LC234" s="333"/>
      <c r="LD234" s="223"/>
      <c r="LE234" s="418"/>
      <c r="LF234" s="418"/>
      <c r="LG234" s="331"/>
      <c r="LH234" s="332"/>
      <c r="LI234" s="418"/>
      <c r="LJ234" s="223"/>
      <c r="LK234" s="223"/>
      <c r="LL234" s="333"/>
      <c r="LM234" s="333"/>
      <c r="LN234" s="223"/>
      <c r="LO234" s="418"/>
      <c r="LP234" s="418"/>
      <c r="LQ234" s="331"/>
      <c r="LR234" s="332"/>
      <c r="LS234" s="418"/>
      <c r="LT234" s="223"/>
      <c r="LU234" s="223"/>
      <c r="LV234" s="333"/>
      <c r="LW234" s="333"/>
      <c r="LX234" s="223"/>
      <c r="LY234" s="418"/>
      <c r="LZ234" s="418"/>
      <c r="MA234" s="331"/>
      <c r="MB234" s="332"/>
      <c r="MC234" s="418"/>
      <c r="MD234" s="223"/>
      <c r="ME234" s="223"/>
      <c r="MF234" s="333"/>
      <c r="MG234" s="333"/>
      <c r="MH234" s="223"/>
      <c r="MI234" s="418"/>
      <c r="MJ234" s="418"/>
      <c r="MK234" s="331"/>
      <c r="ML234" s="332"/>
      <c r="MM234" s="418"/>
      <c r="MN234" s="223"/>
      <c r="MO234" s="223"/>
      <c r="MP234" s="333"/>
      <c r="MQ234" s="333"/>
      <c r="MR234" s="223"/>
      <c r="MS234" s="418"/>
      <c r="MT234" s="418"/>
      <c r="MU234" s="331"/>
      <c r="MV234" s="332"/>
      <c r="MW234" s="418"/>
      <c r="MX234" s="223"/>
      <c r="MY234" s="223"/>
      <c r="MZ234" s="333"/>
      <c r="NA234" s="333"/>
      <c r="NB234" s="223"/>
      <c r="NC234" s="418"/>
      <c r="ND234" s="418"/>
      <c r="NE234" s="331"/>
      <c r="NF234" s="332"/>
      <c r="NG234" s="418"/>
      <c r="NH234" s="223"/>
      <c r="NI234" s="223"/>
      <c r="NJ234" s="333"/>
      <c r="NK234" s="333"/>
      <c r="NL234" s="223"/>
      <c r="NM234" s="418"/>
      <c r="NN234" s="418"/>
      <c r="NO234" s="331"/>
      <c r="NP234" s="332"/>
      <c r="NQ234" s="418"/>
      <c r="NR234" s="223"/>
      <c r="NS234" s="223"/>
      <c r="NT234" s="333"/>
      <c r="NU234" s="333"/>
      <c r="NV234" s="223"/>
      <c r="NW234" s="418"/>
      <c r="NX234" s="418"/>
      <c r="NY234" s="331"/>
      <c r="NZ234" s="332"/>
      <c r="OA234" s="418"/>
      <c r="OB234" s="223"/>
      <c r="OC234" s="223"/>
      <c r="OD234" s="333"/>
      <c r="OE234" s="333"/>
      <c r="OF234" s="223"/>
      <c r="OG234" s="418"/>
      <c r="OH234" s="418"/>
      <c r="OI234" s="331"/>
      <c r="OJ234" s="332"/>
      <c r="OK234" s="418"/>
      <c r="OL234" s="223"/>
      <c r="OM234" s="223"/>
      <c r="ON234" s="333"/>
      <c r="OO234" s="333"/>
      <c r="OP234" s="223"/>
      <c r="OQ234" s="418"/>
      <c r="OR234" s="418"/>
      <c r="OS234" s="331"/>
      <c r="OT234" s="332"/>
      <c r="OU234" s="418"/>
      <c r="OV234" s="223"/>
      <c r="OW234" s="223"/>
      <c r="OX234" s="333"/>
      <c r="OY234" s="333"/>
      <c r="OZ234" s="223"/>
      <c r="PA234" s="418"/>
      <c r="PB234" s="418"/>
      <c r="PC234" s="331"/>
      <c r="PD234" s="332"/>
      <c r="PE234" s="418"/>
      <c r="PF234" s="223"/>
      <c r="PG234" s="223"/>
      <c r="PH234" s="333"/>
      <c r="PI234" s="333"/>
      <c r="PJ234" s="223"/>
      <c r="PK234" s="418"/>
      <c r="PL234" s="418"/>
      <c r="PM234" s="331"/>
      <c r="PN234" s="332"/>
      <c r="PO234" s="418"/>
      <c r="PP234" s="223"/>
      <c r="PQ234" s="223"/>
      <c r="PR234" s="333"/>
      <c r="PS234" s="333"/>
      <c r="PT234" s="223"/>
      <c r="PU234" s="418"/>
      <c r="PV234" s="418"/>
      <c r="PW234" s="331"/>
      <c r="PX234" s="332"/>
      <c r="PY234" s="418"/>
      <c r="PZ234" s="223"/>
      <c r="QA234" s="223"/>
      <c r="QB234" s="333"/>
      <c r="QC234" s="333"/>
      <c r="QD234" s="223"/>
      <c r="QE234" s="418"/>
      <c r="QF234" s="418"/>
      <c r="QG234" s="331"/>
      <c r="QH234" s="332"/>
      <c r="QI234" s="418"/>
      <c r="QJ234" s="223"/>
      <c r="QK234" s="223"/>
      <c r="QL234" s="333"/>
      <c r="QM234" s="333"/>
      <c r="QN234" s="223"/>
      <c r="QO234" s="418"/>
      <c r="QP234" s="418"/>
      <c r="QQ234" s="331"/>
      <c r="QR234" s="332"/>
      <c r="QS234" s="418"/>
      <c r="QT234" s="223"/>
      <c r="QU234" s="223"/>
      <c r="QV234" s="333"/>
      <c r="QW234" s="333"/>
      <c r="QX234" s="223"/>
      <c r="QY234" s="418"/>
      <c r="QZ234" s="418"/>
      <c r="RA234" s="331"/>
      <c r="RB234" s="332"/>
      <c r="RC234" s="418"/>
      <c r="RD234" s="223"/>
      <c r="RE234" s="223"/>
      <c r="RF234" s="333"/>
      <c r="RG234" s="333"/>
      <c r="RH234" s="223"/>
      <c r="RI234" s="418"/>
      <c r="RJ234" s="418"/>
      <c r="RK234" s="331"/>
      <c r="RL234" s="332"/>
      <c r="RM234" s="418"/>
      <c r="RN234" s="223"/>
      <c r="RO234" s="223"/>
      <c r="RP234" s="333"/>
      <c r="RQ234" s="333"/>
      <c r="RR234" s="223"/>
      <c r="RS234" s="418"/>
      <c r="RT234" s="418"/>
      <c r="RU234" s="331"/>
      <c r="RV234" s="332"/>
      <c r="RW234" s="418"/>
      <c r="RX234" s="223"/>
      <c r="RY234" s="223"/>
      <c r="RZ234" s="333"/>
      <c r="SA234" s="333"/>
      <c r="SB234" s="223"/>
      <c r="SC234" s="418"/>
      <c r="SD234" s="418"/>
      <c r="SE234" s="331"/>
      <c r="SF234" s="332"/>
      <c r="SG234" s="418"/>
      <c r="SH234" s="223"/>
      <c r="SI234" s="223"/>
      <c r="SJ234" s="333"/>
      <c r="SK234" s="333"/>
      <c r="SL234" s="223"/>
      <c r="SM234" s="418"/>
      <c r="SN234" s="418"/>
      <c r="SO234" s="331"/>
      <c r="SP234" s="332"/>
      <c r="SQ234" s="418"/>
      <c r="SR234" s="223"/>
      <c r="SS234" s="223"/>
      <c r="ST234" s="333"/>
      <c r="SU234" s="333"/>
      <c r="SV234" s="223"/>
      <c r="SW234" s="418"/>
      <c r="SX234" s="418"/>
      <c r="SY234" s="331"/>
      <c r="SZ234" s="332"/>
      <c r="TA234" s="418"/>
      <c r="TB234" s="223"/>
      <c r="TC234" s="223"/>
      <c r="TD234" s="333"/>
      <c r="TE234" s="333"/>
      <c r="TF234" s="223"/>
      <c r="TG234" s="418"/>
      <c r="TH234" s="418"/>
      <c r="TI234" s="331"/>
      <c r="TJ234" s="332"/>
      <c r="TK234" s="418"/>
      <c r="TL234" s="223"/>
      <c r="TM234" s="223"/>
      <c r="TN234" s="333"/>
      <c r="TO234" s="333"/>
      <c r="TP234" s="223"/>
      <c r="TQ234" s="418"/>
      <c r="TR234" s="418"/>
      <c r="TS234" s="331"/>
      <c r="TT234" s="332"/>
      <c r="TU234" s="418"/>
      <c r="TV234" s="223"/>
      <c r="TW234" s="223"/>
      <c r="TX234" s="333"/>
      <c r="TY234" s="333"/>
      <c r="TZ234" s="223"/>
      <c r="UA234" s="418"/>
      <c r="UB234" s="418"/>
      <c r="UC234" s="331"/>
      <c r="UD234" s="332"/>
      <c r="UE234" s="418"/>
      <c r="UF234" s="223"/>
      <c r="UG234" s="223"/>
      <c r="UH234" s="333"/>
      <c r="UI234" s="333"/>
      <c r="UJ234" s="223"/>
      <c r="UK234" s="418"/>
      <c r="UL234" s="418"/>
      <c r="UM234" s="331"/>
      <c r="UN234" s="332"/>
      <c r="UO234" s="418"/>
      <c r="UP234" s="223"/>
      <c r="UQ234" s="223"/>
      <c r="UR234" s="333"/>
      <c r="US234" s="333"/>
      <c r="UT234" s="223"/>
      <c r="UU234" s="418"/>
      <c r="UV234" s="418"/>
      <c r="UW234" s="331"/>
      <c r="UX234" s="332"/>
      <c r="UY234" s="418"/>
      <c r="UZ234" s="223"/>
      <c r="VA234" s="223"/>
      <c r="VB234" s="333"/>
      <c r="VC234" s="333"/>
      <c r="VD234" s="223"/>
      <c r="VE234" s="418"/>
      <c r="VF234" s="418"/>
      <c r="VG234" s="331"/>
      <c r="VH234" s="332"/>
      <c r="VI234" s="418"/>
      <c r="VJ234" s="223"/>
      <c r="VK234" s="223"/>
      <c r="VL234" s="333"/>
      <c r="VM234" s="333"/>
      <c r="VN234" s="223"/>
      <c r="VO234" s="418"/>
      <c r="VP234" s="418"/>
      <c r="VQ234" s="331"/>
      <c r="VR234" s="332"/>
      <c r="VS234" s="418"/>
      <c r="VT234" s="223"/>
      <c r="VU234" s="223"/>
      <c r="VV234" s="333"/>
      <c r="VW234" s="333"/>
      <c r="VX234" s="223"/>
      <c r="VY234" s="418"/>
      <c r="VZ234" s="418"/>
      <c r="WA234" s="331"/>
      <c r="WB234" s="332"/>
      <c r="WC234" s="418"/>
      <c r="WD234" s="223"/>
      <c r="WE234" s="223"/>
      <c r="WF234" s="333"/>
      <c r="WG234" s="333"/>
      <c r="WH234" s="223"/>
      <c r="WI234" s="418"/>
      <c r="WJ234" s="418"/>
      <c r="WK234" s="331"/>
      <c r="WL234" s="332"/>
      <c r="WM234" s="418"/>
      <c r="WN234" s="223"/>
      <c r="WO234" s="223"/>
      <c r="WP234" s="333"/>
      <c r="WQ234" s="333"/>
      <c r="WR234" s="223"/>
      <c r="WS234" s="418"/>
      <c r="WT234" s="418"/>
      <c r="WU234" s="331"/>
      <c r="WV234" s="332"/>
      <c r="WW234" s="418"/>
      <c r="WX234" s="223"/>
      <c r="WY234" s="223"/>
      <c r="WZ234" s="333"/>
      <c r="XA234" s="333"/>
      <c r="XB234" s="223"/>
      <c r="XC234" s="418"/>
      <c r="XD234" s="418"/>
      <c r="XE234" s="331"/>
      <c r="XF234" s="332"/>
      <c r="XG234" s="418"/>
      <c r="XH234" s="223"/>
      <c r="XI234" s="223"/>
      <c r="XJ234" s="333"/>
      <c r="XK234" s="333"/>
      <c r="XL234" s="223"/>
      <c r="XM234" s="418"/>
      <c r="XN234" s="418"/>
      <c r="XO234" s="331"/>
      <c r="XP234" s="332"/>
      <c r="XQ234" s="418"/>
      <c r="XR234" s="223"/>
      <c r="XS234" s="223"/>
      <c r="XT234" s="333"/>
      <c r="XU234" s="333"/>
      <c r="XV234" s="223"/>
      <c r="XW234" s="418"/>
      <c r="XX234" s="418"/>
      <c r="XY234" s="331"/>
      <c r="XZ234" s="332"/>
      <c r="YA234" s="418"/>
      <c r="YB234" s="223"/>
      <c r="YC234" s="223"/>
      <c r="YD234" s="333"/>
      <c r="YE234" s="333"/>
      <c r="YF234" s="223"/>
      <c r="YG234" s="418"/>
      <c r="YH234" s="418"/>
      <c r="YI234" s="331"/>
      <c r="YJ234" s="332"/>
      <c r="YK234" s="418"/>
      <c r="YL234" s="223"/>
      <c r="YM234" s="223"/>
      <c r="YN234" s="333"/>
      <c r="YO234" s="333"/>
      <c r="YP234" s="223"/>
      <c r="YQ234" s="418"/>
      <c r="YR234" s="418"/>
      <c r="YS234" s="331"/>
      <c r="YT234" s="332"/>
      <c r="YU234" s="418"/>
      <c r="YV234" s="223"/>
      <c r="YW234" s="223"/>
      <c r="YX234" s="333"/>
      <c r="YY234" s="333"/>
      <c r="YZ234" s="223"/>
      <c r="ZA234" s="418"/>
      <c r="ZB234" s="418"/>
      <c r="ZC234" s="331"/>
      <c r="ZD234" s="332"/>
      <c r="ZE234" s="418"/>
      <c r="ZF234" s="223"/>
      <c r="ZG234" s="223"/>
      <c r="ZH234" s="333"/>
      <c r="ZI234" s="333"/>
      <c r="ZJ234" s="223"/>
      <c r="ZK234" s="418"/>
      <c r="ZL234" s="418"/>
      <c r="ZM234" s="331"/>
      <c r="ZN234" s="332"/>
      <c r="ZO234" s="418"/>
      <c r="ZP234" s="223"/>
      <c r="ZQ234" s="223"/>
      <c r="ZR234" s="333"/>
      <c r="ZS234" s="333"/>
      <c r="ZT234" s="223"/>
      <c r="ZU234" s="418"/>
      <c r="ZV234" s="418"/>
      <c r="ZW234" s="331"/>
      <c r="ZX234" s="332"/>
      <c r="ZY234" s="418"/>
      <c r="ZZ234" s="223"/>
      <c r="AAA234" s="223"/>
      <c r="AAB234" s="333"/>
      <c r="AAC234" s="333"/>
      <c r="AAD234" s="223"/>
      <c r="AAE234" s="418"/>
      <c r="AAF234" s="418"/>
      <c r="AAG234" s="331"/>
      <c r="AAH234" s="332"/>
      <c r="AAI234" s="418"/>
      <c r="AAJ234" s="223"/>
      <c r="AAK234" s="223"/>
      <c r="AAL234" s="333"/>
      <c r="AAM234" s="333"/>
      <c r="AAN234" s="223"/>
      <c r="AAO234" s="418"/>
      <c r="AAP234" s="418"/>
      <c r="AAQ234" s="331"/>
      <c r="AAR234" s="332"/>
      <c r="AAS234" s="418"/>
      <c r="AAT234" s="223"/>
      <c r="AAU234" s="223"/>
      <c r="AAV234" s="333"/>
      <c r="AAW234" s="333"/>
      <c r="AAX234" s="223"/>
      <c r="AAY234" s="418"/>
      <c r="AAZ234" s="418"/>
      <c r="ABA234" s="331"/>
      <c r="ABB234" s="332"/>
      <c r="ABC234" s="418"/>
      <c r="ABD234" s="223"/>
      <c r="ABE234" s="223"/>
      <c r="ABF234" s="333"/>
      <c r="ABG234" s="333"/>
      <c r="ABH234" s="223"/>
      <c r="ABI234" s="418"/>
      <c r="ABJ234" s="418"/>
      <c r="ABK234" s="331"/>
      <c r="ABL234" s="332"/>
      <c r="ABM234" s="418"/>
      <c r="ABN234" s="223"/>
      <c r="ABO234" s="223"/>
      <c r="ABP234" s="333"/>
      <c r="ABQ234" s="333"/>
      <c r="ABR234" s="223"/>
      <c r="ABS234" s="418"/>
      <c r="ABT234" s="418"/>
      <c r="ABU234" s="331"/>
      <c r="ABV234" s="332"/>
      <c r="ABW234" s="418"/>
      <c r="ABX234" s="223"/>
      <c r="ABY234" s="223"/>
      <c r="ABZ234" s="333"/>
      <c r="ACA234" s="333"/>
      <c r="ACB234" s="223"/>
      <c r="ACC234" s="418"/>
      <c r="ACD234" s="418"/>
      <c r="ACE234" s="331"/>
      <c r="ACF234" s="332"/>
      <c r="ACG234" s="418"/>
      <c r="ACH234" s="223"/>
      <c r="ACI234" s="223"/>
      <c r="ACJ234" s="333"/>
      <c r="ACK234" s="333"/>
      <c r="ACL234" s="223"/>
      <c r="ACM234" s="418"/>
      <c r="ACN234" s="418"/>
      <c r="ACO234" s="331"/>
      <c r="ACP234" s="332"/>
      <c r="ACQ234" s="418"/>
      <c r="ACR234" s="223"/>
      <c r="ACS234" s="223"/>
      <c r="ACT234" s="333"/>
      <c r="ACU234" s="333"/>
      <c r="ACV234" s="223"/>
      <c r="ACW234" s="418"/>
      <c r="ACX234" s="418"/>
      <c r="ACY234" s="331"/>
      <c r="ACZ234" s="332"/>
      <c r="ADA234" s="418"/>
      <c r="ADB234" s="223"/>
      <c r="ADC234" s="223"/>
      <c r="ADD234" s="333"/>
      <c r="ADE234" s="333"/>
      <c r="ADF234" s="223"/>
      <c r="ADG234" s="418"/>
      <c r="ADH234" s="418"/>
      <c r="ADI234" s="331"/>
      <c r="ADJ234" s="332"/>
      <c r="ADK234" s="418"/>
      <c r="ADL234" s="223"/>
      <c r="ADM234" s="223"/>
      <c r="ADN234" s="333"/>
      <c r="ADO234" s="333"/>
      <c r="ADP234" s="223"/>
      <c r="ADQ234" s="418"/>
      <c r="ADR234" s="418"/>
      <c r="ADS234" s="331"/>
      <c r="ADT234" s="332"/>
      <c r="ADU234" s="418"/>
      <c r="ADV234" s="223"/>
      <c r="ADW234" s="223"/>
      <c r="ADX234" s="333"/>
      <c r="ADY234" s="333"/>
      <c r="ADZ234" s="223"/>
      <c r="AEA234" s="418"/>
      <c r="AEB234" s="418"/>
      <c r="AEC234" s="331"/>
      <c r="AED234" s="332"/>
      <c r="AEE234" s="418"/>
      <c r="AEF234" s="223"/>
      <c r="AEG234" s="223"/>
      <c r="AEH234" s="333"/>
      <c r="AEI234" s="333"/>
      <c r="AEJ234" s="223"/>
      <c r="AEK234" s="418"/>
      <c r="AEL234" s="418"/>
      <c r="AEM234" s="331"/>
      <c r="AEN234" s="332"/>
      <c r="AEO234" s="418"/>
      <c r="AEP234" s="223"/>
      <c r="AEQ234" s="223"/>
      <c r="AER234" s="333"/>
      <c r="AES234" s="333"/>
      <c r="AET234" s="223"/>
      <c r="AEU234" s="418"/>
      <c r="AEV234" s="418"/>
      <c r="AEW234" s="331"/>
      <c r="AEX234" s="332"/>
      <c r="AEY234" s="418"/>
      <c r="AEZ234" s="223"/>
      <c r="AFA234" s="223"/>
      <c r="AFB234" s="333"/>
      <c r="AFC234" s="333"/>
      <c r="AFD234" s="223"/>
      <c r="AFE234" s="418"/>
      <c r="AFF234" s="418"/>
      <c r="AFG234" s="331"/>
      <c r="AFH234" s="332"/>
      <c r="AFI234" s="418"/>
      <c r="AFJ234" s="223"/>
      <c r="AFK234" s="223"/>
      <c r="AFL234" s="333"/>
      <c r="AFM234" s="333"/>
      <c r="AFN234" s="223"/>
      <c r="AFO234" s="418"/>
      <c r="AFP234" s="418"/>
      <c r="AFQ234" s="331"/>
      <c r="AFR234" s="332"/>
      <c r="AFS234" s="418"/>
      <c r="AFT234" s="223"/>
      <c r="AFU234" s="223"/>
      <c r="AFV234" s="333"/>
      <c r="AFW234" s="333"/>
      <c r="AFX234" s="223"/>
      <c r="AFY234" s="418"/>
      <c r="AFZ234" s="418"/>
      <c r="AGA234" s="331"/>
      <c r="AGB234" s="332"/>
      <c r="AGC234" s="418"/>
      <c r="AGD234" s="223"/>
      <c r="AGE234" s="223"/>
      <c r="AGF234" s="333"/>
      <c r="AGG234" s="333"/>
      <c r="AGH234" s="223"/>
      <c r="AGI234" s="418"/>
      <c r="AGJ234" s="418"/>
      <c r="AGK234" s="331"/>
      <c r="AGL234" s="332"/>
      <c r="AGM234" s="418"/>
      <c r="AGN234" s="223"/>
      <c r="AGO234" s="223"/>
      <c r="AGP234" s="333"/>
      <c r="AGQ234" s="333"/>
      <c r="AGR234" s="223"/>
      <c r="AGS234" s="418"/>
      <c r="AGT234" s="418"/>
      <c r="AGU234" s="331"/>
      <c r="AGV234" s="332"/>
      <c r="AGW234" s="418"/>
      <c r="AGX234" s="223"/>
      <c r="AGY234" s="223"/>
      <c r="AGZ234" s="333"/>
      <c r="AHA234" s="333"/>
      <c r="AHB234" s="223"/>
      <c r="AHC234" s="418"/>
      <c r="AHD234" s="418"/>
      <c r="AHE234" s="331"/>
      <c r="AHF234" s="332"/>
      <c r="AHG234" s="418"/>
      <c r="AHH234" s="223"/>
      <c r="AHI234" s="223"/>
      <c r="AHJ234" s="333"/>
      <c r="AHK234" s="333"/>
      <c r="AHL234" s="223"/>
      <c r="AHM234" s="418"/>
      <c r="AHN234" s="418"/>
      <c r="AHO234" s="331"/>
      <c r="AHP234" s="332"/>
      <c r="AHQ234" s="418"/>
      <c r="AHR234" s="223"/>
      <c r="AHS234" s="223"/>
      <c r="AHT234" s="333"/>
      <c r="AHU234" s="333"/>
      <c r="AHV234" s="223"/>
      <c r="AHW234" s="418"/>
      <c r="AHX234" s="418"/>
      <c r="AHY234" s="331"/>
      <c r="AHZ234" s="332"/>
      <c r="AIA234" s="418"/>
      <c r="AIB234" s="223"/>
      <c r="AIC234" s="223"/>
      <c r="AID234" s="333"/>
      <c r="AIE234" s="333"/>
      <c r="AIF234" s="223"/>
      <c r="AIG234" s="418"/>
      <c r="AIH234" s="418"/>
      <c r="AII234" s="331"/>
      <c r="AIJ234" s="332"/>
      <c r="AIK234" s="418"/>
      <c r="AIL234" s="223"/>
      <c r="AIM234" s="223"/>
      <c r="AIN234" s="333"/>
      <c r="AIO234" s="333"/>
      <c r="AIP234" s="223"/>
      <c r="AIQ234" s="418"/>
      <c r="AIR234" s="418"/>
      <c r="AIS234" s="331"/>
      <c r="AIT234" s="332"/>
      <c r="AIU234" s="418"/>
      <c r="AIV234" s="223"/>
      <c r="AIW234" s="223"/>
      <c r="AIX234" s="333"/>
      <c r="AIY234" s="333"/>
      <c r="AIZ234" s="223"/>
      <c r="AJA234" s="418"/>
      <c r="AJB234" s="418"/>
      <c r="AJC234" s="331"/>
      <c r="AJD234" s="332"/>
      <c r="AJE234" s="418"/>
      <c r="AJF234" s="223"/>
      <c r="AJG234" s="223"/>
      <c r="AJH234" s="333"/>
      <c r="AJI234" s="333"/>
      <c r="AJJ234" s="223"/>
      <c r="AJK234" s="418"/>
      <c r="AJL234" s="418"/>
      <c r="AJM234" s="331"/>
      <c r="AJN234" s="332"/>
      <c r="AJO234" s="418"/>
      <c r="AJP234" s="223"/>
      <c r="AJQ234" s="223"/>
      <c r="AJR234" s="333"/>
      <c r="AJS234" s="333"/>
      <c r="AJT234" s="223"/>
      <c r="AJU234" s="418"/>
      <c r="AJV234" s="418"/>
      <c r="AJW234" s="331"/>
      <c r="AJX234" s="332"/>
      <c r="AJY234" s="418"/>
      <c r="AJZ234" s="223"/>
      <c r="AKA234" s="223"/>
      <c r="AKB234" s="333"/>
      <c r="AKC234" s="333"/>
      <c r="AKD234" s="223"/>
      <c r="AKE234" s="418"/>
      <c r="AKF234" s="418"/>
      <c r="AKG234" s="331"/>
      <c r="AKH234" s="332"/>
      <c r="AKI234" s="418"/>
      <c r="AKJ234" s="223"/>
      <c r="AKK234" s="223"/>
      <c r="AKL234" s="333"/>
      <c r="AKM234" s="333"/>
      <c r="AKN234" s="223"/>
      <c r="AKO234" s="418"/>
      <c r="AKP234" s="418"/>
      <c r="AKQ234" s="331"/>
      <c r="AKR234" s="332"/>
      <c r="AKS234" s="418"/>
      <c r="AKT234" s="223"/>
      <c r="AKU234" s="223"/>
      <c r="AKV234" s="333"/>
      <c r="AKW234" s="333"/>
      <c r="AKX234" s="223"/>
      <c r="AKY234" s="418"/>
      <c r="AKZ234" s="418"/>
      <c r="ALA234" s="331"/>
      <c r="ALB234" s="332"/>
      <c r="ALC234" s="418"/>
      <c r="ALD234" s="223"/>
      <c r="ALE234" s="223"/>
      <c r="ALF234" s="333"/>
      <c r="ALG234" s="333"/>
      <c r="ALH234" s="223"/>
      <c r="ALI234" s="418"/>
      <c r="ALJ234" s="418"/>
      <c r="ALK234" s="331"/>
      <c r="ALL234" s="332"/>
      <c r="ALM234" s="418"/>
      <c r="ALN234" s="223"/>
      <c r="ALO234" s="223"/>
      <c r="ALP234" s="333"/>
      <c r="ALQ234" s="333"/>
      <c r="ALR234" s="223"/>
      <c r="ALS234" s="418"/>
      <c r="ALT234" s="418"/>
      <c r="ALU234" s="331"/>
      <c r="ALV234" s="332"/>
      <c r="ALW234" s="418"/>
      <c r="ALX234" s="223"/>
      <c r="ALY234" s="223"/>
      <c r="ALZ234" s="333"/>
      <c r="AMA234" s="333"/>
      <c r="AMB234" s="223"/>
      <c r="AMC234" s="418"/>
      <c r="AMD234" s="418"/>
      <c r="AME234" s="331"/>
      <c r="AMF234" s="332"/>
      <c r="AMG234" s="418"/>
      <c r="AMH234" s="223"/>
      <c r="AMI234" s="223"/>
      <c r="AMJ234" s="333"/>
      <c r="AMK234" s="333"/>
      <c r="AML234" s="223"/>
      <c r="AMM234" s="418"/>
      <c r="AMN234" s="418"/>
      <c r="AMO234" s="331"/>
      <c r="AMP234" s="332"/>
      <c r="AMQ234" s="418"/>
      <c r="AMR234" s="223"/>
      <c r="AMS234" s="223"/>
      <c r="AMT234" s="333"/>
      <c r="AMU234" s="333"/>
      <c r="AMV234" s="223"/>
      <c r="AMW234" s="418"/>
      <c r="AMX234" s="418"/>
      <c r="AMY234" s="331"/>
      <c r="AMZ234" s="332"/>
      <c r="ANA234" s="418"/>
      <c r="ANB234" s="223"/>
      <c r="ANC234" s="223"/>
      <c r="AND234" s="333"/>
      <c r="ANE234" s="333"/>
      <c r="ANF234" s="223"/>
      <c r="ANG234" s="418"/>
      <c r="ANH234" s="418"/>
      <c r="ANI234" s="331"/>
      <c r="ANJ234" s="332"/>
      <c r="ANK234" s="418"/>
      <c r="ANL234" s="223"/>
      <c r="ANM234" s="223"/>
      <c r="ANN234" s="333"/>
      <c r="ANO234" s="333"/>
      <c r="ANP234" s="223"/>
      <c r="ANQ234" s="418"/>
      <c r="ANR234" s="418"/>
      <c r="ANS234" s="331"/>
      <c r="ANT234" s="332"/>
      <c r="ANU234" s="418"/>
      <c r="ANV234" s="223"/>
      <c r="ANW234" s="223"/>
      <c r="ANX234" s="333"/>
      <c r="ANY234" s="333"/>
      <c r="ANZ234" s="223"/>
      <c r="AOA234" s="418"/>
      <c r="AOB234" s="418"/>
      <c r="AOC234" s="331"/>
      <c r="AOD234" s="332"/>
      <c r="AOE234" s="418"/>
      <c r="AOF234" s="223"/>
      <c r="AOG234" s="223"/>
      <c r="AOH234" s="333"/>
      <c r="AOI234" s="333"/>
      <c r="AOJ234" s="223"/>
      <c r="AOK234" s="418"/>
      <c r="AOL234" s="418"/>
      <c r="AOM234" s="331"/>
      <c r="AON234" s="332"/>
      <c r="AOO234" s="418"/>
      <c r="AOP234" s="223"/>
      <c r="AOQ234" s="223"/>
      <c r="AOR234" s="333"/>
      <c r="AOS234" s="333"/>
      <c r="AOT234" s="223"/>
      <c r="AOU234" s="418"/>
      <c r="AOV234" s="418"/>
      <c r="AOW234" s="331"/>
      <c r="AOX234" s="332"/>
      <c r="AOY234" s="418"/>
      <c r="AOZ234" s="223"/>
      <c r="APA234" s="223"/>
      <c r="APB234" s="333"/>
      <c r="APC234" s="333"/>
      <c r="APD234" s="223"/>
      <c r="APE234" s="418"/>
      <c r="APF234" s="418"/>
      <c r="APG234" s="331"/>
      <c r="APH234" s="332"/>
      <c r="API234" s="418"/>
      <c r="APJ234" s="223"/>
      <c r="APK234" s="223"/>
      <c r="APL234" s="333"/>
      <c r="APM234" s="333"/>
      <c r="APN234" s="223"/>
      <c r="APO234" s="418"/>
      <c r="APP234" s="418"/>
      <c r="APQ234" s="331"/>
      <c r="APR234" s="332"/>
      <c r="APS234" s="418"/>
      <c r="APT234" s="223"/>
      <c r="APU234" s="223"/>
      <c r="APV234" s="333"/>
      <c r="APW234" s="333"/>
      <c r="APX234" s="223"/>
      <c r="APY234" s="418"/>
      <c r="APZ234" s="418"/>
      <c r="AQA234" s="331"/>
      <c r="AQB234" s="332"/>
      <c r="AQC234" s="418"/>
      <c r="AQD234" s="223"/>
      <c r="AQE234" s="223"/>
      <c r="AQF234" s="333"/>
      <c r="AQG234" s="333"/>
      <c r="AQH234" s="223"/>
      <c r="AQI234" s="418"/>
      <c r="AQJ234" s="418"/>
      <c r="AQK234" s="331"/>
      <c r="AQL234" s="332"/>
      <c r="AQM234" s="418"/>
      <c r="AQN234" s="223"/>
      <c r="AQO234" s="223"/>
      <c r="AQP234" s="333"/>
      <c r="AQQ234" s="333"/>
      <c r="AQR234" s="223"/>
      <c r="AQS234" s="418"/>
      <c r="AQT234" s="418"/>
      <c r="AQU234" s="331"/>
      <c r="AQV234" s="332"/>
      <c r="AQW234" s="418"/>
      <c r="AQX234" s="223"/>
      <c r="AQY234" s="223"/>
      <c r="AQZ234" s="333"/>
      <c r="ARA234" s="333"/>
      <c r="ARB234" s="223"/>
      <c r="ARC234" s="418"/>
      <c r="ARD234" s="418"/>
      <c r="ARE234" s="331"/>
      <c r="ARF234" s="332"/>
      <c r="ARG234" s="418"/>
      <c r="ARH234" s="223"/>
      <c r="ARI234" s="223"/>
      <c r="ARJ234" s="333"/>
      <c r="ARK234" s="333"/>
      <c r="ARL234" s="223"/>
      <c r="ARM234" s="418"/>
      <c r="ARN234" s="418"/>
      <c r="ARO234" s="331"/>
      <c r="ARP234" s="332"/>
      <c r="ARQ234" s="418"/>
      <c r="ARR234" s="223"/>
      <c r="ARS234" s="223"/>
      <c r="ART234" s="333"/>
      <c r="ARU234" s="333"/>
      <c r="ARV234" s="223"/>
      <c r="ARW234" s="418"/>
      <c r="ARX234" s="418"/>
      <c r="ARY234" s="331"/>
      <c r="ARZ234" s="332"/>
      <c r="ASA234" s="418"/>
      <c r="ASB234" s="223"/>
      <c r="ASC234" s="223"/>
      <c r="ASD234" s="333"/>
      <c r="ASE234" s="333"/>
      <c r="ASF234" s="223"/>
      <c r="ASG234" s="418"/>
      <c r="ASH234" s="418"/>
      <c r="ASI234" s="331"/>
      <c r="ASJ234" s="332"/>
      <c r="ASK234" s="418"/>
      <c r="ASL234" s="223"/>
      <c r="ASM234" s="223"/>
      <c r="ASN234" s="333"/>
      <c r="ASO234" s="333"/>
      <c r="ASP234" s="223"/>
      <c r="ASQ234" s="418"/>
      <c r="ASR234" s="418"/>
      <c r="ASS234" s="331"/>
      <c r="AST234" s="332"/>
      <c r="ASU234" s="418"/>
      <c r="ASV234" s="223"/>
      <c r="ASW234" s="223"/>
      <c r="ASX234" s="333"/>
      <c r="ASY234" s="333"/>
      <c r="ASZ234" s="223"/>
      <c r="ATA234" s="418"/>
      <c r="ATB234" s="418"/>
      <c r="ATC234" s="331"/>
      <c r="ATD234" s="332"/>
      <c r="ATE234" s="418"/>
      <c r="ATF234" s="223"/>
      <c r="ATG234" s="223"/>
      <c r="ATH234" s="333"/>
      <c r="ATI234" s="333"/>
      <c r="ATJ234" s="223"/>
      <c r="ATK234" s="418"/>
      <c r="ATL234" s="418"/>
      <c r="ATM234" s="331"/>
      <c r="ATN234" s="332"/>
      <c r="ATO234" s="418"/>
      <c r="ATP234" s="223"/>
      <c r="ATQ234" s="223"/>
      <c r="ATR234" s="333"/>
      <c r="ATS234" s="333"/>
      <c r="ATT234" s="223"/>
      <c r="ATU234" s="418"/>
      <c r="ATV234" s="418"/>
      <c r="ATW234" s="331"/>
      <c r="ATX234" s="332"/>
      <c r="ATY234" s="418"/>
      <c r="ATZ234" s="223"/>
      <c r="AUA234" s="223"/>
      <c r="AUB234" s="333"/>
      <c r="AUC234" s="333"/>
      <c r="AUD234" s="223"/>
      <c r="AUE234" s="418"/>
      <c r="AUF234" s="418"/>
      <c r="AUG234" s="331"/>
      <c r="AUH234" s="332"/>
      <c r="AUI234" s="418"/>
      <c r="AUJ234" s="223"/>
      <c r="AUK234" s="223"/>
      <c r="AUL234" s="333"/>
      <c r="AUM234" s="333"/>
      <c r="AUN234" s="223"/>
      <c r="AUO234" s="418"/>
      <c r="AUP234" s="418"/>
      <c r="AUQ234" s="331"/>
      <c r="AUR234" s="332"/>
      <c r="AUS234" s="418"/>
      <c r="AUT234" s="223"/>
      <c r="AUU234" s="223"/>
      <c r="AUV234" s="333"/>
      <c r="AUW234" s="333"/>
      <c r="AUX234" s="223"/>
      <c r="AUY234" s="418"/>
      <c r="AUZ234" s="418"/>
      <c r="AVA234" s="331"/>
      <c r="AVB234" s="332"/>
      <c r="AVC234" s="418"/>
      <c r="AVD234" s="223"/>
      <c r="AVE234" s="223"/>
      <c r="AVF234" s="333"/>
      <c r="AVG234" s="333"/>
      <c r="AVH234" s="223"/>
      <c r="AVI234" s="418"/>
      <c r="AVJ234" s="418"/>
      <c r="AVK234" s="331"/>
      <c r="AVL234" s="332"/>
      <c r="AVM234" s="418"/>
      <c r="AVN234" s="223"/>
      <c r="AVO234" s="223"/>
      <c r="AVP234" s="333"/>
      <c r="AVQ234" s="333"/>
      <c r="AVR234" s="223"/>
      <c r="AVS234" s="418"/>
      <c r="AVT234" s="418"/>
      <c r="AVU234" s="331"/>
      <c r="AVV234" s="332"/>
      <c r="AVW234" s="418"/>
      <c r="AVX234" s="223"/>
      <c r="AVY234" s="223"/>
      <c r="AVZ234" s="333"/>
      <c r="AWA234" s="333"/>
      <c r="AWB234" s="223"/>
      <c r="AWC234" s="418"/>
      <c r="AWD234" s="418"/>
      <c r="AWE234" s="331"/>
      <c r="AWF234" s="332"/>
      <c r="AWG234" s="418"/>
      <c r="AWH234" s="223"/>
      <c r="AWI234" s="223"/>
      <c r="AWJ234" s="333"/>
      <c r="AWK234" s="333"/>
      <c r="AWL234" s="223"/>
      <c r="AWM234" s="418"/>
      <c r="AWN234" s="418"/>
      <c r="AWO234" s="331"/>
      <c r="AWP234" s="332"/>
      <c r="AWQ234" s="418"/>
      <c r="AWR234" s="223"/>
      <c r="AWS234" s="223"/>
      <c r="AWT234" s="333"/>
      <c r="AWU234" s="333"/>
      <c r="AWV234" s="223"/>
      <c r="AWW234" s="418"/>
      <c r="AWX234" s="418"/>
      <c r="AWY234" s="331"/>
      <c r="AWZ234" s="332"/>
      <c r="AXA234" s="418"/>
      <c r="AXB234" s="223"/>
      <c r="AXC234" s="223"/>
      <c r="AXD234" s="333"/>
      <c r="AXE234" s="333"/>
      <c r="AXF234" s="223"/>
      <c r="AXG234" s="418"/>
      <c r="AXH234" s="418"/>
      <c r="AXI234" s="331"/>
      <c r="AXJ234" s="332"/>
      <c r="AXK234" s="418"/>
      <c r="AXL234" s="223"/>
      <c r="AXM234" s="223"/>
      <c r="AXN234" s="333"/>
      <c r="AXO234" s="333"/>
      <c r="AXP234" s="223"/>
      <c r="AXQ234" s="418"/>
      <c r="AXR234" s="418"/>
      <c r="AXS234" s="331"/>
      <c r="AXT234" s="332"/>
      <c r="AXU234" s="418"/>
      <c r="AXV234" s="223"/>
      <c r="AXW234" s="223"/>
      <c r="AXX234" s="333"/>
      <c r="AXY234" s="333"/>
      <c r="AXZ234" s="223"/>
      <c r="AYA234" s="418"/>
      <c r="AYB234" s="418"/>
      <c r="AYC234" s="331"/>
      <c r="AYD234" s="332"/>
      <c r="AYE234" s="418"/>
      <c r="AYF234" s="223"/>
      <c r="AYG234" s="223"/>
      <c r="AYH234" s="333"/>
      <c r="AYI234" s="333"/>
      <c r="AYJ234" s="223"/>
      <c r="AYK234" s="418"/>
      <c r="AYL234" s="418"/>
      <c r="AYM234" s="331"/>
      <c r="AYN234" s="332"/>
      <c r="AYO234" s="418"/>
      <c r="AYP234" s="223"/>
      <c r="AYQ234" s="223"/>
      <c r="AYR234" s="333"/>
      <c r="AYS234" s="333"/>
      <c r="AYT234" s="223"/>
      <c r="AYU234" s="418"/>
      <c r="AYV234" s="418"/>
      <c r="AYW234" s="331"/>
      <c r="AYX234" s="332"/>
      <c r="AYY234" s="418"/>
      <c r="AYZ234" s="223"/>
      <c r="AZA234" s="223"/>
      <c r="AZB234" s="333"/>
      <c r="AZC234" s="333"/>
      <c r="AZD234" s="223"/>
      <c r="AZE234" s="418"/>
      <c r="AZF234" s="418"/>
      <c r="AZG234" s="331"/>
      <c r="AZH234" s="332"/>
      <c r="AZI234" s="418"/>
      <c r="AZJ234" s="223"/>
      <c r="AZK234" s="223"/>
      <c r="AZL234" s="333"/>
      <c r="AZM234" s="333"/>
      <c r="AZN234" s="223"/>
      <c r="AZO234" s="418"/>
      <c r="AZP234" s="418"/>
      <c r="AZQ234" s="331"/>
      <c r="AZR234" s="332"/>
      <c r="AZS234" s="418"/>
      <c r="AZT234" s="223"/>
      <c r="AZU234" s="223"/>
      <c r="AZV234" s="333"/>
      <c r="AZW234" s="333"/>
      <c r="AZX234" s="223"/>
      <c r="AZY234" s="418"/>
      <c r="AZZ234" s="418"/>
      <c r="BAA234" s="331"/>
      <c r="BAB234" s="332"/>
      <c r="BAC234" s="418"/>
      <c r="BAD234" s="223"/>
      <c r="BAE234" s="223"/>
      <c r="BAF234" s="333"/>
      <c r="BAG234" s="333"/>
      <c r="BAH234" s="223"/>
      <c r="BAI234" s="418"/>
      <c r="BAJ234" s="418"/>
      <c r="BAK234" s="331"/>
      <c r="BAL234" s="332"/>
      <c r="BAM234" s="418"/>
      <c r="BAN234" s="223"/>
      <c r="BAO234" s="223"/>
      <c r="BAP234" s="333"/>
      <c r="BAQ234" s="333"/>
      <c r="BAR234" s="223"/>
      <c r="BAS234" s="418"/>
      <c r="BAT234" s="418"/>
      <c r="BAU234" s="331"/>
      <c r="BAV234" s="332"/>
      <c r="BAW234" s="418"/>
      <c r="BAX234" s="223"/>
      <c r="BAY234" s="223"/>
      <c r="BAZ234" s="333"/>
      <c r="BBA234" s="333"/>
      <c r="BBB234" s="223"/>
      <c r="BBC234" s="418"/>
      <c r="BBD234" s="418"/>
      <c r="BBE234" s="331"/>
      <c r="BBF234" s="332"/>
      <c r="BBG234" s="418"/>
      <c r="BBH234" s="223"/>
      <c r="BBI234" s="223"/>
      <c r="BBJ234" s="333"/>
      <c r="BBK234" s="333"/>
      <c r="BBL234" s="223"/>
      <c r="BBM234" s="418"/>
      <c r="BBN234" s="418"/>
      <c r="BBO234" s="331"/>
      <c r="BBP234" s="332"/>
      <c r="BBQ234" s="418"/>
      <c r="BBR234" s="223"/>
      <c r="BBS234" s="223"/>
      <c r="BBT234" s="333"/>
      <c r="BBU234" s="333"/>
      <c r="BBV234" s="223"/>
      <c r="BBW234" s="418"/>
      <c r="BBX234" s="418"/>
      <c r="BBY234" s="331"/>
      <c r="BBZ234" s="332"/>
      <c r="BCA234" s="418"/>
      <c r="BCB234" s="223"/>
      <c r="BCC234" s="223"/>
      <c r="BCD234" s="333"/>
      <c r="BCE234" s="333"/>
      <c r="BCF234" s="223"/>
      <c r="BCG234" s="418"/>
      <c r="BCH234" s="418"/>
      <c r="BCI234" s="331"/>
      <c r="BCJ234" s="332"/>
      <c r="BCK234" s="418"/>
      <c r="BCL234" s="223"/>
      <c r="BCM234" s="223"/>
      <c r="BCN234" s="333"/>
      <c r="BCO234" s="333"/>
      <c r="BCP234" s="223"/>
      <c r="BCQ234" s="418"/>
      <c r="BCR234" s="418"/>
      <c r="BCS234" s="331"/>
      <c r="BCT234" s="332"/>
      <c r="BCU234" s="418"/>
      <c r="BCV234" s="223"/>
      <c r="BCW234" s="223"/>
      <c r="BCX234" s="333"/>
      <c r="BCY234" s="333"/>
      <c r="BCZ234" s="223"/>
      <c r="BDA234" s="418"/>
      <c r="BDB234" s="418"/>
      <c r="BDC234" s="331"/>
      <c r="BDD234" s="332"/>
      <c r="BDE234" s="418"/>
      <c r="BDF234" s="223"/>
      <c r="BDG234" s="223"/>
      <c r="BDH234" s="333"/>
      <c r="BDI234" s="333"/>
      <c r="BDJ234" s="223"/>
      <c r="BDK234" s="418"/>
      <c r="BDL234" s="418"/>
      <c r="BDM234" s="331"/>
      <c r="BDN234" s="332"/>
      <c r="BDO234" s="418"/>
      <c r="BDP234" s="223"/>
      <c r="BDQ234" s="223"/>
      <c r="BDR234" s="333"/>
      <c r="BDS234" s="333"/>
      <c r="BDT234" s="223"/>
      <c r="BDU234" s="418"/>
      <c r="BDV234" s="418"/>
      <c r="BDW234" s="331"/>
      <c r="BDX234" s="332"/>
      <c r="BDY234" s="418"/>
      <c r="BDZ234" s="223"/>
      <c r="BEA234" s="223"/>
      <c r="BEB234" s="333"/>
      <c r="BEC234" s="333"/>
      <c r="BED234" s="223"/>
      <c r="BEE234" s="418"/>
      <c r="BEF234" s="418"/>
      <c r="BEG234" s="331"/>
      <c r="BEH234" s="332"/>
      <c r="BEI234" s="418"/>
      <c r="BEJ234" s="223"/>
      <c r="BEK234" s="223"/>
      <c r="BEL234" s="333"/>
      <c r="BEM234" s="333"/>
      <c r="BEN234" s="223"/>
      <c r="BEO234" s="418"/>
      <c r="BEP234" s="418"/>
      <c r="BEQ234" s="331"/>
      <c r="BER234" s="332"/>
      <c r="BES234" s="418"/>
      <c r="BET234" s="223"/>
      <c r="BEU234" s="223"/>
      <c r="BEV234" s="333"/>
      <c r="BEW234" s="333"/>
      <c r="BEX234" s="223"/>
      <c r="BEY234" s="418"/>
      <c r="BEZ234" s="418"/>
      <c r="BFA234" s="331"/>
      <c r="BFB234" s="332"/>
      <c r="BFC234" s="418"/>
      <c r="BFD234" s="223"/>
      <c r="BFE234" s="223"/>
      <c r="BFF234" s="333"/>
      <c r="BFG234" s="333"/>
      <c r="BFH234" s="223"/>
      <c r="BFI234" s="418"/>
      <c r="BFJ234" s="418"/>
      <c r="BFK234" s="331"/>
      <c r="BFL234" s="332"/>
      <c r="BFM234" s="418"/>
      <c r="BFN234" s="223"/>
      <c r="BFO234" s="223"/>
      <c r="BFP234" s="333"/>
      <c r="BFQ234" s="333"/>
      <c r="BFR234" s="223"/>
      <c r="BFS234" s="418"/>
      <c r="BFT234" s="418"/>
      <c r="BFU234" s="331"/>
      <c r="BFV234" s="332"/>
      <c r="BFW234" s="418"/>
      <c r="BFX234" s="223"/>
      <c r="BFY234" s="223"/>
      <c r="BFZ234" s="333"/>
      <c r="BGA234" s="333"/>
      <c r="BGB234" s="223"/>
      <c r="BGC234" s="418"/>
      <c r="BGD234" s="418"/>
      <c r="BGE234" s="331"/>
      <c r="BGF234" s="332"/>
      <c r="BGG234" s="418"/>
      <c r="BGH234" s="223"/>
      <c r="BGI234" s="223"/>
      <c r="BGJ234" s="333"/>
      <c r="BGK234" s="333"/>
      <c r="BGL234" s="223"/>
      <c r="BGM234" s="418"/>
      <c r="BGN234" s="418"/>
      <c r="BGO234" s="331"/>
      <c r="BGP234" s="332"/>
      <c r="BGQ234" s="418"/>
      <c r="BGR234" s="223"/>
      <c r="BGS234" s="223"/>
      <c r="BGT234" s="333"/>
      <c r="BGU234" s="333"/>
      <c r="BGV234" s="223"/>
      <c r="BGW234" s="418"/>
      <c r="BGX234" s="418"/>
      <c r="BGY234" s="331"/>
      <c r="BGZ234" s="332"/>
      <c r="BHA234" s="418"/>
      <c r="BHB234" s="223"/>
      <c r="BHC234" s="223"/>
      <c r="BHD234" s="333"/>
      <c r="BHE234" s="333"/>
      <c r="BHF234" s="223"/>
      <c r="BHG234" s="418"/>
      <c r="BHH234" s="418"/>
      <c r="BHI234" s="331"/>
      <c r="BHJ234" s="332"/>
      <c r="BHK234" s="418"/>
      <c r="BHL234" s="223"/>
      <c r="BHM234" s="223"/>
      <c r="BHN234" s="333"/>
      <c r="BHO234" s="333"/>
      <c r="BHP234" s="223"/>
      <c r="BHQ234" s="418"/>
      <c r="BHR234" s="418"/>
      <c r="BHS234" s="331"/>
      <c r="BHT234" s="332"/>
      <c r="BHU234" s="418"/>
      <c r="BHV234" s="223"/>
      <c r="BHW234" s="223"/>
      <c r="BHX234" s="333"/>
      <c r="BHY234" s="333"/>
      <c r="BHZ234" s="223"/>
      <c r="BIA234" s="418"/>
      <c r="BIB234" s="418"/>
      <c r="BIC234" s="331"/>
      <c r="BID234" s="332"/>
      <c r="BIE234" s="418"/>
      <c r="BIF234" s="223"/>
      <c r="BIG234" s="223"/>
      <c r="BIH234" s="333"/>
      <c r="BII234" s="333"/>
      <c r="BIJ234" s="223"/>
      <c r="BIK234" s="418"/>
      <c r="BIL234" s="418"/>
      <c r="BIM234" s="331"/>
      <c r="BIN234" s="332"/>
      <c r="BIO234" s="418"/>
      <c r="BIP234" s="223"/>
      <c r="BIQ234" s="223"/>
      <c r="BIR234" s="333"/>
      <c r="BIS234" s="333"/>
      <c r="BIT234" s="223"/>
      <c r="BIU234" s="418"/>
      <c r="BIV234" s="418"/>
      <c r="BIW234" s="331"/>
      <c r="BIX234" s="332"/>
      <c r="BIY234" s="418"/>
      <c r="BIZ234" s="223"/>
      <c r="BJA234" s="223"/>
      <c r="BJB234" s="333"/>
      <c r="BJC234" s="333"/>
      <c r="BJD234" s="223"/>
      <c r="BJE234" s="418"/>
      <c r="BJF234" s="418"/>
      <c r="BJG234" s="331"/>
      <c r="BJH234" s="332"/>
      <c r="BJI234" s="418"/>
      <c r="BJJ234" s="223"/>
      <c r="BJK234" s="223"/>
      <c r="BJL234" s="333"/>
      <c r="BJM234" s="333"/>
      <c r="BJN234" s="223"/>
      <c r="BJO234" s="418"/>
      <c r="BJP234" s="418"/>
      <c r="BJQ234" s="331"/>
      <c r="BJR234" s="332"/>
      <c r="BJS234" s="418"/>
      <c r="BJT234" s="223"/>
      <c r="BJU234" s="223"/>
      <c r="BJV234" s="333"/>
      <c r="BJW234" s="333"/>
      <c r="BJX234" s="223"/>
      <c r="BJY234" s="418"/>
      <c r="BJZ234" s="418"/>
      <c r="BKA234" s="331"/>
      <c r="BKB234" s="332"/>
      <c r="BKC234" s="418"/>
      <c r="BKD234" s="223"/>
      <c r="BKE234" s="223"/>
      <c r="BKF234" s="333"/>
      <c r="BKG234" s="333"/>
      <c r="BKH234" s="223"/>
      <c r="BKI234" s="418"/>
      <c r="BKJ234" s="418"/>
      <c r="BKK234" s="331"/>
      <c r="BKL234" s="332"/>
      <c r="BKM234" s="418"/>
      <c r="BKN234" s="223"/>
      <c r="BKO234" s="223"/>
      <c r="BKP234" s="333"/>
      <c r="BKQ234" s="333"/>
      <c r="BKR234" s="223"/>
      <c r="BKS234" s="418"/>
      <c r="BKT234" s="418"/>
      <c r="BKU234" s="331"/>
      <c r="BKV234" s="332"/>
      <c r="BKW234" s="418"/>
      <c r="BKX234" s="223"/>
      <c r="BKY234" s="223"/>
      <c r="BKZ234" s="333"/>
      <c r="BLA234" s="333"/>
      <c r="BLB234" s="223"/>
      <c r="BLC234" s="418"/>
      <c r="BLD234" s="418"/>
      <c r="BLE234" s="331"/>
      <c r="BLF234" s="332"/>
      <c r="BLG234" s="418"/>
      <c r="BLH234" s="223"/>
      <c r="BLI234" s="223"/>
      <c r="BLJ234" s="333"/>
      <c r="BLK234" s="333"/>
      <c r="BLL234" s="223"/>
      <c r="BLM234" s="418"/>
      <c r="BLN234" s="418"/>
      <c r="BLO234" s="331"/>
      <c r="BLP234" s="332"/>
      <c r="BLQ234" s="418"/>
      <c r="BLR234" s="223"/>
      <c r="BLS234" s="223"/>
      <c r="BLT234" s="333"/>
      <c r="BLU234" s="333"/>
      <c r="BLV234" s="223"/>
      <c r="BLW234" s="418"/>
      <c r="BLX234" s="418"/>
      <c r="BLY234" s="331"/>
      <c r="BLZ234" s="332"/>
      <c r="BMA234" s="418"/>
      <c r="BMB234" s="223"/>
      <c r="BMC234" s="223"/>
      <c r="BMD234" s="333"/>
      <c r="BME234" s="333"/>
      <c r="BMF234" s="223"/>
      <c r="BMG234" s="418"/>
      <c r="BMH234" s="418"/>
      <c r="BMI234" s="331"/>
      <c r="BMJ234" s="332"/>
      <c r="BMK234" s="418"/>
      <c r="BML234" s="223"/>
      <c r="BMM234" s="223"/>
      <c r="BMN234" s="333"/>
      <c r="BMO234" s="333"/>
      <c r="BMP234" s="223"/>
      <c r="BMQ234" s="418"/>
      <c r="BMR234" s="418"/>
      <c r="BMS234" s="331"/>
      <c r="BMT234" s="332"/>
      <c r="BMU234" s="418"/>
      <c r="BMV234" s="223"/>
      <c r="BMW234" s="223"/>
      <c r="BMX234" s="333"/>
      <c r="BMY234" s="333"/>
      <c r="BMZ234" s="223"/>
      <c r="BNA234" s="418"/>
      <c r="BNB234" s="418"/>
      <c r="BNC234" s="331"/>
      <c r="BND234" s="332"/>
      <c r="BNE234" s="418"/>
      <c r="BNF234" s="223"/>
      <c r="BNG234" s="223"/>
      <c r="BNH234" s="333"/>
      <c r="BNI234" s="333"/>
      <c r="BNJ234" s="223"/>
      <c r="BNK234" s="418"/>
      <c r="BNL234" s="418"/>
      <c r="BNM234" s="331"/>
      <c r="BNN234" s="332"/>
      <c r="BNO234" s="418"/>
      <c r="BNP234" s="223"/>
      <c r="BNQ234" s="223"/>
      <c r="BNR234" s="333"/>
      <c r="BNS234" s="333"/>
      <c r="BNT234" s="223"/>
      <c r="BNU234" s="418"/>
      <c r="BNV234" s="418"/>
      <c r="BNW234" s="331"/>
      <c r="BNX234" s="332"/>
      <c r="BNY234" s="418"/>
      <c r="BNZ234" s="223"/>
      <c r="BOA234" s="223"/>
      <c r="BOB234" s="333"/>
      <c r="BOC234" s="333"/>
      <c r="BOD234" s="223"/>
      <c r="BOE234" s="418"/>
      <c r="BOF234" s="418"/>
      <c r="BOG234" s="331"/>
      <c r="BOH234" s="332"/>
      <c r="BOI234" s="418"/>
      <c r="BOJ234" s="223"/>
      <c r="BOK234" s="223"/>
      <c r="BOL234" s="333"/>
      <c r="BOM234" s="333"/>
      <c r="BON234" s="223"/>
      <c r="BOO234" s="418"/>
      <c r="BOP234" s="418"/>
      <c r="BOQ234" s="331"/>
      <c r="BOR234" s="332"/>
      <c r="BOS234" s="418"/>
      <c r="BOT234" s="223"/>
      <c r="BOU234" s="223"/>
      <c r="BOV234" s="333"/>
      <c r="BOW234" s="333"/>
      <c r="BOX234" s="223"/>
      <c r="BOY234" s="418"/>
      <c r="BOZ234" s="418"/>
      <c r="BPA234" s="331"/>
      <c r="BPB234" s="332"/>
      <c r="BPC234" s="418"/>
      <c r="BPD234" s="223"/>
      <c r="BPE234" s="223"/>
      <c r="BPF234" s="333"/>
      <c r="BPG234" s="333"/>
      <c r="BPH234" s="223"/>
      <c r="BPI234" s="418"/>
      <c r="BPJ234" s="418"/>
      <c r="BPK234" s="331"/>
      <c r="BPL234" s="332"/>
      <c r="BPM234" s="418"/>
      <c r="BPN234" s="223"/>
      <c r="BPO234" s="223"/>
      <c r="BPP234" s="333"/>
      <c r="BPQ234" s="333"/>
      <c r="BPR234" s="223"/>
      <c r="BPS234" s="418"/>
      <c r="BPT234" s="418"/>
      <c r="BPU234" s="331"/>
      <c r="BPV234" s="332"/>
      <c r="BPW234" s="418"/>
      <c r="BPX234" s="223"/>
      <c r="BPY234" s="223"/>
      <c r="BPZ234" s="333"/>
      <c r="BQA234" s="333"/>
      <c r="BQB234" s="223"/>
      <c r="BQC234" s="418"/>
      <c r="BQD234" s="418"/>
      <c r="BQE234" s="331"/>
      <c r="BQF234" s="332"/>
      <c r="BQG234" s="418"/>
      <c r="BQH234" s="223"/>
      <c r="BQI234" s="223"/>
      <c r="BQJ234" s="333"/>
      <c r="BQK234" s="333"/>
      <c r="BQL234" s="223"/>
      <c r="BQM234" s="418"/>
      <c r="BQN234" s="418"/>
      <c r="BQO234" s="331"/>
      <c r="BQP234" s="332"/>
      <c r="BQQ234" s="418"/>
      <c r="BQR234" s="223"/>
      <c r="BQS234" s="223"/>
      <c r="BQT234" s="333"/>
      <c r="BQU234" s="333"/>
      <c r="BQV234" s="223"/>
      <c r="BQW234" s="418"/>
      <c r="BQX234" s="418"/>
      <c r="BQY234" s="331"/>
      <c r="BQZ234" s="332"/>
      <c r="BRA234" s="418"/>
      <c r="BRB234" s="223"/>
      <c r="BRC234" s="223"/>
      <c r="BRD234" s="333"/>
      <c r="BRE234" s="333"/>
      <c r="BRF234" s="223"/>
      <c r="BRG234" s="418"/>
      <c r="BRH234" s="418"/>
      <c r="BRI234" s="331"/>
      <c r="BRJ234" s="332"/>
      <c r="BRK234" s="418"/>
      <c r="BRL234" s="223"/>
      <c r="BRM234" s="223"/>
      <c r="BRN234" s="333"/>
      <c r="BRO234" s="333"/>
      <c r="BRP234" s="223"/>
      <c r="BRQ234" s="418"/>
      <c r="BRR234" s="418"/>
      <c r="BRS234" s="331"/>
      <c r="BRT234" s="332"/>
      <c r="BRU234" s="418"/>
      <c r="BRV234" s="223"/>
      <c r="BRW234" s="223"/>
      <c r="BRX234" s="333"/>
      <c r="BRY234" s="333"/>
      <c r="BRZ234" s="223"/>
      <c r="BSA234" s="418"/>
      <c r="BSB234" s="418"/>
      <c r="BSC234" s="331"/>
      <c r="BSD234" s="332"/>
      <c r="BSE234" s="418"/>
      <c r="BSF234" s="223"/>
      <c r="BSG234" s="223"/>
      <c r="BSH234" s="333"/>
      <c r="BSI234" s="333"/>
      <c r="BSJ234" s="223"/>
      <c r="BSK234" s="418"/>
      <c r="BSL234" s="418"/>
      <c r="BSM234" s="331"/>
      <c r="BSN234" s="332"/>
      <c r="BSO234" s="418"/>
      <c r="BSP234" s="223"/>
      <c r="BSQ234" s="223"/>
      <c r="BSR234" s="333"/>
      <c r="BSS234" s="333"/>
      <c r="BST234" s="223"/>
      <c r="BSU234" s="418"/>
      <c r="BSV234" s="418"/>
      <c r="BSW234" s="331"/>
      <c r="BSX234" s="332"/>
      <c r="BSY234" s="418"/>
      <c r="BSZ234" s="223"/>
      <c r="BTA234" s="223"/>
      <c r="BTB234" s="333"/>
      <c r="BTC234" s="333"/>
      <c r="BTD234" s="223"/>
      <c r="BTE234" s="418"/>
      <c r="BTF234" s="418"/>
      <c r="BTG234" s="331"/>
      <c r="BTH234" s="332"/>
      <c r="BTI234" s="418"/>
      <c r="BTJ234" s="223"/>
      <c r="BTK234" s="223"/>
      <c r="BTL234" s="333"/>
      <c r="BTM234" s="333"/>
      <c r="BTN234" s="223"/>
      <c r="BTO234" s="418"/>
      <c r="BTP234" s="418"/>
      <c r="BTQ234" s="331"/>
      <c r="BTR234" s="332"/>
      <c r="BTS234" s="418"/>
      <c r="BTT234" s="223"/>
      <c r="BTU234" s="223"/>
      <c r="BTV234" s="333"/>
      <c r="BTW234" s="333"/>
      <c r="BTX234" s="223"/>
      <c r="BTY234" s="418"/>
      <c r="BTZ234" s="418"/>
      <c r="BUA234" s="331"/>
      <c r="BUB234" s="332"/>
      <c r="BUC234" s="418"/>
      <c r="BUD234" s="223"/>
      <c r="BUE234" s="223"/>
      <c r="BUF234" s="333"/>
      <c r="BUG234" s="333"/>
      <c r="BUH234" s="223"/>
      <c r="BUI234" s="418"/>
      <c r="BUJ234" s="418"/>
      <c r="BUK234" s="331"/>
      <c r="BUL234" s="332"/>
      <c r="BUM234" s="418"/>
      <c r="BUN234" s="223"/>
      <c r="BUO234" s="223"/>
      <c r="BUP234" s="333"/>
      <c r="BUQ234" s="333"/>
      <c r="BUR234" s="223"/>
      <c r="BUS234" s="418"/>
      <c r="BUT234" s="418"/>
      <c r="BUU234" s="331"/>
      <c r="BUV234" s="332"/>
      <c r="BUW234" s="418"/>
      <c r="BUX234" s="223"/>
      <c r="BUY234" s="223"/>
      <c r="BUZ234" s="333"/>
      <c r="BVA234" s="333"/>
      <c r="BVB234" s="223"/>
      <c r="BVC234" s="418"/>
      <c r="BVD234" s="418"/>
      <c r="BVE234" s="331"/>
      <c r="BVF234" s="332"/>
      <c r="BVG234" s="418"/>
      <c r="BVH234" s="223"/>
      <c r="BVI234" s="223"/>
      <c r="BVJ234" s="333"/>
      <c r="BVK234" s="333"/>
      <c r="BVL234" s="223"/>
      <c r="BVM234" s="418"/>
      <c r="BVN234" s="418"/>
      <c r="BVO234" s="331"/>
      <c r="BVP234" s="332"/>
      <c r="BVQ234" s="418"/>
      <c r="BVR234" s="223"/>
      <c r="BVS234" s="223"/>
      <c r="BVT234" s="333"/>
      <c r="BVU234" s="333"/>
      <c r="BVV234" s="223"/>
      <c r="BVW234" s="418"/>
      <c r="BVX234" s="418"/>
      <c r="BVY234" s="331"/>
      <c r="BVZ234" s="332"/>
      <c r="BWA234" s="418"/>
      <c r="BWB234" s="223"/>
      <c r="BWC234" s="223"/>
      <c r="BWD234" s="333"/>
      <c r="BWE234" s="333"/>
      <c r="BWF234" s="223"/>
      <c r="BWG234" s="418"/>
      <c r="BWH234" s="418"/>
      <c r="BWI234" s="331"/>
      <c r="BWJ234" s="332"/>
      <c r="BWK234" s="418"/>
      <c r="BWL234" s="223"/>
      <c r="BWM234" s="223"/>
      <c r="BWN234" s="333"/>
      <c r="BWO234" s="333"/>
      <c r="BWP234" s="223"/>
      <c r="BWQ234" s="418"/>
      <c r="BWR234" s="418"/>
      <c r="BWS234" s="331"/>
      <c r="BWT234" s="332"/>
      <c r="BWU234" s="418"/>
      <c r="BWV234" s="223"/>
      <c r="BWW234" s="223"/>
      <c r="BWX234" s="333"/>
      <c r="BWY234" s="333"/>
      <c r="BWZ234" s="223"/>
      <c r="BXA234" s="418"/>
      <c r="BXB234" s="418"/>
      <c r="BXC234" s="331"/>
      <c r="BXD234" s="332"/>
      <c r="BXE234" s="418"/>
      <c r="BXF234" s="223"/>
      <c r="BXG234" s="223"/>
      <c r="BXH234" s="333"/>
      <c r="BXI234" s="333"/>
      <c r="BXJ234" s="223"/>
      <c r="BXK234" s="418"/>
      <c r="BXL234" s="418"/>
      <c r="BXM234" s="331"/>
      <c r="BXN234" s="332"/>
      <c r="BXO234" s="418"/>
      <c r="BXP234" s="223"/>
      <c r="BXQ234" s="223"/>
      <c r="BXR234" s="333"/>
      <c r="BXS234" s="333"/>
      <c r="BXT234" s="223"/>
      <c r="BXU234" s="418"/>
      <c r="BXV234" s="418"/>
      <c r="BXW234" s="331"/>
      <c r="BXX234" s="332"/>
      <c r="BXY234" s="418"/>
      <c r="BXZ234" s="223"/>
      <c r="BYA234" s="223"/>
      <c r="BYB234" s="333"/>
      <c r="BYC234" s="333"/>
      <c r="BYD234" s="223"/>
      <c r="BYE234" s="418"/>
      <c r="BYF234" s="418"/>
      <c r="BYG234" s="331"/>
      <c r="BYH234" s="332"/>
      <c r="BYI234" s="418"/>
      <c r="BYJ234" s="223"/>
      <c r="BYK234" s="223"/>
      <c r="BYL234" s="333"/>
      <c r="BYM234" s="333"/>
      <c r="BYN234" s="223"/>
      <c r="BYO234" s="418"/>
      <c r="BYP234" s="418"/>
      <c r="BYQ234" s="331"/>
      <c r="BYR234" s="332"/>
      <c r="BYS234" s="418"/>
      <c r="BYT234" s="223"/>
      <c r="BYU234" s="223"/>
      <c r="BYV234" s="333"/>
      <c r="BYW234" s="333"/>
      <c r="BYX234" s="223"/>
      <c r="BYY234" s="418"/>
      <c r="BYZ234" s="418"/>
      <c r="BZA234" s="331"/>
      <c r="BZB234" s="332"/>
      <c r="BZC234" s="418"/>
      <c r="BZD234" s="223"/>
      <c r="BZE234" s="223"/>
      <c r="BZF234" s="333"/>
      <c r="BZG234" s="333"/>
      <c r="BZH234" s="223"/>
      <c r="BZI234" s="418"/>
      <c r="BZJ234" s="418"/>
      <c r="BZK234" s="331"/>
      <c r="BZL234" s="332"/>
      <c r="BZM234" s="418"/>
      <c r="BZN234" s="223"/>
      <c r="BZO234" s="223"/>
      <c r="BZP234" s="333"/>
      <c r="BZQ234" s="333"/>
      <c r="BZR234" s="223"/>
      <c r="BZS234" s="418"/>
      <c r="BZT234" s="418"/>
      <c r="BZU234" s="331"/>
      <c r="BZV234" s="332"/>
      <c r="BZW234" s="418"/>
      <c r="BZX234" s="223"/>
      <c r="BZY234" s="223"/>
      <c r="BZZ234" s="333"/>
      <c r="CAA234" s="333"/>
      <c r="CAB234" s="223"/>
      <c r="CAC234" s="418"/>
      <c r="CAD234" s="418"/>
      <c r="CAE234" s="331"/>
      <c r="CAF234" s="332"/>
      <c r="CAG234" s="418"/>
      <c r="CAH234" s="223"/>
      <c r="CAI234" s="223"/>
      <c r="CAJ234" s="333"/>
      <c r="CAK234" s="333"/>
      <c r="CAL234" s="223"/>
      <c r="CAM234" s="418"/>
      <c r="CAN234" s="418"/>
      <c r="CAO234" s="331"/>
      <c r="CAP234" s="332"/>
      <c r="CAQ234" s="418"/>
      <c r="CAR234" s="223"/>
      <c r="CAS234" s="223"/>
      <c r="CAT234" s="333"/>
      <c r="CAU234" s="333"/>
      <c r="CAV234" s="223"/>
      <c r="CAW234" s="418"/>
      <c r="CAX234" s="418"/>
      <c r="CAY234" s="331"/>
      <c r="CAZ234" s="332"/>
      <c r="CBA234" s="418"/>
      <c r="CBB234" s="223"/>
      <c r="CBC234" s="223"/>
      <c r="CBD234" s="333"/>
      <c r="CBE234" s="333"/>
      <c r="CBF234" s="223"/>
      <c r="CBG234" s="418"/>
      <c r="CBH234" s="418"/>
      <c r="CBI234" s="331"/>
      <c r="CBJ234" s="332"/>
      <c r="CBK234" s="418"/>
      <c r="CBL234" s="223"/>
      <c r="CBM234" s="223"/>
      <c r="CBN234" s="333"/>
      <c r="CBO234" s="333"/>
      <c r="CBP234" s="223"/>
      <c r="CBQ234" s="418"/>
      <c r="CBR234" s="418"/>
      <c r="CBS234" s="331"/>
      <c r="CBT234" s="332"/>
      <c r="CBU234" s="418"/>
      <c r="CBV234" s="223"/>
      <c r="CBW234" s="223"/>
      <c r="CBX234" s="333"/>
      <c r="CBY234" s="333"/>
      <c r="CBZ234" s="223"/>
      <c r="CCA234" s="418"/>
      <c r="CCB234" s="418"/>
      <c r="CCC234" s="331"/>
      <c r="CCD234" s="332"/>
      <c r="CCE234" s="418"/>
      <c r="CCF234" s="223"/>
      <c r="CCG234" s="223"/>
      <c r="CCH234" s="333"/>
      <c r="CCI234" s="333"/>
      <c r="CCJ234" s="223"/>
      <c r="CCK234" s="418"/>
      <c r="CCL234" s="418"/>
      <c r="CCM234" s="331"/>
      <c r="CCN234" s="332"/>
      <c r="CCO234" s="418"/>
      <c r="CCP234" s="223"/>
      <c r="CCQ234" s="223"/>
      <c r="CCR234" s="333"/>
      <c r="CCS234" s="333"/>
      <c r="CCT234" s="223"/>
      <c r="CCU234" s="418"/>
      <c r="CCV234" s="418"/>
      <c r="CCW234" s="331"/>
      <c r="CCX234" s="332"/>
      <c r="CCY234" s="418"/>
      <c r="CCZ234" s="223"/>
      <c r="CDA234" s="223"/>
      <c r="CDB234" s="333"/>
      <c r="CDC234" s="333"/>
      <c r="CDD234" s="223"/>
      <c r="CDE234" s="418"/>
      <c r="CDF234" s="418"/>
      <c r="CDG234" s="331"/>
      <c r="CDH234" s="332"/>
      <c r="CDI234" s="418"/>
      <c r="CDJ234" s="223"/>
      <c r="CDK234" s="223"/>
      <c r="CDL234" s="333"/>
      <c r="CDM234" s="333"/>
      <c r="CDN234" s="223"/>
      <c r="CDO234" s="418"/>
      <c r="CDP234" s="418"/>
      <c r="CDQ234" s="331"/>
      <c r="CDR234" s="332"/>
      <c r="CDS234" s="418"/>
      <c r="CDT234" s="223"/>
      <c r="CDU234" s="223"/>
      <c r="CDV234" s="333"/>
      <c r="CDW234" s="333"/>
      <c r="CDX234" s="223"/>
      <c r="CDY234" s="418"/>
      <c r="CDZ234" s="418"/>
      <c r="CEA234" s="331"/>
      <c r="CEB234" s="332"/>
      <c r="CEC234" s="418"/>
      <c r="CED234" s="223"/>
      <c r="CEE234" s="223"/>
      <c r="CEF234" s="333"/>
      <c r="CEG234" s="333"/>
      <c r="CEH234" s="223"/>
      <c r="CEI234" s="418"/>
      <c r="CEJ234" s="418"/>
      <c r="CEK234" s="331"/>
      <c r="CEL234" s="332"/>
      <c r="CEM234" s="418"/>
      <c r="CEN234" s="223"/>
      <c r="CEO234" s="223"/>
      <c r="CEP234" s="333"/>
      <c r="CEQ234" s="333"/>
      <c r="CER234" s="223"/>
      <c r="CES234" s="418"/>
      <c r="CET234" s="418"/>
      <c r="CEU234" s="331"/>
      <c r="CEV234" s="332"/>
      <c r="CEW234" s="418"/>
      <c r="CEX234" s="223"/>
      <c r="CEY234" s="223"/>
      <c r="CEZ234" s="333"/>
      <c r="CFA234" s="333"/>
      <c r="CFB234" s="223"/>
      <c r="CFC234" s="418"/>
      <c r="CFD234" s="418"/>
      <c r="CFE234" s="331"/>
      <c r="CFF234" s="332"/>
      <c r="CFG234" s="418"/>
      <c r="CFH234" s="223"/>
      <c r="CFI234" s="223"/>
      <c r="CFJ234" s="333"/>
      <c r="CFK234" s="333"/>
      <c r="CFL234" s="223"/>
      <c r="CFM234" s="418"/>
      <c r="CFN234" s="418"/>
      <c r="CFO234" s="331"/>
      <c r="CFP234" s="332"/>
      <c r="CFQ234" s="418"/>
      <c r="CFR234" s="223"/>
      <c r="CFS234" s="223"/>
      <c r="CFT234" s="333"/>
      <c r="CFU234" s="333"/>
      <c r="CFV234" s="223"/>
      <c r="CFW234" s="418"/>
      <c r="CFX234" s="418"/>
      <c r="CFY234" s="331"/>
      <c r="CFZ234" s="332"/>
      <c r="CGA234" s="418"/>
      <c r="CGB234" s="223"/>
      <c r="CGC234" s="223"/>
      <c r="CGD234" s="333"/>
      <c r="CGE234" s="333"/>
      <c r="CGF234" s="223"/>
      <c r="CGG234" s="418"/>
      <c r="CGH234" s="418"/>
      <c r="CGI234" s="331"/>
      <c r="CGJ234" s="332"/>
      <c r="CGK234" s="418"/>
      <c r="CGL234" s="223"/>
      <c r="CGM234" s="223"/>
      <c r="CGN234" s="333"/>
      <c r="CGO234" s="333"/>
      <c r="CGP234" s="223"/>
      <c r="CGQ234" s="418"/>
      <c r="CGR234" s="418"/>
      <c r="CGS234" s="331"/>
      <c r="CGT234" s="332"/>
      <c r="CGU234" s="418"/>
      <c r="CGV234" s="223"/>
      <c r="CGW234" s="223"/>
      <c r="CGX234" s="333"/>
      <c r="CGY234" s="333"/>
      <c r="CGZ234" s="223"/>
      <c r="CHA234" s="418"/>
      <c r="CHB234" s="418"/>
      <c r="CHC234" s="331"/>
      <c r="CHD234" s="332"/>
      <c r="CHE234" s="418"/>
      <c r="CHF234" s="223"/>
      <c r="CHG234" s="223"/>
      <c r="CHH234" s="333"/>
      <c r="CHI234" s="333"/>
      <c r="CHJ234" s="223"/>
      <c r="CHK234" s="418"/>
      <c r="CHL234" s="418"/>
      <c r="CHM234" s="331"/>
      <c r="CHN234" s="332"/>
      <c r="CHO234" s="418"/>
      <c r="CHP234" s="223"/>
      <c r="CHQ234" s="223"/>
      <c r="CHR234" s="333"/>
      <c r="CHS234" s="333"/>
      <c r="CHT234" s="223"/>
      <c r="CHU234" s="418"/>
      <c r="CHV234" s="418"/>
      <c r="CHW234" s="331"/>
      <c r="CHX234" s="332"/>
      <c r="CHY234" s="418"/>
      <c r="CHZ234" s="223"/>
      <c r="CIA234" s="223"/>
      <c r="CIB234" s="333"/>
      <c r="CIC234" s="333"/>
      <c r="CID234" s="223"/>
      <c r="CIE234" s="418"/>
      <c r="CIF234" s="418"/>
      <c r="CIG234" s="331"/>
      <c r="CIH234" s="332"/>
      <c r="CII234" s="418"/>
      <c r="CIJ234" s="223"/>
      <c r="CIK234" s="223"/>
      <c r="CIL234" s="333"/>
      <c r="CIM234" s="333"/>
      <c r="CIN234" s="223"/>
      <c r="CIO234" s="418"/>
      <c r="CIP234" s="418"/>
      <c r="CIQ234" s="331"/>
      <c r="CIR234" s="332"/>
      <c r="CIS234" s="418"/>
      <c r="CIT234" s="223"/>
      <c r="CIU234" s="223"/>
      <c r="CIV234" s="333"/>
      <c r="CIW234" s="333"/>
      <c r="CIX234" s="223"/>
      <c r="CIY234" s="418"/>
      <c r="CIZ234" s="418"/>
      <c r="CJA234" s="331"/>
      <c r="CJB234" s="332"/>
      <c r="CJC234" s="418"/>
      <c r="CJD234" s="223"/>
      <c r="CJE234" s="223"/>
      <c r="CJF234" s="333"/>
      <c r="CJG234" s="333"/>
      <c r="CJH234" s="223"/>
      <c r="CJI234" s="418"/>
      <c r="CJJ234" s="418"/>
      <c r="CJK234" s="331"/>
      <c r="CJL234" s="332"/>
      <c r="CJM234" s="418"/>
      <c r="CJN234" s="223"/>
      <c r="CJO234" s="223"/>
      <c r="CJP234" s="333"/>
      <c r="CJQ234" s="333"/>
      <c r="CJR234" s="223"/>
      <c r="CJS234" s="418"/>
      <c r="CJT234" s="418"/>
      <c r="CJU234" s="331"/>
      <c r="CJV234" s="332"/>
      <c r="CJW234" s="418"/>
      <c r="CJX234" s="223"/>
      <c r="CJY234" s="223"/>
      <c r="CJZ234" s="333"/>
      <c r="CKA234" s="333"/>
      <c r="CKB234" s="223"/>
      <c r="CKC234" s="418"/>
      <c r="CKD234" s="418"/>
      <c r="CKE234" s="331"/>
      <c r="CKF234" s="332"/>
      <c r="CKG234" s="418"/>
      <c r="CKH234" s="223"/>
      <c r="CKI234" s="223"/>
      <c r="CKJ234" s="333"/>
      <c r="CKK234" s="333"/>
      <c r="CKL234" s="223"/>
      <c r="CKM234" s="418"/>
      <c r="CKN234" s="418"/>
      <c r="CKO234" s="331"/>
      <c r="CKP234" s="332"/>
      <c r="CKQ234" s="418"/>
      <c r="CKR234" s="223"/>
      <c r="CKS234" s="223"/>
      <c r="CKT234" s="333"/>
      <c r="CKU234" s="333"/>
      <c r="CKV234" s="223"/>
      <c r="CKW234" s="418"/>
      <c r="CKX234" s="418"/>
      <c r="CKY234" s="331"/>
      <c r="CKZ234" s="332"/>
      <c r="CLA234" s="418"/>
      <c r="CLB234" s="223"/>
      <c r="CLC234" s="223"/>
      <c r="CLD234" s="333"/>
      <c r="CLE234" s="333"/>
      <c r="CLF234" s="223"/>
      <c r="CLG234" s="418"/>
      <c r="CLH234" s="418"/>
      <c r="CLI234" s="331"/>
      <c r="CLJ234" s="332"/>
      <c r="CLK234" s="418"/>
      <c r="CLL234" s="223"/>
      <c r="CLM234" s="223"/>
      <c r="CLN234" s="333"/>
      <c r="CLO234" s="333"/>
      <c r="CLP234" s="223"/>
      <c r="CLQ234" s="418"/>
      <c r="CLR234" s="418"/>
      <c r="CLS234" s="331"/>
      <c r="CLT234" s="332"/>
      <c r="CLU234" s="418"/>
      <c r="CLV234" s="223"/>
      <c r="CLW234" s="223"/>
      <c r="CLX234" s="333"/>
      <c r="CLY234" s="333"/>
      <c r="CLZ234" s="223"/>
      <c r="CMA234" s="418"/>
      <c r="CMB234" s="418"/>
      <c r="CMC234" s="331"/>
      <c r="CMD234" s="332"/>
      <c r="CME234" s="418"/>
      <c r="CMF234" s="223"/>
      <c r="CMG234" s="223"/>
      <c r="CMH234" s="333"/>
      <c r="CMI234" s="333"/>
      <c r="CMJ234" s="223"/>
      <c r="CMK234" s="418"/>
      <c r="CML234" s="418"/>
      <c r="CMM234" s="331"/>
      <c r="CMN234" s="332"/>
      <c r="CMO234" s="418"/>
      <c r="CMP234" s="223"/>
      <c r="CMQ234" s="223"/>
      <c r="CMR234" s="333"/>
      <c r="CMS234" s="333"/>
      <c r="CMT234" s="223"/>
      <c r="CMU234" s="418"/>
      <c r="CMV234" s="418"/>
      <c r="CMW234" s="331"/>
      <c r="CMX234" s="332"/>
      <c r="CMY234" s="418"/>
      <c r="CMZ234" s="223"/>
      <c r="CNA234" s="223"/>
      <c r="CNB234" s="333"/>
      <c r="CNC234" s="333"/>
      <c r="CND234" s="223"/>
      <c r="CNE234" s="418"/>
      <c r="CNF234" s="418"/>
      <c r="CNG234" s="331"/>
      <c r="CNH234" s="332"/>
      <c r="CNI234" s="418"/>
      <c r="CNJ234" s="223"/>
      <c r="CNK234" s="223"/>
      <c r="CNL234" s="333"/>
      <c r="CNM234" s="333"/>
      <c r="CNN234" s="223"/>
      <c r="CNO234" s="418"/>
      <c r="CNP234" s="418"/>
      <c r="CNQ234" s="331"/>
      <c r="CNR234" s="332"/>
      <c r="CNS234" s="418"/>
      <c r="CNT234" s="223"/>
      <c r="CNU234" s="223"/>
      <c r="CNV234" s="333"/>
      <c r="CNW234" s="333"/>
      <c r="CNX234" s="223"/>
      <c r="CNY234" s="418"/>
      <c r="CNZ234" s="418"/>
      <c r="COA234" s="331"/>
      <c r="COB234" s="332"/>
      <c r="COC234" s="418"/>
      <c r="COD234" s="223"/>
      <c r="COE234" s="223"/>
      <c r="COF234" s="333"/>
      <c r="COG234" s="333"/>
      <c r="COH234" s="223"/>
      <c r="COI234" s="418"/>
      <c r="COJ234" s="418"/>
      <c r="COK234" s="331"/>
      <c r="COL234" s="332"/>
      <c r="COM234" s="418"/>
      <c r="CON234" s="223"/>
      <c r="COO234" s="223"/>
      <c r="COP234" s="333"/>
      <c r="COQ234" s="333"/>
      <c r="COR234" s="223"/>
      <c r="COS234" s="418"/>
      <c r="COT234" s="418"/>
      <c r="COU234" s="331"/>
      <c r="COV234" s="332"/>
      <c r="COW234" s="418"/>
      <c r="COX234" s="223"/>
      <c r="COY234" s="223"/>
      <c r="COZ234" s="333"/>
      <c r="CPA234" s="333"/>
      <c r="CPB234" s="223"/>
      <c r="CPC234" s="418"/>
      <c r="CPD234" s="418"/>
      <c r="CPE234" s="331"/>
      <c r="CPF234" s="332"/>
      <c r="CPG234" s="418"/>
      <c r="CPH234" s="223"/>
      <c r="CPI234" s="223"/>
      <c r="CPJ234" s="333"/>
      <c r="CPK234" s="333"/>
      <c r="CPL234" s="223"/>
      <c r="CPM234" s="418"/>
      <c r="CPN234" s="418"/>
      <c r="CPO234" s="331"/>
      <c r="CPP234" s="332"/>
      <c r="CPQ234" s="418"/>
      <c r="CPR234" s="223"/>
      <c r="CPS234" s="223"/>
      <c r="CPT234" s="333"/>
      <c r="CPU234" s="333"/>
      <c r="CPV234" s="223"/>
      <c r="CPW234" s="418"/>
      <c r="CPX234" s="418"/>
      <c r="CPY234" s="331"/>
      <c r="CPZ234" s="332"/>
      <c r="CQA234" s="418"/>
      <c r="CQB234" s="223"/>
      <c r="CQC234" s="223"/>
      <c r="CQD234" s="333"/>
      <c r="CQE234" s="333"/>
      <c r="CQF234" s="223"/>
      <c r="CQG234" s="418"/>
      <c r="CQH234" s="418"/>
      <c r="CQI234" s="331"/>
      <c r="CQJ234" s="332"/>
      <c r="CQK234" s="418"/>
      <c r="CQL234" s="223"/>
      <c r="CQM234" s="223"/>
      <c r="CQN234" s="333"/>
      <c r="CQO234" s="333"/>
      <c r="CQP234" s="223"/>
      <c r="CQQ234" s="418"/>
      <c r="CQR234" s="418"/>
      <c r="CQS234" s="331"/>
      <c r="CQT234" s="332"/>
      <c r="CQU234" s="418"/>
      <c r="CQV234" s="223"/>
      <c r="CQW234" s="223"/>
      <c r="CQX234" s="333"/>
      <c r="CQY234" s="333"/>
      <c r="CQZ234" s="223"/>
      <c r="CRA234" s="418"/>
      <c r="CRB234" s="418"/>
      <c r="CRC234" s="331"/>
      <c r="CRD234" s="332"/>
      <c r="CRE234" s="418"/>
      <c r="CRF234" s="223"/>
      <c r="CRG234" s="223"/>
      <c r="CRH234" s="333"/>
      <c r="CRI234" s="333"/>
      <c r="CRJ234" s="223"/>
      <c r="CRK234" s="418"/>
      <c r="CRL234" s="418"/>
      <c r="CRM234" s="331"/>
      <c r="CRN234" s="332"/>
      <c r="CRO234" s="418"/>
      <c r="CRP234" s="223"/>
      <c r="CRQ234" s="223"/>
      <c r="CRR234" s="333"/>
      <c r="CRS234" s="333"/>
      <c r="CRT234" s="223"/>
      <c r="CRU234" s="418"/>
      <c r="CRV234" s="418"/>
      <c r="CRW234" s="331"/>
      <c r="CRX234" s="332"/>
      <c r="CRY234" s="418"/>
      <c r="CRZ234" s="223"/>
      <c r="CSA234" s="223"/>
      <c r="CSB234" s="333"/>
      <c r="CSC234" s="333"/>
      <c r="CSD234" s="223"/>
      <c r="CSE234" s="418"/>
      <c r="CSF234" s="418"/>
      <c r="CSG234" s="331"/>
      <c r="CSH234" s="332"/>
      <c r="CSI234" s="418"/>
      <c r="CSJ234" s="223"/>
      <c r="CSK234" s="223"/>
      <c r="CSL234" s="333"/>
      <c r="CSM234" s="333"/>
      <c r="CSN234" s="223"/>
      <c r="CSO234" s="418"/>
      <c r="CSP234" s="418"/>
      <c r="CSQ234" s="331"/>
      <c r="CSR234" s="332"/>
      <c r="CSS234" s="418"/>
      <c r="CST234" s="223"/>
      <c r="CSU234" s="223"/>
      <c r="CSV234" s="333"/>
      <c r="CSW234" s="333"/>
      <c r="CSX234" s="223"/>
      <c r="CSY234" s="418"/>
      <c r="CSZ234" s="418"/>
      <c r="CTA234" s="331"/>
      <c r="CTB234" s="332"/>
      <c r="CTC234" s="418"/>
      <c r="CTD234" s="223"/>
      <c r="CTE234" s="223"/>
      <c r="CTF234" s="333"/>
      <c r="CTG234" s="333"/>
      <c r="CTH234" s="223"/>
      <c r="CTI234" s="418"/>
      <c r="CTJ234" s="418"/>
      <c r="CTK234" s="331"/>
      <c r="CTL234" s="332"/>
      <c r="CTM234" s="418"/>
      <c r="CTN234" s="223"/>
      <c r="CTO234" s="223"/>
      <c r="CTP234" s="333"/>
      <c r="CTQ234" s="333"/>
      <c r="CTR234" s="223"/>
      <c r="CTS234" s="418"/>
      <c r="CTT234" s="418"/>
      <c r="CTU234" s="331"/>
      <c r="CTV234" s="332"/>
      <c r="CTW234" s="418"/>
      <c r="CTX234" s="223"/>
      <c r="CTY234" s="223"/>
      <c r="CTZ234" s="333"/>
      <c r="CUA234" s="333"/>
      <c r="CUB234" s="223"/>
      <c r="CUC234" s="418"/>
      <c r="CUD234" s="418"/>
      <c r="CUE234" s="331"/>
      <c r="CUF234" s="332"/>
      <c r="CUG234" s="418"/>
      <c r="CUH234" s="223"/>
      <c r="CUI234" s="223"/>
      <c r="CUJ234" s="333"/>
      <c r="CUK234" s="333"/>
      <c r="CUL234" s="223"/>
      <c r="CUM234" s="418"/>
      <c r="CUN234" s="418"/>
      <c r="CUO234" s="331"/>
      <c r="CUP234" s="332"/>
      <c r="CUQ234" s="418"/>
      <c r="CUR234" s="223"/>
      <c r="CUS234" s="223"/>
      <c r="CUT234" s="333"/>
      <c r="CUU234" s="333"/>
      <c r="CUV234" s="223"/>
      <c r="CUW234" s="418"/>
      <c r="CUX234" s="418"/>
      <c r="CUY234" s="331"/>
      <c r="CUZ234" s="332"/>
      <c r="CVA234" s="418"/>
      <c r="CVB234" s="223"/>
      <c r="CVC234" s="223"/>
      <c r="CVD234" s="333"/>
      <c r="CVE234" s="333"/>
      <c r="CVF234" s="223"/>
      <c r="CVG234" s="418"/>
      <c r="CVH234" s="418"/>
      <c r="CVI234" s="331"/>
      <c r="CVJ234" s="332"/>
      <c r="CVK234" s="418"/>
      <c r="CVL234" s="223"/>
      <c r="CVM234" s="223"/>
      <c r="CVN234" s="333"/>
      <c r="CVO234" s="333"/>
      <c r="CVP234" s="223"/>
      <c r="CVQ234" s="418"/>
      <c r="CVR234" s="418"/>
      <c r="CVS234" s="331"/>
      <c r="CVT234" s="332"/>
      <c r="CVU234" s="418"/>
      <c r="CVV234" s="223"/>
      <c r="CVW234" s="223"/>
      <c r="CVX234" s="333"/>
      <c r="CVY234" s="333"/>
      <c r="CVZ234" s="223"/>
      <c r="CWA234" s="418"/>
      <c r="CWB234" s="418"/>
      <c r="CWC234" s="331"/>
      <c r="CWD234" s="332"/>
      <c r="CWE234" s="418"/>
      <c r="CWF234" s="223"/>
      <c r="CWG234" s="223"/>
      <c r="CWH234" s="333"/>
      <c r="CWI234" s="333"/>
      <c r="CWJ234" s="223"/>
      <c r="CWK234" s="418"/>
      <c r="CWL234" s="418"/>
      <c r="CWM234" s="331"/>
      <c r="CWN234" s="332"/>
      <c r="CWO234" s="418"/>
      <c r="CWP234" s="223"/>
      <c r="CWQ234" s="223"/>
      <c r="CWR234" s="333"/>
      <c r="CWS234" s="333"/>
      <c r="CWT234" s="223"/>
      <c r="CWU234" s="418"/>
      <c r="CWV234" s="418"/>
      <c r="CWW234" s="331"/>
      <c r="CWX234" s="332"/>
      <c r="CWY234" s="418"/>
      <c r="CWZ234" s="223"/>
      <c r="CXA234" s="223"/>
      <c r="CXB234" s="333"/>
      <c r="CXC234" s="333"/>
      <c r="CXD234" s="223"/>
      <c r="CXE234" s="418"/>
      <c r="CXF234" s="418"/>
      <c r="CXG234" s="331"/>
      <c r="CXH234" s="332"/>
      <c r="CXI234" s="418"/>
      <c r="CXJ234" s="223"/>
      <c r="CXK234" s="223"/>
      <c r="CXL234" s="333"/>
      <c r="CXM234" s="333"/>
      <c r="CXN234" s="223"/>
      <c r="CXO234" s="418"/>
      <c r="CXP234" s="418"/>
      <c r="CXQ234" s="331"/>
      <c r="CXR234" s="332"/>
      <c r="CXS234" s="418"/>
      <c r="CXT234" s="223"/>
      <c r="CXU234" s="223"/>
      <c r="CXV234" s="333"/>
      <c r="CXW234" s="333"/>
      <c r="CXX234" s="223"/>
      <c r="CXY234" s="418"/>
      <c r="CXZ234" s="418"/>
      <c r="CYA234" s="331"/>
      <c r="CYB234" s="332"/>
      <c r="CYC234" s="418"/>
      <c r="CYD234" s="223"/>
      <c r="CYE234" s="223"/>
      <c r="CYF234" s="333"/>
      <c r="CYG234" s="333"/>
      <c r="CYH234" s="223"/>
      <c r="CYI234" s="418"/>
      <c r="CYJ234" s="418"/>
      <c r="CYK234" s="331"/>
      <c r="CYL234" s="332"/>
      <c r="CYM234" s="418"/>
      <c r="CYN234" s="223"/>
      <c r="CYO234" s="223"/>
      <c r="CYP234" s="333"/>
      <c r="CYQ234" s="333"/>
      <c r="CYR234" s="223"/>
      <c r="CYS234" s="418"/>
      <c r="CYT234" s="418"/>
      <c r="CYU234" s="331"/>
      <c r="CYV234" s="332"/>
      <c r="CYW234" s="418"/>
      <c r="CYX234" s="223"/>
      <c r="CYY234" s="223"/>
      <c r="CYZ234" s="333"/>
      <c r="CZA234" s="333"/>
      <c r="CZB234" s="223"/>
      <c r="CZC234" s="418"/>
      <c r="CZD234" s="418"/>
      <c r="CZE234" s="331"/>
      <c r="CZF234" s="332"/>
      <c r="CZG234" s="418"/>
      <c r="CZH234" s="223"/>
      <c r="CZI234" s="223"/>
      <c r="CZJ234" s="333"/>
      <c r="CZK234" s="333"/>
      <c r="CZL234" s="223"/>
      <c r="CZM234" s="418"/>
      <c r="CZN234" s="418"/>
      <c r="CZO234" s="331"/>
      <c r="CZP234" s="332"/>
      <c r="CZQ234" s="418"/>
      <c r="CZR234" s="223"/>
      <c r="CZS234" s="223"/>
      <c r="CZT234" s="333"/>
      <c r="CZU234" s="333"/>
      <c r="CZV234" s="223"/>
      <c r="CZW234" s="418"/>
      <c r="CZX234" s="418"/>
      <c r="CZY234" s="331"/>
      <c r="CZZ234" s="332"/>
      <c r="DAA234" s="418"/>
      <c r="DAB234" s="223"/>
      <c r="DAC234" s="223"/>
      <c r="DAD234" s="333"/>
      <c r="DAE234" s="333"/>
      <c r="DAF234" s="223"/>
      <c r="DAG234" s="418"/>
      <c r="DAH234" s="418"/>
      <c r="DAI234" s="331"/>
      <c r="DAJ234" s="332"/>
      <c r="DAK234" s="418"/>
      <c r="DAL234" s="223"/>
      <c r="DAM234" s="223"/>
      <c r="DAN234" s="333"/>
      <c r="DAO234" s="333"/>
      <c r="DAP234" s="223"/>
      <c r="DAQ234" s="418"/>
      <c r="DAR234" s="418"/>
      <c r="DAS234" s="331"/>
      <c r="DAT234" s="332"/>
      <c r="DAU234" s="418"/>
      <c r="DAV234" s="223"/>
      <c r="DAW234" s="223"/>
      <c r="DAX234" s="333"/>
      <c r="DAY234" s="333"/>
      <c r="DAZ234" s="223"/>
      <c r="DBA234" s="418"/>
      <c r="DBB234" s="418"/>
      <c r="DBC234" s="331"/>
      <c r="DBD234" s="332"/>
      <c r="DBE234" s="418"/>
      <c r="DBF234" s="223"/>
      <c r="DBG234" s="223"/>
      <c r="DBH234" s="333"/>
      <c r="DBI234" s="333"/>
      <c r="DBJ234" s="223"/>
      <c r="DBK234" s="418"/>
      <c r="DBL234" s="418"/>
      <c r="DBM234" s="331"/>
      <c r="DBN234" s="332"/>
      <c r="DBO234" s="418"/>
      <c r="DBP234" s="223"/>
      <c r="DBQ234" s="223"/>
      <c r="DBR234" s="333"/>
      <c r="DBS234" s="333"/>
      <c r="DBT234" s="223"/>
      <c r="DBU234" s="418"/>
      <c r="DBV234" s="418"/>
      <c r="DBW234" s="331"/>
      <c r="DBX234" s="332"/>
      <c r="DBY234" s="418"/>
      <c r="DBZ234" s="223"/>
      <c r="DCA234" s="223"/>
      <c r="DCB234" s="333"/>
      <c r="DCC234" s="333"/>
      <c r="DCD234" s="223"/>
      <c r="DCE234" s="418"/>
      <c r="DCF234" s="418"/>
      <c r="DCG234" s="331"/>
      <c r="DCH234" s="332"/>
      <c r="DCI234" s="418"/>
      <c r="DCJ234" s="223"/>
      <c r="DCK234" s="223"/>
      <c r="DCL234" s="333"/>
      <c r="DCM234" s="333"/>
      <c r="DCN234" s="223"/>
      <c r="DCO234" s="418"/>
      <c r="DCP234" s="418"/>
      <c r="DCQ234" s="331"/>
      <c r="DCR234" s="332"/>
      <c r="DCS234" s="418"/>
      <c r="DCT234" s="223"/>
      <c r="DCU234" s="223"/>
      <c r="DCV234" s="333"/>
      <c r="DCW234" s="333"/>
      <c r="DCX234" s="223"/>
      <c r="DCY234" s="418"/>
      <c r="DCZ234" s="418"/>
      <c r="DDA234" s="331"/>
      <c r="DDB234" s="332"/>
      <c r="DDC234" s="418"/>
      <c r="DDD234" s="223"/>
      <c r="DDE234" s="223"/>
      <c r="DDF234" s="333"/>
      <c r="DDG234" s="333"/>
      <c r="DDH234" s="223"/>
      <c r="DDI234" s="418"/>
      <c r="DDJ234" s="418"/>
      <c r="DDK234" s="331"/>
      <c r="DDL234" s="332"/>
      <c r="DDM234" s="418"/>
      <c r="DDN234" s="223"/>
      <c r="DDO234" s="223"/>
      <c r="DDP234" s="333"/>
      <c r="DDQ234" s="333"/>
      <c r="DDR234" s="223"/>
      <c r="DDS234" s="418"/>
      <c r="DDT234" s="418"/>
      <c r="DDU234" s="331"/>
      <c r="DDV234" s="332"/>
      <c r="DDW234" s="418"/>
      <c r="DDX234" s="223"/>
      <c r="DDY234" s="223"/>
      <c r="DDZ234" s="333"/>
      <c r="DEA234" s="333"/>
      <c r="DEB234" s="223"/>
      <c r="DEC234" s="418"/>
      <c r="DED234" s="418"/>
      <c r="DEE234" s="331"/>
      <c r="DEF234" s="332"/>
      <c r="DEG234" s="418"/>
      <c r="DEH234" s="223"/>
      <c r="DEI234" s="223"/>
      <c r="DEJ234" s="333"/>
      <c r="DEK234" s="333"/>
      <c r="DEL234" s="223"/>
      <c r="DEM234" s="418"/>
      <c r="DEN234" s="418"/>
      <c r="DEO234" s="331"/>
      <c r="DEP234" s="332"/>
      <c r="DEQ234" s="418"/>
      <c r="DER234" s="223"/>
      <c r="DES234" s="223"/>
      <c r="DET234" s="333"/>
      <c r="DEU234" s="333"/>
      <c r="DEV234" s="223"/>
      <c r="DEW234" s="418"/>
      <c r="DEX234" s="418"/>
      <c r="DEY234" s="331"/>
      <c r="DEZ234" s="332"/>
      <c r="DFA234" s="418"/>
      <c r="DFB234" s="223"/>
      <c r="DFC234" s="223"/>
      <c r="DFD234" s="333"/>
      <c r="DFE234" s="333"/>
      <c r="DFF234" s="223"/>
      <c r="DFG234" s="418"/>
      <c r="DFH234" s="418"/>
      <c r="DFI234" s="331"/>
      <c r="DFJ234" s="332"/>
      <c r="DFK234" s="418"/>
      <c r="DFL234" s="223"/>
      <c r="DFM234" s="223"/>
      <c r="DFN234" s="333"/>
      <c r="DFO234" s="333"/>
      <c r="DFP234" s="223"/>
      <c r="DFQ234" s="418"/>
      <c r="DFR234" s="418"/>
      <c r="DFS234" s="331"/>
      <c r="DFT234" s="332"/>
      <c r="DFU234" s="418"/>
      <c r="DFV234" s="223"/>
      <c r="DFW234" s="223"/>
      <c r="DFX234" s="333"/>
      <c r="DFY234" s="333"/>
      <c r="DFZ234" s="223"/>
      <c r="DGA234" s="418"/>
      <c r="DGB234" s="418"/>
      <c r="DGC234" s="331"/>
      <c r="DGD234" s="332"/>
      <c r="DGE234" s="418"/>
      <c r="DGF234" s="223"/>
      <c r="DGG234" s="223"/>
      <c r="DGH234" s="333"/>
      <c r="DGI234" s="333"/>
      <c r="DGJ234" s="223"/>
      <c r="DGK234" s="418"/>
      <c r="DGL234" s="418"/>
      <c r="DGM234" s="331"/>
      <c r="DGN234" s="332"/>
      <c r="DGO234" s="418"/>
      <c r="DGP234" s="223"/>
      <c r="DGQ234" s="223"/>
      <c r="DGR234" s="333"/>
      <c r="DGS234" s="333"/>
      <c r="DGT234" s="223"/>
      <c r="DGU234" s="418"/>
      <c r="DGV234" s="418"/>
      <c r="DGW234" s="331"/>
      <c r="DGX234" s="332"/>
      <c r="DGY234" s="418"/>
      <c r="DGZ234" s="223"/>
      <c r="DHA234" s="223"/>
      <c r="DHB234" s="333"/>
      <c r="DHC234" s="333"/>
      <c r="DHD234" s="223"/>
      <c r="DHE234" s="418"/>
      <c r="DHF234" s="418"/>
      <c r="DHG234" s="331"/>
      <c r="DHH234" s="332"/>
      <c r="DHI234" s="418"/>
      <c r="DHJ234" s="223"/>
      <c r="DHK234" s="223"/>
      <c r="DHL234" s="333"/>
      <c r="DHM234" s="333"/>
      <c r="DHN234" s="223"/>
      <c r="DHO234" s="418"/>
      <c r="DHP234" s="418"/>
      <c r="DHQ234" s="331"/>
      <c r="DHR234" s="332"/>
      <c r="DHS234" s="418"/>
      <c r="DHT234" s="223"/>
      <c r="DHU234" s="223"/>
      <c r="DHV234" s="333"/>
      <c r="DHW234" s="333"/>
      <c r="DHX234" s="223"/>
      <c r="DHY234" s="418"/>
      <c r="DHZ234" s="418"/>
      <c r="DIA234" s="331"/>
      <c r="DIB234" s="332"/>
      <c r="DIC234" s="418"/>
      <c r="DID234" s="223"/>
      <c r="DIE234" s="223"/>
      <c r="DIF234" s="333"/>
      <c r="DIG234" s="333"/>
      <c r="DIH234" s="223"/>
      <c r="DII234" s="418"/>
      <c r="DIJ234" s="418"/>
      <c r="DIK234" s="331"/>
      <c r="DIL234" s="332"/>
      <c r="DIM234" s="418"/>
      <c r="DIN234" s="223"/>
      <c r="DIO234" s="223"/>
      <c r="DIP234" s="333"/>
      <c r="DIQ234" s="333"/>
      <c r="DIR234" s="223"/>
      <c r="DIS234" s="418"/>
      <c r="DIT234" s="418"/>
      <c r="DIU234" s="331"/>
      <c r="DIV234" s="332"/>
      <c r="DIW234" s="418"/>
      <c r="DIX234" s="223"/>
      <c r="DIY234" s="223"/>
      <c r="DIZ234" s="333"/>
      <c r="DJA234" s="333"/>
      <c r="DJB234" s="223"/>
      <c r="DJC234" s="418"/>
      <c r="DJD234" s="418"/>
      <c r="DJE234" s="331"/>
      <c r="DJF234" s="332"/>
      <c r="DJG234" s="418"/>
      <c r="DJH234" s="223"/>
      <c r="DJI234" s="223"/>
      <c r="DJJ234" s="333"/>
      <c r="DJK234" s="333"/>
      <c r="DJL234" s="223"/>
      <c r="DJM234" s="418"/>
      <c r="DJN234" s="418"/>
      <c r="DJO234" s="331"/>
      <c r="DJP234" s="332"/>
      <c r="DJQ234" s="418"/>
      <c r="DJR234" s="223"/>
      <c r="DJS234" s="223"/>
      <c r="DJT234" s="333"/>
      <c r="DJU234" s="333"/>
      <c r="DJV234" s="223"/>
      <c r="DJW234" s="418"/>
      <c r="DJX234" s="418"/>
      <c r="DJY234" s="331"/>
      <c r="DJZ234" s="332"/>
      <c r="DKA234" s="418"/>
      <c r="DKB234" s="223"/>
      <c r="DKC234" s="223"/>
      <c r="DKD234" s="333"/>
      <c r="DKE234" s="333"/>
      <c r="DKF234" s="223"/>
      <c r="DKG234" s="418"/>
      <c r="DKH234" s="418"/>
      <c r="DKI234" s="331"/>
      <c r="DKJ234" s="332"/>
      <c r="DKK234" s="418"/>
      <c r="DKL234" s="223"/>
      <c r="DKM234" s="223"/>
      <c r="DKN234" s="333"/>
      <c r="DKO234" s="333"/>
      <c r="DKP234" s="223"/>
      <c r="DKQ234" s="418"/>
      <c r="DKR234" s="418"/>
      <c r="DKS234" s="331"/>
      <c r="DKT234" s="332"/>
      <c r="DKU234" s="418"/>
      <c r="DKV234" s="223"/>
      <c r="DKW234" s="223"/>
      <c r="DKX234" s="333"/>
      <c r="DKY234" s="333"/>
      <c r="DKZ234" s="223"/>
      <c r="DLA234" s="418"/>
      <c r="DLB234" s="418"/>
      <c r="DLC234" s="331"/>
      <c r="DLD234" s="332"/>
      <c r="DLE234" s="418"/>
      <c r="DLF234" s="223"/>
      <c r="DLG234" s="223"/>
      <c r="DLH234" s="333"/>
      <c r="DLI234" s="333"/>
      <c r="DLJ234" s="223"/>
      <c r="DLK234" s="418"/>
      <c r="DLL234" s="418"/>
      <c r="DLM234" s="331"/>
      <c r="DLN234" s="332"/>
      <c r="DLO234" s="418"/>
      <c r="DLP234" s="223"/>
      <c r="DLQ234" s="223"/>
      <c r="DLR234" s="333"/>
      <c r="DLS234" s="333"/>
      <c r="DLT234" s="223"/>
      <c r="DLU234" s="418"/>
      <c r="DLV234" s="418"/>
      <c r="DLW234" s="331"/>
      <c r="DLX234" s="332"/>
      <c r="DLY234" s="418"/>
      <c r="DLZ234" s="223"/>
      <c r="DMA234" s="223"/>
      <c r="DMB234" s="333"/>
      <c r="DMC234" s="333"/>
      <c r="DMD234" s="223"/>
      <c r="DME234" s="418"/>
      <c r="DMF234" s="418"/>
      <c r="DMG234" s="331"/>
      <c r="DMH234" s="332"/>
      <c r="DMI234" s="418"/>
      <c r="DMJ234" s="223"/>
      <c r="DMK234" s="223"/>
      <c r="DML234" s="333"/>
      <c r="DMM234" s="333"/>
      <c r="DMN234" s="223"/>
      <c r="DMO234" s="418"/>
      <c r="DMP234" s="418"/>
      <c r="DMQ234" s="331"/>
      <c r="DMR234" s="332"/>
      <c r="DMS234" s="418"/>
      <c r="DMT234" s="223"/>
      <c r="DMU234" s="223"/>
      <c r="DMV234" s="333"/>
      <c r="DMW234" s="333"/>
      <c r="DMX234" s="223"/>
      <c r="DMY234" s="418"/>
      <c r="DMZ234" s="418"/>
      <c r="DNA234" s="331"/>
      <c r="DNB234" s="332"/>
      <c r="DNC234" s="418"/>
      <c r="DND234" s="223"/>
      <c r="DNE234" s="223"/>
      <c r="DNF234" s="333"/>
      <c r="DNG234" s="333"/>
      <c r="DNH234" s="223"/>
      <c r="DNI234" s="418"/>
      <c r="DNJ234" s="418"/>
      <c r="DNK234" s="331"/>
      <c r="DNL234" s="332"/>
      <c r="DNM234" s="418"/>
      <c r="DNN234" s="223"/>
      <c r="DNO234" s="223"/>
      <c r="DNP234" s="333"/>
      <c r="DNQ234" s="333"/>
      <c r="DNR234" s="223"/>
      <c r="DNS234" s="418"/>
      <c r="DNT234" s="418"/>
      <c r="DNU234" s="331"/>
      <c r="DNV234" s="332"/>
      <c r="DNW234" s="418"/>
      <c r="DNX234" s="223"/>
      <c r="DNY234" s="223"/>
      <c r="DNZ234" s="333"/>
      <c r="DOA234" s="333"/>
      <c r="DOB234" s="223"/>
      <c r="DOC234" s="418"/>
      <c r="DOD234" s="418"/>
      <c r="DOE234" s="331"/>
      <c r="DOF234" s="332"/>
      <c r="DOG234" s="418"/>
      <c r="DOH234" s="223"/>
      <c r="DOI234" s="223"/>
      <c r="DOJ234" s="333"/>
      <c r="DOK234" s="333"/>
      <c r="DOL234" s="223"/>
      <c r="DOM234" s="418"/>
      <c r="DON234" s="418"/>
      <c r="DOO234" s="331"/>
      <c r="DOP234" s="332"/>
      <c r="DOQ234" s="418"/>
      <c r="DOR234" s="223"/>
      <c r="DOS234" s="223"/>
      <c r="DOT234" s="333"/>
      <c r="DOU234" s="333"/>
      <c r="DOV234" s="223"/>
      <c r="DOW234" s="418"/>
      <c r="DOX234" s="418"/>
      <c r="DOY234" s="331"/>
      <c r="DOZ234" s="332"/>
      <c r="DPA234" s="418"/>
      <c r="DPB234" s="223"/>
      <c r="DPC234" s="223"/>
      <c r="DPD234" s="333"/>
      <c r="DPE234" s="333"/>
      <c r="DPF234" s="223"/>
      <c r="DPG234" s="418"/>
      <c r="DPH234" s="418"/>
      <c r="DPI234" s="331"/>
      <c r="DPJ234" s="332"/>
      <c r="DPK234" s="418"/>
      <c r="DPL234" s="223"/>
      <c r="DPM234" s="223"/>
      <c r="DPN234" s="333"/>
      <c r="DPO234" s="333"/>
      <c r="DPP234" s="223"/>
      <c r="DPQ234" s="418"/>
      <c r="DPR234" s="418"/>
      <c r="DPS234" s="331"/>
      <c r="DPT234" s="332"/>
      <c r="DPU234" s="418"/>
      <c r="DPV234" s="223"/>
      <c r="DPW234" s="223"/>
      <c r="DPX234" s="333"/>
      <c r="DPY234" s="333"/>
      <c r="DPZ234" s="223"/>
      <c r="DQA234" s="418"/>
      <c r="DQB234" s="418"/>
      <c r="DQC234" s="331"/>
      <c r="DQD234" s="332"/>
      <c r="DQE234" s="418"/>
      <c r="DQF234" s="223"/>
      <c r="DQG234" s="223"/>
      <c r="DQH234" s="333"/>
      <c r="DQI234" s="333"/>
      <c r="DQJ234" s="223"/>
      <c r="DQK234" s="418"/>
      <c r="DQL234" s="418"/>
      <c r="DQM234" s="331"/>
      <c r="DQN234" s="332"/>
      <c r="DQO234" s="418"/>
      <c r="DQP234" s="223"/>
      <c r="DQQ234" s="223"/>
      <c r="DQR234" s="333"/>
      <c r="DQS234" s="333"/>
      <c r="DQT234" s="223"/>
      <c r="DQU234" s="418"/>
      <c r="DQV234" s="418"/>
      <c r="DQW234" s="331"/>
      <c r="DQX234" s="332"/>
      <c r="DQY234" s="418"/>
      <c r="DQZ234" s="223"/>
      <c r="DRA234" s="223"/>
      <c r="DRB234" s="333"/>
      <c r="DRC234" s="333"/>
      <c r="DRD234" s="223"/>
      <c r="DRE234" s="418"/>
      <c r="DRF234" s="418"/>
      <c r="DRG234" s="331"/>
      <c r="DRH234" s="332"/>
      <c r="DRI234" s="418"/>
      <c r="DRJ234" s="223"/>
      <c r="DRK234" s="223"/>
      <c r="DRL234" s="333"/>
      <c r="DRM234" s="333"/>
      <c r="DRN234" s="223"/>
      <c r="DRO234" s="418"/>
      <c r="DRP234" s="418"/>
      <c r="DRQ234" s="331"/>
      <c r="DRR234" s="332"/>
      <c r="DRS234" s="418"/>
      <c r="DRT234" s="223"/>
      <c r="DRU234" s="223"/>
      <c r="DRV234" s="333"/>
      <c r="DRW234" s="333"/>
      <c r="DRX234" s="223"/>
      <c r="DRY234" s="418"/>
      <c r="DRZ234" s="418"/>
      <c r="DSA234" s="331"/>
      <c r="DSB234" s="332"/>
      <c r="DSC234" s="418"/>
      <c r="DSD234" s="223"/>
      <c r="DSE234" s="223"/>
      <c r="DSF234" s="333"/>
      <c r="DSG234" s="333"/>
      <c r="DSH234" s="223"/>
      <c r="DSI234" s="418"/>
      <c r="DSJ234" s="418"/>
      <c r="DSK234" s="331"/>
      <c r="DSL234" s="332"/>
      <c r="DSM234" s="418"/>
      <c r="DSN234" s="223"/>
      <c r="DSO234" s="223"/>
      <c r="DSP234" s="333"/>
      <c r="DSQ234" s="333"/>
      <c r="DSR234" s="223"/>
      <c r="DSS234" s="418"/>
      <c r="DST234" s="418"/>
      <c r="DSU234" s="331"/>
      <c r="DSV234" s="332"/>
      <c r="DSW234" s="418"/>
      <c r="DSX234" s="223"/>
      <c r="DSY234" s="223"/>
      <c r="DSZ234" s="333"/>
      <c r="DTA234" s="333"/>
      <c r="DTB234" s="223"/>
      <c r="DTC234" s="418"/>
      <c r="DTD234" s="418"/>
      <c r="DTE234" s="331"/>
      <c r="DTF234" s="332"/>
      <c r="DTG234" s="418"/>
      <c r="DTH234" s="223"/>
      <c r="DTI234" s="223"/>
      <c r="DTJ234" s="333"/>
      <c r="DTK234" s="333"/>
      <c r="DTL234" s="223"/>
      <c r="DTM234" s="418"/>
      <c r="DTN234" s="418"/>
      <c r="DTO234" s="331"/>
      <c r="DTP234" s="332"/>
      <c r="DTQ234" s="418"/>
      <c r="DTR234" s="223"/>
      <c r="DTS234" s="223"/>
      <c r="DTT234" s="333"/>
      <c r="DTU234" s="333"/>
      <c r="DTV234" s="223"/>
      <c r="DTW234" s="418"/>
      <c r="DTX234" s="418"/>
      <c r="DTY234" s="331"/>
      <c r="DTZ234" s="332"/>
      <c r="DUA234" s="418"/>
      <c r="DUB234" s="223"/>
      <c r="DUC234" s="223"/>
      <c r="DUD234" s="333"/>
      <c r="DUE234" s="333"/>
      <c r="DUF234" s="223"/>
      <c r="DUG234" s="418"/>
      <c r="DUH234" s="418"/>
      <c r="DUI234" s="331"/>
      <c r="DUJ234" s="332"/>
      <c r="DUK234" s="418"/>
      <c r="DUL234" s="223"/>
      <c r="DUM234" s="223"/>
      <c r="DUN234" s="333"/>
      <c r="DUO234" s="333"/>
      <c r="DUP234" s="223"/>
      <c r="DUQ234" s="418"/>
      <c r="DUR234" s="418"/>
      <c r="DUS234" s="331"/>
      <c r="DUT234" s="332"/>
      <c r="DUU234" s="418"/>
      <c r="DUV234" s="223"/>
      <c r="DUW234" s="223"/>
      <c r="DUX234" s="333"/>
      <c r="DUY234" s="333"/>
      <c r="DUZ234" s="223"/>
      <c r="DVA234" s="418"/>
      <c r="DVB234" s="418"/>
      <c r="DVC234" s="331"/>
      <c r="DVD234" s="332"/>
      <c r="DVE234" s="418"/>
      <c r="DVF234" s="223"/>
      <c r="DVG234" s="223"/>
      <c r="DVH234" s="333"/>
      <c r="DVI234" s="333"/>
      <c r="DVJ234" s="223"/>
      <c r="DVK234" s="418"/>
      <c r="DVL234" s="418"/>
      <c r="DVM234" s="331"/>
      <c r="DVN234" s="332"/>
      <c r="DVO234" s="418"/>
      <c r="DVP234" s="223"/>
      <c r="DVQ234" s="223"/>
      <c r="DVR234" s="333"/>
      <c r="DVS234" s="333"/>
      <c r="DVT234" s="223"/>
      <c r="DVU234" s="418"/>
      <c r="DVV234" s="418"/>
      <c r="DVW234" s="331"/>
      <c r="DVX234" s="332"/>
      <c r="DVY234" s="418"/>
      <c r="DVZ234" s="223"/>
      <c r="DWA234" s="223"/>
      <c r="DWB234" s="333"/>
      <c r="DWC234" s="333"/>
      <c r="DWD234" s="223"/>
      <c r="DWE234" s="418"/>
      <c r="DWF234" s="418"/>
      <c r="DWG234" s="331"/>
      <c r="DWH234" s="332"/>
      <c r="DWI234" s="418"/>
      <c r="DWJ234" s="223"/>
      <c r="DWK234" s="223"/>
      <c r="DWL234" s="333"/>
      <c r="DWM234" s="333"/>
      <c r="DWN234" s="223"/>
      <c r="DWO234" s="418"/>
      <c r="DWP234" s="418"/>
      <c r="DWQ234" s="331"/>
      <c r="DWR234" s="332"/>
      <c r="DWS234" s="418"/>
      <c r="DWT234" s="223"/>
      <c r="DWU234" s="223"/>
      <c r="DWV234" s="333"/>
      <c r="DWW234" s="333"/>
      <c r="DWX234" s="223"/>
      <c r="DWY234" s="418"/>
      <c r="DWZ234" s="418"/>
      <c r="DXA234" s="331"/>
      <c r="DXB234" s="332"/>
      <c r="DXC234" s="418"/>
      <c r="DXD234" s="223"/>
      <c r="DXE234" s="223"/>
      <c r="DXF234" s="333"/>
      <c r="DXG234" s="333"/>
      <c r="DXH234" s="223"/>
      <c r="DXI234" s="418"/>
      <c r="DXJ234" s="418"/>
      <c r="DXK234" s="331"/>
      <c r="DXL234" s="332"/>
      <c r="DXM234" s="418"/>
      <c r="DXN234" s="223"/>
      <c r="DXO234" s="223"/>
      <c r="DXP234" s="333"/>
      <c r="DXQ234" s="333"/>
      <c r="DXR234" s="223"/>
      <c r="DXS234" s="418"/>
      <c r="DXT234" s="418"/>
      <c r="DXU234" s="331"/>
      <c r="DXV234" s="332"/>
      <c r="DXW234" s="418"/>
      <c r="DXX234" s="223"/>
      <c r="DXY234" s="223"/>
      <c r="DXZ234" s="333"/>
      <c r="DYA234" s="333"/>
      <c r="DYB234" s="223"/>
      <c r="DYC234" s="418"/>
      <c r="DYD234" s="418"/>
      <c r="DYE234" s="331"/>
      <c r="DYF234" s="332"/>
      <c r="DYG234" s="418"/>
      <c r="DYH234" s="223"/>
      <c r="DYI234" s="223"/>
      <c r="DYJ234" s="333"/>
      <c r="DYK234" s="333"/>
      <c r="DYL234" s="223"/>
      <c r="DYM234" s="418"/>
      <c r="DYN234" s="418"/>
      <c r="DYO234" s="331"/>
      <c r="DYP234" s="332"/>
      <c r="DYQ234" s="418"/>
      <c r="DYR234" s="223"/>
      <c r="DYS234" s="223"/>
      <c r="DYT234" s="333"/>
      <c r="DYU234" s="333"/>
      <c r="DYV234" s="223"/>
      <c r="DYW234" s="418"/>
      <c r="DYX234" s="418"/>
      <c r="DYY234" s="331"/>
      <c r="DYZ234" s="332"/>
      <c r="DZA234" s="418"/>
      <c r="DZB234" s="223"/>
      <c r="DZC234" s="223"/>
      <c r="DZD234" s="333"/>
      <c r="DZE234" s="333"/>
      <c r="DZF234" s="223"/>
      <c r="DZG234" s="418"/>
      <c r="DZH234" s="418"/>
      <c r="DZI234" s="331"/>
      <c r="DZJ234" s="332"/>
      <c r="DZK234" s="418"/>
      <c r="DZL234" s="223"/>
      <c r="DZM234" s="223"/>
      <c r="DZN234" s="333"/>
      <c r="DZO234" s="333"/>
      <c r="DZP234" s="223"/>
      <c r="DZQ234" s="418"/>
      <c r="DZR234" s="418"/>
      <c r="DZS234" s="331"/>
      <c r="DZT234" s="332"/>
      <c r="DZU234" s="418"/>
      <c r="DZV234" s="223"/>
      <c r="DZW234" s="223"/>
      <c r="DZX234" s="333"/>
      <c r="DZY234" s="333"/>
      <c r="DZZ234" s="223"/>
      <c r="EAA234" s="418"/>
      <c r="EAB234" s="418"/>
      <c r="EAC234" s="331"/>
      <c r="EAD234" s="332"/>
      <c r="EAE234" s="418"/>
      <c r="EAF234" s="223"/>
      <c r="EAG234" s="223"/>
      <c r="EAH234" s="333"/>
      <c r="EAI234" s="333"/>
      <c r="EAJ234" s="223"/>
      <c r="EAK234" s="418"/>
      <c r="EAL234" s="418"/>
      <c r="EAM234" s="331"/>
      <c r="EAN234" s="332"/>
      <c r="EAO234" s="418"/>
      <c r="EAP234" s="223"/>
      <c r="EAQ234" s="223"/>
      <c r="EAR234" s="333"/>
      <c r="EAS234" s="333"/>
      <c r="EAT234" s="223"/>
      <c r="EAU234" s="418"/>
      <c r="EAV234" s="418"/>
      <c r="EAW234" s="331"/>
      <c r="EAX234" s="332"/>
      <c r="EAY234" s="418"/>
      <c r="EAZ234" s="223"/>
      <c r="EBA234" s="223"/>
      <c r="EBB234" s="333"/>
      <c r="EBC234" s="333"/>
      <c r="EBD234" s="223"/>
      <c r="EBE234" s="418"/>
      <c r="EBF234" s="418"/>
      <c r="EBG234" s="331"/>
      <c r="EBH234" s="332"/>
      <c r="EBI234" s="418"/>
      <c r="EBJ234" s="223"/>
      <c r="EBK234" s="223"/>
      <c r="EBL234" s="333"/>
      <c r="EBM234" s="333"/>
      <c r="EBN234" s="223"/>
      <c r="EBO234" s="418"/>
      <c r="EBP234" s="418"/>
      <c r="EBQ234" s="331"/>
      <c r="EBR234" s="332"/>
      <c r="EBS234" s="418"/>
      <c r="EBT234" s="223"/>
      <c r="EBU234" s="223"/>
      <c r="EBV234" s="333"/>
      <c r="EBW234" s="333"/>
      <c r="EBX234" s="223"/>
      <c r="EBY234" s="418"/>
      <c r="EBZ234" s="418"/>
      <c r="ECA234" s="331"/>
      <c r="ECB234" s="332"/>
      <c r="ECC234" s="418"/>
      <c r="ECD234" s="223"/>
      <c r="ECE234" s="223"/>
      <c r="ECF234" s="333"/>
      <c r="ECG234" s="333"/>
      <c r="ECH234" s="223"/>
      <c r="ECI234" s="418"/>
      <c r="ECJ234" s="418"/>
      <c r="ECK234" s="331"/>
      <c r="ECL234" s="332"/>
      <c r="ECM234" s="418"/>
      <c r="ECN234" s="223"/>
      <c r="ECO234" s="223"/>
      <c r="ECP234" s="333"/>
      <c r="ECQ234" s="333"/>
      <c r="ECR234" s="223"/>
      <c r="ECS234" s="418"/>
      <c r="ECT234" s="418"/>
      <c r="ECU234" s="331"/>
      <c r="ECV234" s="332"/>
      <c r="ECW234" s="418"/>
      <c r="ECX234" s="223"/>
      <c r="ECY234" s="223"/>
      <c r="ECZ234" s="333"/>
      <c r="EDA234" s="333"/>
      <c r="EDB234" s="223"/>
      <c r="EDC234" s="418"/>
      <c r="EDD234" s="418"/>
      <c r="EDE234" s="331"/>
      <c r="EDF234" s="332"/>
      <c r="EDG234" s="418"/>
      <c r="EDH234" s="223"/>
      <c r="EDI234" s="223"/>
      <c r="EDJ234" s="333"/>
      <c r="EDK234" s="333"/>
      <c r="EDL234" s="223"/>
      <c r="EDM234" s="418"/>
      <c r="EDN234" s="418"/>
      <c r="EDO234" s="331"/>
      <c r="EDP234" s="332"/>
      <c r="EDQ234" s="418"/>
      <c r="EDR234" s="223"/>
      <c r="EDS234" s="223"/>
      <c r="EDT234" s="333"/>
      <c r="EDU234" s="333"/>
      <c r="EDV234" s="223"/>
      <c r="EDW234" s="418"/>
      <c r="EDX234" s="418"/>
      <c r="EDY234" s="331"/>
      <c r="EDZ234" s="332"/>
      <c r="EEA234" s="418"/>
      <c r="EEB234" s="223"/>
      <c r="EEC234" s="223"/>
      <c r="EED234" s="333"/>
      <c r="EEE234" s="333"/>
      <c r="EEF234" s="223"/>
      <c r="EEG234" s="418"/>
      <c r="EEH234" s="418"/>
      <c r="EEI234" s="331"/>
      <c r="EEJ234" s="332"/>
      <c r="EEK234" s="418"/>
      <c r="EEL234" s="223"/>
      <c r="EEM234" s="223"/>
      <c r="EEN234" s="333"/>
      <c r="EEO234" s="333"/>
      <c r="EEP234" s="223"/>
      <c r="EEQ234" s="418"/>
      <c r="EER234" s="418"/>
      <c r="EES234" s="331"/>
      <c r="EET234" s="332"/>
      <c r="EEU234" s="418"/>
      <c r="EEV234" s="223"/>
      <c r="EEW234" s="223"/>
      <c r="EEX234" s="333"/>
      <c r="EEY234" s="333"/>
      <c r="EEZ234" s="223"/>
      <c r="EFA234" s="418"/>
      <c r="EFB234" s="418"/>
      <c r="EFC234" s="331"/>
      <c r="EFD234" s="332"/>
      <c r="EFE234" s="418"/>
      <c r="EFF234" s="223"/>
      <c r="EFG234" s="223"/>
      <c r="EFH234" s="333"/>
      <c r="EFI234" s="333"/>
      <c r="EFJ234" s="223"/>
      <c r="EFK234" s="418"/>
      <c r="EFL234" s="418"/>
      <c r="EFM234" s="331"/>
      <c r="EFN234" s="332"/>
      <c r="EFO234" s="418"/>
      <c r="EFP234" s="223"/>
      <c r="EFQ234" s="223"/>
      <c r="EFR234" s="333"/>
      <c r="EFS234" s="333"/>
      <c r="EFT234" s="223"/>
      <c r="EFU234" s="418"/>
      <c r="EFV234" s="418"/>
      <c r="EFW234" s="331"/>
      <c r="EFX234" s="332"/>
      <c r="EFY234" s="418"/>
      <c r="EFZ234" s="223"/>
      <c r="EGA234" s="223"/>
      <c r="EGB234" s="333"/>
      <c r="EGC234" s="333"/>
      <c r="EGD234" s="223"/>
      <c r="EGE234" s="418"/>
      <c r="EGF234" s="418"/>
      <c r="EGG234" s="331"/>
      <c r="EGH234" s="332"/>
      <c r="EGI234" s="418"/>
      <c r="EGJ234" s="223"/>
      <c r="EGK234" s="223"/>
      <c r="EGL234" s="333"/>
      <c r="EGM234" s="333"/>
      <c r="EGN234" s="223"/>
      <c r="EGO234" s="418"/>
      <c r="EGP234" s="418"/>
      <c r="EGQ234" s="331"/>
      <c r="EGR234" s="332"/>
      <c r="EGS234" s="418"/>
      <c r="EGT234" s="223"/>
      <c r="EGU234" s="223"/>
      <c r="EGV234" s="333"/>
      <c r="EGW234" s="333"/>
      <c r="EGX234" s="223"/>
      <c r="EGY234" s="418"/>
      <c r="EGZ234" s="418"/>
      <c r="EHA234" s="331"/>
      <c r="EHB234" s="332"/>
      <c r="EHC234" s="418"/>
      <c r="EHD234" s="223"/>
      <c r="EHE234" s="223"/>
      <c r="EHF234" s="333"/>
      <c r="EHG234" s="333"/>
      <c r="EHH234" s="223"/>
      <c r="EHI234" s="418"/>
      <c r="EHJ234" s="418"/>
      <c r="EHK234" s="331"/>
      <c r="EHL234" s="332"/>
      <c r="EHM234" s="418"/>
      <c r="EHN234" s="223"/>
      <c r="EHO234" s="223"/>
      <c r="EHP234" s="333"/>
      <c r="EHQ234" s="333"/>
      <c r="EHR234" s="223"/>
      <c r="EHS234" s="418"/>
      <c r="EHT234" s="418"/>
      <c r="EHU234" s="331"/>
      <c r="EHV234" s="332"/>
      <c r="EHW234" s="418"/>
      <c r="EHX234" s="223"/>
      <c r="EHY234" s="223"/>
      <c r="EHZ234" s="333"/>
      <c r="EIA234" s="333"/>
      <c r="EIB234" s="223"/>
      <c r="EIC234" s="418"/>
      <c r="EID234" s="418"/>
      <c r="EIE234" s="331"/>
      <c r="EIF234" s="332"/>
      <c r="EIG234" s="418"/>
      <c r="EIH234" s="223"/>
      <c r="EII234" s="223"/>
      <c r="EIJ234" s="333"/>
      <c r="EIK234" s="333"/>
      <c r="EIL234" s="223"/>
      <c r="EIM234" s="418"/>
      <c r="EIN234" s="418"/>
      <c r="EIO234" s="331"/>
      <c r="EIP234" s="332"/>
      <c r="EIQ234" s="418"/>
      <c r="EIR234" s="223"/>
      <c r="EIS234" s="223"/>
      <c r="EIT234" s="333"/>
      <c r="EIU234" s="333"/>
      <c r="EIV234" s="223"/>
      <c r="EIW234" s="418"/>
      <c r="EIX234" s="418"/>
      <c r="EIY234" s="331"/>
      <c r="EIZ234" s="332"/>
      <c r="EJA234" s="418"/>
      <c r="EJB234" s="223"/>
      <c r="EJC234" s="223"/>
      <c r="EJD234" s="333"/>
      <c r="EJE234" s="333"/>
      <c r="EJF234" s="223"/>
      <c r="EJG234" s="418"/>
      <c r="EJH234" s="418"/>
      <c r="EJI234" s="331"/>
      <c r="EJJ234" s="332"/>
      <c r="EJK234" s="418"/>
      <c r="EJL234" s="223"/>
      <c r="EJM234" s="223"/>
      <c r="EJN234" s="333"/>
      <c r="EJO234" s="333"/>
      <c r="EJP234" s="223"/>
      <c r="EJQ234" s="418"/>
      <c r="EJR234" s="418"/>
      <c r="EJS234" s="331"/>
      <c r="EJT234" s="332"/>
      <c r="EJU234" s="418"/>
      <c r="EJV234" s="223"/>
      <c r="EJW234" s="223"/>
      <c r="EJX234" s="333"/>
      <c r="EJY234" s="333"/>
      <c r="EJZ234" s="223"/>
      <c r="EKA234" s="418"/>
      <c r="EKB234" s="418"/>
      <c r="EKC234" s="331"/>
      <c r="EKD234" s="332"/>
      <c r="EKE234" s="418"/>
      <c r="EKF234" s="223"/>
      <c r="EKG234" s="223"/>
      <c r="EKH234" s="333"/>
      <c r="EKI234" s="333"/>
      <c r="EKJ234" s="223"/>
      <c r="EKK234" s="418"/>
      <c r="EKL234" s="418"/>
      <c r="EKM234" s="331"/>
      <c r="EKN234" s="332"/>
      <c r="EKO234" s="418"/>
      <c r="EKP234" s="223"/>
      <c r="EKQ234" s="223"/>
      <c r="EKR234" s="333"/>
      <c r="EKS234" s="333"/>
      <c r="EKT234" s="223"/>
      <c r="EKU234" s="418"/>
      <c r="EKV234" s="418"/>
      <c r="EKW234" s="331"/>
      <c r="EKX234" s="332"/>
      <c r="EKY234" s="418"/>
      <c r="EKZ234" s="223"/>
      <c r="ELA234" s="223"/>
      <c r="ELB234" s="333"/>
      <c r="ELC234" s="333"/>
      <c r="ELD234" s="223"/>
      <c r="ELE234" s="418"/>
      <c r="ELF234" s="418"/>
      <c r="ELG234" s="331"/>
      <c r="ELH234" s="332"/>
      <c r="ELI234" s="418"/>
      <c r="ELJ234" s="223"/>
      <c r="ELK234" s="223"/>
      <c r="ELL234" s="333"/>
      <c r="ELM234" s="333"/>
      <c r="ELN234" s="223"/>
      <c r="ELO234" s="418"/>
      <c r="ELP234" s="418"/>
      <c r="ELQ234" s="331"/>
      <c r="ELR234" s="332"/>
      <c r="ELS234" s="418"/>
      <c r="ELT234" s="223"/>
      <c r="ELU234" s="223"/>
      <c r="ELV234" s="333"/>
      <c r="ELW234" s="333"/>
      <c r="ELX234" s="223"/>
      <c r="ELY234" s="418"/>
      <c r="ELZ234" s="418"/>
      <c r="EMA234" s="331"/>
      <c r="EMB234" s="332"/>
      <c r="EMC234" s="418"/>
      <c r="EMD234" s="223"/>
      <c r="EME234" s="223"/>
      <c r="EMF234" s="333"/>
      <c r="EMG234" s="333"/>
      <c r="EMH234" s="223"/>
      <c r="EMI234" s="418"/>
      <c r="EMJ234" s="418"/>
      <c r="EMK234" s="331"/>
      <c r="EML234" s="332"/>
      <c r="EMM234" s="418"/>
      <c r="EMN234" s="223"/>
      <c r="EMO234" s="223"/>
      <c r="EMP234" s="333"/>
      <c r="EMQ234" s="333"/>
      <c r="EMR234" s="223"/>
      <c r="EMS234" s="418"/>
      <c r="EMT234" s="418"/>
      <c r="EMU234" s="331"/>
      <c r="EMV234" s="332"/>
      <c r="EMW234" s="418"/>
      <c r="EMX234" s="223"/>
      <c r="EMY234" s="223"/>
      <c r="EMZ234" s="333"/>
      <c r="ENA234" s="333"/>
      <c r="ENB234" s="223"/>
      <c r="ENC234" s="418"/>
      <c r="END234" s="418"/>
      <c r="ENE234" s="331"/>
      <c r="ENF234" s="332"/>
      <c r="ENG234" s="418"/>
      <c r="ENH234" s="223"/>
      <c r="ENI234" s="223"/>
      <c r="ENJ234" s="333"/>
      <c r="ENK234" s="333"/>
      <c r="ENL234" s="223"/>
      <c r="ENM234" s="418"/>
      <c r="ENN234" s="418"/>
      <c r="ENO234" s="331"/>
      <c r="ENP234" s="332"/>
      <c r="ENQ234" s="418"/>
      <c r="ENR234" s="223"/>
      <c r="ENS234" s="223"/>
      <c r="ENT234" s="333"/>
      <c r="ENU234" s="333"/>
      <c r="ENV234" s="223"/>
      <c r="ENW234" s="418"/>
      <c r="ENX234" s="418"/>
      <c r="ENY234" s="331"/>
      <c r="ENZ234" s="332"/>
      <c r="EOA234" s="418"/>
      <c r="EOB234" s="223"/>
      <c r="EOC234" s="223"/>
      <c r="EOD234" s="333"/>
      <c r="EOE234" s="333"/>
      <c r="EOF234" s="223"/>
      <c r="EOG234" s="418"/>
      <c r="EOH234" s="418"/>
      <c r="EOI234" s="331"/>
      <c r="EOJ234" s="332"/>
      <c r="EOK234" s="418"/>
      <c r="EOL234" s="223"/>
      <c r="EOM234" s="223"/>
      <c r="EON234" s="333"/>
      <c r="EOO234" s="333"/>
      <c r="EOP234" s="223"/>
      <c r="EOQ234" s="418"/>
      <c r="EOR234" s="418"/>
      <c r="EOS234" s="331"/>
      <c r="EOT234" s="332"/>
      <c r="EOU234" s="418"/>
      <c r="EOV234" s="223"/>
      <c r="EOW234" s="223"/>
      <c r="EOX234" s="333"/>
      <c r="EOY234" s="333"/>
      <c r="EOZ234" s="223"/>
      <c r="EPA234" s="418"/>
      <c r="EPB234" s="418"/>
      <c r="EPC234" s="331"/>
      <c r="EPD234" s="332"/>
      <c r="EPE234" s="418"/>
      <c r="EPF234" s="223"/>
      <c r="EPG234" s="223"/>
      <c r="EPH234" s="333"/>
      <c r="EPI234" s="333"/>
      <c r="EPJ234" s="223"/>
      <c r="EPK234" s="418"/>
      <c r="EPL234" s="418"/>
      <c r="EPM234" s="331"/>
      <c r="EPN234" s="332"/>
      <c r="EPO234" s="418"/>
      <c r="EPP234" s="223"/>
      <c r="EPQ234" s="223"/>
      <c r="EPR234" s="333"/>
      <c r="EPS234" s="333"/>
      <c r="EPT234" s="223"/>
      <c r="EPU234" s="418"/>
      <c r="EPV234" s="418"/>
      <c r="EPW234" s="331"/>
      <c r="EPX234" s="332"/>
      <c r="EPY234" s="418"/>
      <c r="EPZ234" s="223"/>
      <c r="EQA234" s="223"/>
      <c r="EQB234" s="333"/>
      <c r="EQC234" s="333"/>
      <c r="EQD234" s="223"/>
      <c r="EQE234" s="418"/>
      <c r="EQF234" s="418"/>
      <c r="EQG234" s="331"/>
      <c r="EQH234" s="332"/>
      <c r="EQI234" s="418"/>
      <c r="EQJ234" s="223"/>
      <c r="EQK234" s="223"/>
      <c r="EQL234" s="333"/>
      <c r="EQM234" s="333"/>
      <c r="EQN234" s="223"/>
      <c r="EQO234" s="418"/>
      <c r="EQP234" s="418"/>
      <c r="EQQ234" s="331"/>
      <c r="EQR234" s="332"/>
      <c r="EQS234" s="418"/>
      <c r="EQT234" s="223"/>
      <c r="EQU234" s="223"/>
      <c r="EQV234" s="333"/>
      <c r="EQW234" s="333"/>
      <c r="EQX234" s="223"/>
      <c r="EQY234" s="418"/>
      <c r="EQZ234" s="418"/>
      <c r="ERA234" s="331"/>
      <c r="ERB234" s="332"/>
      <c r="ERC234" s="418"/>
      <c r="ERD234" s="223"/>
      <c r="ERE234" s="223"/>
      <c r="ERF234" s="333"/>
      <c r="ERG234" s="333"/>
      <c r="ERH234" s="223"/>
      <c r="ERI234" s="418"/>
      <c r="ERJ234" s="418"/>
      <c r="ERK234" s="331"/>
      <c r="ERL234" s="332"/>
      <c r="ERM234" s="418"/>
      <c r="ERN234" s="223"/>
      <c r="ERO234" s="223"/>
      <c r="ERP234" s="333"/>
      <c r="ERQ234" s="333"/>
      <c r="ERR234" s="223"/>
      <c r="ERS234" s="418"/>
      <c r="ERT234" s="418"/>
      <c r="ERU234" s="331"/>
      <c r="ERV234" s="332"/>
      <c r="ERW234" s="418"/>
      <c r="ERX234" s="223"/>
      <c r="ERY234" s="223"/>
      <c r="ERZ234" s="333"/>
      <c r="ESA234" s="333"/>
      <c r="ESB234" s="223"/>
      <c r="ESC234" s="418"/>
      <c r="ESD234" s="418"/>
      <c r="ESE234" s="331"/>
      <c r="ESF234" s="332"/>
      <c r="ESG234" s="418"/>
      <c r="ESH234" s="223"/>
      <c r="ESI234" s="223"/>
      <c r="ESJ234" s="333"/>
      <c r="ESK234" s="333"/>
      <c r="ESL234" s="223"/>
      <c r="ESM234" s="418"/>
      <c r="ESN234" s="418"/>
      <c r="ESO234" s="331"/>
      <c r="ESP234" s="332"/>
      <c r="ESQ234" s="418"/>
      <c r="ESR234" s="223"/>
      <c r="ESS234" s="223"/>
      <c r="EST234" s="333"/>
      <c r="ESU234" s="333"/>
      <c r="ESV234" s="223"/>
      <c r="ESW234" s="418"/>
      <c r="ESX234" s="418"/>
      <c r="ESY234" s="331"/>
      <c r="ESZ234" s="332"/>
      <c r="ETA234" s="418"/>
      <c r="ETB234" s="223"/>
      <c r="ETC234" s="223"/>
      <c r="ETD234" s="333"/>
      <c r="ETE234" s="333"/>
      <c r="ETF234" s="223"/>
      <c r="ETG234" s="418"/>
      <c r="ETH234" s="418"/>
      <c r="ETI234" s="331"/>
      <c r="ETJ234" s="332"/>
      <c r="ETK234" s="418"/>
      <c r="ETL234" s="223"/>
      <c r="ETM234" s="223"/>
      <c r="ETN234" s="333"/>
      <c r="ETO234" s="333"/>
      <c r="ETP234" s="223"/>
      <c r="ETQ234" s="418"/>
      <c r="ETR234" s="418"/>
      <c r="ETS234" s="331"/>
      <c r="ETT234" s="332"/>
      <c r="ETU234" s="418"/>
      <c r="ETV234" s="223"/>
      <c r="ETW234" s="223"/>
      <c r="ETX234" s="333"/>
      <c r="ETY234" s="333"/>
      <c r="ETZ234" s="223"/>
      <c r="EUA234" s="418"/>
      <c r="EUB234" s="418"/>
      <c r="EUC234" s="331"/>
      <c r="EUD234" s="332"/>
      <c r="EUE234" s="418"/>
      <c r="EUF234" s="223"/>
      <c r="EUG234" s="223"/>
      <c r="EUH234" s="333"/>
      <c r="EUI234" s="333"/>
      <c r="EUJ234" s="223"/>
      <c r="EUK234" s="418"/>
      <c r="EUL234" s="418"/>
      <c r="EUM234" s="331"/>
      <c r="EUN234" s="332"/>
      <c r="EUO234" s="418"/>
      <c r="EUP234" s="223"/>
      <c r="EUQ234" s="223"/>
      <c r="EUR234" s="333"/>
      <c r="EUS234" s="333"/>
      <c r="EUT234" s="223"/>
      <c r="EUU234" s="418"/>
      <c r="EUV234" s="418"/>
      <c r="EUW234" s="331"/>
      <c r="EUX234" s="332"/>
      <c r="EUY234" s="418"/>
      <c r="EUZ234" s="223"/>
      <c r="EVA234" s="223"/>
      <c r="EVB234" s="333"/>
      <c r="EVC234" s="333"/>
      <c r="EVD234" s="223"/>
      <c r="EVE234" s="418"/>
      <c r="EVF234" s="418"/>
      <c r="EVG234" s="331"/>
      <c r="EVH234" s="332"/>
      <c r="EVI234" s="418"/>
      <c r="EVJ234" s="223"/>
      <c r="EVK234" s="223"/>
      <c r="EVL234" s="333"/>
      <c r="EVM234" s="333"/>
      <c r="EVN234" s="223"/>
      <c r="EVO234" s="418"/>
      <c r="EVP234" s="418"/>
      <c r="EVQ234" s="331"/>
      <c r="EVR234" s="332"/>
      <c r="EVS234" s="418"/>
      <c r="EVT234" s="223"/>
      <c r="EVU234" s="223"/>
      <c r="EVV234" s="333"/>
      <c r="EVW234" s="333"/>
      <c r="EVX234" s="223"/>
      <c r="EVY234" s="418"/>
      <c r="EVZ234" s="418"/>
      <c r="EWA234" s="331"/>
      <c r="EWB234" s="332"/>
      <c r="EWC234" s="418"/>
      <c r="EWD234" s="223"/>
      <c r="EWE234" s="223"/>
      <c r="EWF234" s="333"/>
      <c r="EWG234" s="333"/>
      <c r="EWH234" s="223"/>
      <c r="EWI234" s="418"/>
      <c r="EWJ234" s="418"/>
      <c r="EWK234" s="331"/>
      <c r="EWL234" s="332"/>
      <c r="EWM234" s="418"/>
      <c r="EWN234" s="223"/>
      <c r="EWO234" s="223"/>
      <c r="EWP234" s="333"/>
      <c r="EWQ234" s="333"/>
      <c r="EWR234" s="223"/>
      <c r="EWS234" s="418"/>
      <c r="EWT234" s="418"/>
      <c r="EWU234" s="331"/>
      <c r="EWV234" s="332"/>
      <c r="EWW234" s="418"/>
      <c r="EWX234" s="223"/>
      <c r="EWY234" s="223"/>
      <c r="EWZ234" s="333"/>
      <c r="EXA234" s="333"/>
      <c r="EXB234" s="223"/>
      <c r="EXC234" s="418"/>
      <c r="EXD234" s="418"/>
      <c r="EXE234" s="331"/>
      <c r="EXF234" s="332"/>
      <c r="EXG234" s="418"/>
      <c r="EXH234" s="223"/>
      <c r="EXI234" s="223"/>
      <c r="EXJ234" s="333"/>
      <c r="EXK234" s="333"/>
      <c r="EXL234" s="223"/>
      <c r="EXM234" s="418"/>
      <c r="EXN234" s="418"/>
      <c r="EXO234" s="331"/>
      <c r="EXP234" s="332"/>
      <c r="EXQ234" s="418"/>
      <c r="EXR234" s="223"/>
      <c r="EXS234" s="223"/>
      <c r="EXT234" s="333"/>
      <c r="EXU234" s="333"/>
      <c r="EXV234" s="223"/>
      <c r="EXW234" s="418"/>
      <c r="EXX234" s="418"/>
      <c r="EXY234" s="331"/>
      <c r="EXZ234" s="332"/>
      <c r="EYA234" s="418"/>
      <c r="EYB234" s="223"/>
      <c r="EYC234" s="223"/>
      <c r="EYD234" s="333"/>
      <c r="EYE234" s="333"/>
      <c r="EYF234" s="223"/>
      <c r="EYG234" s="418"/>
      <c r="EYH234" s="418"/>
      <c r="EYI234" s="331"/>
      <c r="EYJ234" s="332"/>
      <c r="EYK234" s="418"/>
      <c r="EYL234" s="223"/>
      <c r="EYM234" s="223"/>
      <c r="EYN234" s="333"/>
      <c r="EYO234" s="333"/>
      <c r="EYP234" s="223"/>
      <c r="EYQ234" s="418"/>
      <c r="EYR234" s="418"/>
      <c r="EYS234" s="331"/>
      <c r="EYT234" s="332"/>
      <c r="EYU234" s="418"/>
      <c r="EYV234" s="223"/>
      <c r="EYW234" s="223"/>
      <c r="EYX234" s="333"/>
      <c r="EYY234" s="333"/>
      <c r="EYZ234" s="223"/>
      <c r="EZA234" s="418"/>
      <c r="EZB234" s="418"/>
      <c r="EZC234" s="331"/>
      <c r="EZD234" s="332"/>
      <c r="EZE234" s="418"/>
      <c r="EZF234" s="223"/>
      <c r="EZG234" s="223"/>
      <c r="EZH234" s="333"/>
      <c r="EZI234" s="333"/>
      <c r="EZJ234" s="223"/>
      <c r="EZK234" s="418"/>
      <c r="EZL234" s="418"/>
      <c r="EZM234" s="331"/>
      <c r="EZN234" s="332"/>
      <c r="EZO234" s="418"/>
      <c r="EZP234" s="223"/>
      <c r="EZQ234" s="223"/>
      <c r="EZR234" s="333"/>
      <c r="EZS234" s="333"/>
      <c r="EZT234" s="223"/>
      <c r="EZU234" s="418"/>
      <c r="EZV234" s="418"/>
      <c r="EZW234" s="331"/>
      <c r="EZX234" s="332"/>
      <c r="EZY234" s="418"/>
      <c r="EZZ234" s="223"/>
      <c r="FAA234" s="223"/>
      <c r="FAB234" s="333"/>
      <c r="FAC234" s="333"/>
      <c r="FAD234" s="223"/>
      <c r="FAE234" s="418"/>
      <c r="FAF234" s="418"/>
      <c r="FAG234" s="331"/>
      <c r="FAH234" s="332"/>
      <c r="FAI234" s="418"/>
      <c r="FAJ234" s="223"/>
      <c r="FAK234" s="223"/>
      <c r="FAL234" s="333"/>
      <c r="FAM234" s="333"/>
      <c r="FAN234" s="223"/>
      <c r="FAO234" s="418"/>
      <c r="FAP234" s="418"/>
      <c r="FAQ234" s="331"/>
      <c r="FAR234" s="332"/>
      <c r="FAS234" s="418"/>
      <c r="FAT234" s="223"/>
      <c r="FAU234" s="223"/>
      <c r="FAV234" s="333"/>
      <c r="FAW234" s="333"/>
      <c r="FAX234" s="223"/>
      <c r="FAY234" s="418"/>
      <c r="FAZ234" s="418"/>
      <c r="FBA234" s="331"/>
      <c r="FBB234" s="332"/>
      <c r="FBC234" s="418"/>
      <c r="FBD234" s="223"/>
      <c r="FBE234" s="223"/>
      <c r="FBF234" s="333"/>
      <c r="FBG234" s="333"/>
      <c r="FBH234" s="223"/>
      <c r="FBI234" s="418"/>
      <c r="FBJ234" s="418"/>
      <c r="FBK234" s="331"/>
      <c r="FBL234" s="332"/>
      <c r="FBM234" s="418"/>
      <c r="FBN234" s="223"/>
      <c r="FBO234" s="223"/>
      <c r="FBP234" s="333"/>
      <c r="FBQ234" s="333"/>
      <c r="FBR234" s="223"/>
      <c r="FBS234" s="418"/>
      <c r="FBT234" s="418"/>
      <c r="FBU234" s="331"/>
      <c r="FBV234" s="332"/>
      <c r="FBW234" s="418"/>
      <c r="FBX234" s="223"/>
      <c r="FBY234" s="223"/>
      <c r="FBZ234" s="333"/>
      <c r="FCA234" s="333"/>
      <c r="FCB234" s="223"/>
      <c r="FCC234" s="418"/>
      <c r="FCD234" s="418"/>
      <c r="FCE234" s="331"/>
      <c r="FCF234" s="332"/>
      <c r="FCG234" s="418"/>
      <c r="FCH234" s="223"/>
      <c r="FCI234" s="223"/>
      <c r="FCJ234" s="333"/>
      <c r="FCK234" s="333"/>
      <c r="FCL234" s="223"/>
      <c r="FCM234" s="418"/>
      <c r="FCN234" s="418"/>
      <c r="FCO234" s="331"/>
      <c r="FCP234" s="332"/>
      <c r="FCQ234" s="418"/>
      <c r="FCR234" s="223"/>
      <c r="FCS234" s="223"/>
      <c r="FCT234" s="333"/>
      <c r="FCU234" s="333"/>
      <c r="FCV234" s="223"/>
      <c r="FCW234" s="418"/>
      <c r="FCX234" s="418"/>
      <c r="FCY234" s="331"/>
      <c r="FCZ234" s="332"/>
      <c r="FDA234" s="418"/>
      <c r="FDB234" s="223"/>
      <c r="FDC234" s="223"/>
      <c r="FDD234" s="333"/>
      <c r="FDE234" s="333"/>
      <c r="FDF234" s="223"/>
      <c r="FDG234" s="418"/>
      <c r="FDH234" s="418"/>
      <c r="FDI234" s="331"/>
      <c r="FDJ234" s="332"/>
      <c r="FDK234" s="418"/>
      <c r="FDL234" s="223"/>
      <c r="FDM234" s="223"/>
      <c r="FDN234" s="333"/>
      <c r="FDO234" s="333"/>
      <c r="FDP234" s="223"/>
      <c r="FDQ234" s="418"/>
      <c r="FDR234" s="418"/>
      <c r="FDS234" s="331"/>
      <c r="FDT234" s="332"/>
      <c r="FDU234" s="418"/>
      <c r="FDV234" s="223"/>
      <c r="FDW234" s="223"/>
      <c r="FDX234" s="333"/>
      <c r="FDY234" s="333"/>
      <c r="FDZ234" s="223"/>
      <c r="FEA234" s="418"/>
      <c r="FEB234" s="418"/>
      <c r="FEC234" s="331"/>
      <c r="FED234" s="332"/>
      <c r="FEE234" s="418"/>
      <c r="FEF234" s="223"/>
      <c r="FEG234" s="223"/>
      <c r="FEH234" s="333"/>
      <c r="FEI234" s="333"/>
      <c r="FEJ234" s="223"/>
      <c r="FEK234" s="418"/>
      <c r="FEL234" s="418"/>
      <c r="FEM234" s="331"/>
      <c r="FEN234" s="332"/>
      <c r="FEO234" s="418"/>
      <c r="FEP234" s="223"/>
      <c r="FEQ234" s="223"/>
      <c r="FER234" s="333"/>
      <c r="FES234" s="333"/>
      <c r="FET234" s="223"/>
      <c r="FEU234" s="418"/>
      <c r="FEV234" s="418"/>
      <c r="FEW234" s="331"/>
      <c r="FEX234" s="332"/>
      <c r="FEY234" s="418"/>
      <c r="FEZ234" s="223"/>
      <c r="FFA234" s="223"/>
      <c r="FFB234" s="333"/>
      <c r="FFC234" s="333"/>
      <c r="FFD234" s="223"/>
      <c r="FFE234" s="418"/>
      <c r="FFF234" s="418"/>
      <c r="FFG234" s="331"/>
      <c r="FFH234" s="332"/>
      <c r="FFI234" s="418"/>
      <c r="FFJ234" s="223"/>
      <c r="FFK234" s="223"/>
      <c r="FFL234" s="333"/>
      <c r="FFM234" s="333"/>
      <c r="FFN234" s="223"/>
      <c r="FFO234" s="418"/>
      <c r="FFP234" s="418"/>
      <c r="FFQ234" s="331"/>
      <c r="FFR234" s="332"/>
      <c r="FFS234" s="418"/>
      <c r="FFT234" s="223"/>
      <c r="FFU234" s="223"/>
      <c r="FFV234" s="333"/>
      <c r="FFW234" s="333"/>
      <c r="FFX234" s="223"/>
      <c r="FFY234" s="418"/>
      <c r="FFZ234" s="418"/>
      <c r="FGA234" s="331"/>
      <c r="FGB234" s="332"/>
      <c r="FGC234" s="418"/>
      <c r="FGD234" s="223"/>
      <c r="FGE234" s="223"/>
      <c r="FGF234" s="333"/>
      <c r="FGG234" s="333"/>
      <c r="FGH234" s="223"/>
      <c r="FGI234" s="418"/>
      <c r="FGJ234" s="418"/>
      <c r="FGK234" s="331"/>
      <c r="FGL234" s="332"/>
      <c r="FGM234" s="418"/>
      <c r="FGN234" s="223"/>
      <c r="FGO234" s="223"/>
      <c r="FGP234" s="333"/>
      <c r="FGQ234" s="333"/>
      <c r="FGR234" s="223"/>
      <c r="FGS234" s="418"/>
      <c r="FGT234" s="418"/>
      <c r="FGU234" s="331"/>
      <c r="FGV234" s="332"/>
      <c r="FGW234" s="418"/>
      <c r="FGX234" s="223"/>
      <c r="FGY234" s="223"/>
      <c r="FGZ234" s="333"/>
      <c r="FHA234" s="333"/>
      <c r="FHB234" s="223"/>
      <c r="FHC234" s="418"/>
      <c r="FHD234" s="418"/>
      <c r="FHE234" s="331"/>
      <c r="FHF234" s="332"/>
      <c r="FHG234" s="418"/>
      <c r="FHH234" s="223"/>
      <c r="FHI234" s="223"/>
      <c r="FHJ234" s="333"/>
      <c r="FHK234" s="333"/>
      <c r="FHL234" s="223"/>
      <c r="FHM234" s="418"/>
      <c r="FHN234" s="418"/>
      <c r="FHO234" s="331"/>
      <c r="FHP234" s="332"/>
      <c r="FHQ234" s="418"/>
      <c r="FHR234" s="223"/>
      <c r="FHS234" s="223"/>
      <c r="FHT234" s="333"/>
      <c r="FHU234" s="333"/>
      <c r="FHV234" s="223"/>
      <c r="FHW234" s="418"/>
      <c r="FHX234" s="418"/>
      <c r="FHY234" s="331"/>
      <c r="FHZ234" s="332"/>
      <c r="FIA234" s="418"/>
      <c r="FIB234" s="223"/>
      <c r="FIC234" s="223"/>
      <c r="FID234" s="333"/>
      <c r="FIE234" s="333"/>
      <c r="FIF234" s="223"/>
      <c r="FIG234" s="418"/>
      <c r="FIH234" s="418"/>
      <c r="FII234" s="331"/>
      <c r="FIJ234" s="332"/>
      <c r="FIK234" s="418"/>
      <c r="FIL234" s="223"/>
      <c r="FIM234" s="223"/>
      <c r="FIN234" s="333"/>
      <c r="FIO234" s="333"/>
      <c r="FIP234" s="223"/>
      <c r="FIQ234" s="418"/>
      <c r="FIR234" s="418"/>
      <c r="FIS234" s="331"/>
      <c r="FIT234" s="332"/>
      <c r="FIU234" s="418"/>
      <c r="FIV234" s="223"/>
      <c r="FIW234" s="223"/>
      <c r="FIX234" s="333"/>
      <c r="FIY234" s="333"/>
      <c r="FIZ234" s="223"/>
      <c r="FJA234" s="418"/>
      <c r="FJB234" s="418"/>
      <c r="FJC234" s="331"/>
      <c r="FJD234" s="332"/>
      <c r="FJE234" s="418"/>
      <c r="FJF234" s="223"/>
      <c r="FJG234" s="223"/>
      <c r="FJH234" s="333"/>
      <c r="FJI234" s="333"/>
      <c r="FJJ234" s="223"/>
      <c r="FJK234" s="418"/>
      <c r="FJL234" s="418"/>
      <c r="FJM234" s="331"/>
      <c r="FJN234" s="332"/>
      <c r="FJO234" s="418"/>
      <c r="FJP234" s="223"/>
      <c r="FJQ234" s="223"/>
      <c r="FJR234" s="333"/>
      <c r="FJS234" s="333"/>
      <c r="FJT234" s="223"/>
      <c r="FJU234" s="418"/>
      <c r="FJV234" s="418"/>
      <c r="FJW234" s="331"/>
      <c r="FJX234" s="332"/>
      <c r="FJY234" s="418"/>
      <c r="FJZ234" s="223"/>
      <c r="FKA234" s="223"/>
      <c r="FKB234" s="333"/>
      <c r="FKC234" s="333"/>
      <c r="FKD234" s="223"/>
      <c r="FKE234" s="418"/>
      <c r="FKF234" s="418"/>
      <c r="FKG234" s="331"/>
      <c r="FKH234" s="332"/>
      <c r="FKI234" s="418"/>
      <c r="FKJ234" s="223"/>
      <c r="FKK234" s="223"/>
      <c r="FKL234" s="333"/>
      <c r="FKM234" s="333"/>
      <c r="FKN234" s="223"/>
      <c r="FKO234" s="418"/>
      <c r="FKP234" s="418"/>
      <c r="FKQ234" s="331"/>
      <c r="FKR234" s="332"/>
      <c r="FKS234" s="418"/>
      <c r="FKT234" s="223"/>
      <c r="FKU234" s="223"/>
      <c r="FKV234" s="333"/>
      <c r="FKW234" s="333"/>
      <c r="FKX234" s="223"/>
      <c r="FKY234" s="418"/>
      <c r="FKZ234" s="418"/>
      <c r="FLA234" s="331"/>
      <c r="FLB234" s="332"/>
      <c r="FLC234" s="418"/>
      <c r="FLD234" s="223"/>
      <c r="FLE234" s="223"/>
      <c r="FLF234" s="333"/>
      <c r="FLG234" s="333"/>
      <c r="FLH234" s="223"/>
      <c r="FLI234" s="418"/>
      <c r="FLJ234" s="418"/>
      <c r="FLK234" s="331"/>
      <c r="FLL234" s="332"/>
      <c r="FLM234" s="418"/>
      <c r="FLN234" s="223"/>
      <c r="FLO234" s="223"/>
      <c r="FLP234" s="333"/>
      <c r="FLQ234" s="333"/>
      <c r="FLR234" s="223"/>
      <c r="FLS234" s="418"/>
      <c r="FLT234" s="418"/>
      <c r="FLU234" s="331"/>
      <c r="FLV234" s="332"/>
      <c r="FLW234" s="418"/>
      <c r="FLX234" s="223"/>
      <c r="FLY234" s="223"/>
      <c r="FLZ234" s="333"/>
      <c r="FMA234" s="333"/>
      <c r="FMB234" s="223"/>
      <c r="FMC234" s="418"/>
      <c r="FMD234" s="418"/>
      <c r="FME234" s="331"/>
      <c r="FMF234" s="332"/>
      <c r="FMG234" s="418"/>
      <c r="FMH234" s="223"/>
      <c r="FMI234" s="223"/>
      <c r="FMJ234" s="333"/>
      <c r="FMK234" s="333"/>
      <c r="FML234" s="223"/>
      <c r="FMM234" s="418"/>
      <c r="FMN234" s="418"/>
      <c r="FMO234" s="331"/>
      <c r="FMP234" s="332"/>
      <c r="FMQ234" s="418"/>
      <c r="FMR234" s="223"/>
      <c r="FMS234" s="223"/>
      <c r="FMT234" s="333"/>
      <c r="FMU234" s="333"/>
      <c r="FMV234" s="223"/>
      <c r="FMW234" s="418"/>
      <c r="FMX234" s="418"/>
      <c r="FMY234" s="331"/>
      <c r="FMZ234" s="332"/>
      <c r="FNA234" s="418"/>
      <c r="FNB234" s="223"/>
      <c r="FNC234" s="223"/>
      <c r="FND234" s="333"/>
      <c r="FNE234" s="333"/>
      <c r="FNF234" s="223"/>
      <c r="FNG234" s="418"/>
      <c r="FNH234" s="418"/>
      <c r="FNI234" s="331"/>
      <c r="FNJ234" s="332"/>
      <c r="FNK234" s="418"/>
      <c r="FNL234" s="223"/>
      <c r="FNM234" s="223"/>
      <c r="FNN234" s="333"/>
      <c r="FNO234" s="333"/>
      <c r="FNP234" s="223"/>
      <c r="FNQ234" s="418"/>
      <c r="FNR234" s="418"/>
      <c r="FNS234" s="331"/>
      <c r="FNT234" s="332"/>
      <c r="FNU234" s="418"/>
      <c r="FNV234" s="223"/>
      <c r="FNW234" s="223"/>
      <c r="FNX234" s="333"/>
      <c r="FNY234" s="333"/>
      <c r="FNZ234" s="223"/>
      <c r="FOA234" s="418"/>
      <c r="FOB234" s="418"/>
      <c r="FOC234" s="331"/>
      <c r="FOD234" s="332"/>
      <c r="FOE234" s="418"/>
      <c r="FOF234" s="223"/>
      <c r="FOG234" s="223"/>
      <c r="FOH234" s="333"/>
      <c r="FOI234" s="333"/>
      <c r="FOJ234" s="223"/>
      <c r="FOK234" s="418"/>
      <c r="FOL234" s="418"/>
      <c r="FOM234" s="331"/>
      <c r="FON234" s="332"/>
      <c r="FOO234" s="418"/>
      <c r="FOP234" s="223"/>
      <c r="FOQ234" s="223"/>
      <c r="FOR234" s="333"/>
      <c r="FOS234" s="333"/>
      <c r="FOT234" s="223"/>
      <c r="FOU234" s="418"/>
      <c r="FOV234" s="418"/>
      <c r="FOW234" s="331"/>
      <c r="FOX234" s="332"/>
      <c r="FOY234" s="418"/>
      <c r="FOZ234" s="223"/>
      <c r="FPA234" s="223"/>
      <c r="FPB234" s="333"/>
      <c r="FPC234" s="333"/>
      <c r="FPD234" s="223"/>
      <c r="FPE234" s="418"/>
      <c r="FPF234" s="418"/>
      <c r="FPG234" s="331"/>
      <c r="FPH234" s="332"/>
      <c r="FPI234" s="418"/>
      <c r="FPJ234" s="223"/>
      <c r="FPK234" s="223"/>
      <c r="FPL234" s="333"/>
      <c r="FPM234" s="333"/>
      <c r="FPN234" s="223"/>
      <c r="FPO234" s="418"/>
      <c r="FPP234" s="418"/>
      <c r="FPQ234" s="331"/>
      <c r="FPR234" s="332"/>
      <c r="FPS234" s="418"/>
      <c r="FPT234" s="223"/>
      <c r="FPU234" s="223"/>
      <c r="FPV234" s="333"/>
      <c r="FPW234" s="333"/>
      <c r="FPX234" s="223"/>
      <c r="FPY234" s="418"/>
      <c r="FPZ234" s="418"/>
      <c r="FQA234" s="331"/>
      <c r="FQB234" s="332"/>
      <c r="FQC234" s="418"/>
      <c r="FQD234" s="223"/>
      <c r="FQE234" s="223"/>
      <c r="FQF234" s="333"/>
      <c r="FQG234" s="333"/>
      <c r="FQH234" s="223"/>
      <c r="FQI234" s="418"/>
      <c r="FQJ234" s="418"/>
      <c r="FQK234" s="331"/>
      <c r="FQL234" s="332"/>
      <c r="FQM234" s="418"/>
      <c r="FQN234" s="223"/>
      <c r="FQO234" s="223"/>
      <c r="FQP234" s="333"/>
      <c r="FQQ234" s="333"/>
      <c r="FQR234" s="223"/>
      <c r="FQS234" s="418"/>
      <c r="FQT234" s="418"/>
      <c r="FQU234" s="331"/>
      <c r="FQV234" s="332"/>
      <c r="FQW234" s="418"/>
      <c r="FQX234" s="223"/>
      <c r="FQY234" s="223"/>
      <c r="FQZ234" s="333"/>
      <c r="FRA234" s="333"/>
      <c r="FRB234" s="223"/>
      <c r="FRC234" s="418"/>
      <c r="FRD234" s="418"/>
      <c r="FRE234" s="331"/>
      <c r="FRF234" s="332"/>
      <c r="FRG234" s="418"/>
      <c r="FRH234" s="223"/>
      <c r="FRI234" s="223"/>
      <c r="FRJ234" s="333"/>
      <c r="FRK234" s="333"/>
      <c r="FRL234" s="223"/>
      <c r="FRM234" s="418"/>
      <c r="FRN234" s="418"/>
      <c r="FRO234" s="331"/>
      <c r="FRP234" s="332"/>
      <c r="FRQ234" s="418"/>
      <c r="FRR234" s="223"/>
      <c r="FRS234" s="223"/>
      <c r="FRT234" s="333"/>
      <c r="FRU234" s="333"/>
      <c r="FRV234" s="223"/>
      <c r="FRW234" s="418"/>
      <c r="FRX234" s="418"/>
      <c r="FRY234" s="331"/>
      <c r="FRZ234" s="332"/>
      <c r="FSA234" s="418"/>
      <c r="FSB234" s="223"/>
      <c r="FSC234" s="223"/>
      <c r="FSD234" s="333"/>
      <c r="FSE234" s="333"/>
      <c r="FSF234" s="223"/>
      <c r="FSG234" s="418"/>
      <c r="FSH234" s="418"/>
      <c r="FSI234" s="331"/>
      <c r="FSJ234" s="332"/>
      <c r="FSK234" s="418"/>
      <c r="FSL234" s="223"/>
      <c r="FSM234" s="223"/>
      <c r="FSN234" s="333"/>
      <c r="FSO234" s="333"/>
      <c r="FSP234" s="223"/>
      <c r="FSQ234" s="418"/>
      <c r="FSR234" s="418"/>
      <c r="FSS234" s="331"/>
      <c r="FST234" s="332"/>
      <c r="FSU234" s="418"/>
      <c r="FSV234" s="223"/>
      <c r="FSW234" s="223"/>
      <c r="FSX234" s="333"/>
      <c r="FSY234" s="333"/>
      <c r="FSZ234" s="223"/>
      <c r="FTA234" s="418"/>
      <c r="FTB234" s="418"/>
      <c r="FTC234" s="331"/>
      <c r="FTD234" s="332"/>
      <c r="FTE234" s="418"/>
      <c r="FTF234" s="223"/>
      <c r="FTG234" s="223"/>
      <c r="FTH234" s="333"/>
      <c r="FTI234" s="333"/>
      <c r="FTJ234" s="223"/>
      <c r="FTK234" s="418"/>
      <c r="FTL234" s="418"/>
      <c r="FTM234" s="331"/>
      <c r="FTN234" s="332"/>
      <c r="FTO234" s="418"/>
      <c r="FTP234" s="223"/>
      <c r="FTQ234" s="223"/>
      <c r="FTR234" s="333"/>
      <c r="FTS234" s="333"/>
      <c r="FTT234" s="223"/>
      <c r="FTU234" s="418"/>
      <c r="FTV234" s="418"/>
      <c r="FTW234" s="331"/>
      <c r="FTX234" s="332"/>
      <c r="FTY234" s="418"/>
      <c r="FTZ234" s="223"/>
      <c r="FUA234" s="223"/>
      <c r="FUB234" s="333"/>
      <c r="FUC234" s="333"/>
      <c r="FUD234" s="223"/>
      <c r="FUE234" s="418"/>
      <c r="FUF234" s="418"/>
      <c r="FUG234" s="331"/>
      <c r="FUH234" s="332"/>
      <c r="FUI234" s="418"/>
      <c r="FUJ234" s="223"/>
      <c r="FUK234" s="223"/>
      <c r="FUL234" s="333"/>
      <c r="FUM234" s="333"/>
      <c r="FUN234" s="223"/>
      <c r="FUO234" s="418"/>
      <c r="FUP234" s="418"/>
      <c r="FUQ234" s="331"/>
      <c r="FUR234" s="332"/>
      <c r="FUS234" s="418"/>
      <c r="FUT234" s="223"/>
      <c r="FUU234" s="223"/>
      <c r="FUV234" s="333"/>
      <c r="FUW234" s="333"/>
      <c r="FUX234" s="223"/>
      <c r="FUY234" s="418"/>
      <c r="FUZ234" s="418"/>
      <c r="FVA234" s="331"/>
      <c r="FVB234" s="332"/>
      <c r="FVC234" s="418"/>
      <c r="FVD234" s="223"/>
      <c r="FVE234" s="223"/>
      <c r="FVF234" s="333"/>
      <c r="FVG234" s="333"/>
      <c r="FVH234" s="223"/>
      <c r="FVI234" s="418"/>
      <c r="FVJ234" s="418"/>
      <c r="FVK234" s="331"/>
      <c r="FVL234" s="332"/>
      <c r="FVM234" s="418"/>
      <c r="FVN234" s="223"/>
      <c r="FVO234" s="223"/>
      <c r="FVP234" s="333"/>
      <c r="FVQ234" s="333"/>
      <c r="FVR234" s="223"/>
      <c r="FVS234" s="418"/>
      <c r="FVT234" s="418"/>
      <c r="FVU234" s="331"/>
      <c r="FVV234" s="332"/>
      <c r="FVW234" s="418"/>
      <c r="FVX234" s="223"/>
      <c r="FVY234" s="223"/>
      <c r="FVZ234" s="333"/>
      <c r="FWA234" s="333"/>
      <c r="FWB234" s="223"/>
      <c r="FWC234" s="418"/>
      <c r="FWD234" s="418"/>
      <c r="FWE234" s="331"/>
      <c r="FWF234" s="332"/>
      <c r="FWG234" s="418"/>
      <c r="FWH234" s="223"/>
      <c r="FWI234" s="223"/>
      <c r="FWJ234" s="333"/>
      <c r="FWK234" s="333"/>
      <c r="FWL234" s="223"/>
      <c r="FWM234" s="418"/>
      <c r="FWN234" s="418"/>
      <c r="FWO234" s="331"/>
      <c r="FWP234" s="332"/>
      <c r="FWQ234" s="418"/>
      <c r="FWR234" s="223"/>
      <c r="FWS234" s="223"/>
      <c r="FWT234" s="333"/>
      <c r="FWU234" s="333"/>
      <c r="FWV234" s="223"/>
      <c r="FWW234" s="418"/>
      <c r="FWX234" s="418"/>
      <c r="FWY234" s="331"/>
      <c r="FWZ234" s="332"/>
      <c r="FXA234" s="418"/>
      <c r="FXB234" s="223"/>
      <c r="FXC234" s="223"/>
      <c r="FXD234" s="333"/>
      <c r="FXE234" s="333"/>
      <c r="FXF234" s="223"/>
      <c r="FXG234" s="418"/>
      <c r="FXH234" s="418"/>
      <c r="FXI234" s="331"/>
      <c r="FXJ234" s="332"/>
      <c r="FXK234" s="418"/>
      <c r="FXL234" s="223"/>
      <c r="FXM234" s="223"/>
      <c r="FXN234" s="333"/>
      <c r="FXO234" s="333"/>
      <c r="FXP234" s="223"/>
      <c r="FXQ234" s="418"/>
      <c r="FXR234" s="418"/>
      <c r="FXS234" s="331"/>
      <c r="FXT234" s="332"/>
      <c r="FXU234" s="418"/>
      <c r="FXV234" s="223"/>
      <c r="FXW234" s="223"/>
      <c r="FXX234" s="333"/>
      <c r="FXY234" s="333"/>
      <c r="FXZ234" s="223"/>
      <c r="FYA234" s="418"/>
      <c r="FYB234" s="418"/>
      <c r="FYC234" s="331"/>
      <c r="FYD234" s="332"/>
      <c r="FYE234" s="418"/>
      <c r="FYF234" s="223"/>
      <c r="FYG234" s="223"/>
      <c r="FYH234" s="333"/>
      <c r="FYI234" s="333"/>
      <c r="FYJ234" s="223"/>
      <c r="FYK234" s="418"/>
      <c r="FYL234" s="418"/>
      <c r="FYM234" s="331"/>
      <c r="FYN234" s="332"/>
      <c r="FYO234" s="418"/>
      <c r="FYP234" s="223"/>
      <c r="FYQ234" s="223"/>
      <c r="FYR234" s="333"/>
      <c r="FYS234" s="333"/>
      <c r="FYT234" s="223"/>
      <c r="FYU234" s="418"/>
      <c r="FYV234" s="418"/>
      <c r="FYW234" s="331"/>
      <c r="FYX234" s="332"/>
      <c r="FYY234" s="418"/>
      <c r="FYZ234" s="223"/>
      <c r="FZA234" s="223"/>
      <c r="FZB234" s="333"/>
      <c r="FZC234" s="333"/>
      <c r="FZD234" s="223"/>
      <c r="FZE234" s="418"/>
      <c r="FZF234" s="418"/>
      <c r="FZG234" s="331"/>
      <c r="FZH234" s="332"/>
      <c r="FZI234" s="418"/>
      <c r="FZJ234" s="223"/>
      <c r="FZK234" s="223"/>
      <c r="FZL234" s="333"/>
      <c r="FZM234" s="333"/>
      <c r="FZN234" s="223"/>
      <c r="FZO234" s="418"/>
      <c r="FZP234" s="418"/>
      <c r="FZQ234" s="331"/>
      <c r="FZR234" s="332"/>
      <c r="FZS234" s="418"/>
      <c r="FZT234" s="223"/>
      <c r="FZU234" s="223"/>
      <c r="FZV234" s="333"/>
      <c r="FZW234" s="333"/>
      <c r="FZX234" s="223"/>
      <c r="FZY234" s="418"/>
      <c r="FZZ234" s="418"/>
      <c r="GAA234" s="331"/>
      <c r="GAB234" s="332"/>
      <c r="GAC234" s="418"/>
      <c r="GAD234" s="223"/>
      <c r="GAE234" s="223"/>
      <c r="GAF234" s="333"/>
      <c r="GAG234" s="333"/>
      <c r="GAH234" s="223"/>
      <c r="GAI234" s="418"/>
      <c r="GAJ234" s="418"/>
      <c r="GAK234" s="331"/>
      <c r="GAL234" s="332"/>
      <c r="GAM234" s="418"/>
      <c r="GAN234" s="223"/>
      <c r="GAO234" s="223"/>
      <c r="GAP234" s="333"/>
      <c r="GAQ234" s="333"/>
      <c r="GAR234" s="223"/>
      <c r="GAS234" s="418"/>
      <c r="GAT234" s="418"/>
      <c r="GAU234" s="331"/>
      <c r="GAV234" s="332"/>
      <c r="GAW234" s="418"/>
      <c r="GAX234" s="223"/>
      <c r="GAY234" s="223"/>
      <c r="GAZ234" s="333"/>
      <c r="GBA234" s="333"/>
      <c r="GBB234" s="223"/>
      <c r="GBC234" s="418"/>
      <c r="GBD234" s="418"/>
      <c r="GBE234" s="331"/>
      <c r="GBF234" s="332"/>
      <c r="GBG234" s="418"/>
      <c r="GBH234" s="223"/>
      <c r="GBI234" s="223"/>
      <c r="GBJ234" s="333"/>
      <c r="GBK234" s="333"/>
      <c r="GBL234" s="223"/>
      <c r="GBM234" s="418"/>
      <c r="GBN234" s="418"/>
      <c r="GBO234" s="331"/>
      <c r="GBP234" s="332"/>
      <c r="GBQ234" s="418"/>
      <c r="GBR234" s="223"/>
      <c r="GBS234" s="223"/>
      <c r="GBT234" s="333"/>
      <c r="GBU234" s="333"/>
      <c r="GBV234" s="223"/>
      <c r="GBW234" s="418"/>
      <c r="GBX234" s="418"/>
      <c r="GBY234" s="331"/>
      <c r="GBZ234" s="332"/>
      <c r="GCA234" s="418"/>
      <c r="GCB234" s="223"/>
      <c r="GCC234" s="223"/>
      <c r="GCD234" s="333"/>
      <c r="GCE234" s="333"/>
      <c r="GCF234" s="223"/>
      <c r="GCG234" s="418"/>
      <c r="GCH234" s="418"/>
      <c r="GCI234" s="331"/>
      <c r="GCJ234" s="332"/>
      <c r="GCK234" s="418"/>
      <c r="GCL234" s="223"/>
      <c r="GCM234" s="223"/>
      <c r="GCN234" s="333"/>
      <c r="GCO234" s="333"/>
      <c r="GCP234" s="223"/>
      <c r="GCQ234" s="418"/>
      <c r="GCR234" s="418"/>
      <c r="GCS234" s="331"/>
      <c r="GCT234" s="332"/>
      <c r="GCU234" s="418"/>
      <c r="GCV234" s="223"/>
      <c r="GCW234" s="223"/>
      <c r="GCX234" s="333"/>
      <c r="GCY234" s="333"/>
      <c r="GCZ234" s="223"/>
      <c r="GDA234" s="418"/>
      <c r="GDB234" s="418"/>
      <c r="GDC234" s="331"/>
      <c r="GDD234" s="332"/>
      <c r="GDE234" s="418"/>
      <c r="GDF234" s="223"/>
      <c r="GDG234" s="223"/>
      <c r="GDH234" s="333"/>
      <c r="GDI234" s="333"/>
      <c r="GDJ234" s="223"/>
      <c r="GDK234" s="418"/>
      <c r="GDL234" s="418"/>
      <c r="GDM234" s="331"/>
      <c r="GDN234" s="332"/>
      <c r="GDO234" s="418"/>
      <c r="GDP234" s="223"/>
      <c r="GDQ234" s="223"/>
      <c r="GDR234" s="333"/>
      <c r="GDS234" s="333"/>
      <c r="GDT234" s="223"/>
      <c r="GDU234" s="418"/>
      <c r="GDV234" s="418"/>
      <c r="GDW234" s="331"/>
      <c r="GDX234" s="332"/>
      <c r="GDY234" s="418"/>
      <c r="GDZ234" s="223"/>
      <c r="GEA234" s="223"/>
      <c r="GEB234" s="333"/>
      <c r="GEC234" s="333"/>
      <c r="GED234" s="223"/>
      <c r="GEE234" s="418"/>
      <c r="GEF234" s="418"/>
      <c r="GEG234" s="331"/>
      <c r="GEH234" s="332"/>
      <c r="GEI234" s="418"/>
      <c r="GEJ234" s="223"/>
      <c r="GEK234" s="223"/>
      <c r="GEL234" s="333"/>
      <c r="GEM234" s="333"/>
      <c r="GEN234" s="223"/>
      <c r="GEO234" s="418"/>
      <c r="GEP234" s="418"/>
      <c r="GEQ234" s="331"/>
      <c r="GER234" s="332"/>
      <c r="GES234" s="418"/>
      <c r="GET234" s="223"/>
      <c r="GEU234" s="223"/>
      <c r="GEV234" s="333"/>
      <c r="GEW234" s="333"/>
      <c r="GEX234" s="223"/>
      <c r="GEY234" s="418"/>
      <c r="GEZ234" s="418"/>
      <c r="GFA234" s="331"/>
      <c r="GFB234" s="332"/>
      <c r="GFC234" s="418"/>
      <c r="GFD234" s="223"/>
      <c r="GFE234" s="223"/>
      <c r="GFF234" s="333"/>
      <c r="GFG234" s="333"/>
      <c r="GFH234" s="223"/>
      <c r="GFI234" s="418"/>
      <c r="GFJ234" s="418"/>
      <c r="GFK234" s="331"/>
      <c r="GFL234" s="332"/>
      <c r="GFM234" s="418"/>
      <c r="GFN234" s="223"/>
      <c r="GFO234" s="223"/>
      <c r="GFP234" s="333"/>
      <c r="GFQ234" s="333"/>
      <c r="GFR234" s="223"/>
      <c r="GFS234" s="418"/>
      <c r="GFT234" s="418"/>
      <c r="GFU234" s="331"/>
      <c r="GFV234" s="332"/>
      <c r="GFW234" s="418"/>
      <c r="GFX234" s="223"/>
      <c r="GFY234" s="223"/>
      <c r="GFZ234" s="333"/>
      <c r="GGA234" s="333"/>
      <c r="GGB234" s="223"/>
      <c r="GGC234" s="418"/>
      <c r="GGD234" s="418"/>
      <c r="GGE234" s="331"/>
      <c r="GGF234" s="332"/>
      <c r="GGG234" s="418"/>
      <c r="GGH234" s="223"/>
      <c r="GGI234" s="223"/>
      <c r="GGJ234" s="333"/>
      <c r="GGK234" s="333"/>
      <c r="GGL234" s="223"/>
      <c r="GGM234" s="418"/>
      <c r="GGN234" s="418"/>
      <c r="GGO234" s="331"/>
      <c r="GGP234" s="332"/>
      <c r="GGQ234" s="418"/>
      <c r="GGR234" s="223"/>
      <c r="GGS234" s="223"/>
      <c r="GGT234" s="333"/>
      <c r="GGU234" s="333"/>
      <c r="GGV234" s="223"/>
      <c r="GGW234" s="418"/>
      <c r="GGX234" s="418"/>
      <c r="GGY234" s="331"/>
      <c r="GGZ234" s="332"/>
      <c r="GHA234" s="418"/>
      <c r="GHB234" s="223"/>
      <c r="GHC234" s="223"/>
      <c r="GHD234" s="333"/>
      <c r="GHE234" s="333"/>
      <c r="GHF234" s="223"/>
      <c r="GHG234" s="418"/>
      <c r="GHH234" s="418"/>
      <c r="GHI234" s="331"/>
      <c r="GHJ234" s="332"/>
      <c r="GHK234" s="418"/>
      <c r="GHL234" s="223"/>
      <c r="GHM234" s="223"/>
      <c r="GHN234" s="333"/>
      <c r="GHO234" s="333"/>
      <c r="GHP234" s="223"/>
      <c r="GHQ234" s="418"/>
      <c r="GHR234" s="418"/>
      <c r="GHS234" s="331"/>
      <c r="GHT234" s="332"/>
      <c r="GHU234" s="418"/>
      <c r="GHV234" s="223"/>
      <c r="GHW234" s="223"/>
      <c r="GHX234" s="333"/>
      <c r="GHY234" s="333"/>
      <c r="GHZ234" s="223"/>
      <c r="GIA234" s="418"/>
      <c r="GIB234" s="418"/>
      <c r="GIC234" s="331"/>
      <c r="GID234" s="332"/>
      <c r="GIE234" s="418"/>
      <c r="GIF234" s="223"/>
      <c r="GIG234" s="223"/>
      <c r="GIH234" s="333"/>
      <c r="GII234" s="333"/>
      <c r="GIJ234" s="223"/>
      <c r="GIK234" s="418"/>
      <c r="GIL234" s="418"/>
      <c r="GIM234" s="331"/>
      <c r="GIN234" s="332"/>
      <c r="GIO234" s="418"/>
      <c r="GIP234" s="223"/>
      <c r="GIQ234" s="223"/>
      <c r="GIR234" s="333"/>
      <c r="GIS234" s="333"/>
      <c r="GIT234" s="223"/>
      <c r="GIU234" s="418"/>
      <c r="GIV234" s="418"/>
      <c r="GIW234" s="331"/>
      <c r="GIX234" s="332"/>
      <c r="GIY234" s="418"/>
      <c r="GIZ234" s="223"/>
      <c r="GJA234" s="223"/>
      <c r="GJB234" s="333"/>
      <c r="GJC234" s="333"/>
      <c r="GJD234" s="223"/>
      <c r="GJE234" s="418"/>
      <c r="GJF234" s="418"/>
      <c r="GJG234" s="331"/>
      <c r="GJH234" s="332"/>
      <c r="GJI234" s="418"/>
      <c r="GJJ234" s="223"/>
      <c r="GJK234" s="223"/>
      <c r="GJL234" s="333"/>
      <c r="GJM234" s="333"/>
      <c r="GJN234" s="223"/>
      <c r="GJO234" s="418"/>
      <c r="GJP234" s="418"/>
      <c r="GJQ234" s="331"/>
      <c r="GJR234" s="332"/>
      <c r="GJS234" s="418"/>
      <c r="GJT234" s="223"/>
      <c r="GJU234" s="223"/>
      <c r="GJV234" s="333"/>
      <c r="GJW234" s="333"/>
      <c r="GJX234" s="223"/>
      <c r="GJY234" s="418"/>
      <c r="GJZ234" s="418"/>
      <c r="GKA234" s="331"/>
      <c r="GKB234" s="332"/>
      <c r="GKC234" s="418"/>
      <c r="GKD234" s="223"/>
      <c r="GKE234" s="223"/>
      <c r="GKF234" s="333"/>
      <c r="GKG234" s="333"/>
      <c r="GKH234" s="223"/>
      <c r="GKI234" s="418"/>
      <c r="GKJ234" s="418"/>
      <c r="GKK234" s="331"/>
      <c r="GKL234" s="332"/>
      <c r="GKM234" s="418"/>
      <c r="GKN234" s="223"/>
      <c r="GKO234" s="223"/>
      <c r="GKP234" s="333"/>
      <c r="GKQ234" s="333"/>
      <c r="GKR234" s="223"/>
      <c r="GKS234" s="418"/>
      <c r="GKT234" s="418"/>
      <c r="GKU234" s="331"/>
      <c r="GKV234" s="332"/>
      <c r="GKW234" s="418"/>
      <c r="GKX234" s="223"/>
      <c r="GKY234" s="223"/>
      <c r="GKZ234" s="333"/>
      <c r="GLA234" s="333"/>
      <c r="GLB234" s="223"/>
      <c r="GLC234" s="418"/>
      <c r="GLD234" s="418"/>
      <c r="GLE234" s="331"/>
      <c r="GLF234" s="332"/>
      <c r="GLG234" s="418"/>
      <c r="GLH234" s="223"/>
      <c r="GLI234" s="223"/>
      <c r="GLJ234" s="333"/>
      <c r="GLK234" s="333"/>
      <c r="GLL234" s="223"/>
      <c r="GLM234" s="418"/>
      <c r="GLN234" s="418"/>
      <c r="GLO234" s="331"/>
      <c r="GLP234" s="332"/>
      <c r="GLQ234" s="418"/>
      <c r="GLR234" s="223"/>
      <c r="GLS234" s="223"/>
      <c r="GLT234" s="333"/>
      <c r="GLU234" s="333"/>
      <c r="GLV234" s="223"/>
      <c r="GLW234" s="418"/>
      <c r="GLX234" s="418"/>
      <c r="GLY234" s="331"/>
      <c r="GLZ234" s="332"/>
      <c r="GMA234" s="418"/>
      <c r="GMB234" s="223"/>
      <c r="GMC234" s="223"/>
      <c r="GMD234" s="333"/>
      <c r="GME234" s="333"/>
      <c r="GMF234" s="223"/>
      <c r="GMG234" s="418"/>
      <c r="GMH234" s="418"/>
      <c r="GMI234" s="331"/>
      <c r="GMJ234" s="332"/>
      <c r="GMK234" s="418"/>
      <c r="GML234" s="223"/>
      <c r="GMM234" s="223"/>
      <c r="GMN234" s="333"/>
      <c r="GMO234" s="333"/>
      <c r="GMP234" s="223"/>
      <c r="GMQ234" s="418"/>
      <c r="GMR234" s="418"/>
      <c r="GMS234" s="331"/>
      <c r="GMT234" s="332"/>
      <c r="GMU234" s="418"/>
      <c r="GMV234" s="223"/>
      <c r="GMW234" s="223"/>
      <c r="GMX234" s="333"/>
      <c r="GMY234" s="333"/>
      <c r="GMZ234" s="223"/>
      <c r="GNA234" s="418"/>
      <c r="GNB234" s="418"/>
      <c r="GNC234" s="331"/>
      <c r="GND234" s="332"/>
      <c r="GNE234" s="418"/>
      <c r="GNF234" s="223"/>
      <c r="GNG234" s="223"/>
      <c r="GNH234" s="333"/>
      <c r="GNI234" s="333"/>
      <c r="GNJ234" s="223"/>
      <c r="GNK234" s="418"/>
      <c r="GNL234" s="418"/>
      <c r="GNM234" s="331"/>
      <c r="GNN234" s="332"/>
      <c r="GNO234" s="418"/>
      <c r="GNP234" s="223"/>
      <c r="GNQ234" s="223"/>
      <c r="GNR234" s="333"/>
      <c r="GNS234" s="333"/>
      <c r="GNT234" s="223"/>
      <c r="GNU234" s="418"/>
      <c r="GNV234" s="418"/>
      <c r="GNW234" s="331"/>
      <c r="GNX234" s="332"/>
      <c r="GNY234" s="418"/>
      <c r="GNZ234" s="223"/>
      <c r="GOA234" s="223"/>
      <c r="GOB234" s="333"/>
      <c r="GOC234" s="333"/>
      <c r="GOD234" s="223"/>
      <c r="GOE234" s="418"/>
      <c r="GOF234" s="418"/>
      <c r="GOG234" s="331"/>
      <c r="GOH234" s="332"/>
      <c r="GOI234" s="418"/>
      <c r="GOJ234" s="223"/>
      <c r="GOK234" s="223"/>
      <c r="GOL234" s="333"/>
      <c r="GOM234" s="333"/>
      <c r="GON234" s="223"/>
      <c r="GOO234" s="418"/>
      <c r="GOP234" s="418"/>
      <c r="GOQ234" s="331"/>
      <c r="GOR234" s="332"/>
      <c r="GOS234" s="418"/>
      <c r="GOT234" s="223"/>
      <c r="GOU234" s="223"/>
      <c r="GOV234" s="333"/>
      <c r="GOW234" s="333"/>
      <c r="GOX234" s="223"/>
      <c r="GOY234" s="418"/>
      <c r="GOZ234" s="418"/>
      <c r="GPA234" s="331"/>
      <c r="GPB234" s="332"/>
      <c r="GPC234" s="418"/>
      <c r="GPD234" s="223"/>
      <c r="GPE234" s="223"/>
      <c r="GPF234" s="333"/>
      <c r="GPG234" s="333"/>
      <c r="GPH234" s="223"/>
      <c r="GPI234" s="418"/>
      <c r="GPJ234" s="418"/>
      <c r="GPK234" s="331"/>
      <c r="GPL234" s="332"/>
      <c r="GPM234" s="418"/>
      <c r="GPN234" s="223"/>
      <c r="GPO234" s="223"/>
      <c r="GPP234" s="333"/>
      <c r="GPQ234" s="333"/>
      <c r="GPR234" s="223"/>
      <c r="GPS234" s="418"/>
      <c r="GPT234" s="418"/>
      <c r="GPU234" s="331"/>
      <c r="GPV234" s="332"/>
      <c r="GPW234" s="418"/>
      <c r="GPX234" s="223"/>
      <c r="GPY234" s="223"/>
      <c r="GPZ234" s="333"/>
      <c r="GQA234" s="333"/>
      <c r="GQB234" s="223"/>
      <c r="GQC234" s="418"/>
      <c r="GQD234" s="418"/>
      <c r="GQE234" s="331"/>
      <c r="GQF234" s="332"/>
      <c r="GQG234" s="418"/>
      <c r="GQH234" s="223"/>
      <c r="GQI234" s="223"/>
      <c r="GQJ234" s="333"/>
      <c r="GQK234" s="333"/>
      <c r="GQL234" s="223"/>
      <c r="GQM234" s="418"/>
      <c r="GQN234" s="418"/>
      <c r="GQO234" s="331"/>
      <c r="GQP234" s="332"/>
      <c r="GQQ234" s="418"/>
      <c r="GQR234" s="223"/>
      <c r="GQS234" s="223"/>
      <c r="GQT234" s="333"/>
      <c r="GQU234" s="333"/>
      <c r="GQV234" s="223"/>
      <c r="GQW234" s="418"/>
      <c r="GQX234" s="418"/>
      <c r="GQY234" s="331"/>
      <c r="GQZ234" s="332"/>
      <c r="GRA234" s="418"/>
      <c r="GRB234" s="223"/>
      <c r="GRC234" s="223"/>
      <c r="GRD234" s="333"/>
      <c r="GRE234" s="333"/>
      <c r="GRF234" s="223"/>
      <c r="GRG234" s="418"/>
      <c r="GRH234" s="418"/>
      <c r="GRI234" s="331"/>
      <c r="GRJ234" s="332"/>
      <c r="GRK234" s="418"/>
      <c r="GRL234" s="223"/>
      <c r="GRM234" s="223"/>
      <c r="GRN234" s="333"/>
      <c r="GRO234" s="333"/>
      <c r="GRP234" s="223"/>
      <c r="GRQ234" s="418"/>
      <c r="GRR234" s="418"/>
      <c r="GRS234" s="331"/>
      <c r="GRT234" s="332"/>
      <c r="GRU234" s="418"/>
      <c r="GRV234" s="223"/>
      <c r="GRW234" s="223"/>
      <c r="GRX234" s="333"/>
      <c r="GRY234" s="333"/>
      <c r="GRZ234" s="223"/>
      <c r="GSA234" s="418"/>
      <c r="GSB234" s="418"/>
      <c r="GSC234" s="331"/>
      <c r="GSD234" s="332"/>
      <c r="GSE234" s="418"/>
      <c r="GSF234" s="223"/>
      <c r="GSG234" s="223"/>
      <c r="GSH234" s="333"/>
      <c r="GSI234" s="333"/>
      <c r="GSJ234" s="223"/>
      <c r="GSK234" s="418"/>
      <c r="GSL234" s="418"/>
      <c r="GSM234" s="331"/>
      <c r="GSN234" s="332"/>
      <c r="GSO234" s="418"/>
      <c r="GSP234" s="223"/>
      <c r="GSQ234" s="223"/>
      <c r="GSR234" s="333"/>
      <c r="GSS234" s="333"/>
      <c r="GST234" s="223"/>
      <c r="GSU234" s="418"/>
      <c r="GSV234" s="418"/>
      <c r="GSW234" s="331"/>
      <c r="GSX234" s="332"/>
      <c r="GSY234" s="418"/>
      <c r="GSZ234" s="223"/>
      <c r="GTA234" s="223"/>
      <c r="GTB234" s="333"/>
      <c r="GTC234" s="333"/>
      <c r="GTD234" s="223"/>
      <c r="GTE234" s="418"/>
      <c r="GTF234" s="418"/>
      <c r="GTG234" s="331"/>
      <c r="GTH234" s="332"/>
      <c r="GTI234" s="418"/>
      <c r="GTJ234" s="223"/>
      <c r="GTK234" s="223"/>
      <c r="GTL234" s="333"/>
      <c r="GTM234" s="333"/>
      <c r="GTN234" s="223"/>
      <c r="GTO234" s="418"/>
      <c r="GTP234" s="418"/>
      <c r="GTQ234" s="331"/>
      <c r="GTR234" s="332"/>
      <c r="GTS234" s="418"/>
      <c r="GTT234" s="223"/>
      <c r="GTU234" s="223"/>
      <c r="GTV234" s="333"/>
      <c r="GTW234" s="333"/>
      <c r="GTX234" s="223"/>
      <c r="GTY234" s="418"/>
      <c r="GTZ234" s="418"/>
      <c r="GUA234" s="331"/>
      <c r="GUB234" s="332"/>
      <c r="GUC234" s="418"/>
      <c r="GUD234" s="223"/>
      <c r="GUE234" s="223"/>
      <c r="GUF234" s="333"/>
      <c r="GUG234" s="333"/>
      <c r="GUH234" s="223"/>
      <c r="GUI234" s="418"/>
      <c r="GUJ234" s="418"/>
      <c r="GUK234" s="331"/>
      <c r="GUL234" s="332"/>
      <c r="GUM234" s="418"/>
      <c r="GUN234" s="223"/>
      <c r="GUO234" s="223"/>
      <c r="GUP234" s="333"/>
      <c r="GUQ234" s="333"/>
      <c r="GUR234" s="223"/>
      <c r="GUS234" s="418"/>
      <c r="GUT234" s="418"/>
      <c r="GUU234" s="331"/>
      <c r="GUV234" s="332"/>
      <c r="GUW234" s="418"/>
      <c r="GUX234" s="223"/>
      <c r="GUY234" s="223"/>
      <c r="GUZ234" s="333"/>
      <c r="GVA234" s="333"/>
      <c r="GVB234" s="223"/>
      <c r="GVC234" s="418"/>
      <c r="GVD234" s="418"/>
      <c r="GVE234" s="331"/>
      <c r="GVF234" s="332"/>
      <c r="GVG234" s="418"/>
      <c r="GVH234" s="223"/>
      <c r="GVI234" s="223"/>
      <c r="GVJ234" s="333"/>
      <c r="GVK234" s="333"/>
      <c r="GVL234" s="223"/>
      <c r="GVM234" s="418"/>
      <c r="GVN234" s="418"/>
      <c r="GVO234" s="331"/>
      <c r="GVP234" s="332"/>
      <c r="GVQ234" s="418"/>
      <c r="GVR234" s="223"/>
      <c r="GVS234" s="223"/>
      <c r="GVT234" s="333"/>
      <c r="GVU234" s="333"/>
      <c r="GVV234" s="223"/>
      <c r="GVW234" s="418"/>
      <c r="GVX234" s="418"/>
      <c r="GVY234" s="331"/>
      <c r="GVZ234" s="332"/>
      <c r="GWA234" s="418"/>
      <c r="GWB234" s="223"/>
      <c r="GWC234" s="223"/>
      <c r="GWD234" s="333"/>
      <c r="GWE234" s="333"/>
      <c r="GWF234" s="223"/>
      <c r="GWG234" s="418"/>
      <c r="GWH234" s="418"/>
      <c r="GWI234" s="331"/>
      <c r="GWJ234" s="332"/>
      <c r="GWK234" s="418"/>
      <c r="GWL234" s="223"/>
      <c r="GWM234" s="223"/>
      <c r="GWN234" s="333"/>
      <c r="GWO234" s="333"/>
      <c r="GWP234" s="223"/>
      <c r="GWQ234" s="418"/>
      <c r="GWR234" s="418"/>
      <c r="GWS234" s="331"/>
      <c r="GWT234" s="332"/>
      <c r="GWU234" s="418"/>
      <c r="GWV234" s="223"/>
      <c r="GWW234" s="223"/>
      <c r="GWX234" s="333"/>
      <c r="GWY234" s="333"/>
      <c r="GWZ234" s="223"/>
      <c r="GXA234" s="418"/>
      <c r="GXB234" s="418"/>
      <c r="GXC234" s="331"/>
      <c r="GXD234" s="332"/>
      <c r="GXE234" s="418"/>
      <c r="GXF234" s="223"/>
      <c r="GXG234" s="223"/>
      <c r="GXH234" s="333"/>
      <c r="GXI234" s="333"/>
      <c r="GXJ234" s="223"/>
      <c r="GXK234" s="418"/>
      <c r="GXL234" s="418"/>
      <c r="GXM234" s="331"/>
      <c r="GXN234" s="332"/>
      <c r="GXO234" s="418"/>
      <c r="GXP234" s="223"/>
      <c r="GXQ234" s="223"/>
      <c r="GXR234" s="333"/>
      <c r="GXS234" s="333"/>
      <c r="GXT234" s="223"/>
      <c r="GXU234" s="418"/>
      <c r="GXV234" s="418"/>
      <c r="GXW234" s="331"/>
      <c r="GXX234" s="332"/>
      <c r="GXY234" s="418"/>
      <c r="GXZ234" s="223"/>
      <c r="GYA234" s="223"/>
      <c r="GYB234" s="333"/>
      <c r="GYC234" s="333"/>
      <c r="GYD234" s="223"/>
      <c r="GYE234" s="418"/>
      <c r="GYF234" s="418"/>
      <c r="GYG234" s="331"/>
      <c r="GYH234" s="332"/>
      <c r="GYI234" s="418"/>
      <c r="GYJ234" s="223"/>
      <c r="GYK234" s="223"/>
      <c r="GYL234" s="333"/>
      <c r="GYM234" s="333"/>
      <c r="GYN234" s="223"/>
      <c r="GYO234" s="418"/>
      <c r="GYP234" s="418"/>
      <c r="GYQ234" s="331"/>
      <c r="GYR234" s="332"/>
      <c r="GYS234" s="418"/>
      <c r="GYT234" s="223"/>
      <c r="GYU234" s="223"/>
      <c r="GYV234" s="333"/>
      <c r="GYW234" s="333"/>
      <c r="GYX234" s="223"/>
      <c r="GYY234" s="418"/>
      <c r="GYZ234" s="418"/>
      <c r="GZA234" s="331"/>
      <c r="GZB234" s="332"/>
      <c r="GZC234" s="418"/>
      <c r="GZD234" s="223"/>
      <c r="GZE234" s="223"/>
      <c r="GZF234" s="333"/>
      <c r="GZG234" s="333"/>
      <c r="GZH234" s="223"/>
      <c r="GZI234" s="418"/>
      <c r="GZJ234" s="418"/>
      <c r="GZK234" s="331"/>
      <c r="GZL234" s="332"/>
      <c r="GZM234" s="418"/>
      <c r="GZN234" s="223"/>
      <c r="GZO234" s="223"/>
      <c r="GZP234" s="333"/>
      <c r="GZQ234" s="333"/>
      <c r="GZR234" s="223"/>
      <c r="GZS234" s="418"/>
      <c r="GZT234" s="418"/>
      <c r="GZU234" s="331"/>
      <c r="GZV234" s="332"/>
      <c r="GZW234" s="418"/>
      <c r="GZX234" s="223"/>
      <c r="GZY234" s="223"/>
      <c r="GZZ234" s="333"/>
      <c r="HAA234" s="333"/>
      <c r="HAB234" s="223"/>
      <c r="HAC234" s="418"/>
      <c r="HAD234" s="418"/>
      <c r="HAE234" s="331"/>
      <c r="HAF234" s="332"/>
      <c r="HAG234" s="418"/>
      <c r="HAH234" s="223"/>
      <c r="HAI234" s="223"/>
      <c r="HAJ234" s="333"/>
      <c r="HAK234" s="333"/>
      <c r="HAL234" s="223"/>
      <c r="HAM234" s="418"/>
      <c r="HAN234" s="418"/>
      <c r="HAO234" s="331"/>
      <c r="HAP234" s="332"/>
      <c r="HAQ234" s="418"/>
      <c r="HAR234" s="223"/>
      <c r="HAS234" s="223"/>
      <c r="HAT234" s="333"/>
      <c r="HAU234" s="333"/>
      <c r="HAV234" s="223"/>
      <c r="HAW234" s="418"/>
      <c r="HAX234" s="418"/>
      <c r="HAY234" s="331"/>
      <c r="HAZ234" s="332"/>
      <c r="HBA234" s="418"/>
      <c r="HBB234" s="223"/>
      <c r="HBC234" s="223"/>
      <c r="HBD234" s="333"/>
      <c r="HBE234" s="333"/>
      <c r="HBF234" s="223"/>
      <c r="HBG234" s="418"/>
      <c r="HBH234" s="418"/>
      <c r="HBI234" s="331"/>
      <c r="HBJ234" s="332"/>
      <c r="HBK234" s="418"/>
      <c r="HBL234" s="223"/>
      <c r="HBM234" s="223"/>
      <c r="HBN234" s="333"/>
      <c r="HBO234" s="333"/>
      <c r="HBP234" s="223"/>
      <c r="HBQ234" s="418"/>
      <c r="HBR234" s="418"/>
      <c r="HBS234" s="331"/>
      <c r="HBT234" s="332"/>
      <c r="HBU234" s="418"/>
      <c r="HBV234" s="223"/>
      <c r="HBW234" s="223"/>
      <c r="HBX234" s="333"/>
      <c r="HBY234" s="333"/>
      <c r="HBZ234" s="223"/>
      <c r="HCA234" s="418"/>
      <c r="HCB234" s="418"/>
      <c r="HCC234" s="331"/>
      <c r="HCD234" s="332"/>
      <c r="HCE234" s="418"/>
      <c r="HCF234" s="223"/>
      <c r="HCG234" s="223"/>
      <c r="HCH234" s="333"/>
      <c r="HCI234" s="333"/>
      <c r="HCJ234" s="223"/>
      <c r="HCK234" s="418"/>
      <c r="HCL234" s="418"/>
      <c r="HCM234" s="331"/>
      <c r="HCN234" s="332"/>
      <c r="HCO234" s="418"/>
      <c r="HCP234" s="223"/>
      <c r="HCQ234" s="223"/>
      <c r="HCR234" s="333"/>
      <c r="HCS234" s="333"/>
      <c r="HCT234" s="223"/>
      <c r="HCU234" s="418"/>
      <c r="HCV234" s="418"/>
      <c r="HCW234" s="331"/>
      <c r="HCX234" s="332"/>
      <c r="HCY234" s="418"/>
      <c r="HCZ234" s="223"/>
      <c r="HDA234" s="223"/>
      <c r="HDB234" s="333"/>
      <c r="HDC234" s="333"/>
      <c r="HDD234" s="223"/>
      <c r="HDE234" s="418"/>
      <c r="HDF234" s="418"/>
      <c r="HDG234" s="331"/>
      <c r="HDH234" s="332"/>
      <c r="HDI234" s="418"/>
      <c r="HDJ234" s="223"/>
      <c r="HDK234" s="223"/>
      <c r="HDL234" s="333"/>
      <c r="HDM234" s="333"/>
      <c r="HDN234" s="223"/>
      <c r="HDO234" s="418"/>
      <c r="HDP234" s="418"/>
      <c r="HDQ234" s="331"/>
      <c r="HDR234" s="332"/>
      <c r="HDS234" s="418"/>
      <c r="HDT234" s="223"/>
      <c r="HDU234" s="223"/>
      <c r="HDV234" s="333"/>
      <c r="HDW234" s="333"/>
      <c r="HDX234" s="223"/>
      <c r="HDY234" s="418"/>
      <c r="HDZ234" s="418"/>
      <c r="HEA234" s="331"/>
      <c r="HEB234" s="332"/>
      <c r="HEC234" s="418"/>
      <c r="HED234" s="223"/>
      <c r="HEE234" s="223"/>
      <c r="HEF234" s="333"/>
      <c r="HEG234" s="333"/>
      <c r="HEH234" s="223"/>
      <c r="HEI234" s="418"/>
      <c r="HEJ234" s="418"/>
      <c r="HEK234" s="331"/>
      <c r="HEL234" s="332"/>
      <c r="HEM234" s="418"/>
      <c r="HEN234" s="223"/>
      <c r="HEO234" s="223"/>
      <c r="HEP234" s="333"/>
      <c r="HEQ234" s="333"/>
      <c r="HER234" s="223"/>
      <c r="HES234" s="418"/>
      <c r="HET234" s="418"/>
      <c r="HEU234" s="331"/>
      <c r="HEV234" s="332"/>
      <c r="HEW234" s="418"/>
      <c r="HEX234" s="223"/>
      <c r="HEY234" s="223"/>
      <c r="HEZ234" s="333"/>
      <c r="HFA234" s="333"/>
      <c r="HFB234" s="223"/>
      <c r="HFC234" s="418"/>
      <c r="HFD234" s="418"/>
      <c r="HFE234" s="331"/>
      <c r="HFF234" s="332"/>
      <c r="HFG234" s="418"/>
      <c r="HFH234" s="223"/>
      <c r="HFI234" s="223"/>
      <c r="HFJ234" s="333"/>
      <c r="HFK234" s="333"/>
      <c r="HFL234" s="223"/>
      <c r="HFM234" s="418"/>
      <c r="HFN234" s="418"/>
      <c r="HFO234" s="331"/>
      <c r="HFP234" s="332"/>
      <c r="HFQ234" s="418"/>
      <c r="HFR234" s="223"/>
      <c r="HFS234" s="223"/>
      <c r="HFT234" s="333"/>
      <c r="HFU234" s="333"/>
      <c r="HFV234" s="223"/>
      <c r="HFW234" s="418"/>
      <c r="HFX234" s="418"/>
      <c r="HFY234" s="331"/>
      <c r="HFZ234" s="332"/>
      <c r="HGA234" s="418"/>
      <c r="HGB234" s="223"/>
      <c r="HGC234" s="223"/>
      <c r="HGD234" s="333"/>
      <c r="HGE234" s="333"/>
      <c r="HGF234" s="223"/>
      <c r="HGG234" s="418"/>
      <c r="HGH234" s="418"/>
      <c r="HGI234" s="331"/>
      <c r="HGJ234" s="332"/>
      <c r="HGK234" s="418"/>
      <c r="HGL234" s="223"/>
      <c r="HGM234" s="223"/>
      <c r="HGN234" s="333"/>
      <c r="HGO234" s="333"/>
      <c r="HGP234" s="223"/>
      <c r="HGQ234" s="418"/>
      <c r="HGR234" s="418"/>
      <c r="HGS234" s="331"/>
      <c r="HGT234" s="332"/>
      <c r="HGU234" s="418"/>
      <c r="HGV234" s="223"/>
      <c r="HGW234" s="223"/>
      <c r="HGX234" s="333"/>
      <c r="HGY234" s="333"/>
      <c r="HGZ234" s="223"/>
      <c r="HHA234" s="418"/>
      <c r="HHB234" s="418"/>
      <c r="HHC234" s="331"/>
      <c r="HHD234" s="332"/>
      <c r="HHE234" s="418"/>
      <c r="HHF234" s="223"/>
      <c r="HHG234" s="223"/>
      <c r="HHH234" s="333"/>
      <c r="HHI234" s="333"/>
      <c r="HHJ234" s="223"/>
      <c r="HHK234" s="418"/>
      <c r="HHL234" s="418"/>
      <c r="HHM234" s="331"/>
      <c r="HHN234" s="332"/>
      <c r="HHO234" s="418"/>
      <c r="HHP234" s="223"/>
      <c r="HHQ234" s="223"/>
      <c r="HHR234" s="333"/>
      <c r="HHS234" s="333"/>
      <c r="HHT234" s="223"/>
      <c r="HHU234" s="418"/>
      <c r="HHV234" s="418"/>
      <c r="HHW234" s="331"/>
      <c r="HHX234" s="332"/>
      <c r="HHY234" s="418"/>
      <c r="HHZ234" s="223"/>
      <c r="HIA234" s="223"/>
      <c r="HIB234" s="333"/>
      <c r="HIC234" s="333"/>
      <c r="HID234" s="223"/>
      <c r="HIE234" s="418"/>
      <c r="HIF234" s="418"/>
      <c r="HIG234" s="331"/>
      <c r="HIH234" s="332"/>
      <c r="HII234" s="418"/>
      <c r="HIJ234" s="223"/>
      <c r="HIK234" s="223"/>
      <c r="HIL234" s="333"/>
      <c r="HIM234" s="333"/>
      <c r="HIN234" s="223"/>
      <c r="HIO234" s="418"/>
      <c r="HIP234" s="418"/>
      <c r="HIQ234" s="331"/>
      <c r="HIR234" s="332"/>
      <c r="HIS234" s="418"/>
      <c r="HIT234" s="223"/>
      <c r="HIU234" s="223"/>
      <c r="HIV234" s="333"/>
      <c r="HIW234" s="333"/>
      <c r="HIX234" s="223"/>
      <c r="HIY234" s="418"/>
      <c r="HIZ234" s="418"/>
      <c r="HJA234" s="331"/>
      <c r="HJB234" s="332"/>
      <c r="HJC234" s="418"/>
      <c r="HJD234" s="223"/>
      <c r="HJE234" s="223"/>
      <c r="HJF234" s="333"/>
      <c r="HJG234" s="333"/>
      <c r="HJH234" s="223"/>
      <c r="HJI234" s="418"/>
      <c r="HJJ234" s="418"/>
      <c r="HJK234" s="331"/>
      <c r="HJL234" s="332"/>
      <c r="HJM234" s="418"/>
      <c r="HJN234" s="223"/>
      <c r="HJO234" s="223"/>
      <c r="HJP234" s="333"/>
      <c r="HJQ234" s="333"/>
      <c r="HJR234" s="223"/>
      <c r="HJS234" s="418"/>
      <c r="HJT234" s="418"/>
      <c r="HJU234" s="331"/>
      <c r="HJV234" s="332"/>
      <c r="HJW234" s="418"/>
      <c r="HJX234" s="223"/>
      <c r="HJY234" s="223"/>
      <c r="HJZ234" s="333"/>
      <c r="HKA234" s="333"/>
      <c r="HKB234" s="223"/>
      <c r="HKC234" s="418"/>
      <c r="HKD234" s="418"/>
      <c r="HKE234" s="331"/>
      <c r="HKF234" s="332"/>
      <c r="HKG234" s="418"/>
      <c r="HKH234" s="223"/>
      <c r="HKI234" s="223"/>
      <c r="HKJ234" s="333"/>
      <c r="HKK234" s="333"/>
      <c r="HKL234" s="223"/>
      <c r="HKM234" s="418"/>
      <c r="HKN234" s="418"/>
      <c r="HKO234" s="331"/>
      <c r="HKP234" s="332"/>
      <c r="HKQ234" s="418"/>
      <c r="HKR234" s="223"/>
      <c r="HKS234" s="223"/>
      <c r="HKT234" s="333"/>
      <c r="HKU234" s="333"/>
      <c r="HKV234" s="223"/>
      <c r="HKW234" s="418"/>
      <c r="HKX234" s="418"/>
      <c r="HKY234" s="331"/>
      <c r="HKZ234" s="332"/>
      <c r="HLA234" s="418"/>
      <c r="HLB234" s="223"/>
      <c r="HLC234" s="223"/>
      <c r="HLD234" s="333"/>
      <c r="HLE234" s="333"/>
      <c r="HLF234" s="223"/>
      <c r="HLG234" s="418"/>
      <c r="HLH234" s="418"/>
      <c r="HLI234" s="331"/>
      <c r="HLJ234" s="332"/>
      <c r="HLK234" s="418"/>
      <c r="HLL234" s="223"/>
      <c r="HLM234" s="223"/>
      <c r="HLN234" s="333"/>
      <c r="HLO234" s="333"/>
      <c r="HLP234" s="223"/>
      <c r="HLQ234" s="418"/>
      <c r="HLR234" s="418"/>
      <c r="HLS234" s="331"/>
      <c r="HLT234" s="332"/>
      <c r="HLU234" s="418"/>
      <c r="HLV234" s="223"/>
      <c r="HLW234" s="223"/>
      <c r="HLX234" s="333"/>
      <c r="HLY234" s="333"/>
      <c r="HLZ234" s="223"/>
      <c r="HMA234" s="418"/>
      <c r="HMB234" s="418"/>
      <c r="HMC234" s="331"/>
      <c r="HMD234" s="332"/>
      <c r="HME234" s="418"/>
      <c r="HMF234" s="223"/>
      <c r="HMG234" s="223"/>
      <c r="HMH234" s="333"/>
      <c r="HMI234" s="333"/>
      <c r="HMJ234" s="223"/>
      <c r="HMK234" s="418"/>
      <c r="HML234" s="418"/>
      <c r="HMM234" s="331"/>
      <c r="HMN234" s="332"/>
      <c r="HMO234" s="418"/>
      <c r="HMP234" s="223"/>
      <c r="HMQ234" s="223"/>
      <c r="HMR234" s="333"/>
      <c r="HMS234" s="333"/>
      <c r="HMT234" s="223"/>
      <c r="HMU234" s="418"/>
      <c r="HMV234" s="418"/>
      <c r="HMW234" s="331"/>
      <c r="HMX234" s="332"/>
      <c r="HMY234" s="418"/>
      <c r="HMZ234" s="223"/>
      <c r="HNA234" s="223"/>
      <c r="HNB234" s="333"/>
      <c r="HNC234" s="333"/>
      <c r="HND234" s="223"/>
      <c r="HNE234" s="418"/>
      <c r="HNF234" s="418"/>
      <c r="HNG234" s="331"/>
      <c r="HNH234" s="332"/>
      <c r="HNI234" s="418"/>
      <c r="HNJ234" s="223"/>
      <c r="HNK234" s="223"/>
      <c r="HNL234" s="333"/>
      <c r="HNM234" s="333"/>
      <c r="HNN234" s="223"/>
      <c r="HNO234" s="418"/>
      <c r="HNP234" s="418"/>
      <c r="HNQ234" s="331"/>
      <c r="HNR234" s="332"/>
      <c r="HNS234" s="418"/>
      <c r="HNT234" s="223"/>
      <c r="HNU234" s="223"/>
      <c r="HNV234" s="333"/>
      <c r="HNW234" s="333"/>
      <c r="HNX234" s="223"/>
      <c r="HNY234" s="418"/>
      <c r="HNZ234" s="418"/>
      <c r="HOA234" s="331"/>
      <c r="HOB234" s="332"/>
      <c r="HOC234" s="418"/>
      <c r="HOD234" s="223"/>
      <c r="HOE234" s="223"/>
      <c r="HOF234" s="333"/>
      <c r="HOG234" s="333"/>
      <c r="HOH234" s="223"/>
      <c r="HOI234" s="418"/>
      <c r="HOJ234" s="418"/>
      <c r="HOK234" s="331"/>
      <c r="HOL234" s="332"/>
      <c r="HOM234" s="418"/>
      <c r="HON234" s="223"/>
      <c r="HOO234" s="223"/>
      <c r="HOP234" s="333"/>
      <c r="HOQ234" s="333"/>
      <c r="HOR234" s="223"/>
      <c r="HOS234" s="418"/>
      <c r="HOT234" s="418"/>
      <c r="HOU234" s="331"/>
      <c r="HOV234" s="332"/>
      <c r="HOW234" s="418"/>
      <c r="HOX234" s="223"/>
      <c r="HOY234" s="223"/>
      <c r="HOZ234" s="333"/>
      <c r="HPA234" s="333"/>
      <c r="HPB234" s="223"/>
      <c r="HPC234" s="418"/>
      <c r="HPD234" s="418"/>
      <c r="HPE234" s="331"/>
      <c r="HPF234" s="332"/>
      <c r="HPG234" s="418"/>
      <c r="HPH234" s="223"/>
      <c r="HPI234" s="223"/>
      <c r="HPJ234" s="333"/>
      <c r="HPK234" s="333"/>
      <c r="HPL234" s="223"/>
      <c r="HPM234" s="418"/>
      <c r="HPN234" s="418"/>
      <c r="HPO234" s="331"/>
      <c r="HPP234" s="332"/>
      <c r="HPQ234" s="418"/>
      <c r="HPR234" s="223"/>
      <c r="HPS234" s="223"/>
      <c r="HPT234" s="333"/>
      <c r="HPU234" s="333"/>
      <c r="HPV234" s="223"/>
      <c r="HPW234" s="418"/>
      <c r="HPX234" s="418"/>
      <c r="HPY234" s="331"/>
      <c r="HPZ234" s="332"/>
      <c r="HQA234" s="418"/>
      <c r="HQB234" s="223"/>
      <c r="HQC234" s="223"/>
      <c r="HQD234" s="333"/>
      <c r="HQE234" s="333"/>
      <c r="HQF234" s="223"/>
      <c r="HQG234" s="418"/>
      <c r="HQH234" s="418"/>
      <c r="HQI234" s="331"/>
      <c r="HQJ234" s="332"/>
      <c r="HQK234" s="418"/>
      <c r="HQL234" s="223"/>
      <c r="HQM234" s="223"/>
      <c r="HQN234" s="333"/>
      <c r="HQO234" s="333"/>
      <c r="HQP234" s="223"/>
      <c r="HQQ234" s="418"/>
      <c r="HQR234" s="418"/>
      <c r="HQS234" s="331"/>
      <c r="HQT234" s="332"/>
      <c r="HQU234" s="418"/>
      <c r="HQV234" s="223"/>
      <c r="HQW234" s="223"/>
      <c r="HQX234" s="333"/>
      <c r="HQY234" s="333"/>
      <c r="HQZ234" s="223"/>
      <c r="HRA234" s="418"/>
      <c r="HRB234" s="418"/>
      <c r="HRC234" s="331"/>
      <c r="HRD234" s="332"/>
      <c r="HRE234" s="418"/>
      <c r="HRF234" s="223"/>
      <c r="HRG234" s="223"/>
      <c r="HRH234" s="333"/>
      <c r="HRI234" s="333"/>
      <c r="HRJ234" s="223"/>
      <c r="HRK234" s="418"/>
      <c r="HRL234" s="418"/>
      <c r="HRM234" s="331"/>
      <c r="HRN234" s="332"/>
      <c r="HRO234" s="418"/>
      <c r="HRP234" s="223"/>
      <c r="HRQ234" s="223"/>
      <c r="HRR234" s="333"/>
      <c r="HRS234" s="333"/>
      <c r="HRT234" s="223"/>
      <c r="HRU234" s="418"/>
      <c r="HRV234" s="418"/>
      <c r="HRW234" s="331"/>
      <c r="HRX234" s="332"/>
      <c r="HRY234" s="418"/>
      <c r="HRZ234" s="223"/>
      <c r="HSA234" s="223"/>
      <c r="HSB234" s="333"/>
      <c r="HSC234" s="333"/>
      <c r="HSD234" s="223"/>
      <c r="HSE234" s="418"/>
      <c r="HSF234" s="418"/>
      <c r="HSG234" s="331"/>
      <c r="HSH234" s="332"/>
      <c r="HSI234" s="418"/>
      <c r="HSJ234" s="223"/>
      <c r="HSK234" s="223"/>
      <c r="HSL234" s="333"/>
      <c r="HSM234" s="333"/>
      <c r="HSN234" s="223"/>
      <c r="HSO234" s="418"/>
      <c r="HSP234" s="418"/>
      <c r="HSQ234" s="331"/>
      <c r="HSR234" s="332"/>
      <c r="HSS234" s="418"/>
      <c r="HST234" s="223"/>
      <c r="HSU234" s="223"/>
      <c r="HSV234" s="333"/>
      <c r="HSW234" s="333"/>
      <c r="HSX234" s="223"/>
      <c r="HSY234" s="418"/>
      <c r="HSZ234" s="418"/>
      <c r="HTA234" s="331"/>
      <c r="HTB234" s="332"/>
      <c r="HTC234" s="418"/>
      <c r="HTD234" s="223"/>
      <c r="HTE234" s="223"/>
      <c r="HTF234" s="333"/>
      <c r="HTG234" s="333"/>
      <c r="HTH234" s="223"/>
      <c r="HTI234" s="418"/>
      <c r="HTJ234" s="418"/>
      <c r="HTK234" s="331"/>
      <c r="HTL234" s="332"/>
      <c r="HTM234" s="418"/>
      <c r="HTN234" s="223"/>
      <c r="HTO234" s="223"/>
      <c r="HTP234" s="333"/>
      <c r="HTQ234" s="333"/>
      <c r="HTR234" s="223"/>
      <c r="HTS234" s="418"/>
      <c r="HTT234" s="418"/>
      <c r="HTU234" s="331"/>
      <c r="HTV234" s="332"/>
      <c r="HTW234" s="418"/>
      <c r="HTX234" s="223"/>
      <c r="HTY234" s="223"/>
      <c r="HTZ234" s="333"/>
      <c r="HUA234" s="333"/>
      <c r="HUB234" s="223"/>
      <c r="HUC234" s="418"/>
      <c r="HUD234" s="418"/>
      <c r="HUE234" s="331"/>
      <c r="HUF234" s="332"/>
      <c r="HUG234" s="418"/>
      <c r="HUH234" s="223"/>
      <c r="HUI234" s="223"/>
      <c r="HUJ234" s="333"/>
      <c r="HUK234" s="333"/>
      <c r="HUL234" s="223"/>
      <c r="HUM234" s="418"/>
      <c r="HUN234" s="418"/>
      <c r="HUO234" s="331"/>
      <c r="HUP234" s="332"/>
      <c r="HUQ234" s="418"/>
      <c r="HUR234" s="223"/>
      <c r="HUS234" s="223"/>
      <c r="HUT234" s="333"/>
      <c r="HUU234" s="333"/>
      <c r="HUV234" s="223"/>
      <c r="HUW234" s="418"/>
      <c r="HUX234" s="418"/>
      <c r="HUY234" s="331"/>
      <c r="HUZ234" s="332"/>
      <c r="HVA234" s="418"/>
      <c r="HVB234" s="223"/>
      <c r="HVC234" s="223"/>
      <c r="HVD234" s="333"/>
      <c r="HVE234" s="333"/>
      <c r="HVF234" s="223"/>
      <c r="HVG234" s="418"/>
      <c r="HVH234" s="418"/>
      <c r="HVI234" s="331"/>
      <c r="HVJ234" s="332"/>
      <c r="HVK234" s="418"/>
      <c r="HVL234" s="223"/>
      <c r="HVM234" s="223"/>
      <c r="HVN234" s="333"/>
      <c r="HVO234" s="333"/>
      <c r="HVP234" s="223"/>
      <c r="HVQ234" s="418"/>
      <c r="HVR234" s="418"/>
      <c r="HVS234" s="331"/>
      <c r="HVT234" s="332"/>
      <c r="HVU234" s="418"/>
      <c r="HVV234" s="223"/>
      <c r="HVW234" s="223"/>
      <c r="HVX234" s="333"/>
      <c r="HVY234" s="333"/>
      <c r="HVZ234" s="223"/>
      <c r="HWA234" s="418"/>
      <c r="HWB234" s="418"/>
      <c r="HWC234" s="331"/>
      <c r="HWD234" s="332"/>
      <c r="HWE234" s="418"/>
      <c r="HWF234" s="223"/>
      <c r="HWG234" s="223"/>
      <c r="HWH234" s="333"/>
      <c r="HWI234" s="333"/>
      <c r="HWJ234" s="223"/>
      <c r="HWK234" s="418"/>
      <c r="HWL234" s="418"/>
      <c r="HWM234" s="331"/>
      <c r="HWN234" s="332"/>
      <c r="HWO234" s="418"/>
      <c r="HWP234" s="223"/>
      <c r="HWQ234" s="223"/>
      <c r="HWR234" s="333"/>
      <c r="HWS234" s="333"/>
      <c r="HWT234" s="223"/>
      <c r="HWU234" s="418"/>
      <c r="HWV234" s="418"/>
      <c r="HWW234" s="331"/>
      <c r="HWX234" s="332"/>
      <c r="HWY234" s="418"/>
      <c r="HWZ234" s="223"/>
      <c r="HXA234" s="223"/>
      <c r="HXB234" s="333"/>
      <c r="HXC234" s="333"/>
      <c r="HXD234" s="223"/>
      <c r="HXE234" s="418"/>
      <c r="HXF234" s="418"/>
      <c r="HXG234" s="331"/>
      <c r="HXH234" s="332"/>
      <c r="HXI234" s="418"/>
      <c r="HXJ234" s="223"/>
      <c r="HXK234" s="223"/>
      <c r="HXL234" s="333"/>
      <c r="HXM234" s="333"/>
      <c r="HXN234" s="223"/>
      <c r="HXO234" s="418"/>
      <c r="HXP234" s="418"/>
      <c r="HXQ234" s="331"/>
      <c r="HXR234" s="332"/>
      <c r="HXS234" s="418"/>
      <c r="HXT234" s="223"/>
      <c r="HXU234" s="223"/>
      <c r="HXV234" s="333"/>
      <c r="HXW234" s="333"/>
      <c r="HXX234" s="223"/>
      <c r="HXY234" s="418"/>
      <c r="HXZ234" s="418"/>
      <c r="HYA234" s="331"/>
      <c r="HYB234" s="332"/>
      <c r="HYC234" s="418"/>
      <c r="HYD234" s="223"/>
      <c r="HYE234" s="223"/>
      <c r="HYF234" s="333"/>
      <c r="HYG234" s="333"/>
      <c r="HYH234" s="223"/>
      <c r="HYI234" s="418"/>
      <c r="HYJ234" s="418"/>
      <c r="HYK234" s="331"/>
      <c r="HYL234" s="332"/>
      <c r="HYM234" s="418"/>
      <c r="HYN234" s="223"/>
      <c r="HYO234" s="223"/>
      <c r="HYP234" s="333"/>
      <c r="HYQ234" s="333"/>
      <c r="HYR234" s="223"/>
      <c r="HYS234" s="418"/>
      <c r="HYT234" s="418"/>
      <c r="HYU234" s="331"/>
      <c r="HYV234" s="332"/>
      <c r="HYW234" s="418"/>
      <c r="HYX234" s="223"/>
      <c r="HYY234" s="223"/>
      <c r="HYZ234" s="333"/>
      <c r="HZA234" s="333"/>
      <c r="HZB234" s="223"/>
      <c r="HZC234" s="418"/>
      <c r="HZD234" s="418"/>
      <c r="HZE234" s="331"/>
      <c r="HZF234" s="332"/>
      <c r="HZG234" s="418"/>
      <c r="HZH234" s="223"/>
      <c r="HZI234" s="223"/>
      <c r="HZJ234" s="333"/>
      <c r="HZK234" s="333"/>
      <c r="HZL234" s="223"/>
      <c r="HZM234" s="418"/>
      <c r="HZN234" s="418"/>
      <c r="HZO234" s="331"/>
      <c r="HZP234" s="332"/>
      <c r="HZQ234" s="418"/>
      <c r="HZR234" s="223"/>
      <c r="HZS234" s="223"/>
      <c r="HZT234" s="333"/>
      <c r="HZU234" s="333"/>
      <c r="HZV234" s="223"/>
      <c r="HZW234" s="418"/>
      <c r="HZX234" s="418"/>
      <c r="HZY234" s="331"/>
      <c r="HZZ234" s="332"/>
      <c r="IAA234" s="418"/>
      <c r="IAB234" s="223"/>
      <c r="IAC234" s="223"/>
      <c r="IAD234" s="333"/>
      <c r="IAE234" s="333"/>
      <c r="IAF234" s="223"/>
      <c r="IAG234" s="418"/>
      <c r="IAH234" s="418"/>
      <c r="IAI234" s="331"/>
      <c r="IAJ234" s="332"/>
      <c r="IAK234" s="418"/>
      <c r="IAL234" s="223"/>
      <c r="IAM234" s="223"/>
      <c r="IAN234" s="333"/>
      <c r="IAO234" s="333"/>
      <c r="IAP234" s="223"/>
      <c r="IAQ234" s="418"/>
      <c r="IAR234" s="418"/>
      <c r="IAS234" s="331"/>
      <c r="IAT234" s="332"/>
      <c r="IAU234" s="418"/>
      <c r="IAV234" s="223"/>
      <c r="IAW234" s="223"/>
      <c r="IAX234" s="333"/>
      <c r="IAY234" s="333"/>
      <c r="IAZ234" s="223"/>
      <c r="IBA234" s="418"/>
      <c r="IBB234" s="418"/>
      <c r="IBC234" s="331"/>
      <c r="IBD234" s="332"/>
      <c r="IBE234" s="418"/>
      <c r="IBF234" s="223"/>
      <c r="IBG234" s="223"/>
      <c r="IBH234" s="333"/>
      <c r="IBI234" s="333"/>
      <c r="IBJ234" s="223"/>
      <c r="IBK234" s="418"/>
      <c r="IBL234" s="418"/>
      <c r="IBM234" s="331"/>
      <c r="IBN234" s="332"/>
      <c r="IBO234" s="418"/>
      <c r="IBP234" s="223"/>
      <c r="IBQ234" s="223"/>
      <c r="IBR234" s="333"/>
      <c r="IBS234" s="333"/>
      <c r="IBT234" s="223"/>
      <c r="IBU234" s="418"/>
      <c r="IBV234" s="418"/>
      <c r="IBW234" s="331"/>
      <c r="IBX234" s="332"/>
      <c r="IBY234" s="418"/>
      <c r="IBZ234" s="223"/>
      <c r="ICA234" s="223"/>
      <c r="ICB234" s="333"/>
      <c r="ICC234" s="333"/>
      <c r="ICD234" s="223"/>
      <c r="ICE234" s="418"/>
      <c r="ICF234" s="418"/>
      <c r="ICG234" s="331"/>
      <c r="ICH234" s="332"/>
      <c r="ICI234" s="418"/>
      <c r="ICJ234" s="223"/>
      <c r="ICK234" s="223"/>
      <c r="ICL234" s="333"/>
      <c r="ICM234" s="333"/>
      <c r="ICN234" s="223"/>
      <c r="ICO234" s="418"/>
      <c r="ICP234" s="418"/>
      <c r="ICQ234" s="331"/>
      <c r="ICR234" s="332"/>
      <c r="ICS234" s="418"/>
      <c r="ICT234" s="223"/>
      <c r="ICU234" s="223"/>
      <c r="ICV234" s="333"/>
      <c r="ICW234" s="333"/>
      <c r="ICX234" s="223"/>
      <c r="ICY234" s="418"/>
      <c r="ICZ234" s="418"/>
      <c r="IDA234" s="331"/>
      <c r="IDB234" s="332"/>
      <c r="IDC234" s="418"/>
      <c r="IDD234" s="223"/>
      <c r="IDE234" s="223"/>
      <c r="IDF234" s="333"/>
      <c r="IDG234" s="333"/>
      <c r="IDH234" s="223"/>
      <c r="IDI234" s="418"/>
      <c r="IDJ234" s="418"/>
      <c r="IDK234" s="331"/>
      <c r="IDL234" s="332"/>
      <c r="IDM234" s="418"/>
      <c r="IDN234" s="223"/>
      <c r="IDO234" s="223"/>
      <c r="IDP234" s="333"/>
      <c r="IDQ234" s="333"/>
      <c r="IDR234" s="223"/>
      <c r="IDS234" s="418"/>
      <c r="IDT234" s="418"/>
      <c r="IDU234" s="331"/>
      <c r="IDV234" s="332"/>
      <c r="IDW234" s="418"/>
      <c r="IDX234" s="223"/>
      <c r="IDY234" s="223"/>
      <c r="IDZ234" s="333"/>
      <c r="IEA234" s="333"/>
      <c r="IEB234" s="223"/>
      <c r="IEC234" s="418"/>
      <c r="IED234" s="418"/>
      <c r="IEE234" s="331"/>
      <c r="IEF234" s="332"/>
      <c r="IEG234" s="418"/>
      <c r="IEH234" s="223"/>
      <c r="IEI234" s="223"/>
      <c r="IEJ234" s="333"/>
      <c r="IEK234" s="333"/>
      <c r="IEL234" s="223"/>
      <c r="IEM234" s="418"/>
      <c r="IEN234" s="418"/>
      <c r="IEO234" s="331"/>
      <c r="IEP234" s="332"/>
      <c r="IEQ234" s="418"/>
      <c r="IER234" s="223"/>
      <c r="IES234" s="223"/>
      <c r="IET234" s="333"/>
      <c r="IEU234" s="333"/>
      <c r="IEV234" s="223"/>
      <c r="IEW234" s="418"/>
      <c r="IEX234" s="418"/>
      <c r="IEY234" s="331"/>
      <c r="IEZ234" s="332"/>
      <c r="IFA234" s="418"/>
      <c r="IFB234" s="223"/>
      <c r="IFC234" s="223"/>
      <c r="IFD234" s="333"/>
      <c r="IFE234" s="333"/>
      <c r="IFF234" s="223"/>
      <c r="IFG234" s="418"/>
      <c r="IFH234" s="418"/>
      <c r="IFI234" s="331"/>
      <c r="IFJ234" s="332"/>
      <c r="IFK234" s="418"/>
      <c r="IFL234" s="223"/>
      <c r="IFM234" s="223"/>
      <c r="IFN234" s="333"/>
      <c r="IFO234" s="333"/>
      <c r="IFP234" s="223"/>
      <c r="IFQ234" s="418"/>
      <c r="IFR234" s="418"/>
      <c r="IFS234" s="331"/>
      <c r="IFT234" s="332"/>
      <c r="IFU234" s="418"/>
      <c r="IFV234" s="223"/>
      <c r="IFW234" s="223"/>
      <c r="IFX234" s="333"/>
      <c r="IFY234" s="333"/>
      <c r="IFZ234" s="223"/>
      <c r="IGA234" s="418"/>
      <c r="IGB234" s="418"/>
      <c r="IGC234" s="331"/>
      <c r="IGD234" s="332"/>
      <c r="IGE234" s="418"/>
      <c r="IGF234" s="223"/>
      <c r="IGG234" s="223"/>
      <c r="IGH234" s="333"/>
      <c r="IGI234" s="333"/>
      <c r="IGJ234" s="223"/>
      <c r="IGK234" s="418"/>
      <c r="IGL234" s="418"/>
      <c r="IGM234" s="331"/>
      <c r="IGN234" s="332"/>
      <c r="IGO234" s="418"/>
      <c r="IGP234" s="223"/>
      <c r="IGQ234" s="223"/>
      <c r="IGR234" s="333"/>
      <c r="IGS234" s="333"/>
      <c r="IGT234" s="223"/>
      <c r="IGU234" s="418"/>
      <c r="IGV234" s="418"/>
      <c r="IGW234" s="331"/>
      <c r="IGX234" s="332"/>
      <c r="IGY234" s="418"/>
      <c r="IGZ234" s="223"/>
      <c r="IHA234" s="223"/>
      <c r="IHB234" s="333"/>
      <c r="IHC234" s="333"/>
      <c r="IHD234" s="223"/>
      <c r="IHE234" s="418"/>
      <c r="IHF234" s="418"/>
      <c r="IHG234" s="331"/>
      <c r="IHH234" s="332"/>
      <c r="IHI234" s="418"/>
      <c r="IHJ234" s="223"/>
      <c r="IHK234" s="223"/>
      <c r="IHL234" s="333"/>
      <c r="IHM234" s="333"/>
      <c r="IHN234" s="223"/>
      <c r="IHO234" s="418"/>
      <c r="IHP234" s="418"/>
      <c r="IHQ234" s="331"/>
      <c r="IHR234" s="332"/>
      <c r="IHS234" s="418"/>
      <c r="IHT234" s="223"/>
      <c r="IHU234" s="223"/>
      <c r="IHV234" s="333"/>
      <c r="IHW234" s="333"/>
      <c r="IHX234" s="223"/>
      <c r="IHY234" s="418"/>
      <c r="IHZ234" s="418"/>
      <c r="IIA234" s="331"/>
      <c r="IIB234" s="332"/>
      <c r="IIC234" s="418"/>
      <c r="IID234" s="223"/>
      <c r="IIE234" s="223"/>
      <c r="IIF234" s="333"/>
      <c r="IIG234" s="333"/>
      <c r="IIH234" s="223"/>
      <c r="III234" s="418"/>
      <c r="IIJ234" s="418"/>
      <c r="IIK234" s="331"/>
      <c r="IIL234" s="332"/>
      <c r="IIM234" s="418"/>
      <c r="IIN234" s="223"/>
      <c r="IIO234" s="223"/>
      <c r="IIP234" s="333"/>
      <c r="IIQ234" s="333"/>
      <c r="IIR234" s="223"/>
      <c r="IIS234" s="418"/>
      <c r="IIT234" s="418"/>
      <c r="IIU234" s="331"/>
      <c r="IIV234" s="332"/>
      <c r="IIW234" s="418"/>
      <c r="IIX234" s="223"/>
      <c r="IIY234" s="223"/>
      <c r="IIZ234" s="333"/>
      <c r="IJA234" s="333"/>
      <c r="IJB234" s="223"/>
      <c r="IJC234" s="418"/>
      <c r="IJD234" s="418"/>
      <c r="IJE234" s="331"/>
      <c r="IJF234" s="332"/>
      <c r="IJG234" s="418"/>
      <c r="IJH234" s="223"/>
      <c r="IJI234" s="223"/>
      <c r="IJJ234" s="333"/>
      <c r="IJK234" s="333"/>
      <c r="IJL234" s="223"/>
      <c r="IJM234" s="418"/>
      <c r="IJN234" s="418"/>
      <c r="IJO234" s="331"/>
      <c r="IJP234" s="332"/>
      <c r="IJQ234" s="418"/>
      <c r="IJR234" s="223"/>
      <c r="IJS234" s="223"/>
      <c r="IJT234" s="333"/>
      <c r="IJU234" s="333"/>
      <c r="IJV234" s="223"/>
      <c r="IJW234" s="418"/>
      <c r="IJX234" s="418"/>
      <c r="IJY234" s="331"/>
      <c r="IJZ234" s="332"/>
      <c r="IKA234" s="418"/>
      <c r="IKB234" s="223"/>
      <c r="IKC234" s="223"/>
      <c r="IKD234" s="333"/>
      <c r="IKE234" s="333"/>
      <c r="IKF234" s="223"/>
      <c r="IKG234" s="418"/>
      <c r="IKH234" s="418"/>
      <c r="IKI234" s="331"/>
      <c r="IKJ234" s="332"/>
      <c r="IKK234" s="418"/>
      <c r="IKL234" s="223"/>
      <c r="IKM234" s="223"/>
      <c r="IKN234" s="333"/>
      <c r="IKO234" s="333"/>
      <c r="IKP234" s="223"/>
      <c r="IKQ234" s="418"/>
      <c r="IKR234" s="418"/>
      <c r="IKS234" s="331"/>
      <c r="IKT234" s="332"/>
      <c r="IKU234" s="418"/>
      <c r="IKV234" s="223"/>
      <c r="IKW234" s="223"/>
      <c r="IKX234" s="333"/>
      <c r="IKY234" s="333"/>
      <c r="IKZ234" s="223"/>
      <c r="ILA234" s="418"/>
      <c r="ILB234" s="418"/>
      <c r="ILC234" s="331"/>
      <c r="ILD234" s="332"/>
      <c r="ILE234" s="418"/>
      <c r="ILF234" s="223"/>
      <c r="ILG234" s="223"/>
      <c r="ILH234" s="333"/>
      <c r="ILI234" s="333"/>
      <c r="ILJ234" s="223"/>
      <c r="ILK234" s="418"/>
      <c r="ILL234" s="418"/>
      <c r="ILM234" s="331"/>
      <c r="ILN234" s="332"/>
      <c r="ILO234" s="418"/>
      <c r="ILP234" s="223"/>
      <c r="ILQ234" s="223"/>
      <c r="ILR234" s="333"/>
      <c r="ILS234" s="333"/>
      <c r="ILT234" s="223"/>
      <c r="ILU234" s="418"/>
      <c r="ILV234" s="418"/>
      <c r="ILW234" s="331"/>
      <c r="ILX234" s="332"/>
      <c r="ILY234" s="418"/>
      <c r="ILZ234" s="223"/>
      <c r="IMA234" s="223"/>
      <c r="IMB234" s="333"/>
      <c r="IMC234" s="333"/>
      <c r="IMD234" s="223"/>
      <c r="IME234" s="418"/>
      <c r="IMF234" s="418"/>
      <c r="IMG234" s="331"/>
      <c r="IMH234" s="332"/>
      <c r="IMI234" s="418"/>
      <c r="IMJ234" s="223"/>
      <c r="IMK234" s="223"/>
      <c r="IML234" s="333"/>
      <c r="IMM234" s="333"/>
      <c r="IMN234" s="223"/>
      <c r="IMO234" s="418"/>
      <c r="IMP234" s="418"/>
      <c r="IMQ234" s="331"/>
      <c r="IMR234" s="332"/>
      <c r="IMS234" s="418"/>
      <c r="IMT234" s="223"/>
      <c r="IMU234" s="223"/>
      <c r="IMV234" s="333"/>
      <c r="IMW234" s="333"/>
      <c r="IMX234" s="223"/>
      <c r="IMY234" s="418"/>
      <c r="IMZ234" s="418"/>
      <c r="INA234" s="331"/>
      <c r="INB234" s="332"/>
      <c r="INC234" s="418"/>
      <c r="IND234" s="223"/>
      <c r="INE234" s="223"/>
      <c r="INF234" s="333"/>
      <c r="ING234" s="333"/>
      <c r="INH234" s="223"/>
      <c r="INI234" s="418"/>
      <c r="INJ234" s="418"/>
      <c r="INK234" s="331"/>
      <c r="INL234" s="332"/>
      <c r="INM234" s="418"/>
      <c r="INN234" s="223"/>
      <c r="INO234" s="223"/>
      <c r="INP234" s="333"/>
      <c r="INQ234" s="333"/>
      <c r="INR234" s="223"/>
      <c r="INS234" s="418"/>
      <c r="INT234" s="418"/>
      <c r="INU234" s="331"/>
      <c r="INV234" s="332"/>
      <c r="INW234" s="418"/>
      <c r="INX234" s="223"/>
      <c r="INY234" s="223"/>
      <c r="INZ234" s="333"/>
      <c r="IOA234" s="333"/>
      <c r="IOB234" s="223"/>
      <c r="IOC234" s="418"/>
      <c r="IOD234" s="418"/>
      <c r="IOE234" s="331"/>
      <c r="IOF234" s="332"/>
      <c r="IOG234" s="418"/>
      <c r="IOH234" s="223"/>
      <c r="IOI234" s="223"/>
      <c r="IOJ234" s="333"/>
      <c r="IOK234" s="333"/>
      <c r="IOL234" s="223"/>
      <c r="IOM234" s="418"/>
      <c r="ION234" s="418"/>
      <c r="IOO234" s="331"/>
      <c r="IOP234" s="332"/>
      <c r="IOQ234" s="418"/>
      <c r="IOR234" s="223"/>
      <c r="IOS234" s="223"/>
      <c r="IOT234" s="333"/>
      <c r="IOU234" s="333"/>
      <c r="IOV234" s="223"/>
      <c r="IOW234" s="418"/>
      <c r="IOX234" s="418"/>
      <c r="IOY234" s="331"/>
      <c r="IOZ234" s="332"/>
      <c r="IPA234" s="418"/>
      <c r="IPB234" s="223"/>
      <c r="IPC234" s="223"/>
      <c r="IPD234" s="333"/>
      <c r="IPE234" s="333"/>
      <c r="IPF234" s="223"/>
      <c r="IPG234" s="418"/>
      <c r="IPH234" s="418"/>
      <c r="IPI234" s="331"/>
      <c r="IPJ234" s="332"/>
      <c r="IPK234" s="418"/>
      <c r="IPL234" s="223"/>
      <c r="IPM234" s="223"/>
      <c r="IPN234" s="333"/>
      <c r="IPO234" s="333"/>
      <c r="IPP234" s="223"/>
      <c r="IPQ234" s="418"/>
      <c r="IPR234" s="418"/>
      <c r="IPS234" s="331"/>
      <c r="IPT234" s="332"/>
      <c r="IPU234" s="418"/>
      <c r="IPV234" s="223"/>
      <c r="IPW234" s="223"/>
      <c r="IPX234" s="333"/>
      <c r="IPY234" s="333"/>
      <c r="IPZ234" s="223"/>
      <c r="IQA234" s="418"/>
      <c r="IQB234" s="418"/>
      <c r="IQC234" s="331"/>
      <c r="IQD234" s="332"/>
      <c r="IQE234" s="418"/>
      <c r="IQF234" s="223"/>
      <c r="IQG234" s="223"/>
      <c r="IQH234" s="333"/>
      <c r="IQI234" s="333"/>
      <c r="IQJ234" s="223"/>
      <c r="IQK234" s="418"/>
      <c r="IQL234" s="418"/>
      <c r="IQM234" s="331"/>
      <c r="IQN234" s="332"/>
      <c r="IQO234" s="418"/>
      <c r="IQP234" s="223"/>
      <c r="IQQ234" s="223"/>
      <c r="IQR234" s="333"/>
      <c r="IQS234" s="333"/>
      <c r="IQT234" s="223"/>
      <c r="IQU234" s="418"/>
      <c r="IQV234" s="418"/>
      <c r="IQW234" s="331"/>
      <c r="IQX234" s="332"/>
      <c r="IQY234" s="418"/>
      <c r="IQZ234" s="223"/>
      <c r="IRA234" s="223"/>
      <c r="IRB234" s="333"/>
      <c r="IRC234" s="333"/>
      <c r="IRD234" s="223"/>
      <c r="IRE234" s="418"/>
      <c r="IRF234" s="418"/>
      <c r="IRG234" s="331"/>
      <c r="IRH234" s="332"/>
      <c r="IRI234" s="418"/>
      <c r="IRJ234" s="223"/>
      <c r="IRK234" s="223"/>
      <c r="IRL234" s="333"/>
      <c r="IRM234" s="333"/>
      <c r="IRN234" s="223"/>
      <c r="IRO234" s="418"/>
      <c r="IRP234" s="418"/>
      <c r="IRQ234" s="331"/>
      <c r="IRR234" s="332"/>
      <c r="IRS234" s="418"/>
      <c r="IRT234" s="223"/>
      <c r="IRU234" s="223"/>
      <c r="IRV234" s="333"/>
      <c r="IRW234" s="333"/>
      <c r="IRX234" s="223"/>
      <c r="IRY234" s="418"/>
      <c r="IRZ234" s="418"/>
      <c r="ISA234" s="331"/>
      <c r="ISB234" s="332"/>
      <c r="ISC234" s="418"/>
      <c r="ISD234" s="223"/>
      <c r="ISE234" s="223"/>
      <c r="ISF234" s="333"/>
      <c r="ISG234" s="333"/>
      <c r="ISH234" s="223"/>
      <c r="ISI234" s="418"/>
      <c r="ISJ234" s="418"/>
      <c r="ISK234" s="331"/>
      <c r="ISL234" s="332"/>
      <c r="ISM234" s="418"/>
      <c r="ISN234" s="223"/>
      <c r="ISO234" s="223"/>
      <c r="ISP234" s="333"/>
      <c r="ISQ234" s="333"/>
      <c r="ISR234" s="223"/>
      <c r="ISS234" s="418"/>
      <c r="IST234" s="418"/>
      <c r="ISU234" s="331"/>
      <c r="ISV234" s="332"/>
      <c r="ISW234" s="418"/>
      <c r="ISX234" s="223"/>
      <c r="ISY234" s="223"/>
      <c r="ISZ234" s="333"/>
      <c r="ITA234" s="333"/>
      <c r="ITB234" s="223"/>
      <c r="ITC234" s="418"/>
      <c r="ITD234" s="418"/>
      <c r="ITE234" s="331"/>
      <c r="ITF234" s="332"/>
      <c r="ITG234" s="418"/>
      <c r="ITH234" s="223"/>
      <c r="ITI234" s="223"/>
      <c r="ITJ234" s="333"/>
      <c r="ITK234" s="333"/>
      <c r="ITL234" s="223"/>
      <c r="ITM234" s="418"/>
      <c r="ITN234" s="418"/>
      <c r="ITO234" s="331"/>
      <c r="ITP234" s="332"/>
      <c r="ITQ234" s="418"/>
      <c r="ITR234" s="223"/>
      <c r="ITS234" s="223"/>
      <c r="ITT234" s="333"/>
      <c r="ITU234" s="333"/>
      <c r="ITV234" s="223"/>
      <c r="ITW234" s="418"/>
      <c r="ITX234" s="418"/>
      <c r="ITY234" s="331"/>
      <c r="ITZ234" s="332"/>
      <c r="IUA234" s="418"/>
      <c r="IUB234" s="223"/>
      <c r="IUC234" s="223"/>
      <c r="IUD234" s="333"/>
      <c r="IUE234" s="333"/>
      <c r="IUF234" s="223"/>
      <c r="IUG234" s="418"/>
      <c r="IUH234" s="418"/>
      <c r="IUI234" s="331"/>
      <c r="IUJ234" s="332"/>
      <c r="IUK234" s="418"/>
      <c r="IUL234" s="223"/>
      <c r="IUM234" s="223"/>
      <c r="IUN234" s="333"/>
      <c r="IUO234" s="333"/>
      <c r="IUP234" s="223"/>
      <c r="IUQ234" s="418"/>
      <c r="IUR234" s="418"/>
      <c r="IUS234" s="331"/>
      <c r="IUT234" s="332"/>
      <c r="IUU234" s="418"/>
      <c r="IUV234" s="223"/>
      <c r="IUW234" s="223"/>
      <c r="IUX234" s="333"/>
      <c r="IUY234" s="333"/>
      <c r="IUZ234" s="223"/>
      <c r="IVA234" s="418"/>
      <c r="IVB234" s="418"/>
      <c r="IVC234" s="331"/>
      <c r="IVD234" s="332"/>
      <c r="IVE234" s="418"/>
      <c r="IVF234" s="223"/>
      <c r="IVG234" s="223"/>
      <c r="IVH234" s="333"/>
      <c r="IVI234" s="333"/>
      <c r="IVJ234" s="223"/>
      <c r="IVK234" s="418"/>
      <c r="IVL234" s="418"/>
      <c r="IVM234" s="331"/>
      <c r="IVN234" s="332"/>
      <c r="IVO234" s="418"/>
      <c r="IVP234" s="223"/>
      <c r="IVQ234" s="223"/>
      <c r="IVR234" s="333"/>
      <c r="IVS234" s="333"/>
      <c r="IVT234" s="223"/>
      <c r="IVU234" s="418"/>
      <c r="IVV234" s="418"/>
      <c r="IVW234" s="331"/>
      <c r="IVX234" s="332"/>
      <c r="IVY234" s="418"/>
      <c r="IVZ234" s="223"/>
      <c r="IWA234" s="223"/>
      <c r="IWB234" s="333"/>
      <c r="IWC234" s="333"/>
      <c r="IWD234" s="223"/>
      <c r="IWE234" s="418"/>
      <c r="IWF234" s="418"/>
      <c r="IWG234" s="331"/>
      <c r="IWH234" s="332"/>
      <c r="IWI234" s="418"/>
      <c r="IWJ234" s="223"/>
      <c r="IWK234" s="223"/>
      <c r="IWL234" s="333"/>
      <c r="IWM234" s="333"/>
      <c r="IWN234" s="223"/>
      <c r="IWO234" s="418"/>
      <c r="IWP234" s="418"/>
      <c r="IWQ234" s="331"/>
      <c r="IWR234" s="332"/>
      <c r="IWS234" s="418"/>
      <c r="IWT234" s="223"/>
      <c r="IWU234" s="223"/>
      <c r="IWV234" s="333"/>
      <c r="IWW234" s="333"/>
      <c r="IWX234" s="223"/>
      <c r="IWY234" s="418"/>
      <c r="IWZ234" s="418"/>
      <c r="IXA234" s="331"/>
      <c r="IXB234" s="332"/>
      <c r="IXC234" s="418"/>
      <c r="IXD234" s="223"/>
      <c r="IXE234" s="223"/>
      <c r="IXF234" s="333"/>
      <c r="IXG234" s="333"/>
      <c r="IXH234" s="223"/>
      <c r="IXI234" s="418"/>
      <c r="IXJ234" s="418"/>
      <c r="IXK234" s="331"/>
      <c r="IXL234" s="332"/>
      <c r="IXM234" s="418"/>
      <c r="IXN234" s="223"/>
      <c r="IXO234" s="223"/>
      <c r="IXP234" s="333"/>
      <c r="IXQ234" s="333"/>
      <c r="IXR234" s="223"/>
      <c r="IXS234" s="418"/>
      <c r="IXT234" s="418"/>
      <c r="IXU234" s="331"/>
      <c r="IXV234" s="332"/>
      <c r="IXW234" s="418"/>
      <c r="IXX234" s="223"/>
      <c r="IXY234" s="223"/>
      <c r="IXZ234" s="333"/>
      <c r="IYA234" s="333"/>
      <c r="IYB234" s="223"/>
      <c r="IYC234" s="418"/>
      <c r="IYD234" s="418"/>
      <c r="IYE234" s="331"/>
      <c r="IYF234" s="332"/>
      <c r="IYG234" s="418"/>
      <c r="IYH234" s="223"/>
      <c r="IYI234" s="223"/>
      <c r="IYJ234" s="333"/>
      <c r="IYK234" s="333"/>
      <c r="IYL234" s="223"/>
      <c r="IYM234" s="418"/>
      <c r="IYN234" s="418"/>
      <c r="IYO234" s="331"/>
      <c r="IYP234" s="332"/>
      <c r="IYQ234" s="418"/>
      <c r="IYR234" s="223"/>
      <c r="IYS234" s="223"/>
      <c r="IYT234" s="333"/>
      <c r="IYU234" s="333"/>
      <c r="IYV234" s="223"/>
      <c r="IYW234" s="418"/>
      <c r="IYX234" s="418"/>
      <c r="IYY234" s="331"/>
      <c r="IYZ234" s="332"/>
      <c r="IZA234" s="418"/>
      <c r="IZB234" s="223"/>
      <c r="IZC234" s="223"/>
      <c r="IZD234" s="333"/>
      <c r="IZE234" s="333"/>
      <c r="IZF234" s="223"/>
      <c r="IZG234" s="418"/>
      <c r="IZH234" s="418"/>
      <c r="IZI234" s="331"/>
      <c r="IZJ234" s="332"/>
      <c r="IZK234" s="418"/>
      <c r="IZL234" s="223"/>
      <c r="IZM234" s="223"/>
      <c r="IZN234" s="333"/>
      <c r="IZO234" s="333"/>
      <c r="IZP234" s="223"/>
      <c r="IZQ234" s="418"/>
      <c r="IZR234" s="418"/>
      <c r="IZS234" s="331"/>
      <c r="IZT234" s="332"/>
      <c r="IZU234" s="418"/>
      <c r="IZV234" s="223"/>
      <c r="IZW234" s="223"/>
      <c r="IZX234" s="333"/>
      <c r="IZY234" s="333"/>
      <c r="IZZ234" s="223"/>
      <c r="JAA234" s="418"/>
      <c r="JAB234" s="418"/>
      <c r="JAC234" s="331"/>
      <c r="JAD234" s="332"/>
      <c r="JAE234" s="418"/>
      <c r="JAF234" s="223"/>
      <c r="JAG234" s="223"/>
      <c r="JAH234" s="333"/>
      <c r="JAI234" s="333"/>
      <c r="JAJ234" s="223"/>
      <c r="JAK234" s="418"/>
      <c r="JAL234" s="418"/>
      <c r="JAM234" s="331"/>
      <c r="JAN234" s="332"/>
      <c r="JAO234" s="418"/>
      <c r="JAP234" s="223"/>
      <c r="JAQ234" s="223"/>
      <c r="JAR234" s="333"/>
      <c r="JAS234" s="333"/>
      <c r="JAT234" s="223"/>
      <c r="JAU234" s="418"/>
      <c r="JAV234" s="418"/>
      <c r="JAW234" s="331"/>
      <c r="JAX234" s="332"/>
      <c r="JAY234" s="418"/>
      <c r="JAZ234" s="223"/>
      <c r="JBA234" s="223"/>
      <c r="JBB234" s="333"/>
      <c r="JBC234" s="333"/>
      <c r="JBD234" s="223"/>
      <c r="JBE234" s="418"/>
      <c r="JBF234" s="418"/>
      <c r="JBG234" s="331"/>
      <c r="JBH234" s="332"/>
      <c r="JBI234" s="418"/>
      <c r="JBJ234" s="223"/>
      <c r="JBK234" s="223"/>
      <c r="JBL234" s="333"/>
      <c r="JBM234" s="333"/>
      <c r="JBN234" s="223"/>
      <c r="JBO234" s="418"/>
      <c r="JBP234" s="418"/>
      <c r="JBQ234" s="331"/>
      <c r="JBR234" s="332"/>
      <c r="JBS234" s="418"/>
      <c r="JBT234" s="223"/>
      <c r="JBU234" s="223"/>
      <c r="JBV234" s="333"/>
      <c r="JBW234" s="333"/>
      <c r="JBX234" s="223"/>
      <c r="JBY234" s="418"/>
      <c r="JBZ234" s="418"/>
      <c r="JCA234" s="331"/>
      <c r="JCB234" s="332"/>
      <c r="JCC234" s="418"/>
      <c r="JCD234" s="223"/>
      <c r="JCE234" s="223"/>
      <c r="JCF234" s="333"/>
      <c r="JCG234" s="333"/>
      <c r="JCH234" s="223"/>
      <c r="JCI234" s="418"/>
      <c r="JCJ234" s="418"/>
      <c r="JCK234" s="331"/>
      <c r="JCL234" s="332"/>
      <c r="JCM234" s="418"/>
      <c r="JCN234" s="223"/>
      <c r="JCO234" s="223"/>
      <c r="JCP234" s="333"/>
      <c r="JCQ234" s="333"/>
      <c r="JCR234" s="223"/>
      <c r="JCS234" s="418"/>
      <c r="JCT234" s="418"/>
      <c r="JCU234" s="331"/>
      <c r="JCV234" s="332"/>
      <c r="JCW234" s="418"/>
      <c r="JCX234" s="223"/>
      <c r="JCY234" s="223"/>
      <c r="JCZ234" s="333"/>
      <c r="JDA234" s="333"/>
      <c r="JDB234" s="223"/>
      <c r="JDC234" s="418"/>
      <c r="JDD234" s="418"/>
      <c r="JDE234" s="331"/>
      <c r="JDF234" s="332"/>
      <c r="JDG234" s="418"/>
      <c r="JDH234" s="223"/>
      <c r="JDI234" s="223"/>
      <c r="JDJ234" s="333"/>
      <c r="JDK234" s="333"/>
      <c r="JDL234" s="223"/>
      <c r="JDM234" s="418"/>
      <c r="JDN234" s="418"/>
      <c r="JDO234" s="331"/>
      <c r="JDP234" s="332"/>
      <c r="JDQ234" s="418"/>
      <c r="JDR234" s="223"/>
      <c r="JDS234" s="223"/>
      <c r="JDT234" s="333"/>
      <c r="JDU234" s="333"/>
      <c r="JDV234" s="223"/>
      <c r="JDW234" s="418"/>
      <c r="JDX234" s="418"/>
      <c r="JDY234" s="331"/>
      <c r="JDZ234" s="332"/>
      <c r="JEA234" s="418"/>
      <c r="JEB234" s="223"/>
      <c r="JEC234" s="223"/>
      <c r="JED234" s="333"/>
      <c r="JEE234" s="333"/>
      <c r="JEF234" s="223"/>
      <c r="JEG234" s="418"/>
      <c r="JEH234" s="418"/>
      <c r="JEI234" s="331"/>
      <c r="JEJ234" s="332"/>
      <c r="JEK234" s="418"/>
      <c r="JEL234" s="223"/>
      <c r="JEM234" s="223"/>
      <c r="JEN234" s="333"/>
      <c r="JEO234" s="333"/>
      <c r="JEP234" s="223"/>
      <c r="JEQ234" s="418"/>
      <c r="JER234" s="418"/>
      <c r="JES234" s="331"/>
      <c r="JET234" s="332"/>
      <c r="JEU234" s="418"/>
      <c r="JEV234" s="223"/>
      <c r="JEW234" s="223"/>
      <c r="JEX234" s="333"/>
      <c r="JEY234" s="333"/>
      <c r="JEZ234" s="223"/>
      <c r="JFA234" s="418"/>
      <c r="JFB234" s="418"/>
      <c r="JFC234" s="331"/>
      <c r="JFD234" s="332"/>
      <c r="JFE234" s="418"/>
      <c r="JFF234" s="223"/>
      <c r="JFG234" s="223"/>
      <c r="JFH234" s="333"/>
      <c r="JFI234" s="333"/>
      <c r="JFJ234" s="223"/>
      <c r="JFK234" s="418"/>
      <c r="JFL234" s="418"/>
      <c r="JFM234" s="331"/>
      <c r="JFN234" s="332"/>
      <c r="JFO234" s="418"/>
      <c r="JFP234" s="223"/>
      <c r="JFQ234" s="223"/>
      <c r="JFR234" s="333"/>
      <c r="JFS234" s="333"/>
      <c r="JFT234" s="223"/>
      <c r="JFU234" s="418"/>
      <c r="JFV234" s="418"/>
      <c r="JFW234" s="331"/>
      <c r="JFX234" s="332"/>
      <c r="JFY234" s="418"/>
      <c r="JFZ234" s="223"/>
      <c r="JGA234" s="223"/>
      <c r="JGB234" s="333"/>
      <c r="JGC234" s="333"/>
      <c r="JGD234" s="223"/>
      <c r="JGE234" s="418"/>
      <c r="JGF234" s="418"/>
      <c r="JGG234" s="331"/>
      <c r="JGH234" s="332"/>
      <c r="JGI234" s="418"/>
      <c r="JGJ234" s="223"/>
      <c r="JGK234" s="223"/>
      <c r="JGL234" s="333"/>
      <c r="JGM234" s="333"/>
      <c r="JGN234" s="223"/>
      <c r="JGO234" s="418"/>
      <c r="JGP234" s="418"/>
      <c r="JGQ234" s="331"/>
      <c r="JGR234" s="332"/>
      <c r="JGS234" s="418"/>
      <c r="JGT234" s="223"/>
      <c r="JGU234" s="223"/>
      <c r="JGV234" s="333"/>
      <c r="JGW234" s="333"/>
      <c r="JGX234" s="223"/>
      <c r="JGY234" s="418"/>
      <c r="JGZ234" s="418"/>
      <c r="JHA234" s="331"/>
      <c r="JHB234" s="332"/>
      <c r="JHC234" s="418"/>
      <c r="JHD234" s="223"/>
      <c r="JHE234" s="223"/>
      <c r="JHF234" s="333"/>
      <c r="JHG234" s="333"/>
      <c r="JHH234" s="223"/>
      <c r="JHI234" s="418"/>
      <c r="JHJ234" s="418"/>
      <c r="JHK234" s="331"/>
      <c r="JHL234" s="332"/>
      <c r="JHM234" s="418"/>
      <c r="JHN234" s="223"/>
      <c r="JHO234" s="223"/>
      <c r="JHP234" s="333"/>
      <c r="JHQ234" s="333"/>
      <c r="JHR234" s="223"/>
      <c r="JHS234" s="418"/>
      <c r="JHT234" s="418"/>
      <c r="JHU234" s="331"/>
      <c r="JHV234" s="332"/>
      <c r="JHW234" s="418"/>
      <c r="JHX234" s="223"/>
      <c r="JHY234" s="223"/>
      <c r="JHZ234" s="333"/>
      <c r="JIA234" s="333"/>
      <c r="JIB234" s="223"/>
      <c r="JIC234" s="418"/>
      <c r="JID234" s="418"/>
      <c r="JIE234" s="331"/>
      <c r="JIF234" s="332"/>
      <c r="JIG234" s="418"/>
      <c r="JIH234" s="223"/>
      <c r="JII234" s="223"/>
      <c r="JIJ234" s="333"/>
      <c r="JIK234" s="333"/>
      <c r="JIL234" s="223"/>
      <c r="JIM234" s="418"/>
      <c r="JIN234" s="418"/>
      <c r="JIO234" s="331"/>
      <c r="JIP234" s="332"/>
      <c r="JIQ234" s="418"/>
      <c r="JIR234" s="223"/>
      <c r="JIS234" s="223"/>
      <c r="JIT234" s="333"/>
      <c r="JIU234" s="333"/>
      <c r="JIV234" s="223"/>
      <c r="JIW234" s="418"/>
      <c r="JIX234" s="418"/>
      <c r="JIY234" s="331"/>
      <c r="JIZ234" s="332"/>
      <c r="JJA234" s="418"/>
      <c r="JJB234" s="223"/>
      <c r="JJC234" s="223"/>
      <c r="JJD234" s="333"/>
      <c r="JJE234" s="333"/>
      <c r="JJF234" s="223"/>
      <c r="JJG234" s="418"/>
      <c r="JJH234" s="418"/>
      <c r="JJI234" s="331"/>
      <c r="JJJ234" s="332"/>
      <c r="JJK234" s="418"/>
      <c r="JJL234" s="223"/>
      <c r="JJM234" s="223"/>
      <c r="JJN234" s="333"/>
      <c r="JJO234" s="333"/>
      <c r="JJP234" s="223"/>
      <c r="JJQ234" s="418"/>
      <c r="JJR234" s="418"/>
      <c r="JJS234" s="331"/>
      <c r="JJT234" s="332"/>
      <c r="JJU234" s="418"/>
      <c r="JJV234" s="223"/>
      <c r="JJW234" s="223"/>
      <c r="JJX234" s="333"/>
      <c r="JJY234" s="333"/>
      <c r="JJZ234" s="223"/>
      <c r="JKA234" s="418"/>
      <c r="JKB234" s="418"/>
      <c r="JKC234" s="331"/>
      <c r="JKD234" s="332"/>
      <c r="JKE234" s="418"/>
      <c r="JKF234" s="223"/>
      <c r="JKG234" s="223"/>
      <c r="JKH234" s="333"/>
      <c r="JKI234" s="333"/>
      <c r="JKJ234" s="223"/>
      <c r="JKK234" s="418"/>
      <c r="JKL234" s="418"/>
      <c r="JKM234" s="331"/>
      <c r="JKN234" s="332"/>
      <c r="JKO234" s="418"/>
      <c r="JKP234" s="223"/>
      <c r="JKQ234" s="223"/>
      <c r="JKR234" s="333"/>
      <c r="JKS234" s="333"/>
      <c r="JKT234" s="223"/>
      <c r="JKU234" s="418"/>
      <c r="JKV234" s="418"/>
      <c r="JKW234" s="331"/>
      <c r="JKX234" s="332"/>
      <c r="JKY234" s="418"/>
      <c r="JKZ234" s="223"/>
      <c r="JLA234" s="223"/>
      <c r="JLB234" s="333"/>
      <c r="JLC234" s="333"/>
      <c r="JLD234" s="223"/>
      <c r="JLE234" s="418"/>
      <c r="JLF234" s="418"/>
      <c r="JLG234" s="331"/>
      <c r="JLH234" s="332"/>
      <c r="JLI234" s="418"/>
      <c r="JLJ234" s="223"/>
      <c r="JLK234" s="223"/>
      <c r="JLL234" s="333"/>
      <c r="JLM234" s="333"/>
      <c r="JLN234" s="223"/>
      <c r="JLO234" s="418"/>
      <c r="JLP234" s="418"/>
      <c r="JLQ234" s="331"/>
      <c r="JLR234" s="332"/>
      <c r="JLS234" s="418"/>
      <c r="JLT234" s="223"/>
      <c r="JLU234" s="223"/>
      <c r="JLV234" s="333"/>
      <c r="JLW234" s="333"/>
      <c r="JLX234" s="223"/>
      <c r="JLY234" s="418"/>
      <c r="JLZ234" s="418"/>
      <c r="JMA234" s="331"/>
      <c r="JMB234" s="332"/>
      <c r="JMC234" s="418"/>
      <c r="JMD234" s="223"/>
      <c r="JME234" s="223"/>
      <c r="JMF234" s="333"/>
      <c r="JMG234" s="333"/>
      <c r="JMH234" s="223"/>
      <c r="JMI234" s="418"/>
      <c r="JMJ234" s="418"/>
      <c r="JMK234" s="331"/>
      <c r="JML234" s="332"/>
      <c r="JMM234" s="418"/>
      <c r="JMN234" s="223"/>
      <c r="JMO234" s="223"/>
      <c r="JMP234" s="333"/>
      <c r="JMQ234" s="333"/>
      <c r="JMR234" s="223"/>
      <c r="JMS234" s="418"/>
      <c r="JMT234" s="418"/>
      <c r="JMU234" s="331"/>
      <c r="JMV234" s="332"/>
      <c r="JMW234" s="418"/>
      <c r="JMX234" s="223"/>
      <c r="JMY234" s="223"/>
      <c r="JMZ234" s="333"/>
      <c r="JNA234" s="333"/>
      <c r="JNB234" s="223"/>
      <c r="JNC234" s="418"/>
      <c r="JND234" s="418"/>
      <c r="JNE234" s="331"/>
      <c r="JNF234" s="332"/>
      <c r="JNG234" s="418"/>
      <c r="JNH234" s="223"/>
      <c r="JNI234" s="223"/>
      <c r="JNJ234" s="333"/>
      <c r="JNK234" s="333"/>
      <c r="JNL234" s="223"/>
      <c r="JNM234" s="418"/>
      <c r="JNN234" s="418"/>
      <c r="JNO234" s="331"/>
      <c r="JNP234" s="332"/>
      <c r="JNQ234" s="418"/>
      <c r="JNR234" s="223"/>
      <c r="JNS234" s="223"/>
      <c r="JNT234" s="333"/>
      <c r="JNU234" s="333"/>
      <c r="JNV234" s="223"/>
      <c r="JNW234" s="418"/>
      <c r="JNX234" s="418"/>
      <c r="JNY234" s="331"/>
      <c r="JNZ234" s="332"/>
      <c r="JOA234" s="418"/>
      <c r="JOB234" s="223"/>
      <c r="JOC234" s="223"/>
      <c r="JOD234" s="333"/>
      <c r="JOE234" s="333"/>
      <c r="JOF234" s="223"/>
      <c r="JOG234" s="418"/>
      <c r="JOH234" s="418"/>
      <c r="JOI234" s="331"/>
      <c r="JOJ234" s="332"/>
      <c r="JOK234" s="418"/>
      <c r="JOL234" s="223"/>
      <c r="JOM234" s="223"/>
      <c r="JON234" s="333"/>
      <c r="JOO234" s="333"/>
      <c r="JOP234" s="223"/>
      <c r="JOQ234" s="418"/>
      <c r="JOR234" s="418"/>
      <c r="JOS234" s="331"/>
      <c r="JOT234" s="332"/>
      <c r="JOU234" s="418"/>
      <c r="JOV234" s="223"/>
      <c r="JOW234" s="223"/>
      <c r="JOX234" s="333"/>
      <c r="JOY234" s="333"/>
      <c r="JOZ234" s="223"/>
      <c r="JPA234" s="418"/>
      <c r="JPB234" s="418"/>
      <c r="JPC234" s="331"/>
      <c r="JPD234" s="332"/>
      <c r="JPE234" s="418"/>
      <c r="JPF234" s="223"/>
      <c r="JPG234" s="223"/>
      <c r="JPH234" s="333"/>
      <c r="JPI234" s="333"/>
      <c r="JPJ234" s="223"/>
      <c r="JPK234" s="418"/>
      <c r="JPL234" s="418"/>
      <c r="JPM234" s="331"/>
      <c r="JPN234" s="332"/>
      <c r="JPO234" s="418"/>
      <c r="JPP234" s="223"/>
      <c r="JPQ234" s="223"/>
      <c r="JPR234" s="333"/>
      <c r="JPS234" s="333"/>
      <c r="JPT234" s="223"/>
      <c r="JPU234" s="418"/>
      <c r="JPV234" s="418"/>
      <c r="JPW234" s="331"/>
      <c r="JPX234" s="332"/>
      <c r="JPY234" s="418"/>
      <c r="JPZ234" s="223"/>
      <c r="JQA234" s="223"/>
      <c r="JQB234" s="333"/>
      <c r="JQC234" s="333"/>
      <c r="JQD234" s="223"/>
      <c r="JQE234" s="418"/>
      <c r="JQF234" s="418"/>
      <c r="JQG234" s="331"/>
      <c r="JQH234" s="332"/>
      <c r="JQI234" s="418"/>
      <c r="JQJ234" s="223"/>
      <c r="JQK234" s="223"/>
      <c r="JQL234" s="333"/>
      <c r="JQM234" s="333"/>
      <c r="JQN234" s="223"/>
      <c r="JQO234" s="418"/>
      <c r="JQP234" s="418"/>
      <c r="JQQ234" s="331"/>
      <c r="JQR234" s="332"/>
      <c r="JQS234" s="418"/>
      <c r="JQT234" s="223"/>
      <c r="JQU234" s="223"/>
      <c r="JQV234" s="333"/>
      <c r="JQW234" s="333"/>
      <c r="JQX234" s="223"/>
      <c r="JQY234" s="418"/>
      <c r="JQZ234" s="418"/>
      <c r="JRA234" s="331"/>
      <c r="JRB234" s="332"/>
      <c r="JRC234" s="418"/>
      <c r="JRD234" s="223"/>
      <c r="JRE234" s="223"/>
      <c r="JRF234" s="333"/>
      <c r="JRG234" s="333"/>
      <c r="JRH234" s="223"/>
      <c r="JRI234" s="418"/>
      <c r="JRJ234" s="418"/>
      <c r="JRK234" s="331"/>
      <c r="JRL234" s="332"/>
      <c r="JRM234" s="418"/>
      <c r="JRN234" s="223"/>
      <c r="JRO234" s="223"/>
      <c r="JRP234" s="333"/>
      <c r="JRQ234" s="333"/>
      <c r="JRR234" s="223"/>
      <c r="JRS234" s="418"/>
      <c r="JRT234" s="418"/>
      <c r="JRU234" s="331"/>
      <c r="JRV234" s="332"/>
      <c r="JRW234" s="418"/>
      <c r="JRX234" s="223"/>
      <c r="JRY234" s="223"/>
      <c r="JRZ234" s="333"/>
      <c r="JSA234" s="333"/>
      <c r="JSB234" s="223"/>
      <c r="JSC234" s="418"/>
      <c r="JSD234" s="418"/>
      <c r="JSE234" s="331"/>
      <c r="JSF234" s="332"/>
      <c r="JSG234" s="418"/>
      <c r="JSH234" s="223"/>
      <c r="JSI234" s="223"/>
      <c r="JSJ234" s="333"/>
      <c r="JSK234" s="333"/>
      <c r="JSL234" s="223"/>
      <c r="JSM234" s="418"/>
      <c r="JSN234" s="418"/>
      <c r="JSO234" s="331"/>
      <c r="JSP234" s="332"/>
      <c r="JSQ234" s="418"/>
      <c r="JSR234" s="223"/>
      <c r="JSS234" s="223"/>
      <c r="JST234" s="333"/>
      <c r="JSU234" s="333"/>
      <c r="JSV234" s="223"/>
      <c r="JSW234" s="418"/>
      <c r="JSX234" s="418"/>
      <c r="JSY234" s="331"/>
      <c r="JSZ234" s="332"/>
      <c r="JTA234" s="418"/>
      <c r="JTB234" s="223"/>
      <c r="JTC234" s="223"/>
      <c r="JTD234" s="333"/>
      <c r="JTE234" s="333"/>
      <c r="JTF234" s="223"/>
      <c r="JTG234" s="418"/>
      <c r="JTH234" s="418"/>
      <c r="JTI234" s="331"/>
      <c r="JTJ234" s="332"/>
      <c r="JTK234" s="418"/>
      <c r="JTL234" s="223"/>
      <c r="JTM234" s="223"/>
      <c r="JTN234" s="333"/>
      <c r="JTO234" s="333"/>
      <c r="JTP234" s="223"/>
      <c r="JTQ234" s="418"/>
      <c r="JTR234" s="418"/>
      <c r="JTS234" s="331"/>
      <c r="JTT234" s="332"/>
      <c r="JTU234" s="418"/>
      <c r="JTV234" s="223"/>
      <c r="JTW234" s="223"/>
      <c r="JTX234" s="333"/>
      <c r="JTY234" s="333"/>
      <c r="JTZ234" s="223"/>
      <c r="JUA234" s="418"/>
      <c r="JUB234" s="418"/>
      <c r="JUC234" s="331"/>
      <c r="JUD234" s="332"/>
      <c r="JUE234" s="418"/>
      <c r="JUF234" s="223"/>
      <c r="JUG234" s="223"/>
      <c r="JUH234" s="333"/>
      <c r="JUI234" s="333"/>
      <c r="JUJ234" s="223"/>
      <c r="JUK234" s="418"/>
      <c r="JUL234" s="418"/>
      <c r="JUM234" s="331"/>
      <c r="JUN234" s="332"/>
      <c r="JUO234" s="418"/>
      <c r="JUP234" s="223"/>
      <c r="JUQ234" s="223"/>
      <c r="JUR234" s="333"/>
      <c r="JUS234" s="333"/>
      <c r="JUT234" s="223"/>
      <c r="JUU234" s="418"/>
      <c r="JUV234" s="418"/>
      <c r="JUW234" s="331"/>
      <c r="JUX234" s="332"/>
      <c r="JUY234" s="418"/>
      <c r="JUZ234" s="223"/>
      <c r="JVA234" s="223"/>
      <c r="JVB234" s="333"/>
      <c r="JVC234" s="333"/>
      <c r="JVD234" s="223"/>
      <c r="JVE234" s="418"/>
      <c r="JVF234" s="418"/>
      <c r="JVG234" s="331"/>
      <c r="JVH234" s="332"/>
      <c r="JVI234" s="418"/>
      <c r="JVJ234" s="223"/>
      <c r="JVK234" s="223"/>
      <c r="JVL234" s="333"/>
      <c r="JVM234" s="333"/>
      <c r="JVN234" s="223"/>
      <c r="JVO234" s="418"/>
      <c r="JVP234" s="418"/>
      <c r="JVQ234" s="331"/>
      <c r="JVR234" s="332"/>
      <c r="JVS234" s="418"/>
      <c r="JVT234" s="223"/>
      <c r="JVU234" s="223"/>
      <c r="JVV234" s="333"/>
      <c r="JVW234" s="333"/>
      <c r="JVX234" s="223"/>
      <c r="JVY234" s="418"/>
      <c r="JVZ234" s="418"/>
      <c r="JWA234" s="331"/>
      <c r="JWB234" s="332"/>
      <c r="JWC234" s="418"/>
      <c r="JWD234" s="223"/>
      <c r="JWE234" s="223"/>
      <c r="JWF234" s="333"/>
      <c r="JWG234" s="333"/>
      <c r="JWH234" s="223"/>
      <c r="JWI234" s="418"/>
      <c r="JWJ234" s="418"/>
      <c r="JWK234" s="331"/>
      <c r="JWL234" s="332"/>
      <c r="JWM234" s="418"/>
      <c r="JWN234" s="223"/>
      <c r="JWO234" s="223"/>
      <c r="JWP234" s="333"/>
      <c r="JWQ234" s="333"/>
      <c r="JWR234" s="223"/>
      <c r="JWS234" s="418"/>
      <c r="JWT234" s="418"/>
      <c r="JWU234" s="331"/>
      <c r="JWV234" s="332"/>
      <c r="JWW234" s="418"/>
      <c r="JWX234" s="223"/>
      <c r="JWY234" s="223"/>
      <c r="JWZ234" s="333"/>
      <c r="JXA234" s="333"/>
      <c r="JXB234" s="223"/>
      <c r="JXC234" s="418"/>
      <c r="JXD234" s="418"/>
      <c r="JXE234" s="331"/>
      <c r="JXF234" s="332"/>
      <c r="JXG234" s="418"/>
      <c r="JXH234" s="223"/>
      <c r="JXI234" s="223"/>
      <c r="JXJ234" s="333"/>
      <c r="JXK234" s="333"/>
      <c r="JXL234" s="223"/>
      <c r="JXM234" s="418"/>
      <c r="JXN234" s="418"/>
      <c r="JXO234" s="331"/>
      <c r="JXP234" s="332"/>
      <c r="JXQ234" s="418"/>
      <c r="JXR234" s="223"/>
      <c r="JXS234" s="223"/>
      <c r="JXT234" s="333"/>
      <c r="JXU234" s="333"/>
      <c r="JXV234" s="223"/>
      <c r="JXW234" s="418"/>
      <c r="JXX234" s="418"/>
      <c r="JXY234" s="331"/>
      <c r="JXZ234" s="332"/>
      <c r="JYA234" s="418"/>
      <c r="JYB234" s="223"/>
      <c r="JYC234" s="223"/>
      <c r="JYD234" s="333"/>
      <c r="JYE234" s="333"/>
      <c r="JYF234" s="223"/>
      <c r="JYG234" s="418"/>
      <c r="JYH234" s="418"/>
      <c r="JYI234" s="331"/>
      <c r="JYJ234" s="332"/>
      <c r="JYK234" s="418"/>
      <c r="JYL234" s="223"/>
      <c r="JYM234" s="223"/>
      <c r="JYN234" s="333"/>
      <c r="JYO234" s="333"/>
      <c r="JYP234" s="223"/>
      <c r="JYQ234" s="418"/>
      <c r="JYR234" s="418"/>
      <c r="JYS234" s="331"/>
      <c r="JYT234" s="332"/>
      <c r="JYU234" s="418"/>
      <c r="JYV234" s="223"/>
      <c r="JYW234" s="223"/>
      <c r="JYX234" s="333"/>
      <c r="JYY234" s="333"/>
      <c r="JYZ234" s="223"/>
      <c r="JZA234" s="418"/>
      <c r="JZB234" s="418"/>
      <c r="JZC234" s="331"/>
      <c r="JZD234" s="332"/>
      <c r="JZE234" s="418"/>
      <c r="JZF234" s="223"/>
      <c r="JZG234" s="223"/>
      <c r="JZH234" s="333"/>
      <c r="JZI234" s="333"/>
      <c r="JZJ234" s="223"/>
      <c r="JZK234" s="418"/>
      <c r="JZL234" s="418"/>
      <c r="JZM234" s="331"/>
      <c r="JZN234" s="332"/>
      <c r="JZO234" s="418"/>
      <c r="JZP234" s="223"/>
      <c r="JZQ234" s="223"/>
      <c r="JZR234" s="333"/>
      <c r="JZS234" s="333"/>
      <c r="JZT234" s="223"/>
      <c r="JZU234" s="418"/>
      <c r="JZV234" s="418"/>
      <c r="JZW234" s="331"/>
      <c r="JZX234" s="332"/>
      <c r="JZY234" s="418"/>
      <c r="JZZ234" s="223"/>
      <c r="KAA234" s="223"/>
      <c r="KAB234" s="333"/>
      <c r="KAC234" s="333"/>
      <c r="KAD234" s="223"/>
      <c r="KAE234" s="418"/>
      <c r="KAF234" s="418"/>
      <c r="KAG234" s="331"/>
      <c r="KAH234" s="332"/>
      <c r="KAI234" s="418"/>
      <c r="KAJ234" s="223"/>
      <c r="KAK234" s="223"/>
      <c r="KAL234" s="333"/>
      <c r="KAM234" s="333"/>
      <c r="KAN234" s="223"/>
      <c r="KAO234" s="418"/>
      <c r="KAP234" s="418"/>
      <c r="KAQ234" s="331"/>
      <c r="KAR234" s="332"/>
      <c r="KAS234" s="418"/>
      <c r="KAT234" s="223"/>
      <c r="KAU234" s="223"/>
      <c r="KAV234" s="333"/>
      <c r="KAW234" s="333"/>
      <c r="KAX234" s="223"/>
      <c r="KAY234" s="418"/>
      <c r="KAZ234" s="418"/>
      <c r="KBA234" s="331"/>
      <c r="KBB234" s="332"/>
      <c r="KBC234" s="418"/>
      <c r="KBD234" s="223"/>
      <c r="KBE234" s="223"/>
      <c r="KBF234" s="333"/>
      <c r="KBG234" s="333"/>
      <c r="KBH234" s="223"/>
      <c r="KBI234" s="418"/>
      <c r="KBJ234" s="418"/>
      <c r="KBK234" s="331"/>
      <c r="KBL234" s="332"/>
      <c r="KBM234" s="418"/>
      <c r="KBN234" s="223"/>
      <c r="KBO234" s="223"/>
      <c r="KBP234" s="333"/>
      <c r="KBQ234" s="333"/>
      <c r="KBR234" s="223"/>
      <c r="KBS234" s="418"/>
      <c r="KBT234" s="418"/>
      <c r="KBU234" s="331"/>
      <c r="KBV234" s="332"/>
      <c r="KBW234" s="418"/>
      <c r="KBX234" s="223"/>
      <c r="KBY234" s="223"/>
      <c r="KBZ234" s="333"/>
      <c r="KCA234" s="333"/>
      <c r="KCB234" s="223"/>
      <c r="KCC234" s="418"/>
      <c r="KCD234" s="418"/>
      <c r="KCE234" s="331"/>
      <c r="KCF234" s="332"/>
      <c r="KCG234" s="418"/>
      <c r="KCH234" s="223"/>
      <c r="KCI234" s="223"/>
      <c r="KCJ234" s="333"/>
      <c r="KCK234" s="333"/>
      <c r="KCL234" s="223"/>
      <c r="KCM234" s="418"/>
      <c r="KCN234" s="418"/>
      <c r="KCO234" s="331"/>
      <c r="KCP234" s="332"/>
      <c r="KCQ234" s="418"/>
      <c r="KCR234" s="223"/>
      <c r="KCS234" s="223"/>
      <c r="KCT234" s="333"/>
      <c r="KCU234" s="333"/>
      <c r="KCV234" s="223"/>
      <c r="KCW234" s="418"/>
      <c r="KCX234" s="418"/>
      <c r="KCY234" s="331"/>
      <c r="KCZ234" s="332"/>
      <c r="KDA234" s="418"/>
      <c r="KDB234" s="223"/>
      <c r="KDC234" s="223"/>
      <c r="KDD234" s="333"/>
      <c r="KDE234" s="333"/>
      <c r="KDF234" s="223"/>
      <c r="KDG234" s="418"/>
      <c r="KDH234" s="418"/>
      <c r="KDI234" s="331"/>
      <c r="KDJ234" s="332"/>
      <c r="KDK234" s="418"/>
      <c r="KDL234" s="223"/>
      <c r="KDM234" s="223"/>
      <c r="KDN234" s="333"/>
      <c r="KDO234" s="333"/>
      <c r="KDP234" s="223"/>
      <c r="KDQ234" s="418"/>
      <c r="KDR234" s="418"/>
      <c r="KDS234" s="331"/>
      <c r="KDT234" s="332"/>
      <c r="KDU234" s="418"/>
      <c r="KDV234" s="223"/>
      <c r="KDW234" s="223"/>
      <c r="KDX234" s="333"/>
      <c r="KDY234" s="333"/>
      <c r="KDZ234" s="223"/>
      <c r="KEA234" s="418"/>
      <c r="KEB234" s="418"/>
      <c r="KEC234" s="331"/>
      <c r="KED234" s="332"/>
      <c r="KEE234" s="418"/>
      <c r="KEF234" s="223"/>
      <c r="KEG234" s="223"/>
      <c r="KEH234" s="333"/>
      <c r="KEI234" s="333"/>
      <c r="KEJ234" s="223"/>
      <c r="KEK234" s="418"/>
      <c r="KEL234" s="418"/>
      <c r="KEM234" s="331"/>
      <c r="KEN234" s="332"/>
      <c r="KEO234" s="418"/>
      <c r="KEP234" s="223"/>
      <c r="KEQ234" s="223"/>
      <c r="KER234" s="333"/>
      <c r="KES234" s="333"/>
      <c r="KET234" s="223"/>
      <c r="KEU234" s="418"/>
      <c r="KEV234" s="418"/>
      <c r="KEW234" s="331"/>
      <c r="KEX234" s="332"/>
      <c r="KEY234" s="418"/>
      <c r="KEZ234" s="223"/>
      <c r="KFA234" s="223"/>
      <c r="KFB234" s="333"/>
      <c r="KFC234" s="333"/>
      <c r="KFD234" s="223"/>
      <c r="KFE234" s="418"/>
      <c r="KFF234" s="418"/>
      <c r="KFG234" s="331"/>
      <c r="KFH234" s="332"/>
      <c r="KFI234" s="418"/>
      <c r="KFJ234" s="223"/>
      <c r="KFK234" s="223"/>
      <c r="KFL234" s="333"/>
      <c r="KFM234" s="333"/>
      <c r="KFN234" s="223"/>
      <c r="KFO234" s="418"/>
      <c r="KFP234" s="418"/>
      <c r="KFQ234" s="331"/>
      <c r="KFR234" s="332"/>
      <c r="KFS234" s="418"/>
      <c r="KFT234" s="223"/>
      <c r="KFU234" s="223"/>
      <c r="KFV234" s="333"/>
      <c r="KFW234" s="333"/>
      <c r="KFX234" s="223"/>
      <c r="KFY234" s="418"/>
      <c r="KFZ234" s="418"/>
      <c r="KGA234" s="331"/>
      <c r="KGB234" s="332"/>
      <c r="KGC234" s="418"/>
      <c r="KGD234" s="223"/>
      <c r="KGE234" s="223"/>
      <c r="KGF234" s="333"/>
      <c r="KGG234" s="333"/>
      <c r="KGH234" s="223"/>
      <c r="KGI234" s="418"/>
      <c r="KGJ234" s="418"/>
      <c r="KGK234" s="331"/>
      <c r="KGL234" s="332"/>
      <c r="KGM234" s="418"/>
      <c r="KGN234" s="223"/>
      <c r="KGO234" s="223"/>
      <c r="KGP234" s="333"/>
      <c r="KGQ234" s="333"/>
      <c r="KGR234" s="223"/>
      <c r="KGS234" s="418"/>
      <c r="KGT234" s="418"/>
      <c r="KGU234" s="331"/>
      <c r="KGV234" s="332"/>
      <c r="KGW234" s="418"/>
      <c r="KGX234" s="223"/>
      <c r="KGY234" s="223"/>
      <c r="KGZ234" s="333"/>
      <c r="KHA234" s="333"/>
      <c r="KHB234" s="223"/>
      <c r="KHC234" s="418"/>
      <c r="KHD234" s="418"/>
      <c r="KHE234" s="331"/>
      <c r="KHF234" s="332"/>
      <c r="KHG234" s="418"/>
      <c r="KHH234" s="223"/>
      <c r="KHI234" s="223"/>
      <c r="KHJ234" s="333"/>
      <c r="KHK234" s="333"/>
      <c r="KHL234" s="223"/>
      <c r="KHM234" s="418"/>
      <c r="KHN234" s="418"/>
      <c r="KHO234" s="331"/>
      <c r="KHP234" s="332"/>
      <c r="KHQ234" s="418"/>
      <c r="KHR234" s="223"/>
      <c r="KHS234" s="223"/>
      <c r="KHT234" s="333"/>
      <c r="KHU234" s="333"/>
      <c r="KHV234" s="223"/>
      <c r="KHW234" s="418"/>
      <c r="KHX234" s="418"/>
      <c r="KHY234" s="331"/>
      <c r="KHZ234" s="332"/>
      <c r="KIA234" s="418"/>
      <c r="KIB234" s="223"/>
      <c r="KIC234" s="223"/>
      <c r="KID234" s="333"/>
      <c r="KIE234" s="333"/>
      <c r="KIF234" s="223"/>
      <c r="KIG234" s="418"/>
      <c r="KIH234" s="418"/>
      <c r="KII234" s="331"/>
      <c r="KIJ234" s="332"/>
      <c r="KIK234" s="418"/>
      <c r="KIL234" s="223"/>
      <c r="KIM234" s="223"/>
      <c r="KIN234" s="333"/>
      <c r="KIO234" s="333"/>
      <c r="KIP234" s="223"/>
      <c r="KIQ234" s="418"/>
      <c r="KIR234" s="418"/>
      <c r="KIS234" s="331"/>
      <c r="KIT234" s="332"/>
      <c r="KIU234" s="418"/>
      <c r="KIV234" s="223"/>
      <c r="KIW234" s="223"/>
      <c r="KIX234" s="333"/>
      <c r="KIY234" s="333"/>
      <c r="KIZ234" s="223"/>
      <c r="KJA234" s="418"/>
      <c r="KJB234" s="418"/>
      <c r="KJC234" s="331"/>
      <c r="KJD234" s="332"/>
      <c r="KJE234" s="418"/>
      <c r="KJF234" s="223"/>
      <c r="KJG234" s="223"/>
      <c r="KJH234" s="333"/>
      <c r="KJI234" s="333"/>
      <c r="KJJ234" s="223"/>
      <c r="KJK234" s="418"/>
      <c r="KJL234" s="418"/>
      <c r="KJM234" s="331"/>
      <c r="KJN234" s="332"/>
      <c r="KJO234" s="418"/>
      <c r="KJP234" s="223"/>
      <c r="KJQ234" s="223"/>
      <c r="KJR234" s="333"/>
      <c r="KJS234" s="333"/>
      <c r="KJT234" s="223"/>
      <c r="KJU234" s="418"/>
      <c r="KJV234" s="418"/>
      <c r="KJW234" s="331"/>
      <c r="KJX234" s="332"/>
      <c r="KJY234" s="418"/>
      <c r="KJZ234" s="223"/>
      <c r="KKA234" s="223"/>
      <c r="KKB234" s="333"/>
      <c r="KKC234" s="333"/>
      <c r="KKD234" s="223"/>
      <c r="KKE234" s="418"/>
      <c r="KKF234" s="418"/>
      <c r="KKG234" s="331"/>
      <c r="KKH234" s="332"/>
      <c r="KKI234" s="418"/>
      <c r="KKJ234" s="223"/>
      <c r="KKK234" s="223"/>
      <c r="KKL234" s="333"/>
      <c r="KKM234" s="333"/>
      <c r="KKN234" s="223"/>
      <c r="KKO234" s="418"/>
      <c r="KKP234" s="418"/>
      <c r="KKQ234" s="331"/>
      <c r="KKR234" s="332"/>
      <c r="KKS234" s="418"/>
      <c r="KKT234" s="223"/>
      <c r="KKU234" s="223"/>
      <c r="KKV234" s="333"/>
      <c r="KKW234" s="333"/>
      <c r="KKX234" s="223"/>
      <c r="KKY234" s="418"/>
      <c r="KKZ234" s="418"/>
      <c r="KLA234" s="331"/>
      <c r="KLB234" s="332"/>
      <c r="KLC234" s="418"/>
      <c r="KLD234" s="223"/>
      <c r="KLE234" s="223"/>
      <c r="KLF234" s="333"/>
      <c r="KLG234" s="333"/>
      <c r="KLH234" s="223"/>
      <c r="KLI234" s="418"/>
      <c r="KLJ234" s="418"/>
      <c r="KLK234" s="331"/>
      <c r="KLL234" s="332"/>
      <c r="KLM234" s="418"/>
      <c r="KLN234" s="223"/>
      <c r="KLO234" s="223"/>
      <c r="KLP234" s="333"/>
      <c r="KLQ234" s="333"/>
      <c r="KLR234" s="223"/>
      <c r="KLS234" s="418"/>
      <c r="KLT234" s="418"/>
      <c r="KLU234" s="331"/>
      <c r="KLV234" s="332"/>
      <c r="KLW234" s="418"/>
      <c r="KLX234" s="223"/>
      <c r="KLY234" s="223"/>
      <c r="KLZ234" s="333"/>
      <c r="KMA234" s="333"/>
      <c r="KMB234" s="223"/>
      <c r="KMC234" s="418"/>
      <c r="KMD234" s="418"/>
      <c r="KME234" s="331"/>
      <c r="KMF234" s="332"/>
      <c r="KMG234" s="418"/>
      <c r="KMH234" s="223"/>
      <c r="KMI234" s="223"/>
      <c r="KMJ234" s="333"/>
      <c r="KMK234" s="333"/>
      <c r="KML234" s="223"/>
      <c r="KMM234" s="418"/>
      <c r="KMN234" s="418"/>
      <c r="KMO234" s="331"/>
      <c r="KMP234" s="332"/>
      <c r="KMQ234" s="418"/>
      <c r="KMR234" s="223"/>
      <c r="KMS234" s="223"/>
      <c r="KMT234" s="333"/>
      <c r="KMU234" s="333"/>
      <c r="KMV234" s="223"/>
      <c r="KMW234" s="418"/>
      <c r="KMX234" s="418"/>
      <c r="KMY234" s="331"/>
      <c r="KMZ234" s="332"/>
      <c r="KNA234" s="418"/>
      <c r="KNB234" s="223"/>
      <c r="KNC234" s="223"/>
      <c r="KND234" s="333"/>
      <c r="KNE234" s="333"/>
      <c r="KNF234" s="223"/>
      <c r="KNG234" s="418"/>
      <c r="KNH234" s="418"/>
      <c r="KNI234" s="331"/>
      <c r="KNJ234" s="332"/>
      <c r="KNK234" s="418"/>
      <c r="KNL234" s="223"/>
      <c r="KNM234" s="223"/>
      <c r="KNN234" s="333"/>
      <c r="KNO234" s="333"/>
      <c r="KNP234" s="223"/>
      <c r="KNQ234" s="418"/>
      <c r="KNR234" s="418"/>
      <c r="KNS234" s="331"/>
      <c r="KNT234" s="332"/>
      <c r="KNU234" s="418"/>
      <c r="KNV234" s="223"/>
      <c r="KNW234" s="223"/>
      <c r="KNX234" s="333"/>
      <c r="KNY234" s="333"/>
      <c r="KNZ234" s="223"/>
      <c r="KOA234" s="418"/>
      <c r="KOB234" s="418"/>
      <c r="KOC234" s="331"/>
      <c r="KOD234" s="332"/>
      <c r="KOE234" s="418"/>
      <c r="KOF234" s="223"/>
      <c r="KOG234" s="223"/>
      <c r="KOH234" s="333"/>
      <c r="KOI234" s="333"/>
      <c r="KOJ234" s="223"/>
      <c r="KOK234" s="418"/>
      <c r="KOL234" s="418"/>
      <c r="KOM234" s="331"/>
      <c r="KON234" s="332"/>
      <c r="KOO234" s="418"/>
      <c r="KOP234" s="223"/>
      <c r="KOQ234" s="223"/>
      <c r="KOR234" s="333"/>
      <c r="KOS234" s="333"/>
      <c r="KOT234" s="223"/>
      <c r="KOU234" s="418"/>
      <c r="KOV234" s="418"/>
      <c r="KOW234" s="331"/>
      <c r="KOX234" s="332"/>
      <c r="KOY234" s="418"/>
      <c r="KOZ234" s="223"/>
      <c r="KPA234" s="223"/>
      <c r="KPB234" s="333"/>
      <c r="KPC234" s="333"/>
      <c r="KPD234" s="223"/>
      <c r="KPE234" s="418"/>
      <c r="KPF234" s="418"/>
      <c r="KPG234" s="331"/>
      <c r="KPH234" s="332"/>
      <c r="KPI234" s="418"/>
      <c r="KPJ234" s="223"/>
      <c r="KPK234" s="223"/>
      <c r="KPL234" s="333"/>
      <c r="KPM234" s="333"/>
      <c r="KPN234" s="223"/>
      <c r="KPO234" s="418"/>
      <c r="KPP234" s="418"/>
      <c r="KPQ234" s="331"/>
      <c r="KPR234" s="332"/>
      <c r="KPS234" s="418"/>
      <c r="KPT234" s="223"/>
      <c r="KPU234" s="223"/>
      <c r="KPV234" s="333"/>
      <c r="KPW234" s="333"/>
      <c r="KPX234" s="223"/>
      <c r="KPY234" s="418"/>
      <c r="KPZ234" s="418"/>
      <c r="KQA234" s="331"/>
      <c r="KQB234" s="332"/>
      <c r="KQC234" s="418"/>
      <c r="KQD234" s="223"/>
      <c r="KQE234" s="223"/>
      <c r="KQF234" s="333"/>
      <c r="KQG234" s="333"/>
      <c r="KQH234" s="223"/>
      <c r="KQI234" s="418"/>
      <c r="KQJ234" s="418"/>
      <c r="KQK234" s="331"/>
      <c r="KQL234" s="332"/>
      <c r="KQM234" s="418"/>
      <c r="KQN234" s="223"/>
      <c r="KQO234" s="223"/>
      <c r="KQP234" s="333"/>
      <c r="KQQ234" s="333"/>
      <c r="KQR234" s="223"/>
      <c r="KQS234" s="418"/>
      <c r="KQT234" s="418"/>
      <c r="KQU234" s="331"/>
      <c r="KQV234" s="332"/>
      <c r="KQW234" s="418"/>
      <c r="KQX234" s="223"/>
      <c r="KQY234" s="223"/>
      <c r="KQZ234" s="333"/>
      <c r="KRA234" s="333"/>
      <c r="KRB234" s="223"/>
      <c r="KRC234" s="418"/>
      <c r="KRD234" s="418"/>
      <c r="KRE234" s="331"/>
      <c r="KRF234" s="332"/>
      <c r="KRG234" s="418"/>
      <c r="KRH234" s="223"/>
      <c r="KRI234" s="223"/>
      <c r="KRJ234" s="333"/>
      <c r="KRK234" s="333"/>
      <c r="KRL234" s="223"/>
      <c r="KRM234" s="418"/>
      <c r="KRN234" s="418"/>
      <c r="KRO234" s="331"/>
      <c r="KRP234" s="332"/>
      <c r="KRQ234" s="418"/>
      <c r="KRR234" s="223"/>
      <c r="KRS234" s="223"/>
      <c r="KRT234" s="333"/>
      <c r="KRU234" s="333"/>
      <c r="KRV234" s="223"/>
      <c r="KRW234" s="418"/>
      <c r="KRX234" s="418"/>
      <c r="KRY234" s="331"/>
      <c r="KRZ234" s="332"/>
      <c r="KSA234" s="418"/>
      <c r="KSB234" s="223"/>
      <c r="KSC234" s="223"/>
      <c r="KSD234" s="333"/>
      <c r="KSE234" s="333"/>
      <c r="KSF234" s="223"/>
      <c r="KSG234" s="418"/>
      <c r="KSH234" s="418"/>
      <c r="KSI234" s="331"/>
      <c r="KSJ234" s="332"/>
      <c r="KSK234" s="418"/>
      <c r="KSL234" s="223"/>
      <c r="KSM234" s="223"/>
      <c r="KSN234" s="333"/>
      <c r="KSO234" s="333"/>
      <c r="KSP234" s="223"/>
      <c r="KSQ234" s="418"/>
      <c r="KSR234" s="418"/>
      <c r="KSS234" s="331"/>
      <c r="KST234" s="332"/>
      <c r="KSU234" s="418"/>
      <c r="KSV234" s="223"/>
      <c r="KSW234" s="223"/>
      <c r="KSX234" s="333"/>
      <c r="KSY234" s="333"/>
      <c r="KSZ234" s="223"/>
      <c r="KTA234" s="418"/>
      <c r="KTB234" s="418"/>
      <c r="KTC234" s="331"/>
      <c r="KTD234" s="332"/>
      <c r="KTE234" s="418"/>
      <c r="KTF234" s="223"/>
      <c r="KTG234" s="223"/>
      <c r="KTH234" s="333"/>
      <c r="KTI234" s="333"/>
      <c r="KTJ234" s="223"/>
      <c r="KTK234" s="418"/>
      <c r="KTL234" s="418"/>
      <c r="KTM234" s="331"/>
      <c r="KTN234" s="332"/>
      <c r="KTO234" s="418"/>
      <c r="KTP234" s="223"/>
      <c r="KTQ234" s="223"/>
      <c r="KTR234" s="333"/>
      <c r="KTS234" s="333"/>
      <c r="KTT234" s="223"/>
      <c r="KTU234" s="418"/>
      <c r="KTV234" s="418"/>
      <c r="KTW234" s="331"/>
      <c r="KTX234" s="332"/>
      <c r="KTY234" s="418"/>
      <c r="KTZ234" s="223"/>
      <c r="KUA234" s="223"/>
      <c r="KUB234" s="333"/>
      <c r="KUC234" s="333"/>
      <c r="KUD234" s="223"/>
      <c r="KUE234" s="418"/>
      <c r="KUF234" s="418"/>
      <c r="KUG234" s="331"/>
      <c r="KUH234" s="332"/>
      <c r="KUI234" s="418"/>
      <c r="KUJ234" s="223"/>
      <c r="KUK234" s="223"/>
      <c r="KUL234" s="333"/>
      <c r="KUM234" s="333"/>
      <c r="KUN234" s="223"/>
      <c r="KUO234" s="418"/>
      <c r="KUP234" s="418"/>
      <c r="KUQ234" s="331"/>
      <c r="KUR234" s="332"/>
      <c r="KUS234" s="418"/>
      <c r="KUT234" s="223"/>
      <c r="KUU234" s="223"/>
      <c r="KUV234" s="333"/>
      <c r="KUW234" s="333"/>
      <c r="KUX234" s="223"/>
      <c r="KUY234" s="418"/>
      <c r="KUZ234" s="418"/>
      <c r="KVA234" s="331"/>
      <c r="KVB234" s="332"/>
      <c r="KVC234" s="418"/>
      <c r="KVD234" s="223"/>
      <c r="KVE234" s="223"/>
      <c r="KVF234" s="333"/>
      <c r="KVG234" s="333"/>
      <c r="KVH234" s="223"/>
      <c r="KVI234" s="418"/>
      <c r="KVJ234" s="418"/>
      <c r="KVK234" s="331"/>
      <c r="KVL234" s="332"/>
      <c r="KVM234" s="418"/>
      <c r="KVN234" s="223"/>
      <c r="KVO234" s="223"/>
      <c r="KVP234" s="333"/>
      <c r="KVQ234" s="333"/>
      <c r="KVR234" s="223"/>
      <c r="KVS234" s="418"/>
      <c r="KVT234" s="418"/>
      <c r="KVU234" s="331"/>
      <c r="KVV234" s="332"/>
      <c r="KVW234" s="418"/>
      <c r="KVX234" s="223"/>
      <c r="KVY234" s="223"/>
      <c r="KVZ234" s="333"/>
      <c r="KWA234" s="333"/>
      <c r="KWB234" s="223"/>
      <c r="KWC234" s="418"/>
      <c r="KWD234" s="418"/>
      <c r="KWE234" s="331"/>
      <c r="KWF234" s="332"/>
      <c r="KWG234" s="418"/>
      <c r="KWH234" s="223"/>
      <c r="KWI234" s="223"/>
      <c r="KWJ234" s="333"/>
      <c r="KWK234" s="333"/>
      <c r="KWL234" s="223"/>
      <c r="KWM234" s="418"/>
      <c r="KWN234" s="418"/>
      <c r="KWO234" s="331"/>
      <c r="KWP234" s="332"/>
      <c r="KWQ234" s="418"/>
      <c r="KWR234" s="223"/>
      <c r="KWS234" s="223"/>
      <c r="KWT234" s="333"/>
      <c r="KWU234" s="333"/>
      <c r="KWV234" s="223"/>
      <c r="KWW234" s="418"/>
      <c r="KWX234" s="418"/>
      <c r="KWY234" s="331"/>
      <c r="KWZ234" s="332"/>
      <c r="KXA234" s="418"/>
      <c r="KXB234" s="223"/>
      <c r="KXC234" s="223"/>
      <c r="KXD234" s="333"/>
      <c r="KXE234" s="333"/>
      <c r="KXF234" s="223"/>
      <c r="KXG234" s="418"/>
      <c r="KXH234" s="418"/>
      <c r="KXI234" s="331"/>
      <c r="KXJ234" s="332"/>
      <c r="KXK234" s="418"/>
      <c r="KXL234" s="223"/>
      <c r="KXM234" s="223"/>
      <c r="KXN234" s="333"/>
      <c r="KXO234" s="333"/>
      <c r="KXP234" s="223"/>
      <c r="KXQ234" s="418"/>
      <c r="KXR234" s="418"/>
      <c r="KXS234" s="331"/>
      <c r="KXT234" s="332"/>
      <c r="KXU234" s="418"/>
      <c r="KXV234" s="223"/>
      <c r="KXW234" s="223"/>
      <c r="KXX234" s="333"/>
      <c r="KXY234" s="333"/>
      <c r="KXZ234" s="223"/>
      <c r="KYA234" s="418"/>
      <c r="KYB234" s="418"/>
      <c r="KYC234" s="331"/>
      <c r="KYD234" s="332"/>
      <c r="KYE234" s="418"/>
      <c r="KYF234" s="223"/>
      <c r="KYG234" s="223"/>
      <c r="KYH234" s="333"/>
      <c r="KYI234" s="333"/>
      <c r="KYJ234" s="223"/>
      <c r="KYK234" s="418"/>
      <c r="KYL234" s="418"/>
      <c r="KYM234" s="331"/>
      <c r="KYN234" s="332"/>
      <c r="KYO234" s="418"/>
      <c r="KYP234" s="223"/>
      <c r="KYQ234" s="223"/>
      <c r="KYR234" s="333"/>
      <c r="KYS234" s="333"/>
      <c r="KYT234" s="223"/>
      <c r="KYU234" s="418"/>
      <c r="KYV234" s="418"/>
      <c r="KYW234" s="331"/>
      <c r="KYX234" s="332"/>
      <c r="KYY234" s="418"/>
      <c r="KYZ234" s="223"/>
      <c r="KZA234" s="223"/>
      <c r="KZB234" s="333"/>
      <c r="KZC234" s="333"/>
      <c r="KZD234" s="223"/>
      <c r="KZE234" s="418"/>
      <c r="KZF234" s="418"/>
      <c r="KZG234" s="331"/>
      <c r="KZH234" s="332"/>
      <c r="KZI234" s="418"/>
      <c r="KZJ234" s="223"/>
      <c r="KZK234" s="223"/>
      <c r="KZL234" s="333"/>
      <c r="KZM234" s="333"/>
      <c r="KZN234" s="223"/>
      <c r="KZO234" s="418"/>
      <c r="KZP234" s="418"/>
      <c r="KZQ234" s="331"/>
      <c r="KZR234" s="332"/>
      <c r="KZS234" s="418"/>
      <c r="KZT234" s="223"/>
      <c r="KZU234" s="223"/>
      <c r="KZV234" s="333"/>
      <c r="KZW234" s="333"/>
      <c r="KZX234" s="223"/>
      <c r="KZY234" s="418"/>
      <c r="KZZ234" s="418"/>
      <c r="LAA234" s="331"/>
      <c r="LAB234" s="332"/>
      <c r="LAC234" s="418"/>
      <c r="LAD234" s="223"/>
      <c r="LAE234" s="223"/>
      <c r="LAF234" s="333"/>
      <c r="LAG234" s="333"/>
      <c r="LAH234" s="223"/>
      <c r="LAI234" s="418"/>
      <c r="LAJ234" s="418"/>
      <c r="LAK234" s="331"/>
      <c r="LAL234" s="332"/>
      <c r="LAM234" s="418"/>
      <c r="LAN234" s="223"/>
      <c r="LAO234" s="223"/>
      <c r="LAP234" s="333"/>
      <c r="LAQ234" s="333"/>
      <c r="LAR234" s="223"/>
      <c r="LAS234" s="418"/>
      <c r="LAT234" s="418"/>
      <c r="LAU234" s="331"/>
      <c r="LAV234" s="332"/>
      <c r="LAW234" s="418"/>
      <c r="LAX234" s="223"/>
      <c r="LAY234" s="223"/>
      <c r="LAZ234" s="333"/>
      <c r="LBA234" s="333"/>
      <c r="LBB234" s="223"/>
      <c r="LBC234" s="418"/>
      <c r="LBD234" s="418"/>
      <c r="LBE234" s="331"/>
      <c r="LBF234" s="332"/>
      <c r="LBG234" s="418"/>
      <c r="LBH234" s="223"/>
      <c r="LBI234" s="223"/>
      <c r="LBJ234" s="333"/>
      <c r="LBK234" s="333"/>
      <c r="LBL234" s="223"/>
      <c r="LBM234" s="418"/>
      <c r="LBN234" s="418"/>
      <c r="LBO234" s="331"/>
      <c r="LBP234" s="332"/>
      <c r="LBQ234" s="418"/>
      <c r="LBR234" s="223"/>
      <c r="LBS234" s="223"/>
      <c r="LBT234" s="333"/>
      <c r="LBU234" s="333"/>
      <c r="LBV234" s="223"/>
      <c r="LBW234" s="418"/>
      <c r="LBX234" s="418"/>
      <c r="LBY234" s="331"/>
      <c r="LBZ234" s="332"/>
      <c r="LCA234" s="418"/>
      <c r="LCB234" s="223"/>
      <c r="LCC234" s="223"/>
      <c r="LCD234" s="333"/>
      <c r="LCE234" s="333"/>
      <c r="LCF234" s="223"/>
      <c r="LCG234" s="418"/>
      <c r="LCH234" s="418"/>
      <c r="LCI234" s="331"/>
      <c r="LCJ234" s="332"/>
      <c r="LCK234" s="418"/>
      <c r="LCL234" s="223"/>
      <c r="LCM234" s="223"/>
      <c r="LCN234" s="333"/>
      <c r="LCO234" s="333"/>
      <c r="LCP234" s="223"/>
      <c r="LCQ234" s="418"/>
      <c r="LCR234" s="418"/>
      <c r="LCS234" s="331"/>
      <c r="LCT234" s="332"/>
      <c r="LCU234" s="418"/>
      <c r="LCV234" s="223"/>
      <c r="LCW234" s="223"/>
      <c r="LCX234" s="333"/>
      <c r="LCY234" s="333"/>
      <c r="LCZ234" s="223"/>
      <c r="LDA234" s="418"/>
      <c r="LDB234" s="418"/>
      <c r="LDC234" s="331"/>
      <c r="LDD234" s="332"/>
      <c r="LDE234" s="418"/>
      <c r="LDF234" s="223"/>
      <c r="LDG234" s="223"/>
      <c r="LDH234" s="333"/>
      <c r="LDI234" s="333"/>
      <c r="LDJ234" s="223"/>
      <c r="LDK234" s="418"/>
      <c r="LDL234" s="418"/>
      <c r="LDM234" s="331"/>
      <c r="LDN234" s="332"/>
      <c r="LDO234" s="418"/>
      <c r="LDP234" s="223"/>
      <c r="LDQ234" s="223"/>
      <c r="LDR234" s="333"/>
      <c r="LDS234" s="333"/>
      <c r="LDT234" s="223"/>
      <c r="LDU234" s="418"/>
      <c r="LDV234" s="418"/>
      <c r="LDW234" s="331"/>
      <c r="LDX234" s="332"/>
      <c r="LDY234" s="418"/>
      <c r="LDZ234" s="223"/>
      <c r="LEA234" s="223"/>
      <c r="LEB234" s="333"/>
      <c r="LEC234" s="333"/>
      <c r="LED234" s="223"/>
      <c r="LEE234" s="418"/>
      <c r="LEF234" s="418"/>
      <c r="LEG234" s="331"/>
      <c r="LEH234" s="332"/>
      <c r="LEI234" s="418"/>
      <c r="LEJ234" s="223"/>
      <c r="LEK234" s="223"/>
      <c r="LEL234" s="333"/>
      <c r="LEM234" s="333"/>
      <c r="LEN234" s="223"/>
      <c r="LEO234" s="418"/>
      <c r="LEP234" s="418"/>
      <c r="LEQ234" s="331"/>
      <c r="LER234" s="332"/>
      <c r="LES234" s="418"/>
      <c r="LET234" s="223"/>
      <c r="LEU234" s="223"/>
      <c r="LEV234" s="333"/>
      <c r="LEW234" s="333"/>
      <c r="LEX234" s="223"/>
      <c r="LEY234" s="418"/>
      <c r="LEZ234" s="418"/>
      <c r="LFA234" s="331"/>
      <c r="LFB234" s="332"/>
      <c r="LFC234" s="418"/>
      <c r="LFD234" s="223"/>
      <c r="LFE234" s="223"/>
      <c r="LFF234" s="333"/>
      <c r="LFG234" s="333"/>
      <c r="LFH234" s="223"/>
      <c r="LFI234" s="418"/>
      <c r="LFJ234" s="418"/>
      <c r="LFK234" s="331"/>
      <c r="LFL234" s="332"/>
      <c r="LFM234" s="418"/>
      <c r="LFN234" s="223"/>
      <c r="LFO234" s="223"/>
      <c r="LFP234" s="333"/>
      <c r="LFQ234" s="333"/>
      <c r="LFR234" s="223"/>
      <c r="LFS234" s="418"/>
      <c r="LFT234" s="418"/>
      <c r="LFU234" s="331"/>
      <c r="LFV234" s="332"/>
      <c r="LFW234" s="418"/>
      <c r="LFX234" s="223"/>
      <c r="LFY234" s="223"/>
      <c r="LFZ234" s="333"/>
      <c r="LGA234" s="333"/>
      <c r="LGB234" s="223"/>
      <c r="LGC234" s="418"/>
      <c r="LGD234" s="418"/>
      <c r="LGE234" s="331"/>
      <c r="LGF234" s="332"/>
      <c r="LGG234" s="418"/>
      <c r="LGH234" s="223"/>
      <c r="LGI234" s="223"/>
      <c r="LGJ234" s="333"/>
      <c r="LGK234" s="333"/>
      <c r="LGL234" s="223"/>
      <c r="LGM234" s="418"/>
      <c r="LGN234" s="418"/>
      <c r="LGO234" s="331"/>
      <c r="LGP234" s="332"/>
      <c r="LGQ234" s="418"/>
      <c r="LGR234" s="223"/>
      <c r="LGS234" s="223"/>
      <c r="LGT234" s="333"/>
      <c r="LGU234" s="333"/>
      <c r="LGV234" s="223"/>
      <c r="LGW234" s="418"/>
      <c r="LGX234" s="418"/>
      <c r="LGY234" s="331"/>
      <c r="LGZ234" s="332"/>
      <c r="LHA234" s="418"/>
      <c r="LHB234" s="223"/>
      <c r="LHC234" s="223"/>
      <c r="LHD234" s="333"/>
      <c r="LHE234" s="333"/>
      <c r="LHF234" s="223"/>
      <c r="LHG234" s="418"/>
      <c r="LHH234" s="418"/>
      <c r="LHI234" s="331"/>
      <c r="LHJ234" s="332"/>
      <c r="LHK234" s="418"/>
      <c r="LHL234" s="223"/>
      <c r="LHM234" s="223"/>
      <c r="LHN234" s="333"/>
      <c r="LHO234" s="333"/>
      <c r="LHP234" s="223"/>
      <c r="LHQ234" s="418"/>
      <c r="LHR234" s="418"/>
      <c r="LHS234" s="331"/>
      <c r="LHT234" s="332"/>
      <c r="LHU234" s="418"/>
      <c r="LHV234" s="223"/>
      <c r="LHW234" s="223"/>
      <c r="LHX234" s="333"/>
      <c r="LHY234" s="333"/>
      <c r="LHZ234" s="223"/>
      <c r="LIA234" s="418"/>
      <c r="LIB234" s="418"/>
      <c r="LIC234" s="331"/>
      <c r="LID234" s="332"/>
      <c r="LIE234" s="418"/>
      <c r="LIF234" s="223"/>
      <c r="LIG234" s="223"/>
      <c r="LIH234" s="333"/>
      <c r="LII234" s="333"/>
      <c r="LIJ234" s="223"/>
      <c r="LIK234" s="418"/>
      <c r="LIL234" s="418"/>
      <c r="LIM234" s="331"/>
      <c r="LIN234" s="332"/>
      <c r="LIO234" s="418"/>
      <c r="LIP234" s="223"/>
      <c r="LIQ234" s="223"/>
      <c r="LIR234" s="333"/>
      <c r="LIS234" s="333"/>
      <c r="LIT234" s="223"/>
      <c r="LIU234" s="418"/>
      <c r="LIV234" s="418"/>
      <c r="LIW234" s="331"/>
      <c r="LIX234" s="332"/>
      <c r="LIY234" s="418"/>
      <c r="LIZ234" s="223"/>
      <c r="LJA234" s="223"/>
      <c r="LJB234" s="333"/>
      <c r="LJC234" s="333"/>
      <c r="LJD234" s="223"/>
      <c r="LJE234" s="418"/>
      <c r="LJF234" s="418"/>
      <c r="LJG234" s="331"/>
      <c r="LJH234" s="332"/>
      <c r="LJI234" s="418"/>
      <c r="LJJ234" s="223"/>
      <c r="LJK234" s="223"/>
      <c r="LJL234" s="333"/>
      <c r="LJM234" s="333"/>
      <c r="LJN234" s="223"/>
      <c r="LJO234" s="418"/>
      <c r="LJP234" s="418"/>
      <c r="LJQ234" s="331"/>
      <c r="LJR234" s="332"/>
      <c r="LJS234" s="418"/>
      <c r="LJT234" s="223"/>
      <c r="LJU234" s="223"/>
      <c r="LJV234" s="333"/>
      <c r="LJW234" s="333"/>
      <c r="LJX234" s="223"/>
      <c r="LJY234" s="418"/>
      <c r="LJZ234" s="418"/>
      <c r="LKA234" s="331"/>
      <c r="LKB234" s="332"/>
      <c r="LKC234" s="418"/>
      <c r="LKD234" s="223"/>
      <c r="LKE234" s="223"/>
      <c r="LKF234" s="333"/>
      <c r="LKG234" s="333"/>
      <c r="LKH234" s="223"/>
      <c r="LKI234" s="418"/>
      <c r="LKJ234" s="418"/>
      <c r="LKK234" s="331"/>
      <c r="LKL234" s="332"/>
      <c r="LKM234" s="418"/>
      <c r="LKN234" s="223"/>
      <c r="LKO234" s="223"/>
      <c r="LKP234" s="333"/>
      <c r="LKQ234" s="333"/>
      <c r="LKR234" s="223"/>
      <c r="LKS234" s="418"/>
      <c r="LKT234" s="418"/>
      <c r="LKU234" s="331"/>
      <c r="LKV234" s="332"/>
      <c r="LKW234" s="418"/>
      <c r="LKX234" s="223"/>
      <c r="LKY234" s="223"/>
      <c r="LKZ234" s="333"/>
      <c r="LLA234" s="333"/>
      <c r="LLB234" s="223"/>
      <c r="LLC234" s="418"/>
      <c r="LLD234" s="418"/>
      <c r="LLE234" s="331"/>
      <c r="LLF234" s="332"/>
      <c r="LLG234" s="418"/>
      <c r="LLH234" s="223"/>
      <c r="LLI234" s="223"/>
      <c r="LLJ234" s="333"/>
      <c r="LLK234" s="333"/>
      <c r="LLL234" s="223"/>
      <c r="LLM234" s="418"/>
      <c r="LLN234" s="418"/>
      <c r="LLO234" s="331"/>
      <c r="LLP234" s="332"/>
      <c r="LLQ234" s="418"/>
      <c r="LLR234" s="223"/>
      <c r="LLS234" s="223"/>
      <c r="LLT234" s="333"/>
      <c r="LLU234" s="333"/>
      <c r="LLV234" s="223"/>
      <c r="LLW234" s="418"/>
      <c r="LLX234" s="418"/>
      <c r="LLY234" s="331"/>
      <c r="LLZ234" s="332"/>
      <c r="LMA234" s="418"/>
      <c r="LMB234" s="223"/>
      <c r="LMC234" s="223"/>
      <c r="LMD234" s="333"/>
      <c r="LME234" s="333"/>
      <c r="LMF234" s="223"/>
      <c r="LMG234" s="418"/>
      <c r="LMH234" s="418"/>
      <c r="LMI234" s="331"/>
      <c r="LMJ234" s="332"/>
      <c r="LMK234" s="418"/>
      <c r="LML234" s="223"/>
      <c r="LMM234" s="223"/>
      <c r="LMN234" s="333"/>
      <c r="LMO234" s="333"/>
      <c r="LMP234" s="223"/>
      <c r="LMQ234" s="418"/>
      <c r="LMR234" s="418"/>
      <c r="LMS234" s="331"/>
      <c r="LMT234" s="332"/>
      <c r="LMU234" s="418"/>
      <c r="LMV234" s="223"/>
      <c r="LMW234" s="223"/>
      <c r="LMX234" s="333"/>
      <c r="LMY234" s="333"/>
      <c r="LMZ234" s="223"/>
      <c r="LNA234" s="418"/>
      <c r="LNB234" s="418"/>
      <c r="LNC234" s="331"/>
      <c r="LND234" s="332"/>
      <c r="LNE234" s="418"/>
      <c r="LNF234" s="223"/>
      <c r="LNG234" s="223"/>
      <c r="LNH234" s="333"/>
      <c r="LNI234" s="333"/>
      <c r="LNJ234" s="223"/>
      <c r="LNK234" s="418"/>
      <c r="LNL234" s="418"/>
      <c r="LNM234" s="331"/>
      <c r="LNN234" s="332"/>
      <c r="LNO234" s="418"/>
      <c r="LNP234" s="223"/>
      <c r="LNQ234" s="223"/>
      <c r="LNR234" s="333"/>
      <c r="LNS234" s="333"/>
      <c r="LNT234" s="223"/>
      <c r="LNU234" s="418"/>
      <c r="LNV234" s="418"/>
      <c r="LNW234" s="331"/>
      <c r="LNX234" s="332"/>
      <c r="LNY234" s="418"/>
      <c r="LNZ234" s="223"/>
      <c r="LOA234" s="223"/>
      <c r="LOB234" s="333"/>
      <c r="LOC234" s="333"/>
      <c r="LOD234" s="223"/>
      <c r="LOE234" s="418"/>
      <c r="LOF234" s="418"/>
      <c r="LOG234" s="331"/>
      <c r="LOH234" s="332"/>
      <c r="LOI234" s="418"/>
      <c r="LOJ234" s="223"/>
      <c r="LOK234" s="223"/>
      <c r="LOL234" s="333"/>
      <c r="LOM234" s="333"/>
      <c r="LON234" s="223"/>
      <c r="LOO234" s="418"/>
      <c r="LOP234" s="418"/>
      <c r="LOQ234" s="331"/>
      <c r="LOR234" s="332"/>
      <c r="LOS234" s="418"/>
      <c r="LOT234" s="223"/>
      <c r="LOU234" s="223"/>
      <c r="LOV234" s="333"/>
      <c r="LOW234" s="333"/>
      <c r="LOX234" s="223"/>
      <c r="LOY234" s="418"/>
      <c r="LOZ234" s="418"/>
      <c r="LPA234" s="331"/>
      <c r="LPB234" s="332"/>
      <c r="LPC234" s="418"/>
      <c r="LPD234" s="223"/>
      <c r="LPE234" s="223"/>
      <c r="LPF234" s="333"/>
      <c r="LPG234" s="333"/>
      <c r="LPH234" s="223"/>
      <c r="LPI234" s="418"/>
      <c r="LPJ234" s="418"/>
      <c r="LPK234" s="331"/>
      <c r="LPL234" s="332"/>
      <c r="LPM234" s="418"/>
      <c r="LPN234" s="223"/>
      <c r="LPO234" s="223"/>
      <c r="LPP234" s="333"/>
      <c r="LPQ234" s="333"/>
      <c r="LPR234" s="223"/>
      <c r="LPS234" s="418"/>
      <c r="LPT234" s="418"/>
      <c r="LPU234" s="331"/>
      <c r="LPV234" s="332"/>
      <c r="LPW234" s="418"/>
      <c r="LPX234" s="223"/>
      <c r="LPY234" s="223"/>
      <c r="LPZ234" s="333"/>
      <c r="LQA234" s="333"/>
      <c r="LQB234" s="223"/>
      <c r="LQC234" s="418"/>
      <c r="LQD234" s="418"/>
      <c r="LQE234" s="331"/>
      <c r="LQF234" s="332"/>
      <c r="LQG234" s="418"/>
      <c r="LQH234" s="223"/>
      <c r="LQI234" s="223"/>
      <c r="LQJ234" s="333"/>
      <c r="LQK234" s="333"/>
      <c r="LQL234" s="223"/>
      <c r="LQM234" s="418"/>
      <c r="LQN234" s="418"/>
      <c r="LQO234" s="331"/>
      <c r="LQP234" s="332"/>
      <c r="LQQ234" s="418"/>
      <c r="LQR234" s="223"/>
      <c r="LQS234" s="223"/>
      <c r="LQT234" s="333"/>
      <c r="LQU234" s="333"/>
      <c r="LQV234" s="223"/>
      <c r="LQW234" s="418"/>
      <c r="LQX234" s="418"/>
      <c r="LQY234" s="331"/>
      <c r="LQZ234" s="332"/>
      <c r="LRA234" s="418"/>
      <c r="LRB234" s="223"/>
      <c r="LRC234" s="223"/>
      <c r="LRD234" s="333"/>
      <c r="LRE234" s="333"/>
      <c r="LRF234" s="223"/>
      <c r="LRG234" s="418"/>
      <c r="LRH234" s="418"/>
      <c r="LRI234" s="331"/>
      <c r="LRJ234" s="332"/>
      <c r="LRK234" s="418"/>
      <c r="LRL234" s="223"/>
      <c r="LRM234" s="223"/>
      <c r="LRN234" s="333"/>
      <c r="LRO234" s="333"/>
      <c r="LRP234" s="223"/>
      <c r="LRQ234" s="418"/>
      <c r="LRR234" s="418"/>
      <c r="LRS234" s="331"/>
      <c r="LRT234" s="332"/>
      <c r="LRU234" s="418"/>
      <c r="LRV234" s="223"/>
      <c r="LRW234" s="223"/>
      <c r="LRX234" s="333"/>
      <c r="LRY234" s="333"/>
      <c r="LRZ234" s="223"/>
      <c r="LSA234" s="418"/>
      <c r="LSB234" s="418"/>
      <c r="LSC234" s="331"/>
      <c r="LSD234" s="332"/>
      <c r="LSE234" s="418"/>
      <c r="LSF234" s="223"/>
      <c r="LSG234" s="223"/>
      <c r="LSH234" s="333"/>
      <c r="LSI234" s="333"/>
      <c r="LSJ234" s="223"/>
      <c r="LSK234" s="418"/>
      <c r="LSL234" s="418"/>
      <c r="LSM234" s="331"/>
      <c r="LSN234" s="332"/>
      <c r="LSO234" s="418"/>
      <c r="LSP234" s="223"/>
      <c r="LSQ234" s="223"/>
      <c r="LSR234" s="333"/>
      <c r="LSS234" s="333"/>
      <c r="LST234" s="223"/>
      <c r="LSU234" s="418"/>
      <c r="LSV234" s="418"/>
      <c r="LSW234" s="331"/>
      <c r="LSX234" s="332"/>
      <c r="LSY234" s="418"/>
      <c r="LSZ234" s="223"/>
      <c r="LTA234" s="223"/>
      <c r="LTB234" s="333"/>
      <c r="LTC234" s="333"/>
      <c r="LTD234" s="223"/>
      <c r="LTE234" s="418"/>
      <c r="LTF234" s="418"/>
      <c r="LTG234" s="331"/>
      <c r="LTH234" s="332"/>
      <c r="LTI234" s="418"/>
      <c r="LTJ234" s="223"/>
      <c r="LTK234" s="223"/>
      <c r="LTL234" s="333"/>
      <c r="LTM234" s="333"/>
      <c r="LTN234" s="223"/>
      <c r="LTO234" s="418"/>
      <c r="LTP234" s="418"/>
      <c r="LTQ234" s="331"/>
      <c r="LTR234" s="332"/>
      <c r="LTS234" s="418"/>
      <c r="LTT234" s="223"/>
      <c r="LTU234" s="223"/>
      <c r="LTV234" s="333"/>
      <c r="LTW234" s="333"/>
      <c r="LTX234" s="223"/>
      <c r="LTY234" s="418"/>
      <c r="LTZ234" s="418"/>
      <c r="LUA234" s="331"/>
      <c r="LUB234" s="332"/>
      <c r="LUC234" s="418"/>
      <c r="LUD234" s="223"/>
      <c r="LUE234" s="223"/>
      <c r="LUF234" s="333"/>
      <c r="LUG234" s="333"/>
      <c r="LUH234" s="223"/>
      <c r="LUI234" s="418"/>
      <c r="LUJ234" s="418"/>
      <c r="LUK234" s="331"/>
      <c r="LUL234" s="332"/>
      <c r="LUM234" s="418"/>
      <c r="LUN234" s="223"/>
      <c r="LUO234" s="223"/>
      <c r="LUP234" s="333"/>
      <c r="LUQ234" s="333"/>
      <c r="LUR234" s="223"/>
      <c r="LUS234" s="418"/>
      <c r="LUT234" s="418"/>
      <c r="LUU234" s="331"/>
      <c r="LUV234" s="332"/>
      <c r="LUW234" s="418"/>
      <c r="LUX234" s="223"/>
      <c r="LUY234" s="223"/>
      <c r="LUZ234" s="333"/>
      <c r="LVA234" s="333"/>
      <c r="LVB234" s="223"/>
      <c r="LVC234" s="418"/>
      <c r="LVD234" s="418"/>
      <c r="LVE234" s="331"/>
      <c r="LVF234" s="332"/>
      <c r="LVG234" s="418"/>
      <c r="LVH234" s="223"/>
      <c r="LVI234" s="223"/>
      <c r="LVJ234" s="333"/>
      <c r="LVK234" s="333"/>
      <c r="LVL234" s="223"/>
      <c r="LVM234" s="418"/>
      <c r="LVN234" s="418"/>
      <c r="LVO234" s="331"/>
      <c r="LVP234" s="332"/>
      <c r="LVQ234" s="418"/>
      <c r="LVR234" s="223"/>
      <c r="LVS234" s="223"/>
      <c r="LVT234" s="333"/>
      <c r="LVU234" s="333"/>
      <c r="LVV234" s="223"/>
      <c r="LVW234" s="418"/>
      <c r="LVX234" s="418"/>
      <c r="LVY234" s="331"/>
      <c r="LVZ234" s="332"/>
      <c r="LWA234" s="418"/>
      <c r="LWB234" s="223"/>
      <c r="LWC234" s="223"/>
      <c r="LWD234" s="333"/>
      <c r="LWE234" s="333"/>
      <c r="LWF234" s="223"/>
      <c r="LWG234" s="418"/>
      <c r="LWH234" s="418"/>
      <c r="LWI234" s="331"/>
      <c r="LWJ234" s="332"/>
      <c r="LWK234" s="418"/>
      <c r="LWL234" s="223"/>
      <c r="LWM234" s="223"/>
      <c r="LWN234" s="333"/>
      <c r="LWO234" s="333"/>
      <c r="LWP234" s="223"/>
      <c r="LWQ234" s="418"/>
      <c r="LWR234" s="418"/>
      <c r="LWS234" s="331"/>
      <c r="LWT234" s="332"/>
      <c r="LWU234" s="418"/>
      <c r="LWV234" s="223"/>
      <c r="LWW234" s="223"/>
      <c r="LWX234" s="333"/>
      <c r="LWY234" s="333"/>
      <c r="LWZ234" s="223"/>
      <c r="LXA234" s="418"/>
      <c r="LXB234" s="418"/>
      <c r="LXC234" s="331"/>
      <c r="LXD234" s="332"/>
      <c r="LXE234" s="418"/>
      <c r="LXF234" s="223"/>
      <c r="LXG234" s="223"/>
      <c r="LXH234" s="333"/>
      <c r="LXI234" s="333"/>
      <c r="LXJ234" s="223"/>
      <c r="LXK234" s="418"/>
      <c r="LXL234" s="418"/>
      <c r="LXM234" s="331"/>
      <c r="LXN234" s="332"/>
      <c r="LXO234" s="418"/>
      <c r="LXP234" s="223"/>
      <c r="LXQ234" s="223"/>
      <c r="LXR234" s="333"/>
      <c r="LXS234" s="333"/>
      <c r="LXT234" s="223"/>
      <c r="LXU234" s="418"/>
      <c r="LXV234" s="418"/>
      <c r="LXW234" s="331"/>
      <c r="LXX234" s="332"/>
      <c r="LXY234" s="418"/>
      <c r="LXZ234" s="223"/>
      <c r="LYA234" s="223"/>
      <c r="LYB234" s="333"/>
      <c r="LYC234" s="333"/>
      <c r="LYD234" s="223"/>
      <c r="LYE234" s="418"/>
      <c r="LYF234" s="418"/>
      <c r="LYG234" s="331"/>
      <c r="LYH234" s="332"/>
      <c r="LYI234" s="418"/>
      <c r="LYJ234" s="223"/>
      <c r="LYK234" s="223"/>
      <c r="LYL234" s="333"/>
      <c r="LYM234" s="333"/>
      <c r="LYN234" s="223"/>
      <c r="LYO234" s="418"/>
      <c r="LYP234" s="418"/>
      <c r="LYQ234" s="331"/>
      <c r="LYR234" s="332"/>
      <c r="LYS234" s="418"/>
      <c r="LYT234" s="223"/>
      <c r="LYU234" s="223"/>
      <c r="LYV234" s="333"/>
      <c r="LYW234" s="333"/>
      <c r="LYX234" s="223"/>
      <c r="LYY234" s="418"/>
      <c r="LYZ234" s="418"/>
      <c r="LZA234" s="331"/>
      <c r="LZB234" s="332"/>
      <c r="LZC234" s="418"/>
      <c r="LZD234" s="223"/>
      <c r="LZE234" s="223"/>
      <c r="LZF234" s="333"/>
      <c r="LZG234" s="333"/>
      <c r="LZH234" s="223"/>
      <c r="LZI234" s="418"/>
      <c r="LZJ234" s="418"/>
      <c r="LZK234" s="331"/>
      <c r="LZL234" s="332"/>
      <c r="LZM234" s="418"/>
      <c r="LZN234" s="223"/>
      <c r="LZO234" s="223"/>
      <c r="LZP234" s="333"/>
      <c r="LZQ234" s="333"/>
      <c r="LZR234" s="223"/>
      <c r="LZS234" s="418"/>
      <c r="LZT234" s="418"/>
      <c r="LZU234" s="331"/>
      <c r="LZV234" s="332"/>
      <c r="LZW234" s="418"/>
      <c r="LZX234" s="223"/>
      <c r="LZY234" s="223"/>
      <c r="LZZ234" s="333"/>
      <c r="MAA234" s="333"/>
      <c r="MAB234" s="223"/>
      <c r="MAC234" s="418"/>
      <c r="MAD234" s="418"/>
      <c r="MAE234" s="331"/>
      <c r="MAF234" s="332"/>
      <c r="MAG234" s="418"/>
      <c r="MAH234" s="223"/>
      <c r="MAI234" s="223"/>
      <c r="MAJ234" s="333"/>
      <c r="MAK234" s="333"/>
      <c r="MAL234" s="223"/>
      <c r="MAM234" s="418"/>
      <c r="MAN234" s="418"/>
      <c r="MAO234" s="331"/>
      <c r="MAP234" s="332"/>
      <c r="MAQ234" s="418"/>
      <c r="MAR234" s="223"/>
      <c r="MAS234" s="223"/>
      <c r="MAT234" s="333"/>
      <c r="MAU234" s="333"/>
      <c r="MAV234" s="223"/>
      <c r="MAW234" s="418"/>
      <c r="MAX234" s="418"/>
      <c r="MAY234" s="331"/>
      <c r="MAZ234" s="332"/>
      <c r="MBA234" s="418"/>
      <c r="MBB234" s="223"/>
      <c r="MBC234" s="223"/>
      <c r="MBD234" s="333"/>
      <c r="MBE234" s="333"/>
      <c r="MBF234" s="223"/>
      <c r="MBG234" s="418"/>
      <c r="MBH234" s="418"/>
      <c r="MBI234" s="331"/>
      <c r="MBJ234" s="332"/>
      <c r="MBK234" s="418"/>
      <c r="MBL234" s="223"/>
      <c r="MBM234" s="223"/>
      <c r="MBN234" s="333"/>
      <c r="MBO234" s="333"/>
      <c r="MBP234" s="223"/>
      <c r="MBQ234" s="418"/>
      <c r="MBR234" s="418"/>
      <c r="MBS234" s="331"/>
      <c r="MBT234" s="332"/>
      <c r="MBU234" s="418"/>
      <c r="MBV234" s="223"/>
      <c r="MBW234" s="223"/>
      <c r="MBX234" s="333"/>
      <c r="MBY234" s="333"/>
      <c r="MBZ234" s="223"/>
      <c r="MCA234" s="418"/>
      <c r="MCB234" s="418"/>
      <c r="MCC234" s="331"/>
      <c r="MCD234" s="332"/>
      <c r="MCE234" s="418"/>
      <c r="MCF234" s="223"/>
      <c r="MCG234" s="223"/>
      <c r="MCH234" s="333"/>
      <c r="MCI234" s="333"/>
      <c r="MCJ234" s="223"/>
      <c r="MCK234" s="418"/>
      <c r="MCL234" s="418"/>
      <c r="MCM234" s="331"/>
      <c r="MCN234" s="332"/>
      <c r="MCO234" s="418"/>
      <c r="MCP234" s="223"/>
      <c r="MCQ234" s="223"/>
      <c r="MCR234" s="333"/>
      <c r="MCS234" s="333"/>
      <c r="MCT234" s="223"/>
      <c r="MCU234" s="418"/>
      <c r="MCV234" s="418"/>
      <c r="MCW234" s="331"/>
      <c r="MCX234" s="332"/>
      <c r="MCY234" s="418"/>
      <c r="MCZ234" s="223"/>
      <c r="MDA234" s="223"/>
      <c r="MDB234" s="333"/>
      <c r="MDC234" s="333"/>
      <c r="MDD234" s="223"/>
      <c r="MDE234" s="418"/>
      <c r="MDF234" s="418"/>
      <c r="MDG234" s="331"/>
      <c r="MDH234" s="332"/>
      <c r="MDI234" s="418"/>
      <c r="MDJ234" s="223"/>
      <c r="MDK234" s="223"/>
      <c r="MDL234" s="333"/>
      <c r="MDM234" s="333"/>
      <c r="MDN234" s="223"/>
      <c r="MDO234" s="418"/>
      <c r="MDP234" s="418"/>
      <c r="MDQ234" s="331"/>
      <c r="MDR234" s="332"/>
      <c r="MDS234" s="418"/>
      <c r="MDT234" s="223"/>
      <c r="MDU234" s="223"/>
      <c r="MDV234" s="333"/>
      <c r="MDW234" s="333"/>
      <c r="MDX234" s="223"/>
      <c r="MDY234" s="418"/>
      <c r="MDZ234" s="418"/>
      <c r="MEA234" s="331"/>
      <c r="MEB234" s="332"/>
      <c r="MEC234" s="418"/>
      <c r="MED234" s="223"/>
      <c r="MEE234" s="223"/>
      <c r="MEF234" s="333"/>
      <c r="MEG234" s="333"/>
      <c r="MEH234" s="223"/>
      <c r="MEI234" s="418"/>
      <c r="MEJ234" s="418"/>
      <c r="MEK234" s="331"/>
      <c r="MEL234" s="332"/>
      <c r="MEM234" s="418"/>
      <c r="MEN234" s="223"/>
      <c r="MEO234" s="223"/>
      <c r="MEP234" s="333"/>
      <c r="MEQ234" s="333"/>
      <c r="MER234" s="223"/>
      <c r="MES234" s="418"/>
      <c r="MET234" s="418"/>
      <c r="MEU234" s="331"/>
      <c r="MEV234" s="332"/>
      <c r="MEW234" s="418"/>
      <c r="MEX234" s="223"/>
      <c r="MEY234" s="223"/>
      <c r="MEZ234" s="333"/>
      <c r="MFA234" s="333"/>
      <c r="MFB234" s="223"/>
      <c r="MFC234" s="418"/>
      <c r="MFD234" s="418"/>
      <c r="MFE234" s="331"/>
      <c r="MFF234" s="332"/>
      <c r="MFG234" s="418"/>
      <c r="MFH234" s="223"/>
      <c r="MFI234" s="223"/>
      <c r="MFJ234" s="333"/>
      <c r="MFK234" s="333"/>
      <c r="MFL234" s="223"/>
      <c r="MFM234" s="418"/>
      <c r="MFN234" s="418"/>
      <c r="MFO234" s="331"/>
      <c r="MFP234" s="332"/>
      <c r="MFQ234" s="418"/>
      <c r="MFR234" s="223"/>
      <c r="MFS234" s="223"/>
      <c r="MFT234" s="333"/>
      <c r="MFU234" s="333"/>
      <c r="MFV234" s="223"/>
      <c r="MFW234" s="418"/>
      <c r="MFX234" s="418"/>
      <c r="MFY234" s="331"/>
      <c r="MFZ234" s="332"/>
      <c r="MGA234" s="418"/>
      <c r="MGB234" s="223"/>
      <c r="MGC234" s="223"/>
      <c r="MGD234" s="333"/>
      <c r="MGE234" s="333"/>
      <c r="MGF234" s="223"/>
      <c r="MGG234" s="418"/>
      <c r="MGH234" s="418"/>
      <c r="MGI234" s="331"/>
      <c r="MGJ234" s="332"/>
      <c r="MGK234" s="418"/>
      <c r="MGL234" s="223"/>
      <c r="MGM234" s="223"/>
      <c r="MGN234" s="333"/>
      <c r="MGO234" s="333"/>
      <c r="MGP234" s="223"/>
      <c r="MGQ234" s="418"/>
      <c r="MGR234" s="418"/>
      <c r="MGS234" s="331"/>
      <c r="MGT234" s="332"/>
      <c r="MGU234" s="418"/>
      <c r="MGV234" s="223"/>
      <c r="MGW234" s="223"/>
      <c r="MGX234" s="333"/>
      <c r="MGY234" s="333"/>
      <c r="MGZ234" s="223"/>
      <c r="MHA234" s="418"/>
      <c r="MHB234" s="418"/>
      <c r="MHC234" s="331"/>
      <c r="MHD234" s="332"/>
      <c r="MHE234" s="418"/>
      <c r="MHF234" s="223"/>
      <c r="MHG234" s="223"/>
      <c r="MHH234" s="333"/>
      <c r="MHI234" s="333"/>
      <c r="MHJ234" s="223"/>
      <c r="MHK234" s="418"/>
      <c r="MHL234" s="418"/>
      <c r="MHM234" s="331"/>
      <c r="MHN234" s="332"/>
      <c r="MHO234" s="418"/>
      <c r="MHP234" s="223"/>
      <c r="MHQ234" s="223"/>
      <c r="MHR234" s="333"/>
      <c r="MHS234" s="333"/>
      <c r="MHT234" s="223"/>
      <c r="MHU234" s="418"/>
      <c r="MHV234" s="418"/>
      <c r="MHW234" s="331"/>
      <c r="MHX234" s="332"/>
      <c r="MHY234" s="418"/>
      <c r="MHZ234" s="223"/>
      <c r="MIA234" s="223"/>
      <c r="MIB234" s="333"/>
      <c r="MIC234" s="333"/>
      <c r="MID234" s="223"/>
      <c r="MIE234" s="418"/>
      <c r="MIF234" s="418"/>
      <c r="MIG234" s="331"/>
      <c r="MIH234" s="332"/>
      <c r="MII234" s="418"/>
      <c r="MIJ234" s="223"/>
      <c r="MIK234" s="223"/>
      <c r="MIL234" s="333"/>
      <c r="MIM234" s="333"/>
      <c r="MIN234" s="223"/>
      <c r="MIO234" s="418"/>
      <c r="MIP234" s="418"/>
      <c r="MIQ234" s="331"/>
      <c r="MIR234" s="332"/>
      <c r="MIS234" s="418"/>
      <c r="MIT234" s="223"/>
      <c r="MIU234" s="223"/>
      <c r="MIV234" s="333"/>
      <c r="MIW234" s="333"/>
      <c r="MIX234" s="223"/>
      <c r="MIY234" s="418"/>
      <c r="MIZ234" s="418"/>
      <c r="MJA234" s="331"/>
      <c r="MJB234" s="332"/>
      <c r="MJC234" s="418"/>
      <c r="MJD234" s="223"/>
      <c r="MJE234" s="223"/>
      <c r="MJF234" s="333"/>
      <c r="MJG234" s="333"/>
      <c r="MJH234" s="223"/>
      <c r="MJI234" s="418"/>
      <c r="MJJ234" s="418"/>
      <c r="MJK234" s="331"/>
      <c r="MJL234" s="332"/>
      <c r="MJM234" s="418"/>
      <c r="MJN234" s="223"/>
      <c r="MJO234" s="223"/>
      <c r="MJP234" s="333"/>
      <c r="MJQ234" s="333"/>
      <c r="MJR234" s="223"/>
      <c r="MJS234" s="418"/>
      <c r="MJT234" s="418"/>
      <c r="MJU234" s="331"/>
      <c r="MJV234" s="332"/>
      <c r="MJW234" s="418"/>
      <c r="MJX234" s="223"/>
      <c r="MJY234" s="223"/>
      <c r="MJZ234" s="333"/>
      <c r="MKA234" s="333"/>
      <c r="MKB234" s="223"/>
      <c r="MKC234" s="418"/>
      <c r="MKD234" s="418"/>
      <c r="MKE234" s="331"/>
      <c r="MKF234" s="332"/>
      <c r="MKG234" s="418"/>
      <c r="MKH234" s="223"/>
      <c r="MKI234" s="223"/>
      <c r="MKJ234" s="333"/>
      <c r="MKK234" s="333"/>
      <c r="MKL234" s="223"/>
      <c r="MKM234" s="418"/>
      <c r="MKN234" s="418"/>
      <c r="MKO234" s="331"/>
      <c r="MKP234" s="332"/>
      <c r="MKQ234" s="418"/>
      <c r="MKR234" s="223"/>
      <c r="MKS234" s="223"/>
      <c r="MKT234" s="333"/>
      <c r="MKU234" s="333"/>
      <c r="MKV234" s="223"/>
      <c r="MKW234" s="418"/>
      <c r="MKX234" s="418"/>
      <c r="MKY234" s="331"/>
      <c r="MKZ234" s="332"/>
      <c r="MLA234" s="418"/>
      <c r="MLB234" s="223"/>
      <c r="MLC234" s="223"/>
      <c r="MLD234" s="333"/>
      <c r="MLE234" s="333"/>
      <c r="MLF234" s="223"/>
      <c r="MLG234" s="418"/>
      <c r="MLH234" s="418"/>
      <c r="MLI234" s="331"/>
      <c r="MLJ234" s="332"/>
      <c r="MLK234" s="418"/>
      <c r="MLL234" s="223"/>
      <c r="MLM234" s="223"/>
      <c r="MLN234" s="333"/>
      <c r="MLO234" s="333"/>
      <c r="MLP234" s="223"/>
      <c r="MLQ234" s="418"/>
      <c r="MLR234" s="418"/>
      <c r="MLS234" s="331"/>
      <c r="MLT234" s="332"/>
      <c r="MLU234" s="418"/>
      <c r="MLV234" s="223"/>
      <c r="MLW234" s="223"/>
      <c r="MLX234" s="333"/>
      <c r="MLY234" s="333"/>
      <c r="MLZ234" s="223"/>
      <c r="MMA234" s="418"/>
      <c r="MMB234" s="418"/>
      <c r="MMC234" s="331"/>
      <c r="MMD234" s="332"/>
      <c r="MME234" s="418"/>
      <c r="MMF234" s="223"/>
      <c r="MMG234" s="223"/>
      <c r="MMH234" s="333"/>
      <c r="MMI234" s="333"/>
      <c r="MMJ234" s="223"/>
      <c r="MMK234" s="418"/>
      <c r="MML234" s="418"/>
      <c r="MMM234" s="331"/>
      <c r="MMN234" s="332"/>
      <c r="MMO234" s="418"/>
      <c r="MMP234" s="223"/>
      <c r="MMQ234" s="223"/>
      <c r="MMR234" s="333"/>
      <c r="MMS234" s="333"/>
      <c r="MMT234" s="223"/>
      <c r="MMU234" s="418"/>
      <c r="MMV234" s="418"/>
      <c r="MMW234" s="331"/>
      <c r="MMX234" s="332"/>
      <c r="MMY234" s="418"/>
      <c r="MMZ234" s="223"/>
      <c r="MNA234" s="223"/>
      <c r="MNB234" s="333"/>
      <c r="MNC234" s="333"/>
      <c r="MND234" s="223"/>
      <c r="MNE234" s="418"/>
      <c r="MNF234" s="418"/>
      <c r="MNG234" s="331"/>
      <c r="MNH234" s="332"/>
      <c r="MNI234" s="418"/>
      <c r="MNJ234" s="223"/>
      <c r="MNK234" s="223"/>
      <c r="MNL234" s="333"/>
      <c r="MNM234" s="333"/>
      <c r="MNN234" s="223"/>
      <c r="MNO234" s="418"/>
      <c r="MNP234" s="418"/>
      <c r="MNQ234" s="331"/>
      <c r="MNR234" s="332"/>
      <c r="MNS234" s="418"/>
      <c r="MNT234" s="223"/>
      <c r="MNU234" s="223"/>
      <c r="MNV234" s="333"/>
      <c r="MNW234" s="333"/>
      <c r="MNX234" s="223"/>
      <c r="MNY234" s="418"/>
      <c r="MNZ234" s="418"/>
      <c r="MOA234" s="331"/>
      <c r="MOB234" s="332"/>
      <c r="MOC234" s="418"/>
      <c r="MOD234" s="223"/>
      <c r="MOE234" s="223"/>
      <c r="MOF234" s="333"/>
      <c r="MOG234" s="333"/>
      <c r="MOH234" s="223"/>
      <c r="MOI234" s="418"/>
      <c r="MOJ234" s="418"/>
      <c r="MOK234" s="331"/>
      <c r="MOL234" s="332"/>
      <c r="MOM234" s="418"/>
      <c r="MON234" s="223"/>
      <c r="MOO234" s="223"/>
      <c r="MOP234" s="333"/>
      <c r="MOQ234" s="333"/>
      <c r="MOR234" s="223"/>
      <c r="MOS234" s="418"/>
      <c r="MOT234" s="418"/>
      <c r="MOU234" s="331"/>
      <c r="MOV234" s="332"/>
      <c r="MOW234" s="418"/>
      <c r="MOX234" s="223"/>
      <c r="MOY234" s="223"/>
      <c r="MOZ234" s="333"/>
      <c r="MPA234" s="333"/>
      <c r="MPB234" s="223"/>
      <c r="MPC234" s="418"/>
      <c r="MPD234" s="418"/>
      <c r="MPE234" s="331"/>
      <c r="MPF234" s="332"/>
      <c r="MPG234" s="418"/>
      <c r="MPH234" s="223"/>
      <c r="MPI234" s="223"/>
      <c r="MPJ234" s="333"/>
      <c r="MPK234" s="333"/>
      <c r="MPL234" s="223"/>
      <c r="MPM234" s="418"/>
      <c r="MPN234" s="418"/>
      <c r="MPO234" s="331"/>
      <c r="MPP234" s="332"/>
      <c r="MPQ234" s="418"/>
      <c r="MPR234" s="223"/>
      <c r="MPS234" s="223"/>
      <c r="MPT234" s="333"/>
      <c r="MPU234" s="333"/>
      <c r="MPV234" s="223"/>
      <c r="MPW234" s="418"/>
      <c r="MPX234" s="418"/>
      <c r="MPY234" s="331"/>
      <c r="MPZ234" s="332"/>
      <c r="MQA234" s="418"/>
      <c r="MQB234" s="223"/>
      <c r="MQC234" s="223"/>
      <c r="MQD234" s="333"/>
      <c r="MQE234" s="333"/>
      <c r="MQF234" s="223"/>
      <c r="MQG234" s="418"/>
      <c r="MQH234" s="418"/>
      <c r="MQI234" s="331"/>
      <c r="MQJ234" s="332"/>
      <c r="MQK234" s="418"/>
      <c r="MQL234" s="223"/>
      <c r="MQM234" s="223"/>
      <c r="MQN234" s="333"/>
      <c r="MQO234" s="333"/>
      <c r="MQP234" s="223"/>
      <c r="MQQ234" s="418"/>
      <c r="MQR234" s="418"/>
      <c r="MQS234" s="331"/>
      <c r="MQT234" s="332"/>
      <c r="MQU234" s="418"/>
      <c r="MQV234" s="223"/>
      <c r="MQW234" s="223"/>
      <c r="MQX234" s="333"/>
      <c r="MQY234" s="333"/>
      <c r="MQZ234" s="223"/>
      <c r="MRA234" s="418"/>
      <c r="MRB234" s="418"/>
      <c r="MRC234" s="331"/>
      <c r="MRD234" s="332"/>
      <c r="MRE234" s="418"/>
      <c r="MRF234" s="223"/>
      <c r="MRG234" s="223"/>
      <c r="MRH234" s="333"/>
      <c r="MRI234" s="333"/>
      <c r="MRJ234" s="223"/>
      <c r="MRK234" s="418"/>
      <c r="MRL234" s="418"/>
      <c r="MRM234" s="331"/>
      <c r="MRN234" s="332"/>
      <c r="MRO234" s="418"/>
      <c r="MRP234" s="223"/>
      <c r="MRQ234" s="223"/>
      <c r="MRR234" s="333"/>
      <c r="MRS234" s="333"/>
      <c r="MRT234" s="223"/>
      <c r="MRU234" s="418"/>
      <c r="MRV234" s="418"/>
      <c r="MRW234" s="331"/>
      <c r="MRX234" s="332"/>
      <c r="MRY234" s="418"/>
      <c r="MRZ234" s="223"/>
      <c r="MSA234" s="223"/>
      <c r="MSB234" s="333"/>
      <c r="MSC234" s="333"/>
      <c r="MSD234" s="223"/>
      <c r="MSE234" s="418"/>
      <c r="MSF234" s="418"/>
      <c r="MSG234" s="331"/>
      <c r="MSH234" s="332"/>
      <c r="MSI234" s="418"/>
      <c r="MSJ234" s="223"/>
      <c r="MSK234" s="223"/>
      <c r="MSL234" s="333"/>
      <c r="MSM234" s="333"/>
      <c r="MSN234" s="223"/>
      <c r="MSO234" s="418"/>
      <c r="MSP234" s="418"/>
      <c r="MSQ234" s="331"/>
      <c r="MSR234" s="332"/>
      <c r="MSS234" s="418"/>
      <c r="MST234" s="223"/>
      <c r="MSU234" s="223"/>
      <c r="MSV234" s="333"/>
      <c r="MSW234" s="333"/>
      <c r="MSX234" s="223"/>
      <c r="MSY234" s="418"/>
      <c r="MSZ234" s="418"/>
      <c r="MTA234" s="331"/>
      <c r="MTB234" s="332"/>
      <c r="MTC234" s="418"/>
      <c r="MTD234" s="223"/>
      <c r="MTE234" s="223"/>
      <c r="MTF234" s="333"/>
      <c r="MTG234" s="333"/>
      <c r="MTH234" s="223"/>
      <c r="MTI234" s="418"/>
      <c r="MTJ234" s="418"/>
      <c r="MTK234" s="331"/>
      <c r="MTL234" s="332"/>
      <c r="MTM234" s="418"/>
      <c r="MTN234" s="223"/>
      <c r="MTO234" s="223"/>
      <c r="MTP234" s="333"/>
      <c r="MTQ234" s="333"/>
      <c r="MTR234" s="223"/>
      <c r="MTS234" s="418"/>
      <c r="MTT234" s="418"/>
      <c r="MTU234" s="331"/>
      <c r="MTV234" s="332"/>
      <c r="MTW234" s="418"/>
      <c r="MTX234" s="223"/>
      <c r="MTY234" s="223"/>
      <c r="MTZ234" s="333"/>
      <c r="MUA234" s="333"/>
      <c r="MUB234" s="223"/>
      <c r="MUC234" s="418"/>
      <c r="MUD234" s="418"/>
      <c r="MUE234" s="331"/>
      <c r="MUF234" s="332"/>
      <c r="MUG234" s="418"/>
      <c r="MUH234" s="223"/>
      <c r="MUI234" s="223"/>
      <c r="MUJ234" s="333"/>
      <c r="MUK234" s="333"/>
      <c r="MUL234" s="223"/>
      <c r="MUM234" s="418"/>
      <c r="MUN234" s="418"/>
      <c r="MUO234" s="331"/>
      <c r="MUP234" s="332"/>
      <c r="MUQ234" s="418"/>
      <c r="MUR234" s="223"/>
      <c r="MUS234" s="223"/>
      <c r="MUT234" s="333"/>
      <c r="MUU234" s="333"/>
      <c r="MUV234" s="223"/>
      <c r="MUW234" s="418"/>
      <c r="MUX234" s="418"/>
      <c r="MUY234" s="331"/>
      <c r="MUZ234" s="332"/>
      <c r="MVA234" s="418"/>
      <c r="MVB234" s="223"/>
      <c r="MVC234" s="223"/>
      <c r="MVD234" s="333"/>
      <c r="MVE234" s="333"/>
      <c r="MVF234" s="223"/>
      <c r="MVG234" s="418"/>
      <c r="MVH234" s="418"/>
      <c r="MVI234" s="331"/>
      <c r="MVJ234" s="332"/>
      <c r="MVK234" s="418"/>
      <c r="MVL234" s="223"/>
      <c r="MVM234" s="223"/>
      <c r="MVN234" s="333"/>
      <c r="MVO234" s="333"/>
      <c r="MVP234" s="223"/>
      <c r="MVQ234" s="418"/>
      <c r="MVR234" s="418"/>
      <c r="MVS234" s="331"/>
      <c r="MVT234" s="332"/>
      <c r="MVU234" s="418"/>
      <c r="MVV234" s="223"/>
      <c r="MVW234" s="223"/>
      <c r="MVX234" s="333"/>
      <c r="MVY234" s="333"/>
      <c r="MVZ234" s="223"/>
      <c r="MWA234" s="418"/>
      <c r="MWB234" s="418"/>
      <c r="MWC234" s="331"/>
      <c r="MWD234" s="332"/>
      <c r="MWE234" s="418"/>
      <c r="MWF234" s="223"/>
      <c r="MWG234" s="223"/>
      <c r="MWH234" s="333"/>
      <c r="MWI234" s="333"/>
      <c r="MWJ234" s="223"/>
      <c r="MWK234" s="418"/>
      <c r="MWL234" s="418"/>
      <c r="MWM234" s="331"/>
      <c r="MWN234" s="332"/>
      <c r="MWO234" s="418"/>
      <c r="MWP234" s="223"/>
      <c r="MWQ234" s="223"/>
      <c r="MWR234" s="333"/>
      <c r="MWS234" s="333"/>
      <c r="MWT234" s="223"/>
      <c r="MWU234" s="418"/>
      <c r="MWV234" s="418"/>
      <c r="MWW234" s="331"/>
      <c r="MWX234" s="332"/>
      <c r="MWY234" s="418"/>
      <c r="MWZ234" s="223"/>
      <c r="MXA234" s="223"/>
      <c r="MXB234" s="333"/>
      <c r="MXC234" s="333"/>
      <c r="MXD234" s="223"/>
      <c r="MXE234" s="418"/>
      <c r="MXF234" s="418"/>
      <c r="MXG234" s="331"/>
      <c r="MXH234" s="332"/>
      <c r="MXI234" s="418"/>
      <c r="MXJ234" s="223"/>
      <c r="MXK234" s="223"/>
      <c r="MXL234" s="333"/>
      <c r="MXM234" s="333"/>
      <c r="MXN234" s="223"/>
      <c r="MXO234" s="418"/>
      <c r="MXP234" s="418"/>
      <c r="MXQ234" s="331"/>
      <c r="MXR234" s="332"/>
      <c r="MXS234" s="418"/>
      <c r="MXT234" s="223"/>
      <c r="MXU234" s="223"/>
      <c r="MXV234" s="333"/>
      <c r="MXW234" s="333"/>
      <c r="MXX234" s="223"/>
      <c r="MXY234" s="418"/>
      <c r="MXZ234" s="418"/>
      <c r="MYA234" s="331"/>
      <c r="MYB234" s="332"/>
      <c r="MYC234" s="418"/>
      <c r="MYD234" s="223"/>
      <c r="MYE234" s="223"/>
      <c r="MYF234" s="333"/>
      <c r="MYG234" s="333"/>
      <c r="MYH234" s="223"/>
      <c r="MYI234" s="418"/>
      <c r="MYJ234" s="418"/>
      <c r="MYK234" s="331"/>
      <c r="MYL234" s="332"/>
      <c r="MYM234" s="418"/>
      <c r="MYN234" s="223"/>
      <c r="MYO234" s="223"/>
      <c r="MYP234" s="333"/>
      <c r="MYQ234" s="333"/>
      <c r="MYR234" s="223"/>
      <c r="MYS234" s="418"/>
      <c r="MYT234" s="418"/>
      <c r="MYU234" s="331"/>
      <c r="MYV234" s="332"/>
      <c r="MYW234" s="418"/>
      <c r="MYX234" s="223"/>
      <c r="MYY234" s="223"/>
      <c r="MYZ234" s="333"/>
      <c r="MZA234" s="333"/>
      <c r="MZB234" s="223"/>
      <c r="MZC234" s="418"/>
      <c r="MZD234" s="418"/>
      <c r="MZE234" s="331"/>
      <c r="MZF234" s="332"/>
      <c r="MZG234" s="418"/>
      <c r="MZH234" s="223"/>
      <c r="MZI234" s="223"/>
      <c r="MZJ234" s="333"/>
      <c r="MZK234" s="333"/>
      <c r="MZL234" s="223"/>
      <c r="MZM234" s="418"/>
      <c r="MZN234" s="418"/>
      <c r="MZO234" s="331"/>
      <c r="MZP234" s="332"/>
      <c r="MZQ234" s="418"/>
      <c r="MZR234" s="223"/>
      <c r="MZS234" s="223"/>
      <c r="MZT234" s="333"/>
      <c r="MZU234" s="333"/>
      <c r="MZV234" s="223"/>
      <c r="MZW234" s="418"/>
      <c r="MZX234" s="418"/>
      <c r="MZY234" s="331"/>
      <c r="MZZ234" s="332"/>
      <c r="NAA234" s="418"/>
      <c r="NAB234" s="223"/>
      <c r="NAC234" s="223"/>
      <c r="NAD234" s="333"/>
      <c r="NAE234" s="333"/>
      <c r="NAF234" s="223"/>
      <c r="NAG234" s="418"/>
      <c r="NAH234" s="418"/>
      <c r="NAI234" s="331"/>
      <c r="NAJ234" s="332"/>
      <c r="NAK234" s="418"/>
      <c r="NAL234" s="223"/>
      <c r="NAM234" s="223"/>
      <c r="NAN234" s="333"/>
      <c r="NAO234" s="333"/>
      <c r="NAP234" s="223"/>
      <c r="NAQ234" s="418"/>
      <c r="NAR234" s="418"/>
      <c r="NAS234" s="331"/>
      <c r="NAT234" s="332"/>
      <c r="NAU234" s="418"/>
      <c r="NAV234" s="223"/>
      <c r="NAW234" s="223"/>
      <c r="NAX234" s="333"/>
      <c r="NAY234" s="333"/>
      <c r="NAZ234" s="223"/>
      <c r="NBA234" s="418"/>
      <c r="NBB234" s="418"/>
      <c r="NBC234" s="331"/>
      <c r="NBD234" s="332"/>
      <c r="NBE234" s="418"/>
      <c r="NBF234" s="223"/>
      <c r="NBG234" s="223"/>
      <c r="NBH234" s="333"/>
      <c r="NBI234" s="333"/>
      <c r="NBJ234" s="223"/>
      <c r="NBK234" s="418"/>
      <c r="NBL234" s="418"/>
      <c r="NBM234" s="331"/>
      <c r="NBN234" s="332"/>
      <c r="NBO234" s="418"/>
      <c r="NBP234" s="223"/>
      <c r="NBQ234" s="223"/>
      <c r="NBR234" s="333"/>
      <c r="NBS234" s="333"/>
      <c r="NBT234" s="223"/>
      <c r="NBU234" s="418"/>
      <c r="NBV234" s="418"/>
      <c r="NBW234" s="331"/>
      <c r="NBX234" s="332"/>
      <c r="NBY234" s="418"/>
      <c r="NBZ234" s="223"/>
      <c r="NCA234" s="223"/>
      <c r="NCB234" s="333"/>
      <c r="NCC234" s="333"/>
      <c r="NCD234" s="223"/>
      <c r="NCE234" s="418"/>
      <c r="NCF234" s="418"/>
      <c r="NCG234" s="331"/>
      <c r="NCH234" s="332"/>
      <c r="NCI234" s="418"/>
      <c r="NCJ234" s="223"/>
      <c r="NCK234" s="223"/>
      <c r="NCL234" s="333"/>
      <c r="NCM234" s="333"/>
      <c r="NCN234" s="223"/>
      <c r="NCO234" s="418"/>
      <c r="NCP234" s="418"/>
      <c r="NCQ234" s="331"/>
      <c r="NCR234" s="332"/>
      <c r="NCS234" s="418"/>
      <c r="NCT234" s="223"/>
      <c r="NCU234" s="223"/>
      <c r="NCV234" s="333"/>
      <c r="NCW234" s="333"/>
      <c r="NCX234" s="223"/>
      <c r="NCY234" s="418"/>
      <c r="NCZ234" s="418"/>
      <c r="NDA234" s="331"/>
      <c r="NDB234" s="332"/>
      <c r="NDC234" s="418"/>
      <c r="NDD234" s="223"/>
      <c r="NDE234" s="223"/>
      <c r="NDF234" s="333"/>
      <c r="NDG234" s="333"/>
      <c r="NDH234" s="223"/>
      <c r="NDI234" s="418"/>
      <c r="NDJ234" s="418"/>
      <c r="NDK234" s="331"/>
      <c r="NDL234" s="332"/>
      <c r="NDM234" s="418"/>
      <c r="NDN234" s="223"/>
      <c r="NDO234" s="223"/>
      <c r="NDP234" s="333"/>
      <c r="NDQ234" s="333"/>
      <c r="NDR234" s="223"/>
      <c r="NDS234" s="418"/>
      <c r="NDT234" s="418"/>
      <c r="NDU234" s="331"/>
      <c r="NDV234" s="332"/>
      <c r="NDW234" s="418"/>
      <c r="NDX234" s="223"/>
      <c r="NDY234" s="223"/>
      <c r="NDZ234" s="333"/>
      <c r="NEA234" s="333"/>
      <c r="NEB234" s="223"/>
      <c r="NEC234" s="418"/>
      <c r="NED234" s="418"/>
      <c r="NEE234" s="331"/>
      <c r="NEF234" s="332"/>
      <c r="NEG234" s="418"/>
      <c r="NEH234" s="223"/>
      <c r="NEI234" s="223"/>
      <c r="NEJ234" s="333"/>
      <c r="NEK234" s="333"/>
      <c r="NEL234" s="223"/>
      <c r="NEM234" s="418"/>
      <c r="NEN234" s="418"/>
      <c r="NEO234" s="331"/>
      <c r="NEP234" s="332"/>
      <c r="NEQ234" s="418"/>
      <c r="NER234" s="223"/>
      <c r="NES234" s="223"/>
      <c r="NET234" s="333"/>
      <c r="NEU234" s="333"/>
      <c r="NEV234" s="223"/>
      <c r="NEW234" s="418"/>
      <c r="NEX234" s="418"/>
      <c r="NEY234" s="331"/>
      <c r="NEZ234" s="332"/>
      <c r="NFA234" s="418"/>
      <c r="NFB234" s="223"/>
      <c r="NFC234" s="223"/>
      <c r="NFD234" s="333"/>
      <c r="NFE234" s="333"/>
      <c r="NFF234" s="223"/>
      <c r="NFG234" s="418"/>
      <c r="NFH234" s="418"/>
      <c r="NFI234" s="331"/>
      <c r="NFJ234" s="332"/>
      <c r="NFK234" s="418"/>
      <c r="NFL234" s="223"/>
      <c r="NFM234" s="223"/>
      <c r="NFN234" s="333"/>
      <c r="NFO234" s="333"/>
      <c r="NFP234" s="223"/>
      <c r="NFQ234" s="418"/>
      <c r="NFR234" s="418"/>
      <c r="NFS234" s="331"/>
      <c r="NFT234" s="332"/>
      <c r="NFU234" s="418"/>
      <c r="NFV234" s="223"/>
      <c r="NFW234" s="223"/>
      <c r="NFX234" s="333"/>
      <c r="NFY234" s="333"/>
      <c r="NFZ234" s="223"/>
      <c r="NGA234" s="418"/>
      <c r="NGB234" s="418"/>
      <c r="NGC234" s="331"/>
      <c r="NGD234" s="332"/>
      <c r="NGE234" s="418"/>
      <c r="NGF234" s="223"/>
      <c r="NGG234" s="223"/>
      <c r="NGH234" s="333"/>
      <c r="NGI234" s="333"/>
      <c r="NGJ234" s="223"/>
      <c r="NGK234" s="418"/>
      <c r="NGL234" s="418"/>
      <c r="NGM234" s="331"/>
      <c r="NGN234" s="332"/>
      <c r="NGO234" s="418"/>
      <c r="NGP234" s="223"/>
      <c r="NGQ234" s="223"/>
      <c r="NGR234" s="333"/>
      <c r="NGS234" s="333"/>
      <c r="NGT234" s="223"/>
      <c r="NGU234" s="418"/>
      <c r="NGV234" s="418"/>
      <c r="NGW234" s="331"/>
      <c r="NGX234" s="332"/>
      <c r="NGY234" s="418"/>
      <c r="NGZ234" s="223"/>
      <c r="NHA234" s="223"/>
      <c r="NHB234" s="333"/>
      <c r="NHC234" s="333"/>
      <c r="NHD234" s="223"/>
      <c r="NHE234" s="418"/>
      <c r="NHF234" s="418"/>
      <c r="NHG234" s="331"/>
      <c r="NHH234" s="332"/>
      <c r="NHI234" s="418"/>
      <c r="NHJ234" s="223"/>
      <c r="NHK234" s="223"/>
      <c r="NHL234" s="333"/>
      <c r="NHM234" s="333"/>
      <c r="NHN234" s="223"/>
      <c r="NHO234" s="418"/>
      <c r="NHP234" s="418"/>
      <c r="NHQ234" s="331"/>
      <c r="NHR234" s="332"/>
      <c r="NHS234" s="418"/>
      <c r="NHT234" s="223"/>
      <c r="NHU234" s="223"/>
      <c r="NHV234" s="333"/>
      <c r="NHW234" s="333"/>
      <c r="NHX234" s="223"/>
      <c r="NHY234" s="418"/>
      <c r="NHZ234" s="418"/>
      <c r="NIA234" s="331"/>
      <c r="NIB234" s="332"/>
      <c r="NIC234" s="418"/>
      <c r="NID234" s="223"/>
      <c r="NIE234" s="223"/>
      <c r="NIF234" s="333"/>
      <c r="NIG234" s="333"/>
      <c r="NIH234" s="223"/>
      <c r="NII234" s="418"/>
      <c r="NIJ234" s="418"/>
      <c r="NIK234" s="331"/>
      <c r="NIL234" s="332"/>
      <c r="NIM234" s="418"/>
      <c r="NIN234" s="223"/>
      <c r="NIO234" s="223"/>
      <c r="NIP234" s="333"/>
      <c r="NIQ234" s="333"/>
      <c r="NIR234" s="223"/>
      <c r="NIS234" s="418"/>
      <c r="NIT234" s="418"/>
      <c r="NIU234" s="331"/>
      <c r="NIV234" s="332"/>
      <c r="NIW234" s="418"/>
      <c r="NIX234" s="223"/>
      <c r="NIY234" s="223"/>
      <c r="NIZ234" s="333"/>
      <c r="NJA234" s="333"/>
      <c r="NJB234" s="223"/>
      <c r="NJC234" s="418"/>
      <c r="NJD234" s="418"/>
      <c r="NJE234" s="331"/>
      <c r="NJF234" s="332"/>
      <c r="NJG234" s="418"/>
      <c r="NJH234" s="223"/>
      <c r="NJI234" s="223"/>
      <c r="NJJ234" s="333"/>
      <c r="NJK234" s="333"/>
      <c r="NJL234" s="223"/>
      <c r="NJM234" s="418"/>
      <c r="NJN234" s="418"/>
      <c r="NJO234" s="331"/>
      <c r="NJP234" s="332"/>
      <c r="NJQ234" s="418"/>
      <c r="NJR234" s="223"/>
      <c r="NJS234" s="223"/>
      <c r="NJT234" s="333"/>
      <c r="NJU234" s="333"/>
      <c r="NJV234" s="223"/>
      <c r="NJW234" s="418"/>
      <c r="NJX234" s="418"/>
      <c r="NJY234" s="331"/>
      <c r="NJZ234" s="332"/>
      <c r="NKA234" s="418"/>
      <c r="NKB234" s="223"/>
      <c r="NKC234" s="223"/>
      <c r="NKD234" s="333"/>
      <c r="NKE234" s="333"/>
      <c r="NKF234" s="223"/>
      <c r="NKG234" s="418"/>
      <c r="NKH234" s="418"/>
      <c r="NKI234" s="331"/>
      <c r="NKJ234" s="332"/>
      <c r="NKK234" s="418"/>
      <c r="NKL234" s="223"/>
      <c r="NKM234" s="223"/>
      <c r="NKN234" s="333"/>
      <c r="NKO234" s="333"/>
      <c r="NKP234" s="223"/>
      <c r="NKQ234" s="418"/>
      <c r="NKR234" s="418"/>
      <c r="NKS234" s="331"/>
      <c r="NKT234" s="332"/>
      <c r="NKU234" s="418"/>
      <c r="NKV234" s="223"/>
      <c r="NKW234" s="223"/>
      <c r="NKX234" s="333"/>
      <c r="NKY234" s="333"/>
      <c r="NKZ234" s="223"/>
      <c r="NLA234" s="418"/>
      <c r="NLB234" s="418"/>
      <c r="NLC234" s="331"/>
      <c r="NLD234" s="332"/>
      <c r="NLE234" s="418"/>
      <c r="NLF234" s="223"/>
      <c r="NLG234" s="223"/>
      <c r="NLH234" s="333"/>
      <c r="NLI234" s="333"/>
      <c r="NLJ234" s="223"/>
      <c r="NLK234" s="418"/>
      <c r="NLL234" s="418"/>
      <c r="NLM234" s="331"/>
      <c r="NLN234" s="332"/>
      <c r="NLO234" s="418"/>
      <c r="NLP234" s="223"/>
      <c r="NLQ234" s="223"/>
      <c r="NLR234" s="333"/>
      <c r="NLS234" s="333"/>
      <c r="NLT234" s="223"/>
      <c r="NLU234" s="418"/>
      <c r="NLV234" s="418"/>
      <c r="NLW234" s="331"/>
      <c r="NLX234" s="332"/>
      <c r="NLY234" s="418"/>
      <c r="NLZ234" s="223"/>
      <c r="NMA234" s="223"/>
      <c r="NMB234" s="333"/>
      <c r="NMC234" s="333"/>
      <c r="NMD234" s="223"/>
      <c r="NME234" s="418"/>
      <c r="NMF234" s="418"/>
      <c r="NMG234" s="331"/>
      <c r="NMH234" s="332"/>
      <c r="NMI234" s="418"/>
      <c r="NMJ234" s="223"/>
      <c r="NMK234" s="223"/>
      <c r="NML234" s="333"/>
      <c r="NMM234" s="333"/>
      <c r="NMN234" s="223"/>
      <c r="NMO234" s="418"/>
      <c r="NMP234" s="418"/>
      <c r="NMQ234" s="331"/>
      <c r="NMR234" s="332"/>
      <c r="NMS234" s="418"/>
      <c r="NMT234" s="223"/>
      <c r="NMU234" s="223"/>
      <c r="NMV234" s="333"/>
      <c r="NMW234" s="333"/>
      <c r="NMX234" s="223"/>
      <c r="NMY234" s="418"/>
      <c r="NMZ234" s="418"/>
      <c r="NNA234" s="331"/>
      <c r="NNB234" s="332"/>
      <c r="NNC234" s="418"/>
      <c r="NND234" s="223"/>
      <c r="NNE234" s="223"/>
      <c r="NNF234" s="333"/>
      <c r="NNG234" s="333"/>
      <c r="NNH234" s="223"/>
      <c r="NNI234" s="418"/>
      <c r="NNJ234" s="418"/>
      <c r="NNK234" s="331"/>
      <c r="NNL234" s="332"/>
      <c r="NNM234" s="418"/>
      <c r="NNN234" s="223"/>
      <c r="NNO234" s="223"/>
      <c r="NNP234" s="333"/>
      <c r="NNQ234" s="333"/>
      <c r="NNR234" s="223"/>
      <c r="NNS234" s="418"/>
      <c r="NNT234" s="418"/>
      <c r="NNU234" s="331"/>
      <c r="NNV234" s="332"/>
      <c r="NNW234" s="418"/>
      <c r="NNX234" s="223"/>
      <c r="NNY234" s="223"/>
      <c r="NNZ234" s="333"/>
      <c r="NOA234" s="333"/>
      <c r="NOB234" s="223"/>
      <c r="NOC234" s="418"/>
      <c r="NOD234" s="418"/>
      <c r="NOE234" s="331"/>
      <c r="NOF234" s="332"/>
      <c r="NOG234" s="418"/>
      <c r="NOH234" s="223"/>
      <c r="NOI234" s="223"/>
      <c r="NOJ234" s="333"/>
      <c r="NOK234" s="333"/>
      <c r="NOL234" s="223"/>
      <c r="NOM234" s="418"/>
      <c r="NON234" s="418"/>
      <c r="NOO234" s="331"/>
      <c r="NOP234" s="332"/>
      <c r="NOQ234" s="418"/>
      <c r="NOR234" s="223"/>
      <c r="NOS234" s="223"/>
      <c r="NOT234" s="333"/>
      <c r="NOU234" s="333"/>
      <c r="NOV234" s="223"/>
      <c r="NOW234" s="418"/>
      <c r="NOX234" s="418"/>
      <c r="NOY234" s="331"/>
      <c r="NOZ234" s="332"/>
      <c r="NPA234" s="418"/>
      <c r="NPB234" s="223"/>
      <c r="NPC234" s="223"/>
      <c r="NPD234" s="333"/>
      <c r="NPE234" s="333"/>
      <c r="NPF234" s="223"/>
      <c r="NPG234" s="418"/>
      <c r="NPH234" s="418"/>
      <c r="NPI234" s="331"/>
      <c r="NPJ234" s="332"/>
      <c r="NPK234" s="418"/>
      <c r="NPL234" s="223"/>
      <c r="NPM234" s="223"/>
      <c r="NPN234" s="333"/>
      <c r="NPO234" s="333"/>
      <c r="NPP234" s="223"/>
      <c r="NPQ234" s="418"/>
      <c r="NPR234" s="418"/>
      <c r="NPS234" s="331"/>
      <c r="NPT234" s="332"/>
      <c r="NPU234" s="418"/>
      <c r="NPV234" s="223"/>
      <c r="NPW234" s="223"/>
      <c r="NPX234" s="333"/>
      <c r="NPY234" s="333"/>
      <c r="NPZ234" s="223"/>
      <c r="NQA234" s="418"/>
      <c r="NQB234" s="418"/>
      <c r="NQC234" s="331"/>
      <c r="NQD234" s="332"/>
      <c r="NQE234" s="418"/>
      <c r="NQF234" s="223"/>
      <c r="NQG234" s="223"/>
      <c r="NQH234" s="333"/>
      <c r="NQI234" s="333"/>
      <c r="NQJ234" s="223"/>
      <c r="NQK234" s="418"/>
      <c r="NQL234" s="418"/>
      <c r="NQM234" s="331"/>
      <c r="NQN234" s="332"/>
      <c r="NQO234" s="418"/>
      <c r="NQP234" s="223"/>
      <c r="NQQ234" s="223"/>
      <c r="NQR234" s="333"/>
      <c r="NQS234" s="333"/>
      <c r="NQT234" s="223"/>
      <c r="NQU234" s="418"/>
      <c r="NQV234" s="418"/>
      <c r="NQW234" s="331"/>
      <c r="NQX234" s="332"/>
      <c r="NQY234" s="418"/>
      <c r="NQZ234" s="223"/>
      <c r="NRA234" s="223"/>
      <c r="NRB234" s="333"/>
      <c r="NRC234" s="333"/>
      <c r="NRD234" s="223"/>
      <c r="NRE234" s="418"/>
      <c r="NRF234" s="418"/>
      <c r="NRG234" s="331"/>
      <c r="NRH234" s="332"/>
      <c r="NRI234" s="418"/>
      <c r="NRJ234" s="223"/>
      <c r="NRK234" s="223"/>
      <c r="NRL234" s="333"/>
      <c r="NRM234" s="333"/>
      <c r="NRN234" s="223"/>
      <c r="NRO234" s="418"/>
      <c r="NRP234" s="418"/>
      <c r="NRQ234" s="331"/>
      <c r="NRR234" s="332"/>
      <c r="NRS234" s="418"/>
      <c r="NRT234" s="223"/>
      <c r="NRU234" s="223"/>
      <c r="NRV234" s="333"/>
      <c r="NRW234" s="333"/>
      <c r="NRX234" s="223"/>
      <c r="NRY234" s="418"/>
      <c r="NRZ234" s="418"/>
      <c r="NSA234" s="331"/>
      <c r="NSB234" s="332"/>
      <c r="NSC234" s="418"/>
      <c r="NSD234" s="223"/>
      <c r="NSE234" s="223"/>
      <c r="NSF234" s="333"/>
      <c r="NSG234" s="333"/>
      <c r="NSH234" s="223"/>
      <c r="NSI234" s="418"/>
      <c r="NSJ234" s="418"/>
      <c r="NSK234" s="331"/>
      <c r="NSL234" s="332"/>
      <c r="NSM234" s="418"/>
      <c r="NSN234" s="223"/>
      <c r="NSO234" s="223"/>
      <c r="NSP234" s="333"/>
      <c r="NSQ234" s="333"/>
      <c r="NSR234" s="223"/>
      <c r="NSS234" s="418"/>
      <c r="NST234" s="418"/>
      <c r="NSU234" s="331"/>
      <c r="NSV234" s="332"/>
      <c r="NSW234" s="418"/>
      <c r="NSX234" s="223"/>
      <c r="NSY234" s="223"/>
      <c r="NSZ234" s="333"/>
      <c r="NTA234" s="333"/>
      <c r="NTB234" s="223"/>
      <c r="NTC234" s="418"/>
      <c r="NTD234" s="418"/>
      <c r="NTE234" s="331"/>
      <c r="NTF234" s="332"/>
      <c r="NTG234" s="418"/>
      <c r="NTH234" s="223"/>
      <c r="NTI234" s="223"/>
      <c r="NTJ234" s="333"/>
      <c r="NTK234" s="333"/>
      <c r="NTL234" s="223"/>
      <c r="NTM234" s="418"/>
      <c r="NTN234" s="418"/>
      <c r="NTO234" s="331"/>
      <c r="NTP234" s="332"/>
      <c r="NTQ234" s="418"/>
      <c r="NTR234" s="223"/>
      <c r="NTS234" s="223"/>
      <c r="NTT234" s="333"/>
      <c r="NTU234" s="333"/>
      <c r="NTV234" s="223"/>
      <c r="NTW234" s="418"/>
      <c r="NTX234" s="418"/>
      <c r="NTY234" s="331"/>
      <c r="NTZ234" s="332"/>
      <c r="NUA234" s="418"/>
      <c r="NUB234" s="223"/>
      <c r="NUC234" s="223"/>
      <c r="NUD234" s="333"/>
      <c r="NUE234" s="333"/>
      <c r="NUF234" s="223"/>
      <c r="NUG234" s="418"/>
      <c r="NUH234" s="418"/>
      <c r="NUI234" s="331"/>
      <c r="NUJ234" s="332"/>
      <c r="NUK234" s="418"/>
      <c r="NUL234" s="223"/>
      <c r="NUM234" s="223"/>
      <c r="NUN234" s="333"/>
      <c r="NUO234" s="333"/>
      <c r="NUP234" s="223"/>
      <c r="NUQ234" s="418"/>
      <c r="NUR234" s="418"/>
      <c r="NUS234" s="331"/>
      <c r="NUT234" s="332"/>
      <c r="NUU234" s="418"/>
      <c r="NUV234" s="223"/>
      <c r="NUW234" s="223"/>
      <c r="NUX234" s="333"/>
      <c r="NUY234" s="333"/>
      <c r="NUZ234" s="223"/>
      <c r="NVA234" s="418"/>
      <c r="NVB234" s="418"/>
      <c r="NVC234" s="331"/>
      <c r="NVD234" s="332"/>
      <c r="NVE234" s="418"/>
      <c r="NVF234" s="223"/>
      <c r="NVG234" s="223"/>
      <c r="NVH234" s="333"/>
      <c r="NVI234" s="333"/>
      <c r="NVJ234" s="223"/>
      <c r="NVK234" s="418"/>
      <c r="NVL234" s="418"/>
      <c r="NVM234" s="331"/>
      <c r="NVN234" s="332"/>
      <c r="NVO234" s="418"/>
      <c r="NVP234" s="223"/>
      <c r="NVQ234" s="223"/>
      <c r="NVR234" s="333"/>
      <c r="NVS234" s="333"/>
      <c r="NVT234" s="223"/>
      <c r="NVU234" s="418"/>
      <c r="NVV234" s="418"/>
      <c r="NVW234" s="331"/>
      <c r="NVX234" s="332"/>
      <c r="NVY234" s="418"/>
      <c r="NVZ234" s="223"/>
      <c r="NWA234" s="223"/>
      <c r="NWB234" s="333"/>
      <c r="NWC234" s="333"/>
      <c r="NWD234" s="223"/>
      <c r="NWE234" s="418"/>
      <c r="NWF234" s="418"/>
      <c r="NWG234" s="331"/>
      <c r="NWH234" s="332"/>
      <c r="NWI234" s="418"/>
      <c r="NWJ234" s="223"/>
      <c r="NWK234" s="223"/>
      <c r="NWL234" s="333"/>
      <c r="NWM234" s="333"/>
      <c r="NWN234" s="223"/>
      <c r="NWO234" s="418"/>
      <c r="NWP234" s="418"/>
      <c r="NWQ234" s="331"/>
      <c r="NWR234" s="332"/>
      <c r="NWS234" s="418"/>
      <c r="NWT234" s="223"/>
      <c r="NWU234" s="223"/>
      <c r="NWV234" s="333"/>
      <c r="NWW234" s="333"/>
      <c r="NWX234" s="223"/>
      <c r="NWY234" s="418"/>
      <c r="NWZ234" s="418"/>
      <c r="NXA234" s="331"/>
      <c r="NXB234" s="332"/>
      <c r="NXC234" s="418"/>
      <c r="NXD234" s="223"/>
      <c r="NXE234" s="223"/>
      <c r="NXF234" s="333"/>
      <c r="NXG234" s="333"/>
      <c r="NXH234" s="223"/>
      <c r="NXI234" s="418"/>
      <c r="NXJ234" s="418"/>
      <c r="NXK234" s="331"/>
      <c r="NXL234" s="332"/>
      <c r="NXM234" s="418"/>
      <c r="NXN234" s="223"/>
      <c r="NXO234" s="223"/>
      <c r="NXP234" s="333"/>
      <c r="NXQ234" s="333"/>
      <c r="NXR234" s="223"/>
      <c r="NXS234" s="418"/>
      <c r="NXT234" s="418"/>
      <c r="NXU234" s="331"/>
      <c r="NXV234" s="332"/>
      <c r="NXW234" s="418"/>
      <c r="NXX234" s="223"/>
      <c r="NXY234" s="223"/>
      <c r="NXZ234" s="333"/>
      <c r="NYA234" s="333"/>
      <c r="NYB234" s="223"/>
      <c r="NYC234" s="418"/>
      <c r="NYD234" s="418"/>
      <c r="NYE234" s="331"/>
      <c r="NYF234" s="332"/>
      <c r="NYG234" s="418"/>
      <c r="NYH234" s="223"/>
      <c r="NYI234" s="223"/>
      <c r="NYJ234" s="333"/>
      <c r="NYK234" s="333"/>
      <c r="NYL234" s="223"/>
      <c r="NYM234" s="418"/>
      <c r="NYN234" s="418"/>
      <c r="NYO234" s="331"/>
      <c r="NYP234" s="332"/>
      <c r="NYQ234" s="418"/>
      <c r="NYR234" s="223"/>
      <c r="NYS234" s="223"/>
      <c r="NYT234" s="333"/>
      <c r="NYU234" s="333"/>
      <c r="NYV234" s="223"/>
      <c r="NYW234" s="418"/>
      <c r="NYX234" s="418"/>
      <c r="NYY234" s="331"/>
      <c r="NYZ234" s="332"/>
      <c r="NZA234" s="418"/>
      <c r="NZB234" s="223"/>
      <c r="NZC234" s="223"/>
      <c r="NZD234" s="333"/>
      <c r="NZE234" s="333"/>
      <c r="NZF234" s="223"/>
      <c r="NZG234" s="418"/>
      <c r="NZH234" s="418"/>
      <c r="NZI234" s="331"/>
      <c r="NZJ234" s="332"/>
      <c r="NZK234" s="418"/>
      <c r="NZL234" s="223"/>
      <c r="NZM234" s="223"/>
      <c r="NZN234" s="333"/>
      <c r="NZO234" s="333"/>
      <c r="NZP234" s="223"/>
      <c r="NZQ234" s="418"/>
      <c r="NZR234" s="418"/>
      <c r="NZS234" s="331"/>
      <c r="NZT234" s="332"/>
      <c r="NZU234" s="418"/>
      <c r="NZV234" s="223"/>
      <c r="NZW234" s="223"/>
      <c r="NZX234" s="333"/>
      <c r="NZY234" s="333"/>
      <c r="NZZ234" s="223"/>
      <c r="OAA234" s="418"/>
      <c r="OAB234" s="418"/>
      <c r="OAC234" s="331"/>
      <c r="OAD234" s="332"/>
      <c r="OAE234" s="418"/>
      <c r="OAF234" s="223"/>
      <c r="OAG234" s="223"/>
      <c r="OAH234" s="333"/>
      <c r="OAI234" s="333"/>
      <c r="OAJ234" s="223"/>
      <c r="OAK234" s="418"/>
      <c r="OAL234" s="418"/>
      <c r="OAM234" s="331"/>
      <c r="OAN234" s="332"/>
      <c r="OAO234" s="418"/>
      <c r="OAP234" s="223"/>
      <c r="OAQ234" s="223"/>
      <c r="OAR234" s="333"/>
      <c r="OAS234" s="333"/>
      <c r="OAT234" s="223"/>
      <c r="OAU234" s="418"/>
      <c r="OAV234" s="418"/>
      <c r="OAW234" s="331"/>
      <c r="OAX234" s="332"/>
      <c r="OAY234" s="418"/>
      <c r="OAZ234" s="223"/>
      <c r="OBA234" s="223"/>
      <c r="OBB234" s="333"/>
      <c r="OBC234" s="333"/>
      <c r="OBD234" s="223"/>
      <c r="OBE234" s="418"/>
      <c r="OBF234" s="418"/>
      <c r="OBG234" s="331"/>
      <c r="OBH234" s="332"/>
      <c r="OBI234" s="418"/>
      <c r="OBJ234" s="223"/>
      <c r="OBK234" s="223"/>
      <c r="OBL234" s="333"/>
      <c r="OBM234" s="333"/>
      <c r="OBN234" s="223"/>
      <c r="OBO234" s="418"/>
      <c r="OBP234" s="418"/>
      <c r="OBQ234" s="331"/>
      <c r="OBR234" s="332"/>
      <c r="OBS234" s="418"/>
      <c r="OBT234" s="223"/>
      <c r="OBU234" s="223"/>
      <c r="OBV234" s="333"/>
      <c r="OBW234" s="333"/>
      <c r="OBX234" s="223"/>
      <c r="OBY234" s="418"/>
      <c r="OBZ234" s="418"/>
      <c r="OCA234" s="331"/>
      <c r="OCB234" s="332"/>
      <c r="OCC234" s="418"/>
      <c r="OCD234" s="223"/>
      <c r="OCE234" s="223"/>
      <c r="OCF234" s="333"/>
      <c r="OCG234" s="333"/>
      <c r="OCH234" s="223"/>
      <c r="OCI234" s="418"/>
      <c r="OCJ234" s="418"/>
      <c r="OCK234" s="331"/>
      <c r="OCL234" s="332"/>
      <c r="OCM234" s="418"/>
      <c r="OCN234" s="223"/>
      <c r="OCO234" s="223"/>
      <c r="OCP234" s="333"/>
      <c r="OCQ234" s="333"/>
      <c r="OCR234" s="223"/>
      <c r="OCS234" s="418"/>
      <c r="OCT234" s="418"/>
      <c r="OCU234" s="331"/>
      <c r="OCV234" s="332"/>
      <c r="OCW234" s="418"/>
      <c r="OCX234" s="223"/>
      <c r="OCY234" s="223"/>
      <c r="OCZ234" s="333"/>
      <c r="ODA234" s="333"/>
      <c r="ODB234" s="223"/>
      <c r="ODC234" s="418"/>
      <c r="ODD234" s="418"/>
      <c r="ODE234" s="331"/>
      <c r="ODF234" s="332"/>
      <c r="ODG234" s="418"/>
      <c r="ODH234" s="223"/>
      <c r="ODI234" s="223"/>
      <c r="ODJ234" s="333"/>
      <c r="ODK234" s="333"/>
      <c r="ODL234" s="223"/>
      <c r="ODM234" s="418"/>
      <c r="ODN234" s="418"/>
      <c r="ODO234" s="331"/>
      <c r="ODP234" s="332"/>
      <c r="ODQ234" s="418"/>
      <c r="ODR234" s="223"/>
      <c r="ODS234" s="223"/>
      <c r="ODT234" s="333"/>
      <c r="ODU234" s="333"/>
      <c r="ODV234" s="223"/>
      <c r="ODW234" s="418"/>
      <c r="ODX234" s="418"/>
      <c r="ODY234" s="331"/>
      <c r="ODZ234" s="332"/>
      <c r="OEA234" s="418"/>
      <c r="OEB234" s="223"/>
      <c r="OEC234" s="223"/>
      <c r="OED234" s="333"/>
      <c r="OEE234" s="333"/>
      <c r="OEF234" s="223"/>
      <c r="OEG234" s="418"/>
      <c r="OEH234" s="418"/>
      <c r="OEI234" s="331"/>
      <c r="OEJ234" s="332"/>
      <c r="OEK234" s="418"/>
      <c r="OEL234" s="223"/>
      <c r="OEM234" s="223"/>
      <c r="OEN234" s="333"/>
      <c r="OEO234" s="333"/>
      <c r="OEP234" s="223"/>
      <c r="OEQ234" s="418"/>
      <c r="OER234" s="418"/>
      <c r="OES234" s="331"/>
      <c r="OET234" s="332"/>
      <c r="OEU234" s="418"/>
      <c r="OEV234" s="223"/>
      <c r="OEW234" s="223"/>
      <c r="OEX234" s="333"/>
      <c r="OEY234" s="333"/>
      <c r="OEZ234" s="223"/>
      <c r="OFA234" s="418"/>
      <c r="OFB234" s="418"/>
      <c r="OFC234" s="331"/>
      <c r="OFD234" s="332"/>
      <c r="OFE234" s="418"/>
      <c r="OFF234" s="223"/>
      <c r="OFG234" s="223"/>
      <c r="OFH234" s="333"/>
      <c r="OFI234" s="333"/>
      <c r="OFJ234" s="223"/>
      <c r="OFK234" s="418"/>
      <c r="OFL234" s="418"/>
      <c r="OFM234" s="331"/>
      <c r="OFN234" s="332"/>
      <c r="OFO234" s="418"/>
      <c r="OFP234" s="223"/>
      <c r="OFQ234" s="223"/>
      <c r="OFR234" s="333"/>
      <c r="OFS234" s="333"/>
      <c r="OFT234" s="223"/>
      <c r="OFU234" s="418"/>
      <c r="OFV234" s="418"/>
      <c r="OFW234" s="331"/>
      <c r="OFX234" s="332"/>
      <c r="OFY234" s="418"/>
      <c r="OFZ234" s="223"/>
      <c r="OGA234" s="223"/>
      <c r="OGB234" s="333"/>
      <c r="OGC234" s="333"/>
      <c r="OGD234" s="223"/>
      <c r="OGE234" s="418"/>
      <c r="OGF234" s="418"/>
      <c r="OGG234" s="331"/>
      <c r="OGH234" s="332"/>
      <c r="OGI234" s="418"/>
      <c r="OGJ234" s="223"/>
      <c r="OGK234" s="223"/>
      <c r="OGL234" s="333"/>
      <c r="OGM234" s="333"/>
      <c r="OGN234" s="223"/>
      <c r="OGO234" s="418"/>
      <c r="OGP234" s="418"/>
      <c r="OGQ234" s="331"/>
      <c r="OGR234" s="332"/>
      <c r="OGS234" s="418"/>
      <c r="OGT234" s="223"/>
      <c r="OGU234" s="223"/>
      <c r="OGV234" s="333"/>
      <c r="OGW234" s="333"/>
      <c r="OGX234" s="223"/>
      <c r="OGY234" s="418"/>
      <c r="OGZ234" s="418"/>
      <c r="OHA234" s="331"/>
      <c r="OHB234" s="332"/>
      <c r="OHC234" s="418"/>
      <c r="OHD234" s="223"/>
      <c r="OHE234" s="223"/>
      <c r="OHF234" s="333"/>
      <c r="OHG234" s="333"/>
      <c r="OHH234" s="223"/>
      <c r="OHI234" s="418"/>
      <c r="OHJ234" s="418"/>
      <c r="OHK234" s="331"/>
      <c r="OHL234" s="332"/>
      <c r="OHM234" s="418"/>
      <c r="OHN234" s="223"/>
      <c r="OHO234" s="223"/>
      <c r="OHP234" s="333"/>
      <c r="OHQ234" s="333"/>
      <c r="OHR234" s="223"/>
      <c r="OHS234" s="418"/>
      <c r="OHT234" s="418"/>
      <c r="OHU234" s="331"/>
      <c r="OHV234" s="332"/>
      <c r="OHW234" s="418"/>
      <c r="OHX234" s="223"/>
      <c r="OHY234" s="223"/>
      <c r="OHZ234" s="333"/>
      <c r="OIA234" s="333"/>
      <c r="OIB234" s="223"/>
      <c r="OIC234" s="418"/>
      <c r="OID234" s="418"/>
      <c r="OIE234" s="331"/>
      <c r="OIF234" s="332"/>
      <c r="OIG234" s="418"/>
      <c r="OIH234" s="223"/>
      <c r="OII234" s="223"/>
      <c r="OIJ234" s="333"/>
      <c r="OIK234" s="333"/>
      <c r="OIL234" s="223"/>
      <c r="OIM234" s="418"/>
      <c r="OIN234" s="418"/>
      <c r="OIO234" s="331"/>
      <c r="OIP234" s="332"/>
      <c r="OIQ234" s="418"/>
      <c r="OIR234" s="223"/>
      <c r="OIS234" s="223"/>
      <c r="OIT234" s="333"/>
      <c r="OIU234" s="333"/>
      <c r="OIV234" s="223"/>
      <c r="OIW234" s="418"/>
      <c r="OIX234" s="418"/>
      <c r="OIY234" s="331"/>
      <c r="OIZ234" s="332"/>
      <c r="OJA234" s="418"/>
      <c r="OJB234" s="223"/>
      <c r="OJC234" s="223"/>
      <c r="OJD234" s="333"/>
      <c r="OJE234" s="333"/>
      <c r="OJF234" s="223"/>
      <c r="OJG234" s="418"/>
      <c r="OJH234" s="418"/>
      <c r="OJI234" s="331"/>
      <c r="OJJ234" s="332"/>
      <c r="OJK234" s="418"/>
      <c r="OJL234" s="223"/>
      <c r="OJM234" s="223"/>
      <c r="OJN234" s="333"/>
      <c r="OJO234" s="333"/>
      <c r="OJP234" s="223"/>
      <c r="OJQ234" s="418"/>
      <c r="OJR234" s="418"/>
      <c r="OJS234" s="331"/>
      <c r="OJT234" s="332"/>
      <c r="OJU234" s="418"/>
      <c r="OJV234" s="223"/>
      <c r="OJW234" s="223"/>
      <c r="OJX234" s="333"/>
      <c r="OJY234" s="333"/>
      <c r="OJZ234" s="223"/>
      <c r="OKA234" s="418"/>
      <c r="OKB234" s="418"/>
      <c r="OKC234" s="331"/>
      <c r="OKD234" s="332"/>
      <c r="OKE234" s="418"/>
      <c r="OKF234" s="223"/>
      <c r="OKG234" s="223"/>
      <c r="OKH234" s="333"/>
      <c r="OKI234" s="333"/>
      <c r="OKJ234" s="223"/>
      <c r="OKK234" s="418"/>
      <c r="OKL234" s="418"/>
      <c r="OKM234" s="331"/>
      <c r="OKN234" s="332"/>
      <c r="OKO234" s="418"/>
      <c r="OKP234" s="223"/>
      <c r="OKQ234" s="223"/>
      <c r="OKR234" s="333"/>
      <c r="OKS234" s="333"/>
      <c r="OKT234" s="223"/>
      <c r="OKU234" s="418"/>
      <c r="OKV234" s="418"/>
      <c r="OKW234" s="331"/>
      <c r="OKX234" s="332"/>
      <c r="OKY234" s="418"/>
      <c r="OKZ234" s="223"/>
      <c r="OLA234" s="223"/>
      <c r="OLB234" s="333"/>
      <c r="OLC234" s="333"/>
      <c r="OLD234" s="223"/>
      <c r="OLE234" s="418"/>
      <c r="OLF234" s="418"/>
      <c r="OLG234" s="331"/>
      <c r="OLH234" s="332"/>
      <c r="OLI234" s="418"/>
      <c r="OLJ234" s="223"/>
      <c r="OLK234" s="223"/>
      <c r="OLL234" s="333"/>
      <c r="OLM234" s="333"/>
      <c r="OLN234" s="223"/>
      <c r="OLO234" s="418"/>
      <c r="OLP234" s="418"/>
      <c r="OLQ234" s="331"/>
      <c r="OLR234" s="332"/>
      <c r="OLS234" s="418"/>
      <c r="OLT234" s="223"/>
      <c r="OLU234" s="223"/>
      <c r="OLV234" s="333"/>
      <c r="OLW234" s="333"/>
      <c r="OLX234" s="223"/>
      <c r="OLY234" s="418"/>
      <c r="OLZ234" s="418"/>
      <c r="OMA234" s="331"/>
      <c r="OMB234" s="332"/>
      <c r="OMC234" s="418"/>
      <c r="OMD234" s="223"/>
      <c r="OME234" s="223"/>
      <c r="OMF234" s="333"/>
      <c r="OMG234" s="333"/>
      <c r="OMH234" s="223"/>
      <c r="OMI234" s="418"/>
      <c r="OMJ234" s="418"/>
      <c r="OMK234" s="331"/>
      <c r="OML234" s="332"/>
      <c r="OMM234" s="418"/>
      <c r="OMN234" s="223"/>
      <c r="OMO234" s="223"/>
      <c r="OMP234" s="333"/>
      <c r="OMQ234" s="333"/>
      <c r="OMR234" s="223"/>
      <c r="OMS234" s="418"/>
      <c r="OMT234" s="418"/>
      <c r="OMU234" s="331"/>
      <c r="OMV234" s="332"/>
      <c r="OMW234" s="418"/>
      <c r="OMX234" s="223"/>
      <c r="OMY234" s="223"/>
      <c r="OMZ234" s="333"/>
      <c r="ONA234" s="333"/>
      <c r="ONB234" s="223"/>
      <c r="ONC234" s="418"/>
      <c r="OND234" s="418"/>
      <c r="ONE234" s="331"/>
      <c r="ONF234" s="332"/>
      <c r="ONG234" s="418"/>
      <c r="ONH234" s="223"/>
      <c r="ONI234" s="223"/>
      <c r="ONJ234" s="333"/>
      <c r="ONK234" s="333"/>
      <c r="ONL234" s="223"/>
      <c r="ONM234" s="418"/>
      <c r="ONN234" s="418"/>
      <c r="ONO234" s="331"/>
      <c r="ONP234" s="332"/>
      <c r="ONQ234" s="418"/>
      <c r="ONR234" s="223"/>
      <c r="ONS234" s="223"/>
      <c r="ONT234" s="333"/>
      <c r="ONU234" s="333"/>
      <c r="ONV234" s="223"/>
      <c r="ONW234" s="418"/>
      <c r="ONX234" s="418"/>
      <c r="ONY234" s="331"/>
      <c r="ONZ234" s="332"/>
      <c r="OOA234" s="418"/>
      <c r="OOB234" s="223"/>
      <c r="OOC234" s="223"/>
      <c r="OOD234" s="333"/>
      <c r="OOE234" s="333"/>
      <c r="OOF234" s="223"/>
      <c r="OOG234" s="418"/>
      <c r="OOH234" s="418"/>
      <c r="OOI234" s="331"/>
      <c r="OOJ234" s="332"/>
      <c r="OOK234" s="418"/>
      <c r="OOL234" s="223"/>
      <c r="OOM234" s="223"/>
      <c r="OON234" s="333"/>
      <c r="OOO234" s="333"/>
      <c r="OOP234" s="223"/>
      <c r="OOQ234" s="418"/>
      <c r="OOR234" s="418"/>
      <c r="OOS234" s="331"/>
      <c r="OOT234" s="332"/>
      <c r="OOU234" s="418"/>
      <c r="OOV234" s="223"/>
      <c r="OOW234" s="223"/>
      <c r="OOX234" s="333"/>
      <c r="OOY234" s="333"/>
      <c r="OOZ234" s="223"/>
      <c r="OPA234" s="418"/>
      <c r="OPB234" s="418"/>
      <c r="OPC234" s="331"/>
      <c r="OPD234" s="332"/>
      <c r="OPE234" s="418"/>
      <c r="OPF234" s="223"/>
      <c r="OPG234" s="223"/>
      <c r="OPH234" s="333"/>
      <c r="OPI234" s="333"/>
      <c r="OPJ234" s="223"/>
      <c r="OPK234" s="418"/>
      <c r="OPL234" s="418"/>
      <c r="OPM234" s="331"/>
      <c r="OPN234" s="332"/>
      <c r="OPO234" s="418"/>
      <c r="OPP234" s="223"/>
      <c r="OPQ234" s="223"/>
      <c r="OPR234" s="333"/>
      <c r="OPS234" s="333"/>
      <c r="OPT234" s="223"/>
      <c r="OPU234" s="418"/>
      <c r="OPV234" s="418"/>
      <c r="OPW234" s="331"/>
      <c r="OPX234" s="332"/>
      <c r="OPY234" s="418"/>
      <c r="OPZ234" s="223"/>
      <c r="OQA234" s="223"/>
      <c r="OQB234" s="333"/>
      <c r="OQC234" s="333"/>
      <c r="OQD234" s="223"/>
      <c r="OQE234" s="418"/>
      <c r="OQF234" s="418"/>
      <c r="OQG234" s="331"/>
      <c r="OQH234" s="332"/>
      <c r="OQI234" s="418"/>
      <c r="OQJ234" s="223"/>
      <c r="OQK234" s="223"/>
      <c r="OQL234" s="333"/>
      <c r="OQM234" s="333"/>
      <c r="OQN234" s="223"/>
      <c r="OQO234" s="418"/>
      <c r="OQP234" s="418"/>
      <c r="OQQ234" s="331"/>
      <c r="OQR234" s="332"/>
      <c r="OQS234" s="418"/>
      <c r="OQT234" s="223"/>
      <c r="OQU234" s="223"/>
      <c r="OQV234" s="333"/>
      <c r="OQW234" s="333"/>
      <c r="OQX234" s="223"/>
      <c r="OQY234" s="418"/>
      <c r="OQZ234" s="418"/>
      <c r="ORA234" s="331"/>
      <c r="ORB234" s="332"/>
      <c r="ORC234" s="418"/>
      <c r="ORD234" s="223"/>
      <c r="ORE234" s="223"/>
      <c r="ORF234" s="333"/>
      <c r="ORG234" s="333"/>
      <c r="ORH234" s="223"/>
      <c r="ORI234" s="418"/>
      <c r="ORJ234" s="418"/>
      <c r="ORK234" s="331"/>
      <c r="ORL234" s="332"/>
      <c r="ORM234" s="418"/>
      <c r="ORN234" s="223"/>
      <c r="ORO234" s="223"/>
      <c r="ORP234" s="333"/>
      <c r="ORQ234" s="333"/>
      <c r="ORR234" s="223"/>
      <c r="ORS234" s="418"/>
      <c r="ORT234" s="418"/>
      <c r="ORU234" s="331"/>
      <c r="ORV234" s="332"/>
      <c r="ORW234" s="418"/>
      <c r="ORX234" s="223"/>
      <c r="ORY234" s="223"/>
      <c r="ORZ234" s="333"/>
      <c r="OSA234" s="333"/>
      <c r="OSB234" s="223"/>
      <c r="OSC234" s="418"/>
      <c r="OSD234" s="418"/>
      <c r="OSE234" s="331"/>
      <c r="OSF234" s="332"/>
      <c r="OSG234" s="418"/>
      <c r="OSH234" s="223"/>
      <c r="OSI234" s="223"/>
      <c r="OSJ234" s="333"/>
      <c r="OSK234" s="333"/>
      <c r="OSL234" s="223"/>
      <c r="OSM234" s="418"/>
      <c r="OSN234" s="418"/>
      <c r="OSO234" s="331"/>
      <c r="OSP234" s="332"/>
      <c r="OSQ234" s="418"/>
      <c r="OSR234" s="223"/>
      <c r="OSS234" s="223"/>
      <c r="OST234" s="333"/>
      <c r="OSU234" s="333"/>
      <c r="OSV234" s="223"/>
      <c r="OSW234" s="418"/>
      <c r="OSX234" s="418"/>
      <c r="OSY234" s="331"/>
      <c r="OSZ234" s="332"/>
      <c r="OTA234" s="418"/>
      <c r="OTB234" s="223"/>
      <c r="OTC234" s="223"/>
      <c r="OTD234" s="333"/>
      <c r="OTE234" s="333"/>
      <c r="OTF234" s="223"/>
      <c r="OTG234" s="418"/>
      <c r="OTH234" s="418"/>
      <c r="OTI234" s="331"/>
      <c r="OTJ234" s="332"/>
      <c r="OTK234" s="418"/>
      <c r="OTL234" s="223"/>
      <c r="OTM234" s="223"/>
      <c r="OTN234" s="333"/>
      <c r="OTO234" s="333"/>
      <c r="OTP234" s="223"/>
      <c r="OTQ234" s="418"/>
      <c r="OTR234" s="418"/>
      <c r="OTS234" s="331"/>
      <c r="OTT234" s="332"/>
      <c r="OTU234" s="418"/>
      <c r="OTV234" s="223"/>
      <c r="OTW234" s="223"/>
      <c r="OTX234" s="333"/>
      <c r="OTY234" s="333"/>
      <c r="OTZ234" s="223"/>
      <c r="OUA234" s="418"/>
      <c r="OUB234" s="418"/>
      <c r="OUC234" s="331"/>
      <c r="OUD234" s="332"/>
      <c r="OUE234" s="418"/>
      <c r="OUF234" s="223"/>
      <c r="OUG234" s="223"/>
      <c r="OUH234" s="333"/>
      <c r="OUI234" s="333"/>
      <c r="OUJ234" s="223"/>
      <c r="OUK234" s="418"/>
      <c r="OUL234" s="418"/>
      <c r="OUM234" s="331"/>
      <c r="OUN234" s="332"/>
      <c r="OUO234" s="418"/>
      <c r="OUP234" s="223"/>
      <c r="OUQ234" s="223"/>
      <c r="OUR234" s="333"/>
      <c r="OUS234" s="333"/>
      <c r="OUT234" s="223"/>
      <c r="OUU234" s="418"/>
      <c r="OUV234" s="418"/>
      <c r="OUW234" s="331"/>
      <c r="OUX234" s="332"/>
      <c r="OUY234" s="418"/>
      <c r="OUZ234" s="223"/>
      <c r="OVA234" s="223"/>
      <c r="OVB234" s="333"/>
      <c r="OVC234" s="333"/>
      <c r="OVD234" s="223"/>
      <c r="OVE234" s="418"/>
      <c r="OVF234" s="418"/>
      <c r="OVG234" s="331"/>
      <c r="OVH234" s="332"/>
      <c r="OVI234" s="418"/>
      <c r="OVJ234" s="223"/>
      <c r="OVK234" s="223"/>
      <c r="OVL234" s="333"/>
      <c r="OVM234" s="333"/>
      <c r="OVN234" s="223"/>
      <c r="OVO234" s="418"/>
      <c r="OVP234" s="418"/>
      <c r="OVQ234" s="331"/>
      <c r="OVR234" s="332"/>
      <c r="OVS234" s="418"/>
      <c r="OVT234" s="223"/>
      <c r="OVU234" s="223"/>
      <c r="OVV234" s="333"/>
      <c r="OVW234" s="333"/>
      <c r="OVX234" s="223"/>
      <c r="OVY234" s="418"/>
      <c r="OVZ234" s="418"/>
      <c r="OWA234" s="331"/>
      <c r="OWB234" s="332"/>
      <c r="OWC234" s="418"/>
      <c r="OWD234" s="223"/>
      <c r="OWE234" s="223"/>
      <c r="OWF234" s="333"/>
      <c r="OWG234" s="333"/>
      <c r="OWH234" s="223"/>
      <c r="OWI234" s="418"/>
      <c r="OWJ234" s="418"/>
      <c r="OWK234" s="331"/>
      <c r="OWL234" s="332"/>
      <c r="OWM234" s="418"/>
      <c r="OWN234" s="223"/>
      <c r="OWO234" s="223"/>
      <c r="OWP234" s="333"/>
      <c r="OWQ234" s="333"/>
      <c r="OWR234" s="223"/>
      <c r="OWS234" s="418"/>
      <c r="OWT234" s="418"/>
      <c r="OWU234" s="331"/>
      <c r="OWV234" s="332"/>
      <c r="OWW234" s="418"/>
      <c r="OWX234" s="223"/>
      <c r="OWY234" s="223"/>
      <c r="OWZ234" s="333"/>
      <c r="OXA234" s="333"/>
      <c r="OXB234" s="223"/>
      <c r="OXC234" s="418"/>
      <c r="OXD234" s="418"/>
      <c r="OXE234" s="331"/>
      <c r="OXF234" s="332"/>
      <c r="OXG234" s="418"/>
      <c r="OXH234" s="223"/>
      <c r="OXI234" s="223"/>
      <c r="OXJ234" s="333"/>
      <c r="OXK234" s="333"/>
      <c r="OXL234" s="223"/>
      <c r="OXM234" s="418"/>
      <c r="OXN234" s="418"/>
      <c r="OXO234" s="331"/>
      <c r="OXP234" s="332"/>
      <c r="OXQ234" s="418"/>
      <c r="OXR234" s="223"/>
      <c r="OXS234" s="223"/>
      <c r="OXT234" s="333"/>
      <c r="OXU234" s="333"/>
      <c r="OXV234" s="223"/>
      <c r="OXW234" s="418"/>
      <c r="OXX234" s="418"/>
      <c r="OXY234" s="331"/>
      <c r="OXZ234" s="332"/>
      <c r="OYA234" s="418"/>
      <c r="OYB234" s="223"/>
      <c r="OYC234" s="223"/>
      <c r="OYD234" s="333"/>
      <c r="OYE234" s="333"/>
      <c r="OYF234" s="223"/>
      <c r="OYG234" s="418"/>
      <c r="OYH234" s="418"/>
      <c r="OYI234" s="331"/>
      <c r="OYJ234" s="332"/>
      <c r="OYK234" s="418"/>
      <c r="OYL234" s="223"/>
      <c r="OYM234" s="223"/>
      <c r="OYN234" s="333"/>
      <c r="OYO234" s="333"/>
      <c r="OYP234" s="223"/>
      <c r="OYQ234" s="418"/>
      <c r="OYR234" s="418"/>
      <c r="OYS234" s="331"/>
      <c r="OYT234" s="332"/>
      <c r="OYU234" s="418"/>
      <c r="OYV234" s="223"/>
      <c r="OYW234" s="223"/>
      <c r="OYX234" s="333"/>
      <c r="OYY234" s="333"/>
      <c r="OYZ234" s="223"/>
      <c r="OZA234" s="418"/>
      <c r="OZB234" s="418"/>
      <c r="OZC234" s="331"/>
      <c r="OZD234" s="332"/>
      <c r="OZE234" s="418"/>
      <c r="OZF234" s="223"/>
      <c r="OZG234" s="223"/>
      <c r="OZH234" s="333"/>
      <c r="OZI234" s="333"/>
      <c r="OZJ234" s="223"/>
      <c r="OZK234" s="418"/>
      <c r="OZL234" s="418"/>
      <c r="OZM234" s="331"/>
      <c r="OZN234" s="332"/>
      <c r="OZO234" s="418"/>
      <c r="OZP234" s="223"/>
      <c r="OZQ234" s="223"/>
      <c r="OZR234" s="333"/>
      <c r="OZS234" s="333"/>
      <c r="OZT234" s="223"/>
      <c r="OZU234" s="418"/>
      <c r="OZV234" s="418"/>
      <c r="OZW234" s="331"/>
      <c r="OZX234" s="332"/>
      <c r="OZY234" s="418"/>
      <c r="OZZ234" s="223"/>
      <c r="PAA234" s="223"/>
      <c r="PAB234" s="333"/>
      <c r="PAC234" s="333"/>
      <c r="PAD234" s="223"/>
      <c r="PAE234" s="418"/>
      <c r="PAF234" s="418"/>
      <c r="PAG234" s="331"/>
      <c r="PAH234" s="332"/>
      <c r="PAI234" s="418"/>
      <c r="PAJ234" s="223"/>
      <c r="PAK234" s="223"/>
      <c r="PAL234" s="333"/>
      <c r="PAM234" s="333"/>
      <c r="PAN234" s="223"/>
      <c r="PAO234" s="418"/>
      <c r="PAP234" s="418"/>
      <c r="PAQ234" s="331"/>
      <c r="PAR234" s="332"/>
      <c r="PAS234" s="418"/>
      <c r="PAT234" s="223"/>
      <c r="PAU234" s="223"/>
      <c r="PAV234" s="333"/>
      <c r="PAW234" s="333"/>
      <c r="PAX234" s="223"/>
      <c r="PAY234" s="418"/>
      <c r="PAZ234" s="418"/>
      <c r="PBA234" s="331"/>
      <c r="PBB234" s="332"/>
      <c r="PBC234" s="418"/>
      <c r="PBD234" s="223"/>
      <c r="PBE234" s="223"/>
      <c r="PBF234" s="333"/>
      <c r="PBG234" s="333"/>
      <c r="PBH234" s="223"/>
      <c r="PBI234" s="418"/>
      <c r="PBJ234" s="418"/>
      <c r="PBK234" s="331"/>
      <c r="PBL234" s="332"/>
      <c r="PBM234" s="418"/>
      <c r="PBN234" s="223"/>
      <c r="PBO234" s="223"/>
      <c r="PBP234" s="333"/>
      <c r="PBQ234" s="333"/>
      <c r="PBR234" s="223"/>
      <c r="PBS234" s="418"/>
      <c r="PBT234" s="418"/>
      <c r="PBU234" s="331"/>
      <c r="PBV234" s="332"/>
      <c r="PBW234" s="418"/>
      <c r="PBX234" s="223"/>
      <c r="PBY234" s="223"/>
      <c r="PBZ234" s="333"/>
      <c r="PCA234" s="333"/>
      <c r="PCB234" s="223"/>
      <c r="PCC234" s="418"/>
      <c r="PCD234" s="418"/>
      <c r="PCE234" s="331"/>
      <c r="PCF234" s="332"/>
      <c r="PCG234" s="418"/>
      <c r="PCH234" s="223"/>
      <c r="PCI234" s="223"/>
      <c r="PCJ234" s="333"/>
      <c r="PCK234" s="333"/>
      <c r="PCL234" s="223"/>
      <c r="PCM234" s="418"/>
      <c r="PCN234" s="418"/>
      <c r="PCO234" s="331"/>
      <c r="PCP234" s="332"/>
      <c r="PCQ234" s="418"/>
      <c r="PCR234" s="223"/>
      <c r="PCS234" s="223"/>
      <c r="PCT234" s="333"/>
      <c r="PCU234" s="333"/>
      <c r="PCV234" s="223"/>
      <c r="PCW234" s="418"/>
      <c r="PCX234" s="418"/>
      <c r="PCY234" s="331"/>
      <c r="PCZ234" s="332"/>
      <c r="PDA234" s="418"/>
      <c r="PDB234" s="223"/>
      <c r="PDC234" s="223"/>
      <c r="PDD234" s="333"/>
      <c r="PDE234" s="333"/>
      <c r="PDF234" s="223"/>
      <c r="PDG234" s="418"/>
      <c r="PDH234" s="418"/>
      <c r="PDI234" s="331"/>
      <c r="PDJ234" s="332"/>
      <c r="PDK234" s="418"/>
      <c r="PDL234" s="223"/>
      <c r="PDM234" s="223"/>
      <c r="PDN234" s="333"/>
      <c r="PDO234" s="333"/>
      <c r="PDP234" s="223"/>
      <c r="PDQ234" s="418"/>
      <c r="PDR234" s="418"/>
      <c r="PDS234" s="331"/>
      <c r="PDT234" s="332"/>
      <c r="PDU234" s="418"/>
      <c r="PDV234" s="223"/>
      <c r="PDW234" s="223"/>
      <c r="PDX234" s="333"/>
      <c r="PDY234" s="333"/>
      <c r="PDZ234" s="223"/>
      <c r="PEA234" s="418"/>
      <c r="PEB234" s="418"/>
      <c r="PEC234" s="331"/>
      <c r="PED234" s="332"/>
      <c r="PEE234" s="418"/>
      <c r="PEF234" s="223"/>
      <c r="PEG234" s="223"/>
      <c r="PEH234" s="333"/>
      <c r="PEI234" s="333"/>
      <c r="PEJ234" s="223"/>
      <c r="PEK234" s="418"/>
      <c r="PEL234" s="418"/>
      <c r="PEM234" s="331"/>
      <c r="PEN234" s="332"/>
      <c r="PEO234" s="418"/>
      <c r="PEP234" s="223"/>
      <c r="PEQ234" s="223"/>
      <c r="PER234" s="333"/>
      <c r="PES234" s="333"/>
      <c r="PET234" s="223"/>
      <c r="PEU234" s="418"/>
      <c r="PEV234" s="418"/>
      <c r="PEW234" s="331"/>
      <c r="PEX234" s="332"/>
      <c r="PEY234" s="418"/>
      <c r="PEZ234" s="223"/>
      <c r="PFA234" s="223"/>
      <c r="PFB234" s="333"/>
      <c r="PFC234" s="333"/>
      <c r="PFD234" s="223"/>
      <c r="PFE234" s="418"/>
      <c r="PFF234" s="418"/>
      <c r="PFG234" s="331"/>
      <c r="PFH234" s="332"/>
      <c r="PFI234" s="418"/>
      <c r="PFJ234" s="223"/>
      <c r="PFK234" s="223"/>
      <c r="PFL234" s="333"/>
      <c r="PFM234" s="333"/>
      <c r="PFN234" s="223"/>
      <c r="PFO234" s="418"/>
      <c r="PFP234" s="418"/>
      <c r="PFQ234" s="331"/>
      <c r="PFR234" s="332"/>
      <c r="PFS234" s="418"/>
      <c r="PFT234" s="223"/>
      <c r="PFU234" s="223"/>
      <c r="PFV234" s="333"/>
      <c r="PFW234" s="333"/>
      <c r="PFX234" s="223"/>
      <c r="PFY234" s="418"/>
      <c r="PFZ234" s="418"/>
      <c r="PGA234" s="331"/>
      <c r="PGB234" s="332"/>
      <c r="PGC234" s="418"/>
      <c r="PGD234" s="223"/>
      <c r="PGE234" s="223"/>
      <c r="PGF234" s="333"/>
      <c r="PGG234" s="333"/>
      <c r="PGH234" s="223"/>
      <c r="PGI234" s="418"/>
      <c r="PGJ234" s="418"/>
      <c r="PGK234" s="331"/>
      <c r="PGL234" s="332"/>
      <c r="PGM234" s="418"/>
      <c r="PGN234" s="223"/>
      <c r="PGO234" s="223"/>
      <c r="PGP234" s="333"/>
      <c r="PGQ234" s="333"/>
      <c r="PGR234" s="223"/>
      <c r="PGS234" s="418"/>
      <c r="PGT234" s="418"/>
      <c r="PGU234" s="331"/>
      <c r="PGV234" s="332"/>
      <c r="PGW234" s="418"/>
      <c r="PGX234" s="223"/>
      <c r="PGY234" s="223"/>
      <c r="PGZ234" s="333"/>
      <c r="PHA234" s="333"/>
      <c r="PHB234" s="223"/>
      <c r="PHC234" s="418"/>
      <c r="PHD234" s="418"/>
      <c r="PHE234" s="331"/>
      <c r="PHF234" s="332"/>
      <c r="PHG234" s="418"/>
      <c r="PHH234" s="223"/>
      <c r="PHI234" s="223"/>
      <c r="PHJ234" s="333"/>
      <c r="PHK234" s="333"/>
      <c r="PHL234" s="223"/>
      <c r="PHM234" s="418"/>
      <c r="PHN234" s="418"/>
      <c r="PHO234" s="331"/>
      <c r="PHP234" s="332"/>
      <c r="PHQ234" s="418"/>
      <c r="PHR234" s="223"/>
      <c r="PHS234" s="223"/>
      <c r="PHT234" s="333"/>
      <c r="PHU234" s="333"/>
      <c r="PHV234" s="223"/>
      <c r="PHW234" s="418"/>
      <c r="PHX234" s="418"/>
      <c r="PHY234" s="331"/>
      <c r="PHZ234" s="332"/>
      <c r="PIA234" s="418"/>
      <c r="PIB234" s="223"/>
      <c r="PIC234" s="223"/>
      <c r="PID234" s="333"/>
      <c r="PIE234" s="333"/>
      <c r="PIF234" s="223"/>
      <c r="PIG234" s="418"/>
      <c r="PIH234" s="418"/>
      <c r="PII234" s="331"/>
      <c r="PIJ234" s="332"/>
      <c r="PIK234" s="418"/>
      <c r="PIL234" s="223"/>
      <c r="PIM234" s="223"/>
      <c r="PIN234" s="333"/>
      <c r="PIO234" s="333"/>
      <c r="PIP234" s="223"/>
      <c r="PIQ234" s="418"/>
      <c r="PIR234" s="418"/>
      <c r="PIS234" s="331"/>
      <c r="PIT234" s="332"/>
      <c r="PIU234" s="418"/>
      <c r="PIV234" s="223"/>
      <c r="PIW234" s="223"/>
      <c r="PIX234" s="333"/>
      <c r="PIY234" s="333"/>
      <c r="PIZ234" s="223"/>
      <c r="PJA234" s="418"/>
      <c r="PJB234" s="418"/>
      <c r="PJC234" s="331"/>
      <c r="PJD234" s="332"/>
      <c r="PJE234" s="418"/>
      <c r="PJF234" s="223"/>
      <c r="PJG234" s="223"/>
      <c r="PJH234" s="333"/>
      <c r="PJI234" s="333"/>
      <c r="PJJ234" s="223"/>
      <c r="PJK234" s="418"/>
      <c r="PJL234" s="418"/>
      <c r="PJM234" s="331"/>
      <c r="PJN234" s="332"/>
      <c r="PJO234" s="418"/>
      <c r="PJP234" s="223"/>
      <c r="PJQ234" s="223"/>
      <c r="PJR234" s="333"/>
      <c r="PJS234" s="333"/>
      <c r="PJT234" s="223"/>
      <c r="PJU234" s="418"/>
      <c r="PJV234" s="418"/>
      <c r="PJW234" s="331"/>
      <c r="PJX234" s="332"/>
      <c r="PJY234" s="418"/>
      <c r="PJZ234" s="223"/>
      <c r="PKA234" s="223"/>
      <c r="PKB234" s="333"/>
      <c r="PKC234" s="333"/>
      <c r="PKD234" s="223"/>
      <c r="PKE234" s="418"/>
      <c r="PKF234" s="418"/>
      <c r="PKG234" s="331"/>
      <c r="PKH234" s="332"/>
      <c r="PKI234" s="418"/>
      <c r="PKJ234" s="223"/>
      <c r="PKK234" s="223"/>
      <c r="PKL234" s="333"/>
      <c r="PKM234" s="333"/>
      <c r="PKN234" s="223"/>
      <c r="PKO234" s="418"/>
      <c r="PKP234" s="418"/>
      <c r="PKQ234" s="331"/>
      <c r="PKR234" s="332"/>
      <c r="PKS234" s="418"/>
      <c r="PKT234" s="223"/>
      <c r="PKU234" s="223"/>
      <c r="PKV234" s="333"/>
      <c r="PKW234" s="333"/>
      <c r="PKX234" s="223"/>
      <c r="PKY234" s="418"/>
      <c r="PKZ234" s="418"/>
      <c r="PLA234" s="331"/>
      <c r="PLB234" s="332"/>
      <c r="PLC234" s="418"/>
      <c r="PLD234" s="223"/>
      <c r="PLE234" s="223"/>
      <c r="PLF234" s="333"/>
      <c r="PLG234" s="333"/>
      <c r="PLH234" s="223"/>
      <c r="PLI234" s="418"/>
      <c r="PLJ234" s="418"/>
      <c r="PLK234" s="331"/>
      <c r="PLL234" s="332"/>
      <c r="PLM234" s="418"/>
      <c r="PLN234" s="223"/>
      <c r="PLO234" s="223"/>
      <c r="PLP234" s="333"/>
      <c r="PLQ234" s="333"/>
      <c r="PLR234" s="223"/>
      <c r="PLS234" s="418"/>
      <c r="PLT234" s="418"/>
      <c r="PLU234" s="331"/>
      <c r="PLV234" s="332"/>
      <c r="PLW234" s="418"/>
      <c r="PLX234" s="223"/>
      <c r="PLY234" s="223"/>
      <c r="PLZ234" s="333"/>
      <c r="PMA234" s="333"/>
      <c r="PMB234" s="223"/>
      <c r="PMC234" s="418"/>
      <c r="PMD234" s="418"/>
      <c r="PME234" s="331"/>
      <c r="PMF234" s="332"/>
      <c r="PMG234" s="418"/>
      <c r="PMH234" s="223"/>
      <c r="PMI234" s="223"/>
      <c r="PMJ234" s="333"/>
      <c r="PMK234" s="333"/>
      <c r="PML234" s="223"/>
      <c r="PMM234" s="418"/>
      <c r="PMN234" s="418"/>
      <c r="PMO234" s="331"/>
      <c r="PMP234" s="332"/>
      <c r="PMQ234" s="418"/>
      <c r="PMR234" s="223"/>
      <c r="PMS234" s="223"/>
      <c r="PMT234" s="333"/>
      <c r="PMU234" s="333"/>
      <c r="PMV234" s="223"/>
      <c r="PMW234" s="418"/>
      <c r="PMX234" s="418"/>
      <c r="PMY234" s="331"/>
      <c r="PMZ234" s="332"/>
      <c r="PNA234" s="418"/>
      <c r="PNB234" s="223"/>
      <c r="PNC234" s="223"/>
      <c r="PND234" s="333"/>
      <c r="PNE234" s="333"/>
      <c r="PNF234" s="223"/>
      <c r="PNG234" s="418"/>
      <c r="PNH234" s="418"/>
      <c r="PNI234" s="331"/>
      <c r="PNJ234" s="332"/>
      <c r="PNK234" s="418"/>
      <c r="PNL234" s="223"/>
      <c r="PNM234" s="223"/>
      <c r="PNN234" s="333"/>
      <c r="PNO234" s="333"/>
      <c r="PNP234" s="223"/>
      <c r="PNQ234" s="418"/>
      <c r="PNR234" s="418"/>
      <c r="PNS234" s="331"/>
      <c r="PNT234" s="332"/>
      <c r="PNU234" s="418"/>
      <c r="PNV234" s="223"/>
      <c r="PNW234" s="223"/>
      <c r="PNX234" s="333"/>
      <c r="PNY234" s="333"/>
      <c r="PNZ234" s="223"/>
      <c r="POA234" s="418"/>
      <c r="POB234" s="418"/>
      <c r="POC234" s="331"/>
      <c r="POD234" s="332"/>
      <c r="POE234" s="418"/>
      <c r="POF234" s="223"/>
      <c r="POG234" s="223"/>
      <c r="POH234" s="333"/>
      <c r="POI234" s="333"/>
      <c r="POJ234" s="223"/>
      <c r="POK234" s="418"/>
      <c r="POL234" s="418"/>
      <c r="POM234" s="331"/>
      <c r="PON234" s="332"/>
      <c r="POO234" s="418"/>
      <c r="POP234" s="223"/>
      <c r="POQ234" s="223"/>
      <c r="POR234" s="333"/>
      <c r="POS234" s="333"/>
      <c r="POT234" s="223"/>
      <c r="POU234" s="418"/>
      <c r="POV234" s="418"/>
      <c r="POW234" s="331"/>
      <c r="POX234" s="332"/>
      <c r="POY234" s="418"/>
      <c r="POZ234" s="223"/>
      <c r="PPA234" s="223"/>
      <c r="PPB234" s="333"/>
      <c r="PPC234" s="333"/>
      <c r="PPD234" s="223"/>
      <c r="PPE234" s="418"/>
      <c r="PPF234" s="418"/>
      <c r="PPG234" s="331"/>
      <c r="PPH234" s="332"/>
      <c r="PPI234" s="418"/>
      <c r="PPJ234" s="223"/>
      <c r="PPK234" s="223"/>
      <c r="PPL234" s="333"/>
      <c r="PPM234" s="333"/>
      <c r="PPN234" s="223"/>
      <c r="PPO234" s="418"/>
      <c r="PPP234" s="418"/>
      <c r="PPQ234" s="331"/>
      <c r="PPR234" s="332"/>
      <c r="PPS234" s="418"/>
      <c r="PPT234" s="223"/>
      <c r="PPU234" s="223"/>
      <c r="PPV234" s="333"/>
      <c r="PPW234" s="333"/>
      <c r="PPX234" s="223"/>
      <c r="PPY234" s="418"/>
      <c r="PPZ234" s="418"/>
      <c r="PQA234" s="331"/>
      <c r="PQB234" s="332"/>
      <c r="PQC234" s="418"/>
      <c r="PQD234" s="223"/>
      <c r="PQE234" s="223"/>
      <c r="PQF234" s="333"/>
      <c r="PQG234" s="333"/>
      <c r="PQH234" s="223"/>
      <c r="PQI234" s="418"/>
      <c r="PQJ234" s="418"/>
      <c r="PQK234" s="331"/>
      <c r="PQL234" s="332"/>
      <c r="PQM234" s="418"/>
      <c r="PQN234" s="223"/>
      <c r="PQO234" s="223"/>
      <c r="PQP234" s="333"/>
      <c r="PQQ234" s="333"/>
      <c r="PQR234" s="223"/>
      <c r="PQS234" s="418"/>
      <c r="PQT234" s="418"/>
      <c r="PQU234" s="331"/>
      <c r="PQV234" s="332"/>
      <c r="PQW234" s="418"/>
      <c r="PQX234" s="223"/>
      <c r="PQY234" s="223"/>
      <c r="PQZ234" s="333"/>
      <c r="PRA234" s="333"/>
      <c r="PRB234" s="223"/>
      <c r="PRC234" s="418"/>
      <c r="PRD234" s="418"/>
      <c r="PRE234" s="331"/>
      <c r="PRF234" s="332"/>
      <c r="PRG234" s="418"/>
      <c r="PRH234" s="223"/>
      <c r="PRI234" s="223"/>
      <c r="PRJ234" s="333"/>
      <c r="PRK234" s="333"/>
      <c r="PRL234" s="223"/>
      <c r="PRM234" s="418"/>
      <c r="PRN234" s="418"/>
      <c r="PRO234" s="331"/>
      <c r="PRP234" s="332"/>
      <c r="PRQ234" s="418"/>
      <c r="PRR234" s="223"/>
      <c r="PRS234" s="223"/>
      <c r="PRT234" s="333"/>
      <c r="PRU234" s="333"/>
      <c r="PRV234" s="223"/>
      <c r="PRW234" s="418"/>
      <c r="PRX234" s="418"/>
      <c r="PRY234" s="331"/>
      <c r="PRZ234" s="332"/>
      <c r="PSA234" s="418"/>
      <c r="PSB234" s="223"/>
      <c r="PSC234" s="223"/>
      <c r="PSD234" s="333"/>
      <c r="PSE234" s="333"/>
      <c r="PSF234" s="223"/>
      <c r="PSG234" s="418"/>
      <c r="PSH234" s="418"/>
      <c r="PSI234" s="331"/>
      <c r="PSJ234" s="332"/>
      <c r="PSK234" s="418"/>
      <c r="PSL234" s="223"/>
      <c r="PSM234" s="223"/>
      <c r="PSN234" s="333"/>
      <c r="PSO234" s="333"/>
      <c r="PSP234" s="223"/>
      <c r="PSQ234" s="418"/>
      <c r="PSR234" s="418"/>
      <c r="PSS234" s="331"/>
      <c r="PST234" s="332"/>
      <c r="PSU234" s="418"/>
      <c r="PSV234" s="223"/>
      <c r="PSW234" s="223"/>
      <c r="PSX234" s="333"/>
      <c r="PSY234" s="333"/>
      <c r="PSZ234" s="223"/>
      <c r="PTA234" s="418"/>
      <c r="PTB234" s="418"/>
      <c r="PTC234" s="331"/>
      <c r="PTD234" s="332"/>
      <c r="PTE234" s="418"/>
      <c r="PTF234" s="223"/>
      <c r="PTG234" s="223"/>
      <c r="PTH234" s="333"/>
      <c r="PTI234" s="333"/>
      <c r="PTJ234" s="223"/>
      <c r="PTK234" s="418"/>
      <c r="PTL234" s="418"/>
      <c r="PTM234" s="331"/>
      <c r="PTN234" s="332"/>
      <c r="PTO234" s="418"/>
      <c r="PTP234" s="223"/>
      <c r="PTQ234" s="223"/>
      <c r="PTR234" s="333"/>
      <c r="PTS234" s="333"/>
      <c r="PTT234" s="223"/>
      <c r="PTU234" s="418"/>
      <c r="PTV234" s="418"/>
      <c r="PTW234" s="331"/>
      <c r="PTX234" s="332"/>
      <c r="PTY234" s="418"/>
      <c r="PTZ234" s="223"/>
      <c r="PUA234" s="223"/>
      <c r="PUB234" s="333"/>
      <c r="PUC234" s="333"/>
      <c r="PUD234" s="223"/>
      <c r="PUE234" s="418"/>
      <c r="PUF234" s="418"/>
      <c r="PUG234" s="331"/>
      <c r="PUH234" s="332"/>
      <c r="PUI234" s="418"/>
      <c r="PUJ234" s="223"/>
      <c r="PUK234" s="223"/>
      <c r="PUL234" s="333"/>
      <c r="PUM234" s="333"/>
      <c r="PUN234" s="223"/>
      <c r="PUO234" s="418"/>
      <c r="PUP234" s="418"/>
      <c r="PUQ234" s="331"/>
      <c r="PUR234" s="332"/>
      <c r="PUS234" s="418"/>
      <c r="PUT234" s="223"/>
      <c r="PUU234" s="223"/>
      <c r="PUV234" s="333"/>
      <c r="PUW234" s="333"/>
      <c r="PUX234" s="223"/>
      <c r="PUY234" s="418"/>
      <c r="PUZ234" s="418"/>
      <c r="PVA234" s="331"/>
      <c r="PVB234" s="332"/>
      <c r="PVC234" s="418"/>
      <c r="PVD234" s="223"/>
      <c r="PVE234" s="223"/>
      <c r="PVF234" s="333"/>
      <c r="PVG234" s="333"/>
      <c r="PVH234" s="223"/>
      <c r="PVI234" s="418"/>
      <c r="PVJ234" s="418"/>
      <c r="PVK234" s="331"/>
      <c r="PVL234" s="332"/>
      <c r="PVM234" s="418"/>
      <c r="PVN234" s="223"/>
      <c r="PVO234" s="223"/>
      <c r="PVP234" s="333"/>
      <c r="PVQ234" s="333"/>
      <c r="PVR234" s="223"/>
      <c r="PVS234" s="418"/>
      <c r="PVT234" s="418"/>
      <c r="PVU234" s="331"/>
      <c r="PVV234" s="332"/>
      <c r="PVW234" s="418"/>
      <c r="PVX234" s="223"/>
      <c r="PVY234" s="223"/>
      <c r="PVZ234" s="333"/>
      <c r="PWA234" s="333"/>
      <c r="PWB234" s="223"/>
      <c r="PWC234" s="418"/>
      <c r="PWD234" s="418"/>
      <c r="PWE234" s="331"/>
      <c r="PWF234" s="332"/>
      <c r="PWG234" s="418"/>
      <c r="PWH234" s="223"/>
      <c r="PWI234" s="223"/>
      <c r="PWJ234" s="333"/>
      <c r="PWK234" s="333"/>
      <c r="PWL234" s="223"/>
      <c r="PWM234" s="418"/>
      <c r="PWN234" s="418"/>
      <c r="PWO234" s="331"/>
      <c r="PWP234" s="332"/>
      <c r="PWQ234" s="418"/>
      <c r="PWR234" s="223"/>
      <c r="PWS234" s="223"/>
      <c r="PWT234" s="333"/>
      <c r="PWU234" s="333"/>
      <c r="PWV234" s="223"/>
      <c r="PWW234" s="418"/>
      <c r="PWX234" s="418"/>
      <c r="PWY234" s="331"/>
      <c r="PWZ234" s="332"/>
      <c r="PXA234" s="418"/>
      <c r="PXB234" s="223"/>
      <c r="PXC234" s="223"/>
      <c r="PXD234" s="333"/>
      <c r="PXE234" s="333"/>
      <c r="PXF234" s="223"/>
      <c r="PXG234" s="418"/>
      <c r="PXH234" s="418"/>
      <c r="PXI234" s="331"/>
      <c r="PXJ234" s="332"/>
      <c r="PXK234" s="418"/>
      <c r="PXL234" s="223"/>
      <c r="PXM234" s="223"/>
      <c r="PXN234" s="333"/>
      <c r="PXO234" s="333"/>
      <c r="PXP234" s="223"/>
      <c r="PXQ234" s="418"/>
      <c r="PXR234" s="418"/>
      <c r="PXS234" s="331"/>
      <c r="PXT234" s="332"/>
      <c r="PXU234" s="418"/>
      <c r="PXV234" s="223"/>
      <c r="PXW234" s="223"/>
      <c r="PXX234" s="333"/>
      <c r="PXY234" s="333"/>
      <c r="PXZ234" s="223"/>
      <c r="PYA234" s="418"/>
      <c r="PYB234" s="418"/>
      <c r="PYC234" s="331"/>
      <c r="PYD234" s="332"/>
      <c r="PYE234" s="418"/>
      <c r="PYF234" s="223"/>
      <c r="PYG234" s="223"/>
      <c r="PYH234" s="333"/>
      <c r="PYI234" s="333"/>
      <c r="PYJ234" s="223"/>
      <c r="PYK234" s="418"/>
      <c r="PYL234" s="418"/>
      <c r="PYM234" s="331"/>
      <c r="PYN234" s="332"/>
      <c r="PYO234" s="418"/>
      <c r="PYP234" s="223"/>
      <c r="PYQ234" s="223"/>
      <c r="PYR234" s="333"/>
      <c r="PYS234" s="333"/>
      <c r="PYT234" s="223"/>
      <c r="PYU234" s="418"/>
      <c r="PYV234" s="418"/>
      <c r="PYW234" s="331"/>
      <c r="PYX234" s="332"/>
      <c r="PYY234" s="418"/>
      <c r="PYZ234" s="223"/>
      <c r="PZA234" s="223"/>
      <c r="PZB234" s="333"/>
      <c r="PZC234" s="333"/>
      <c r="PZD234" s="223"/>
      <c r="PZE234" s="418"/>
      <c r="PZF234" s="418"/>
      <c r="PZG234" s="331"/>
      <c r="PZH234" s="332"/>
      <c r="PZI234" s="418"/>
      <c r="PZJ234" s="223"/>
      <c r="PZK234" s="223"/>
      <c r="PZL234" s="333"/>
      <c r="PZM234" s="333"/>
      <c r="PZN234" s="223"/>
      <c r="PZO234" s="418"/>
      <c r="PZP234" s="418"/>
      <c r="PZQ234" s="331"/>
      <c r="PZR234" s="332"/>
      <c r="PZS234" s="418"/>
      <c r="PZT234" s="223"/>
      <c r="PZU234" s="223"/>
      <c r="PZV234" s="333"/>
      <c r="PZW234" s="333"/>
      <c r="PZX234" s="223"/>
      <c r="PZY234" s="418"/>
      <c r="PZZ234" s="418"/>
      <c r="QAA234" s="331"/>
      <c r="QAB234" s="332"/>
      <c r="QAC234" s="418"/>
      <c r="QAD234" s="223"/>
      <c r="QAE234" s="223"/>
      <c r="QAF234" s="333"/>
      <c r="QAG234" s="333"/>
      <c r="QAH234" s="223"/>
      <c r="QAI234" s="418"/>
      <c r="QAJ234" s="418"/>
      <c r="QAK234" s="331"/>
      <c r="QAL234" s="332"/>
      <c r="QAM234" s="418"/>
      <c r="QAN234" s="223"/>
      <c r="QAO234" s="223"/>
      <c r="QAP234" s="333"/>
      <c r="QAQ234" s="333"/>
      <c r="QAR234" s="223"/>
      <c r="QAS234" s="418"/>
      <c r="QAT234" s="418"/>
      <c r="QAU234" s="331"/>
      <c r="QAV234" s="332"/>
      <c r="QAW234" s="418"/>
      <c r="QAX234" s="223"/>
      <c r="QAY234" s="223"/>
      <c r="QAZ234" s="333"/>
      <c r="QBA234" s="333"/>
      <c r="QBB234" s="223"/>
      <c r="QBC234" s="418"/>
      <c r="QBD234" s="418"/>
      <c r="QBE234" s="331"/>
      <c r="QBF234" s="332"/>
      <c r="QBG234" s="418"/>
      <c r="QBH234" s="223"/>
      <c r="QBI234" s="223"/>
      <c r="QBJ234" s="333"/>
      <c r="QBK234" s="333"/>
      <c r="QBL234" s="223"/>
      <c r="QBM234" s="418"/>
      <c r="QBN234" s="418"/>
      <c r="QBO234" s="331"/>
      <c r="QBP234" s="332"/>
      <c r="QBQ234" s="418"/>
      <c r="QBR234" s="223"/>
      <c r="QBS234" s="223"/>
      <c r="QBT234" s="333"/>
      <c r="QBU234" s="333"/>
      <c r="QBV234" s="223"/>
      <c r="QBW234" s="418"/>
      <c r="QBX234" s="418"/>
      <c r="QBY234" s="331"/>
      <c r="QBZ234" s="332"/>
      <c r="QCA234" s="418"/>
      <c r="QCB234" s="223"/>
      <c r="QCC234" s="223"/>
      <c r="QCD234" s="333"/>
      <c r="QCE234" s="333"/>
      <c r="QCF234" s="223"/>
      <c r="QCG234" s="418"/>
      <c r="QCH234" s="418"/>
      <c r="QCI234" s="331"/>
      <c r="QCJ234" s="332"/>
      <c r="QCK234" s="418"/>
      <c r="QCL234" s="223"/>
      <c r="QCM234" s="223"/>
      <c r="QCN234" s="333"/>
      <c r="QCO234" s="333"/>
      <c r="QCP234" s="223"/>
      <c r="QCQ234" s="418"/>
      <c r="QCR234" s="418"/>
      <c r="QCS234" s="331"/>
      <c r="QCT234" s="332"/>
      <c r="QCU234" s="418"/>
      <c r="QCV234" s="223"/>
      <c r="QCW234" s="223"/>
      <c r="QCX234" s="333"/>
      <c r="QCY234" s="333"/>
      <c r="QCZ234" s="223"/>
      <c r="QDA234" s="418"/>
      <c r="QDB234" s="418"/>
      <c r="QDC234" s="331"/>
      <c r="QDD234" s="332"/>
      <c r="QDE234" s="418"/>
      <c r="QDF234" s="223"/>
      <c r="QDG234" s="223"/>
      <c r="QDH234" s="333"/>
      <c r="QDI234" s="333"/>
      <c r="QDJ234" s="223"/>
      <c r="QDK234" s="418"/>
      <c r="QDL234" s="418"/>
      <c r="QDM234" s="331"/>
      <c r="QDN234" s="332"/>
      <c r="QDO234" s="418"/>
      <c r="QDP234" s="223"/>
      <c r="QDQ234" s="223"/>
      <c r="QDR234" s="333"/>
      <c r="QDS234" s="333"/>
      <c r="QDT234" s="223"/>
      <c r="QDU234" s="418"/>
      <c r="QDV234" s="418"/>
      <c r="QDW234" s="331"/>
      <c r="QDX234" s="332"/>
      <c r="QDY234" s="418"/>
      <c r="QDZ234" s="223"/>
      <c r="QEA234" s="223"/>
      <c r="QEB234" s="333"/>
      <c r="QEC234" s="333"/>
      <c r="QED234" s="223"/>
      <c r="QEE234" s="418"/>
      <c r="QEF234" s="418"/>
      <c r="QEG234" s="331"/>
      <c r="QEH234" s="332"/>
      <c r="QEI234" s="418"/>
      <c r="QEJ234" s="223"/>
      <c r="QEK234" s="223"/>
      <c r="QEL234" s="333"/>
      <c r="QEM234" s="333"/>
      <c r="QEN234" s="223"/>
      <c r="QEO234" s="418"/>
      <c r="QEP234" s="418"/>
      <c r="QEQ234" s="331"/>
      <c r="QER234" s="332"/>
      <c r="QES234" s="418"/>
      <c r="QET234" s="223"/>
      <c r="QEU234" s="223"/>
      <c r="QEV234" s="333"/>
      <c r="QEW234" s="333"/>
      <c r="QEX234" s="223"/>
      <c r="QEY234" s="418"/>
      <c r="QEZ234" s="418"/>
      <c r="QFA234" s="331"/>
      <c r="QFB234" s="332"/>
      <c r="QFC234" s="418"/>
      <c r="QFD234" s="223"/>
      <c r="QFE234" s="223"/>
      <c r="QFF234" s="333"/>
      <c r="QFG234" s="333"/>
      <c r="QFH234" s="223"/>
      <c r="QFI234" s="418"/>
      <c r="QFJ234" s="418"/>
      <c r="QFK234" s="331"/>
      <c r="QFL234" s="332"/>
      <c r="QFM234" s="418"/>
      <c r="QFN234" s="223"/>
      <c r="QFO234" s="223"/>
      <c r="QFP234" s="333"/>
      <c r="QFQ234" s="333"/>
      <c r="QFR234" s="223"/>
      <c r="QFS234" s="418"/>
      <c r="QFT234" s="418"/>
      <c r="QFU234" s="331"/>
      <c r="QFV234" s="332"/>
      <c r="QFW234" s="418"/>
      <c r="QFX234" s="223"/>
      <c r="QFY234" s="223"/>
      <c r="QFZ234" s="333"/>
      <c r="QGA234" s="333"/>
      <c r="QGB234" s="223"/>
      <c r="QGC234" s="418"/>
      <c r="QGD234" s="418"/>
      <c r="QGE234" s="331"/>
      <c r="QGF234" s="332"/>
      <c r="QGG234" s="418"/>
      <c r="QGH234" s="223"/>
      <c r="QGI234" s="223"/>
      <c r="QGJ234" s="333"/>
      <c r="QGK234" s="333"/>
      <c r="QGL234" s="223"/>
      <c r="QGM234" s="418"/>
      <c r="QGN234" s="418"/>
      <c r="QGO234" s="331"/>
      <c r="QGP234" s="332"/>
      <c r="QGQ234" s="418"/>
      <c r="QGR234" s="223"/>
      <c r="QGS234" s="223"/>
      <c r="QGT234" s="333"/>
      <c r="QGU234" s="333"/>
      <c r="QGV234" s="223"/>
      <c r="QGW234" s="418"/>
      <c r="QGX234" s="418"/>
      <c r="QGY234" s="331"/>
      <c r="QGZ234" s="332"/>
      <c r="QHA234" s="418"/>
      <c r="QHB234" s="223"/>
      <c r="QHC234" s="223"/>
      <c r="QHD234" s="333"/>
      <c r="QHE234" s="333"/>
      <c r="QHF234" s="223"/>
      <c r="QHG234" s="418"/>
      <c r="QHH234" s="418"/>
      <c r="QHI234" s="331"/>
      <c r="QHJ234" s="332"/>
      <c r="QHK234" s="418"/>
      <c r="QHL234" s="223"/>
      <c r="QHM234" s="223"/>
      <c r="QHN234" s="333"/>
      <c r="QHO234" s="333"/>
      <c r="QHP234" s="223"/>
      <c r="QHQ234" s="418"/>
      <c r="QHR234" s="418"/>
      <c r="QHS234" s="331"/>
      <c r="QHT234" s="332"/>
      <c r="QHU234" s="418"/>
      <c r="QHV234" s="223"/>
      <c r="QHW234" s="223"/>
      <c r="QHX234" s="333"/>
      <c r="QHY234" s="333"/>
      <c r="QHZ234" s="223"/>
      <c r="QIA234" s="418"/>
      <c r="QIB234" s="418"/>
      <c r="QIC234" s="331"/>
      <c r="QID234" s="332"/>
      <c r="QIE234" s="418"/>
      <c r="QIF234" s="223"/>
      <c r="QIG234" s="223"/>
      <c r="QIH234" s="333"/>
      <c r="QII234" s="333"/>
      <c r="QIJ234" s="223"/>
      <c r="QIK234" s="418"/>
      <c r="QIL234" s="418"/>
      <c r="QIM234" s="331"/>
      <c r="QIN234" s="332"/>
      <c r="QIO234" s="418"/>
      <c r="QIP234" s="223"/>
      <c r="QIQ234" s="223"/>
      <c r="QIR234" s="333"/>
      <c r="QIS234" s="333"/>
      <c r="QIT234" s="223"/>
      <c r="QIU234" s="418"/>
      <c r="QIV234" s="418"/>
      <c r="QIW234" s="331"/>
      <c r="QIX234" s="332"/>
      <c r="QIY234" s="418"/>
      <c r="QIZ234" s="223"/>
      <c r="QJA234" s="223"/>
      <c r="QJB234" s="333"/>
      <c r="QJC234" s="333"/>
      <c r="QJD234" s="223"/>
      <c r="QJE234" s="418"/>
      <c r="QJF234" s="418"/>
      <c r="QJG234" s="331"/>
      <c r="QJH234" s="332"/>
      <c r="QJI234" s="418"/>
      <c r="QJJ234" s="223"/>
      <c r="QJK234" s="223"/>
      <c r="QJL234" s="333"/>
      <c r="QJM234" s="333"/>
      <c r="QJN234" s="223"/>
      <c r="QJO234" s="418"/>
      <c r="QJP234" s="418"/>
      <c r="QJQ234" s="331"/>
      <c r="QJR234" s="332"/>
      <c r="QJS234" s="418"/>
      <c r="QJT234" s="223"/>
      <c r="QJU234" s="223"/>
      <c r="QJV234" s="333"/>
      <c r="QJW234" s="333"/>
      <c r="QJX234" s="223"/>
      <c r="QJY234" s="418"/>
      <c r="QJZ234" s="418"/>
      <c r="QKA234" s="331"/>
      <c r="QKB234" s="332"/>
      <c r="QKC234" s="418"/>
      <c r="QKD234" s="223"/>
      <c r="QKE234" s="223"/>
      <c r="QKF234" s="333"/>
      <c r="QKG234" s="333"/>
      <c r="QKH234" s="223"/>
      <c r="QKI234" s="418"/>
      <c r="QKJ234" s="418"/>
      <c r="QKK234" s="331"/>
      <c r="QKL234" s="332"/>
      <c r="QKM234" s="418"/>
      <c r="QKN234" s="223"/>
      <c r="QKO234" s="223"/>
      <c r="QKP234" s="333"/>
      <c r="QKQ234" s="333"/>
      <c r="QKR234" s="223"/>
      <c r="QKS234" s="418"/>
      <c r="QKT234" s="418"/>
      <c r="QKU234" s="331"/>
      <c r="QKV234" s="332"/>
      <c r="QKW234" s="418"/>
      <c r="QKX234" s="223"/>
      <c r="QKY234" s="223"/>
      <c r="QKZ234" s="333"/>
      <c r="QLA234" s="333"/>
      <c r="QLB234" s="223"/>
      <c r="QLC234" s="418"/>
      <c r="QLD234" s="418"/>
      <c r="QLE234" s="331"/>
      <c r="QLF234" s="332"/>
      <c r="QLG234" s="418"/>
      <c r="QLH234" s="223"/>
      <c r="QLI234" s="223"/>
      <c r="QLJ234" s="333"/>
      <c r="QLK234" s="333"/>
      <c r="QLL234" s="223"/>
      <c r="QLM234" s="418"/>
      <c r="QLN234" s="418"/>
      <c r="QLO234" s="331"/>
      <c r="QLP234" s="332"/>
      <c r="QLQ234" s="418"/>
      <c r="QLR234" s="223"/>
      <c r="QLS234" s="223"/>
      <c r="QLT234" s="333"/>
      <c r="QLU234" s="333"/>
      <c r="QLV234" s="223"/>
      <c r="QLW234" s="418"/>
      <c r="QLX234" s="418"/>
      <c r="QLY234" s="331"/>
      <c r="QLZ234" s="332"/>
      <c r="QMA234" s="418"/>
      <c r="QMB234" s="223"/>
      <c r="QMC234" s="223"/>
      <c r="QMD234" s="333"/>
      <c r="QME234" s="333"/>
      <c r="QMF234" s="223"/>
      <c r="QMG234" s="418"/>
      <c r="QMH234" s="418"/>
      <c r="QMI234" s="331"/>
      <c r="QMJ234" s="332"/>
      <c r="QMK234" s="418"/>
      <c r="QML234" s="223"/>
      <c r="QMM234" s="223"/>
      <c r="QMN234" s="333"/>
      <c r="QMO234" s="333"/>
      <c r="QMP234" s="223"/>
      <c r="QMQ234" s="418"/>
      <c r="QMR234" s="418"/>
      <c r="QMS234" s="331"/>
      <c r="QMT234" s="332"/>
      <c r="QMU234" s="418"/>
      <c r="QMV234" s="223"/>
      <c r="QMW234" s="223"/>
      <c r="QMX234" s="333"/>
      <c r="QMY234" s="333"/>
      <c r="QMZ234" s="223"/>
      <c r="QNA234" s="418"/>
      <c r="QNB234" s="418"/>
      <c r="QNC234" s="331"/>
      <c r="QND234" s="332"/>
      <c r="QNE234" s="418"/>
      <c r="QNF234" s="223"/>
      <c r="QNG234" s="223"/>
      <c r="QNH234" s="333"/>
      <c r="QNI234" s="333"/>
      <c r="QNJ234" s="223"/>
      <c r="QNK234" s="418"/>
      <c r="QNL234" s="418"/>
      <c r="QNM234" s="331"/>
      <c r="QNN234" s="332"/>
      <c r="QNO234" s="418"/>
      <c r="QNP234" s="223"/>
      <c r="QNQ234" s="223"/>
      <c r="QNR234" s="333"/>
      <c r="QNS234" s="333"/>
      <c r="QNT234" s="223"/>
      <c r="QNU234" s="418"/>
      <c r="QNV234" s="418"/>
      <c r="QNW234" s="331"/>
      <c r="QNX234" s="332"/>
      <c r="QNY234" s="418"/>
      <c r="QNZ234" s="223"/>
      <c r="QOA234" s="223"/>
      <c r="QOB234" s="333"/>
      <c r="QOC234" s="333"/>
      <c r="QOD234" s="223"/>
      <c r="QOE234" s="418"/>
      <c r="QOF234" s="418"/>
      <c r="QOG234" s="331"/>
      <c r="QOH234" s="332"/>
      <c r="QOI234" s="418"/>
      <c r="QOJ234" s="223"/>
      <c r="QOK234" s="223"/>
      <c r="QOL234" s="333"/>
      <c r="QOM234" s="333"/>
      <c r="QON234" s="223"/>
      <c r="QOO234" s="418"/>
      <c r="QOP234" s="418"/>
      <c r="QOQ234" s="331"/>
      <c r="QOR234" s="332"/>
      <c r="QOS234" s="418"/>
      <c r="QOT234" s="223"/>
      <c r="QOU234" s="223"/>
      <c r="QOV234" s="333"/>
      <c r="QOW234" s="333"/>
      <c r="QOX234" s="223"/>
      <c r="QOY234" s="418"/>
      <c r="QOZ234" s="418"/>
      <c r="QPA234" s="331"/>
      <c r="QPB234" s="332"/>
      <c r="QPC234" s="418"/>
      <c r="QPD234" s="223"/>
      <c r="QPE234" s="223"/>
      <c r="QPF234" s="333"/>
      <c r="QPG234" s="333"/>
      <c r="QPH234" s="223"/>
      <c r="QPI234" s="418"/>
      <c r="QPJ234" s="418"/>
      <c r="QPK234" s="331"/>
      <c r="QPL234" s="332"/>
      <c r="QPM234" s="418"/>
      <c r="QPN234" s="223"/>
      <c r="QPO234" s="223"/>
      <c r="QPP234" s="333"/>
      <c r="QPQ234" s="333"/>
      <c r="QPR234" s="223"/>
      <c r="QPS234" s="418"/>
      <c r="QPT234" s="418"/>
      <c r="QPU234" s="331"/>
      <c r="QPV234" s="332"/>
      <c r="QPW234" s="418"/>
      <c r="QPX234" s="223"/>
      <c r="QPY234" s="223"/>
      <c r="QPZ234" s="333"/>
      <c r="QQA234" s="333"/>
      <c r="QQB234" s="223"/>
      <c r="QQC234" s="418"/>
      <c r="QQD234" s="418"/>
      <c r="QQE234" s="331"/>
      <c r="QQF234" s="332"/>
      <c r="QQG234" s="418"/>
      <c r="QQH234" s="223"/>
      <c r="QQI234" s="223"/>
      <c r="QQJ234" s="333"/>
      <c r="QQK234" s="333"/>
      <c r="QQL234" s="223"/>
      <c r="QQM234" s="418"/>
      <c r="QQN234" s="418"/>
      <c r="QQO234" s="331"/>
      <c r="QQP234" s="332"/>
      <c r="QQQ234" s="418"/>
      <c r="QQR234" s="223"/>
      <c r="QQS234" s="223"/>
      <c r="QQT234" s="333"/>
      <c r="QQU234" s="333"/>
      <c r="QQV234" s="223"/>
      <c r="QQW234" s="418"/>
      <c r="QQX234" s="418"/>
      <c r="QQY234" s="331"/>
      <c r="QQZ234" s="332"/>
      <c r="QRA234" s="418"/>
      <c r="QRB234" s="223"/>
      <c r="QRC234" s="223"/>
      <c r="QRD234" s="333"/>
      <c r="QRE234" s="333"/>
      <c r="QRF234" s="223"/>
      <c r="QRG234" s="418"/>
      <c r="QRH234" s="418"/>
      <c r="QRI234" s="331"/>
      <c r="QRJ234" s="332"/>
      <c r="QRK234" s="418"/>
      <c r="QRL234" s="223"/>
      <c r="QRM234" s="223"/>
      <c r="QRN234" s="333"/>
      <c r="QRO234" s="333"/>
      <c r="QRP234" s="223"/>
      <c r="QRQ234" s="418"/>
      <c r="QRR234" s="418"/>
      <c r="QRS234" s="331"/>
      <c r="QRT234" s="332"/>
      <c r="QRU234" s="418"/>
      <c r="QRV234" s="223"/>
      <c r="QRW234" s="223"/>
      <c r="QRX234" s="333"/>
      <c r="QRY234" s="333"/>
      <c r="QRZ234" s="223"/>
      <c r="QSA234" s="418"/>
      <c r="QSB234" s="418"/>
      <c r="QSC234" s="331"/>
      <c r="QSD234" s="332"/>
      <c r="QSE234" s="418"/>
      <c r="QSF234" s="223"/>
      <c r="QSG234" s="223"/>
      <c r="QSH234" s="333"/>
      <c r="QSI234" s="333"/>
      <c r="QSJ234" s="223"/>
      <c r="QSK234" s="418"/>
      <c r="QSL234" s="418"/>
      <c r="QSM234" s="331"/>
      <c r="QSN234" s="332"/>
      <c r="QSO234" s="418"/>
      <c r="QSP234" s="223"/>
      <c r="QSQ234" s="223"/>
      <c r="QSR234" s="333"/>
      <c r="QSS234" s="333"/>
      <c r="QST234" s="223"/>
      <c r="QSU234" s="418"/>
      <c r="QSV234" s="418"/>
      <c r="QSW234" s="331"/>
      <c r="QSX234" s="332"/>
      <c r="QSY234" s="418"/>
      <c r="QSZ234" s="223"/>
      <c r="QTA234" s="223"/>
      <c r="QTB234" s="333"/>
      <c r="QTC234" s="333"/>
      <c r="QTD234" s="223"/>
      <c r="QTE234" s="418"/>
      <c r="QTF234" s="418"/>
      <c r="QTG234" s="331"/>
      <c r="QTH234" s="332"/>
      <c r="QTI234" s="418"/>
      <c r="QTJ234" s="223"/>
      <c r="QTK234" s="223"/>
      <c r="QTL234" s="333"/>
      <c r="QTM234" s="333"/>
      <c r="QTN234" s="223"/>
      <c r="QTO234" s="418"/>
      <c r="QTP234" s="418"/>
      <c r="QTQ234" s="331"/>
      <c r="QTR234" s="332"/>
      <c r="QTS234" s="418"/>
      <c r="QTT234" s="223"/>
      <c r="QTU234" s="223"/>
      <c r="QTV234" s="333"/>
      <c r="QTW234" s="333"/>
      <c r="QTX234" s="223"/>
      <c r="QTY234" s="418"/>
      <c r="QTZ234" s="418"/>
      <c r="QUA234" s="331"/>
      <c r="QUB234" s="332"/>
      <c r="QUC234" s="418"/>
      <c r="QUD234" s="223"/>
      <c r="QUE234" s="223"/>
      <c r="QUF234" s="333"/>
      <c r="QUG234" s="333"/>
      <c r="QUH234" s="223"/>
      <c r="QUI234" s="418"/>
      <c r="QUJ234" s="418"/>
      <c r="QUK234" s="331"/>
      <c r="QUL234" s="332"/>
      <c r="QUM234" s="418"/>
      <c r="QUN234" s="223"/>
      <c r="QUO234" s="223"/>
      <c r="QUP234" s="333"/>
      <c r="QUQ234" s="333"/>
      <c r="QUR234" s="223"/>
      <c r="QUS234" s="418"/>
      <c r="QUT234" s="418"/>
      <c r="QUU234" s="331"/>
      <c r="QUV234" s="332"/>
      <c r="QUW234" s="418"/>
      <c r="QUX234" s="223"/>
      <c r="QUY234" s="223"/>
      <c r="QUZ234" s="333"/>
      <c r="QVA234" s="333"/>
      <c r="QVB234" s="223"/>
      <c r="QVC234" s="418"/>
      <c r="QVD234" s="418"/>
      <c r="QVE234" s="331"/>
      <c r="QVF234" s="332"/>
      <c r="QVG234" s="418"/>
      <c r="QVH234" s="223"/>
      <c r="QVI234" s="223"/>
      <c r="QVJ234" s="333"/>
      <c r="QVK234" s="333"/>
      <c r="QVL234" s="223"/>
      <c r="QVM234" s="418"/>
      <c r="QVN234" s="418"/>
      <c r="QVO234" s="331"/>
      <c r="QVP234" s="332"/>
      <c r="QVQ234" s="418"/>
      <c r="QVR234" s="223"/>
      <c r="QVS234" s="223"/>
      <c r="QVT234" s="333"/>
      <c r="QVU234" s="333"/>
      <c r="QVV234" s="223"/>
      <c r="QVW234" s="418"/>
      <c r="QVX234" s="418"/>
      <c r="QVY234" s="331"/>
      <c r="QVZ234" s="332"/>
      <c r="QWA234" s="418"/>
      <c r="QWB234" s="223"/>
      <c r="QWC234" s="223"/>
      <c r="QWD234" s="333"/>
      <c r="QWE234" s="333"/>
      <c r="QWF234" s="223"/>
      <c r="QWG234" s="418"/>
      <c r="QWH234" s="418"/>
      <c r="QWI234" s="331"/>
      <c r="QWJ234" s="332"/>
      <c r="QWK234" s="418"/>
      <c r="QWL234" s="223"/>
      <c r="QWM234" s="223"/>
      <c r="QWN234" s="333"/>
      <c r="QWO234" s="333"/>
      <c r="QWP234" s="223"/>
      <c r="QWQ234" s="418"/>
      <c r="QWR234" s="418"/>
      <c r="QWS234" s="331"/>
      <c r="QWT234" s="332"/>
      <c r="QWU234" s="418"/>
      <c r="QWV234" s="223"/>
      <c r="QWW234" s="223"/>
      <c r="QWX234" s="333"/>
      <c r="QWY234" s="333"/>
      <c r="QWZ234" s="223"/>
      <c r="QXA234" s="418"/>
      <c r="QXB234" s="418"/>
      <c r="QXC234" s="331"/>
      <c r="QXD234" s="332"/>
      <c r="QXE234" s="418"/>
      <c r="QXF234" s="223"/>
      <c r="QXG234" s="223"/>
      <c r="QXH234" s="333"/>
      <c r="QXI234" s="333"/>
      <c r="QXJ234" s="223"/>
      <c r="QXK234" s="418"/>
      <c r="QXL234" s="418"/>
      <c r="QXM234" s="331"/>
      <c r="QXN234" s="332"/>
      <c r="QXO234" s="418"/>
      <c r="QXP234" s="223"/>
      <c r="QXQ234" s="223"/>
      <c r="QXR234" s="333"/>
      <c r="QXS234" s="333"/>
      <c r="QXT234" s="223"/>
      <c r="QXU234" s="418"/>
      <c r="QXV234" s="418"/>
      <c r="QXW234" s="331"/>
      <c r="QXX234" s="332"/>
      <c r="QXY234" s="418"/>
      <c r="QXZ234" s="223"/>
      <c r="QYA234" s="223"/>
      <c r="QYB234" s="333"/>
      <c r="QYC234" s="333"/>
      <c r="QYD234" s="223"/>
      <c r="QYE234" s="418"/>
      <c r="QYF234" s="418"/>
      <c r="QYG234" s="331"/>
      <c r="QYH234" s="332"/>
      <c r="QYI234" s="418"/>
      <c r="QYJ234" s="223"/>
      <c r="QYK234" s="223"/>
      <c r="QYL234" s="333"/>
      <c r="QYM234" s="333"/>
      <c r="QYN234" s="223"/>
      <c r="QYO234" s="418"/>
      <c r="QYP234" s="418"/>
      <c r="QYQ234" s="331"/>
      <c r="QYR234" s="332"/>
      <c r="QYS234" s="418"/>
      <c r="QYT234" s="223"/>
      <c r="QYU234" s="223"/>
      <c r="QYV234" s="333"/>
      <c r="QYW234" s="333"/>
      <c r="QYX234" s="223"/>
      <c r="QYY234" s="418"/>
      <c r="QYZ234" s="418"/>
      <c r="QZA234" s="331"/>
      <c r="QZB234" s="332"/>
      <c r="QZC234" s="418"/>
      <c r="QZD234" s="223"/>
      <c r="QZE234" s="223"/>
      <c r="QZF234" s="333"/>
      <c r="QZG234" s="333"/>
      <c r="QZH234" s="223"/>
      <c r="QZI234" s="418"/>
      <c r="QZJ234" s="418"/>
      <c r="QZK234" s="331"/>
      <c r="QZL234" s="332"/>
      <c r="QZM234" s="418"/>
      <c r="QZN234" s="223"/>
      <c r="QZO234" s="223"/>
      <c r="QZP234" s="333"/>
      <c r="QZQ234" s="333"/>
      <c r="QZR234" s="223"/>
      <c r="QZS234" s="418"/>
      <c r="QZT234" s="418"/>
      <c r="QZU234" s="331"/>
      <c r="QZV234" s="332"/>
      <c r="QZW234" s="418"/>
      <c r="QZX234" s="223"/>
      <c r="QZY234" s="223"/>
      <c r="QZZ234" s="333"/>
      <c r="RAA234" s="333"/>
      <c r="RAB234" s="223"/>
      <c r="RAC234" s="418"/>
      <c r="RAD234" s="418"/>
      <c r="RAE234" s="331"/>
      <c r="RAF234" s="332"/>
      <c r="RAG234" s="418"/>
      <c r="RAH234" s="223"/>
      <c r="RAI234" s="223"/>
      <c r="RAJ234" s="333"/>
      <c r="RAK234" s="333"/>
      <c r="RAL234" s="223"/>
      <c r="RAM234" s="418"/>
      <c r="RAN234" s="418"/>
      <c r="RAO234" s="331"/>
      <c r="RAP234" s="332"/>
      <c r="RAQ234" s="418"/>
      <c r="RAR234" s="223"/>
      <c r="RAS234" s="223"/>
      <c r="RAT234" s="333"/>
      <c r="RAU234" s="333"/>
      <c r="RAV234" s="223"/>
      <c r="RAW234" s="418"/>
      <c r="RAX234" s="418"/>
      <c r="RAY234" s="331"/>
      <c r="RAZ234" s="332"/>
      <c r="RBA234" s="418"/>
      <c r="RBB234" s="223"/>
      <c r="RBC234" s="223"/>
      <c r="RBD234" s="333"/>
      <c r="RBE234" s="333"/>
      <c r="RBF234" s="223"/>
      <c r="RBG234" s="418"/>
      <c r="RBH234" s="418"/>
      <c r="RBI234" s="331"/>
      <c r="RBJ234" s="332"/>
      <c r="RBK234" s="418"/>
      <c r="RBL234" s="223"/>
      <c r="RBM234" s="223"/>
      <c r="RBN234" s="333"/>
      <c r="RBO234" s="333"/>
      <c r="RBP234" s="223"/>
      <c r="RBQ234" s="418"/>
      <c r="RBR234" s="418"/>
      <c r="RBS234" s="331"/>
      <c r="RBT234" s="332"/>
      <c r="RBU234" s="418"/>
      <c r="RBV234" s="223"/>
      <c r="RBW234" s="223"/>
      <c r="RBX234" s="333"/>
      <c r="RBY234" s="333"/>
      <c r="RBZ234" s="223"/>
      <c r="RCA234" s="418"/>
      <c r="RCB234" s="418"/>
      <c r="RCC234" s="331"/>
      <c r="RCD234" s="332"/>
      <c r="RCE234" s="418"/>
      <c r="RCF234" s="223"/>
      <c r="RCG234" s="223"/>
      <c r="RCH234" s="333"/>
      <c r="RCI234" s="333"/>
      <c r="RCJ234" s="223"/>
      <c r="RCK234" s="418"/>
      <c r="RCL234" s="418"/>
      <c r="RCM234" s="331"/>
      <c r="RCN234" s="332"/>
      <c r="RCO234" s="418"/>
      <c r="RCP234" s="223"/>
      <c r="RCQ234" s="223"/>
      <c r="RCR234" s="333"/>
      <c r="RCS234" s="333"/>
      <c r="RCT234" s="223"/>
      <c r="RCU234" s="418"/>
      <c r="RCV234" s="418"/>
      <c r="RCW234" s="331"/>
      <c r="RCX234" s="332"/>
      <c r="RCY234" s="418"/>
      <c r="RCZ234" s="223"/>
      <c r="RDA234" s="223"/>
      <c r="RDB234" s="333"/>
      <c r="RDC234" s="333"/>
      <c r="RDD234" s="223"/>
      <c r="RDE234" s="418"/>
      <c r="RDF234" s="418"/>
      <c r="RDG234" s="331"/>
      <c r="RDH234" s="332"/>
      <c r="RDI234" s="418"/>
      <c r="RDJ234" s="223"/>
      <c r="RDK234" s="223"/>
      <c r="RDL234" s="333"/>
      <c r="RDM234" s="333"/>
      <c r="RDN234" s="223"/>
      <c r="RDO234" s="418"/>
      <c r="RDP234" s="418"/>
      <c r="RDQ234" s="331"/>
      <c r="RDR234" s="332"/>
      <c r="RDS234" s="418"/>
      <c r="RDT234" s="223"/>
      <c r="RDU234" s="223"/>
      <c r="RDV234" s="333"/>
      <c r="RDW234" s="333"/>
      <c r="RDX234" s="223"/>
      <c r="RDY234" s="418"/>
      <c r="RDZ234" s="418"/>
      <c r="REA234" s="331"/>
      <c r="REB234" s="332"/>
      <c r="REC234" s="418"/>
      <c r="RED234" s="223"/>
      <c r="REE234" s="223"/>
      <c r="REF234" s="333"/>
      <c r="REG234" s="333"/>
      <c r="REH234" s="223"/>
      <c r="REI234" s="418"/>
      <c r="REJ234" s="418"/>
      <c r="REK234" s="331"/>
      <c r="REL234" s="332"/>
      <c r="REM234" s="418"/>
      <c r="REN234" s="223"/>
      <c r="REO234" s="223"/>
      <c r="REP234" s="333"/>
      <c r="REQ234" s="333"/>
      <c r="RER234" s="223"/>
      <c r="RES234" s="418"/>
      <c r="RET234" s="418"/>
      <c r="REU234" s="331"/>
      <c r="REV234" s="332"/>
      <c r="REW234" s="418"/>
      <c r="REX234" s="223"/>
      <c r="REY234" s="223"/>
      <c r="REZ234" s="333"/>
      <c r="RFA234" s="333"/>
      <c r="RFB234" s="223"/>
      <c r="RFC234" s="418"/>
      <c r="RFD234" s="418"/>
      <c r="RFE234" s="331"/>
      <c r="RFF234" s="332"/>
      <c r="RFG234" s="418"/>
      <c r="RFH234" s="223"/>
      <c r="RFI234" s="223"/>
      <c r="RFJ234" s="333"/>
      <c r="RFK234" s="333"/>
      <c r="RFL234" s="223"/>
      <c r="RFM234" s="418"/>
      <c r="RFN234" s="418"/>
      <c r="RFO234" s="331"/>
      <c r="RFP234" s="332"/>
      <c r="RFQ234" s="418"/>
      <c r="RFR234" s="223"/>
      <c r="RFS234" s="223"/>
      <c r="RFT234" s="333"/>
      <c r="RFU234" s="333"/>
      <c r="RFV234" s="223"/>
      <c r="RFW234" s="418"/>
      <c r="RFX234" s="418"/>
      <c r="RFY234" s="331"/>
      <c r="RFZ234" s="332"/>
      <c r="RGA234" s="418"/>
      <c r="RGB234" s="223"/>
      <c r="RGC234" s="223"/>
      <c r="RGD234" s="333"/>
      <c r="RGE234" s="333"/>
      <c r="RGF234" s="223"/>
      <c r="RGG234" s="418"/>
      <c r="RGH234" s="418"/>
      <c r="RGI234" s="331"/>
      <c r="RGJ234" s="332"/>
      <c r="RGK234" s="418"/>
      <c r="RGL234" s="223"/>
      <c r="RGM234" s="223"/>
      <c r="RGN234" s="333"/>
      <c r="RGO234" s="333"/>
      <c r="RGP234" s="223"/>
      <c r="RGQ234" s="418"/>
      <c r="RGR234" s="418"/>
      <c r="RGS234" s="331"/>
      <c r="RGT234" s="332"/>
      <c r="RGU234" s="418"/>
      <c r="RGV234" s="223"/>
      <c r="RGW234" s="223"/>
      <c r="RGX234" s="333"/>
      <c r="RGY234" s="333"/>
      <c r="RGZ234" s="223"/>
      <c r="RHA234" s="418"/>
      <c r="RHB234" s="418"/>
      <c r="RHC234" s="331"/>
      <c r="RHD234" s="332"/>
      <c r="RHE234" s="418"/>
      <c r="RHF234" s="223"/>
      <c r="RHG234" s="223"/>
      <c r="RHH234" s="333"/>
      <c r="RHI234" s="333"/>
      <c r="RHJ234" s="223"/>
      <c r="RHK234" s="418"/>
      <c r="RHL234" s="418"/>
      <c r="RHM234" s="331"/>
      <c r="RHN234" s="332"/>
      <c r="RHO234" s="418"/>
      <c r="RHP234" s="223"/>
      <c r="RHQ234" s="223"/>
      <c r="RHR234" s="333"/>
      <c r="RHS234" s="333"/>
      <c r="RHT234" s="223"/>
      <c r="RHU234" s="418"/>
      <c r="RHV234" s="418"/>
      <c r="RHW234" s="331"/>
      <c r="RHX234" s="332"/>
      <c r="RHY234" s="418"/>
      <c r="RHZ234" s="223"/>
      <c r="RIA234" s="223"/>
      <c r="RIB234" s="333"/>
      <c r="RIC234" s="333"/>
      <c r="RID234" s="223"/>
      <c r="RIE234" s="418"/>
      <c r="RIF234" s="418"/>
      <c r="RIG234" s="331"/>
      <c r="RIH234" s="332"/>
      <c r="RII234" s="418"/>
      <c r="RIJ234" s="223"/>
      <c r="RIK234" s="223"/>
      <c r="RIL234" s="333"/>
      <c r="RIM234" s="333"/>
      <c r="RIN234" s="223"/>
      <c r="RIO234" s="418"/>
      <c r="RIP234" s="418"/>
      <c r="RIQ234" s="331"/>
      <c r="RIR234" s="332"/>
      <c r="RIS234" s="418"/>
      <c r="RIT234" s="223"/>
      <c r="RIU234" s="223"/>
      <c r="RIV234" s="333"/>
      <c r="RIW234" s="333"/>
      <c r="RIX234" s="223"/>
      <c r="RIY234" s="418"/>
      <c r="RIZ234" s="418"/>
      <c r="RJA234" s="331"/>
      <c r="RJB234" s="332"/>
      <c r="RJC234" s="418"/>
      <c r="RJD234" s="223"/>
      <c r="RJE234" s="223"/>
      <c r="RJF234" s="333"/>
      <c r="RJG234" s="333"/>
      <c r="RJH234" s="223"/>
      <c r="RJI234" s="418"/>
      <c r="RJJ234" s="418"/>
      <c r="RJK234" s="331"/>
      <c r="RJL234" s="332"/>
      <c r="RJM234" s="418"/>
      <c r="RJN234" s="223"/>
      <c r="RJO234" s="223"/>
      <c r="RJP234" s="333"/>
      <c r="RJQ234" s="333"/>
      <c r="RJR234" s="223"/>
      <c r="RJS234" s="418"/>
      <c r="RJT234" s="418"/>
      <c r="RJU234" s="331"/>
      <c r="RJV234" s="332"/>
      <c r="RJW234" s="418"/>
      <c r="RJX234" s="223"/>
      <c r="RJY234" s="223"/>
      <c r="RJZ234" s="333"/>
      <c r="RKA234" s="333"/>
      <c r="RKB234" s="223"/>
      <c r="RKC234" s="418"/>
      <c r="RKD234" s="418"/>
      <c r="RKE234" s="331"/>
      <c r="RKF234" s="332"/>
      <c r="RKG234" s="418"/>
      <c r="RKH234" s="223"/>
      <c r="RKI234" s="223"/>
      <c r="RKJ234" s="333"/>
      <c r="RKK234" s="333"/>
      <c r="RKL234" s="223"/>
      <c r="RKM234" s="418"/>
      <c r="RKN234" s="418"/>
      <c r="RKO234" s="331"/>
      <c r="RKP234" s="332"/>
      <c r="RKQ234" s="418"/>
      <c r="RKR234" s="223"/>
      <c r="RKS234" s="223"/>
      <c r="RKT234" s="333"/>
      <c r="RKU234" s="333"/>
      <c r="RKV234" s="223"/>
      <c r="RKW234" s="418"/>
      <c r="RKX234" s="418"/>
      <c r="RKY234" s="331"/>
      <c r="RKZ234" s="332"/>
      <c r="RLA234" s="418"/>
      <c r="RLB234" s="223"/>
      <c r="RLC234" s="223"/>
      <c r="RLD234" s="333"/>
      <c r="RLE234" s="333"/>
      <c r="RLF234" s="223"/>
      <c r="RLG234" s="418"/>
      <c r="RLH234" s="418"/>
      <c r="RLI234" s="331"/>
      <c r="RLJ234" s="332"/>
      <c r="RLK234" s="418"/>
      <c r="RLL234" s="223"/>
      <c r="RLM234" s="223"/>
      <c r="RLN234" s="333"/>
      <c r="RLO234" s="333"/>
      <c r="RLP234" s="223"/>
      <c r="RLQ234" s="418"/>
      <c r="RLR234" s="418"/>
      <c r="RLS234" s="331"/>
      <c r="RLT234" s="332"/>
      <c r="RLU234" s="418"/>
      <c r="RLV234" s="223"/>
      <c r="RLW234" s="223"/>
      <c r="RLX234" s="333"/>
      <c r="RLY234" s="333"/>
      <c r="RLZ234" s="223"/>
      <c r="RMA234" s="418"/>
      <c r="RMB234" s="418"/>
      <c r="RMC234" s="331"/>
      <c r="RMD234" s="332"/>
      <c r="RME234" s="418"/>
      <c r="RMF234" s="223"/>
      <c r="RMG234" s="223"/>
      <c r="RMH234" s="333"/>
      <c r="RMI234" s="333"/>
      <c r="RMJ234" s="223"/>
      <c r="RMK234" s="418"/>
      <c r="RML234" s="418"/>
      <c r="RMM234" s="331"/>
      <c r="RMN234" s="332"/>
      <c r="RMO234" s="418"/>
      <c r="RMP234" s="223"/>
      <c r="RMQ234" s="223"/>
      <c r="RMR234" s="333"/>
      <c r="RMS234" s="333"/>
      <c r="RMT234" s="223"/>
      <c r="RMU234" s="418"/>
      <c r="RMV234" s="418"/>
      <c r="RMW234" s="331"/>
      <c r="RMX234" s="332"/>
      <c r="RMY234" s="418"/>
      <c r="RMZ234" s="223"/>
      <c r="RNA234" s="223"/>
      <c r="RNB234" s="333"/>
      <c r="RNC234" s="333"/>
      <c r="RND234" s="223"/>
      <c r="RNE234" s="418"/>
      <c r="RNF234" s="418"/>
      <c r="RNG234" s="331"/>
      <c r="RNH234" s="332"/>
      <c r="RNI234" s="418"/>
      <c r="RNJ234" s="223"/>
      <c r="RNK234" s="223"/>
      <c r="RNL234" s="333"/>
      <c r="RNM234" s="333"/>
      <c r="RNN234" s="223"/>
      <c r="RNO234" s="418"/>
      <c r="RNP234" s="418"/>
      <c r="RNQ234" s="331"/>
      <c r="RNR234" s="332"/>
      <c r="RNS234" s="418"/>
      <c r="RNT234" s="223"/>
      <c r="RNU234" s="223"/>
      <c r="RNV234" s="333"/>
      <c r="RNW234" s="333"/>
      <c r="RNX234" s="223"/>
      <c r="RNY234" s="418"/>
      <c r="RNZ234" s="418"/>
      <c r="ROA234" s="331"/>
      <c r="ROB234" s="332"/>
      <c r="ROC234" s="418"/>
      <c r="ROD234" s="223"/>
      <c r="ROE234" s="223"/>
      <c r="ROF234" s="333"/>
      <c r="ROG234" s="333"/>
      <c r="ROH234" s="223"/>
      <c r="ROI234" s="418"/>
      <c r="ROJ234" s="418"/>
      <c r="ROK234" s="331"/>
      <c r="ROL234" s="332"/>
      <c r="ROM234" s="418"/>
      <c r="RON234" s="223"/>
      <c r="ROO234" s="223"/>
      <c r="ROP234" s="333"/>
      <c r="ROQ234" s="333"/>
      <c r="ROR234" s="223"/>
      <c r="ROS234" s="418"/>
      <c r="ROT234" s="418"/>
      <c r="ROU234" s="331"/>
      <c r="ROV234" s="332"/>
      <c r="ROW234" s="418"/>
      <c r="ROX234" s="223"/>
      <c r="ROY234" s="223"/>
      <c r="ROZ234" s="333"/>
      <c r="RPA234" s="333"/>
      <c r="RPB234" s="223"/>
      <c r="RPC234" s="418"/>
      <c r="RPD234" s="418"/>
      <c r="RPE234" s="331"/>
      <c r="RPF234" s="332"/>
      <c r="RPG234" s="418"/>
      <c r="RPH234" s="223"/>
      <c r="RPI234" s="223"/>
      <c r="RPJ234" s="333"/>
      <c r="RPK234" s="333"/>
      <c r="RPL234" s="223"/>
      <c r="RPM234" s="418"/>
      <c r="RPN234" s="418"/>
      <c r="RPO234" s="331"/>
      <c r="RPP234" s="332"/>
      <c r="RPQ234" s="418"/>
      <c r="RPR234" s="223"/>
      <c r="RPS234" s="223"/>
      <c r="RPT234" s="333"/>
      <c r="RPU234" s="333"/>
      <c r="RPV234" s="223"/>
      <c r="RPW234" s="418"/>
      <c r="RPX234" s="418"/>
      <c r="RPY234" s="331"/>
      <c r="RPZ234" s="332"/>
      <c r="RQA234" s="418"/>
      <c r="RQB234" s="223"/>
      <c r="RQC234" s="223"/>
      <c r="RQD234" s="333"/>
      <c r="RQE234" s="333"/>
      <c r="RQF234" s="223"/>
      <c r="RQG234" s="418"/>
      <c r="RQH234" s="418"/>
      <c r="RQI234" s="331"/>
      <c r="RQJ234" s="332"/>
      <c r="RQK234" s="418"/>
      <c r="RQL234" s="223"/>
      <c r="RQM234" s="223"/>
      <c r="RQN234" s="333"/>
      <c r="RQO234" s="333"/>
      <c r="RQP234" s="223"/>
      <c r="RQQ234" s="418"/>
      <c r="RQR234" s="418"/>
      <c r="RQS234" s="331"/>
      <c r="RQT234" s="332"/>
      <c r="RQU234" s="418"/>
      <c r="RQV234" s="223"/>
      <c r="RQW234" s="223"/>
      <c r="RQX234" s="333"/>
      <c r="RQY234" s="333"/>
      <c r="RQZ234" s="223"/>
      <c r="RRA234" s="418"/>
      <c r="RRB234" s="418"/>
      <c r="RRC234" s="331"/>
      <c r="RRD234" s="332"/>
      <c r="RRE234" s="418"/>
      <c r="RRF234" s="223"/>
      <c r="RRG234" s="223"/>
      <c r="RRH234" s="333"/>
      <c r="RRI234" s="333"/>
      <c r="RRJ234" s="223"/>
      <c r="RRK234" s="418"/>
      <c r="RRL234" s="418"/>
      <c r="RRM234" s="331"/>
      <c r="RRN234" s="332"/>
      <c r="RRO234" s="418"/>
      <c r="RRP234" s="223"/>
      <c r="RRQ234" s="223"/>
      <c r="RRR234" s="333"/>
      <c r="RRS234" s="333"/>
      <c r="RRT234" s="223"/>
      <c r="RRU234" s="418"/>
      <c r="RRV234" s="418"/>
      <c r="RRW234" s="331"/>
      <c r="RRX234" s="332"/>
      <c r="RRY234" s="418"/>
      <c r="RRZ234" s="223"/>
      <c r="RSA234" s="223"/>
      <c r="RSB234" s="333"/>
      <c r="RSC234" s="333"/>
      <c r="RSD234" s="223"/>
      <c r="RSE234" s="418"/>
      <c r="RSF234" s="418"/>
      <c r="RSG234" s="331"/>
      <c r="RSH234" s="332"/>
      <c r="RSI234" s="418"/>
      <c r="RSJ234" s="223"/>
      <c r="RSK234" s="223"/>
      <c r="RSL234" s="333"/>
      <c r="RSM234" s="333"/>
      <c r="RSN234" s="223"/>
      <c r="RSO234" s="418"/>
      <c r="RSP234" s="418"/>
      <c r="RSQ234" s="331"/>
      <c r="RSR234" s="332"/>
      <c r="RSS234" s="418"/>
      <c r="RST234" s="223"/>
      <c r="RSU234" s="223"/>
      <c r="RSV234" s="333"/>
      <c r="RSW234" s="333"/>
      <c r="RSX234" s="223"/>
      <c r="RSY234" s="418"/>
      <c r="RSZ234" s="418"/>
      <c r="RTA234" s="331"/>
      <c r="RTB234" s="332"/>
      <c r="RTC234" s="418"/>
      <c r="RTD234" s="223"/>
      <c r="RTE234" s="223"/>
      <c r="RTF234" s="333"/>
      <c r="RTG234" s="333"/>
      <c r="RTH234" s="223"/>
      <c r="RTI234" s="418"/>
      <c r="RTJ234" s="418"/>
      <c r="RTK234" s="331"/>
      <c r="RTL234" s="332"/>
      <c r="RTM234" s="418"/>
      <c r="RTN234" s="223"/>
      <c r="RTO234" s="223"/>
      <c r="RTP234" s="333"/>
      <c r="RTQ234" s="333"/>
      <c r="RTR234" s="223"/>
      <c r="RTS234" s="418"/>
      <c r="RTT234" s="418"/>
      <c r="RTU234" s="331"/>
      <c r="RTV234" s="332"/>
      <c r="RTW234" s="418"/>
      <c r="RTX234" s="223"/>
      <c r="RTY234" s="223"/>
      <c r="RTZ234" s="333"/>
      <c r="RUA234" s="333"/>
      <c r="RUB234" s="223"/>
      <c r="RUC234" s="418"/>
      <c r="RUD234" s="418"/>
      <c r="RUE234" s="331"/>
      <c r="RUF234" s="332"/>
      <c r="RUG234" s="418"/>
      <c r="RUH234" s="223"/>
      <c r="RUI234" s="223"/>
      <c r="RUJ234" s="333"/>
      <c r="RUK234" s="333"/>
      <c r="RUL234" s="223"/>
      <c r="RUM234" s="418"/>
      <c r="RUN234" s="418"/>
      <c r="RUO234" s="331"/>
      <c r="RUP234" s="332"/>
      <c r="RUQ234" s="418"/>
      <c r="RUR234" s="223"/>
      <c r="RUS234" s="223"/>
      <c r="RUT234" s="333"/>
      <c r="RUU234" s="333"/>
      <c r="RUV234" s="223"/>
      <c r="RUW234" s="418"/>
      <c r="RUX234" s="418"/>
      <c r="RUY234" s="331"/>
      <c r="RUZ234" s="332"/>
      <c r="RVA234" s="418"/>
      <c r="RVB234" s="223"/>
      <c r="RVC234" s="223"/>
      <c r="RVD234" s="333"/>
      <c r="RVE234" s="333"/>
      <c r="RVF234" s="223"/>
      <c r="RVG234" s="418"/>
      <c r="RVH234" s="418"/>
      <c r="RVI234" s="331"/>
      <c r="RVJ234" s="332"/>
      <c r="RVK234" s="418"/>
      <c r="RVL234" s="223"/>
      <c r="RVM234" s="223"/>
      <c r="RVN234" s="333"/>
      <c r="RVO234" s="333"/>
      <c r="RVP234" s="223"/>
      <c r="RVQ234" s="418"/>
      <c r="RVR234" s="418"/>
      <c r="RVS234" s="331"/>
      <c r="RVT234" s="332"/>
      <c r="RVU234" s="418"/>
      <c r="RVV234" s="223"/>
      <c r="RVW234" s="223"/>
      <c r="RVX234" s="333"/>
      <c r="RVY234" s="333"/>
      <c r="RVZ234" s="223"/>
      <c r="RWA234" s="418"/>
      <c r="RWB234" s="418"/>
      <c r="RWC234" s="331"/>
      <c r="RWD234" s="332"/>
      <c r="RWE234" s="418"/>
      <c r="RWF234" s="223"/>
      <c r="RWG234" s="223"/>
      <c r="RWH234" s="333"/>
      <c r="RWI234" s="333"/>
      <c r="RWJ234" s="223"/>
      <c r="RWK234" s="418"/>
      <c r="RWL234" s="418"/>
      <c r="RWM234" s="331"/>
      <c r="RWN234" s="332"/>
      <c r="RWO234" s="418"/>
      <c r="RWP234" s="223"/>
      <c r="RWQ234" s="223"/>
      <c r="RWR234" s="333"/>
      <c r="RWS234" s="333"/>
      <c r="RWT234" s="223"/>
      <c r="RWU234" s="418"/>
      <c r="RWV234" s="418"/>
      <c r="RWW234" s="331"/>
      <c r="RWX234" s="332"/>
      <c r="RWY234" s="418"/>
      <c r="RWZ234" s="223"/>
      <c r="RXA234" s="223"/>
      <c r="RXB234" s="333"/>
      <c r="RXC234" s="333"/>
      <c r="RXD234" s="223"/>
      <c r="RXE234" s="418"/>
      <c r="RXF234" s="418"/>
      <c r="RXG234" s="331"/>
      <c r="RXH234" s="332"/>
      <c r="RXI234" s="418"/>
      <c r="RXJ234" s="223"/>
      <c r="RXK234" s="223"/>
      <c r="RXL234" s="333"/>
      <c r="RXM234" s="333"/>
      <c r="RXN234" s="223"/>
      <c r="RXO234" s="418"/>
      <c r="RXP234" s="418"/>
      <c r="RXQ234" s="331"/>
      <c r="RXR234" s="332"/>
      <c r="RXS234" s="418"/>
      <c r="RXT234" s="223"/>
      <c r="RXU234" s="223"/>
      <c r="RXV234" s="333"/>
      <c r="RXW234" s="333"/>
      <c r="RXX234" s="223"/>
      <c r="RXY234" s="418"/>
      <c r="RXZ234" s="418"/>
      <c r="RYA234" s="331"/>
      <c r="RYB234" s="332"/>
      <c r="RYC234" s="418"/>
      <c r="RYD234" s="223"/>
      <c r="RYE234" s="223"/>
      <c r="RYF234" s="333"/>
      <c r="RYG234" s="333"/>
      <c r="RYH234" s="223"/>
      <c r="RYI234" s="418"/>
      <c r="RYJ234" s="418"/>
      <c r="RYK234" s="331"/>
      <c r="RYL234" s="332"/>
      <c r="RYM234" s="418"/>
      <c r="RYN234" s="223"/>
      <c r="RYO234" s="223"/>
      <c r="RYP234" s="333"/>
      <c r="RYQ234" s="333"/>
      <c r="RYR234" s="223"/>
      <c r="RYS234" s="418"/>
      <c r="RYT234" s="418"/>
      <c r="RYU234" s="331"/>
      <c r="RYV234" s="332"/>
      <c r="RYW234" s="418"/>
      <c r="RYX234" s="223"/>
      <c r="RYY234" s="223"/>
      <c r="RYZ234" s="333"/>
      <c r="RZA234" s="333"/>
      <c r="RZB234" s="223"/>
      <c r="RZC234" s="418"/>
      <c r="RZD234" s="418"/>
      <c r="RZE234" s="331"/>
      <c r="RZF234" s="332"/>
      <c r="RZG234" s="418"/>
      <c r="RZH234" s="223"/>
      <c r="RZI234" s="223"/>
      <c r="RZJ234" s="333"/>
      <c r="RZK234" s="333"/>
      <c r="RZL234" s="223"/>
      <c r="RZM234" s="418"/>
      <c r="RZN234" s="418"/>
      <c r="RZO234" s="331"/>
      <c r="RZP234" s="332"/>
      <c r="RZQ234" s="418"/>
      <c r="RZR234" s="223"/>
      <c r="RZS234" s="223"/>
      <c r="RZT234" s="333"/>
      <c r="RZU234" s="333"/>
      <c r="RZV234" s="223"/>
      <c r="RZW234" s="418"/>
      <c r="RZX234" s="418"/>
      <c r="RZY234" s="331"/>
      <c r="RZZ234" s="332"/>
      <c r="SAA234" s="418"/>
      <c r="SAB234" s="223"/>
      <c r="SAC234" s="223"/>
      <c r="SAD234" s="333"/>
      <c r="SAE234" s="333"/>
      <c r="SAF234" s="223"/>
      <c r="SAG234" s="418"/>
      <c r="SAH234" s="418"/>
      <c r="SAI234" s="331"/>
      <c r="SAJ234" s="332"/>
      <c r="SAK234" s="418"/>
      <c r="SAL234" s="223"/>
      <c r="SAM234" s="223"/>
      <c r="SAN234" s="333"/>
      <c r="SAO234" s="333"/>
      <c r="SAP234" s="223"/>
      <c r="SAQ234" s="418"/>
      <c r="SAR234" s="418"/>
      <c r="SAS234" s="331"/>
      <c r="SAT234" s="332"/>
      <c r="SAU234" s="418"/>
      <c r="SAV234" s="223"/>
      <c r="SAW234" s="223"/>
      <c r="SAX234" s="333"/>
      <c r="SAY234" s="333"/>
      <c r="SAZ234" s="223"/>
      <c r="SBA234" s="418"/>
      <c r="SBB234" s="418"/>
      <c r="SBC234" s="331"/>
      <c r="SBD234" s="332"/>
      <c r="SBE234" s="418"/>
      <c r="SBF234" s="223"/>
      <c r="SBG234" s="223"/>
      <c r="SBH234" s="333"/>
      <c r="SBI234" s="333"/>
      <c r="SBJ234" s="223"/>
      <c r="SBK234" s="418"/>
      <c r="SBL234" s="418"/>
      <c r="SBM234" s="331"/>
      <c r="SBN234" s="332"/>
      <c r="SBO234" s="418"/>
      <c r="SBP234" s="223"/>
      <c r="SBQ234" s="223"/>
      <c r="SBR234" s="333"/>
      <c r="SBS234" s="333"/>
      <c r="SBT234" s="223"/>
      <c r="SBU234" s="418"/>
      <c r="SBV234" s="418"/>
      <c r="SBW234" s="331"/>
      <c r="SBX234" s="332"/>
      <c r="SBY234" s="418"/>
      <c r="SBZ234" s="223"/>
      <c r="SCA234" s="223"/>
      <c r="SCB234" s="333"/>
      <c r="SCC234" s="333"/>
      <c r="SCD234" s="223"/>
      <c r="SCE234" s="418"/>
      <c r="SCF234" s="418"/>
      <c r="SCG234" s="331"/>
      <c r="SCH234" s="332"/>
      <c r="SCI234" s="418"/>
      <c r="SCJ234" s="223"/>
      <c r="SCK234" s="223"/>
      <c r="SCL234" s="333"/>
      <c r="SCM234" s="333"/>
      <c r="SCN234" s="223"/>
      <c r="SCO234" s="418"/>
      <c r="SCP234" s="418"/>
      <c r="SCQ234" s="331"/>
      <c r="SCR234" s="332"/>
      <c r="SCS234" s="418"/>
      <c r="SCT234" s="223"/>
      <c r="SCU234" s="223"/>
      <c r="SCV234" s="333"/>
      <c r="SCW234" s="333"/>
      <c r="SCX234" s="223"/>
      <c r="SCY234" s="418"/>
      <c r="SCZ234" s="418"/>
      <c r="SDA234" s="331"/>
      <c r="SDB234" s="332"/>
      <c r="SDC234" s="418"/>
      <c r="SDD234" s="223"/>
      <c r="SDE234" s="223"/>
      <c r="SDF234" s="333"/>
      <c r="SDG234" s="333"/>
      <c r="SDH234" s="223"/>
      <c r="SDI234" s="418"/>
      <c r="SDJ234" s="418"/>
      <c r="SDK234" s="331"/>
      <c r="SDL234" s="332"/>
      <c r="SDM234" s="418"/>
      <c r="SDN234" s="223"/>
      <c r="SDO234" s="223"/>
      <c r="SDP234" s="333"/>
      <c r="SDQ234" s="333"/>
      <c r="SDR234" s="223"/>
      <c r="SDS234" s="418"/>
      <c r="SDT234" s="418"/>
      <c r="SDU234" s="331"/>
      <c r="SDV234" s="332"/>
      <c r="SDW234" s="418"/>
      <c r="SDX234" s="223"/>
      <c r="SDY234" s="223"/>
      <c r="SDZ234" s="333"/>
      <c r="SEA234" s="333"/>
      <c r="SEB234" s="223"/>
      <c r="SEC234" s="418"/>
      <c r="SED234" s="418"/>
      <c r="SEE234" s="331"/>
      <c r="SEF234" s="332"/>
      <c r="SEG234" s="418"/>
      <c r="SEH234" s="223"/>
      <c r="SEI234" s="223"/>
      <c r="SEJ234" s="333"/>
      <c r="SEK234" s="333"/>
      <c r="SEL234" s="223"/>
      <c r="SEM234" s="418"/>
      <c r="SEN234" s="418"/>
      <c r="SEO234" s="331"/>
      <c r="SEP234" s="332"/>
      <c r="SEQ234" s="418"/>
      <c r="SER234" s="223"/>
      <c r="SES234" s="223"/>
      <c r="SET234" s="333"/>
      <c r="SEU234" s="333"/>
      <c r="SEV234" s="223"/>
      <c r="SEW234" s="418"/>
      <c r="SEX234" s="418"/>
      <c r="SEY234" s="331"/>
      <c r="SEZ234" s="332"/>
      <c r="SFA234" s="418"/>
      <c r="SFB234" s="223"/>
      <c r="SFC234" s="223"/>
      <c r="SFD234" s="333"/>
      <c r="SFE234" s="333"/>
      <c r="SFF234" s="223"/>
      <c r="SFG234" s="418"/>
      <c r="SFH234" s="418"/>
      <c r="SFI234" s="331"/>
      <c r="SFJ234" s="332"/>
      <c r="SFK234" s="418"/>
      <c r="SFL234" s="223"/>
      <c r="SFM234" s="223"/>
      <c r="SFN234" s="333"/>
      <c r="SFO234" s="333"/>
      <c r="SFP234" s="223"/>
      <c r="SFQ234" s="418"/>
      <c r="SFR234" s="418"/>
      <c r="SFS234" s="331"/>
      <c r="SFT234" s="332"/>
      <c r="SFU234" s="418"/>
      <c r="SFV234" s="223"/>
      <c r="SFW234" s="223"/>
      <c r="SFX234" s="333"/>
      <c r="SFY234" s="333"/>
      <c r="SFZ234" s="223"/>
      <c r="SGA234" s="418"/>
      <c r="SGB234" s="418"/>
      <c r="SGC234" s="331"/>
      <c r="SGD234" s="332"/>
      <c r="SGE234" s="418"/>
      <c r="SGF234" s="223"/>
      <c r="SGG234" s="223"/>
      <c r="SGH234" s="333"/>
      <c r="SGI234" s="333"/>
      <c r="SGJ234" s="223"/>
      <c r="SGK234" s="418"/>
      <c r="SGL234" s="418"/>
      <c r="SGM234" s="331"/>
      <c r="SGN234" s="332"/>
      <c r="SGO234" s="418"/>
      <c r="SGP234" s="223"/>
      <c r="SGQ234" s="223"/>
      <c r="SGR234" s="333"/>
      <c r="SGS234" s="333"/>
      <c r="SGT234" s="223"/>
      <c r="SGU234" s="418"/>
      <c r="SGV234" s="418"/>
      <c r="SGW234" s="331"/>
      <c r="SGX234" s="332"/>
      <c r="SGY234" s="418"/>
      <c r="SGZ234" s="223"/>
      <c r="SHA234" s="223"/>
      <c r="SHB234" s="333"/>
      <c r="SHC234" s="333"/>
      <c r="SHD234" s="223"/>
      <c r="SHE234" s="418"/>
      <c r="SHF234" s="418"/>
      <c r="SHG234" s="331"/>
      <c r="SHH234" s="332"/>
      <c r="SHI234" s="418"/>
      <c r="SHJ234" s="223"/>
      <c r="SHK234" s="223"/>
      <c r="SHL234" s="333"/>
      <c r="SHM234" s="333"/>
      <c r="SHN234" s="223"/>
      <c r="SHO234" s="418"/>
      <c r="SHP234" s="418"/>
      <c r="SHQ234" s="331"/>
      <c r="SHR234" s="332"/>
      <c r="SHS234" s="418"/>
      <c r="SHT234" s="223"/>
      <c r="SHU234" s="223"/>
      <c r="SHV234" s="333"/>
      <c r="SHW234" s="333"/>
      <c r="SHX234" s="223"/>
      <c r="SHY234" s="418"/>
      <c r="SHZ234" s="418"/>
      <c r="SIA234" s="331"/>
      <c r="SIB234" s="332"/>
      <c r="SIC234" s="418"/>
      <c r="SID234" s="223"/>
      <c r="SIE234" s="223"/>
      <c r="SIF234" s="333"/>
      <c r="SIG234" s="333"/>
      <c r="SIH234" s="223"/>
      <c r="SII234" s="418"/>
      <c r="SIJ234" s="418"/>
      <c r="SIK234" s="331"/>
      <c r="SIL234" s="332"/>
      <c r="SIM234" s="418"/>
      <c r="SIN234" s="223"/>
      <c r="SIO234" s="223"/>
      <c r="SIP234" s="333"/>
      <c r="SIQ234" s="333"/>
      <c r="SIR234" s="223"/>
      <c r="SIS234" s="418"/>
      <c r="SIT234" s="418"/>
      <c r="SIU234" s="331"/>
      <c r="SIV234" s="332"/>
      <c r="SIW234" s="418"/>
      <c r="SIX234" s="223"/>
      <c r="SIY234" s="223"/>
      <c r="SIZ234" s="333"/>
      <c r="SJA234" s="333"/>
      <c r="SJB234" s="223"/>
      <c r="SJC234" s="418"/>
      <c r="SJD234" s="418"/>
      <c r="SJE234" s="331"/>
      <c r="SJF234" s="332"/>
      <c r="SJG234" s="418"/>
      <c r="SJH234" s="223"/>
      <c r="SJI234" s="223"/>
      <c r="SJJ234" s="333"/>
      <c r="SJK234" s="333"/>
      <c r="SJL234" s="223"/>
      <c r="SJM234" s="418"/>
      <c r="SJN234" s="418"/>
      <c r="SJO234" s="331"/>
      <c r="SJP234" s="332"/>
      <c r="SJQ234" s="418"/>
      <c r="SJR234" s="223"/>
      <c r="SJS234" s="223"/>
      <c r="SJT234" s="333"/>
      <c r="SJU234" s="333"/>
      <c r="SJV234" s="223"/>
      <c r="SJW234" s="418"/>
      <c r="SJX234" s="418"/>
      <c r="SJY234" s="331"/>
      <c r="SJZ234" s="332"/>
      <c r="SKA234" s="418"/>
      <c r="SKB234" s="223"/>
      <c r="SKC234" s="223"/>
      <c r="SKD234" s="333"/>
      <c r="SKE234" s="333"/>
      <c r="SKF234" s="223"/>
      <c r="SKG234" s="418"/>
      <c r="SKH234" s="418"/>
      <c r="SKI234" s="331"/>
      <c r="SKJ234" s="332"/>
      <c r="SKK234" s="418"/>
      <c r="SKL234" s="223"/>
      <c r="SKM234" s="223"/>
      <c r="SKN234" s="333"/>
      <c r="SKO234" s="333"/>
      <c r="SKP234" s="223"/>
      <c r="SKQ234" s="418"/>
      <c r="SKR234" s="418"/>
      <c r="SKS234" s="331"/>
      <c r="SKT234" s="332"/>
      <c r="SKU234" s="418"/>
      <c r="SKV234" s="223"/>
      <c r="SKW234" s="223"/>
      <c r="SKX234" s="333"/>
      <c r="SKY234" s="333"/>
      <c r="SKZ234" s="223"/>
      <c r="SLA234" s="418"/>
      <c r="SLB234" s="418"/>
      <c r="SLC234" s="331"/>
      <c r="SLD234" s="332"/>
      <c r="SLE234" s="418"/>
      <c r="SLF234" s="223"/>
      <c r="SLG234" s="223"/>
      <c r="SLH234" s="333"/>
      <c r="SLI234" s="333"/>
      <c r="SLJ234" s="223"/>
      <c r="SLK234" s="418"/>
      <c r="SLL234" s="418"/>
      <c r="SLM234" s="331"/>
      <c r="SLN234" s="332"/>
      <c r="SLO234" s="418"/>
      <c r="SLP234" s="223"/>
      <c r="SLQ234" s="223"/>
      <c r="SLR234" s="333"/>
      <c r="SLS234" s="333"/>
      <c r="SLT234" s="223"/>
      <c r="SLU234" s="418"/>
      <c r="SLV234" s="418"/>
      <c r="SLW234" s="331"/>
      <c r="SLX234" s="332"/>
      <c r="SLY234" s="418"/>
      <c r="SLZ234" s="223"/>
      <c r="SMA234" s="223"/>
      <c r="SMB234" s="333"/>
      <c r="SMC234" s="333"/>
      <c r="SMD234" s="223"/>
      <c r="SME234" s="418"/>
      <c r="SMF234" s="418"/>
      <c r="SMG234" s="331"/>
      <c r="SMH234" s="332"/>
      <c r="SMI234" s="418"/>
      <c r="SMJ234" s="223"/>
      <c r="SMK234" s="223"/>
      <c r="SML234" s="333"/>
      <c r="SMM234" s="333"/>
      <c r="SMN234" s="223"/>
      <c r="SMO234" s="418"/>
      <c r="SMP234" s="418"/>
      <c r="SMQ234" s="331"/>
      <c r="SMR234" s="332"/>
      <c r="SMS234" s="418"/>
      <c r="SMT234" s="223"/>
      <c r="SMU234" s="223"/>
      <c r="SMV234" s="333"/>
      <c r="SMW234" s="333"/>
      <c r="SMX234" s="223"/>
      <c r="SMY234" s="418"/>
      <c r="SMZ234" s="418"/>
      <c r="SNA234" s="331"/>
      <c r="SNB234" s="332"/>
      <c r="SNC234" s="418"/>
      <c r="SND234" s="223"/>
      <c r="SNE234" s="223"/>
      <c r="SNF234" s="333"/>
      <c r="SNG234" s="333"/>
      <c r="SNH234" s="223"/>
      <c r="SNI234" s="418"/>
      <c r="SNJ234" s="418"/>
      <c r="SNK234" s="331"/>
      <c r="SNL234" s="332"/>
      <c r="SNM234" s="418"/>
      <c r="SNN234" s="223"/>
      <c r="SNO234" s="223"/>
      <c r="SNP234" s="333"/>
      <c r="SNQ234" s="333"/>
      <c r="SNR234" s="223"/>
      <c r="SNS234" s="418"/>
      <c r="SNT234" s="418"/>
      <c r="SNU234" s="331"/>
      <c r="SNV234" s="332"/>
      <c r="SNW234" s="418"/>
      <c r="SNX234" s="223"/>
      <c r="SNY234" s="223"/>
      <c r="SNZ234" s="333"/>
      <c r="SOA234" s="333"/>
      <c r="SOB234" s="223"/>
      <c r="SOC234" s="418"/>
      <c r="SOD234" s="418"/>
      <c r="SOE234" s="331"/>
      <c r="SOF234" s="332"/>
      <c r="SOG234" s="418"/>
      <c r="SOH234" s="223"/>
      <c r="SOI234" s="223"/>
      <c r="SOJ234" s="333"/>
      <c r="SOK234" s="333"/>
      <c r="SOL234" s="223"/>
      <c r="SOM234" s="418"/>
      <c r="SON234" s="418"/>
      <c r="SOO234" s="331"/>
      <c r="SOP234" s="332"/>
      <c r="SOQ234" s="418"/>
      <c r="SOR234" s="223"/>
      <c r="SOS234" s="223"/>
      <c r="SOT234" s="333"/>
      <c r="SOU234" s="333"/>
      <c r="SOV234" s="223"/>
      <c r="SOW234" s="418"/>
      <c r="SOX234" s="418"/>
      <c r="SOY234" s="331"/>
      <c r="SOZ234" s="332"/>
      <c r="SPA234" s="418"/>
      <c r="SPB234" s="223"/>
      <c r="SPC234" s="223"/>
      <c r="SPD234" s="333"/>
      <c r="SPE234" s="333"/>
      <c r="SPF234" s="223"/>
      <c r="SPG234" s="418"/>
      <c r="SPH234" s="418"/>
      <c r="SPI234" s="331"/>
      <c r="SPJ234" s="332"/>
      <c r="SPK234" s="418"/>
      <c r="SPL234" s="223"/>
      <c r="SPM234" s="223"/>
      <c r="SPN234" s="333"/>
      <c r="SPO234" s="333"/>
      <c r="SPP234" s="223"/>
      <c r="SPQ234" s="418"/>
      <c r="SPR234" s="418"/>
      <c r="SPS234" s="331"/>
      <c r="SPT234" s="332"/>
      <c r="SPU234" s="418"/>
      <c r="SPV234" s="223"/>
      <c r="SPW234" s="223"/>
      <c r="SPX234" s="333"/>
      <c r="SPY234" s="333"/>
      <c r="SPZ234" s="223"/>
      <c r="SQA234" s="418"/>
      <c r="SQB234" s="418"/>
      <c r="SQC234" s="331"/>
      <c r="SQD234" s="332"/>
      <c r="SQE234" s="418"/>
      <c r="SQF234" s="223"/>
      <c r="SQG234" s="223"/>
      <c r="SQH234" s="333"/>
      <c r="SQI234" s="333"/>
      <c r="SQJ234" s="223"/>
      <c r="SQK234" s="418"/>
      <c r="SQL234" s="418"/>
      <c r="SQM234" s="331"/>
      <c r="SQN234" s="332"/>
      <c r="SQO234" s="418"/>
      <c r="SQP234" s="223"/>
      <c r="SQQ234" s="223"/>
      <c r="SQR234" s="333"/>
      <c r="SQS234" s="333"/>
      <c r="SQT234" s="223"/>
      <c r="SQU234" s="418"/>
      <c r="SQV234" s="418"/>
      <c r="SQW234" s="331"/>
      <c r="SQX234" s="332"/>
      <c r="SQY234" s="418"/>
      <c r="SQZ234" s="223"/>
      <c r="SRA234" s="223"/>
      <c r="SRB234" s="333"/>
      <c r="SRC234" s="333"/>
      <c r="SRD234" s="223"/>
      <c r="SRE234" s="418"/>
      <c r="SRF234" s="418"/>
      <c r="SRG234" s="331"/>
      <c r="SRH234" s="332"/>
      <c r="SRI234" s="418"/>
      <c r="SRJ234" s="223"/>
      <c r="SRK234" s="223"/>
      <c r="SRL234" s="333"/>
      <c r="SRM234" s="333"/>
      <c r="SRN234" s="223"/>
      <c r="SRO234" s="418"/>
      <c r="SRP234" s="418"/>
      <c r="SRQ234" s="331"/>
      <c r="SRR234" s="332"/>
      <c r="SRS234" s="418"/>
      <c r="SRT234" s="223"/>
      <c r="SRU234" s="223"/>
      <c r="SRV234" s="333"/>
      <c r="SRW234" s="333"/>
      <c r="SRX234" s="223"/>
      <c r="SRY234" s="418"/>
      <c r="SRZ234" s="418"/>
      <c r="SSA234" s="331"/>
      <c r="SSB234" s="332"/>
      <c r="SSC234" s="418"/>
      <c r="SSD234" s="223"/>
      <c r="SSE234" s="223"/>
      <c r="SSF234" s="333"/>
      <c r="SSG234" s="333"/>
      <c r="SSH234" s="223"/>
      <c r="SSI234" s="418"/>
      <c r="SSJ234" s="418"/>
      <c r="SSK234" s="331"/>
      <c r="SSL234" s="332"/>
      <c r="SSM234" s="418"/>
      <c r="SSN234" s="223"/>
      <c r="SSO234" s="223"/>
      <c r="SSP234" s="333"/>
      <c r="SSQ234" s="333"/>
      <c r="SSR234" s="223"/>
      <c r="SSS234" s="418"/>
      <c r="SST234" s="418"/>
      <c r="SSU234" s="331"/>
      <c r="SSV234" s="332"/>
      <c r="SSW234" s="418"/>
      <c r="SSX234" s="223"/>
      <c r="SSY234" s="223"/>
      <c r="SSZ234" s="333"/>
      <c r="STA234" s="333"/>
      <c r="STB234" s="223"/>
      <c r="STC234" s="418"/>
      <c r="STD234" s="418"/>
      <c r="STE234" s="331"/>
      <c r="STF234" s="332"/>
      <c r="STG234" s="418"/>
      <c r="STH234" s="223"/>
      <c r="STI234" s="223"/>
      <c r="STJ234" s="333"/>
      <c r="STK234" s="333"/>
      <c r="STL234" s="223"/>
      <c r="STM234" s="418"/>
      <c r="STN234" s="418"/>
      <c r="STO234" s="331"/>
      <c r="STP234" s="332"/>
      <c r="STQ234" s="418"/>
      <c r="STR234" s="223"/>
      <c r="STS234" s="223"/>
      <c r="STT234" s="333"/>
      <c r="STU234" s="333"/>
      <c r="STV234" s="223"/>
      <c r="STW234" s="418"/>
      <c r="STX234" s="418"/>
      <c r="STY234" s="331"/>
      <c r="STZ234" s="332"/>
      <c r="SUA234" s="418"/>
      <c r="SUB234" s="223"/>
      <c r="SUC234" s="223"/>
      <c r="SUD234" s="333"/>
      <c r="SUE234" s="333"/>
      <c r="SUF234" s="223"/>
      <c r="SUG234" s="418"/>
      <c r="SUH234" s="418"/>
      <c r="SUI234" s="331"/>
      <c r="SUJ234" s="332"/>
      <c r="SUK234" s="418"/>
      <c r="SUL234" s="223"/>
      <c r="SUM234" s="223"/>
      <c r="SUN234" s="333"/>
      <c r="SUO234" s="333"/>
      <c r="SUP234" s="223"/>
      <c r="SUQ234" s="418"/>
      <c r="SUR234" s="418"/>
      <c r="SUS234" s="331"/>
      <c r="SUT234" s="332"/>
      <c r="SUU234" s="418"/>
      <c r="SUV234" s="223"/>
      <c r="SUW234" s="223"/>
      <c r="SUX234" s="333"/>
      <c r="SUY234" s="333"/>
      <c r="SUZ234" s="223"/>
      <c r="SVA234" s="418"/>
      <c r="SVB234" s="418"/>
      <c r="SVC234" s="331"/>
      <c r="SVD234" s="332"/>
      <c r="SVE234" s="418"/>
      <c r="SVF234" s="223"/>
      <c r="SVG234" s="223"/>
      <c r="SVH234" s="333"/>
      <c r="SVI234" s="333"/>
      <c r="SVJ234" s="223"/>
      <c r="SVK234" s="418"/>
      <c r="SVL234" s="418"/>
      <c r="SVM234" s="331"/>
      <c r="SVN234" s="332"/>
      <c r="SVO234" s="418"/>
      <c r="SVP234" s="223"/>
      <c r="SVQ234" s="223"/>
      <c r="SVR234" s="333"/>
      <c r="SVS234" s="333"/>
      <c r="SVT234" s="223"/>
      <c r="SVU234" s="418"/>
      <c r="SVV234" s="418"/>
      <c r="SVW234" s="331"/>
      <c r="SVX234" s="332"/>
      <c r="SVY234" s="418"/>
      <c r="SVZ234" s="223"/>
      <c r="SWA234" s="223"/>
      <c r="SWB234" s="333"/>
      <c r="SWC234" s="333"/>
      <c r="SWD234" s="223"/>
      <c r="SWE234" s="418"/>
      <c r="SWF234" s="418"/>
      <c r="SWG234" s="331"/>
      <c r="SWH234" s="332"/>
      <c r="SWI234" s="418"/>
      <c r="SWJ234" s="223"/>
      <c r="SWK234" s="223"/>
      <c r="SWL234" s="333"/>
      <c r="SWM234" s="333"/>
      <c r="SWN234" s="223"/>
      <c r="SWO234" s="418"/>
      <c r="SWP234" s="418"/>
      <c r="SWQ234" s="331"/>
      <c r="SWR234" s="332"/>
      <c r="SWS234" s="418"/>
      <c r="SWT234" s="223"/>
      <c r="SWU234" s="223"/>
      <c r="SWV234" s="333"/>
      <c r="SWW234" s="333"/>
      <c r="SWX234" s="223"/>
      <c r="SWY234" s="418"/>
      <c r="SWZ234" s="418"/>
      <c r="SXA234" s="331"/>
      <c r="SXB234" s="332"/>
      <c r="SXC234" s="418"/>
      <c r="SXD234" s="223"/>
      <c r="SXE234" s="223"/>
      <c r="SXF234" s="333"/>
      <c r="SXG234" s="333"/>
      <c r="SXH234" s="223"/>
      <c r="SXI234" s="418"/>
      <c r="SXJ234" s="418"/>
      <c r="SXK234" s="331"/>
      <c r="SXL234" s="332"/>
      <c r="SXM234" s="418"/>
      <c r="SXN234" s="223"/>
      <c r="SXO234" s="223"/>
      <c r="SXP234" s="333"/>
      <c r="SXQ234" s="333"/>
      <c r="SXR234" s="223"/>
      <c r="SXS234" s="418"/>
      <c r="SXT234" s="418"/>
      <c r="SXU234" s="331"/>
      <c r="SXV234" s="332"/>
      <c r="SXW234" s="418"/>
      <c r="SXX234" s="223"/>
      <c r="SXY234" s="223"/>
      <c r="SXZ234" s="333"/>
      <c r="SYA234" s="333"/>
      <c r="SYB234" s="223"/>
      <c r="SYC234" s="418"/>
      <c r="SYD234" s="418"/>
      <c r="SYE234" s="331"/>
      <c r="SYF234" s="332"/>
      <c r="SYG234" s="418"/>
      <c r="SYH234" s="223"/>
      <c r="SYI234" s="223"/>
      <c r="SYJ234" s="333"/>
      <c r="SYK234" s="333"/>
      <c r="SYL234" s="223"/>
      <c r="SYM234" s="418"/>
      <c r="SYN234" s="418"/>
      <c r="SYO234" s="331"/>
      <c r="SYP234" s="332"/>
      <c r="SYQ234" s="418"/>
      <c r="SYR234" s="223"/>
      <c r="SYS234" s="223"/>
      <c r="SYT234" s="333"/>
      <c r="SYU234" s="333"/>
      <c r="SYV234" s="223"/>
      <c r="SYW234" s="418"/>
      <c r="SYX234" s="418"/>
      <c r="SYY234" s="331"/>
      <c r="SYZ234" s="332"/>
      <c r="SZA234" s="418"/>
      <c r="SZB234" s="223"/>
      <c r="SZC234" s="223"/>
      <c r="SZD234" s="333"/>
      <c r="SZE234" s="333"/>
      <c r="SZF234" s="223"/>
      <c r="SZG234" s="418"/>
      <c r="SZH234" s="418"/>
      <c r="SZI234" s="331"/>
      <c r="SZJ234" s="332"/>
      <c r="SZK234" s="418"/>
      <c r="SZL234" s="223"/>
      <c r="SZM234" s="223"/>
      <c r="SZN234" s="333"/>
      <c r="SZO234" s="333"/>
      <c r="SZP234" s="223"/>
      <c r="SZQ234" s="418"/>
      <c r="SZR234" s="418"/>
      <c r="SZS234" s="331"/>
      <c r="SZT234" s="332"/>
      <c r="SZU234" s="418"/>
      <c r="SZV234" s="223"/>
      <c r="SZW234" s="223"/>
      <c r="SZX234" s="333"/>
      <c r="SZY234" s="333"/>
      <c r="SZZ234" s="223"/>
      <c r="TAA234" s="418"/>
      <c r="TAB234" s="418"/>
      <c r="TAC234" s="331"/>
      <c r="TAD234" s="332"/>
      <c r="TAE234" s="418"/>
      <c r="TAF234" s="223"/>
      <c r="TAG234" s="223"/>
      <c r="TAH234" s="333"/>
      <c r="TAI234" s="333"/>
      <c r="TAJ234" s="223"/>
      <c r="TAK234" s="418"/>
      <c r="TAL234" s="418"/>
      <c r="TAM234" s="331"/>
      <c r="TAN234" s="332"/>
      <c r="TAO234" s="418"/>
      <c r="TAP234" s="223"/>
      <c r="TAQ234" s="223"/>
      <c r="TAR234" s="333"/>
      <c r="TAS234" s="333"/>
      <c r="TAT234" s="223"/>
      <c r="TAU234" s="418"/>
      <c r="TAV234" s="418"/>
      <c r="TAW234" s="331"/>
      <c r="TAX234" s="332"/>
      <c r="TAY234" s="418"/>
      <c r="TAZ234" s="223"/>
      <c r="TBA234" s="223"/>
      <c r="TBB234" s="333"/>
      <c r="TBC234" s="333"/>
      <c r="TBD234" s="223"/>
      <c r="TBE234" s="418"/>
      <c r="TBF234" s="418"/>
      <c r="TBG234" s="331"/>
      <c r="TBH234" s="332"/>
      <c r="TBI234" s="418"/>
      <c r="TBJ234" s="223"/>
      <c r="TBK234" s="223"/>
      <c r="TBL234" s="333"/>
      <c r="TBM234" s="333"/>
      <c r="TBN234" s="223"/>
      <c r="TBO234" s="418"/>
      <c r="TBP234" s="418"/>
      <c r="TBQ234" s="331"/>
      <c r="TBR234" s="332"/>
      <c r="TBS234" s="418"/>
      <c r="TBT234" s="223"/>
      <c r="TBU234" s="223"/>
      <c r="TBV234" s="333"/>
      <c r="TBW234" s="333"/>
      <c r="TBX234" s="223"/>
      <c r="TBY234" s="418"/>
      <c r="TBZ234" s="418"/>
      <c r="TCA234" s="331"/>
      <c r="TCB234" s="332"/>
      <c r="TCC234" s="418"/>
      <c r="TCD234" s="223"/>
      <c r="TCE234" s="223"/>
      <c r="TCF234" s="333"/>
      <c r="TCG234" s="333"/>
      <c r="TCH234" s="223"/>
      <c r="TCI234" s="418"/>
      <c r="TCJ234" s="418"/>
      <c r="TCK234" s="331"/>
      <c r="TCL234" s="332"/>
      <c r="TCM234" s="418"/>
      <c r="TCN234" s="223"/>
      <c r="TCO234" s="223"/>
      <c r="TCP234" s="333"/>
      <c r="TCQ234" s="333"/>
      <c r="TCR234" s="223"/>
      <c r="TCS234" s="418"/>
      <c r="TCT234" s="418"/>
      <c r="TCU234" s="331"/>
      <c r="TCV234" s="332"/>
      <c r="TCW234" s="418"/>
      <c r="TCX234" s="223"/>
      <c r="TCY234" s="223"/>
      <c r="TCZ234" s="333"/>
      <c r="TDA234" s="333"/>
      <c r="TDB234" s="223"/>
      <c r="TDC234" s="418"/>
      <c r="TDD234" s="418"/>
      <c r="TDE234" s="331"/>
      <c r="TDF234" s="332"/>
      <c r="TDG234" s="418"/>
      <c r="TDH234" s="223"/>
      <c r="TDI234" s="223"/>
      <c r="TDJ234" s="333"/>
      <c r="TDK234" s="333"/>
      <c r="TDL234" s="223"/>
      <c r="TDM234" s="418"/>
      <c r="TDN234" s="418"/>
      <c r="TDO234" s="331"/>
      <c r="TDP234" s="332"/>
      <c r="TDQ234" s="418"/>
      <c r="TDR234" s="223"/>
      <c r="TDS234" s="223"/>
      <c r="TDT234" s="333"/>
      <c r="TDU234" s="333"/>
      <c r="TDV234" s="223"/>
      <c r="TDW234" s="418"/>
      <c r="TDX234" s="418"/>
      <c r="TDY234" s="331"/>
      <c r="TDZ234" s="332"/>
      <c r="TEA234" s="418"/>
      <c r="TEB234" s="223"/>
      <c r="TEC234" s="223"/>
      <c r="TED234" s="333"/>
      <c r="TEE234" s="333"/>
      <c r="TEF234" s="223"/>
      <c r="TEG234" s="418"/>
      <c r="TEH234" s="418"/>
      <c r="TEI234" s="331"/>
      <c r="TEJ234" s="332"/>
      <c r="TEK234" s="418"/>
      <c r="TEL234" s="223"/>
      <c r="TEM234" s="223"/>
      <c r="TEN234" s="333"/>
      <c r="TEO234" s="333"/>
      <c r="TEP234" s="223"/>
      <c r="TEQ234" s="418"/>
      <c r="TER234" s="418"/>
      <c r="TES234" s="331"/>
      <c r="TET234" s="332"/>
      <c r="TEU234" s="418"/>
      <c r="TEV234" s="223"/>
      <c r="TEW234" s="223"/>
      <c r="TEX234" s="333"/>
      <c r="TEY234" s="333"/>
      <c r="TEZ234" s="223"/>
      <c r="TFA234" s="418"/>
      <c r="TFB234" s="418"/>
      <c r="TFC234" s="331"/>
      <c r="TFD234" s="332"/>
      <c r="TFE234" s="418"/>
      <c r="TFF234" s="223"/>
      <c r="TFG234" s="223"/>
      <c r="TFH234" s="333"/>
      <c r="TFI234" s="333"/>
      <c r="TFJ234" s="223"/>
      <c r="TFK234" s="418"/>
      <c r="TFL234" s="418"/>
      <c r="TFM234" s="331"/>
      <c r="TFN234" s="332"/>
      <c r="TFO234" s="418"/>
      <c r="TFP234" s="223"/>
      <c r="TFQ234" s="223"/>
      <c r="TFR234" s="333"/>
      <c r="TFS234" s="333"/>
      <c r="TFT234" s="223"/>
      <c r="TFU234" s="418"/>
      <c r="TFV234" s="418"/>
      <c r="TFW234" s="331"/>
      <c r="TFX234" s="332"/>
      <c r="TFY234" s="418"/>
      <c r="TFZ234" s="223"/>
      <c r="TGA234" s="223"/>
      <c r="TGB234" s="333"/>
      <c r="TGC234" s="333"/>
      <c r="TGD234" s="223"/>
      <c r="TGE234" s="418"/>
      <c r="TGF234" s="418"/>
      <c r="TGG234" s="331"/>
      <c r="TGH234" s="332"/>
      <c r="TGI234" s="418"/>
      <c r="TGJ234" s="223"/>
      <c r="TGK234" s="223"/>
      <c r="TGL234" s="333"/>
      <c r="TGM234" s="333"/>
      <c r="TGN234" s="223"/>
      <c r="TGO234" s="418"/>
      <c r="TGP234" s="418"/>
      <c r="TGQ234" s="331"/>
      <c r="TGR234" s="332"/>
      <c r="TGS234" s="418"/>
      <c r="TGT234" s="223"/>
      <c r="TGU234" s="223"/>
      <c r="TGV234" s="333"/>
      <c r="TGW234" s="333"/>
      <c r="TGX234" s="223"/>
      <c r="TGY234" s="418"/>
      <c r="TGZ234" s="418"/>
      <c r="THA234" s="331"/>
      <c r="THB234" s="332"/>
      <c r="THC234" s="418"/>
      <c r="THD234" s="223"/>
      <c r="THE234" s="223"/>
      <c r="THF234" s="333"/>
      <c r="THG234" s="333"/>
      <c r="THH234" s="223"/>
      <c r="THI234" s="418"/>
      <c r="THJ234" s="418"/>
      <c r="THK234" s="331"/>
      <c r="THL234" s="332"/>
      <c r="THM234" s="418"/>
      <c r="THN234" s="223"/>
      <c r="THO234" s="223"/>
      <c r="THP234" s="333"/>
      <c r="THQ234" s="333"/>
      <c r="THR234" s="223"/>
      <c r="THS234" s="418"/>
      <c r="THT234" s="418"/>
      <c r="THU234" s="331"/>
      <c r="THV234" s="332"/>
      <c r="THW234" s="418"/>
      <c r="THX234" s="223"/>
      <c r="THY234" s="223"/>
      <c r="THZ234" s="333"/>
      <c r="TIA234" s="333"/>
      <c r="TIB234" s="223"/>
      <c r="TIC234" s="418"/>
      <c r="TID234" s="418"/>
      <c r="TIE234" s="331"/>
      <c r="TIF234" s="332"/>
      <c r="TIG234" s="418"/>
      <c r="TIH234" s="223"/>
      <c r="TII234" s="223"/>
      <c r="TIJ234" s="333"/>
      <c r="TIK234" s="333"/>
      <c r="TIL234" s="223"/>
      <c r="TIM234" s="418"/>
      <c r="TIN234" s="418"/>
      <c r="TIO234" s="331"/>
      <c r="TIP234" s="332"/>
      <c r="TIQ234" s="418"/>
      <c r="TIR234" s="223"/>
      <c r="TIS234" s="223"/>
      <c r="TIT234" s="333"/>
      <c r="TIU234" s="333"/>
      <c r="TIV234" s="223"/>
      <c r="TIW234" s="418"/>
      <c r="TIX234" s="418"/>
      <c r="TIY234" s="331"/>
      <c r="TIZ234" s="332"/>
      <c r="TJA234" s="418"/>
      <c r="TJB234" s="223"/>
      <c r="TJC234" s="223"/>
      <c r="TJD234" s="333"/>
      <c r="TJE234" s="333"/>
      <c r="TJF234" s="223"/>
      <c r="TJG234" s="418"/>
      <c r="TJH234" s="418"/>
      <c r="TJI234" s="331"/>
      <c r="TJJ234" s="332"/>
      <c r="TJK234" s="418"/>
      <c r="TJL234" s="223"/>
      <c r="TJM234" s="223"/>
      <c r="TJN234" s="333"/>
      <c r="TJO234" s="333"/>
      <c r="TJP234" s="223"/>
      <c r="TJQ234" s="418"/>
      <c r="TJR234" s="418"/>
      <c r="TJS234" s="331"/>
      <c r="TJT234" s="332"/>
      <c r="TJU234" s="418"/>
      <c r="TJV234" s="223"/>
      <c r="TJW234" s="223"/>
      <c r="TJX234" s="333"/>
      <c r="TJY234" s="333"/>
      <c r="TJZ234" s="223"/>
      <c r="TKA234" s="418"/>
      <c r="TKB234" s="418"/>
      <c r="TKC234" s="331"/>
      <c r="TKD234" s="332"/>
      <c r="TKE234" s="418"/>
      <c r="TKF234" s="223"/>
      <c r="TKG234" s="223"/>
      <c r="TKH234" s="333"/>
      <c r="TKI234" s="333"/>
      <c r="TKJ234" s="223"/>
      <c r="TKK234" s="418"/>
      <c r="TKL234" s="418"/>
      <c r="TKM234" s="331"/>
      <c r="TKN234" s="332"/>
      <c r="TKO234" s="418"/>
      <c r="TKP234" s="223"/>
      <c r="TKQ234" s="223"/>
      <c r="TKR234" s="333"/>
      <c r="TKS234" s="333"/>
      <c r="TKT234" s="223"/>
      <c r="TKU234" s="418"/>
      <c r="TKV234" s="418"/>
      <c r="TKW234" s="331"/>
      <c r="TKX234" s="332"/>
      <c r="TKY234" s="418"/>
      <c r="TKZ234" s="223"/>
      <c r="TLA234" s="223"/>
      <c r="TLB234" s="333"/>
      <c r="TLC234" s="333"/>
      <c r="TLD234" s="223"/>
      <c r="TLE234" s="418"/>
      <c r="TLF234" s="418"/>
      <c r="TLG234" s="331"/>
      <c r="TLH234" s="332"/>
      <c r="TLI234" s="418"/>
      <c r="TLJ234" s="223"/>
      <c r="TLK234" s="223"/>
      <c r="TLL234" s="333"/>
      <c r="TLM234" s="333"/>
      <c r="TLN234" s="223"/>
      <c r="TLO234" s="418"/>
      <c r="TLP234" s="418"/>
      <c r="TLQ234" s="331"/>
      <c r="TLR234" s="332"/>
      <c r="TLS234" s="418"/>
      <c r="TLT234" s="223"/>
      <c r="TLU234" s="223"/>
      <c r="TLV234" s="333"/>
      <c r="TLW234" s="333"/>
      <c r="TLX234" s="223"/>
      <c r="TLY234" s="418"/>
      <c r="TLZ234" s="418"/>
      <c r="TMA234" s="331"/>
      <c r="TMB234" s="332"/>
      <c r="TMC234" s="418"/>
      <c r="TMD234" s="223"/>
      <c r="TME234" s="223"/>
      <c r="TMF234" s="333"/>
      <c r="TMG234" s="333"/>
      <c r="TMH234" s="223"/>
      <c r="TMI234" s="418"/>
      <c r="TMJ234" s="418"/>
      <c r="TMK234" s="331"/>
      <c r="TML234" s="332"/>
      <c r="TMM234" s="418"/>
      <c r="TMN234" s="223"/>
      <c r="TMO234" s="223"/>
      <c r="TMP234" s="333"/>
      <c r="TMQ234" s="333"/>
      <c r="TMR234" s="223"/>
      <c r="TMS234" s="418"/>
      <c r="TMT234" s="418"/>
      <c r="TMU234" s="331"/>
      <c r="TMV234" s="332"/>
      <c r="TMW234" s="418"/>
      <c r="TMX234" s="223"/>
      <c r="TMY234" s="223"/>
      <c r="TMZ234" s="333"/>
      <c r="TNA234" s="333"/>
      <c r="TNB234" s="223"/>
      <c r="TNC234" s="418"/>
      <c r="TND234" s="418"/>
      <c r="TNE234" s="331"/>
      <c r="TNF234" s="332"/>
      <c r="TNG234" s="418"/>
      <c r="TNH234" s="223"/>
      <c r="TNI234" s="223"/>
      <c r="TNJ234" s="333"/>
      <c r="TNK234" s="333"/>
      <c r="TNL234" s="223"/>
      <c r="TNM234" s="418"/>
      <c r="TNN234" s="418"/>
      <c r="TNO234" s="331"/>
      <c r="TNP234" s="332"/>
      <c r="TNQ234" s="418"/>
      <c r="TNR234" s="223"/>
      <c r="TNS234" s="223"/>
      <c r="TNT234" s="333"/>
      <c r="TNU234" s="333"/>
      <c r="TNV234" s="223"/>
      <c r="TNW234" s="418"/>
      <c r="TNX234" s="418"/>
      <c r="TNY234" s="331"/>
      <c r="TNZ234" s="332"/>
      <c r="TOA234" s="418"/>
      <c r="TOB234" s="223"/>
      <c r="TOC234" s="223"/>
      <c r="TOD234" s="333"/>
      <c r="TOE234" s="333"/>
      <c r="TOF234" s="223"/>
      <c r="TOG234" s="418"/>
      <c r="TOH234" s="418"/>
      <c r="TOI234" s="331"/>
      <c r="TOJ234" s="332"/>
      <c r="TOK234" s="418"/>
      <c r="TOL234" s="223"/>
      <c r="TOM234" s="223"/>
      <c r="TON234" s="333"/>
      <c r="TOO234" s="333"/>
      <c r="TOP234" s="223"/>
      <c r="TOQ234" s="418"/>
      <c r="TOR234" s="418"/>
      <c r="TOS234" s="331"/>
      <c r="TOT234" s="332"/>
      <c r="TOU234" s="418"/>
      <c r="TOV234" s="223"/>
      <c r="TOW234" s="223"/>
      <c r="TOX234" s="333"/>
      <c r="TOY234" s="333"/>
      <c r="TOZ234" s="223"/>
      <c r="TPA234" s="418"/>
      <c r="TPB234" s="418"/>
      <c r="TPC234" s="331"/>
      <c r="TPD234" s="332"/>
      <c r="TPE234" s="418"/>
      <c r="TPF234" s="223"/>
      <c r="TPG234" s="223"/>
      <c r="TPH234" s="333"/>
      <c r="TPI234" s="333"/>
      <c r="TPJ234" s="223"/>
      <c r="TPK234" s="418"/>
      <c r="TPL234" s="418"/>
      <c r="TPM234" s="331"/>
      <c r="TPN234" s="332"/>
      <c r="TPO234" s="418"/>
      <c r="TPP234" s="223"/>
      <c r="TPQ234" s="223"/>
      <c r="TPR234" s="333"/>
      <c r="TPS234" s="333"/>
      <c r="TPT234" s="223"/>
      <c r="TPU234" s="418"/>
      <c r="TPV234" s="418"/>
      <c r="TPW234" s="331"/>
      <c r="TPX234" s="332"/>
      <c r="TPY234" s="418"/>
      <c r="TPZ234" s="223"/>
      <c r="TQA234" s="223"/>
      <c r="TQB234" s="333"/>
      <c r="TQC234" s="333"/>
      <c r="TQD234" s="223"/>
      <c r="TQE234" s="418"/>
      <c r="TQF234" s="418"/>
      <c r="TQG234" s="331"/>
      <c r="TQH234" s="332"/>
      <c r="TQI234" s="418"/>
      <c r="TQJ234" s="223"/>
      <c r="TQK234" s="223"/>
      <c r="TQL234" s="333"/>
      <c r="TQM234" s="333"/>
      <c r="TQN234" s="223"/>
      <c r="TQO234" s="418"/>
      <c r="TQP234" s="418"/>
      <c r="TQQ234" s="331"/>
      <c r="TQR234" s="332"/>
      <c r="TQS234" s="418"/>
      <c r="TQT234" s="223"/>
      <c r="TQU234" s="223"/>
      <c r="TQV234" s="333"/>
      <c r="TQW234" s="333"/>
      <c r="TQX234" s="223"/>
      <c r="TQY234" s="418"/>
      <c r="TQZ234" s="418"/>
      <c r="TRA234" s="331"/>
      <c r="TRB234" s="332"/>
      <c r="TRC234" s="418"/>
      <c r="TRD234" s="223"/>
      <c r="TRE234" s="223"/>
      <c r="TRF234" s="333"/>
      <c r="TRG234" s="333"/>
      <c r="TRH234" s="223"/>
      <c r="TRI234" s="418"/>
      <c r="TRJ234" s="418"/>
      <c r="TRK234" s="331"/>
      <c r="TRL234" s="332"/>
      <c r="TRM234" s="418"/>
      <c r="TRN234" s="223"/>
      <c r="TRO234" s="223"/>
      <c r="TRP234" s="333"/>
      <c r="TRQ234" s="333"/>
      <c r="TRR234" s="223"/>
      <c r="TRS234" s="418"/>
      <c r="TRT234" s="418"/>
      <c r="TRU234" s="331"/>
      <c r="TRV234" s="332"/>
      <c r="TRW234" s="418"/>
      <c r="TRX234" s="223"/>
      <c r="TRY234" s="223"/>
      <c r="TRZ234" s="333"/>
      <c r="TSA234" s="333"/>
      <c r="TSB234" s="223"/>
      <c r="TSC234" s="418"/>
      <c r="TSD234" s="418"/>
      <c r="TSE234" s="331"/>
      <c r="TSF234" s="332"/>
      <c r="TSG234" s="418"/>
      <c r="TSH234" s="223"/>
      <c r="TSI234" s="223"/>
      <c r="TSJ234" s="333"/>
      <c r="TSK234" s="333"/>
      <c r="TSL234" s="223"/>
      <c r="TSM234" s="418"/>
      <c r="TSN234" s="418"/>
      <c r="TSO234" s="331"/>
      <c r="TSP234" s="332"/>
      <c r="TSQ234" s="418"/>
      <c r="TSR234" s="223"/>
      <c r="TSS234" s="223"/>
      <c r="TST234" s="333"/>
      <c r="TSU234" s="333"/>
      <c r="TSV234" s="223"/>
      <c r="TSW234" s="418"/>
      <c r="TSX234" s="418"/>
      <c r="TSY234" s="331"/>
      <c r="TSZ234" s="332"/>
      <c r="TTA234" s="418"/>
      <c r="TTB234" s="223"/>
      <c r="TTC234" s="223"/>
      <c r="TTD234" s="333"/>
      <c r="TTE234" s="333"/>
      <c r="TTF234" s="223"/>
      <c r="TTG234" s="418"/>
      <c r="TTH234" s="418"/>
      <c r="TTI234" s="331"/>
      <c r="TTJ234" s="332"/>
      <c r="TTK234" s="418"/>
      <c r="TTL234" s="223"/>
      <c r="TTM234" s="223"/>
      <c r="TTN234" s="333"/>
      <c r="TTO234" s="333"/>
      <c r="TTP234" s="223"/>
      <c r="TTQ234" s="418"/>
      <c r="TTR234" s="418"/>
      <c r="TTS234" s="331"/>
      <c r="TTT234" s="332"/>
      <c r="TTU234" s="418"/>
      <c r="TTV234" s="223"/>
      <c r="TTW234" s="223"/>
      <c r="TTX234" s="333"/>
      <c r="TTY234" s="333"/>
      <c r="TTZ234" s="223"/>
      <c r="TUA234" s="418"/>
      <c r="TUB234" s="418"/>
      <c r="TUC234" s="331"/>
      <c r="TUD234" s="332"/>
      <c r="TUE234" s="418"/>
      <c r="TUF234" s="223"/>
      <c r="TUG234" s="223"/>
      <c r="TUH234" s="333"/>
      <c r="TUI234" s="333"/>
      <c r="TUJ234" s="223"/>
      <c r="TUK234" s="418"/>
      <c r="TUL234" s="418"/>
      <c r="TUM234" s="331"/>
      <c r="TUN234" s="332"/>
      <c r="TUO234" s="418"/>
      <c r="TUP234" s="223"/>
      <c r="TUQ234" s="223"/>
      <c r="TUR234" s="333"/>
      <c r="TUS234" s="333"/>
      <c r="TUT234" s="223"/>
      <c r="TUU234" s="418"/>
      <c r="TUV234" s="418"/>
      <c r="TUW234" s="331"/>
      <c r="TUX234" s="332"/>
      <c r="TUY234" s="418"/>
      <c r="TUZ234" s="223"/>
      <c r="TVA234" s="223"/>
      <c r="TVB234" s="333"/>
      <c r="TVC234" s="333"/>
      <c r="TVD234" s="223"/>
      <c r="TVE234" s="418"/>
      <c r="TVF234" s="418"/>
      <c r="TVG234" s="331"/>
      <c r="TVH234" s="332"/>
      <c r="TVI234" s="418"/>
      <c r="TVJ234" s="223"/>
      <c r="TVK234" s="223"/>
      <c r="TVL234" s="333"/>
      <c r="TVM234" s="333"/>
      <c r="TVN234" s="223"/>
      <c r="TVO234" s="418"/>
      <c r="TVP234" s="418"/>
      <c r="TVQ234" s="331"/>
      <c r="TVR234" s="332"/>
      <c r="TVS234" s="418"/>
      <c r="TVT234" s="223"/>
      <c r="TVU234" s="223"/>
      <c r="TVV234" s="333"/>
      <c r="TVW234" s="333"/>
      <c r="TVX234" s="223"/>
      <c r="TVY234" s="418"/>
      <c r="TVZ234" s="418"/>
      <c r="TWA234" s="331"/>
      <c r="TWB234" s="332"/>
      <c r="TWC234" s="418"/>
      <c r="TWD234" s="223"/>
      <c r="TWE234" s="223"/>
      <c r="TWF234" s="333"/>
      <c r="TWG234" s="333"/>
      <c r="TWH234" s="223"/>
      <c r="TWI234" s="418"/>
      <c r="TWJ234" s="418"/>
      <c r="TWK234" s="331"/>
      <c r="TWL234" s="332"/>
      <c r="TWM234" s="418"/>
      <c r="TWN234" s="223"/>
      <c r="TWO234" s="223"/>
      <c r="TWP234" s="333"/>
      <c r="TWQ234" s="333"/>
      <c r="TWR234" s="223"/>
      <c r="TWS234" s="418"/>
      <c r="TWT234" s="418"/>
      <c r="TWU234" s="331"/>
      <c r="TWV234" s="332"/>
      <c r="TWW234" s="418"/>
      <c r="TWX234" s="223"/>
      <c r="TWY234" s="223"/>
      <c r="TWZ234" s="333"/>
      <c r="TXA234" s="333"/>
      <c r="TXB234" s="223"/>
      <c r="TXC234" s="418"/>
      <c r="TXD234" s="418"/>
      <c r="TXE234" s="331"/>
      <c r="TXF234" s="332"/>
      <c r="TXG234" s="418"/>
      <c r="TXH234" s="223"/>
      <c r="TXI234" s="223"/>
      <c r="TXJ234" s="333"/>
      <c r="TXK234" s="333"/>
      <c r="TXL234" s="223"/>
      <c r="TXM234" s="418"/>
      <c r="TXN234" s="418"/>
      <c r="TXO234" s="331"/>
      <c r="TXP234" s="332"/>
      <c r="TXQ234" s="418"/>
      <c r="TXR234" s="223"/>
      <c r="TXS234" s="223"/>
      <c r="TXT234" s="333"/>
      <c r="TXU234" s="333"/>
      <c r="TXV234" s="223"/>
      <c r="TXW234" s="418"/>
      <c r="TXX234" s="418"/>
      <c r="TXY234" s="331"/>
      <c r="TXZ234" s="332"/>
      <c r="TYA234" s="418"/>
      <c r="TYB234" s="223"/>
      <c r="TYC234" s="223"/>
      <c r="TYD234" s="333"/>
      <c r="TYE234" s="333"/>
      <c r="TYF234" s="223"/>
      <c r="TYG234" s="418"/>
      <c r="TYH234" s="418"/>
      <c r="TYI234" s="331"/>
      <c r="TYJ234" s="332"/>
      <c r="TYK234" s="418"/>
      <c r="TYL234" s="223"/>
      <c r="TYM234" s="223"/>
      <c r="TYN234" s="333"/>
      <c r="TYO234" s="333"/>
      <c r="TYP234" s="223"/>
      <c r="TYQ234" s="418"/>
      <c r="TYR234" s="418"/>
      <c r="TYS234" s="331"/>
      <c r="TYT234" s="332"/>
      <c r="TYU234" s="418"/>
      <c r="TYV234" s="223"/>
      <c r="TYW234" s="223"/>
      <c r="TYX234" s="333"/>
      <c r="TYY234" s="333"/>
      <c r="TYZ234" s="223"/>
      <c r="TZA234" s="418"/>
      <c r="TZB234" s="418"/>
      <c r="TZC234" s="331"/>
      <c r="TZD234" s="332"/>
      <c r="TZE234" s="418"/>
      <c r="TZF234" s="223"/>
      <c r="TZG234" s="223"/>
      <c r="TZH234" s="333"/>
      <c r="TZI234" s="333"/>
      <c r="TZJ234" s="223"/>
      <c r="TZK234" s="418"/>
      <c r="TZL234" s="418"/>
      <c r="TZM234" s="331"/>
      <c r="TZN234" s="332"/>
      <c r="TZO234" s="418"/>
      <c r="TZP234" s="223"/>
      <c r="TZQ234" s="223"/>
      <c r="TZR234" s="333"/>
      <c r="TZS234" s="333"/>
      <c r="TZT234" s="223"/>
      <c r="TZU234" s="418"/>
      <c r="TZV234" s="418"/>
      <c r="TZW234" s="331"/>
      <c r="TZX234" s="332"/>
      <c r="TZY234" s="418"/>
      <c r="TZZ234" s="223"/>
      <c r="UAA234" s="223"/>
      <c r="UAB234" s="333"/>
      <c r="UAC234" s="333"/>
      <c r="UAD234" s="223"/>
      <c r="UAE234" s="418"/>
      <c r="UAF234" s="418"/>
      <c r="UAG234" s="331"/>
      <c r="UAH234" s="332"/>
      <c r="UAI234" s="418"/>
      <c r="UAJ234" s="223"/>
      <c r="UAK234" s="223"/>
      <c r="UAL234" s="333"/>
      <c r="UAM234" s="333"/>
      <c r="UAN234" s="223"/>
      <c r="UAO234" s="418"/>
      <c r="UAP234" s="418"/>
      <c r="UAQ234" s="331"/>
      <c r="UAR234" s="332"/>
      <c r="UAS234" s="418"/>
      <c r="UAT234" s="223"/>
      <c r="UAU234" s="223"/>
      <c r="UAV234" s="333"/>
      <c r="UAW234" s="333"/>
      <c r="UAX234" s="223"/>
      <c r="UAY234" s="418"/>
      <c r="UAZ234" s="418"/>
      <c r="UBA234" s="331"/>
      <c r="UBB234" s="332"/>
      <c r="UBC234" s="418"/>
      <c r="UBD234" s="223"/>
      <c r="UBE234" s="223"/>
      <c r="UBF234" s="333"/>
      <c r="UBG234" s="333"/>
      <c r="UBH234" s="223"/>
      <c r="UBI234" s="418"/>
      <c r="UBJ234" s="418"/>
      <c r="UBK234" s="331"/>
      <c r="UBL234" s="332"/>
      <c r="UBM234" s="418"/>
      <c r="UBN234" s="223"/>
      <c r="UBO234" s="223"/>
      <c r="UBP234" s="333"/>
      <c r="UBQ234" s="333"/>
      <c r="UBR234" s="223"/>
      <c r="UBS234" s="418"/>
      <c r="UBT234" s="418"/>
      <c r="UBU234" s="331"/>
      <c r="UBV234" s="332"/>
      <c r="UBW234" s="418"/>
      <c r="UBX234" s="223"/>
      <c r="UBY234" s="223"/>
      <c r="UBZ234" s="333"/>
      <c r="UCA234" s="333"/>
      <c r="UCB234" s="223"/>
      <c r="UCC234" s="418"/>
      <c r="UCD234" s="418"/>
      <c r="UCE234" s="331"/>
      <c r="UCF234" s="332"/>
      <c r="UCG234" s="418"/>
      <c r="UCH234" s="223"/>
      <c r="UCI234" s="223"/>
      <c r="UCJ234" s="333"/>
      <c r="UCK234" s="333"/>
      <c r="UCL234" s="223"/>
      <c r="UCM234" s="418"/>
      <c r="UCN234" s="418"/>
      <c r="UCO234" s="331"/>
      <c r="UCP234" s="332"/>
      <c r="UCQ234" s="418"/>
      <c r="UCR234" s="223"/>
      <c r="UCS234" s="223"/>
      <c r="UCT234" s="333"/>
      <c r="UCU234" s="333"/>
      <c r="UCV234" s="223"/>
      <c r="UCW234" s="418"/>
      <c r="UCX234" s="418"/>
      <c r="UCY234" s="331"/>
      <c r="UCZ234" s="332"/>
      <c r="UDA234" s="418"/>
      <c r="UDB234" s="223"/>
      <c r="UDC234" s="223"/>
      <c r="UDD234" s="333"/>
      <c r="UDE234" s="333"/>
      <c r="UDF234" s="223"/>
      <c r="UDG234" s="418"/>
      <c r="UDH234" s="418"/>
      <c r="UDI234" s="331"/>
      <c r="UDJ234" s="332"/>
      <c r="UDK234" s="418"/>
      <c r="UDL234" s="223"/>
      <c r="UDM234" s="223"/>
      <c r="UDN234" s="333"/>
      <c r="UDO234" s="333"/>
      <c r="UDP234" s="223"/>
      <c r="UDQ234" s="418"/>
      <c r="UDR234" s="418"/>
      <c r="UDS234" s="331"/>
      <c r="UDT234" s="332"/>
      <c r="UDU234" s="418"/>
      <c r="UDV234" s="223"/>
      <c r="UDW234" s="223"/>
      <c r="UDX234" s="333"/>
      <c r="UDY234" s="333"/>
      <c r="UDZ234" s="223"/>
      <c r="UEA234" s="418"/>
      <c r="UEB234" s="418"/>
      <c r="UEC234" s="331"/>
      <c r="UED234" s="332"/>
      <c r="UEE234" s="418"/>
      <c r="UEF234" s="223"/>
      <c r="UEG234" s="223"/>
      <c r="UEH234" s="333"/>
      <c r="UEI234" s="333"/>
      <c r="UEJ234" s="223"/>
      <c r="UEK234" s="418"/>
      <c r="UEL234" s="418"/>
      <c r="UEM234" s="331"/>
      <c r="UEN234" s="332"/>
      <c r="UEO234" s="418"/>
      <c r="UEP234" s="223"/>
      <c r="UEQ234" s="223"/>
      <c r="UER234" s="333"/>
      <c r="UES234" s="333"/>
      <c r="UET234" s="223"/>
      <c r="UEU234" s="418"/>
      <c r="UEV234" s="418"/>
      <c r="UEW234" s="331"/>
      <c r="UEX234" s="332"/>
      <c r="UEY234" s="418"/>
      <c r="UEZ234" s="223"/>
      <c r="UFA234" s="223"/>
      <c r="UFB234" s="333"/>
      <c r="UFC234" s="333"/>
      <c r="UFD234" s="223"/>
      <c r="UFE234" s="418"/>
      <c r="UFF234" s="418"/>
      <c r="UFG234" s="331"/>
      <c r="UFH234" s="332"/>
      <c r="UFI234" s="418"/>
      <c r="UFJ234" s="223"/>
      <c r="UFK234" s="223"/>
      <c r="UFL234" s="333"/>
      <c r="UFM234" s="333"/>
      <c r="UFN234" s="223"/>
      <c r="UFO234" s="418"/>
      <c r="UFP234" s="418"/>
      <c r="UFQ234" s="331"/>
      <c r="UFR234" s="332"/>
      <c r="UFS234" s="418"/>
      <c r="UFT234" s="223"/>
      <c r="UFU234" s="223"/>
      <c r="UFV234" s="333"/>
      <c r="UFW234" s="333"/>
      <c r="UFX234" s="223"/>
      <c r="UFY234" s="418"/>
      <c r="UFZ234" s="418"/>
      <c r="UGA234" s="331"/>
      <c r="UGB234" s="332"/>
      <c r="UGC234" s="418"/>
      <c r="UGD234" s="223"/>
      <c r="UGE234" s="223"/>
      <c r="UGF234" s="333"/>
      <c r="UGG234" s="333"/>
      <c r="UGH234" s="223"/>
      <c r="UGI234" s="418"/>
      <c r="UGJ234" s="418"/>
      <c r="UGK234" s="331"/>
      <c r="UGL234" s="332"/>
      <c r="UGM234" s="418"/>
      <c r="UGN234" s="223"/>
      <c r="UGO234" s="223"/>
      <c r="UGP234" s="333"/>
      <c r="UGQ234" s="333"/>
      <c r="UGR234" s="223"/>
      <c r="UGS234" s="418"/>
      <c r="UGT234" s="418"/>
      <c r="UGU234" s="331"/>
      <c r="UGV234" s="332"/>
      <c r="UGW234" s="418"/>
      <c r="UGX234" s="223"/>
      <c r="UGY234" s="223"/>
      <c r="UGZ234" s="333"/>
      <c r="UHA234" s="333"/>
      <c r="UHB234" s="223"/>
      <c r="UHC234" s="418"/>
      <c r="UHD234" s="418"/>
      <c r="UHE234" s="331"/>
      <c r="UHF234" s="332"/>
      <c r="UHG234" s="418"/>
      <c r="UHH234" s="223"/>
      <c r="UHI234" s="223"/>
      <c r="UHJ234" s="333"/>
      <c r="UHK234" s="333"/>
      <c r="UHL234" s="223"/>
      <c r="UHM234" s="418"/>
      <c r="UHN234" s="418"/>
      <c r="UHO234" s="331"/>
      <c r="UHP234" s="332"/>
      <c r="UHQ234" s="418"/>
      <c r="UHR234" s="223"/>
      <c r="UHS234" s="223"/>
      <c r="UHT234" s="333"/>
      <c r="UHU234" s="333"/>
      <c r="UHV234" s="223"/>
      <c r="UHW234" s="418"/>
      <c r="UHX234" s="418"/>
      <c r="UHY234" s="331"/>
      <c r="UHZ234" s="332"/>
      <c r="UIA234" s="418"/>
      <c r="UIB234" s="223"/>
      <c r="UIC234" s="223"/>
      <c r="UID234" s="333"/>
      <c r="UIE234" s="333"/>
      <c r="UIF234" s="223"/>
      <c r="UIG234" s="418"/>
      <c r="UIH234" s="418"/>
      <c r="UII234" s="331"/>
      <c r="UIJ234" s="332"/>
      <c r="UIK234" s="418"/>
      <c r="UIL234" s="223"/>
      <c r="UIM234" s="223"/>
      <c r="UIN234" s="333"/>
      <c r="UIO234" s="333"/>
      <c r="UIP234" s="223"/>
      <c r="UIQ234" s="418"/>
      <c r="UIR234" s="418"/>
      <c r="UIS234" s="331"/>
      <c r="UIT234" s="332"/>
      <c r="UIU234" s="418"/>
      <c r="UIV234" s="223"/>
      <c r="UIW234" s="223"/>
      <c r="UIX234" s="333"/>
      <c r="UIY234" s="333"/>
      <c r="UIZ234" s="223"/>
      <c r="UJA234" s="418"/>
      <c r="UJB234" s="418"/>
      <c r="UJC234" s="331"/>
      <c r="UJD234" s="332"/>
      <c r="UJE234" s="418"/>
      <c r="UJF234" s="223"/>
      <c r="UJG234" s="223"/>
      <c r="UJH234" s="333"/>
      <c r="UJI234" s="333"/>
      <c r="UJJ234" s="223"/>
      <c r="UJK234" s="418"/>
      <c r="UJL234" s="418"/>
      <c r="UJM234" s="331"/>
      <c r="UJN234" s="332"/>
      <c r="UJO234" s="418"/>
      <c r="UJP234" s="223"/>
      <c r="UJQ234" s="223"/>
      <c r="UJR234" s="333"/>
      <c r="UJS234" s="333"/>
      <c r="UJT234" s="223"/>
      <c r="UJU234" s="418"/>
      <c r="UJV234" s="418"/>
      <c r="UJW234" s="331"/>
      <c r="UJX234" s="332"/>
      <c r="UJY234" s="418"/>
      <c r="UJZ234" s="223"/>
      <c r="UKA234" s="223"/>
      <c r="UKB234" s="333"/>
      <c r="UKC234" s="333"/>
      <c r="UKD234" s="223"/>
      <c r="UKE234" s="418"/>
      <c r="UKF234" s="418"/>
      <c r="UKG234" s="331"/>
      <c r="UKH234" s="332"/>
      <c r="UKI234" s="418"/>
      <c r="UKJ234" s="223"/>
      <c r="UKK234" s="223"/>
      <c r="UKL234" s="333"/>
      <c r="UKM234" s="333"/>
      <c r="UKN234" s="223"/>
      <c r="UKO234" s="418"/>
      <c r="UKP234" s="418"/>
      <c r="UKQ234" s="331"/>
      <c r="UKR234" s="332"/>
      <c r="UKS234" s="418"/>
      <c r="UKT234" s="223"/>
      <c r="UKU234" s="223"/>
      <c r="UKV234" s="333"/>
      <c r="UKW234" s="333"/>
      <c r="UKX234" s="223"/>
      <c r="UKY234" s="418"/>
      <c r="UKZ234" s="418"/>
      <c r="ULA234" s="331"/>
      <c r="ULB234" s="332"/>
      <c r="ULC234" s="418"/>
      <c r="ULD234" s="223"/>
      <c r="ULE234" s="223"/>
      <c r="ULF234" s="333"/>
      <c r="ULG234" s="333"/>
      <c r="ULH234" s="223"/>
      <c r="ULI234" s="418"/>
      <c r="ULJ234" s="418"/>
      <c r="ULK234" s="331"/>
      <c r="ULL234" s="332"/>
      <c r="ULM234" s="418"/>
      <c r="ULN234" s="223"/>
      <c r="ULO234" s="223"/>
      <c r="ULP234" s="333"/>
      <c r="ULQ234" s="333"/>
      <c r="ULR234" s="223"/>
      <c r="ULS234" s="418"/>
      <c r="ULT234" s="418"/>
      <c r="ULU234" s="331"/>
      <c r="ULV234" s="332"/>
      <c r="ULW234" s="418"/>
      <c r="ULX234" s="223"/>
      <c r="ULY234" s="223"/>
      <c r="ULZ234" s="333"/>
      <c r="UMA234" s="333"/>
      <c r="UMB234" s="223"/>
      <c r="UMC234" s="418"/>
      <c r="UMD234" s="418"/>
      <c r="UME234" s="331"/>
      <c r="UMF234" s="332"/>
      <c r="UMG234" s="418"/>
      <c r="UMH234" s="223"/>
      <c r="UMI234" s="223"/>
      <c r="UMJ234" s="333"/>
      <c r="UMK234" s="333"/>
      <c r="UML234" s="223"/>
      <c r="UMM234" s="418"/>
      <c r="UMN234" s="418"/>
      <c r="UMO234" s="331"/>
      <c r="UMP234" s="332"/>
      <c r="UMQ234" s="418"/>
      <c r="UMR234" s="223"/>
      <c r="UMS234" s="223"/>
      <c r="UMT234" s="333"/>
      <c r="UMU234" s="333"/>
      <c r="UMV234" s="223"/>
      <c r="UMW234" s="418"/>
      <c r="UMX234" s="418"/>
      <c r="UMY234" s="331"/>
      <c r="UMZ234" s="332"/>
      <c r="UNA234" s="418"/>
      <c r="UNB234" s="223"/>
      <c r="UNC234" s="223"/>
      <c r="UND234" s="333"/>
      <c r="UNE234" s="333"/>
      <c r="UNF234" s="223"/>
      <c r="UNG234" s="418"/>
      <c r="UNH234" s="418"/>
      <c r="UNI234" s="331"/>
      <c r="UNJ234" s="332"/>
      <c r="UNK234" s="418"/>
      <c r="UNL234" s="223"/>
      <c r="UNM234" s="223"/>
      <c r="UNN234" s="333"/>
      <c r="UNO234" s="333"/>
      <c r="UNP234" s="223"/>
      <c r="UNQ234" s="418"/>
      <c r="UNR234" s="418"/>
      <c r="UNS234" s="331"/>
      <c r="UNT234" s="332"/>
      <c r="UNU234" s="418"/>
      <c r="UNV234" s="223"/>
      <c r="UNW234" s="223"/>
      <c r="UNX234" s="333"/>
      <c r="UNY234" s="333"/>
      <c r="UNZ234" s="223"/>
      <c r="UOA234" s="418"/>
      <c r="UOB234" s="418"/>
      <c r="UOC234" s="331"/>
      <c r="UOD234" s="332"/>
      <c r="UOE234" s="418"/>
      <c r="UOF234" s="223"/>
      <c r="UOG234" s="223"/>
      <c r="UOH234" s="333"/>
      <c r="UOI234" s="333"/>
      <c r="UOJ234" s="223"/>
      <c r="UOK234" s="418"/>
      <c r="UOL234" s="418"/>
      <c r="UOM234" s="331"/>
      <c r="UON234" s="332"/>
      <c r="UOO234" s="418"/>
      <c r="UOP234" s="223"/>
      <c r="UOQ234" s="223"/>
      <c r="UOR234" s="333"/>
      <c r="UOS234" s="333"/>
      <c r="UOT234" s="223"/>
      <c r="UOU234" s="418"/>
      <c r="UOV234" s="418"/>
      <c r="UOW234" s="331"/>
      <c r="UOX234" s="332"/>
      <c r="UOY234" s="418"/>
      <c r="UOZ234" s="223"/>
      <c r="UPA234" s="223"/>
      <c r="UPB234" s="333"/>
      <c r="UPC234" s="333"/>
      <c r="UPD234" s="223"/>
      <c r="UPE234" s="418"/>
      <c r="UPF234" s="418"/>
      <c r="UPG234" s="331"/>
      <c r="UPH234" s="332"/>
      <c r="UPI234" s="418"/>
      <c r="UPJ234" s="223"/>
      <c r="UPK234" s="223"/>
      <c r="UPL234" s="333"/>
      <c r="UPM234" s="333"/>
      <c r="UPN234" s="223"/>
      <c r="UPO234" s="418"/>
      <c r="UPP234" s="418"/>
      <c r="UPQ234" s="331"/>
      <c r="UPR234" s="332"/>
      <c r="UPS234" s="418"/>
      <c r="UPT234" s="223"/>
      <c r="UPU234" s="223"/>
      <c r="UPV234" s="333"/>
      <c r="UPW234" s="333"/>
      <c r="UPX234" s="223"/>
      <c r="UPY234" s="418"/>
      <c r="UPZ234" s="418"/>
      <c r="UQA234" s="331"/>
      <c r="UQB234" s="332"/>
      <c r="UQC234" s="418"/>
      <c r="UQD234" s="223"/>
      <c r="UQE234" s="223"/>
      <c r="UQF234" s="333"/>
      <c r="UQG234" s="333"/>
      <c r="UQH234" s="223"/>
      <c r="UQI234" s="418"/>
      <c r="UQJ234" s="418"/>
      <c r="UQK234" s="331"/>
      <c r="UQL234" s="332"/>
      <c r="UQM234" s="418"/>
      <c r="UQN234" s="223"/>
      <c r="UQO234" s="223"/>
      <c r="UQP234" s="333"/>
      <c r="UQQ234" s="333"/>
      <c r="UQR234" s="223"/>
      <c r="UQS234" s="418"/>
      <c r="UQT234" s="418"/>
      <c r="UQU234" s="331"/>
      <c r="UQV234" s="332"/>
      <c r="UQW234" s="418"/>
      <c r="UQX234" s="223"/>
      <c r="UQY234" s="223"/>
      <c r="UQZ234" s="333"/>
      <c r="URA234" s="333"/>
      <c r="URB234" s="223"/>
      <c r="URC234" s="418"/>
      <c r="URD234" s="418"/>
      <c r="URE234" s="331"/>
      <c r="URF234" s="332"/>
      <c r="URG234" s="418"/>
      <c r="URH234" s="223"/>
      <c r="URI234" s="223"/>
      <c r="URJ234" s="333"/>
      <c r="URK234" s="333"/>
      <c r="URL234" s="223"/>
      <c r="URM234" s="418"/>
      <c r="URN234" s="418"/>
      <c r="URO234" s="331"/>
      <c r="URP234" s="332"/>
      <c r="URQ234" s="418"/>
      <c r="URR234" s="223"/>
      <c r="URS234" s="223"/>
      <c r="URT234" s="333"/>
      <c r="URU234" s="333"/>
      <c r="URV234" s="223"/>
      <c r="URW234" s="418"/>
      <c r="URX234" s="418"/>
      <c r="URY234" s="331"/>
      <c r="URZ234" s="332"/>
      <c r="USA234" s="418"/>
      <c r="USB234" s="223"/>
      <c r="USC234" s="223"/>
      <c r="USD234" s="333"/>
      <c r="USE234" s="333"/>
      <c r="USF234" s="223"/>
      <c r="USG234" s="418"/>
      <c r="USH234" s="418"/>
      <c r="USI234" s="331"/>
      <c r="USJ234" s="332"/>
      <c r="USK234" s="418"/>
      <c r="USL234" s="223"/>
      <c r="USM234" s="223"/>
      <c r="USN234" s="333"/>
      <c r="USO234" s="333"/>
      <c r="USP234" s="223"/>
      <c r="USQ234" s="418"/>
      <c r="USR234" s="418"/>
      <c r="USS234" s="331"/>
      <c r="UST234" s="332"/>
      <c r="USU234" s="418"/>
      <c r="USV234" s="223"/>
      <c r="USW234" s="223"/>
      <c r="USX234" s="333"/>
      <c r="USY234" s="333"/>
      <c r="USZ234" s="223"/>
      <c r="UTA234" s="418"/>
      <c r="UTB234" s="418"/>
      <c r="UTC234" s="331"/>
      <c r="UTD234" s="332"/>
      <c r="UTE234" s="418"/>
      <c r="UTF234" s="223"/>
      <c r="UTG234" s="223"/>
      <c r="UTH234" s="333"/>
      <c r="UTI234" s="333"/>
      <c r="UTJ234" s="223"/>
      <c r="UTK234" s="418"/>
      <c r="UTL234" s="418"/>
      <c r="UTM234" s="331"/>
      <c r="UTN234" s="332"/>
      <c r="UTO234" s="418"/>
      <c r="UTP234" s="223"/>
      <c r="UTQ234" s="223"/>
      <c r="UTR234" s="333"/>
      <c r="UTS234" s="333"/>
      <c r="UTT234" s="223"/>
      <c r="UTU234" s="418"/>
      <c r="UTV234" s="418"/>
      <c r="UTW234" s="331"/>
      <c r="UTX234" s="332"/>
      <c r="UTY234" s="418"/>
      <c r="UTZ234" s="223"/>
      <c r="UUA234" s="223"/>
      <c r="UUB234" s="333"/>
      <c r="UUC234" s="333"/>
      <c r="UUD234" s="223"/>
      <c r="UUE234" s="418"/>
      <c r="UUF234" s="418"/>
      <c r="UUG234" s="331"/>
      <c r="UUH234" s="332"/>
      <c r="UUI234" s="418"/>
      <c r="UUJ234" s="223"/>
      <c r="UUK234" s="223"/>
      <c r="UUL234" s="333"/>
      <c r="UUM234" s="333"/>
      <c r="UUN234" s="223"/>
      <c r="UUO234" s="418"/>
      <c r="UUP234" s="418"/>
      <c r="UUQ234" s="331"/>
      <c r="UUR234" s="332"/>
      <c r="UUS234" s="418"/>
      <c r="UUT234" s="223"/>
      <c r="UUU234" s="223"/>
      <c r="UUV234" s="333"/>
      <c r="UUW234" s="333"/>
      <c r="UUX234" s="223"/>
      <c r="UUY234" s="418"/>
      <c r="UUZ234" s="418"/>
      <c r="UVA234" s="331"/>
      <c r="UVB234" s="332"/>
      <c r="UVC234" s="418"/>
      <c r="UVD234" s="223"/>
      <c r="UVE234" s="223"/>
      <c r="UVF234" s="333"/>
      <c r="UVG234" s="333"/>
      <c r="UVH234" s="223"/>
      <c r="UVI234" s="418"/>
      <c r="UVJ234" s="418"/>
      <c r="UVK234" s="331"/>
      <c r="UVL234" s="332"/>
      <c r="UVM234" s="418"/>
      <c r="UVN234" s="223"/>
      <c r="UVO234" s="223"/>
      <c r="UVP234" s="333"/>
      <c r="UVQ234" s="333"/>
      <c r="UVR234" s="223"/>
      <c r="UVS234" s="418"/>
      <c r="UVT234" s="418"/>
      <c r="UVU234" s="331"/>
      <c r="UVV234" s="332"/>
      <c r="UVW234" s="418"/>
      <c r="UVX234" s="223"/>
      <c r="UVY234" s="223"/>
      <c r="UVZ234" s="333"/>
      <c r="UWA234" s="333"/>
      <c r="UWB234" s="223"/>
      <c r="UWC234" s="418"/>
      <c r="UWD234" s="418"/>
      <c r="UWE234" s="331"/>
      <c r="UWF234" s="332"/>
      <c r="UWG234" s="418"/>
      <c r="UWH234" s="223"/>
      <c r="UWI234" s="223"/>
      <c r="UWJ234" s="333"/>
      <c r="UWK234" s="333"/>
      <c r="UWL234" s="223"/>
      <c r="UWM234" s="418"/>
      <c r="UWN234" s="418"/>
      <c r="UWO234" s="331"/>
      <c r="UWP234" s="332"/>
      <c r="UWQ234" s="418"/>
      <c r="UWR234" s="223"/>
      <c r="UWS234" s="223"/>
      <c r="UWT234" s="333"/>
      <c r="UWU234" s="333"/>
      <c r="UWV234" s="223"/>
      <c r="UWW234" s="418"/>
      <c r="UWX234" s="418"/>
      <c r="UWY234" s="331"/>
      <c r="UWZ234" s="332"/>
      <c r="UXA234" s="418"/>
      <c r="UXB234" s="223"/>
      <c r="UXC234" s="223"/>
      <c r="UXD234" s="333"/>
      <c r="UXE234" s="333"/>
      <c r="UXF234" s="223"/>
      <c r="UXG234" s="418"/>
      <c r="UXH234" s="418"/>
      <c r="UXI234" s="331"/>
      <c r="UXJ234" s="332"/>
      <c r="UXK234" s="418"/>
      <c r="UXL234" s="223"/>
      <c r="UXM234" s="223"/>
      <c r="UXN234" s="333"/>
      <c r="UXO234" s="333"/>
      <c r="UXP234" s="223"/>
      <c r="UXQ234" s="418"/>
      <c r="UXR234" s="418"/>
      <c r="UXS234" s="331"/>
      <c r="UXT234" s="332"/>
      <c r="UXU234" s="418"/>
      <c r="UXV234" s="223"/>
      <c r="UXW234" s="223"/>
      <c r="UXX234" s="333"/>
      <c r="UXY234" s="333"/>
      <c r="UXZ234" s="223"/>
      <c r="UYA234" s="418"/>
      <c r="UYB234" s="418"/>
      <c r="UYC234" s="331"/>
      <c r="UYD234" s="332"/>
      <c r="UYE234" s="418"/>
      <c r="UYF234" s="223"/>
      <c r="UYG234" s="223"/>
      <c r="UYH234" s="333"/>
      <c r="UYI234" s="333"/>
      <c r="UYJ234" s="223"/>
      <c r="UYK234" s="418"/>
      <c r="UYL234" s="418"/>
      <c r="UYM234" s="331"/>
      <c r="UYN234" s="332"/>
      <c r="UYO234" s="418"/>
      <c r="UYP234" s="223"/>
      <c r="UYQ234" s="223"/>
      <c r="UYR234" s="333"/>
      <c r="UYS234" s="333"/>
      <c r="UYT234" s="223"/>
      <c r="UYU234" s="418"/>
      <c r="UYV234" s="418"/>
      <c r="UYW234" s="331"/>
      <c r="UYX234" s="332"/>
      <c r="UYY234" s="418"/>
      <c r="UYZ234" s="223"/>
      <c r="UZA234" s="223"/>
      <c r="UZB234" s="333"/>
      <c r="UZC234" s="333"/>
      <c r="UZD234" s="223"/>
      <c r="UZE234" s="418"/>
      <c r="UZF234" s="418"/>
      <c r="UZG234" s="331"/>
      <c r="UZH234" s="332"/>
      <c r="UZI234" s="418"/>
      <c r="UZJ234" s="223"/>
      <c r="UZK234" s="223"/>
      <c r="UZL234" s="333"/>
      <c r="UZM234" s="333"/>
      <c r="UZN234" s="223"/>
      <c r="UZO234" s="418"/>
      <c r="UZP234" s="418"/>
      <c r="UZQ234" s="331"/>
      <c r="UZR234" s="332"/>
      <c r="UZS234" s="418"/>
      <c r="UZT234" s="223"/>
      <c r="UZU234" s="223"/>
      <c r="UZV234" s="333"/>
      <c r="UZW234" s="333"/>
      <c r="UZX234" s="223"/>
      <c r="UZY234" s="418"/>
      <c r="UZZ234" s="418"/>
      <c r="VAA234" s="331"/>
      <c r="VAB234" s="332"/>
      <c r="VAC234" s="418"/>
      <c r="VAD234" s="223"/>
      <c r="VAE234" s="223"/>
      <c r="VAF234" s="333"/>
      <c r="VAG234" s="333"/>
      <c r="VAH234" s="223"/>
      <c r="VAI234" s="418"/>
      <c r="VAJ234" s="418"/>
      <c r="VAK234" s="331"/>
      <c r="VAL234" s="332"/>
      <c r="VAM234" s="418"/>
      <c r="VAN234" s="223"/>
      <c r="VAO234" s="223"/>
      <c r="VAP234" s="333"/>
      <c r="VAQ234" s="333"/>
      <c r="VAR234" s="223"/>
      <c r="VAS234" s="418"/>
      <c r="VAT234" s="418"/>
      <c r="VAU234" s="331"/>
      <c r="VAV234" s="332"/>
      <c r="VAW234" s="418"/>
      <c r="VAX234" s="223"/>
      <c r="VAY234" s="223"/>
      <c r="VAZ234" s="333"/>
      <c r="VBA234" s="333"/>
      <c r="VBB234" s="223"/>
      <c r="VBC234" s="418"/>
      <c r="VBD234" s="418"/>
      <c r="VBE234" s="331"/>
      <c r="VBF234" s="332"/>
      <c r="VBG234" s="418"/>
      <c r="VBH234" s="223"/>
      <c r="VBI234" s="223"/>
      <c r="VBJ234" s="333"/>
      <c r="VBK234" s="333"/>
      <c r="VBL234" s="223"/>
      <c r="VBM234" s="418"/>
      <c r="VBN234" s="418"/>
      <c r="VBO234" s="331"/>
      <c r="VBP234" s="332"/>
      <c r="VBQ234" s="418"/>
      <c r="VBR234" s="223"/>
      <c r="VBS234" s="223"/>
      <c r="VBT234" s="333"/>
      <c r="VBU234" s="333"/>
      <c r="VBV234" s="223"/>
      <c r="VBW234" s="418"/>
      <c r="VBX234" s="418"/>
      <c r="VBY234" s="331"/>
      <c r="VBZ234" s="332"/>
      <c r="VCA234" s="418"/>
      <c r="VCB234" s="223"/>
      <c r="VCC234" s="223"/>
      <c r="VCD234" s="333"/>
      <c r="VCE234" s="333"/>
      <c r="VCF234" s="223"/>
      <c r="VCG234" s="418"/>
      <c r="VCH234" s="418"/>
      <c r="VCI234" s="331"/>
      <c r="VCJ234" s="332"/>
      <c r="VCK234" s="418"/>
      <c r="VCL234" s="223"/>
      <c r="VCM234" s="223"/>
      <c r="VCN234" s="333"/>
      <c r="VCO234" s="333"/>
      <c r="VCP234" s="223"/>
      <c r="VCQ234" s="418"/>
      <c r="VCR234" s="418"/>
      <c r="VCS234" s="331"/>
      <c r="VCT234" s="332"/>
      <c r="VCU234" s="418"/>
      <c r="VCV234" s="223"/>
      <c r="VCW234" s="223"/>
      <c r="VCX234" s="333"/>
      <c r="VCY234" s="333"/>
      <c r="VCZ234" s="223"/>
      <c r="VDA234" s="418"/>
      <c r="VDB234" s="418"/>
      <c r="VDC234" s="331"/>
      <c r="VDD234" s="332"/>
      <c r="VDE234" s="418"/>
      <c r="VDF234" s="223"/>
      <c r="VDG234" s="223"/>
      <c r="VDH234" s="333"/>
      <c r="VDI234" s="333"/>
      <c r="VDJ234" s="223"/>
      <c r="VDK234" s="418"/>
      <c r="VDL234" s="418"/>
      <c r="VDM234" s="331"/>
      <c r="VDN234" s="332"/>
      <c r="VDO234" s="418"/>
      <c r="VDP234" s="223"/>
      <c r="VDQ234" s="223"/>
      <c r="VDR234" s="333"/>
      <c r="VDS234" s="333"/>
      <c r="VDT234" s="223"/>
      <c r="VDU234" s="418"/>
      <c r="VDV234" s="418"/>
      <c r="VDW234" s="331"/>
      <c r="VDX234" s="332"/>
      <c r="VDY234" s="418"/>
      <c r="VDZ234" s="223"/>
      <c r="VEA234" s="223"/>
      <c r="VEB234" s="333"/>
      <c r="VEC234" s="333"/>
      <c r="VED234" s="223"/>
      <c r="VEE234" s="418"/>
      <c r="VEF234" s="418"/>
      <c r="VEG234" s="331"/>
      <c r="VEH234" s="332"/>
      <c r="VEI234" s="418"/>
      <c r="VEJ234" s="223"/>
      <c r="VEK234" s="223"/>
      <c r="VEL234" s="333"/>
      <c r="VEM234" s="333"/>
      <c r="VEN234" s="223"/>
      <c r="VEO234" s="418"/>
      <c r="VEP234" s="418"/>
      <c r="VEQ234" s="331"/>
      <c r="VER234" s="332"/>
      <c r="VES234" s="418"/>
      <c r="VET234" s="223"/>
      <c r="VEU234" s="223"/>
      <c r="VEV234" s="333"/>
      <c r="VEW234" s="333"/>
      <c r="VEX234" s="223"/>
      <c r="VEY234" s="418"/>
      <c r="VEZ234" s="418"/>
      <c r="VFA234" s="331"/>
      <c r="VFB234" s="332"/>
      <c r="VFC234" s="418"/>
      <c r="VFD234" s="223"/>
      <c r="VFE234" s="223"/>
      <c r="VFF234" s="333"/>
      <c r="VFG234" s="333"/>
      <c r="VFH234" s="223"/>
      <c r="VFI234" s="418"/>
      <c r="VFJ234" s="418"/>
      <c r="VFK234" s="331"/>
      <c r="VFL234" s="332"/>
      <c r="VFM234" s="418"/>
      <c r="VFN234" s="223"/>
      <c r="VFO234" s="223"/>
      <c r="VFP234" s="333"/>
      <c r="VFQ234" s="333"/>
      <c r="VFR234" s="223"/>
      <c r="VFS234" s="418"/>
      <c r="VFT234" s="418"/>
      <c r="VFU234" s="331"/>
      <c r="VFV234" s="332"/>
      <c r="VFW234" s="418"/>
      <c r="VFX234" s="223"/>
      <c r="VFY234" s="223"/>
      <c r="VFZ234" s="333"/>
      <c r="VGA234" s="333"/>
      <c r="VGB234" s="223"/>
      <c r="VGC234" s="418"/>
      <c r="VGD234" s="418"/>
      <c r="VGE234" s="331"/>
      <c r="VGF234" s="332"/>
      <c r="VGG234" s="418"/>
      <c r="VGH234" s="223"/>
      <c r="VGI234" s="223"/>
      <c r="VGJ234" s="333"/>
      <c r="VGK234" s="333"/>
      <c r="VGL234" s="223"/>
      <c r="VGM234" s="418"/>
      <c r="VGN234" s="418"/>
      <c r="VGO234" s="331"/>
      <c r="VGP234" s="332"/>
      <c r="VGQ234" s="418"/>
      <c r="VGR234" s="223"/>
      <c r="VGS234" s="223"/>
      <c r="VGT234" s="333"/>
      <c r="VGU234" s="333"/>
      <c r="VGV234" s="223"/>
      <c r="VGW234" s="418"/>
      <c r="VGX234" s="418"/>
      <c r="VGY234" s="331"/>
      <c r="VGZ234" s="332"/>
      <c r="VHA234" s="418"/>
      <c r="VHB234" s="223"/>
      <c r="VHC234" s="223"/>
      <c r="VHD234" s="333"/>
      <c r="VHE234" s="333"/>
      <c r="VHF234" s="223"/>
      <c r="VHG234" s="418"/>
      <c r="VHH234" s="418"/>
      <c r="VHI234" s="331"/>
      <c r="VHJ234" s="332"/>
      <c r="VHK234" s="418"/>
      <c r="VHL234" s="223"/>
      <c r="VHM234" s="223"/>
      <c r="VHN234" s="333"/>
      <c r="VHO234" s="333"/>
      <c r="VHP234" s="223"/>
      <c r="VHQ234" s="418"/>
      <c r="VHR234" s="418"/>
      <c r="VHS234" s="331"/>
      <c r="VHT234" s="332"/>
      <c r="VHU234" s="418"/>
      <c r="VHV234" s="223"/>
      <c r="VHW234" s="223"/>
      <c r="VHX234" s="333"/>
      <c r="VHY234" s="333"/>
      <c r="VHZ234" s="223"/>
      <c r="VIA234" s="418"/>
      <c r="VIB234" s="418"/>
      <c r="VIC234" s="331"/>
      <c r="VID234" s="332"/>
      <c r="VIE234" s="418"/>
      <c r="VIF234" s="223"/>
      <c r="VIG234" s="223"/>
      <c r="VIH234" s="333"/>
      <c r="VII234" s="333"/>
      <c r="VIJ234" s="223"/>
      <c r="VIK234" s="418"/>
      <c r="VIL234" s="418"/>
      <c r="VIM234" s="331"/>
      <c r="VIN234" s="332"/>
      <c r="VIO234" s="418"/>
      <c r="VIP234" s="223"/>
      <c r="VIQ234" s="223"/>
      <c r="VIR234" s="333"/>
      <c r="VIS234" s="333"/>
      <c r="VIT234" s="223"/>
      <c r="VIU234" s="418"/>
      <c r="VIV234" s="418"/>
      <c r="VIW234" s="331"/>
      <c r="VIX234" s="332"/>
      <c r="VIY234" s="418"/>
      <c r="VIZ234" s="223"/>
      <c r="VJA234" s="223"/>
      <c r="VJB234" s="333"/>
      <c r="VJC234" s="333"/>
      <c r="VJD234" s="223"/>
      <c r="VJE234" s="418"/>
      <c r="VJF234" s="418"/>
      <c r="VJG234" s="331"/>
      <c r="VJH234" s="332"/>
      <c r="VJI234" s="418"/>
      <c r="VJJ234" s="223"/>
      <c r="VJK234" s="223"/>
      <c r="VJL234" s="333"/>
      <c r="VJM234" s="333"/>
      <c r="VJN234" s="223"/>
      <c r="VJO234" s="418"/>
      <c r="VJP234" s="418"/>
      <c r="VJQ234" s="331"/>
      <c r="VJR234" s="332"/>
      <c r="VJS234" s="418"/>
      <c r="VJT234" s="223"/>
      <c r="VJU234" s="223"/>
      <c r="VJV234" s="333"/>
      <c r="VJW234" s="333"/>
      <c r="VJX234" s="223"/>
      <c r="VJY234" s="418"/>
      <c r="VJZ234" s="418"/>
      <c r="VKA234" s="331"/>
      <c r="VKB234" s="332"/>
      <c r="VKC234" s="418"/>
      <c r="VKD234" s="223"/>
      <c r="VKE234" s="223"/>
      <c r="VKF234" s="333"/>
      <c r="VKG234" s="333"/>
      <c r="VKH234" s="223"/>
      <c r="VKI234" s="418"/>
      <c r="VKJ234" s="418"/>
      <c r="VKK234" s="331"/>
      <c r="VKL234" s="332"/>
      <c r="VKM234" s="418"/>
      <c r="VKN234" s="223"/>
      <c r="VKO234" s="223"/>
      <c r="VKP234" s="333"/>
      <c r="VKQ234" s="333"/>
      <c r="VKR234" s="223"/>
      <c r="VKS234" s="418"/>
      <c r="VKT234" s="418"/>
      <c r="VKU234" s="331"/>
      <c r="VKV234" s="332"/>
      <c r="VKW234" s="418"/>
      <c r="VKX234" s="223"/>
      <c r="VKY234" s="223"/>
      <c r="VKZ234" s="333"/>
      <c r="VLA234" s="333"/>
      <c r="VLB234" s="223"/>
      <c r="VLC234" s="418"/>
      <c r="VLD234" s="418"/>
      <c r="VLE234" s="331"/>
      <c r="VLF234" s="332"/>
      <c r="VLG234" s="418"/>
      <c r="VLH234" s="223"/>
      <c r="VLI234" s="223"/>
      <c r="VLJ234" s="333"/>
      <c r="VLK234" s="333"/>
      <c r="VLL234" s="223"/>
      <c r="VLM234" s="418"/>
      <c r="VLN234" s="418"/>
      <c r="VLO234" s="331"/>
      <c r="VLP234" s="332"/>
      <c r="VLQ234" s="418"/>
      <c r="VLR234" s="223"/>
      <c r="VLS234" s="223"/>
      <c r="VLT234" s="333"/>
      <c r="VLU234" s="333"/>
      <c r="VLV234" s="223"/>
      <c r="VLW234" s="418"/>
      <c r="VLX234" s="418"/>
      <c r="VLY234" s="331"/>
      <c r="VLZ234" s="332"/>
      <c r="VMA234" s="418"/>
      <c r="VMB234" s="223"/>
      <c r="VMC234" s="223"/>
      <c r="VMD234" s="333"/>
      <c r="VME234" s="333"/>
      <c r="VMF234" s="223"/>
      <c r="VMG234" s="418"/>
      <c r="VMH234" s="418"/>
      <c r="VMI234" s="331"/>
      <c r="VMJ234" s="332"/>
      <c r="VMK234" s="418"/>
      <c r="VML234" s="223"/>
      <c r="VMM234" s="223"/>
      <c r="VMN234" s="333"/>
      <c r="VMO234" s="333"/>
      <c r="VMP234" s="223"/>
      <c r="VMQ234" s="418"/>
      <c r="VMR234" s="418"/>
      <c r="VMS234" s="331"/>
      <c r="VMT234" s="332"/>
      <c r="VMU234" s="418"/>
      <c r="VMV234" s="223"/>
      <c r="VMW234" s="223"/>
      <c r="VMX234" s="333"/>
      <c r="VMY234" s="333"/>
      <c r="VMZ234" s="223"/>
      <c r="VNA234" s="418"/>
      <c r="VNB234" s="418"/>
      <c r="VNC234" s="331"/>
      <c r="VND234" s="332"/>
      <c r="VNE234" s="418"/>
      <c r="VNF234" s="223"/>
      <c r="VNG234" s="223"/>
      <c r="VNH234" s="333"/>
      <c r="VNI234" s="333"/>
      <c r="VNJ234" s="223"/>
      <c r="VNK234" s="418"/>
      <c r="VNL234" s="418"/>
      <c r="VNM234" s="331"/>
      <c r="VNN234" s="332"/>
      <c r="VNO234" s="418"/>
      <c r="VNP234" s="223"/>
      <c r="VNQ234" s="223"/>
      <c r="VNR234" s="333"/>
      <c r="VNS234" s="333"/>
      <c r="VNT234" s="223"/>
      <c r="VNU234" s="418"/>
      <c r="VNV234" s="418"/>
      <c r="VNW234" s="331"/>
      <c r="VNX234" s="332"/>
      <c r="VNY234" s="418"/>
      <c r="VNZ234" s="223"/>
      <c r="VOA234" s="223"/>
      <c r="VOB234" s="333"/>
      <c r="VOC234" s="333"/>
      <c r="VOD234" s="223"/>
      <c r="VOE234" s="418"/>
      <c r="VOF234" s="418"/>
      <c r="VOG234" s="331"/>
      <c r="VOH234" s="332"/>
      <c r="VOI234" s="418"/>
      <c r="VOJ234" s="223"/>
      <c r="VOK234" s="223"/>
      <c r="VOL234" s="333"/>
      <c r="VOM234" s="333"/>
      <c r="VON234" s="223"/>
      <c r="VOO234" s="418"/>
      <c r="VOP234" s="418"/>
      <c r="VOQ234" s="331"/>
      <c r="VOR234" s="332"/>
      <c r="VOS234" s="418"/>
      <c r="VOT234" s="223"/>
      <c r="VOU234" s="223"/>
      <c r="VOV234" s="333"/>
      <c r="VOW234" s="333"/>
      <c r="VOX234" s="223"/>
      <c r="VOY234" s="418"/>
      <c r="VOZ234" s="418"/>
      <c r="VPA234" s="331"/>
      <c r="VPB234" s="332"/>
      <c r="VPC234" s="418"/>
      <c r="VPD234" s="223"/>
      <c r="VPE234" s="223"/>
      <c r="VPF234" s="333"/>
      <c r="VPG234" s="333"/>
      <c r="VPH234" s="223"/>
      <c r="VPI234" s="418"/>
      <c r="VPJ234" s="418"/>
      <c r="VPK234" s="331"/>
      <c r="VPL234" s="332"/>
      <c r="VPM234" s="418"/>
      <c r="VPN234" s="223"/>
      <c r="VPO234" s="223"/>
      <c r="VPP234" s="333"/>
      <c r="VPQ234" s="333"/>
      <c r="VPR234" s="223"/>
      <c r="VPS234" s="418"/>
      <c r="VPT234" s="418"/>
      <c r="VPU234" s="331"/>
      <c r="VPV234" s="332"/>
      <c r="VPW234" s="418"/>
      <c r="VPX234" s="223"/>
      <c r="VPY234" s="223"/>
      <c r="VPZ234" s="333"/>
      <c r="VQA234" s="333"/>
      <c r="VQB234" s="223"/>
      <c r="VQC234" s="418"/>
      <c r="VQD234" s="418"/>
      <c r="VQE234" s="331"/>
      <c r="VQF234" s="332"/>
      <c r="VQG234" s="418"/>
      <c r="VQH234" s="223"/>
      <c r="VQI234" s="223"/>
      <c r="VQJ234" s="333"/>
      <c r="VQK234" s="333"/>
      <c r="VQL234" s="223"/>
      <c r="VQM234" s="418"/>
      <c r="VQN234" s="418"/>
      <c r="VQO234" s="331"/>
      <c r="VQP234" s="332"/>
      <c r="VQQ234" s="418"/>
      <c r="VQR234" s="223"/>
      <c r="VQS234" s="223"/>
      <c r="VQT234" s="333"/>
      <c r="VQU234" s="333"/>
      <c r="VQV234" s="223"/>
      <c r="VQW234" s="418"/>
      <c r="VQX234" s="418"/>
      <c r="VQY234" s="331"/>
      <c r="VQZ234" s="332"/>
      <c r="VRA234" s="418"/>
      <c r="VRB234" s="223"/>
      <c r="VRC234" s="223"/>
      <c r="VRD234" s="333"/>
      <c r="VRE234" s="333"/>
      <c r="VRF234" s="223"/>
      <c r="VRG234" s="418"/>
      <c r="VRH234" s="418"/>
      <c r="VRI234" s="331"/>
      <c r="VRJ234" s="332"/>
      <c r="VRK234" s="418"/>
      <c r="VRL234" s="223"/>
      <c r="VRM234" s="223"/>
      <c r="VRN234" s="333"/>
      <c r="VRO234" s="333"/>
      <c r="VRP234" s="223"/>
      <c r="VRQ234" s="418"/>
      <c r="VRR234" s="418"/>
      <c r="VRS234" s="331"/>
      <c r="VRT234" s="332"/>
      <c r="VRU234" s="418"/>
      <c r="VRV234" s="223"/>
      <c r="VRW234" s="223"/>
      <c r="VRX234" s="333"/>
      <c r="VRY234" s="333"/>
      <c r="VRZ234" s="223"/>
      <c r="VSA234" s="418"/>
      <c r="VSB234" s="418"/>
      <c r="VSC234" s="331"/>
      <c r="VSD234" s="332"/>
      <c r="VSE234" s="418"/>
      <c r="VSF234" s="223"/>
      <c r="VSG234" s="223"/>
      <c r="VSH234" s="333"/>
      <c r="VSI234" s="333"/>
      <c r="VSJ234" s="223"/>
      <c r="VSK234" s="418"/>
      <c r="VSL234" s="418"/>
      <c r="VSM234" s="331"/>
      <c r="VSN234" s="332"/>
      <c r="VSO234" s="418"/>
      <c r="VSP234" s="223"/>
      <c r="VSQ234" s="223"/>
      <c r="VSR234" s="333"/>
      <c r="VSS234" s="333"/>
      <c r="VST234" s="223"/>
      <c r="VSU234" s="418"/>
      <c r="VSV234" s="418"/>
      <c r="VSW234" s="331"/>
      <c r="VSX234" s="332"/>
      <c r="VSY234" s="418"/>
      <c r="VSZ234" s="223"/>
      <c r="VTA234" s="223"/>
      <c r="VTB234" s="333"/>
      <c r="VTC234" s="333"/>
      <c r="VTD234" s="223"/>
      <c r="VTE234" s="418"/>
      <c r="VTF234" s="418"/>
      <c r="VTG234" s="331"/>
      <c r="VTH234" s="332"/>
      <c r="VTI234" s="418"/>
      <c r="VTJ234" s="223"/>
      <c r="VTK234" s="223"/>
      <c r="VTL234" s="333"/>
      <c r="VTM234" s="333"/>
      <c r="VTN234" s="223"/>
      <c r="VTO234" s="418"/>
      <c r="VTP234" s="418"/>
      <c r="VTQ234" s="331"/>
      <c r="VTR234" s="332"/>
      <c r="VTS234" s="418"/>
      <c r="VTT234" s="223"/>
      <c r="VTU234" s="223"/>
      <c r="VTV234" s="333"/>
      <c r="VTW234" s="333"/>
      <c r="VTX234" s="223"/>
      <c r="VTY234" s="418"/>
      <c r="VTZ234" s="418"/>
      <c r="VUA234" s="331"/>
      <c r="VUB234" s="332"/>
      <c r="VUC234" s="418"/>
      <c r="VUD234" s="223"/>
      <c r="VUE234" s="223"/>
      <c r="VUF234" s="333"/>
      <c r="VUG234" s="333"/>
      <c r="VUH234" s="223"/>
      <c r="VUI234" s="418"/>
      <c r="VUJ234" s="418"/>
      <c r="VUK234" s="331"/>
      <c r="VUL234" s="332"/>
      <c r="VUM234" s="418"/>
      <c r="VUN234" s="223"/>
      <c r="VUO234" s="223"/>
      <c r="VUP234" s="333"/>
      <c r="VUQ234" s="333"/>
      <c r="VUR234" s="223"/>
      <c r="VUS234" s="418"/>
      <c r="VUT234" s="418"/>
      <c r="VUU234" s="331"/>
      <c r="VUV234" s="332"/>
      <c r="VUW234" s="418"/>
      <c r="VUX234" s="223"/>
      <c r="VUY234" s="223"/>
      <c r="VUZ234" s="333"/>
      <c r="VVA234" s="333"/>
      <c r="VVB234" s="223"/>
      <c r="VVC234" s="418"/>
      <c r="VVD234" s="418"/>
      <c r="VVE234" s="331"/>
      <c r="VVF234" s="332"/>
      <c r="VVG234" s="418"/>
      <c r="VVH234" s="223"/>
      <c r="VVI234" s="223"/>
      <c r="VVJ234" s="333"/>
      <c r="VVK234" s="333"/>
      <c r="VVL234" s="223"/>
      <c r="VVM234" s="418"/>
      <c r="VVN234" s="418"/>
      <c r="VVO234" s="331"/>
      <c r="VVP234" s="332"/>
      <c r="VVQ234" s="418"/>
      <c r="VVR234" s="223"/>
      <c r="VVS234" s="223"/>
      <c r="VVT234" s="333"/>
      <c r="VVU234" s="333"/>
      <c r="VVV234" s="223"/>
      <c r="VVW234" s="418"/>
      <c r="VVX234" s="418"/>
      <c r="VVY234" s="331"/>
      <c r="VVZ234" s="332"/>
      <c r="VWA234" s="418"/>
      <c r="VWB234" s="223"/>
      <c r="VWC234" s="223"/>
      <c r="VWD234" s="333"/>
      <c r="VWE234" s="333"/>
      <c r="VWF234" s="223"/>
      <c r="VWG234" s="418"/>
      <c r="VWH234" s="418"/>
      <c r="VWI234" s="331"/>
      <c r="VWJ234" s="332"/>
      <c r="VWK234" s="418"/>
      <c r="VWL234" s="223"/>
      <c r="VWM234" s="223"/>
      <c r="VWN234" s="333"/>
      <c r="VWO234" s="333"/>
      <c r="VWP234" s="223"/>
      <c r="VWQ234" s="418"/>
      <c r="VWR234" s="418"/>
      <c r="VWS234" s="331"/>
      <c r="VWT234" s="332"/>
      <c r="VWU234" s="418"/>
      <c r="VWV234" s="223"/>
      <c r="VWW234" s="223"/>
      <c r="VWX234" s="333"/>
      <c r="VWY234" s="333"/>
      <c r="VWZ234" s="223"/>
      <c r="VXA234" s="418"/>
      <c r="VXB234" s="418"/>
      <c r="VXC234" s="331"/>
      <c r="VXD234" s="332"/>
      <c r="VXE234" s="418"/>
      <c r="VXF234" s="223"/>
      <c r="VXG234" s="223"/>
      <c r="VXH234" s="333"/>
      <c r="VXI234" s="333"/>
      <c r="VXJ234" s="223"/>
      <c r="VXK234" s="418"/>
      <c r="VXL234" s="418"/>
      <c r="VXM234" s="331"/>
      <c r="VXN234" s="332"/>
      <c r="VXO234" s="418"/>
      <c r="VXP234" s="223"/>
      <c r="VXQ234" s="223"/>
      <c r="VXR234" s="333"/>
      <c r="VXS234" s="333"/>
      <c r="VXT234" s="223"/>
      <c r="VXU234" s="418"/>
      <c r="VXV234" s="418"/>
      <c r="VXW234" s="331"/>
      <c r="VXX234" s="332"/>
      <c r="VXY234" s="418"/>
      <c r="VXZ234" s="223"/>
      <c r="VYA234" s="223"/>
      <c r="VYB234" s="333"/>
      <c r="VYC234" s="333"/>
      <c r="VYD234" s="223"/>
      <c r="VYE234" s="418"/>
      <c r="VYF234" s="418"/>
      <c r="VYG234" s="331"/>
      <c r="VYH234" s="332"/>
      <c r="VYI234" s="418"/>
      <c r="VYJ234" s="223"/>
      <c r="VYK234" s="223"/>
      <c r="VYL234" s="333"/>
      <c r="VYM234" s="333"/>
      <c r="VYN234" s="223"/>
      <c r="VYO234" s="418"/>
      <c r="VYP234" s="418"/>
      <c r="VYQ234" s="331"/>
      <c r="VYR234" s="332"/>
      <c r="VYS234" s="418"/>
      <c r="VYT234" s="223"/>
      <c r="VYU234" s="223"/>
      <c r="VYV234" s="333"/>
      <c r="VYW234" s="333"/>
      <c r="VYX234" s="223"/>
      <c r="VYY234" s="418"/>
      <c r="VYZ234" s="418"/>
      <c r="VZA234" s="331"/>
      <c r="VZB234" s="332"/>
      <c r="VZC234" s="418"/>
      <c r="VZD234" s="223"/>
      <c r="VZE234" s="223"/>
      <c r="VZF234" s="333"/>
      <c r="VZG234" s="333"/>
      <c r="VZH234" s="223"/>
      <c r="VZI234" s="418"/>
      <c r="VZJ234" s="418"/>
      <c r="VZK234" s="331"/>
      <c r="VZL234" s="332"/>
      <c r="VZM234" s="418"/>
      <c r="VZN234" s="223"/>
      <c r="VZO234" s="223"/>
      <c r="VZP234" s="333"/>
      <c r="VZQ234" s="333"/>
      <c r="VZR234" s="223"/>
      <c r="VZS234" s="418"/>
      <c r="VZT234" s="418"/>
      <c r="VZU234" s="331"/>
      <c r="VZV234" s="332"/>
      <c r="VZW234" s="418"/>
      <c r="VZX234" s="223"/>
      <c r="VZY234" s="223"/>
      <c r="VZZ234" s="333"/>
      <c r="WAA234" s="333"/>
      <c r="WAB234" s="223"/>
      <c r="WAC234" s="418"/>
      <c r="WAD234" s="418"/>
      <c r="WAE234" s="331"/>
      <c r="WAF234" s="332"/>
      <c r="WAG234" s="418"/>
      <c r="WAH234" s="223"/>
      <c r="WAI234" s="223"/>
      <c r="WAJ234" s="333"/>
      <c r="WAK234" s="333"/>
      <c r="WAL234" s="223"/>
      <c r="WAM234" s="418"/>
      <c r="WAN234" s="418"/>
      <c r="WAO234" s="331"/>
      <c r="WAP234" s="332"/>
      <c r="WAQ234" s="418"/>
      <c r="WAR234" s="223"/>
      <c r="WAS234" s="223"/>
      <c r="WAT234" s="333"/>
      <c r="WAU234" s="333"/>
      <c r="WAV234" s="223"/>
      <c r="WAW234" s="418"/>
      <c r="WAX234" s="418"/>
      <c r="WAY234" s="331"/>
      <c r="WAZ234" s="332"/>
      <c r="WBA234" s="418"/>
      <c r="WBB234" s="223"/>
      <c r="WBC234" s="223"/>
      <c r="WBD234" s="333"/>
      <c r="WBE234" s="333"/>
      <c r="WBF234" s="223"/>
      <c r="WBG234" s="418"/>
      <c r="WBH234" s="418"/>
      <c r="WBI234" s="331"/>
      <c r="WBJ234" s="332"/>
      <c r="WBK234" s="418"/>
      <c r="WBL234" s="223"/>
      <c r="WBM234" s="223"/>
      <c r="WBN234" s="333"/>
      <c r="WBO234" s="333"/>
      <c r="WBP234" s="223"/>
      <c r="WBQ234" s="418"/>
      <c r="WBR234" s="418"/>
      <c r="WBS234" s="331"/>
      <c r="WBT234" s="332"/>
      <c r="WBU234" s="418"/>
      <c r="WBV234" s="223"/>
      <c r="WBW234" s="223"/>
      <c r="WBX234" s="333"/>
      <c r="WBY234" s="333"/>
      <c r="WBZ234" s="223"/>
      <c r="WCA234" s="418"/>
      <c r="WCB234" s="418"/>
      <c r="WCC234" s="331"/>
      <c r="WCD234" s="332"/>
      <c r="WCE234" s="418"/>
      <c r="WCF234" s="223"/>
      <c r="WCG234" s="223"/>
      <c r="WCH234" s="333"/>
      <c r="WCI234" s="333"/>
      <c r="WCJ234" s="223"/>
      <c r="WCK234" s="418"/>
      <c r="WCL234" s="418"/>
      <c r="WCM234" s="331"/>
      <c r="WCN234" s="332"/>
      <c r="WCO234" s="418"/>
      <c r="WCP234" s="223"/>
      <c r="WCQ234" s="223"/>
      <c r="WCR234" s="333"/>
      <c r="WCS234" s="333"/>
      <c r="WCT234" s="223"/>
      <c r="WCU234" s="418"/>
      <c r="WCV234" s="418"/>
      <c r="WCW234" s="331"/>
      <c r="WCX234" s="332"/>
      <c r="WCY234" s="418"/>
      <c r="WCZ234" s="223"/>
      <c r="WDA234" s="223"/>
      <c r="WDB234" s="333"/>
      <c r="WDC234" s="333"/>
      <c r="WDD234" s="223"/>
      <c r="WDE234" s="418"/>
      <c r="WDF234" s="418"/>
      <c r="WDG234" s="331"/>
      <c r="WDH234" s="332"/>
      <c r="WDI234" s="418"/>
      <c r="WDJ234" s="223"/>
      <c r="WDK234" s="223"/>
      <c r="WDL234" s="333"/>
      <c r="WDM234" s="333"/>
      <c r="WDN234" s="223"/>
      <c r="WDO234" s="418"/>
      <c r="WDP234" s="418"/>
      <c r="WDQ234" s="331"/>
      <c r="WDR234" s="332"/>
      <c r="WDS234" s="418"/>
      <c r="WDT234" s="223"/>
      <c r="WDU234" s="223"/>
      <c r="WDV234" s="333"/>
      <c r="WDW234" s="333"/>
      <c r="WDX234" s="223"/>
      <c r="WDY234" s="418"/>
      <c r="WDZ234" s="418"/>
      <c r="WEA234" s="331"/>
      <c r="WEB234" s="332"/>
      <c r="WEC234" s="418"/>
      <c r="WED234" s="223"/>
      <c r="WEE234" s="223"/>
      <c r="WEF234" s="333"/>
      <c r="WEG234" s="333"/>
      <c r="WEH234" s="223"/>
      <c r="WEI234" s="418"/>
      <c r="WEJ234" s="418"/>
      <c r="WEK234" s="331"/>
      <c r="WEL234" s="332"/>
      <c r="WEM234" s="418"/>
      <c r="WEN234" s="223"/>
      <c r="WEO234" s="223"/>
      <c r="WEP234" s="333"/>
      <c r="WEQ234" s="333"/>
      <c r="WER234" s="223"/>
      <c r="WES234" s="418"/>
      <c r="WET234" s="418"/>
      <c r="WEU234" s="331"/>
      <c r="WEV234" s="332"/>
      <c r="WEW234" s="418"/>
      <c r="WEX234" s="223"/>
      <c r="WEY234" s="223"/>
      <c r="WEZ234" s="333"/>
      <c r="WFA234" s="333"/>
      <c r="WFB234" s="223"/>
      <c r="WFC234" s="418"/>
      <c r="WFD234" s="418"/>
      <c r="WFE234" s="331"/>
      <c r="WFF234" s="332"/>
      <c r="WFG234" s="418"/>
      <c r="WFH234" s="223"/>
      <c r="WFI234" s="223"/>
      <c r="WFJ234" s="333"/>
      <c r="WFK234" s="333"/>
      <c r="WFL234" s="223"/>
      <c r="WFM234" s="418"/>
      <c r="WFN234" s="418"/>
      <c r="WFO234" s="331"/>
      <c r="WFP234" s="332"/>
      <c r="WFQ234" s="418"/>
      <c r="WFR234" s="223"/>
      <c r="WFS234" s="223"/>
      <c r="WFT234" s="333"/>
      <c r="WFU234" s="333"/>
      <c r="WFV234" s="223"/>
      <c r="WFW234" s="418"/>
      <c r="WFX234" s="418"/>
      <c r="WFY234" s="331"/>
      <c r="WFZ234" s="332"/>
      <c r="WGA234" s="418"/>
      <c r="WGB234" s="223"/>
      <c r="WGC234" s="223"/>
      <c r="WGD234" s="333"/>
      <c r="WGE234" s="333"/>
      <c r="WGF234" s="223"/>
      <c r="WGG234" s="418"/>
      <c r="WGH234" s="418"/>
      <c r="WGI234" s="331"/>
      <c r="WGJ234" s="332"/>
      <c r="WGK234" s="418"/>
      <c r="WGL234" s="223"/>
      <c r="WGM234" s="223"/>
      <c r="WGN234" s="333"/>
      <c r="WGO234" s="333"/>
      <c r="WGP234" s="223"/>
      <c r="WGQ234" s="418"/>
      <c r="WGR234" s="418"/>
      <c r="WGS234" s="331"/>
      <c r="WGT234" s="332"/>
      <c r="WGU234" s="418"/>
      <c r="WGV234" s="223"/>
      <c r="WGW234" s="223"/>
      <c r="WGX234" s="333"/>
      <c r="WGY234" s="333"/>
      <c r="WGZ234" s="223"/>
      <c r="WHA234" s="418"/>
      <c r="WHB234" s="418"/>
      <c r="WHC234" s="331"/>
      <c r="WHD234" s="332"/>
      <c r="WHE234" s="418"/>
      <c r="WHF234" s="223"/>
      <c r="WHG234" s="223"/>
      <c r="WHH234" s="333"/>
      <c r="WHI234" s="333"/>
      <c r="WHJ234" s="223"/>
      <c r="WHK234" s="418"/>
      <c r="WHL234" s="418"/>
      <c r="WHM234" s="331"/>
      <c r="WHN234" s="332"/>
      <c r="WHO234" s="418"/>
      <c r="WHP234" s="223"/>
      <c r="WHQ234" s="223"/>
      <c r="WHR234" s="333"/>
      <c r="WHS234" s="333"/>
      <c r="WHT234" s="223"/>
      <c r="WHU234" s="418"/>
      <c r="WHV234" s="418"/>
      <c r="WHW234" s="331"/>
      <c r="WHX234" s="332"/>
      <c r="WHY234" s="418"/>
      <c r="WHZ234" s="223"/>
      <c r="WIA234" s="223"/>
      <c r="WIB234" s="333"/>
      <c r="WIC234" s="333"/>
      <c r="WID234" s="223"/>
      <c r="WIE234" s="418"/>
      <c r="WIF234" s="418"/>
      <c r="WIG234" s="331"/>
      <c r="WIH234" s="332"/>
      <c r="WII234" s="418"/>
      <c r="WIJ234" s="223"/>
      <c r="WIK234" s="223"/>
      <c r="WIL234" s="333"/>
      <c r="WIM234" s="333"/>
      <c r="WIN234" s="223"/>
      <c r="WIO234" s="418"/>
      <c r="WIP234" s="418"/>
      <c r="WIQ234" s="331"/>
      <c r="WIR234" s="332"/>
      <c r="WIS234" s="418"/>
      <c r="WIT234" s="223"/>
      <c r="WIU234" s="223"/>
      <c r="WIV234" s="333"/>
      <c r="WIW234" s="333"/>
      <c r="WIX234" s="223"/>
      <c r="WIY234" s="418"/>
      <c r="WIZ234" s="418"/>
      <c r="WJA234" s="331"/>
      <c r="WJB234" s="332"/>
      <c r="WJC234" s="418"/>
      <c r="WJD234" s="223"/>
      <c r="WJE234" s="223"/>
      <c r="WJF234" s="333"/>
      <c r="WJG234" s="333"/>
      <c r="WJH234" s="223"/>
      <c r="WJI234" s="418"/>
      <c r="WJJ234" s="418"/>
      <c r="WJK234" s="331"/>
      <c r="WJL234" s="332"/>
      <c r="WJM234" s="418"/>
      <c r="WJN234" s="223"/>
      <c r="WJO234" s="223"/>
      <c r="WJP234" s="333"/>
      <c r="WJQ234" s="333"/>
      <c r="WJR234" s="223"/>
      <c r="WJS234" s="418"/>
      <c r="WJT234" s="418"/>
      <c r="WJU234" s="331"/>
      <c r="WJV234" s="332"/>
      <c r="WJW234" s="418"/>
      <c r="WJX234" s="223"/>
      <c r="WJY234" s="223"/>
      <c r="WJZ234" s="333"/>
      <c r="WKA234" s="333"/>
      <c r="WKB234" s="223"/>
      <c r="WKC234" s="418"/>
      <c r="WKD234" s="418"/>
      <c r="WKE234" s="331"/>
      <c r="WKF234" s="332"/>
      <c r="WKG234" s="418"/>
      <c r="WKH234" s="223"/>
      <c r="WKI234" s="223"/>
      <c r="WKJ234" s="333"/>
      <c r="WKK234" s="333"/>
      <c r="WKL234" s="223"/>
      <c r="WKM234" s="418"/>
      <c r="WKN234" s="418"/>
      <c r="WKO234" s="331"/>
      <c r="WKP234" s="332"/>
      <c r="WKQ234" s="418"/>
      <c r="WKR234" s="223"/>
      <c r="WKS234" s="223"/>
      <c r="WKT234" s="333"/>
      <c r="WKU234" s="333"/>
      <c r="WKV234" s="223"/>
      <c r="WKW234" s="418"/>
      <c r="WKX234" s="418"/>
      <c r="WKY234" s="331"/>
      <c r="WKZ234" s="332"/>
      <c r="WLA234" s="418"/>
      <c r="WLB234" s="223"/>
      <c r="WLC234" s="223"/>
      <c r="WLD234" s="333"/>
      <c r="WLE234" s="333"/>
      <c r="WLF234" s="223"/>
      <c r="WLG234" s="418"/>
      <c r="WLH234" s="418"/>
      <c r="WLI234" s="331"/>
      <c r="WLJ234" s="332"/>
      <c r="WLK234" s="418"/>
      <c r="WLL234" s="223"/>
      <c r="WLM234" s="223"/>
      <c r="WLN234" s="333"/>
      <c r="WLO234" s="333"/>
      <c r="WLP234" s="223"/>
      <c r="WLQ234" s="418"/>
      <c r="WLR234" s="418"/>
      <c r="WLS234" s="331"/>
      <c r="WLT234" s="332"/>
      <c r="WLU234" s="418"/>
      <c r="WLV234" s="223"/>
      <c r="WLW234" s="223"/>
      <c r="WLX234" s="333"/>
      <c r="WLY234" s="333"/>
      <c r="WLZ234" s="223"/>
      <c r="WMA234" s="418"/>
      <c r="WMB234" s="418"/>
      <c r="WMC234" s="331"/>
      <c r="WMD234" s="332"/>
      <c r="WME234" s="418"/>
      <c r="WMF234" s="223"/>
      <c r="WMG234" s="223"/>
      <c r="WMH234" s="333"/>
      <c r="WMI234" s="333"/>
      <c r="WMJ234" s="223"/>
      <c r="WMK234" s="418"/>
      <c r="WML234" s="418"/>
      <c r="WMM234" s="331"/>
      <c r="WMN234" s="332"/>
      <c r="WMO234" s="418"/>
      <c r="WMP234" s="223"/>
      <c r="WMQ234" s="223"/>
      <c r="WMR234" s="333"/>
      <c r="WMS234" s="333"/>
      <c r="WMT234" s="223"/>
      <c r="WMU234" s="418"/>
      <c r="WMV234" s="418"/>
      <c r="WMW234" s="331"/>
      <c r="WMX234" s="332"/>
      <c r="WMY234" s="418"/>
      <c r="WMZ234" s="223"/>
      <c r="WNA234" s="223"/>
      <c r="WNB234" s="333"/>
      <c r="WNC234" s="333"/>
      <c r="WND234" s="223"/>
      <c r="WNE234" s="418"/>
      <c r="WNF234" s="418"/>
      <c r="WNG234" s="331"/>
      <c r="WNH234" s="332"/>
      <c r="WNI234" s="418"/>
      <c r="WNJ234" s="223"/>
      <c r="WNK234" s="223"/>
      <c r="WNL234" s="333"/>
      <c r="WNM234" s="333"/>
      <c r="WNN234" s="223"/>
      <c r="WNO234" s="418"/>
      <c r="WNP234" s="418"/>
      <c r="WNQ234" s="331"/>
      <c r="WNR234" s="332"/>
      <c r="WNS234" s="418"/>
      <c r="WNT234" s="223"/>
      <c r="WNU234" s="223"/>
      <c r="WNV234" s="333"/>
      <c r="WNW234" s="333"/>
      <c r="WNX234" s="223"/>
      <c r="WNY234" s="418"/>
      <c r="WNZ234" s="418"/>
      <c r="WOA234" s="331"/>
      <c r="WOB234" s="332"/>
      <c r="WOC234" s="418"/>
      <c r="WOD234" s="223"/>
      <c r="WOE234" s="223"/>
      <c r="WOF234" s="333"/>
      <c r="WOG234" s="333"/>
      <c r="WOH234" s="223"/>
      <c r="WOI234" s="418"/>
      <c r="WOJ234" s="418"/>
      <c r="WOK234" s="331"/>
      <c r="WOL234" s="332"/>
      <c r="WOM234" s="418"/>
      <c r="WON234" s="223"/>
      <c r="WOO234" s="223"/>
      <c r="WOP234" s="333"/>
      <c r="WOQ234" s="333"/>
      <c r="WOR234" s="223"/>
      <c r="WOS234" s="418"/>
      <c r="WOT234" s="418"/>
      <c r="WOU234" s="331"/>
      <c r="WOV234" s="332"/>
      <c r="WOW234" s="418"/>
      <c r="WOX234" s="223"/>
      <c r="WOY234" s="223"/>
      <c r="WOZ234" s="333"/>
      <c r="WPA234" s="333"/>
      <c r="WPB234" s="223"/>
      <c r="WPC234" s="418"/>
      <c r="WPD234" s="418"/>
      <c r="WPE234" s="331"/>
      <c r="WPF234" s="332"/>
      <c r="WPG234" s="418"/>
      <c r="WPH234" s="223"/>
      <c r="WPI234" s="223"/>
      <c r="WPJ234" s="333"/>
      <c r="WPK234" s="333"/>
      <c r="WPL234" s="223"/>
      <c r="WPM234" s="418"/>
      <c r="WPN234" s="418"/>
      <c r="WPO234" s="331"/>
      <c r="WPP234" s="332"/>
      <c r="WPQ234" s="418"/>
      <c r="WPR234" s="223"/>
      <c r="WPS234" s="223"/>
      <c r="WPT234" s="333"/>
      <c r="WPU234" s="333"/>
      <c r="WPV234" s="223"/>
      <c r="WPW234" s="418"/>
      <c r="WPX234" s="418"/>
      <c r="WPY234" s="331"/>
      <c r="WPZ234" s="332"/>
      <c r="WQA234" s="418"/>
      <c r="WQB234" s="223"/>
      <c r="WQC234" s="223"/>
      <c r="WQD234" s="333"/>
      <c r="WQE234" s="333"/>
      <c r="WQF234" s="223"/>
      <c r="WQG234" s="418"/>
      <c r="WQH234" s="418"/>
      <c r="WQI234" s="331"/>
      <c r="WQJ234" s="332"/>
      <c r="WQK234" s="418"/>
      <c r="WQL234" s="223"/>
      <c r="WQM234" s="223"/>
      <c r="WQN234" s="333"/>
      <c r="WQO234" s="333"/>
      <c r="WQP234" s="223"/>
      <c r="WQQ234" s="418"/>
      <c r="WQR234" s="418"/>
      <c r="WQS234" s="331"/>
      <c r="WQT234" s="332"/>
      <c r="WQU234" s="418"/>
      <c r="WQV234" s="223"/>
      <c r="WQW234" s="223"/>
      <c r="WQX234" s="333"/>
      <c r="WQY234" s="333"/>
      <c r="WQZ234" s="223"/>
      <c r="WRA234" s="418"/>
      <c r="WRB234" s="418"/>
      <c r="WRC234" s="331"/>
      <c r="WRD234" s="332"/>
      <c r="WRE234" s="418"/>
      <c r="WRF234" s="223"/>
      <c r="WRG234" s="223"/>
      <c r="WRH234" s="333"/>
      <c r="WRI234" s="333"/>
      <c r="WRJ234" s="223"/>
      <c r="WRK234" s="418"/>
      <c r="WRL234" s="418"/>
      <c r="WRM234" s="331"/>
      <c r="WRN234" s="332"/>
      <c r="WRO234" s="418"/>
      <c r="WRP234" s="223"/>
      <c r="WRQ234" s="223"/>
      <c r="WRR234" s="333"/>
      <c r="WRS234" s="333"/>
      <c r="WRT234" s="223"/>
      <c r="WRU234" s="418"/>
      <c r="WRV234" s="418"/>
      <c r="WRW234" s="331"/>
      <c r="WRX234" s="332"/>
      <c r="WRY234" s="418"/>
      <c r="WRZ234" s="223"/>
      <c r="WSA234" s="223"/>
      <c r="WSB234" s="333"/>
      <c r="WSC234" s="333"/>
      <c r="WSD234" s="223"/>
      <c r="WSE234" s="418"/>
      <c r="WSF234" s="418"/>
      <c r="WSG234" s="331"/>
      <c r="WSH234" s="332"/>
      <c r="WSI234" s="418"/>
      <c r="WSJ234" s="223"/>
      <c r="WSK234" s="223"/>
      <c r="WSL234" s="333"/>
      <c r="WSM234" s="333"/>
      <c r="WSN234" s="223"/>
      <c r="WSO234" s="418"/>
      <c r="WSP234" s="418"/>
      <c r="WSQ234" s="331"/>
      <c r="WSR234" s="332"/>
      <c r="WSS234" s="418"/>
      <c r="WST234" s="223"/>
      <c r="WSU234" s="223"/>
      <c r="WSV234" s="333"/>
      <c r="WSW234" s="333"/>
      <c r="WSX234" s="223"/>
      <c r="WSY234" s="418"/>
      <c r="WSZ234" s="418"/>
      <c r="WTA234" s="331"/>
      <c r="WTB234" s="332"/>
      <c r="WTC234" s="418"/>
      <c r="WTD234" s="223"/>
      <c r="WTE234" s="223"/>
      <c r="WTF234" s="333"/>
      <c r="WTG234" s="333"/>
      <c r="WTH234" s="223"/>
      <c r="WTI234" s="418"/>
      <c r="WTJ234" s="418"/>
      <c r="WTK234" s="331"/>
      <c r="WTL234" s="332"/>
      <c r="WTM234" s="418"/>
      <c r="WTN234" s="223"/>
      <c r="WTO234" s="223"/>
      <c r="WTP234" s="333"/>
      <c r="WTQ234" s="333"/>
      <c r="WTR234" s="223"/>
      <c r="WTS234" s="418"/>
      <c r="WTT234" s="418"/>
      <c r="WTU234" s="331"/>
      <c r="WTV234" s="332"/>
      <c r="WTW234" s="418"/>
      <c r="WTX234" s="223"/>
      <c r="WTY234" s="223"/>
      <c r="WTZ234" s="333"/>
      <c r="WUA234" s="333"/>
      <c r="WUB234" s="223"/>
      <c r="WUC234" s="418"/>
      <c r="WUD234" s="418"/>
      <c r="WUE234" s="331"/>
      <c r="WUF234" s="332"/>
      <c r="WUG234" s="418"/>
      <c r="WUH234" s="223"/>
      <c r="WUI234" s="223"/>
      <c r="WUJ234" s="333"/>
      <c r="WUK234" s="333"/>
      <c r="WUL234" s="223"/>
      <c r="WUM234" s="418"/>
      <c r="WUN234" s="418"/>
      <c r="WUO234" s="331"/>
      <c r="WUP234" s="332"/>
      <c r="WUQ234" s="418"/>
      <c r="WUR234" s="223"/>
      <c r="WUS234" s="223"/>
      <c r="WUT234" s="333"/>
      <c r="WUU234" s="333"/>
      <c r="WUV234" s="223"/>
      <c r="WUW234" s="418"/>
      <c r="WUX234" s="418"/>
      <c r="WUY234" s="331"/>
      <c r="WUZ234" s="332"/>
      <c r="WVA234" s="418"/>
      <c r="WVB234" s="223"/>
      <c r="WVC234" s="223"/>
      <c r="WVD234" s="333"/>
      <c r="WVE234" s="333"/>
      <c r="WVF234" s="223"/>
      <c r="WVG234" s="418"/>
      <c r="WVH234" s="418"/>
      <c r="WVI234" s="331"/>
      <c r="WVJ234" s="332"/>
      <c r="WVK234" s="418"/>
      <c r="WVL234" s="223"/>
      <c r="WVM234" s="223"/>
      <c r="WVN234" s="333"/>
      <c r="WVO234" s="333"/>
      <c r="WVP234" s="223"/>
      <c r="WVQ234" s="418"/>
      <c r="WVR234" s="418"/>
      <c r="WVS234" s="331"/>
      <c r="WVT234" s="332"/>
      <c r="WVU234" s="418"/>
      <c r="WVV234" s="223"/>
      <c r="WVW234" s="223"/>
      <c r="WVX234" s="333"/>
      <c r="WVY234" s="333"/>
      <c r="WVZ234" s="223"/>
      <c r="WWA234" s="418"/>
      <c r="WWB234" s="418"/>
      <c r="WWC234" s="331"/>
      <c r="WWD234" s="332"/>
      <c r="WWE234" s="418"/>
      <c r="WWF234" s="223"/>
      <c r="WWG234" s="223"/>
      <c r="WWH234" s="333"/>
      <c r="WWI234" s="333"/>
      <c r="WWJ234" s="223"/>
      <c r="WWK234" s="418"/>
      <c r="WWL234" s="418"/>
      <c r="WWM234" s="331"/>
      <c r="WWN234" s="332"/>
      <c r="WWO234" s="418"/>
      <c r="WWP234" s="223"/>
      <c r="WWQ234" s="223"/>
      <c r="WWR234" s="333"/>
      <c r="WWS234" s="333"/>
      <c r="WWT234" s="223"/>
      <c r="WWU234" s="418"/>
      <c r="WWV234" s="418"/>
      <c r="WWW234" s="331"/>
      <c r="WWX234" s="332"/>
      <c r="WWY234" s="418"/>
      <c r="WWZ234" s="223"/>
      <c r="WXA234" s="223"/>
      <c r="WXB234" s="333"/>
      <c r="WXC234" s="333"/>
      <c r="WXD234" s="223"/>
      <c r="WXE234" s="418"/>
      <c r="WXF234" s="418"/>
      <c r="WXG234" s="331"/>
      <c r="WXH234" s="332"/>
      <c r="WXI234" s="418"/>
      <c r="WXJ234" s="223"/>
      <c r="WXK234" s="223"/>
      <c r="WXL234" s="333"/>
      <c r="WXM234" s="333"/>
      <c r="WXN234" s="223"/>
      <c r="WXO234" s="418"/>
      <c r="WXP234" s="418"/>
      <c r="WXQ234" s="331"/>
      <c r="WXR234" s="332"/>
      <c r="WXS234" s="418"/>
      <c r="WXT234" s="223"/>
      <c r="WXU234" s="223"/>
      <c r="WXV234" s="333"/>
      <c r="WXW234" s="333"/>
      <c r="WXX234" s="223"/>
      <c r="WXY234" s="418"/>
      <c r="WXZ234" s="418"/>
      <c r="WYA234" s="331"/>
      <c r="WYB234" s="332"/>
      <c r="WYC234" s="418"/>
      <c r="WYD234" s="223"/>
      <c r="WYE234" s="223"/>
      <c r="WYF234" s="333"/>
      <c r="WYG234" s="333"/>
      <c r="WYH234" s="223"/>
      <c r="WYI234" s="418"/>
      <c r="WYJ234" s="418"/>
      <c r="WYK234" s="331"/>
      <c r="WYL234" s="332"/>
      <c r="WYM234" s="418"/>
      <c r="WYN234" s="223"/>
      <c r="WYO234" s="223"/>
      <c r="WYP234" s="333"/>
      <c r="WYQ234" s="333"/>
      <c r="WYR234" s="223"/>
      <c r="WYS234" s="418"/>
      <c r="WYT234" s="418"/>
      <c r="WYU234" s="331"/>
      <c r="WYV234" s="332"/>
      <c r="WYW234" s="418"/>
      <c r="WYX234" s="223"/>
      <c r="WYY234" s="223"/>
      <c r="WYZ234" s="333"/>
      <c r="WZA234" s="333"/>
      <c r="WZB234" s="223"/>
      <c r="WZC234" s="418"/>
      <c r="WZD234" s="418"/>
      <c r="WZE234" s="331"/>
      <c r="WZF234" s="332"/>
      <c r="WZG234" s="418"/>
      <c r="WZH234" s="223"/>
      <c r="WZI234" s="223"/>
      <c r="WZJ234" s="333"/>
      <c r="WZK234" s="333"/>
      <c r="WZL234" s="223"/>
      <c r="WZM234" s="418"/>
      <c r="WZN234" s="418"/>
      <c r="WZO234" s="331"/>
      <c r="WZP234" s="332"/>
      <c r="WZQ234" s="418"/>
      <c r="WZR234" s="223"/>
      <c r="WZS234" s="223"/>
      <c r="WZT234" s="333"/>
      <c r="WZU234" s="333"/>
      <c r="WZV234" s="223"/>
      <c r="WZW234" s="418"/>
      <c r="WZX234" s="418"/>
      <c r="WZY234" s="331"/>
      <c r="WZZ234" s="332"/>
      <c r="XAA234" s="418"/>
      <c r="XAB234" s="223"/>
      <c r="XAC234" s="223"/>
      <c r="XAD234" s="333"/>
      <c r="XAE234" s="333"/>
      <c r="XAF234" s="223"/>
      <c r="XAG234" s="418"/>
      <c r="XAH234" s="418"/>
      <c r="XAI234" s="331"/>
      <c r="XAJ234" s="332"/>
      <c r="XAK234" s="418"/>
      <c r="XAL234" s="223"/>
      <c r="XAM234" s="223"/>
      <c r="XAN234" s="333"/>
      <c r="XAO234" s="333"/>
      <c r="XAP234" s="223"/>
      <c r="XAQ234" s="418"/>
      <c r="XAR234" s="418"/>
      <c r="XAS234" s="331"/>
      <c r="XAT234" s="332"/>
      <c r="XAU234" s="418"/>
      <c r="XAV234" s="223"/>
      <c r="XAW234" s="223"/>
      <c r="XAX234" s="333"/>
      <c r="XAY234" s="333"/>
      <c r="XAZ234" s="223"/>
      <c r="XBA234" s="418"/>
      <c r="XBB234" s="418"/>
      <c r="XBC234" s="331"/>
      <c r="XBD234" s="332"/>
      <c r="XBE234" s="418"/>
      <c r="XBF234" s="223"/>
      <c r="XBG234" s="223"/>
      <c r="XBH234" s="333"/>
      <c r="XBI234" s="333"/>
      <c r="XBJ234" s="223"/>
      <c r="XBK234" s="418"/>
      <c r="XBL234" s="418"/>
      <c r="XBM234" s="331"/>
      <c r="XBN234" s="332"/>
      <c r="XBO234" s="418"/>
      <c r="XBP234" s="223"/>
      <c r="XBQ234" s="223"/>
      <c r="XBR234" s="333"/>
      <c r="XBS234" s="333"/>
      <c r="XBT234" s="223"/>
      <c r="XBU234" s="418"/>
      <c r="XBV234" s="418"/>
      <c r="XBW234" s="331"/>
      <c r="XBX234" s="332"/>
      <c r="XBY234" s="418"/>
      <c r="XBZ234" s="223"/>
      <c r="XCA234" s="223"/>
      <c r="XCB234" s="333"/>
      <c r="XCC234" s="333"/>
      <c r="XCD234" s="223"/>
      <c r="XCE234" s="418"/>
      <c r="XCF234" s="418"/>
      <c r="XCG234" s="331"/>
      <c r="XCH234" s="332"/>
      <c r="XCI234" s="418"/>
      <c r="XCJ234" s="223"/>
      <c r="XCK234" s="223"/>
      <c r="XCL234" s="333"/>
      <c r="XCM234" s="333"/>
      <c r="XCN234" s="223"/>
      <c r="XCO234" s="418"/>
      <c r="XCP234" s="418"/>
      <c r="XCQ234" s="331"/>
      <c r="XCR234" s="332"/>
      <c r="XCS234" s="418"/>
      <c r="XCT234" s="223"/>
      <c r="XCU234" s="223"/>
      <c r="XCV234" s="333"/>
      <c r="XCW234" s="333"/>
      <c r="XCX234" s="223"/>
      <c r="XCY234" s="418"/>
      <c r="XCZ234" s="418"/>
      <c r="XDA234" s="331"/>
      <c r="XDB234" s="332"/>
      <c r="XDC234" s="418"/>
      <c r="XDD234" s="223"/>
      <c r="XDE234" s="223"/>
      <c r="XDF234" s="333"/>
      <c r="XDG234" s="333"/>
      <c r="XDH234" s="223"/>
      <c r="XDI234" s="418"/>
      <c r="XDJ234" s="418"/>
      <c r="XDK234" s="331"/>
      <c r="XDL234" s="332"/>
      <c r="XDM234" s="418"/>
      <c r="XDN234" s="223"/>
      <c r="XDO234" s="223"/>
      <c r="XDP234" s="333"/>
      <c r="XDQ234" s="333"/>
      <c r="XDR234" s="223"/>
      <c r="XDS234" s="418"/>
      <c r="XDT234" s="418"/>
      <c r="XDU234" s="331"/>
      <c r="XDV234" s="332"/>
      <c r="XDW234" s="418"/>
      <c r="XDX234" s="223"/>
      <c r="XDY234" s="223"/>
      <c r="XDZ234" s="333"/>
      <c r="XEA234" s="333"/>
      <c r="XEB234" s="223"/>
      <c r="XEC234" s="418"/>
      <c r="XED234" s="418"/>
      <c r="XEE234" s="331"/>
      <c r="XEF234" s="332"/>
      <c r="XEG234" s="418"/>
      <c r="XEH234" s="223"/>
      <c r="XEI234" s="223"/>
      <c r="XEJ234" s="333"/>
      <c r="XEK234" s="333"/>
      <c r="XEL234" s="223"/>
      <c r="XEM234" s="418"/>
      <c r="XEN234" s="418"/>
      <c r="XEO234" s="331"/>
      <c r="XEP234" s="332"/>
    </row>
    <row r="235" spans="1:16370" s="320" customFormat="1" ht="30.75" customHeight="1">
      <c r="A235" s="317">
        <v>93671</v>
      </c>
      <c r="B235" s="317" t="s">
        <v>16</v>
      </c>
      <c r="C235" s="317" t="s">
        <v>2549</v>
      </c>
      <c r="D235" s="543" t="s">
        <v>2391</v>
      </c>
      <c r="E235" s="317" t="s">
        <v>486</v>
      </c>
      <c r="F235" s="305">
        <v>3</v>
      </c>
      <c r="G235" s="319"/>
      <c r="H235" s="318">
        <v>67.56</v>
      </c>
      <c r="I235" s="532">
        <f t="shared" si="54"/>
        <v>84.41</v>
      </c>
      <c r="J235" s="318">
        <f t="shared" ref="J235:J250" si="56">F235*I235</f>
        <v>253.23</v>
      </c>
    </row>
    <row r="236" spans="1:16370" s="320" customFormat="1" ht="30.75" customHeight="1">
      <c r="A236" s="317">
        <v>93672</v>
      </c>
      <c r="B236" s="317" t="s">
        <v>16</v>
      </c>
      <c r="C236" s="317" t="s">
        <v>2550</v>
      </c>
      <c r="D236" s="543" t="s">
        <v>2317</v>
      </c>
      <c r="E236" s="317" t="s">
        <v>486</v>
      </c>
      <c r="F236" s="305">
        <v>2</v>
      </c>
      <c r="G236" s="319"/>
      <c r="H236" s="318">
        <v>72.150000000000006</v>
      </c>
      <c r="I236" s="532">
        <f t="shared" si="54"/>
        <v>90.14</v>
      </c>
      <c r="J236" s="318">
        <f t="shared" si="56"/>
        <v>180.28</v>
      </c>
    </row>
    <row r="237" spans="1:16370" s="320" customFormat="1" ht="30.75" customHeight="1">
      <c r="A237" s="317">
        <v>93653</v>
      </c>
      <c r="B237" s="317" t="s">
        <v>16</v>
      </c>
      <c r="C237" s="317" t="s">
        <v>2551</v>
      </c>
      <c r="D237" s="543" t="s">
        <v>2392</v>
      </c>
      <c r="E237" s="317" t="s">
        <v>486</v>
      </c>
      <c r="F237" s="305">
        <v>2</v>
      </c>
      <c r="G237" s="319"/>
      <c r="H237" s="318">
        <v>9.7100000000000009</v>
      </c>
      <c r="I237" s="532">
        <f t="shared" si="54"/>
        <v>12.13</v>
      </c>
      <c r="J237" s="318">
        <f t="shared" si="56"/>
        <v>24.26</v>
      </c>
    </row>
    <row r="238" spans="1:16370" s="320" customFormat="1" ht="30.75" customHeight="1">
      <c r="A238" s="317">
        <v>93654</v>
      </c>
      <c r="B238" s="317" t="s">
        <v>16</v>
      </c>
      <c r="C238" s="317" t="s">
        <v>2552</v>
      </c>
      <c r="D238" s="543" t="s">
        <v>2393</v>
      </c>
      <c r="E238" s="317" t="s">
        <v>486</v>
      </c>
      <c r="F238" s="305">
        <v>5</v>
      </c>
      <c r="G238" s="319"/>
      <c r="H238" s="318">
        <v>10.130000000000001</v>
      </c>
      <c r="I238" s="532">
        <f t="shared" si="54"/>
        <v>12.66</v>
      </c>
      <c r="J238" s="318">
        <f t="shared" si="56"/>
        <v>63.3</v>
      </c>
    </row>
    <row r="239" spans="1:16370" s="320" customFormat="1" ht="30.75" customHeight="1">
      <c r="A239" s="317">
        <v>93655</v>
      </c>
      <c r="B239" s="317" t="s">
        <v>16</v>
      </c>
      <c r="C239" s="317" t="s">
        <v>2553</v>
      </c>
      <c r="D239" s="543" t="s">
        <v>2394</v>
      </c>
      <c r="E239" s="317" t="s">
        <v>486</v>
      </c>
      <c r="F239" s="305">
        <v>11</v>
      </c>
      <c r="G239" s="319"/>
      <c r="H239" s="318">
        <v>10.92</v>
      </c>
      <c r="I239" s="532">
        <f t="shared" si="54"/>
        <v>13.64</v>
      </c>
      <c r="J239" s="318">
        <f t="shared" si="56"/>
        <v>150.04</v>
      </c>
    </row>
    <row r="240" spans="1:16370" s="320" customFormat="1" ht="30.75" customHeight="1">
      <c r="A240" s="317">
        <v>93660</v>
      </c>
      <c r="B240" s="317" t="s">
        <v>16</v>
      </c>
      <c r="C240" s="317" t="s">
        <v>2554</v>
      </c>
      <c r="D240" s="543" t="s">
        <v>2395</v>
      </c>
      <c r="E240" s="317" t="s">
        <v>486</v>
      </c>
      <c r="F240" s="305">
        <v>1</v>
      </c>
      <c r="G240" s="319"/>
      <c r="H240" s="318">
        <v>48.96</v>
      </c>
      <c r="I240" s="532">
        <f t="shared" si="54"/>
        <v>61.17</v>
      </c>
      <c r="J240" s="318">
        <f t="shared" si="56"/>
        <v>61.17</v>
      </c>
    </row>
    <row r="241" spans="1:16370" s="320" customFormat="1" ht="30.75" customHeight="1">
      <c r="A241" s="317">
        <v>93664</v>
      </c>
      <c r="B241" s="317" t="s">
        <v>16</v>
      </c>
      <c r="C241" s="317" t="s">
        <v>2555</v>
      </c>
      <c r="D241" s="543" t="s">
        <v>2396</v>
      </c>
      <c r="E241" s="317" t="s">
        <v>486</v>
      </c>
      <c r="F241" s="305">
        <v>2</v>
      </c>
      <c r="G241" s="319"/>
      <c r="H241" s="318">
        <v>53.34</v>
      </c>
      <c r="I241" s="532">
        <f t="shared" si="54"/>
        <v>66.64</v>
      </c>
      <c r="J241" s="318">
        <f t="shared" si="56"/>
        <v>133.28</v>
      </c>
    </row>
    <row r="242" spans="1:16370" s="320" customFormat="1" ht="30.75" customHeight="1">
      <c r="A242" s="317">
        <v>93662</v>
      </c>
      <c r="B242" s="317" t="s">
        <v>16</v>
      </c>
      <c r="C242" s="317" t="s">
        <v>2556</v>
      </c>
      <c r="D242" s="543" t="s">
        <v>2397</v>
      </c>
      <c r="E242" s="317" t="s">
        <v>486</v>
      </c>
      <c r="F242" s="305">
        <v>24</v>
      </c>
      <c r="G242" s="319"/>
      <c r="H242" s="318">
        <v>51.42</v>
      </c>
      <c r="I242" s="532">
        <f t="shared" si="54"/>
        <v>64.239999999999995</v>
      </c>
      <c r="J242" s="318">
        <f t="shared" si="56"/>
        <v>1541.76</v>
      </c>
    </row>
    <row r="243" spans="1:16370" s="320" customFormat="1" ht="30.75" customHeight="1">
      <c r="A243" s="317">
        <v>93663</v>
      </c>
      <c r="B243" s="317" t="s">
        <v>16</v>
      </c>
      <c r="C243" s="317" t="s">
        <v>2557</v>
      </c>
      <c r="D243" s="543" t="s">
        <v>2398</v>
      </c>
      <c r="E243" s="317" t="s">
        <v>486</v>
      </c>
      <c r="F243" s="305">
        <v>1</v>
      </c>
      <c r="G243" s="319"/>
      <c r="H243" s="318">
        <v>51.42</v>
      </c>
      <c r="I243" s="532">
        <f t="shared" si="54"/>
        <v>64.239999999999995</v>
      </c>
      <c r="J243" s="318">
        <f t="shared" si="56"/>
        <v>64.239999999999995</v>
      </c>
    </row>
    <row r="244" spans="1:16370" s="320" customFormat="1" ht="30.75" customHeight="1">
      <c r="A244" s="317">
        <v>93664</v>
      </c>
      <c r="B244" s="317" t="s">
        <v>16</v>
      </c>
      <c r="C244" s="317" t="s">
        <v>2558</v>
      </c>
      <c r="D244" s="543" t="s">
        <v>2396</v>
      </c>
      <c r="E244" s="317" t="s">
        <v>486</v>
      </c>
      <c r="F244" s="305">
        <v>4</v>
      </c>
      <c r="G244" s="319"/>
      <c r="H244" s="318">
        <v>53.34</v>
      </c>
      <c r="I244" s="532">
        <f t="shared" si="54"/>
        <v>66.64</v>
      </c>
      <c r="J244" s="318">
        <f t="shared" si="56"/>
        <v>266.56</v>
      </c>
    </row>
    <row r="245" spans="1:16370" s="320" customFormat="1" ht="30.75" customHeight="1">
      <c r="A245" s="317" t="s">
        <v>2524</v>
      </c>
      <c r="B245" s="544" t="s">
        <v>1350</v>
      </c>
      <c r="C245" s="317" t="s">
        <v>2559</v>
      </c>
      <c r="D245" s="543" t="s">
        <v>2525</v>
      </c>
      <c r="E245" s="317" t="s">
        <v>486</v>
      </c>
      <c r="F245" s="305">
        <v>1</v>
      </c>
      <c r="G245" s="319"/>
      <c r="H245" s="318">
        <f>Composição!$G$1432</f>
        <v>124.93</v>
      </c>
      <c r="I245" s="532">
        <f t="shared" si="54"/>
        <v>156.09</v>
      </c>
      <c r="J245" s="318">
        <f t="shared" si="56"/>
        <v>156.09</v>
      </c>
    </row>
    <row r="246" spans="1:16370" s="320" customFormat="1" ht="30.75" customHeight="1">
      <c r="A246" s="317" t="s">
        <v>2530</v>
      </c>
      <c r="B246" s="544" t="s">
        <v>1350</v>
      </c>
      <c r="C246" s="317" t="s">
        <v>2560</v>
      </c>
      <c r="D246" s="543" t="s">
        <v>2531</v>
      </c>
      <c r="E246" s="317" t="s">
        <v>486</v>
      </c>
      <c r="F246" s="305">
        <v>1</v>
      </c>
      <c r="G246" s="319"/>
      <c r="H246" s="318">
        <f>Composição!$G$1447</f>
        <v>333.34</v>
      </c>
      <c r="I246" s="532">
        <f t="shared" si="54"/>
        <v>416.47</v>
      </c>
      <c r="J246" s="318">
        <f t="shared" si="56"/>
        <v>416.47</v>
      </c>
    </row>
    <row r="247" spans="1:16370" s="320" customFormat="1" ht="30.75" customHeight="1">
      <c r="A247" s="317" t="s">
        <v>2536</v>
      </c>
      <c r="B247" s="544" t="s">
        <v>1350</v>
      </c>
      <c r="C247" s="317" t="s">
        <v>2561</v>
      </c>
      <c r="D247" s="543" t="s">
        <v>2537</v>
      </c>
      <c r="E247" s="317" t="s">
        <v>486</v>
      </c>
      <c r="F247" s="305">
        <v>2</v>
      </c>
      <c r="G247" s="319"/>
      <c r="H247" s="318">
        <f>Composição!$G$1462</f>
        <v>1163.1400000000001</v>
      </c>
      <c r="I247" s="532">
        <f t="shared" si="54"/>
        <v>1453.23</v>
      </c>
      <c r="J247" s="318">
        <f t="shared" si="56"/>
        <v>2906.46</v>
      </c>
    </row>
    <row r="248" spans="1:16370" s="320" customFormat="1" ht="30.75" customHeight="1">
      <c r="A248" s="317" t="s">
        <v>2542</v>
      </c>
      <c r="B248" s="544" t="s">
        <v>1350</v>
      </c>
      <c r="C248" s="317" t="s">
        <v>2562</v>
      </c>
      <c r="D248" s="543" t="s">
        <v>2543</v>
      </c>
      <c r="E248" s="317" t="s">
        <v>486</v>
      </c>
      <c r="F248" s="305">
        <v>2</v>
      </c>
      <c r="G248" s="319"/>
      <c r="H248" s="318">
        <f>Composição!$G$1477</f>
        <v>78.930000000000007</v>
      </c>
      <c r="I248" s="532">
        <f t="shared" si="54"/>
        <v>98.62</v>
      </c>
      <c r="J248" s="318">
        <f t="shared" si="56"/>
        <v>197.24</v>
      </c>
    </row>
    <row r="249" spans="1:16370" s="320" customFormat="1" ht="20.25" customHeight="1">
      <c r="A249" s="317" t="s">
        <v>2653</v>
      </c>
      <c r="B249" s="544" t="s">
        <v>1350</v>
      </c>
      <c r="C249" s="317" t="s">
        <v>2563</v>
      </c>
      <c r="D249" s="543" t="s">
        <v>2644</v>
      </c>
      <c r="E249" s="317" t="s">
        <v>486</v>
      </c>
      <c r="F249" s="305">
        <v>3</v>
      </c>
      <c r="G249" s="319"/>
      <c r="H249" s="318">
        <f>Composição!$G$1535</f>
        <v>107.25</v>
      </c>
      <c r="I249" s="532">
        <f t="shared" si="54"/>
        <v>134</v>
      </c>
      <c r="J249" s="318">
        <f t="shared" si="56"/>
        <v>402</v>
      </c>
    </row>
    <row r="250" spans="1:16370" s="320" customFormat="1" ht="20.25" customHeight="1">
      <c r="A250" s="317" t="s">
        <v>2654</v>
      </c>
      <c r="B250" s="544" t="s">
        <v>1350</v>
      </c>
      <c r="C250" s="317" t="s">
        <v>2564</v>
      </c>
      <c r="D250" s="543" t="s">
        <v>2645</v>
      </c>
      <c r="E250" s="317" t="s">
        <v>486</v>
      </c>
      <c r="F250" s="305">
        <v>19</v>
      </c>
      <c r="G250" s="319"/>
      <c r="H250" s="318">
        <f>Composição!$G$1550</f>
        <v>81.25</v>
      </c>
      <c r="I250" s="532">
        <f t="shared" si="54"/>
        <v>101.51</v>
      </c>
      <c r="J250" s="318">
        <f t="shared" si="56"/>
        <v>1928.69</v>
      </c>
    </row>
    <row r="251" spans="1:16370" s="320" customFormat="1" ht="20.25" customHeight="1">
      <c r="A251" s="317" t="s">
        <v>2511</v>
      </c>
      <c r="B251" s="544" t="s">
        <v>1350</v>
      </c>
      <c r="C251" s="317" t="s">
        <v>2565</v>
      </c>
      <c r="D251" s="543" t="s">
        <v>2518</v>
      </c>
      <c r="E251" s="317" t="s">
        <v>486</v>
      </c>
      <c r="F251" s="305">
        <v>2</v>
      </c>
      <c r="G251" s="319"/>
      <c r="H251" s="318">
        <f>Composição!$G$817</f>
        <v>329.37</v>
      </c>
      <c r="I251" s="532">
        <f>(H251*(1+$J$4))</f>
        <v>411.51</v>
      </c>
      <c r="J251" s="318">
        <f>F251*I251</f>
        <v>823.02</v>
      </c>
    </row>
    <row r="252" spans="1:16370" s="320" customFormat="1" ht="20.25" customHeight="1">
      <c r="A252" s="317" t="s">
        <v>2547</v>
      </c>
      <c r="B252" s="544" t="s">
        <v>1350</v>
      </c>
      <c r="C252" s="317" t="s">
        <v>2566</v>
      </c>
      <c r="D252" s="543" t="s">
        <v>2548</v>
      </c>
      <c r="E252" s="317" t="s">
        <v>486</v>
      </c>
      <c r="F252" s="305">
        <v>3</v>
      </c>
      <c r="G252" s="319"/>
      <c r="H252" s="318">
        <f>Composição!$G$1492</f>
        <v>122.75</v>
      </c>
      <c r="I252" s="532">
        <f>(H252*(1+$J$4))</f>
        <v>153.36000000000001</v>
      </c>
      <c r="J252" s="318">
        <f>F252*I252</f>
        <v>460.08</v>
      </c>
    </row>
    <row r="253" spans="1:16370" s="320" customFormat="1" ht="20.25" customHeight="1">
      <c r="A253" s="317" t="s">
        <v>2516</v>
      </c>
      <c r="B253" s="544" t="s">
        <v>1350</v>
      </c>
      <c r="C253" s="317" t="s">
        <v>2567</v>
      </c>
      <c r="D253" s="543" t="s">
        <v>2517</v>
      </c>
      <c r="E253" s="317" t="s">
        <v>486</v>
      </c>
      <c r="F253" s="305">
        <v>16</v>
      </c>
      <c r="G253" s="319"/>
      <c r="H253" s="318">
        <f>Composição!$G$1363</f>
        <v>28.62</v>
      </c>
      <c r="I253" s="532">
        <f>(H253*(1+$J$4))</f>
        <v>35.76</v>
      </c>
      <c r="J253" s="318">
        <f>F253*I253</f>
        <v>572.16</v>
      </c>
    </row>
    <row r="254" spans="1:16370" s="209" customFormat="1" ht="21.6" customHeight="1">
      <c r="A254" s="75"/>
      <c r="B254" s="75"/>
      <c r="C254" s="92" t="s">
        <v>1925</v>
      </c>
      <c r="D254" s="102" t="s">
        <v>291</v>
      </c>
      <c r="E254" s="75"/>
      <c r="F254" s="326"/>
      <c r="G254" s="326"/>
      <c r="H254" s="326"/>
      <c r="I254" s="77"/>
      <c r="J254" s="326"/>
      <c r="K254" s="418"/>
      <c r="L254" s="223"/>
      <c r="M254" s="223"/>
      <c r="N254" s="333"/>
      <c r="O254" s="333"/>
      <c r="P254" s="223"/>
      <c r="Q254" s="418"/>
      <c r="R254" s="418"/>
      <c r="S254" s="331"/>
      <c r="T254" s="332"/>
      <c r="U254" s="418"/>
      <c r="V254" s="223"/>
      <c r="W254" s="223"/>
      <c r="X254" s="333"/>
      <c r="Y254" s="333"/>
      <c r="Z254" s="223"/>
      <c r="AA254" s="418"/>
      <c r="AB254" s="418"/>
      <c r="AC254" s="331"/>
      <c r="AD254" s="332"/>
      <c r="AE254" s="418"/>
      <c r="AF254" s="223"/>
      <c r="AG254" s="223"/>
      <c r="AH254" s="333"/>
      <c r="AI254" s="333"/>
      <c r="AJ254" s="223"/>
      <c r="AK254" s="418"/>
      <c r="AL254" s="418"/>
      <c r="AM254" s="331"/>
      <c r="AN254" s="332"/>
      <c r="AO254" s="418"/>
      <c r="AP254" s="223"/>
      <c r="AQ254" s="223"/>
      <c r="AR254" s="333"/>
      <c r="AS254" s="333"/>
      <c r="AT254" s="223"/>
      <c r="AU254" s="418"/>
      <c r="AV254" s="418"/>
      <c r="AW254" s="331"/>
      <c r="AX254" s="332"/>
      <c r="AY254" s="418"/>
      <c r="AZ254" s="223"/>
      <c r="BA254" s="223"/>
      <c r="BB254" s="333"/>
      <c r="BC254" s="333"/>
      <c r="BD254" s="223"/>
      <c r="BE254" s="418"/>
      <c r="BF254" s="418"/>
      <c r="BG254" s="331"/>
      <c r="BH254" s="332"/>
      <c r="BI254" s="418"/>
      <c r="BJ254" s="223"/>
      <c r="BK254" s="223"/>
      <c r="BL254" s="333"/>
      <c r="BM254" s="333"/>
      <c r="BN254" s="223"/>
      <c r="BO254" s="418"/>
      <c r="BP254" s="418"/>
      <c r="BQ254" s="331"/>
      <c r="BR254" s="332"/>
      <c r="BS254" s="418"/>
      <c r="BT254" s="223"/>
      <c r="BU254" s="223"/>
      <c r="BV254" s="333"/>
      <c r="BW254" s="333"/>
      <c r="BX254" s="223"/>
      <c r="BY254" s="418"/>
      <c r="BZ254" s="418"/>
      <c r="CA254" s="331"/>
      <c r="CB254" s="332"/>
      <c r="CC254" s="418"/>
      <c r="CD254" s="223"/>
      <c r="CE254" s="223"/>
      <c r="CF254" s="333"/>
      <c r="CG254" s="333"/>
      <c r="CH254" s="223"/>
      <c r="CI254" s="418"/>
      <c r="CJ254" s="418"/>
      <c r="CK254" s="331"/>
      <c r="CL254" s="332"/>
      <c r="CM254" s="418"/>
      <c r="CN254" s="223"/>
      <c r="CO254" s="223"/>
      <c r="CP254" s="333"/>
      <c r="CQ254" s="333"/>
      <c r="CR254" s="223"/>
      <c r="CS254" s="418"/>
      <c r="CT254" s="418"/>
      <c r="CU254" s="331"/>
      <c r="CV254" s="332"/>
      <c r="CW254" s="418"/>
      <c r="CX254" s="223"/>
      <c r="CY254" s="223"/>
      <c r="CZ254" s="333"/>
      <c r="DA254" s="333"/>
      <c r="DB254" s="223"/>
      <c r="DC254" s="418"/>
      <c r="DD254" s="418"/>
      <c r="DE254" s="331"/>
      <c r="DF254" s="332"/>
      <c r="DG254" s="418"/>
      <c r="DH254" s="223"/>
      <c r="DI254" s="223"/>
      <c r="DJ254" s="333"/>
      <c r="DK254" s="333"/>
      <c r="DL254" s="223"/>
      <c r="DM254" s="418"/>
      <c r="DN254" s="418"/>
      <c r="DO254" s="331"/>
      <c r="DP254" s="332"/>
      <c r="DQ254" s="418"/>
      <c r="DR254" s="223"/>
      <c r="DS254" s="223"/>
      <c r="DT254" s="333"/>
      <c r="DU254" s="333"/>
      <c r="DV254" s="223"/>
      <c r="DW254" s="418"/>
      <c r="DX254" s="418"/>
      <c r="DY254" s="331"/>
      <c r="DZ254" s="332"/>
      <c r="EA254" s="418"/>
      <c r="EB254" s="223"/>
      <c r="EC254" s="223"/>
      <c r="ED254" s="333"/>
      <c r="EE254" s="333"/>
      <c r="EF254" s="223"/>
      <c r="EG254" s="418"/>
      <c r="EH254" s="418"/>
      <c r="EI254" s="331"/>
      <c r="EJ254" s="332"/>
      <c r="EK254" s="418"/>
      <c r="EL254" s="223"/>
      <c r="EM254" s="223"/>
      <c r="EN254" s="333"/>
      <c r="EO254" s="333"/>
      <c r="EP254" s="223"/>
      <c r="EQ254" s="418"/>
      <c r="ER254" s="418"/>
      <c r="ES254" s="331"/>
      <c r="ET254" s="332"/>
      <c r="EU254" s="418"/>
      <c r="EV254" s="223"/>
      <c r="EW254" s="223"/>
      <c r="EX254" s="333"/>
      <c r="EY254" s="333"/>
      <c r="EZ254" s="223"/>
      <c r="FA254" s="418"/>
      <c r="FB254" s="418"/>
      <c r="FC254" s="331"/>
      <c r="FD254" s="332"/>
      <c r="FE254" s="418"/>
      <c r="FF254" s="223"/>
      <c r="FG254" s="223"/>
      <c r="FH254" s="333"/>
      <c r="FI254" s="333"/>
      <c r="FJ254" s="223"/>
      <c r="FK254" s="418"/>
      <c r="FL254" s="418"/>
      <c r="FM254" s="331"/>
      <c r="FN254" s="332"/>
      <c r="FO254" s="418"/>
      <c r="FP254" s="223"/>
      <c r="FQ254" s="223"/>
      <c r="FR254" s="333"/>
      <c r="FS254" s="333"/>
      <c r="FT254" s="223"/>
      <c r="FU254" s="418"/>
      <c r="FV254" s="418"/>
      <c r="FW254" s="331"/>
      <c r="FX254" s="332"/>
      <c r="FY254" s="418"/>
      <c r="FZ254" s="223"/>
      <c r="GA254" s="223"/>
      <c r="GB254" s="333"/>
      <c r="GC254" s="333"/>
      <c r="GD254" s="223"/>
      <c r="GE254" s="418"/>
      <c r="GF254" s="418"/>
      <c r="GG254" s="331"/>
      <c r="GH254" s="332"/>
      <c r="GI254" s="418"/>
      <c r="GJ254" s="223"/>
      <c r="GK254" s="223"/>
      <c r="GL254" s="333"/>
      <c r="GM254" s="333"/>
      <c r="GN254" s="223"/>
      <c r="GO254" s="418"/>
      <c r="GP254" s="418"/>
      <c r="GQ254" s="331"/>
      <c r="GR254" s="332"/>
      <c r="GS254" s="418"/>
      <c r="GT254" s="223"/>
      <c r="GU254" s="223"/>
      <c r="GV254" s="333"/>
      <c r="GW254" s="333"/>
      <c r="GX254" s="223"/>
      <c r="GY254" s="418"/>
      <c r="GZ254" s="418"/>
      <c r="HA254" s="331"/>
      <c r="HB254" s="332"/>
      <c r="HC254" s="418"/>
      <c r="HD254" s="223"/>
      <c r="HE254" s="223"/>
      <c r="HF254" s="333"/>
      <c r="HG254" s="333"/>
      <c r="HH254" s="223"/>
      <c r="HI254" s="418"/>
      <c r="HJ254" s="418"/>
      <c r="HK254" s="331"/>
      <c r="HL254" s="332"/>
      <c r="HM254" s="418"/>
      <c r="HN254" s="223"/>
      <c r="HO254" s="223"/>
      <c r="HP254" s="333"/>
      <c r="HQ254" s="333"/>
      <c r="HR254" s="223"/>
      <c r="HS254" s="418"/>
      <c r="HT254" s="418"/>
      <c r="HU254" s="331"/>
      <c r="HV254" s="332"/>
      <c r="HW254" s="418"/>
      <c r="HX254" s="223"/>
      <c r="HY254" s="223"/>
      <c r="HZ254" s="333"/>
      <c r="IA254" s="333"/>
      <c r="IB254" s="223"/>
      <c r="IC254" s="418"/>
      <c r="ID254" s="418"/>
      <c r="IE254" s="331"/>
      <c r="IF254" s="332"/>
      <c r="IG254" s="418"/>
      <c r="IH254" s="223"/>
      <c r="II254" s="223"/>
      <c r="IJ254" s="333"/>
      <c r="IK254" s="333"/>
      <c r="IL254" s="223"/>
      <c r="IM254" s="418"/>
      <c r="IN254" s="418"/>
      <c r="IO254" s="331"/>
      <c r="IP254" s="332"/>
      <c r="IQ254" s="418"/>
      <c r="IR254" s="223"/>
      <c r="IS254" s="223"/>
      <c r="IT254" s="333"/>
      <c r="IU254" s="333"/>
      <c r="IV254" s="223"/>
      <c r="IW254" s="418"/>
      <c r="IX254" s="418"/>
      <c r="IY254" s="331"/>
      <c r="IZ254" s="332"/>
      <c r="JA254" s="418"/>
      <c r="JB254" s="223"/>
      <c r="JC254" s="223"/>
      <c r="JD254" s="333"/>
      <c r="JE254" s="333"/>
      <c r="JF254" s="223"/>
      <c r="JG254" s="418"/>
      <c r="JH254" s="418"/>
      <c r="JI254" s="331"/>
      <c r="JJ254" s="332"/>
      <c r="JK254" s="418"/>
      <c r="JL254" s="223"/>
      <c r="JM254" s="223"/>
      <c r="JN254" s="333"/>
      <c r="JO254" s="333"/>
      <c r="JP254" s="223"/>
      <c r="JQ254" s="418"/>
      <c r="JR254" s="418"/>
      <c r="JS254" s="331"/>
      <c r="JT254" s="332"/>
      <c r="JU254" s="418"/>
      <c r="JV254" s="223"/>
      <c r="JW254" s="223"/>
      <c r="JX254" s="333"/>
      <c r="JY254" s="333"/>
      <c r="JZ254" s="223"/>
      <c r="KA254" s="418"/>
      <c r="KB254" s="418"/>
      <c r="KC254" s="331"/>
      <c r="KD254" s="332"/>
      <c r="KE254" s="418"/>
      <c r="KF254" s="223"/>
      <c r="KG254" s="223"/>
      <c r="KH254" s="333"/>
      <c r="KI254" s="333"/>
      <c r="KJ254" s="223"/>
      <c r="KK254" s="418"/>
      <c r="KL254" s="418"/>
      <c r="KM254" s="331"/>
      <c r="KN254" s="332"/>
      <c r="KO254" s="418"/>
      <c r="KP254" s="223"/>
      <c r="KQ254" s="223"/>
      <c r="KR254" s="333"/>
      <c r="KS254" s="333"/>
      <c r="KT254" s="223"/>
      <c r="KU254" s="418"/>
      <c r="KV254" s="418"/>
      <c r="KW254" s="331"/>
      <c r="KX254" s="332"/>
      <c r="KY254" s="418"/>
      <c r="KZ254" s="223"/>
      <c r="LA254" s="223"/>
      <c r="LB254" s="333"/>
      <c r="LC254" s="333"/>
      <c r="LD254" s="223"/>
      <c r="LE254" s="418"/>
      <c r="LF254" s="418"/>
      <c r="LG254" s="331"/>
      <c r="LH254" s="332"/>
      <c r="LI254" s="418"/>
      <c r="LJ254" s="223"/>
      <c r="LK254" s="223"/>
      <c r="LL254" s="333"/>
      <c r="LM254" s="333"/>
      <c r="LN254" s="223"/>
      <c r="LO254" s="418"/>
      <c r="LP254" s="418"/>
      <c r="LQ254" s="331"/>
      <c r="LR254" s="332"/>
      <c r="LS254" s="418"/>
      <c r="LT254" s="223"/>
      <c r="LU254" s="223"/>
      <c r="LV254" s="333"/>
      <c r="LW254" s="333"/>
      <c r="LX254" s="223"/>
      <c r="LY254" s="418"/>
      <c r="LZ254" s="418"/>
      <c r="MA254" s="331"/>
      <c r="MB254" s="332"/>
      <c r="MC254" s="418"/>
      <c r="MD254" s="223"/>
      <c r="ME254" s="223"/>
      <c r="MF254" s="333"/>
      <c r="MG254" s="333"/>
      <c r="MH254" s="223"/>
      <c r="MI254" s="418"/>
      <c r="MJ254" s="418"/>
      <c r="MK254" s="331"/>
      <c r="ML254" s="332"/>
      <c r="MM254" s="418"/>
      <c r="MN254" s="223"/>
      <c r="MO254" s="223"/>
      <c r="MP254" s="333"/>
      <c r="MQ254" s="333"/>
      <c r="MR254" s="223"/>
      <c r="MS254" s="418"/>
      <c r="MT254" s="418"/>
      <c r="MU254" s="331"/>
      <c r="MV254" s="332"/>
      <c r="MW254" s="418"/>
      <c r="MX254" s="223"/>
      <c r="MY254" s="223"/>
      <c r="MZ254" s="333"/>
      <c r="NA254" s="333"/>
      <c r="NB254" s="223"/>
      <c r="NC254" s="418"/>
      <c r="ND254" s="418"/>
      <c r="NE254" s="331"/>
      <c r="NF254" s="332"/>
      <c r="NG254" s="418"/>
      <c r="NH254" s="223"/>
      <c r="NI254" s="223"/>
      <c r="NJ254" s="333"/>
      <c r="NK254" s="333"/>
      <c r="NL254" s="223"/>
      <c r="NM254" s="418"/>
      <c r="NN254" s="418"/>
      <c r="NO254" s="331"/>
      <c r="NP254" s="332"/>
      <c r="NQ254" s="418"/>
      <c r="NR254" s="223"/>
      <c r="NS254" s="223"/>
      <c r="NT254" s="333"/>
      <c r="NU254" s="333"/>
      <c r="NV254" s="223"/>
      <c r="NW254" s="418"/>
      <c r="NX254" s="418"/>
      <c r="NY254" s="331"/>
      <c r="NZ254" s="332"/>
      <c r="OA254" s="418"/>
      <c r="OB254" s="223"/>
      <c r="OC254" s="223"/>
      <c r="OD254" s="333"/>
      <c r="OE254" s="333"/>
      <c r="OF254" s="223"/>
      <c r="OG254" s="418"/>
      <c r="OH254" s="418"/>
      <c r="OI254" s="331"/>
      <c r="OJ254" s="332"/>
      <c r="OK254" s="418"/>
      <c r="OL254" s="223"/>
      <c r="OM254" s="223"/>
      <c r="ON254" s="333"/>
      <c r="OO254" s="333"/>
      <c r="OP254" s="223"/>
      <c r="OQ254" s="418"/>
      <c r="OR254" s="418"/>
      <c r="OS254" s="331"/>
      <c r="OT254" s="332"/>
      <c r="OU254" s="418"/>
      <c r="OV254" s="223"/>
      <c r="OW254" s="223"/>
      <c r="OX254" s="333"/>
      <c r="OY254" s="333"/>
      <c r="OZ254" s="223"/>
      <c r="PA254" s="418"/>
      <c r="PB254" s="418"/>
      <c r="PC254" s="331"/>
      <c r="PD254" s="332"/>
      <c r="PE254" s="418"/>
      <c r="PF254" s="223"/>
      <c r="PG254" s="223"/>
      <c r="PH254" s="333"/>
      <c r="PI254" s="333"/>
      <c r="PJ254" s="223"/>
      <c r="PK254" s="418"/>
      <c r="PL254" s="418"/>
      <c r="PM254" s="331"/>
      <c r="PN254" s="332"/>
      <c r="PO254" s="418"/>
      <c r="PP254" s="223"/>
      <c r="PQ254" s="223"/>
      <c r="PR254" s="333"/>
      <c r="PS254" s="333"/>
      <c r="PT254" s="223"/>
      <c r="PU254" s="418"/>
      <c r="PV254" s="418"/>
      <c r="PW254" s="331"/>
      <c r="PX254" s="332"/>
      <c r="PY254" s="418"/>
      <c r="PZ254" s="223"/>
      <c r="QA254" s="223"/>
      <c r="QB254" s="333"/>
      <c r="QC254" s="333"/>
      <c r="QD254" s="223"/>
      <c r="QE254" s="418"/>
      <c r="QF254" s="418"/>
      <c r="QG254" s="331"/>
      <c r="QH254" s="332"/>
      <c r="QI254" s="418"/>
      <c r="QJ254" s="223"/>
      <c r="QK254" s="223"/>
      <c r="QL254" s="333"/>
      <c r="QM254" s="333"/>
      <c r="QN254" s="223"/>
      <c r="QO254" s="418"/>
      <c r="QP254" s="418"/>
      <c r="QQ254" s="331"/>
      <c r="QR254" s="332"/>
      <c r="QS254" s="418"/>
      <c r="QT254" s="223"/>
      <c r="QU254" s="223"/>
      <c r="QV254" s="333"/>
      <c r="QW254" s="333"/>
      <c r="QX254" s="223"/>
      <c r="QY254" s="418"/>
      <c r="QZ254" s="418"/>
      <c r="RA254" s="331"/>
      <c r="RB254" s="332"/>
      <c r="RC254" s="418"/>
      <c r="RD254" s="223"/>
      <c r="RE254" s="223"/>
      <c r="RF254" s="333"/>
      <c r="RG254" s="333"/>
      <c r="RH254" s="223"/>
      <c r="RI254" s="418"/>
      <c r="RJ254" s="418"/>
      <c r="RK254" s="331"/>
      <c r="RL254" s="332"/>
      <c r="RM254" s="418"/>
      <c r="RN254" s="223"/>
      <c r="RO254" s="223"/>
      <c r="RP254" s="333"/>
      <c r="RQ254" s="333"/>
      <c r="RR254" s="223"/>
      <c r="RS254" s="418"/>
      <c r="RT254" s="418"/>
      <c r="RU254" s="331"/>
      <c r="RV254" s="332"/>
      <c r="RW254" s="418"/>
      <c r="RX254" s="223"/>
      <c r="RY254" s="223"/>
      <c r="RZ254" s="333"/>
      <c r="SA254" s="333"/>
      <c r="SB254" s="223"/>
      <c r="SC254" s="418"/>
      <c r="SD254" s="418"/>
      <c r="SE254" s="331"/>
      <c r="SF254" s="332"/>
      <c r="SG254" s="418"/>
      <c r="SH254" s="223"/>
      <c r="SI254" s="223"/>
      <c r="SJ254" s="333"/>
      <c r="SK254" s="333"/>
      <c r="SL254" s="223"/>
      <c r="SM254" s="418"/>
      <c r="SN254" s="418"/>
      <c r="SO254" s="331"/>
      <c r="SP254" s="332"/>
      <c r="SQ254" s="418"/>
      <c r="SR254" s="223"/>
      <c r="SS254" s="223"/>
      <c r="ST254" s="333"/>
      <c r="SU254" s="333"/>
      <c r="SV254" s="223"/>
      <c r="SW254" s="418"/>
      <c r="SX254" s="418"/>
      <c r="SY254" s="331"/>
      <c r="SZ254" s="332"/>
      <c r="TA254" s="418"/>
      <c r="TB254" s="223"/>
      <c r="TC254" s="223"/>
      <c r="TD254" s="333"/>
      <c r="TE254" s="333"/>
      <c r="TF254" s="223"/>
      <c r="TG254" s="418"/>
      <c r="TH254" s="418"/>
      <c r="TI254" s="331"/>
      <c r="TJ254" s="332"/>
      <c r="TK254" s="418"/>
      <c r="TL254" s="223"/>
      <c r="TM254" s="223"/>
      <c r="TN254" s="333"/>
      <c r="TO254" s="333"/>
      <c r="TP254" s="223"/>
      <c r="TQ254" s="418"/>
      <c r="TR254" s="418"/>
      <c r="TS254" s="331"/>
      <c r="TT254" s="332"/>
      <c r="TU254" s="418"/>
      <c r="TV254" s="223"/>
      <c r="TW254" s="223"/>
      <c r="TX254" s="333"/>
      <c r="TY254" s="333"/>
      <c r="TZ254" s="223"/>
      <c r="UA254" s="418"/>
      <c r="UB254" s="418"/>
      <c r="UC254" s="331"/>
      <c r="UD254" s="332"/>
      <c r="UE254" s="418"/>
      <c r="UF254" s="223"/>
      <c r="UG254" s="223"/>
      <c r="UH254" s="333"/>
      <c r="UI254" s="333"/>
      <c r="UJ254" s="223"/>
      <c r="UK254" s="418"/>
      <c r="UL254" s="418"/>
      <c r="UM254" s="331"/>
      <c r="UN254" s="332"/>
      <c r="UO254" s="418"/>
      <c r="UP254" s="223"/>
      <c r="UQ254" s="223"/>
      <c r="UR254" s="333"/>
      <c r="US254" s="333"/>
      <c r="UT254" s="223"/>
      <c r="UU254" s="418"/>
      <c r="UV254" s="418"/>
      <c r="UW254" s="331"/>
      <c r="UX254" s="332"/>
      <c r="UY254" s="418"/>
      <c r="UZ254" s="223"/>
      <c r="VA254" s="223"/>
      <c r="VB254" s="333"/>
      <c r="VC254" s="333"/>
      <c r="VD254" s="223"/>
      <c r="VE254" s="418"/>
      <c r="VF254" s="418"/>
      <c r="VG254" s="331"/>
      <c r="VH254" s="332"/>
      <c r="VI254" s="418"/>
      <c r="VJ254" s="223"/>
      <c r="VK254" s="223"/>
      <c r="VL254" s="333"/>
      <c r="VM254" s="333"/>
      <c r="VN254" s="223"/>
      <c r="VO254" s="418"/>
      <c r="VP254" s="418"/>
      <c r="VQ254" s="331"/>
      <c r="VR254" s="332"/>
      <c r="VS254" s="418"/>
      <c r="VT254" s="223"/>
      <c r="VU254" s="223"/>
      <c r="VV254" s="333"/>
      <c r="VW254" s="333"/>
      <c r="VX254" s="223"/>
      <c r="VY254" s="418"/>
      <c r="VZ254" s="418"/>
      <c r="WA254" s="331"/>
      <c r="WB254" s="332"/>
      <c r="WC254" s="418"/>
      <c r="WD254" s="223"/>
      <c r="WE254" s="223"/>
      <c r="WF254" s="333"/>
      <c r="WG254" s="333"/>
      <c r="WH254" s="223"/>
      <c r="WI254" s="418"/>
      <c r="WJ254" s="418"/>
      <c r="WK254" s="331"/>
      <c r="WL254" s="332"/>
      <c r="WM254" s="418"/>
      <c r="WN254" s="223"/>
      <c r="WO254" s="223"/>
      <c r="WP254" s="333"/>
      <c r="WQ254" s="333"/>
      <c r="WR254" s="223"/>
      <c r="WS254" s="418"/>
      <c r="WT254" s="418"/>
      <c r="WU254" s="331"/>
      <c r="WV254" s="332"/>
      <c r="WW254" s="418"/>
      <c r="WX254" s="223"/>
      <c r="WY254" s="223"/>
      <c r="WZ254" s="333"/>
      <c r="XA254" s="333"/>
      <c r="XB254" s="223"/>
      <c r="XC254" s="418"/>
      <c r="XD254" s="418"/>
      <c r="XE254" s="331"/>
      <c r="XF254" s="332"/>
      <c r="XG254" s="418"/>
      <c r="XH254" s="223"/>
      <c r="XI254" s="223"/>
      <c r="XJ254" s="333"/>
      <c r="XK254" s="333"/>
      <c r="XL254" s="223"/>
      <c r="XM254" s="418"/>
      <c r="XN254" s="418"/>
      <c r="XO254" s="331"/>
      <c r="XP254" s="332"/>
      <c r="XQ254" s="418"/>
      <c r="XR254" s="223"/>
      <c r="XS254" s="223"/>
      <c r="XT254" s="333"/>
      <c r="XU254" s="333"/>
      <c r="XV254" s="223"/>
      <c r="XW254" s="418"/>
      <c r="XX254" s="418"/>
      <c r="XY254" s="331"/>
      <c r="XZ254" s="332"/>
      <c r="YA254" s="418"/>
      <c r="YB254" s="223"/>
      <c r="YC254" s="223"/>
      <c r="YD254" s="333"/>
      <c r="YE254" s="333"/>
      <c r="YF254" s="223"/>
      <c r="YG254" s="418"/>
      <c r="YH254" s="418"/>
      <c r="YI254" s="331"/>
      <c r="YJ254" s="332"/>
      <c r="YK254" s="418"/>
      <c r="YL254" s="223"/>
      <c r="YM254" s="223"/>
      <c r="YN254" s="333"/>
      <c r="YO254" s="333"/>
      <c r="YP254" s="223"/>
      <c r="YQ254" s="418"/>
      <c r="YR254" s="418"/>
      <c r="YS254" s="331"/>
      <c r="YT254" s="332"/>
      <c r="YU254" s="418"/>
      <c r="YV254" s="223"/>
      <c r="YW254" s="223"/>
      <c r="YX254" s="333"/>
      <c r="YY254" s="333"/>
      <c r="YZ254" s="223"/>
      <c r="ZA254" s="418"/>
      <c r="ZB254" s="418"/>
      <c r="ZC254" s="331"/>
      <c r="ZD254" s="332"/>
      <c r="ZE254" s="418"/>
      <c r="ZF254" s="223"/>
      <c r="ZG254" s="223"/>
      <c r="ZH254" s="333"/>
      <c r="ZI254" s="333"/>
      <c r="ZJ254" s="223"/>
      <c r="ZK254" s="418"/>
      <c r="ZL254" s="418"/>
      <c r="ZM254" s="331"/>
      <c r="ZN254" s="332"/>
      <c r="ZO254" s="418"/>
      <c r="ZP254" s="223"/>
      <c r="ZQ254" s="223"/>
      <c r="ZR254" s="333"/>
      <c r="ZS254" s="333"/>
      <c r="ZT254" s="223"/>
      <c r="ZU254" s="418"/>
      <c r="ZV254" s="418"/>
      <c r="ZW254" s="331"/>
      <c r="ZX254" s="332"/>
      <c r="ZY254" s="418"/>
      <c r="ZZ254" s="223"/>
      <c r="AAA254" s="223"/>
      <c r="AAB254" s="333"/>
      <c r="AAC254" s="333"/>
      <c r="AAD254" s="223"/>
      <c r="AAE254" s="418"/>
      <c r="AAF254" s="418"/>
      <c r="AAG254" s="331"/>
      <c r="AAH254" s="332"/>
      <c r="AAI254" s="418"/>
      <c r="AAJ254" s="223"/>
      <c r="AAK254" s="223"/>
      <c r="AAL254" s="333"/>
      <c r="AAM254" s="333"/>
      <c r="AAN254" s="223"/>
      <c r="AAO254" s="418"/>
      <c r="AAP254" s="418"/>
      <c r="AAQ254" s="331"/>
      <c r="AAR254" s="332"/>
      <c r="AAS254" s="418"/>
      <c r="AAT254" s="223"/>
      <c r="AAU254" s="223"/>
      <c r="AAV254" s="333"/>
      <c r="AAW254" s="333"/>
      <c r="AAX254" s="223"/>
      <c r="AAY254" s="418"/>
      <c r="AAZ254" s="418"/>
      <c r="ABA254" s="331"/>
      <c r="ABB254" s="332"/>
      <c r="ABC254" s="418"/>
      <c r="ABD254" s="223"/>
      <c r="ABE254" s="223"/>
      <c r="ABF254" s="333"/>
      <c r="ABG254" s="333"/>
      <c r="ABH254" s="223"/>
      <c r="ABI254" s="418"/>
      <c r="ABJ254" s="418"/>
      <c r="ABK254" s="331"/>
      <c r="ABL254" s="332"/>
      <c r="ABM254" s="418"/>
      <c r="ABN254" s="223"/>
      <c r="ABO254" s="223"/>
      <c r="ABP254" s="333"/>
      <c r="ABQ254" s="333"/>
      <c r="ABR254" s="223"/>
      <c r="ABS254" s="418"/>
      <c r="ABT254" s="418"/>
      <c r="ABU254" s="331"/>
      <c r="ABV254" s="332"/>
      <c r="ABW254" s="418"/>
      <c r="ABX254" s="223"/>
      <c r="ABY254" s="223"/>
      <c r="ABZ254" s="333"/>
      <c r="ACA254" s="333"/>
      <c r="ACB254" s="223"/>
      <c r="ACC254" s="418"/>
      <c r="ACD254" s="418"/>
      <c r="ACE254" s="331"/>
      <c r="ACF254" s="332"/>
      <c r="ACG254" s="418"/>
      <c r="ACH254" s="223"/>
      <c r="ACI254" s="223"/>
      <c r="ACJ254" s="333"/>
      <c r="ACK254" s="333"/>
      <c r="ACL254" s="223"/>
      <c r="ACM254" s="418"/>
      <c r="ACN254" s="418"/>
      <c r="ACO254" s="331"/>
      <c r="ACP254" s="332"/>
      <c r="ACQ254" s="418"/>
      <c r="ACR254" s="223"/>
      <c r="ACS254" s="223"/>
      <c r="ACT254" s="333"/>
      <c r="ACU254" s="333"/>
      <c r="ACV254" s="223"/>
      <c r="ACW254" s="418"/>
      <c r="ACX254" s="418"/>
      <c r="ACY254" s="331"/>
      <c r="ACZ254" s="332"/>
      <c r="ADA254" s="418"/>
      <c r="ADB254" s="223"/>
      <c r="ADC254" s="223"/>
      <c r="ADD254" s="333"/>
      <c r="ADE254" s="333"/>
      <c r="ADF254" s="223"/>
      <c r="ADG254" s="418"/>
      <c r="ADH254" s="418"/>
      <c r="ADI254" s="331"/>
      <c r="ADJ254" s="332"/>
      <c r="ADK254" s="418"/>
      <c r="ADL254" s="223"/>
      <c r="ADM254" s="223"/>
      <c r="ADN254" s="333"/>
      <c r="ADO254" s="333"/>
      <c r="ADP254" s="223"/>
      <c r="ADQ254" s="418"/>
      <c r="ADR254" s="418"/>
      <c r="ADS254" s="331"/>
      <c r="ADT254" s="332"/>
      <c r="ADU254" s="418"/>
      <c r="ADV254" s="223"/>
      <c r="ADW254" s="223"/>
      <c r="ADX254" s="333"/>
      <c r="ADY254" s="333"/>
      <c r="ADZ254" s="223"/>
      <c r="AEA254" s="418"/>
      <c r="AEB254" s="418"/>
      <c r="AEC254" s="331"/>
      <c r="AED254" s="332"/>
      <c r="AEE254" s="418"/>
      <c r="AEF254" s="223"/>
      <c r="AEG254" s="223"/>
      <c r="AEH254" s="333"/>
      <c r="AEI254" s="333"/>
      <c r="AEJ254" s="223"/>
      <c r="AEK254" s="418"/>
      <c r="AEL254" s="418"/>
      <c r="AEM254" s="331"/>
      <c r="AEN254" s="332"/>
      <c r="AEO254" s="418"/>
      <c r="AEP254" s="223"/>
      <c r="AEQ254" s="223"/>
      <c r="AER254" s="333"/>
      <c r="AES254" s="333"/>
      <c r="AET254" s="223"/>
      <c r="AEU254" s="418"/>
      <c r="AEV254" s="418"/>
      <c r="AEW254" s="331"/>
      <c r="AEX254" s="332"/>
      <c r="AEY254" s="418"/>
      <c r="AEZ254" s="223"/>
      <c r="AFA254" s="223"/>
      <c r="AFB254" s="333"/>
      <c r="AFC254" s="333"/>
      <c r="AFD254" s="223"/>
      <c r="AFE254" s="418"/>
      <c r="AFF254" s="418"/>
      <c r="AFG254" s="331"/>
      <c r="AFH254" s="332"/>
      <c r="AFI254" s="418"/>
      <c r="AFJ254" s="223"/>
      <c r="AFK254" s="223"/>
      <c r="AFL254" s="333"/>
      <c r="AFM254" s="333"/>
      <c r="AFN254" s="223"/>
      <c r="AFO254" s="418"/>
      <c r="AFP254" s="418"/>
      <c r="AFQ254" s="331"/>
      <c r="AFR254" s="332"/>
      <c r="AFS254" s="418"/>
      <c r="AFT254" s="223"/>
      <c r="AFU254" s="223"/>
      <c r="AFV254" s="333"/>
      <c r="AFW254" s="333"/>
      <c r="AFX254" s="223"/>
      <c r="AFY254" s="418"/>
      <c r="AFZ254" s="418"/>
      <c r="AGA254" s="331"/>
      <c r="AGB254" s="332"/>
      <c r="AGC254" s="418"/>
      <c r="AGD254" s="223"/>
      <c r="AGE254" s="223"/>
      <c r="AGF254" s="333"/>
      <c r="AGG254" s="333"/>
      <c r="AGH254" s="223"/>
      <c r="AGI254" s="418"/>
      <c r="AGJ254" s="418"/>
      <c r="AGK254" s="331"/>
      <c r="AGL254" s="332"/>
      <c r="AGM254" s="418"/>
      <c r="AGN254" s="223"/>
      <c r="AGO254" s="223"/>
      <c r="AGP254" s="333"/>
      <c r="AGQ254" s="333"/>
      <c r="AGR254" s="223"/>
      <c r="AGS254" s="418"/>
      <c r="AGT254" s="418"/>
      <c r="AGU254" s="331"/>
      <c r="AGV254" s="332"/>
      <c r="AGW254" s="418"/>
      <c r="AGX254" s="223"/>
      <c r="AGY254" s="223"/>
      <c r="AGZ254" s="333"/>
      <c r="AHA254" s="333"/>
      <c r="AHB254" s="223"/>
      <c r="AHC254" s="418"/>
      <c r="AHD254" s="418"/>
      <c r="AHE254" s="331"/>
      <c r="AHF254" s="332"/>
      <c r="AHG254" s="418"/>
      <c r="AHH254" s="223"/>
      <c r="AHI254" s="223"/>
      <c r="AHJ254" s="333"/>
      <c r="AHK254" s="333"/>
      <c r="AHL254" s="223"/>
      <c r="AHM254" s="418"/>
      <c r="AHN254" s="418"/>
      <c r="AHO254" s="331"/>
      <c r="AHP254" s="332"/>
      <c r="AHQ254" s="418"/>
      <c r="AHR254" s="223"/>
      <c r="AHS254" s="223"/>
      <c r="AHT254" s="333"/>
      <c r="AHU254" s="333"/>
      <c r="AHV254" s="223"/>
      <c r="AHW254" s="418"/>
      <c r="AHX254" s="418"/>
      <c r="AHY254" s="331"/>
      <c r="AHZ254" s="332"/>
      <c r="AIA254" s="418"/>
      <c r="AIB254" s="223"/>
      <c r="AIC254" s="223"/>
      <c r="AID254" s="333"/>
      <c r="AIE254" s="333"/>
      <c r="AIF254" s="223"/>
      <c r="AIG254" s="418"/>
      <c r="AIH254" s="418"/>
      <c r="AII254" s="331"/>
      <c r="AIJ254" s="332"/>
      <c r="AIK254" s="418"/>
      <c r="AIL254" s="223"/>
      <c r="AIM254" s="223"/>
      <c r="AIN254" s="333"/>
      <c r="AIO254" s="333"/>
      <c r="AIP254" s="223"/>
      <c r="AIQ254" s="418"/>
      <c r="AIR254" s="418"/>
      <c r="AIS254" s="331"/>
      <c r="AIT254" s="332"/>
      <c r="AIU254" s="418"/>
      <c r="AIV254" s="223"/>
      <c r="AIW254" s="223"/>
      <c r="AIX254" s="333"/>
      <c r="AIY254" s="333"/>
      <c r="AIZ254" s="223"/>
      <c r="AJA254" s="418"/>
      <c r="AJB254" s="418"/>
      <c r="AJC254" s="331"/>
      <c r="AJD254" s="332"/>
      <c r="AJE254" s="418"/>
      <c r="AJF254" s="223"/>
      <c r="AJG254" s="223"/>
      <c r="AJH254" s="333"/>
      <c r="AJI254" s="333"/>
      <c r="AJJ254" s="223"/>
      <c r="AJK254" s="418"/>
      <c r="AJL254" s="418"/>
      <c r="AJM254" s="331"/>
      <c r="AJN254" s="332"/>
      <c r="AJO254" s="418"/>
      <c r="AJP254" s="223"/>
      <c r="AJQ254" s="223"/>
      <c r="AJR254" s="333"/>
      <c r="AJS254" s="333"/>
      <c r="AJT254" s="223"/>
      <c r="AJU254" s="418"/>
      <c r="AJV254" s="418"/>
      <c r="AJW254" s="331"/>
      <c r="AJX254" s="332"/>
      <c r="AJY254" s="418"/>
      <c r="AJZ254" s="223"/>
      <c r="AKA254" s="223"/>
      <c r="AKB254" s="333"/>
      <c r="AKC254" s="333"/>
      <c r="AKD254" s="223"/>
      <c r="AKE254" s="418"/>
      <c r="AKF254" s="418"/>
      <c r="AKG254" s="331"/>
      <c r="AKH254" s="332"/>
      <c r="AKI254" s="418"/>
      <c r="AKJ254" s="223"/>
      <c r="AKK254" s="223"/>
      <c r="AKL254" s="333"/>
      <c r="AKM254" s="333"/>
      <c r="AKN254" s="223"/>
      <c r="AKO254" s="418"/>
      <c r="AKP254" s="418"/>
      <c r="AKQ254" s="331"/>
      <c r="AKR254" s="332"/>
      <c r="AKS254" s="418"/>
      <c r="AKT254" s="223"/>
      <c r="AKU254" s="223"/>
      <c r="AKV254" s="333"/>
      <c r="AKW254" s="333"/>
      <c r="AKX254" s="223"/>
      <c r="AKY254" s="418"/>
      <c r="AKZ254" s="418"/>
      <c r="ALA254" s="331"/>
      <c r="ALB254" s="332"/>
      <c r="ALC254" s="418"/>
      <c r="ALD254" s="223"/>
      <c r="ALE254" s="223"/>
      <c r="ALF254" s="333"/>
      <c r="ALG254" s="333"/>
      <c r="ALH254" s="223"/>
      <c r="ALI254" s="418"/>
      <c r="ALJ254" s="418"/>
      <c r="ALK254" s="331"/>
      <c r="ALL254" s="332"/>
      <c r="ALM254" s="418"/>
      <c r="ALN254" s="223"/>
      <c r="ALO254" s="223"/>
      <c r="ALP254" s="333"/>
      <c r="ALQ254" s="333"/>
      <c r="ALR254" s="223"/>
      <c r="ALS254" s="418"/>
      <c r="ALT254" s="418"/>
      <c r="ALU254" s="331"/>
      <c r="ALV254" s="332"/>
      <c r="ALW254" s="418"/>
      <c r="ALX254" s="223"/>
      <c r="ALY254" s="223"/>
      <c r="ALZ254" s="333"/>
      <c r="AMA254" s="333"/>
      <c r="AMB254" s="223"/>
      <c r="AMC254" s="418"/>
      <c r="AMD254" s="418"/>
      <c r="AME254" s="331"/>
      <c r="AMF254" s="332"/>
      <c r="AMG254" s="418"/>
      <c r="AMH254" s="223"/>
      <c r="AMI254" s="223"/>
      <c r="AMJ254" s="333"/>
      <c r="AMK254" s="333"/>
      <c r="AML254" s="223"/>
      <c r="AMM254" s="418"/>
      <c r="AMN254" s="418"/>
      <c r="AMO254" s="331"/>
      <c r="AMP254" s="332"/>
      <c r="AMQ254" s="418"/>
      <c r="AMR254" s="223"/>
      <c r="AMS254" s="223"/>
      <c r="AMT254" s="333"/>
      <c r="AMU254" s="333"/>
      <c r="AMV254" s="223"/>
      <c r="AMW254" s="418"/>
      <c r="AMX254" s="418"/>
      <c r="AMY254" s="331"/>
      <c r="AMZ254" s="332"/>
      <c r="ANA254" s="418"/>
      <c r="ANB254" s="223"/>
      <c r="ANC254" s="223"/>
      <c r="AND254" s="333"/>
      <c r="ANE254" s="333"/>
      <c r="ANF254" s="223"/>
      <c r="ANG254" s="418"/>
      <c r="ANH254" s="418"/>
      <c r="ANI254" s="331"/>
      <c r="ANJ254" s="332"/>
      <c r="ANK254" s="418"/>
      <c r="ANL254" s="223"/>
      <c r="ANM254" s="223"/>
      <c r="ANN254" s="333"/>
      <c r="ANO254" s="333"/>
      <c r="ANP254" s="223"/>
      <c r="ANQ254" s="418"/>
      <c r="ANR254" s="418"/>
      <c r="ANS254" s="331"/>
      <c r="ANT254" s="332"/>
      <c r="ANU254" s="418"/>
      <c r="ANV254" s="223"/>
      <c r="ANW254" s="223"/>
      <c r="ANX254" s="333"/>
      <c r="ANY254" s="333"/>
      <c r="ANZ254" s="223"/>
      <c r="AOA254" s="418"/>
      <c r="AOB254" s="418"/>
      <c r="AOC254" s="331"/>
      <c r="AOD254" s="332"/>
      <c r="AOE254" s="418"/>
      <c r="AOF254" s="223"/>
      <c r="AOG254" s="223"/>
      <c r="AOH254" s="333"/>
      <c r="AOI254" s="333"/>
      <c r="AOJ254" s="223"/>
      <c r="AOK254" s="418"/>
      <c r="AOL254" s="418"/>
      <c r="AOM254" s="331"/>
      <c r="AON254" s="332"/>
      <c r="AOO254" s="418"/>
      <c r="AOP254" s="223"/>
      <c r="AOQ254" s="223"/>
      <c r="AOR254" s="333"/>
      <c r="AOS254" s="333"/>
      <c r="AOT254" s="223"/>
      <c r="AOU254" s="418"/>
      <c r="AOV254" s="418"/>
      <c r="AOW254" s="331"/>
      <c r="AOX254" s="332"/>
      <c r="AOY254" s="418"/>
      <c r="AOZ254" s="223"/>
      <c r="APA254" s="223"/>
      <c r="APB254" s="333"/>
      <c r="APC254" s="333"/>
      <c r="APD254" s="223"/>
      <c r="APE254" s="418"/>
      <c r="APF254" s="418"/>
      <c r="APG254" s="331"/>
      <c r="APH254" s="332"/>
      <c r="API254" s="418"/>
      <c r="APJ254" s="223"/>
      <c r="APK254" s="223"/>
      <c r="APL254" s="333"/>
      <c r="APM254" s="333"/>
      <c r="APN254" s="223"/>
      <c r="APO254" s="418"/>
      <c r="APP254" s="418"/>
      <c r="APQ254" s="331"/>
      <c r="APR254" s="332"/>
      <c r="APS254" s="418"/>
      <c r="APT254" s="223"/>
      <c r="APU254" s="223"/>
      <c r="APV254" s="333"/>
      <c r="APW254" s="333"/>
      <c r="APX254" s="223"/>
      <c r="APY254" s="418"/>
      <c r="APZ254" s="418"/>
      <c r="AQA254" s="331"/>
      <c r="AQB254" s="332"/>
      <c r="AQC254" s="418"/>
      <c r="AQD254" s="223"/>
      <c r="AQE254" s="223"/>
      <c r="AQF254" s="333"/>
      <c r="AQG254" s="333"/>
      <c r="AQH254" s="223"/>
      <c r="AQI254" s="418"/>
      <c r="AQJ254" s="418"/>
      <c r="AQK254" s="331"/>
      <c r="AQL254" s="332"/>
      <c r="AQM254" s="418"/>
      <c r="AQN254" s="223"/>
      <c r="AQO254" s="223"/>
      <c r="AQP254" s="333"/>
      <c r="AQQ254" s="333"/>
      <c r="AQR254" s="223"/>
      <c r="AQS254" s="418"/>
      <c r="AQT254" s="418"/>
      <c r="AQU254" s="331"/>
      <c r="AQV254" s="332"/>
      <c r="AQW254" s="418"/>
      <c r="AQX254" s="223"/>
      <c r="AQY254" s="223"/>
      <c r="AQZ254" s="333"/>
      <c r="ARA254" s="333"/>
      <c r="ARB254" s="223"/>
      <c r="ARC254" s="418"/>
      <c r="ARD254" s="418"/>
      <c r="ARE254" s="331"/>
      <c r="ARF254" s="332"/>
      <c r="ARG254" s="418"/>
      <c r="ARH254" s="223"/>
      <c r="ARI254" s="223"/>
      <c r="ARJ254" s="333"/>
      <c r="ARK254" s="333"/>
      <c r="ARL254" s="223"/>
      <c r="ARM254" s="418"/>
      <c r="ARN254" s="418"/>
      <c r="ARO254" s="331"/>
      <c r="ARP254" s="332"/>
      <c r="ARQ254" s="418"/>
      <c r="ARR254" s="223"/>
      <c r="ARS254" s="223"/>
      <c r="ART254" s="333"/>
      <c r="ARU254" s="333"/>
      <c r="ARV254" s="223"/>
      <c r="ARW254" s="418"/>
      <c r="ARX254" s="418"/>
      <c r="ARY254" s="331"/>
      <c r="ARZ254" s="332"/>
      <c r="ASA254" s="418"/>
      <c r="ASB254" s="223"/>
      <c r="ASC254" s="223"/>
      <c r="ASD254" s="333"/>
      <c r="ASE254" s="333"/>
      <c r="ASF254" s="223"/>
      <c r="ASG254" s="418"/>
      <c r="ASH254" s="418"/>
      <c r="ASI254" s="331"/>
      <c r="ASJ254" s="332"/>
      <c r="ASK254" s="418"/>
      <c r="ASL254" s="223"/>
      <c r="ASM254" s="223"/>
      <c r="ASN254" s="333"/>
      <c r="ASO254" s="333"/>
      <c r="ASP254" s="223"/>
      <c r="ASQ254" s="418"/>
      <c r="ASR254" s="418"/>
      <c r="ASS254" s="331"/>
      <c r="AST254" s="332"/>
      <c r="ASU254" s="418"/>
      <c r="ASV254" s="223"/>
      <c r="ASW254" s="223"/>
      <c r="ASX254" s="333"/>
      <c r="ASY254" s="333"/>
      <c r="ASZ254" s="223"/>
      <c r="ATA254" s="418"/>
      <c r="ATB254" s="418"/>
      <c r="ATC254" s="331"/>
      <c r="ATD254" s="332"/>
      <c r="ATE254" s="418"/>
      <c r="ATF254" s="223"/>
      <c r="ATG254" s="223"/>
      <c r="ATH254" s="333"/>
      <c r="ATI254" s="333"/>
      <c r="ATJ254" s="223"/>
      <c r="ATK254" s="418"/>
      <c r="ATL254" s="418"/>
      <c r="ATM254" s="331"/>
      <c r="ATN254" s="332"/>
      <c r="ATO254" s="418"/>
      <c r="ATP254" s="223"/>
      <c r="ATQ254" s="223"/>
      <c r="ATR254" s="333"/>
      <c r="ATS254" s="333"/>
      <c r="ATT254" s="223"/>
      <c r="ATU254" s="418"/>
      <c r="ATV254" s="418"/>
      <c r="ATW254" s="331"/>
      <c r="ATX254" s="332"/>
      <c r="ATY254" s="418"/>
      <c r="ATZ254" s="223"/>
      <c r="AUA254" s="223"/>
      <c r="AUB254" s="333"/>
      <c r="AUC254" s="333"/>
      <c r="AUD254" s="223"/>
      <c r="AUE254" s="418"/>
      <c r="AUF254" s="418"/>
      <c r="AUG254" s="331"/>
      <c r="AUH254" s="332"/>
      <c r="AUI254" s="418"/>
      <c r="AUJ254" s="223"/>
      <c r="AUK254" s="223"/>
      <c r="AUL254" s="333"/>
      <c r="AUM254" s="333"/>
      <c r="AUN254" s="223"/>
      <c r="AUO254" s="418"/>
      <c r="AUP254" s="418"/>
      <c r="AUQ254" s="331"/>
      <c r="AUR254" s="332"/>
      <c r="AUS254" s="418"/>
      <c r="AUT254" s="223"/>
      <c r="AUU254" s="223"/>
      <c r="AUV254" s="333"/>
      <c r="AUW254" s="333"/>
      <c r="AUX254" s="223"/>
      <c r="AUY254" s="418"/>
      <c r="AUZ254" s="418"/>
      <c r="AVA254" s="331"/>
      <c r="AVB254" s="332"/>
      <c r="AVC254" s="418"/>
      <c r="AVD254" s="223"/>
      <c r="AVE254" s="223"/>
      <c r="AVF254" s="333"/>
      <c r="AVG254" s="333"/>
      <c r="AVH254" s="223"/>
      <c r="AVI254" s="418"/>
      <c r="AVJ254" s="418"/>
      <c r="AVK254" s="331"/>
      <c r="AVL254" s="332"/>
      <c r="AVM254" s="418"/>
      <c r="AVN254" s="223"/>
      <c r="AVO254" s="223"/>
      <c r="AVP254" s="333"/>
      <c r="AVQ254" s="333"/>
      <c r="AVR254" s="223"/>
      <c r="AVS254" s="418"/>
      <c r="AVT254" s="418"/>
      <c r="AVU254" s="331"/>
      <c r="AVV254" s="332"/>
      <c r="AVW254" s="418"/>
      <c r="AVX254" s="223"/>
      <c r="AVY254" s="223"/>
      <c r="AVZ254" s="333"/>
      <c r="AWA254" s="333"/>
      <c r="AWB254" s="223"/>
      <c r="AWC254" s="418"/>
      <c r="AWD254" s="418"/>
      <c r="AWE254" s="331"/>
      <c r="AWF254" s="332"/>
      <c r="AWG254" s="418"/>
      <c r="AWH254" s="223"/>
      <c r="AWI254" s="223"/>
      <c r="AWJ254" s="333"/>
      <c r="AWK254" s="333"/>
      <c r="AWL254" s="223"/>
      <c r="AWM254" s="418"/>
      <c r="AWN254" s="418"/>
      <c r="AWO254" s="331"/>
      <c r="AWP254" s="332"/>
      <c r="AWQ254" s="418"/>
      <c r="AWR254" s="223"/>
      <c r="AWS254" s="223"/>
      <c r="AWT254" s="333"/>
      <c r="AWU254" s="333"/>
      <c r="AWV254" s="223"/>
      <c r="AWW254" s="418"/>
      <c r="AWX254" s="418"/>
      <c r="AWY254" s="331"/>
      <c r="AWZ254" s="332"/>
      <c r="AXA254" s="418"/>
      <c r="AXB254" s="223"/>
      <c r="AXC254" s="223"/>
      <c r="AXD254" s="333"/>
      <c r="AXE254" s="333"/>
      <c r="AXF254" s="223"/>
      <c r="AXG254" s="418"/>
      <c r="AXH254" s="418"/>
      <c r="AXI254" s="331"/>
      <c r="AXJ254" s="332"/>
      <c r="AXK254" s="418"/>
      <c r="AXL254" s="223"/>
      <c r="AXM254" s="223"/>
      <c r="AXN254" s="333"/>
      <c r="AXO254" s="333"/>
      <c r="AXP254" s="223"/>
      <c r="AXQ254" s="418"/>
      <c r="AXR254" s="418"/>
      <c r="AXS254" s="331"/>
      <c r="AXT254" s="332"/>
      <c r="AXU254" s="418"/>
      <c r="AXV254" s="223"/>
      <c r="AXW254" s="223"/>
      <c r="AXX254" s="333"/>
      <c r="AXY254" s="333"/>
      <c r="AXZ254" s="223"/>
      <c r="AYA254" s="418"/>
      <c r="AYB254" s="418"/>
      <c r="AYC254" s="331"/>
      <c r="AYD254" s="332"/>
      <c r="AYE254" s="418"/>
      <c r="AYF254" s="223"/>
      <c r="AYG254" s="223"/>
      <c r="AYH254" s="333"/>
      <c r="AYI254" s="333"/>
      <c r="AYJ254" s="223"/>
      <c r="AYK254" s="418"/>
      <c r="AYL254" s="418"/>
      <c r="AYM254" s="331"/>
      <c r="AYN254" s="332"/>
      <c r="AYO254" s="418"/>
      <c r="AYP254" s="223"/>
      <c r="AYQ254" s="223"/>
      <c r="AYR254" s="333"/>
      <c r="AYS254" s="333"/>
      <c r="AYT254" s="223"/>
      <c r="AYU254" s="418"/>
      <c r="AYV254" s="418"/>
      <c r="AYW254" s="331"/>
      <c r="AYX254" s="332"/>
      <c r="AYY254" s="418"/>
      <c r="AYZ254" s="223"/>
      <c r="AZA254" s="223"/>
      <c r="AZB254" s="333"/>
      <c r="AZC254" s="333"/>
      <c r="AZD254" s="223"/>
      <c r="AZE254" s="418"/>
      <c r="AZF254" s="418"/>
      <c r="AZG254" s="331"/>
      <c r="AZH254" s="332"/>
      <c r="AZI254" s="418"/>
      <c r="AZJ254" s="223"/>
      <c r="AZK254" s="223"/>
      <c r="AZL254" s="333"/>
      <c r="AZM254" s="333"/>
      <c r="AZN254" s="223"/>
      <c r="AZO254" s="418"/>
      <c r="AZP254" s="418"/>
      <c r="AZQ254" s="331"/>
      <c r="AZR254" s="332"/>
      <c r="AZS254" s="418"/>
      <c r="AZT254" s="223"/>
      <c r="AZU254" s="223"/>
      <c r="AZV254" s="333"/>
      <c r="AZW254" s="333"/>
      <c r="AZX254" s="223"/>
      <c r="AZY254" s="418"/>
      <c r="AZZ254" s="418"/>
      <c r="BAA254" s="331"/>
      <c r="BAB254" s="332"/>
      <c r="BAC254" s="418"/>
      <c r="BAD254" s="223"/>
      <c r="BAE254" s="223"/>
      <c r="BAF254" s="333"/>
      <c r="BAG254" s="333"/>
      <c r="BAH254" s="223"/>
      <c r="BAI254" s="418"/>
      <c r="BAJ254" s="418"/>
      <c r="BAK254" s="331"/>
      <c r="BAL254" s="332"/>
      <c r="BAM254" s="418"/>
      <c r="BAN254" s="223"/>
      <c r="BAO254" s="223"/>
      <c r="BAP254" s="333"/>
      <c r="BAQ254" s="333"/>
      <c r="BAR254" s="223"/>
      <c r="BAS254" s="418"/>
      <c r="BAT254" s="418"/>
      <c r="BAU254" s="331"/>
      <c r="BAV254" s="332"/>
      <c r="BAW254" s="418"/>
      <c r="BAX254" s="223"/>
      <c r="BAY254" s="223"/>
      <c r="BAZ254" s="333"/>
      <c r="BBA254" s="333"/>
      <c r="BBB254" s="223"/>
      <c r="BBC254" s="418"/>
      <c r="BBD254" s="418"/>
      <c r="BBE254" s="331"/>
      <c r="BBF254" s="332"/>
      <c r="BBG254" s="418"/>
      <c r="BBH254" s="223"/>
      <c r="BBI254" s="223"/>
      <c r="BBJ254" s="333"/>
      <c r="BBK254" s="333"/>
      <c r="BBL254" s="223"/>
      <c r="BBM254" s="418"/>
      <c r="BBN254" s="418"/>
      <c r="BBO254" s="331"/>
      <c r="BBP254" s="332"/>
      <c r="BBQ254" s="418"/>
      <c r="BBR254" s="223"/>
      <c r="BBS254" s="223"/>
      <c r="BBT254" s="333"/>
      <c r="BBU254" s="333"/>
      <c r="BBV254" s="223"/>
      <c r="BBW254" s="418"/>
      <c r="BBX254" s="418"/>
      <c r="BBY254" s="331"/>
      <c r="BBZ254" s="332"/>
      <c r="BCA254" s="418"/>
      <c r="BCB254" s="223"/>
      <c r="BCC254" s="223"/>
      <c r="BCD254" s="333"/>
      <c r="BCE254" s="333"/>
      <c r="BCF254" s="223"/>
      <c r="BCG254" s="418"/>
      <c r="BCH254" s="418"/>
      <c r="BCI254" s="331"/>
      <c r="BCJ254" s="332"/>
      <c r="BCK254" s="418"/>
      <c r="BCL254" s="223"/>
      <c r="BCM254" s="223"/>
      <c r="BCN254" s="333"/>
      <c r="BCO254" s="333"/>
      <c r="BCP254" s="223"/>
      <c r="BCQ254" s="418"/>
      <c r="BCR254" s="418"/>
      <c r="BCS254" s="331"/>
      <c r="BCT254" s="332"/>
      <c r="BCU254" s="418"/>
      <c r="BCV254" s="223"/>
      <c r="BCW254" s="223"/>
      <c r="BCX254" s="333"/>
      <c r="BCY254" s="333"/>
      <c r="BCZ254" s="223"/>
      <c r="BDA254" s="418"/>
      <c r="BDB254" s="418"/>
      <c r="BDC254" s="331"/>
      <c r="BDD254" s="332"/>
      <c r="BDE254" s="418"/>
      <c r="BDF254" s="223"/>
      <c r="BDG254" s="223"/>
      <c r="BDH254" s="333"/>
      <c r="BDI254" s="333"/>
      <c r="BDJ254" s="223"/>
      <c r="BDK254" s="418"/>
      <c r="BDL254" s="418"/>
      <c r="BDM254" s="331"/>
      <c r="BDN254" s="332"/>
      <c r="BDO254" s="418"/>
      <c r="BDP254" s="223"/>
      <c r="BDQ254" s="223"/>
      <c r="BDR254" s="333"/>
      <c r="BDS254" s="333"/>
      <c r="BDT254" s="223"/>
      <c r="BDU254" s="418"/>
      <c r="BDV254" s="418"/>
      <c r="BDW254" s="331"/>
      <c r="BDX254" s="332"/>
      <c r="BDY254" s="418"/>
      <c r="BDZ254" s="223"/>
      <c r="BEA254" s="223"/>
      <c r="BEB254" s="333"/>
      <c r="BEC254" s="333"/>
      <c r="BED254" s="223"/>
      <c r="BEE254" s="418"/>
      <c r="BEF254" s="418"/>
      <c r="BEG254" s="331"/>
      <c r="BEH254" s="332"/>
      <c r="BEI254" s="418"/>
      <c r="BEJ254" s="223"/>
      <c r="BEK254" s="223"/>
      <c r="BEL254" s="333"/>
      <c r="BEM254" s="333"/>
      <c r="BEN254" s="223"/>
      <c r="BEO254" s="418"/>
      <c r="BEP254" s="418"/>
      <c r="BEQ254" s="331"/>
      <c r="BER254" s="332"/>
      <c r="BES254" s="418"/>
      <c r="BET254" s="223"/>
      <c r="BEU254" s="223"/>
      <c r="BEV254" s="333"/>
      <c r="BEW254" s="333"/>
      <c r="BEX254" s="223"/>
      <c r="BEY254" s="418"/>
      <c r="BEZ254" s="418"/>
      <c r="BFA254" s="331"/>
      <c r="BFB254" s="332"/>
      <c r="BFC254" s="418"/>
      <c r="BFD254" s="223"/>
      <c r="BFE254" s="223"/>
      <c r="BFF254" s="333"/>
      <c r="BFG254" s="333"/>
      <c r="BFH254" s="223"/>
      <c r="BFI254" s="418"/>
      <c r="BFJ254" s="418"/>
      <c r="BFK254" s="331"/>
      <c r="BFL254" s="332"/>
      <c r="BFM254" s="418"/>
      <c r="BFN254" s="223"/>
      <c r="BFO254" s="223"/>
      <c r="BFP254" s="333"/>
      <c r="BFQ254" s="333"/>
      <c r="BFR254" s="223"/>
      <c r="BFS254" s="418"/>
      <c r="BFT254" s="418"/>
      <c r="BFU254" s="331"/>
      <c r="BFV254" s="332"/>
      <c r="BFW254" s="418"/>
      <c r="BFX254" s="223"/>
      <c r="BFY254" s="223"/>
      <c r="BFZ254" s="333"/>
      <c r="BGA254" s="333"/>
      <c r="BGB254" s="223"/>
      <c r="BGC254" s="418"/>
      <c r="BGD254" s="418"/>
      <c r="BGE254" s="331"/>
      <c r="BGF254" s="332"/>
      <c r="BGG254" s="418"/>
      <c r="BGH254" s="223"/>
      <c r="BGI254" s="223"/>
      <c r="BGJ254" s="333"/>
      <c r="BGK254" s="333"/>
      <c r="BGL254" s="223"/>
      <c r="BGM254" s="418"/>
      <c r="BGN254" s="418"/>
      <c r="BGO254" s="331"/>
      <c r="BGP254" s="332"/>
      <c r="BGQ254" s="418"/>
      <c r="BGR254" s="223"/>
      <c r="BGS254" s="223"/>
      <c r="BGT254" s="333"/>
      <c r="BGU254" s="333"/>
      <c r="BGV254" s="223"/>
      <c r="BGW254" s="418"/>
      <c r="BGX254" s="418"/>
      <c r="BGY254" s="331"/>
      <c r="BGZ254" s="332"/>
      <c r="BHA254" s="418"/>
      <c r="BHB254" s="223"/>
      <c r="BHC254" s="223"/>
      <c r="BHD254" s="333"/>
      <c r="BHE254" s="333"/>
      <c r="BHF254" s="223"/>
      <c r="BHG254" s="418"/>
      <c r="BHH254" s="418"/>
      <c r="BHI254" s="331"/>
      <c r="BHJ254" s="332"/>
      <c r="BHK254" s="418"/>
      <c r="BHL254" s="223"/>
      <c r="BHM254" s="223"/>
      <c r="BHN254" s="333"/>
      <c r="BHO254" s="333"/>
      <c r="BHP254" s="223"/>
      <c r="BHQ254" s="418"/>
      <c r="BHR254" s="418"/>
      <c r="BHS254" s="331"/>
      <c r="BHT254" s="332"/>
      <c r="BHU254" s="418"/>
      <c r="BHV254" s="223"/>
      <c r="BHW254" s="223"/>
      <c r="BHX254" s="333"/>
      <c r="BHY254" s="333"/>
      <c r="BHZ254" s="223"/>
      <c r="BIA254" s="418"/>
      <c r="BIB254" s="418"/>
      <c r="BIC254" s="331"/>
      <c r="BID254" s="332"/>
      <c r="BIE254" s="418"/>
      <c r="BIF254" s="223"/>
      <c r="BIG254" s="223"/>
      <c r="BIH254" s="333"/>
      <c r="BII254" s="333"/>
      <c r="BIJ254" s="223"/>
      <c r="BIK254" s="418"/>
      <c r="BIL254" s="418"/>
      <c r="BIM254" s="331"/>
      <c r="BIN254" s="332"/>
      <c r="BIO254" s="418"/>
      <c r="BIP254" s="223"/>
      <c r="BIQ254" s="223"/>
      <c r="BIR254" s="333"/>
      <c r="BIS254" s="333"/>
      <c r="BIT254" s="223"/>
      <c r="BIU254" s="418"/>
      <c r="BIV254" s="418"/>
      <c r="BIW254" s="331"/>
      <c r="BIX254" s="332"/>
      <c r="BIY254" s="418"/>
      <c r="BIZ254" s="223"/>
      <c r="BJA254" s="223"/>
      <c r="BJB254" s="333"/>
      <c r="BJC254" s="333"/>
      <c r="BJD254" s="223"/>
      <c r="BJE254" s="418"/>
      <c r="BJF254" s="418"/>
      <c r="BJG254" s="331"/>
      <c r="BJH254" s="332"/>
      <c r="BJI254" s="418"/>
      <c r="BJJ254" s="223"/>
      <c r="BJK254" s="223"/>
      <c r="BJL254" s="333"/>
      <c r="BJM254" s="333"/>
      <c r="BJN254" s="223"/>
      <c r="BJO254" s="418"/>
      <c r="BJP254" s="418"/>
      <c r="BJQ254" s="331"/>
      <c r="BJR254" s="332"/>
      <c r="BJS254" s="418"/>
      <c r="BJT254" s="223"/>
      <c r="BJU254" s="223"/>
      <c r="BJV254" s="333"/>
      <c r="BJW254" s="333"/>
      <c r="BJX254" s="223"/>
      <c r="BJY254" s="418"/>
      <c r="BJZ254" s="418"/>
      <c r="BKA254" s="331"/>
      <c r="BKB254" s="332"/>
      <c r="BKC254" s="418"/>
      <c r="BKD254" s="223"/>
      <c r="BKE254" s="223"/>
      <c r="BKF254" s="333"/>
      <c r="BKG254" s="333"/>
      <c r="BKH254" s="223"/>
      <c r="BKI254" s="418"/>
      <c r="BKJ254" s="418"/>
      <c r="BKK254" s="331"/>
      <c r="BKL254" s="332"/>
      <c r="BKM254" s="418"/>
      <c r="BKN254" s="223"/>
      <c r="BKO254" s="223"/>
      <c r="BKP254" s="333"/>
      <c r="BKQ254" s="333"/>
      <c r="BKR254" s="223"/>
      <c r="BKS254" s="418"/>
      <c r="BKT254" s="418"/>
      <c r="BKU254" s="331"/>
      <c r="BKV254" s="332"/>
      <c r="BKW254" s="418"/>
      <c r="BKX254" s="223"/>
      <c r="BKY254" s="223"/>
      <c r="BKZ254" s="333"/>
      <c r="BLA254" s="333"/>
      <c r="BLB254" s="223"/>
      <c r="BLC254" s="418"/>
      <c r="BLD254" s="418"/>
      <c r="BLE254" s="331"/>
      <c r="BLF254" s="332"/>
      <c r="BLG254" s="418"/>
      <c r="BLH254" s="223"/>
      <c r="BLI254" s="223"/>
      <c r="BLJ254" s="333"/>
      <c r="BLK254" s="333"/>
      <c r="BLL254" s="223"/>
      <c r="BLM254" s="418"/>
      <c r="BLN254" s="418"/>
      <c r="BLO254" s="331"/>
      <c r="BLP254" s="332"/>
      <c r="BLQ254" s="418"/>
      <c r="BLR254" s="223"/>
      <c r="BLS254" s="223"/>
      <c r="BLT254" s="333"/>
      <c r="BLU254" s="333"/>
      <c r="BLV254" s="223"/>
      <c r="BLW254" s="418"/>
      <c r="BLX254" s="418"/>
      <c r="BLY254" s="331"/>
      <c r="BLZ254" s="332"/>
      <c r="BMA254" s="418"/>
      <c r="BMB254" s="223"/>
      <c r="BMC254" s="223"/>
      <c r="BMD254" s="333"/>
      <c r="BME254" s="333"/>
      <c r="BMF254" s="223"/>
      <c r="BMG254" s="418"/>
      <c r="BMH254" s="418"/>
      <c r="BMI254" s="331"/>
      <c r="BMJ254" s="332"/>
      <c r="BMK254" s="418"/>
      <c r="BML254" s="223"/>
      <c r="BMM254" s="223"/>
      <c r="BMN254" s="333"/>
      <c r="BMO254" s="333"/>
      <c r="BMP254" s="223"/>
      <c r="BMQ254" s="418"/>
      <c r="BMR254" s="418"/>
      <c r="BMS254" s="331"/>
      <c r="BMT254" s="332"/>
      <c r="BMU254" s="418"/>
      <c r="BMV254" s="223"/>
      <c r="BMW254" s="223"/>
      <c r="BMX254" s="333"/>
      <c r="BMY254" s="333"/>
      <c r="BMZ254" s="223"/>
      <c r="BNA254" s="418"/>
      <c r="BNB254" s="418"/>
      <c r="BNC254" s="331"/>
      <c r="BND254" s="332"/>
      <c r="BNE254" s="418"/>
      <c r="BNF254" s="223"/>
      <c r="BNG254" s="223"/>
      <c r="BNH254" s="333"/>
      <c r="BNI254" s="333"/>
      <c r="BNJ254" s="223"/>
      <c r="BNK254" s="418"/>
      <c r="BNL254" s="418"/>
      <c r="BNM254" s="331"/>
      <c r="BNN254" s="332"/>
      <c r="BNO254" s="418"/>
      <c r="BNP254" s="223"/>
      <c r="BNQ254" s="223"/>
      <c r="BNR254" s="333"/>
      <c r="BNS254" s="333"/>
      <c r="BNT254" s="223"/>
      <c r="BNU254" s="418"/>
      <c r="BNV254" s="418"/>
      <c r="BNW254" s="331"/>
      <c r="BNX254" s="332"/>
      <c r="BNY254" s="418"/>
      <c r="BNZ254" s="223"/>
      <c r="BOA254" s="223"/>
      <c r="BOB254" s="333"/>
      <c r="BOC254" s="333"/>
      <c r="BOD254" s="223"/>
      <c r="BOE254" s="418"/>
      <c r="BOF254" s="418"/>
      <c r="BOG254" s="331"/>
      <c r="BOH254" s="332"/>
      <c r="BOI254" s="418"/>
      <c r="BOJ254" s="223"/>
      <c r="BOK254" s="223"/>
      <c r="BOL254" s="333"/>
      <c r="BOM254" s="333"/>
      <c r="BON254" s="223"/>
      <c r="BOO254" s="418"/>
      <c r="BOP254" s="418"/>
      <c r="BOQ254" s="331"/>
      <c r="BOR254" s="332"/>
      <c r="BOS254" s="418"/>
      <c r="BOT254" s="223"/>
      <c r="BOU254" s="223"/>
      <c r="BOV254" s="333"/>
      <c r="BOW254" s="333"/>
      <c r="BOX254" s="223"/>
      <c r="BOY254" s="418"/>
      <c r="BOZ254" s="418"/>
      <c r="BPA254" s="331"/>
      <c r="BPB254" s="332"/>
      <c r="BPC254" s="418"/>
      <c r="BPD254" s="223"/>
      <c r="BPE254" s="223"/>
      <c r="BPF254" s="333"/>
      <c r="BPG254" s="333"/>
      <c r="BPH254" s="223"/>
      <c r="BPI254" s="418"/>
      <c r="BPJ254" s="418"/>
      <c r="BPK254" s="331"/>
      <c r="BPL254" s="332"/>
      <c r="BPM254" s="418"/>
      <c r="BPN254" s="223"/>
      <c r="BPO254" s="223"/>
      <c r="BPP254" s="333"/>
      <c r="BPQ254" s="333"/>
      <c r="BPR254" s="223"/>
      <c r="BPS254" s="418"/>
      <c r="BPT254" s="418"/>
      <c r="BPU254" s="331"/>
      <c r="BPV254" s="332"/>
      <c r="BPW254" s="418"/>
      <c r="BPX254" s="223"/>
      <c r="BPY254" s="223"/>
      <c r="BPZ254" s="333"/>
      <c r="BQA254" s="333"/>
      <c r="BQB254" s="223"/>
      <c r="BQC254" s="418"/>
      <c r="BQD254" s="418"/>
      <c r="BQE254" s="331"/>
      <c r="BQF254" s="332"/>
      <c r="BQG254" s="418"/>
      <c r="BQH254" s="223"/>
      <c r="BQI254" s="223"/>
      <c r="BQJ254" s="333"/>
      <c r="BQK254" s="333"/>
      <c r="BQL254" s="223"/>
      <c r="BQM254" s="418"/>
      <c r="BQN254" s="418"/>
      <c r="BQO254" s="331"/>
      <c r="BQP254" s="332"/>
      <c r="BQQ254" s="418"/>
      <c r="BQR254" s="223"/>
      <c r="BQS254" s="223"/>
      <c r="BQT254" s="333"/>
      <c r="BQU254" s="333"/>
      <c r="BQV254" s="223"/>
      <c r="BQW254" s="418"/>
      <c r="BQX254" s="418"/>
      <c r="BQY254" s="331"/>
      <c r="BQZ254" s="332"/>
      <c r="BRA254" s="418"/>
      <c r="BRB254" s="223"/>
      <c r="BRC254" s="223"/>
      <c r="BRD254" s="333"/>
      <c r="BRE254" s="333"/>
      <c r="BRF254" s="223"/>
      <c r="BRG254" s="418"/>
      <c r="BRH254" s="418"/>
      <c r="BRI254" s="331"/>
      <c r="BRJ254" s="332"/>
      <c r="BRK254" s="418"/>
      <c r="BRL254" s="223"/>
      <c r="BRM254" s="223"/>
      <c r="BRN254" s="333"/>
      <c r="BRO254" s="333"/>
      <c r="BRP254" s="223"/>
      <c r="BRQ254" s="418"/>
      <c r="BRR254" s="418"/>
      <c r="BRS254" s="331"/>
      <c r="BRT254" s="332"/>
      <c r="BRU254" s="418"/>
      <c r="BRV254" s="223"/>
      <c r="BRW254" s="223"/>
      <c r="BRX254" s="333"/>
      <c r="BRY254" s="333"/>
      <c r="BRZ254" s="223"/>
      <c r="BSA254" s="418"/>
      <c r="BSB254" s="418"/>
      <c r="BSC254" s="331"/>
      <c r="BSD254" s="332"/>
      <c r="BSE254" s="418"/>
      <c r="BSF254" s="223"/>
      <c r="BSG254" s="223"/>
      <c r="BSH254" s="333"/>
      <c r="BSI254" s="333"/>
      <c r="BSJ254" s="223"/>
      <c r="BSK254" s="418"/>
      <c r="BSL254" s="418"/>
      <c r="BSM254" s="331"/>
      <c r="BSN254" s="332"/>
      <c r="BSO254" s="418"/>
      <c r="BSP254" s="223"/>
      <c r="BSQ254" s="223"/>
      <c r="BSR254" s="333"/>
      <c r="BSS254" s="333"/>
      <c r="BST254" s="223"/>
      <c r="BSU254" s="418"/>
      <c r="BSV254" s="418"/>
      <c r="BSW254" s="331"/>
      <c r="BSX254" s="332"/>
      <c r="BSY254" s="418"/>
      <c r="BSZ254" s="223"/>
      <c r="BTA254" s="223"/>
      <c r="BTB254" s="333"/>
      <c r="BTC254" s="333"/>
      <c r="BTD254" s="223"/>
      <c r="BTE254" s="418"/>
      <c r="BTF254" s="418"/>
      <c r="BTG254" s="331"/>
      <c r="BTH254" s="332"/>
      <c r="BTI254" s="418"/>
      <c r="BTJ254" s="223"/>
      <c r="BTK254" s="223"/>
      <c r="BTL254" s="333"/>
      <c r="BTM254" s="333"/>
      <c r="BTN254" s="223"/>
      <c r="BTO254" s="418"/>
      <c r="BTP254" s="418"/>
      <c r="BTQ254" s="331"/>
      <c r="BTR254" s="332"/>
      <c r="BTS254" s="418"/>
      <c r="BTT254" s="223"/>
      <c r="BTU254" s="223"/>
      <c r="BTV254" s="333"/>
      <c r="BTW254" s="333"/>
      <c r="BTX254" s="223"/>
      <c r="BTY254" s="418"/>
      <c r="BTZ254" s="418"/>
      <c r="BUA254" s="331"/>
      <c r="BUB254" s="332"/>
      <c r="BUC254" s="418"/>
      <c r="BUD254" s="223"/>
      <c r="BUE254" s="223"/>
      <c r="BUF254" s="333"/>
      <c r="BUG254" s="333"/>
      <c r="BUH254" s="223"/>
      <c r="BUI254" s="418"/>
      <c r="BUJ254" s="418"/>
      <c r="BUK254" s="331"/>
      <c r="BUL254" s="332"/>
      <c r="BUM254" s="418"/>
      <c r="BUN254" s="223"/>
      <c r="BUO254" s="223"/>
      <c r="BUP254" s="333"/>
      <c r="BUQ254" s="333"/>
      <c r="BUR254" s="223"/>
      <c r="BUS254" s="418"/>
      <c r="BUT254" s="418"/>
      <c r="BUU254" s="331"/>
      <c r="BUV254" s="332"/>
      <c r="BUW254" s="418"/>
      <c r="BUX254" s="223"/>
      <c r="BUY254" s="223"/>
      <c r="BUZ254" s="333"/>
      <c r="BVA254" s="333"/>
      <c r="BVB254" s="223"/>
      <c r="BVC254" s="418"/>
      <c r="BVD254" s="418"/>
      <c r="BVE254" s="331"/>
      <c r="BVF254" s="332"/>
      <c r="BVG254" s="418"/>
      <c r="BVH254" s="223"/>
      <c r="BVI254" s="223"/>
      <c r="BVJ254" s="333"/>
      <c r="BVK254" s="333"/>
      <c r="BVL254" s="223"/>
      <c r="BVM254" s="418"/>
      <c r="BVN254" s="418"/>
      <c r="BVO254" s="331"/>
      <c r="BVP254" s="332"/>
      <c r="BVQ254" s="418"/>
      <c r="BVR254" s="223"/>
      <c r="BVS254" s="223"/>
      <c r="BVT254" s="333"/>
      <c r="BVU254" s="333"/>
      <c r="BVV254" s="223"/>
      <c r="BVW254" s="418"/>
      <c r="BVX254" s="418"/>
      <c r="BVY254" s="331"/>
      <c r="BVZ254" s="332"/>
      <c r="BWA254" s="418"/>
      <c r="BWB254" s="223"/>
      <c r="BWC254" s="223"/>
      <c r="BWD254" s="333"/>
      <c r="BWE254" s="333"/>
      <c r="BWF254" s="223"/>
      <c r="BWG254" s="418"/>
      <c r="BWH254" s="418"/>
      <c r="BWI254" s="331"/>
      <c r="BWJ254" s="332"/>
      <c r="BWK254" s="418"/>
      <c r="BWL254" s="223"/>
      <c r="BWM254" s="223"/>
      <c r="BWN254" s="333"/>
      <c r="BWO254" s="333"/>
      <c r="BWP254" s="223"/>
      <c r="BWQ254" s="418"/>
      <c r="BWR254" s="418"/>
      <c r="BWS254" s="331"/>
      <c r="BWT254" s="332"/>
      <c r="BWU254" s="418"/>
      <c r="BWV254" s="223"/>
      <c r="BWW254" s="223"/>
      <c r="BWX254" s="333"/>
      <c r="BWY254" s="333"/>
      <c r="BWZ254" s="223"/>
      <c r="BXA254" s="418"/>
      <c r="BXB254" s="418"/>
      <c r="BXC254" s="331"/>
      <c r="BXD254" s="332"/>
      <c r="BXE254" s="418"/>
      <c r="BXF254" s="223"/>
      <c r="BXG254" s="223"/>
      <c r="BXH254" s="333"/>
      <c r="BXI254" s="333"/>
      <c r="BXJ254" s="223"/>
      <c r="BXK254" s="418"/>
      <c r="BXL254" s="418"/>
      <c r="BXM254" s="331"/>
      <c r="BXN254" s="332"/>
      <c r="BXO254" s="418"/>
      <c r="BXP254" s="223"/>
      <c r="BXQ254" s="223"/>
      <c r="BXR254" s="333"/>
      <c r="BXS254" s="333"/>
      <c r="BXT254" s="223"/>
      <c r="BXU254" s="418"/>
      <c r="BXV254" s="418"/>
      <c r="BXW254" s="331"/>
      <c r="BXX254" s="332"/>
      <c r="BXY254" s="418"/>
      <c r="BXZ254" s="223"/>
      <c r="BYA254" s="223"/>
      <c r="BYB254" s="333"/>
      <c r="BYC254" s="333"/>
      <c r="BYD254" s="223"/>
      <c r="BYE254" s="418"/>
      <c r="BYF254" s="418"/>
      <c r="BYG254" s="331"/>
      <c r="BYH254" s="332"/>
      <c r="BYI254" s="418"/>
      <c r="BYJ254" s="223"/>
      <c r="BYK254" s="223"/>
      <c r="BYL254" s="333"/>
      <c r="BYM254" s="333"/>
      <c r="BYN254" s="223"/>
      <c r="BYO254" s="418"/>
      <c r="BYP254" s="418"/>
      <c r="BYQ254" s="331"/>
      <c r="BYR254" s="332"/>
      <c r="BYS254" s="418"/>
      <c r="BYT254" s="223"/>
      <c r="BYU254" s="223"/>
      <c r="BYV254" s="333"/>
      <c r="BYW254" s="333"/>
      <c r="BYX254" s="223"/>
      <c r="BYY254" s="418"/>
      <c r="BYZ254" s="418"/>
      <c r="BZA254" s="331"/>
      <c r="BZB254" s="332"/>
      <c r="BZC254" s="418"/>
      <c r="BZD254" s="223"/>
      <c r="BZE254" s="223"/>
      <c r="BZF254" s="333"/>
      <c r="BZG254" s="333"/>
      <c r="BZH254" s="223"/>
      <c r="BZI254" s="418"/>
      <c r="BZJ254" s="418"/>
      <c r="BZK254" s="331"/>
      <c r="BZL254" s="332"/>
      <c r="BZM254" s="418"/>
      <c r="BZN254" s="223"/>
      <c r="BZO254" s="223"/>
      <c r="BZP254" s="333"/>
      <c r="BZQ254" s="333"/>
      <c r="BZR254" s="223"/>
      <c r="BZS254" s="418"/>
      <c r="BZT254" s="418"/>
      <c r="BZU254" s="331"/>
      <c r="BZV254" s="332"/>
      <c r="BZW254" s="418"/>
      <c r="BZX254" s="223"/>
      <c r="BZY254" s="223"/>
      <c r="BZZ254" s="333"/>
      <c r="CAA254" s="333"/>
      <c r="CAB254" s="223"/>
      <c r="CAC254" s="418"/>
      <c r="CAD254" s="418"/>
      <c r="CAE254" s="331"/>
      <c r="CAF254" s="332"/>
      <c r="CAG254" s="418"/>
      <c r="CAH254" s="223"/>
      <c r="CAI254" s="223"/>
      <c r="CAJ254" s="333"/>
      <c r="CAK254" s="333"/>
      <c r="CAL254" s="223"/>
      <c r="CAM254" s="418"/>
      <c r="CAN254" s="418"/>
      <c r="CAO254" s="331"/>
      <c r="CAP254" s="332"/>
      <c r="CAQ254" s="418"/>
      <c r="CAR254" s="223"/>
      <c r="CAS254" s="223"/>
      <c r="CAT254" s="333"/>
      <c r="CAU254" s="333"/>
      <c r="CAV254" s="223"/>
      <c r="CAW254" s="418"/>
      <c r="CAX254" s="418"/>
      <c r="CAY254" s="331"/>
      <c r="CAZ254" s="332"/>
      <c r="CBA254" s="418"/>
      <c r="CBB254" s="223"/>
      <c r="CBC254" s="223"/>
      <c r="CBD254" s="333"/>
      <c r="CBE254" s="333"/>
      <c r="CBF254" s="223"/>
      <c r="CBG254" s="418"/>
      <c r="CBH254" s="418"/>
      <c r="CBI254" s="331"/>
      <c r="CBJ254" s="332"/>
      <c r="CBK254" s="418"/>
      <c r="CBL254" s="223"/>
      <c r="CBM254" s="223"/>
      <c r="CBN254" s="333"/>
      <c r="CBO254" s="333"/>
      <c r="CBP254" s="223"/>
      <c r="CBQ254" s="418"/>
      <c r="CBR254" s="418"/>
      <c r="CBS254" s="331"/>
      <c r="CBT254" s="332"/>
      <c r="CBU254" s="418"/>
      <c r="CBV254" s="223"/>
      <c r="CBW254" s="223"/>
      <c r="CBX254" s="333"/>
      <c r="CBY254" s="333"/>
      <c r="CBZ254" s="223"/>
      <c r="CCA254" s="418"/>
      <c r="CCB254" s="418"/>
      <c r="CCC254" s="331"/>
      <c r="CCD254" s="332"/>
      <c r="CCE254" s="418"/>
      <c r="CCF254" s="223"/>
      <c r="CCG254" s="223"/>
      <c r="CCH254" s="333"/>
      <c r="CCI254" s="333"/>
      <c r="CCJ254" s="223"/>
      <c r="CCK254" s="418"/>
      <c r="CCL254" s="418"/>
      <c r="CCM254" s="331"/>
      <c r="CCN254" s="332"/>
      <c r="CCO254" s="418"/>
      <c r="CCP254" s="223"/>
      <c r="CCQ254" s="223"/>
      <c r="CCR254" s="333"/>
      <c r="CCS254" s="333"/>
      <c r="CCT254" s="223"/>
      <c r="CCU254" s="418"/>
      <c r="CCV254" s="418"/>
      <c r="CCW254" s="331"/>
      <c r="CCX254" s="332"/>
      <c r="CCY254" s="418"/>
      <c r="CCZ254" s="223"/>
      <c r="CDA254" s="223"/>
      <c r="CDB254" s="333"/>
      <c r="CDC254" s="333"/>
      <c r="CDD254" s="223"/>
      <c r="CDE254" s="418"/>
      <c r="CDF254" s="418"/>
      <c r="CDG254" s="331"/>
      <c r="CDH254" s="332"/>
      <c r="CDI254" s="418"/>
      <c r="CDJ254" s="223"/>
      <c r="CDK254" s="223"/>
      <c r="CDL254" s="333"/>
      <c r="CDM254" s="333"/>
      <c r="CDN254" s="223"/>
      <c r="CDO254" s="418"/>
      <c r="CDP254" s="418"/>
      <c r="CDQ254" s="331"/>
      <c r="CDR254" s="332"/>
      <c r="CDS254" s="418"/>
      <c r="CDT254" s="223"/>
      <c r="CDU254" s="223"/>
      <c r="CDV254" s="333"/>
      <c r="CDW254" s="333"/>
      <c r="CDX254" s="223"/>
      <c r="CDY254" s="418"/>
      <c r="CDZ254" s="418"/>
      <c r="CEA254" s="331"/>
      <c r="CEB254" s="332"/>
      <c r="CEC254" s="418"/>
      <c r="CED254" s="223"/>
      <c r="CEE254" s="223"/>
      <c r="CEF254" s="333"/>
      <c r="CEG254" s="333"/>
      <c r="CEH254" s="223"/>
      <c r="CEI254" s="418"/>
      <c r="CEJ254" s="418"/>
      <c r="CEK254" s="331"/>
      <c r="CEL254" s="332"/>
      <c r="CEM254" s="418"/>
      <c r="CEN254" s="223"/>
      <c r="CEO254" s="223"/>
      <c r="CEP254" s="333"/>
      <c r="CEQ254" s="333"/>
      <c r="CER254" s="223"/>
      <c r="CES254" s="418"/>
      <c r="CET254" s="418"/>
      <c r="CEU254" s="331"/>
      <c r="CEV254" s="332"/>
      <c r="CEW254" s="418"/>
      <c r="CEX254" s="223"/>
      <c r="CEY254" s="223"/>
      <c r="CEZ254" s="333"/>
      <c r="CFA254" s="333"/>
      <c r="CFB254" s="223"/>
      <c r="CFC254" s="418"/>
      <c r="CFD254" s="418"/>
      <c r="CFE254" s="331"/>
      <c r="CFF254" s="332"/>
      <c r="CFG254" s="418"/>
      <c r="CFH254" s="223"/>
      <c r="CFI254" s="223"/>
      <c r="CFJ254" s="333"/>
      <c r="CFK254" s="333"/>
      <c r="CFL254" s="223"/>
      <c r="CFM254" s="418"/>
      <c r="CFN254" s="418"/>
      <c r="CFO254" s="331"/>
      <c r="CFP254" s="332"/>
      <c r="CFQ254" s="418"/>
      <c r="CFR254" s="223"/>
      <c r="CFS254" s="223"/>
      <c r="CFT254" s="333"/>
      <c r="CFU254" s="333"/>
      <c r="CFV254" s="223"/>
      <c r="CFW254" s="418"/>
      <c r="CFX254" s="418"/>
      <c r="CFY254" s="331"/>
      <c r="CFZ254" s="332"/>
      <c r="CGA254" s="418"/>
      <c r="CGB254" s="223"/>
      <c r="CGC254" s="223"/>
      <c r="CGD254" s="333"/>
      <c r="CGE254" s="333"/>
      <c r="CGF254" s="223"/>
      <c r="CGG254" s="418"/>
      <c r="CGH254" s="418"/>
      <c r="CGI254" s="331"/>
      <c r="CGJ254" s="332"/>
      <c r="CGK254" s="418"/>
      <c r="CGL254" s="223"/>
      <c r="CGM254" s="223"/>
      <c r="CGN254" s="333"/>
      <c r="CGO254" s="333"/>
      <c r="CGP254" s="223"/>
      <c r="CGQ254" s="418"/>
      <c r="CGR254" s="418"/>
      <c r="CGS254" s="331"/>
      <c r="CGT254" s="332"/>
      <c r="CGU254" s="418"/>
      <c r="CGV254" s="223"/>
      <c r="CGW254" s="223"/>
      <c r="CGX254" s="333"/>
      <c r="CGY254" s="333"/>
      <c r="CGZ254" s="223"/>
      <c r="CHA254" s="418"/>
      <c r="CHB254" s="418"/>
      <c r="CHC254" s="331"/>
      <c r="CHD254" s="332"/>
      <c r="CHE254" s="418"/>
      <c r="CHF254" s="223"/>
      <c r="CHG254" s="223"/>
      <c r="CHH254" s="333"/>
      <c r="CHI254" s="333"/>
      <c r="CHJ254" s="223"/>
      <c r="CHK254" s="418"/>
      <c r="CHL254" s="418"/>
      <c r="CHM254" s="331"/>
      <c r="CHN254" s="332"/>
      <c r="CHO254" s="418"/>
      <c r="CHP254" s="223"/>
      <c r="CHQ254" s="223"/>
      <c r="CHR254" s="333"/>
      <c r="CHS254" s="333"/>
      <c r="CHT254" s="223"/>
      <c r="CHU254" s="418"/>
      <c r="CHV254" s="418"/>
      <c r="CHW254" s="331"/>
      <c r="CHX254" s="332"/>
      <c r="CHY254" s="418"/>
      <c r="CHZ254" s="223"/>
      <c r="CIA254" s="223"/>
      <c r="CIB254" s="333"/>
      <c r="CIC254" s="333"/>
      <c r="CID254" s="223"/>
      <c r="CIE254" s="418"/>
      <c r="CIF254" s="418"/>
      <c r="CIG254" s="331"/>
      <c r="CIH254" s="332"/>
      <c r="CII254" s="418"/>
      <c r="CIJ254" s="223"/>
      <c r="CIK254" s="223"/>
      <c r="CIL254" s="333"/>
      <c r="CIM254" s="333"/>
      <c r="CIN254" s="223"/>
      <c r="CIO254" s="418"/>
      <c r="CIP254" s="418"/>
      <c r="CIQ254" s="331"/>
      <c r="CIR254" s="332"/>
      <c r="CIS254" s="418"/>
      <c r="CIT254" s="223"/>
      <c r="CIU254" s="223"/>
      <c r="CIV254" s="333"/>
      <c r="CIW254" s="333"/>
      <c r="CIX254" s="223"/>
      <c r="CIY254" s="418"/>
      <c r="CIZ254" s="418"/>
      <c r="CJA254" s="331"/>
      <c r="CJB254" s="332"/>
      <c r="CJC254" s="418"/>
      <c r="CJD254" s="223"/>
      <c r="CJE254" s="223"/>
      <c r="CJF254" s="333"/>
      <c r="CJG254" s="333"/>
      <c r="CJH254" s="223"/>
      <c r="CJI254" s="418"/>
      <c r="CJJ254" s="418"/>
      <c r="CJK254" s="331"/>
      <c r="CJL254" s="332"/>
      <c r="CJM254" s="418"/>
      <c r="CJN254" s="223"/>
      <c r="CJO254" s="223"/>
      <c r="CJP254" s="333"/>
      <c r="CJQ254" s="333"/>
      <c r="CJR254" s="223"/>
      <c r="CJS254" s="418"/>
      <c r="CJT254" s="418"/>
      <c r="CJU254" s="331"/>
      <c r="CJV254" s="332"/>
      <c r="CJW254" s="418"/>
      <c r="CJX254" s="223"/>
      <c r="CJY254" s="223"/>
      <c r="CJZ254" s="333"/>
      <c r="CKA254" s="333"/>
      <c r="CKB254" s="223"/>
      <c r="CKC254" s="418"/>
      <c r="CKD254" s="418"/>
      <c r="CKE254" s="331"/>
      <c r="CKF254" s="332"/>
      <c r="CKG254" s="418"/>
      <c r="CKH254" s="223"/>
      <c r="CKI254" s="223"/>
      <c r="CKJ254" s="333"/>
      <c r="CKK254" s="333"/>
      <c r="CKL254" s="223"/>
      <c r="CKM254" s="418"/>
      <c r="CKN254" s="418"/>
      <c r="CKO254" s="331"/>
      <c r="CKP254" s="332"/>
      <c r="CKQ254" s="418"/>
      <c r="CKR254" s="223"/>
      <c r="CKS254" s="223"/>
      <c r="CKT254" s="333"/>
      <c r="CKU254" s="333"/>
      <c r="CKV254" s="223"/>
      <c r="CKW254" s="418"/>
      <c r="CKX254" s="418"/>
      <c r="CKY254" s="331"/>
      <c r="CKZ254" s="332"/>
      <c r="CLA254" s="418"/>
      <c r="CLB254" s="223"/>
      <c r="CLC254" s="223"/>
      <c r="CLD254" s="333"/>
      <c r="CLE254" s="333"/>
      <c r="CLF254" s="223"/>
      <c r="CLG254" s="418"/>
      <c r="CLH254" s="418"/>
      <c r="CLI254" s="331"/>
      <c r="CLJ254" s="332"/>
      <c r="CLK254" s="418"/>
      <c r="CLL254" s="223"/>
      <c r="CLM254" s="223"/>
      <c r="CLN254" s="333"/>
      <c r="CLO254" s="333"/>
      <c r="CLP254" s="223"/>
      <c r="CLQ254" s="418"/>
      <c r="CLR254" s="418"/>
      <c r="CLS254" s="331"/>
      <c r="CLT254" s="332"/>
      <c r="CLU254" s="418"/>
      <c r="CLV254" s="223"/>
      <c r="CLW254" s="223"/>
      <c r="CLX254" s="333"/>
      <c r="CLY254" s="333"/>
      <c r="CLZ254" s="223"/>
      <c r="CMA254" s="418"/>
      <c r="CMB254" s="418"/>
      <c r="CMC254" s="331"/>
      <c r="CMD254" s="332"/>
      <c r="CME254" s="418"/>
      <c r="CMF254" s="223"/>
      <c r="CMG254" s="223"/>
      <c r="CMH254" s="333"/>
      <c r="CMI254" s="333"/>
      <c r="CMJ254" s="223"/>
      <c r="CMK254" s="418"/>
      <c r="CML254" s="418"/>
      <c r="CMM254" s="331"/>
      <c r="CMN254" s="332"/>
      <c r="CMO254" s="418"/>
      <c r="CMP254" s="223"/>
      <c r="CMQ254" s="223"/>
      <c r="CMR254" s="333"/>
      <c r="CMS254" s="333"/>
      <c r="CMT254" s="223"/>
      <c r="CMU254" s="418"/>
      <c r="CMV254" s="418"/>
      <c r="CMW254" s="331"/>
      <c r="CMX254" s="332"/>
      <c r="CMY254" s="418"/>
      <c r="CMZ254" s="223"/>
      <c r="CNA254" s="223"/>
      <c r="CNB254" s="333"/>
      <c r="CNC254" s="333"/>
      <c r="CND254" s="223"/>
      <c r="CNE254" s="418"/>
      <c r="CNF254" s="418"/>
      <c r="CNG254" s="331"/>
      <c r="CNH254" s="332"/>
      <c r="CNI254" s="418"/>
      <c r="CNJ254" s="223"/>
      <c r="CNK254" s="223"/>
      <c r="CNL254" s="333"/>
      <c r="CNM254" s="333"/>
      <c r="CNN254" s="223"/>
      <c r="CNO254" s="418"/>
      <c r="CNP254" s="418"/>
      <c r="CNQ254" s="331"/>
      <c r="CNR254" s="332"/>
      <c r="CNS254" s="418"/>
      <c r="CNT254" s="223"/>
      <c r="CNU254" s="223"/>
      <c r="CNV254" s="333"/>
      <c r="CNW254" s="333"/>
      <c r="CNX254" s="223"/>
      <c r="CNY254" s="418"/>
      <c r="CNZ254" s="418"/>
      <c r="COA254" s="331"/>
      <c r="COB254" s="332"/>
      <c r="COC254" s="418"/>
      <c r="COD254" s="223"/>
      <c r="COE254" s="223"/>
      <c r="COF254" s="333"/>
      <c r="COG254" s="333"/>
      <c r="COH254" s="223"/>
      <c r="COI254" s="418"/>
      <c r="COJ254" s="418"/>
      <c r="COK254" s="331"/>
      <c r="COL254" s="332"/>
      <c r="COM254" s="418"/>
      <c r="CON254" s="223"/>
      <c r="COO254" s="223"/>
      <c r="COP254" s="333"/>
      <c r="COQ254" s="333"/>
      <c r="COR254" s="223"/>
      <c r="COS254" s="418"/>
      <c r="COT254" s="418"/>
      <c r="COU254" s="331"/>
      <c r="COV254" s="332"/>
      <c r="COW254" s="418"/>
      <c r="COX254" s="223"/>
      <c r="COY254" s="223"/>
      <c r="COZ254" s="333"/>
      <c r="CPA254" s="333"/>
      <c r="CPB254" s="223"/>
      <c r="CPC254" s="418"/>
      <c r="CPD254" s="418"/>
      <c r="CPE254" s="331"/>
      <c r="CPF254" s="332"/>
      <c r="CPG254" s="418"/>
      <c r="CPH254" s="223"/>
      <c r="CPI254" s="223"/>
      <c r="CPJ254" s="333"/>
      <c r="CPK254" s="333"/>
      <c r="CPL254" s="223"/>
      <c r="CPM254" s="418"/>
      <c r="CPN254" s="418"/>
      <c r="CPO254" s="331"/>
      <c r="CPP254" s="332"/>
      <c r="CPQ254" s="418"/>
      <c r="CPR254" s="223"/>
      <c r="CPS254" s="223"/>
      <c r="CPT254" s="333"/>
      <c r="CPU254" s="333"/>
      <c r="CPV254" s="223"/>
      <c r="CPW254" s="418"/>
      <c r="CPX254" s="418"/>
      <c r="CPY254" s="331"/>
      <c r="CPZ254" s="332"/>
      <c r="CQA254" s="418"/>
      <c r="CQB254" s="223"/>
      <c r="CQC254" s="223"/>
      <c r="CQD254" s="333"/>
      <c r="CQE254" s="333"/>
      <c r="CQF254" s="223"/>
      <c r="CQG254" s="418"/>
      <c r="CQH254" s="418"/>
      <c r="CQI254" s="331"/>
      <c r="CQJ254" s="332"/>
      <c r="CQK254" s="418"/>
      <c r="CQL254" s="223"/>
      <c r="CQM254" s="223"/>
      <c r="CQN254" s="333"/>
      <c r="CQO254" s="333"/>
      <c r="CQP254" s="223"/>
      <c r="CQQ254" s="418"/>
      <c r="CQR254" s="418"/>
      <c r="CQS254" s="331"/>
      <c r="CQT254" s="332"/>
      <c r="CQU254" s="418"/>
      <c r="CQV254" s="223"/>
      <c r="CQW254" s="223"/>
      <c r="CQX254" s="333"/>
      <c r="CQY254" s="333"/>
      <c r="CQZ254" s="223"/>
      <c r="CRA254" s="418"/>
      <c r="CRB254" s="418"/>
      <c r="CRC254" s="331"/>
      <c r="CRD254" s="332"/>
      <c r="CRE254" s="418"/>
      <c r="CRF254" s="223"/>
      <c r="CRG254" s="223"/>
      <c r="CRH254" s="333"/>
      <c r="CRI254" s="333"/>
      <c r="CRJ254" s="223"/>
      <c r="CRK254" s="418"/>
      <c r="CRL254" s="418"/>
      <c r="CRM254" s="331"/>
      <c r="CRN254" s="332"/>
      <c r="CRO254" s="418"/>
      <c r="CRP254" s="223"/>
      <c r="CRQ254" s="223"/>
      <c r="CRR254" s="333"/>
      <c r="CRS254" s="333"/>
      <c r="CRT254" s="223"/>
      <c r="CRU254" s="418"/>
      <c r="CRV254" s="418"/>
      <c r="CRW254" s="331"/>
      <c r="CRX254" s="332"/>
      <c r="CRY254" s="418"/>
      <c r="CRZ254" s="223"/>
      <c r="CSA254" s="223"/>
      <c r="CSB254" s="333"/>
      <c r="CSC254" s="333"/>
      <c r="CSD254" s="223"/>
      <c r="CSE254" s="418"/>
      <c r="CSF254" s="418"/>
      <c r="CSG254" s="331"/>
      <c r="CSH254" s="332"/>
      <c r="CSI254" s="418"/>
      <c r="CSJ254" s="223"/>
      <c r="CSK254" s="223"/>
      <c r="CSL254" s="333"/>
      <c r="CSM254" s="333"/>
      <c r="CSN254" s="223"/>
      <c r="CSO254" s="418"/>
      <c r="CSP254" s="418"/>
      <c r="CSQ254" s="331"/>
      <c r="CSR254" s="332"/>
      <c r="CSS254" s="418"/>
      <c r="CST254" s="223"/>
      <c r="CSU254" s="223"/>
      <c r="CSV254" s="333"/>
      <c r="CSW254" s="333"/>
      <c r="CSX254" s="223"/>
      <c r="CSY254" s="418"/>
      <c r="CSZ254" s="418"/>
      <c r="CTA254" s="331"/>
      <c r="CTB254" s="332"/>
      <c r="CTC254" s="418"/>
      <c r="CTD254" s="223"/>
      <c r="CTE254" s="223"/>
      <c r="CTF254" s="333"/>
      <c r="CTG254" s="333"/>
      <c r="CTH254" s="223"/>
      <c r="CTI254" s="418"/>
      <c r="CTJ254" s="418"/>
      <c r="CTK254" s="331"/>
      <c r="CTL254" s="332"/>
      <c r="CTM254" s="418"/>
      <c r="CTN254" s="223"/>
      <c r="CTO254" s="223"/>
      <c r="CTP254" s="333"/>
      <c r="CTQ254" s="333"/>
      <c r="CTR254" s="223"/>
      <c r="CTS254" s="418"/>
      <c r="CTT254" s="418"/>
      <c r="CTU254" s="331"/>
      <c r="CTV254" s="332"/>
      <c r="CTW254" s="418"/>
      <c r="CTX254" s="223"/>
      <c r="CTY254" s="223"/>
      <c r="CTZ254" s="333"/>
      <c r="CUA254" s="333"/>
      <c r="CUB254" s="223"/>
      <c r="CUC254" s="418"/>
      <c r="CUD254" s="418"/>
      <c r="CUE254" s="331"/>
      <c r="CUF254" s="332"/>
      <c r="CUG254" s="418"/>
      <c r="CUH254" s="223"/>
      <c r="CUI254" s="223"/>
      <c r="CUJ254" s="333"/>
      <c r="CUK254" s="333"/>
      <c r="CUL254" s="223"/>
      <c r="CUM254" s="418"/>
      <c r="CUN254" s="418"/>
      <c r="CUO254" s="331"/>
      <c r="CUP254" s="332"/>
      <c r="CUQ254" s="418"/>
      <c r="CUR254" s="223"/>
      <c r="CUS254" s="223"/>
      <c r="CUT254" s="333"/>
      <c r="CUU254" s="333"/>
      <c r="CUV254" s="223"/>
      <c r="CUW254" s="418"/>
      <c r="CUX254" s="418"/>
      <c r="CUY254" s="331"/>
      <c r="CUZ254" s="332"/>
      <c r="CVA254" s="418"/>
      <c r="CVB254" s="223"/>
      <c r="CVC254" s="223"/>
      <c r="CVD254" s="333"/>
      <c r="CVE254" s="333"/>
      <c r="CVF254" s="223"/>
      <c r="CVG254" s="418"/>
      <c r="CVH254" s="418"/>
      <c r="CVI254" s="331"/>
      <c r="CVJ254" s="332"/>
      <c r="CVK254" s="418"/>
      <c r="CVL254" s="223"/>
      <c r="CVM254" s="223"/>
      <c r="CVN254" s="333"/>
      <c r="CVO254" s="333"/>
      <c r="CVP254" s="223"/>
      <c r="CVQ254" s="418"/>
      <c r="CVR254" s="418"/>
      <c r="CVS254" s="331"/>
      <c r="CVT254" s="332"/>
      <c r="CVU254" s="418"/>
      <c r="CVV254" s="223"/>
      <c r="CVW254" s="223"/>
      <c r="CVX254" s="333"/>
      <c r="CVY254" s="333"/>
      <c r="CVZ254" s="223"/>
      <c r="CWA254" s="418"/>
      <c r="CWB254" s="418"/>
      <c r="CWC254" s="331"/>
      <c r="CWD254" s="332"/>
      <c r="CWE254" s="418"/>
      <c r="CWF254" s="223"/>
      <c r="CWG254" s="223"/>
      <c r="CWH254" s="333"/>
      <c r="CWI254" s="333"/>
      <c r="CWJ254" s="223"/>
      <c r="CWK254" s="418"/>
      <c r="CWL254" s="418"/>
      <c r="CWM254" s="331"/>
      <c r="CWN254" s="332"/>
      <c r="CWO254" s="418"/>
      <c r="CWP254" s="223"/>
      <c r="CWQ254" s="223"/>
      <c r="CWR254" s="333"/>
      <c r="CWS254" s="333"/>
      <c r="CWT254" s="223"/>
      <c r="CWU254" s="418"/>
      <c r="CWV254" s="418"/>
      <c r="CWW254" s="331"/>
      <c r="CWX254" s="332"/>
      <c r="CWY254" s="418"/>
      <c r="CWZ254" s="223"/>
      <c r="CXA254" s="223"/>
      <c r="CXB254" s="333"/>
      <c r="CXC254" s="333"/>
      <c r="CXD254" s="223"/>
      <c r="CXE254" s="418"/>
      <c r="CXF254" s="418"/>
      <c r="CXG254" s="331"/>
      <c r="CXH254" s="332"/>
      <c r="CXI254" s="418"/>
      <c r="CXJ254" s="223"/>
      <c r="CXK254" s="223"/>
      <c r="CXL254" s="333"/>
      <c r="CXM254" s="333"/>
      <c r="CXN254" s="223"/>
      <c r="CXO254" s="418"/>
      <c r="CXP254" s="418"/>
      <c r="CXQ254" s="331"/>
      <c r="CXR254" s="332"/>
      <c r="CXS254" s="418"/>
      <c r="CXT254" s="223"/>
      <c r="CXU254" s="223"/>
      <c r="CXV254" s="333"/>
      <c r="CXW254" s="333"/>
      <c r="CXX254" s="223"/>
      <c r="CXY254" s="418"/>
      <c r="CXZ254" s="418"/>
      <c r="CYA254" s="331"/>
      <c r="CYB254" s="332"/>
      <c r="CYC254" s="418"/>
      <c r="CYD254" s="223"/>
      <c r="CYE254" s="223"/>
      <c r="CYF254" s="333"/>
      <c r="CYG254" s="333"/>
      <c r="CYH254" s="223"/>
      <c r="CYI254" s="418"/>
      <c r="CYJ254" s="418"/>
      <c r="CYK254" s="331"/>
      <c r="CYL254" s="332"/>
      <c r="CYM254" s="418"/>
      <c r="CYN254" s="223"/>
      <c r="CYO254" s="223"/>
      <c r="CYP254" s="333"/>
      <c r="CYQ254" s="333"/>
      <c r="CYR254" s="223"/>
      <c r="CYS254" s="418"/>
      <c r="CYT254" s="418"/>
      <c r="CYU254" s="331"/>
      <c r="CYV254" s="332"/>
      <c r="CYW254" s="418"/>
      <c r="CYX254" s="223"/>
      <c r="CYY254" s="223"/>
      <c r="CYZ254" s="333"/>
      <c r="CZA254" s="333"/>
      <c r="CZB254" s="223"/>
      <c r="CZC254" s="418"/>
      <c r="CZD254" s="418"/>
      <c r="CZE254" s="331"/>
      <c r="CZF254" s="332"/>
      <c r="CZG254" s="418"/>
      <c r="CZH254" s="223"/>
      <c r="CZI254" s="223"/>
      <c r="CZJ254" s="333"/>
      <c r="CZK254" s="333"/>
      <c r="CZL254" s="223"/>
      <c r="CZM254" s="418"/>
      <c r="CZN254" s="418"/>
      <c r="CZO254" s="331"/>
      <c r="CZP254" s="332"/>
      <c r="CZQ254" s="418"/>
      <c r="CZR254" s="223"/>
      <c r="CZS254" s="223"/>
      <c r="CZT254" s="333"/>
      <c r="CZU254" s="333"/>
      <c r="CZV254" s="223"/>
      <c r="CZW254" s="418"/>
      <c r="CZX254" s="418"/>
      <c r="CZY254" s="331"/>
      <c r="CZZ254" s="332"/>
      <c r="DAA254" s="418"/>
      <c r="DAB254" s="223"/>
      <c r="DAC254" s="223"/>
      <c r="DAD254" s="333"/>
      <c r="DAE254" s="333"/>
      <c r="DAF254" s="223"/>
      <c r="DAG254" s="418"/>
      <c r="DAH254" s="418"/>
      <c r="DAI254" s="331"/>
      <c r="DAJ254" s="332"/>
      <c r="DAK254" s="418"/>
      <c r="DAL254" s="223"/>
      <c r="DAM254" s="223"/>
      <c r="DAN254" s="333"/>
      <c r="DAO254" s="333"/>
      <c r="DAP254" s="223"/>
      <c r="DAQ254" s="418"/>
      <c r="DAR254" s="418"/>
      <c r="DAS254" s="331"/>
      <c r="DAT254" s="332"/>
      <c r="DAU254" s="418"/>
      <c r="DAV254" s="223"/>
      <c r="DAW254" s="223"/>
      <c r="DAX254" s="333"/>
      <c r="DAY254" s="333"/>
      <c r="DAZ254" s="223"/>
      <c r="DBA254" s="418"/>
      <c r="DBB254" s="418"/>
      <c r="DBC254" s="331"/>
      <c r="DBD254" s="332"/>
      <c r="DBE254" s="418"/>
      <c r="DBF254" s="223"/>
      <c r="DBG254" s="223"/>
      <c r="DBH254" s="333"/>
      <c r="DBI254" s="333"/>
      <c r="DBJ254" s="223"/>
      <c r="DBK254" s="418"/>
      <c r="DBL254" s="418"/>
      <c r="DBM254" s="331"/>
      <c r="DBN254" s="332"/>
      <c r="DBO254" s="418"/>
      <c r="DBP254" s="223"/>
      <c r="DBQ254" s="223"/>
      <c r="DBR254" s="333"/>
      <c r="DBS254" s="333"/>
      <c r="DBT254" s="223"/>
      <c r="DBU254" s="418"/>
      <c r="DBV254" s="418"/>
      <c r="DBW254" s="331"/>
      <c r="DBX254" s="332"/>
      <c r="DBY254" s="418"/>
      <c r="DBZ254" s="223"/>
      <c r="DCA254" s="223"/>
      <c r="DCB254" s="333"/>
      <c r="DCC254" s="333"/>
      <c r="DCD254" s="223"/>
      <c r="DCE254" s="418"/>
      <c r="DCF254" s="418"/>
      <c r="DCG254" s="331"/>
      <c r="DCH254" s="332"/>
      <c r="DCI254" s="418"/>
      <c r="DCJ254" s="223"/>
      <c r="DCK254" s="223"/>
      <c r="DCL254" s="333"/>
      <c r="DCM254" s="333"/>
      <c r="DCN254" s="223"/>
      <c r="DCO254" s="418"/>
      <c r="DCP254" s="418"/>
      <c r="DCQ254" s="331"/>
      <c r="DCR254" s="332"/>
      <c r="DCS254" s="418"/>
      <c r="DCT254" s="223"/>
      <c r="DCU254" s="223"/>
      <c r="DCV254" s="333"/>
      <c r="DCW254" s="333"/>
      <c r="DCX254" s="223"/>
      <c r="DCY254" s="418"/>
      <c r="DCZ254" s="418"/>
      <c r="DDA254" s="331"/>
      <c r="DDB254" s="332"/>
      <c r="DDC254" s="418"/>
      <c r="DDD254" s="223"/>
      <c r="DDE254" s="223"/>
      <c r="DDF254" s="333"/>
      <c r="DDG254" s="333"/>
      <c r="DDH254" s="223"/>
      <c r="DDI254" s="418"/>
      <c r="DDJ254" s="418"/>
      <c r="DDK254" s="331"/>
      <c r="DDL254" s="332"/>
      <c r="DDM254" s="418"/>
      <c r="DDN254" s="223"/>
      <c r="DDO254" s="223"/>
      <c r="DDP254" s="333"/>
      <c r="DDQ254" s="333"/>
      <c r="DDR254" s="223"/>
      <c r="DDS254" s="418"/>
      <c r="DDT254" s="418"/>
      <c r="DDU254" s="331"/>
      <c r="DDV254" s="332"/>
      <c r="DDW254" s="418"/>
      <c r="DDX254" s="223"/>
      <c r="DDY254" s="223"/>
      <c r="DDZ254" s="333"/>
      <c r="DEA254" s="333"/>
      <c r="DEB254" s="223"/>
      <c r="DEC254" s="418"/>
      <c r="DED254" s="418"/>
      <c r="DEE254" s="331"/>
      <c r="DEF254" s="332"/>
      <c r="DEG254" s="418"/>
      <c r="DEH254" s="223"/>
      <c r="DEI254" s="223"/>
      <c r="DEJ254" s="333"/>
      <c r="DEK254" s="333"/>
      <c r="DEL254" s="223"/>
      <c r="DEM254" s="418"/>
      <c r="DEN254" s="418"/>
      <c r="DEO254" s="331"/>
      <c r="DEP254" s="332"/>
      <c r="DEQ254" s="418"/>
      <c r="DER254" s="223"/>
      <c r="DES254" s="223"/>
      <c r="DET254" s="333"/>
      <c r="DEU254" s="333"/>
      <c r="DEV254" s="223"/>
      <c r="DEW254" s="418"/>
      <c r="DEX254" s="418"/>
      <c r="DEY254" s="331"/>
      <c r="DEZ254" s="332"/>
      <c r="DFA254" s="418"/>
      <c r="DFB254" s="223"/>
      <c r="DFC254" s="223"/>
      <c r="DFD254" s="333"/>
      <c r="DFE254" s="333"/>
      <c r="DFF254" s="223"/>
      <c r="DFG254" s="418"/>
      <c r="DFH254" s="418"/>
      <c r="DFI254" s="331"/>
      <c r="DFJ254" s="332"/>
      <c r="DFK254" s="418"/>
      <c r="DFL254" s="223"/>
      <c r="DFM254" s="223"/>
      <c r="DFN254" s="333"/>
      <c r="DFO254" s="333"/>
      <c r="DFP254" s="223"/>
      <c r="DFQ254" s="418"/>
      <c r="DFR254" s="418"/>
      <c r="DFS254" s="331"/>
      <c r="DFT254" s="332"/>
      <c r="DFU254" s="418"/>
      <c r="DFV254" s="223"/>
      <c r="DFW254" s="223"/>
      <c r="DFX254" s="333"/>
      <c r="DFY254" s="333"/>
      <c r="DFZ254" s="223"/>
      <c r="DGA254" s="418"/>
      <c r="DGB254" s="418"/>
      <c r="DGC254" s="331"/>
      <c r="DGD254" s="332"/>
      <c r="DGE254" s="418"/>
      <c r="DGF254" s="223"/>
      <c r="DGG254" s="223"/>
      <c r="DGH254" s="333"/>
      <c r="DGI254" s="333"/>
      <c r="DGJ254" s="223"/>
      <c r="DGK254" s="418"/>
      <c r="DGL254" s="418"/>
      <c r="DGM254" s="331"/>
      <c r="DGN254" s="332"/>
      <c r="DGO254" s="418"/>
      <c r="DGP254" s="223"/>
      <c r="DGQ254" s="223"/>
      <c r="DGR254" s="333"/>
      <c r="DGS254" s="333"/>
      <c r="DGT254" s="223"/>
      <c r="DGU254" s="418"/>
      <c r="DGV254" s="418"/>
      <c r="DGW254" s="331"/>
      <c r="DGX254" s="332"/>
      <c r="DGY254" s="418"/>
      <c r="DGZ254" s="223"/>
      <c r="DHA254" s="223"/>
      <c r="DHB254" s="333"/>
      <c r="DHC254" s="333"/>
      <c r="DHD254" s="223"/>
      <c r="DHE254" s="418"/>
      <c r="DHF254" s="418"/>
      <c r="DHG254" s="331"/>
      <c r="DHH254" s="332"/>
      <c r="DHI254" s="418"/>
      <c r="DHJ254" s="223"/>
      <c r="DHK254" s="223"/>
      <c r="DHL254" s="333"/>
      <c r="DHM254" s="333"/>
      <c r="DHN254" s="223"/>
      <c r="DHO254" s="418"/>
      <c r="DHP254" s="418"/>
      <c r="DHQ254" s="331"/>
      <c r="DHR254" s="332"/>
      <c r="DHS254" s="418"/>
      <c r="DHT254" s="223"/>
      <c r="DHU254" s="223"/>
      <c r="DHV254" s="333"/>
      <c r="DHW254" s="333"/>
      <c r="DHX254" s="223"/>
      <c r="DHY254" s="418"/>
      <c r="DHZ254" s="418"/>
      <c r="DIA254" s="331"/>
      <c r="DIB254" s="332"/>
      <c r="DIC254" s="418"/>
      <c r="DID254" s="223"/>
      <c r="DIE254" s="223"/>
      <c r="DIF254" s="333"/>
      <c r="DIG254" s="333"/>
      <c r="DIH254" s="223"/>
      <c r="DII254" s="418"/>
      <c r="DIJ254" s="418"/>
      <c r="DIK254" s="331"/>
      <c r="DIL254" s="332"/>
      <c r="DIM254" s="418"/>
      <c r="DIN254" s="223"/>
      <c r="DIO254" s="223"/>
      <c r="DIP254" s="333"/>
      <c r="DIQ254" s="333"/>
      <c r="DIR254" s="223"/>
      <c r="DIS254" s="418"/>
      <c r="DIT254" s="418"/>
      <c r="DIU254" s="331"/>
      <c r="DIV254" s="332"/>
      <c r="DIW254" s="418"/>
      <c r="DIX254" s="223"/>
      <c r="DIY254" s="223"/>
      <c r="DIZ254" s="333"/>
      <c r="DJA254" s="333"/>
      <c r="DJB254" s="223"/>
      <c r="DJC254" s="418"/>
      <c r="DJD254" s="418"/>
      <c r="DJE254" s="331"/>
      <c r="DJF254" s="332"/>
      <c r="DJG254" s="418"/>
      <c r="DJH254" s="223"/>
      <c r="DJI254" s="223"/>
      <c r="DJJ254" s="333"/>
      <c r="DJK254" s="333"/>
      <c r="DJL254" s="223"/>
      <c r="DJM254" s="418"/>
      <c r="DJN254" s="418"/>
      <c r="DJO254" s="331"/>
      <c r="DJP254" s="332"/>
      <c r="DJQ254" s="418"/>
      <c r="DJR254" s="223"/>
      <c r="DJS254" s="223"/>
      <c r="DJT254" s="333"/>
      <c r="DJU254" s="333"/>
      <c r="DJV254" s="223"/>
      <c r="DJW254" s="418"/>
      <c r="DJX254" s="418"/>
      <c r="DJY254" s="331"/>
      <c r="DJZ254" s="332"/>
      <c r="DKA254" s="418"/>
      <c r="DKB254" s="223"/>
      <c r="DKC254" s="223"/>
      <c r="DKD254" s="333"/>
      <c r="DKE254" s="333"/>
      <c r="DKF254" s="223"/>
      <c r="DKG254" s="418"/>
      <c r="DKH254" s="418"/>
      <c r="DKI254" s="331"/>
      <c r="DKJ254" s="332"/>
      <c r="DKK254" s="418"/>
      <c r="DKL254" s="223"/>
      <c r="DKM254" s="223"/>
      <c r="DKN254" s="333"/>
      <c r="DKO254" s="333"/>
      <c r="DKP254" s="223"/>
      <c r="DKQ254" s="418"/>
      <c r="DKR254" s="418"/>
      <c r="DKS254" s="331"/>
      <c r="DKT254" s="332"/>
      <c r="DKU254" s="418"/>
      <c r="DKV254" s="223"/>
      <c r="DKW254" s="223"/>
      <c r="DKX254" s="333"/>
      <c r="DKY254" s="333"/>
      <c r="DKZ254" s="223"/>
      <c r="DLA254" s="418"/>
      <c r="DLB254" s="418"/>
      <c r="DLC254" s="331"/>
      <c r="DLD254" s="332"/>
      <c r="DLE254" s="418"/>
      <c r="DLF254" s="223"/>
      <c r="DLG254" s="223"/>
      <c r="DLH254" s="333"/>
      <c r="DLI254" s="333"/>
      <c r="DLJ254" s="223"/>
      <c r="DLK254" s="418"/>
      <c r="DLL254" s="418"/>
      <c r="DLM254" s="331"/>
      <c r="DLN254" s="332"/>
      <c r="DLO254" s="418"/>
      <c r="DLP254" s="223"/>
      <c r="DLQ254" s="223"/>
      <c r="DLR254" s="333"/>
      <c r="DLS254" s="333"/>
      <c r="DLT254" s="223"/>
      <c r="DLU254" s="418"/>
      <c r="DLV254" s="418"/>
      <c r="DLW254" s="331"/>
      <c r="DLX254" s="332"/>
      <c r="DLY254" s="418"/>
      <c r="DLZ254" s="223"/>
      <c r="DMA254" s="223"/>
      <c r="DMB254" s="333"/>
      <c r="DMC254" s="333"/>
      <c r="DMD254" s="223"/>
      <c r="DME254" s="418"/>
      <c r="DMF254" s="418"/>
      <c r="DMG254" s="331"/>
      <c r="DMH254" s="332"/>
      <c r="DMI254" s="418"/>
      <c r="DMJ254" s="223"/>
      <c r="DMK254" s="223"/>
      <c r="DML254" s="333"/>
      <c r="DMM254" s="333"/>
      <c r="DMN254" s="223"/>
      <c r="DMO254" s="418"/>
      <c r="DMP254" s="418"/>
      <c r="DMQ254" s="331"/>
      <c r="DMR254" s="332"/>
      <c r="DMS254" s="418"/>
      <c r="DMT254" s="223"/>
      <c r="DMU254" s="223"/>
      <c r="DMV254" s="333"/>
      <c r="DMW254" s="333"/>
      <c r="DMX254" s="223"/>
      <c r="DMY254" s="418"/>
      <c r="DMZ254" s="418"/>
      <c r="DNA254" s="331"/>
      <c r="DNB254" s="332"/>
      <c r="DNC254" s="418"/>
      <c r="DND254" s="223"/>
      <c r="DNE254" s="223"/>
      <c r="DNF254" s="333"/>
      <c r="DNG254" s="333"/>
      <c r="DNH254" s="223"/>
      <c r="DNI254" s="418"/>
      <c r="DNJ254" s="418"/>
      <c r="DNK254" s="331"/>
      <c r="DNL254" s="332"/>
      <c r="DNM254" s="418"/>
      <c r="DNN254" s="223"/>
      <c r="DNO254" s="223"/>
      <c r="DNP254" s="333"/>
      <c r="DNQ254" s="333"/>
      <c r="DNR254" s="223"/>
      <c r="DNS254" s="418"/>
      <c r="DNT254" s="418"/>
      <c r="DNU254" s="331"/>
      <c r="DNV254" s="332"/>
      <c r="DNW254" s="418"/>
      <c r="DNX254" s="223"/>
      <c r="DNY254" s="223"/>
      <c r="DNZ254" s="333"/>
      <c r="DOA254" s="333"/>
      <c r="DOB254" s="223"/>
      <c r="DOC254" s="418"/>
      <c r="DOD254" s="418"/>
      <c r="DOE254" s="331"/>
      <c r="DOF254" s="332"/>
      <c r="DOG254" s="418"/>
      <c r="DOH254" s="223"/>
      <c r="DOI254" s="223"/>
      <c r="DOJ254" s="333"/>
      <c r="DOK254" s="333"/>
      <c r="DOL254" s="223"/>
      <c r="DOM254" s="418"/>
      <c r="DON254" s="418"/>
      <c r="DOO254" s="331"/>
      <c r="DOP254" s="332"/>
      <c r="DOQ254" s="418"/>
      <c r="DOR254" s="223"/>
      <c r="DOS254" s="223"/>
      <c r="DOT254" s="333"/>
      <c r="DOU254" s="333"/>
      <c r="DOV254" s="223"/>
      <c r="DOW254" s="418"/>
      <c r="DOX254" s="418"/>
      <c r="DOY254" s="331"/>
      <c r="DOZ254" s="332"/>
      <c r="DPA254" s="418"/>
      <c r="DPB254" s="223"/>
      <c r="DPC254" s="223"/>
      <c r="DPD254" s="333"/>
      <c r="DPE254" s="333"/>
      <c r="DPF254" s="223"/>
      <c r="DPG254" s="418"/>
      <c r="DPH254" s="418"/>
      <c r="DPI254" s="331"/>
      <c r="DPJ254" s="332"/>
      <c r="DPK254" s="418"/>
      <c r="DPL254" s="223"/>
      <c r="DPM254" s="223"/>
      <c r="DPN254" s="333"/>
      <c r="DPO254" s="333"/>
      <c r="DPP254" s="223"/>
      <c r="DPQ254" s="418"/>
      <c r="DPR254" s="418"/>
      <c r="DPS254" s="331"/>
      <c r="DPT254" s="332"/>
      <c r="DPU254" s="418"/>
      <c r="DPV254" s="223"/>
      <c r="DPW254" s="223"/>
      <c r="DPX254" s="333"/>
      <c r="DPY254" s="333"/>
      <c r="DPZ254" s="223"/>
      <c r="DQA254" s="418"/>
      <c r="DQB254" s="418"/>
      <c r="DQC254" s="331"/>
      <c r="DQD254" s="332"/>
      <c r="DQE254" s="418"/>
      <c r="DQF254" s="223"/>
      <c r="DQG254" s="223"/>
      <c r="DQH254" s="333"/>
      <c r="DQI254" s="333"/>
      <c r="DQJ254" s="223"/>
      <c r="DQK254" s="418"/>
      <c r="DQL254" s="418"/>
      <c r="DQM254" s="331"/>
      <c r="DQN254" s="332"/>
      <c r="DQO254" s="418"/>
      <c r="DQP254" s="223"/>
      <c r="DQQ254" s="223"/>
      <c r="DQR254" s="333"/>
      <c r="DQS254" s="333"/>
      <c r="DQT254" s="223"/>
      <c r="DQU254" s="418"/>
      <c r="DQV254" s="418"/>
      <c r="DQW254" s="331"/>
      <c r="DQX254" s="332"/>
      <c r="DQY254" s="418"/>
      <c r="DQZ254" s="223"/>
      <c r="DRA254" s="223"/>
      <c r="DRB254" s="333"/>
      <c r="DRC254" s="333"/>
      <c r="DRD254" s="223"/>
      <c r="DRE254" s="418"/>
      <c r="DRF254" s="418"/>
      <c r="DRG254" s="331"/>
      <c r="DRH254" s="332"/>
      <c r="DRI254" s="418"/>
      <c r="DRJ254" s="223"/>
      <c r="DRK254" s="223"/>
      <c r="DRL254" s="333"/>
      <c r="DRM254" s="333"/>
      <c r="DRN254" s="223"/>
      <c r="DRO254" s="418"/>
      <c r="DRP254" s="418"/>
      <c r="DRQ254" s="331"/>
      <c r="DRR254" s="332"/>
      <c r="DRS254" s="418"/>
      <c r="DRT254" s="223"/>
      <c r="DRU254" s="223"/>
      <c r="DRV254" s="333"/>
      <c r="DRW254" s="333"/>
      <c r="DRX254" s="223"/>
      <c r="DRY254" s="418"/>
      <c r="DRZ254" s="418"/>
      <c r="DSA254" s="331"/>
      <c r="DSB254" s="332"/>
      <c r="DSC254" s="418"/>
      <c r="DSD254" s="223"/>
      <c r="DSE254" s="223"/>
      <c r="DSF254" s="333"/>
      <c r="DSG254" s="333"/>
      <c r="DSH254" s="223"/>
      <c r="DSI254" s="418"/>
      <c r="DSJ254" s="418"/>
      <c r="DSK254" s="331"/>
      <c r="DSL254" s="332"/>
      <c r="DSM254" s="418"/>
      <c r="DSN254" s="223"/>
      <c r="DSO254" s="223"/>
      <c r="DSP254" s="333"/>
      <c r="DSQ254" s="333"/>
      <c r="DSR254" s="223"/>
      <c r="DSS254" s="418"/>
      <c r="DST254" s="418"/>
      <c r="DSU254" s="331"/>
      <c r="DSV254" s="332"/>
      <c r="DSW254" s="418"/>
      <c r="DSX254" s="223"/>
      <c r="DSY254" s="223"/>
      <c r="DSZ254" s="333"/>
      <c r="DTA254" s="333"/>
      <c r="DTB254" s="223"/>
      <c r="DTC254" s="418"/>
      <c r="DTD254" s="418"/>
      <c r="DTE254" s="331"/>
      <c r="DTF254" s="332"/>
      <c r="DTG254" s="418"/>
      <c r="DTH254" s="223"/>
      <c r="DTI254" s="223"/>
      <c r="DTJ254" s="333"/>
      <c r="DTK254" s="333"/>
      <c r="DTL254" s="223"/>
      <c r="DTM254" s="418"/>
      <c r="DTN254" s="418"/>
      <c r="DTO254" s="331"/>
      <c r="DTP254" s="332"/>
      <c r="DTQ254" s="418"/>
      <c r="DTR254" s="223"/>
      <c r="DTS254" s="223"/>
      <c r="DTT254" s="333"/>
      <c r="DTU254" s="333"/>
      <c r="DTV254" s="223"/>
      <c r="DTW254" s="418"/>
      <c r="DTX254" s="418"/>
      <c r="DTY254" s="331"/>
      <c r="DTZ254" s="332"/>
      <c r="DUA254" s="418"/>
      <c r="DUB254" s="223"/>
      <c r="DUC254" s="223"/>
      <c r="DUD254" s="333"/>
      <c r="DUE254" s="333"/>
      <c r="DUF254" s="223"/>
      <c r="DUG254" s="418"/>
      <c r="DUH254" s="418"/>
      <c r="DUI254" s="331"/>
      <c r="DUJ254" s="332"/>
      <c r="DUK254" s="418"/>
      <c r="DUL254" s="223"/>
      <c r="DUM254" s="223"/>
      <c r="DUN254" s="333"/>
      <c r="DUO254" s="333"/>
      <c r="DUP254" s="223"/>
      <c r="DUQ254" s="418"/>
      <c r="DUR254" s="418"/>
      <c r="DUS254" s="331"/>
      <c r="DUT254" s="332"/>
      <c r="DUU254" s="418"/>
      <c r="DUV254" s="223"/>
      <c r="DUW254" s="223"/>
      <c r="DUX254" s="333"/>
      <c r="DUY254" s="333"/>
      <c r="DUZ254" s="223"/>
      <c r="DVA254" s="418"/>
      <c r="DVB254" s="418"/>
      <c r="DVC254" s="331"/>
      <c r="DVD254" s="332"/>
      <c r="DVE254" s="418"/>
      <c r="DVF254" s="223"/>
      <c r="DVG254" s="223"/>
      <c r="DVH254" s="333"/>
      <c r="DVI254" s="333"/>
      <c r="DVJ254" s="223"/>
      <c r="DVK254" s="418"/>
      <c r="DVL254" s="418"/>
      <c r="DVM254" s="331"/>
      <c r="DVN254" s="332"/>
      <c r="DVO254" s="418"/>
      <c r="DVP254" s="223"/>
      <c r="DVQ254" s="223"/>
      <c r="DVR254" s="333"/>
      <c r="DVS254" s="333"/>
      <c r="DVT254" s="223"/>
      <c r="DVU254" s="418"/>
      <c r="DVV254" s="418"/>
      <c r="DVW254" s="331"/>
      <c r="DVX254" s="332"/>
      <c r="DVY254" s="418"/>
      <c r="DVZ254" s="223"/>
      <c r="DWA254" s="223"/>
      <c r="DWB254" s="333"/>
      <c r="DWC254" s="333"/>
      <c r="DWD254" s="223"/>
      <c r="DWE254" s="418"/>
      <c r="DWF254" s="418"/>
      <c r="DWG254" s="331"/>
      <c r="DWH254" s="332"/>
      <c r="DWI254" s="418"/>
      <c r="DWJ254" s="223"/>
      <c r="DWK254" s="223"/>
      <c r="DWL254" s="333"/>
      <c r="DWM254" s="333"/>
      <c r="DWN254" s="223"/>
      <c r="DWO254" s="418"/>
      <c r="DWP254" s="418"/>
      <c r="DWQ254" s="331"/>
      <c r="DWR254" s="332"/>
      <c r="DWS254" s="418"/>
      <c r="DWT254" s="223"/>
      <c r="DWU254" s="223"/>
      <c r="DWV254" s="333"/>
      <c r="DWW254" s="333"/>
      <c r="DWX254" s="223"/>
      <c r="DWY254" s="418"/>
      <c r="DWZ254" s="418"/>
      <c r="DXA254" s="331"/>
      <c r="DXB254" s="332"/>
      <c r="DXC254" s="418"/>
      <c r="DXD254" s="223"/>
      <c r="DXE254" s="223"/>
      <c r="DXF254" s="333"/>
      <c r="DXG254" s="333"/>
      <c r="DXH254" s="223"/>
      <c r="DXI254" s="418"/>
      <c r="DXJ254" s="418"/>
      <c r="DXK254" s="331"/>
      <c r="DXL254" s="332"/>
      <c r="DXM254" s="418"/>
      <c r="DXN254" s="223"/>
      <c r="DXO254" s="223"/>
      <c r="DXP254" s="333"/>
      <c r="DXQ254" s="333"/>
      <c r="DXR254" s="223"/>
      <c r="DXS254" s="418"/>
      <c r="DXT254" s="418"/>
      <c r="DXU254" s="331"/>
      <c r="DXV254" s="332"/>
      <c r="DXW254" s="418"/>
      <c r="DXX254" s="223"/>
      <c r="DXY254" s="223"/>
      <c r="DXZ254" s="333"/>
      <c r="DYA254" s="333"/>
      <c r="DYB254" s="223"/>
      <c r="DYC254" s="418"/>
      <c r="DYD254" s="418"/>
      <c r="DYE254" s="331"/>
      <c r="DYF254" s="332"/>
      <c r="DYG254" s="418"/>
      <c r="DYH254" s="223"/>
      <c r="DYI254" s="223"/>
      <c r="DYJ254" s="333"/>
      <c r="DYK254" s="333"/>
      <c r="DYL254" s="223"/>
      <c r="DYM254" s="418"/>
      <c r="DYN254" s="418"/>
      <c r="DYO254" s="331"/>
      <c r="DYP254" s="332"/>
      <c r="DYQ254" s="418"/>
      <c r="DYR254" s="223"/>
      <c r="DYS254" s="223"/>
      <c r="DYT254" s="333"/>
      <c r="DYU254" s="333"/>
      <c r="DYV254" s="223"/>
      <c r="DYW254" s="418"/>
      <c r="DYX254" s="418"/>
      <c r="DYY254" s="331"/>
      <c r="DYZ254" s="332"/>
      <c r="DZA254" s="418"/>
      <c r="DZB254" s="223"/>
      <c r="DZC254" s="223"/>
      <c r="DZD254" s="333"/>
      <c r="DZE254" s="333"/>
      <c r="DZF254" s="223"/>
      <c r="DZG254" s="418"/>
      <c r="DZH254" s="418"/>
      <c r="DZI254" s="331"/>
      <c r="DZJ254" s="332"/>
      <c r="DZK254" s="418"/>
      <c r="DZL254" s="223"/>
      <c r="DZM254" s="223"/>
      <c r="DZN254" s="333"/>
      <c r="DZO254" s="333"/>
      <c r="DZP254" s="223"/>
      <c r="DZQ254" s="418"/>
      <c r="DZR254" s="418"/>
      <c r="DZS254" s="331"/>
      <c r="DZT254" s="332"/>
      <c r="DZU254" s="418"/>
      <c r="DZV254" s="223"/>
      <c r="DZW254" s="223"/>
      <c r="DZX254" s="333"/>
      <c r="DZY254" s="333"/>
      <c r="DZZ254" s="223"/>
      <c r="EAA254" s="418"/>
      <c r="EAB254" s="418"/>
      <c r="EAC254" s="331"/>
      <c r="EAD254" s="332"/>
      <c r="EAE254" s="418"/>
      <c r="EAF254" s="223"/>
      <c r="EAG254" s="223"/>
      <c r="EAH254" s="333"/>
      <c r="EAI254" s="333"/>
      <c r="EAJ254" s="223"/>
      <c r="EAK254" s="418"/>
      <c r="EAL254" s="418"/>
      <c r="EAM254" s="331"/>
      <c r="EAN254" s="332"/>
      <c r="EAO254" s="418"/>
      <c r="EAP254" s="223"/>
      <c r="EAQ254" s="223"/>
      <c r="EAR254" s="333"/>
      <c r="EAS254" s="333"/>
      <c r="EAT254" s="223"/>
      <c r="EAU254" s="418"/>
      <c r="EAV254" s="418"/>
      <c r="EAW254" s="331"/>
      <c r="EAX254" s="332"/>
      <c r="EAY254" s="418"/>
      <c r="EAZ254" s="223"/>
      <c r="EBA254" s="223"/>
      <c r="EBB254" s="333"/>
      <c r="EBC254" s="333"/>
      <c r="EBD254" s="223"/>
      <c r="EBE254" s="418"/>
      <c r="EBF254" s="418"/>
      <c r="EBG254" s="331"/>
      <c r="EBH254" s="332"/>
      <c r="EBI254" s="418"/>
      <c r="EBJ254" s="223"/>
      <c r="EBK254" s="223"/>
      <c r="EBL254" s="333"/>
      <c r="EBM254" s="333"/>
      <c r="EBN254" s="223"/>
      <c r="EBO254" s="418"/>
      <c r="EBP254" s="418"/>
      <c r="EBQ254" s="331"/>
      <c r="EBR254" s="332"/>
      <c r="EBS254" s="418"/>
      <c r="EBT254" s="223"/>
      <c r="EBU254" s="223"/>
      <c r="EBV254" s="333"/>
      <c r="EBW254" s="333"/>
      <c r="EBX254" s="223"/>
      <c r="EBY254" s="418"/>
      <c r="EBZ254" s="418"/>
      <c r="ECA254" s="331"/>
      <c r="ECB254" s="332"/>
      <c r="ECC254" s="418"/>
      <c r="ECD254" s="223"/>
      <c r="ECE254" s="223"/>
      <c r="ECF254" s="333"/>
      <c r="ECG254" s="333"/>
      <c r="ECH254" s="223"/>
      <c r="ECI254" s="418"/>
      <c r="ECJ254" s="418"/>
      <c r="ECK254" s="331"/>
      <c r="ECL254" s="332"/>
      <c r="ECM254" s="418"/>
      <c r="ECN254" s="223"/>
      <c r="ECO254" s="223"/>
      <c r="ECP254" s="333"/>
      <c r="ECQ254" s="333"/>
      <c r="ECR254" s="223"/>
      <c r="ECS254" s="418"/>
      <c r="ECT254" s="418"/>
      <c r="ECU254" s="331"/>
      <c r="ECV254" s="332"/>
      <c r="ECW254" s="418"/>
      <c r="ECX254" s="223"/>
      <c r="ECY254" s="223"/>
      <c r="ECZ254" s="333"/>
      <c r="EDA254" s="333"/>
      <c r="EDB254" s="223"/>
      <c r="EDC254" s="418"/>
      <c r="EDD254" s="418"/>
      <c r="EDE254" s="331"/>
      <c r="EDF254" s="332"/>
      <c r="EDG254" s="418"/>
      <c r="EDH254" s="223"/>
      <c r="EDI254" s="223"/>
      <c r="EDJ254" s="333"/>
      <c r="EDK254" s="333"/>
      <c r="EDL254" s="223"/>
      <c r="EDM254" s="418"/>
      <c r="EDN254" s="418"/>
      <c r="EDO254" s="331"/>
      <c r="EDP254" s="332"/>
      <c r="EDQ254" s="418"/>
      <c r="EDR254" s="223"/>
      <c r="EDS254" s="223"/>
      <c r="EDT254" s="333"/>
      <c r="EDU254" s="333"/>
      <c r="EDV254" s="223"/>
      <c r="EDW254" s="418"/>
      <c r="EDX254" s="418"/>
      <c r="EDY254" s="331"/>
      <c r="EDZ254" s="332"/>
      <c r="EEA254" s="418"/>
      <c r="EEB254" s="223"/>
      <c r="EEC254" s="223"/>
      <c r="EED254" s="333"/>
      <c r="EEE254" s="333"/>
      <c r="EEF254" s="223"/>
      <c r="EEG254" s="418"/>
      <c r="EEH254" s="418"/>
      <c r="EEI254" s="331"/>
      <c r="EEJ254" s="332"/>
      <c r="EEK254" s="418"/>
      <c r="EEL254" s="223"/>
      <c r="EEM254" s="223"/>
      <c r="EEN254" s="333"/>
      <c r="EEO254" s="333"/>
      <c r="EEP254" s="223"/>
      <c r="EEQ254" s="418"/>
      <c r="EER254" s="418"/>
      <c r="EES254" s="331"/>
      <c r="EET254" s="332"/>
      <c r="EEU254" s="418"/>
      <c r="EEV254" s="223"/>
      <c r="EEW254" s="223"/>
      <c r="EEX254" s="333"/>
      <c r="EEY254" s="333"/>
      <c r="EEZ254" s="223"/>
      <c r="EFA254" s="418"/>
      <c r="EFB254" s="418"/>
      <c r="EFC254" s="331"/>
      <c r="EFD254" s="332"/>
      <c r="EFE254" s="418"/>
      <c r="EFF254" s="223"/>
      <c r="EFG254" s="223"/>
      <c r="EFH254" s="333"/>
      <c r="EFI254" s="333"/>
      <c r="EFJ254" s="223"/>
      <c r="EFK254" s="418"/>
      <c r="EFL254" s="418"/>
      <c r="EFM254" s="331"/>
      <c r="EFN254" s="332"/>
      <c r="EFO254" s="418"/>
      <c r="EFP254" s="223"/>
      <c r="EFQ254" s="223"/>
      <c r="EFR254" s="333"/>
      <c r="EFS254" s="333"/>
      <c r="EFT254" s="223"/>
      <c r="EFU254" s="418"/>
      <c r="EFV254" s="418"/>
      <c r="EFW254" s="331"/>
      <c r="EFX254" s="332"/>
      <c r="EFY254" s="418"/>
      <c r="EFZ254" s="223"/>
      <c r="EGA254" s="223"/>
      <c r="EGB254" s="333"/>
      <c r="EGC254" s="333"/>
      <c r="EGD254" s="223"/>
      <c r="EGE254" s="418"/>
      <c r="EGF254" s="418"/>
      <c r="EGG254" s="331"/>
      <c r="EGH254" s="332"/>
      <c r="EGI254" s="418"/>
      <c r="EGJ254" s="223"/>
      <c r="EGK254" s="223"/>
      <c r="EGL254" s="333"/>
      <c r="EGM254" s="333"/>
      <c r="EGN254" s="223"/>
      <c r="EGO254" s="418"/>
      <c r="EGP254" s="418"/>
      <c r="EGQ254" s="331"/>
      <c r="EGR254" s="332"/>
      <c r="EGS254" s="418"/>
      <c r="EGT254" s="223"/>
      <c r="EGU254" s="223"/>
      <c r="EGV254" s="333"/>
      <c r="EGW254" s="333"/>
      <c r="EGX254" s="223"/>
      <c r="EGY254" s="418"/>
      <c r="EGZ254" s="418"/>
      <c r="EHA254" s="331"/>
      <c r="EHB254" s="332"/>
      <c r="EHC254" s="418"/>
      <c r="EHD254" s="223"/>
      <c r="EHE254" s="223"/>
      <c r="EHF254" s="333"/>
      <c r="EHG254" s="333"/>
      <c r="EHH254" s="223"/>
      <c r="EHI254" s="418"/>
      <c r="EHJ254" s="418"/>
      <c r="EHK254" s="331"/>
      <c r="EHL254" s="332"/>
      <c r="EHM254" s="418"/>
      <c r="EHN254" s="223"/>
      <c r="EHO254" s="223"/>
      <c r="EHP254" s="333"/>
      <c r="EHQ254" s="333"/>
      <c r="EHR254" s="223"/>
      <c r="EHS254" s="418"/>
      <c r="EHT254" s="418"/>
      <c r="EHU254" s="331"/>
      <c r="EHV254" s="332"/>
      <c r="EHW254" s="418"/>
      <c r="EHX254" s="223"/>
      <c r="EHY254" s="223"/>
      <c r="EHZ254" s="333"/>
      <c r="EIA254" s="333"/>
      <c r="EIB254" s="223"/>
      <c r="EIC254" s="418"/>
      <c r="EID254" s="418"/>
      <c r="EIE254" s="331"/>
      <c r="EIF254" s="332"/>
      <c r="EIG254" s="418"/>
      <c r="EIH254" s="223"/>
      <c r="EII254" s="223"/>
      <c r="EIJ254" s="333"/>
      <c r="EIK254" s="333"/>
      <c r="EIL254" s="223"/>
      <c r="EIM254" s="418"/>
      <c r="EIN254" s="418"/>
      <c r="EIO254" s="331"/>
      <c r="EIP254" s="332"/>
      <c r="EIQ254" s="418"/>
      <c r="EIR254" s="223"/>
      <c r="EIS254" s="223"/>
      <c r="EIT254" s="333"/>
      <c r="EIU254" s="333"/>
      <c r="EIV254" s="223"/>
      <c r="EIW254" s="418"/>
      <c r="EIX254" s="418"/>
      <c r="EIY254" s="331"/>
      <c r="EIZ254" s="332"/>
      <c r="EJA254" s="418"/>
      <c r="EJB254" s="223"/>
      <c r="EJC254" s="223"/>
      <c r="EJD254" s="333"/>
      <c r="EJE254" s="333"/>
      <c r="EJF254" s="223"/>
      <c r="EJG254" s="418"/>
      <c r="EJH254" s="418"/>
      <c r="EJI254" s="331"/>
      <c r="EJJ254" s="332"/>
      <c r="EJK254" s="418"/>
      <c r="EJL254" s="223"/>
      <c r="EJM254" s="223"/>
      <c r="EJN254" s="333"/>
      <c r="EJO254" s="333"/>
      <c r="EJP254" s="223"/>
      <c r="EJQ254" s="418"/>
      <c r="EJR254" s="418"/>
      <c r="EJS254" s="331"/>
      <c r="EJT254" s="332"/>
      <c r="EJU254" s="418"/>
      <c r="EJV254" s="223"/>
      <c r="EJW254" s="223"/>
      <c r="EJX254" s="333"/>
      <c r="EJY254" s="333"/>
      <c r="EJZ254" s="223"/>
      <c r="EKA254" s="418"/>
      <c r="EKB254" s="418"/>
      <c r="EKC254" s="331"/>
      <c r="EKD254" s="332"/>
      <c r="EKE254" s="418"/>
      <c r="EKF254" s="223"/>
      <c r="EKG254" s="223"/>
      <c r="EKH254" s="333"/>
      <c r="EKI254" s="333"/>
      <c r="EKJ254" s="223"/>
      <c r="EKK254" s="418"/>
      <c r="EKL254" s="418"/>
      <c r="EKM254" s="331"/>
      <c r="EKN254" s="332"/>
      <c r="EKO254" s="418"/>
      <c r="EKP254" s="223"/>
      <c r="EKQ254" s="223"/>
      <c r="EKR254" s="333"/>
      <c r="EKS254" s="333"/>
      <c r="EKT254" s="223"/>
      <c r="EKU254" s="418"/>
      <c r="EKV254" s="418"/>
      <c r="EKW254" s="331"/>
      <c r="EKX254" s="332"/>
      <c r="EKY254" s="418"/>
      <c r="EKZ254" s="223"/>
      <c r="ELA254" s="223"/>
      <c r="ELB254" s="333"/>
      <c r="ELC254" s="333"/>
      <c r="ELD254" s="223"/>
      <c r="ELE254" s="418"/>
      <c r="ELF254" s="418"/>
      <c r="ELG254" s="331"/>
      <c r="ELH254" s="332"/>
      <c r="ELI254" s="418"/>
      <c r="ELJ254" s="223"/>
      <c r="ELK254" s="223"/>
      <c r="ELL254" s="333"/>
      <c r="ELM254" s="333"/>
      <c r="ELN254" s="223"/>
      <c r="ELO254" s="418"/>
      <c r="ELP254" s="418"/>
      <c r="ELQ254" s="331"/>
      <c r="ELR254" s="332"/>
      <c r="ELS254" s="418"/>
      <c r="ELT254" s="223"/>
      <c r="ELU254" s="223"/>
      <c r="ELV254" s="333"/>
      <c r="ELW254" s="333"/>
      <c r="ELX254" s="223"/>
      <c r="ELY254" s="418"/>
      <c r="ELZ254" s="418"/>
      <c r="EMA254" s="331"/>
      <c r="EMB254" s="332"/>
      <c r="EMC254" s="418"/>
      <c r="EMD254" s="223"/>
      <c r="EME254" s="223"/>
      <c r="EMF254" s="333"/>
      <c r="EMG254" s="333"/>
      <c r="EMH254" s="223"/>
      <c r="EMI254" s="418"/>
      <c r="EMJ254" s="418"/>
      <c r="EMK254" s="331"/>
      <c r="EML254" s="332"/>
      <c r="EMM254" s="418"/>
      <c r="EMN254" s="223"/>
      <c r="EMO254" s="223"/>
      <c r="EMP254" s="333"/>
      <c r="EMQ254" s="333"/>
      <c r="EMR254" s="223"/>
      <c r="EMS254" s="418"/>
      <c r="EMT254" s="418"/>
      <c r="EMU254" s="331"/>
      <c r="EMV254" s="332"/>
      <c r="EMW254" s="418"/>
      <c r="EMX254" s="223"/>
      <c r="EMY254" s="223"/>
      <c r="EMZ254" s="333"/>
      <c r="ENA254" s="333"/>
      <c r="ENB254" s="223"/>
      <c r="ENC254" s="418"/>
      <c r="END254" s="418"/>
      <c r="ENE254" s="331"/>
      <c r="ENF254" s="332"/>
      <c r="ENG254" s="418"/>
      <c r="ENH254" s="223"/>
      <c r="ENI254" s="223"/>
      <c r="ENJ254" s="333"/>
      <c r="ENK254" s="333"/>
      <c r="ENL254" s="223"/>
      <c r="ENM254" s="418"/>
      <c r="ENN254" s="418"/>
      <c r="ENO254" s="331"/>
      <c r="ENP254" s="332"/>
      <c r="ENQ254" s="418"/>
      <c r="ENR254" s="223"/>
      <c r="ENS254" s="223"/>
      <c r="ENT254" s="333"/>
      <c r="ENU254" s="333"/>
      <c r="ENV254" s="223"/>
      <c r="ENW254" s="418"/>
      <c r="ENX254" s="418"/>
      <c r="ENY254" s="331"/>
      <c r="ENZ254" s="332"/>
      <c r="EOA254" s="418"/>
      <c r="EOB254" s="223"/>
      <c r="EOC254" s="223"/>
      <c r="EOD254" s="333"/>
      <c r="EOE254" s="333"/>
      <c r="EOF254" s="223"/>
      <c r="EOG254" s="418"/>
      <c r="EOH254" s="418"/>
      <c r="EOI254" s="331"/>
      <c r="EOJ254" s="332"/>
      <c r="EOK254" s="418"/>
      <c r="EOL254" s="223"/>
      <c r="EOM254" s="223"/>
      <c r="EON254" s="333"/>
      <c r="EOO254" s="333"/>
      <c r="EOP254" s="223"/>
      <c r="EOQ254" s="418"/>
      <c r="EOR254" s="418"/>
      <c r="EOS254" s="331"/>
      <c r="EOT254" s="332"/>
      <c r="EOU254" s="418"/>
      <c r="EOV254" s="223"/>
      <c r="EOW254" s="223"/>
      <c r="EOX254" s="333"/>
      <c r="EOY254" s="333"/>
      <c r="EOZ254" s="223"/>
      <c r="EPA254" s="418"/>
      <c r="EPB254" s="418"/>
      <c r="EPC254" s="331"/>
      <c r="EPD254" s="332"/>
      <c r="EPE254" s="418"/>
      <c r="EPF254" s="223"/>
      <c r="EPG254" s="223"/>
      <c r="EPH254" s="333"/>
      <c r="EPI254" s="333"/>
      <c r="EPJ254" s="223"/>
      <c r="EPK254" s="418"/>
      <c r="EPL254" s="418"/>
      <c r="EPM254" s="331"/>
      <c r="EPN254" s="332"/>
      <c r="EPO254" s="418"/>
      <c r="EPP254" s="223"/>
      <c r="EPQ254" s="223"/>
      <c r="EPR254" s="333"/>
      <c r="EPS254" s="333"/>
      <c r="EPT254" s="223"/>
      <c r="EPU254" s="418"/>
      <c r="EPV254" s="418"/>
      <c r="EPW254" s="331"/>
      <c r="EPX254" s="332"/>
      <c r="EPY254" s="418"/>
      <c r="EPZ254" s="223"/>
      <c r="EQA254" s="223"/>
      <c r="EQB254" s="333"/>
      <c r="EQC254" s="333"/>
      <c r="EQD254" s="223"/>
      <c r="EQE254" s="418"/>
      <c r="EQF254" s="418"/>
      <c r="EQG254" s="331"/>
      <c r="EQH254" s="332"/>
      <c r="EQI254" s="418"/>
      <c r="EQJ254" s="223"/>
      <c r="EQK254" s="223"/>
      <c r="EQL254" s="333"/>
      <c r="EQM254" s="333"/>
      <c r="EQN254" s="223"/>
      <c r="EQO254" s="418"/>
      <c r="EQP254" s="418"/>
      <c r="EQQ254" s="331"/>
      <c r="EQR254" s="332"/>
      <c r="EQS254" s="418"/>
      <c r="EQT254" s="223"/>
      <c r="EQU254" s="223"/>
      <c r="EQV254" s="333"/>
      <c r="EQW254" s="333"/>
      <c r="EQX254" s="223"/>
      <c r="EQY254" s="418"/>
      <c r="EQZ254" s="418"/>
      <c r="ERA254" s="331"/>
      <c r="ERB254" s="332"/>
      <c r="ERC254" s="418"/>
      <c r="ERD254" s="223"/>
      <c r="ERE254" s="223"/>
      <c r="ERF254" s="333"/>
      <c r="ERG254" s="333"/>
      <c r="ERH254" s="223"/>
      <c r="ERI254" s="418"/>
      <c r="ERJ254" s="418"/>
      <c r="ERK254" s="331"/>
      <c r="ERL254" s="332"/>
      <c r="ERM254" s="418"/>
      <c r="ERN254" s="223"/>
      <c r="ERO254" s="223"/>
      <c r="ERP254" s="333"/>
      <c r="ERQ254" s="333"/>
      <c r="ERR254" s="223"/>
      <c r="ERS254" s="418"/>
      <c r="ERT254" s="418"/>
      <c r="ERU254" s="331"/>
      <c r="ERV254" s="332"/>
      <c r="ERW254" s="418"/>
      <c r="ERX254" s="223"/>
      <c r="ERY254" s="223"/>
      <c r="ERZ254" s="333"/>
      <c r="ESA254" s="333"/>
      <c r="ESB254" s="223"/>
      <c r="ESC254" s="418"/>
      <c r="ESD254" s="418"/>
      <c r="ESE254" s="331"/>
      <c r="ESF254" s="332"/>
      <c r="ESG254" s="418"/>
      <c r="ESH254" s="223"/>
      <c r="ESI254" s="223"/>
      <c r="ESJ254" s="333"/>
      <c r="ESK254" s="333"/>
      <c r="ESL254" s="223"/>
      <c r="ESM254" s="418"/>
      <c r="ESN254" s="418"/>
      <c r="ESO254" s="331"/>
      <c r="ESP254" s="332"/>
      <c r="ESQ254" s="418"/>
      <c r="ESR254" s="223"/>
      <c r="ESS254" s="223"/>
      <c r="EST254" s="333"/>
      <c r="ESU254" s="333"/>
      <c r="ESV254" s="223"/>
      <c r="ESW254" s="418"/>
      <c r="ESX254" s="418"/>
      <c r="ESY254" s="331"/>
      <c r="ESZ254" s="332"/>
      <c r="ETA254" s="418"/>
      <c r="ETB254" s="223"/>
      <c r="ETC254" s="223"/>
      <c r="ETD254" s="333"/>
      <c r="ETE254" s="333"/>
      <c r="ETF254" s="223"/>
      <c r="ETG254" s="418"/>
      <c r="ETH254" s="418"/>
      <c r="ETI254" s="331"/>
      <c r="ETJ254" s="332"/>
      <c r="ETK254" s="418"/>
      <c r="ETL254" s="223"/>
      <c r="ETM254" s="223"/>
      <c r="ETN254" s="333"/>
      <c r="ETO254" s="333"/>
      <c r="ETP254" s="223"/>
      <c r="ETQ254" s="418"/>
      <c r="ETR254" s="418"/>
      <c r="ETS254" s="331"/>
      <c r="ETT254" s="332"/>
      <c r="ETU254" s="418"/>
      <c r="ETV254" s="223"/>
      <c r="ETW254" s="223"/>
      <c r="ETX254" s="333"/>
      <c r="ETY254" s="333"/>
      <c r="ETZ254" s="223"/>
      <c r="EUA254" s="418"/>
      <c r="EUB254" s="418"/>
      <c r="EUC254" s="331"/>
      <c r="EUD254" s="332"/>
      <c r="EUE254" s="418"/>
      <c r="EUF254" s="223"/>
      <c r="EUG254" s="223"/>
      <c r="EUH254" s="333"/>
      <c r="EUI254" s="333"/>
      <c r="EUJ254" s="223"/>
      <c r="EUK254" s="418"/>
      <c r="EUL254" s="418"/>
      <c r="EUM254" s="331"/>
      <c r="EUN254" s="332"/>
      <c r="EUO254" s="418"/>
      <c r="EUP254" s="223"/>
      <c r="EUQ254" s="223"/>
      <c r="EUR254" s="333"/>
      <c r="EUS254" s="333"/>
      <c r="EUT254" s="223"/>
      <c r="EUU254" s="418"/>
      <c r="EUV254" s="418"/>
      <c r="EUW254" s="331"/>
      <c r="EUX254" s="332"/>
      <c r="EUY254" s="418"/>
      <c r="EUZ254" s="223"/>
      <c r="EVA254" s="223"/>
      <c r="EVB254" s="333"/>
      <c r="EVC254" s="333"/>
      <c r="EVD254" s="223"/>
      <c r="EVE254" s="418"/>
      <c r="EVF254" s="418"/>
      <c r="EVG254" s="331"/>
      <c r="EVH254" s="332"/>
      <c r="EVI254" s="418"/>
      <c r="EVJ254" s="223"/>
      <c r="EVK254" s="223"/>
      <c r="EVL254" s="333"/>
      <c r="EVM254" s="333"/>
      <c r="EVN254" s="223"/>
      <c r="EVO254" s="418"/>
      <c r="EVP254" s="418"/>
      <c r="EVQ254" s="331"/>
      <c r="EVR254" s="332"/>
      <c r="EVS254" s="418"/>
      <c r="EVT254" s="223"/>
      <c r="EVU254" s="223"/>
      <c r="EVV254" s="333"/>
      <c r="EVW254" s="333"/>
      <c r="EVX254" s="223"/>
      <c r="EVY254" s="418"/>
      <c r="EVZ254" s="418"/>
      <c r="EWA254" s="331"/>
      <c r="EWB254" s="332"/>
      <c r="EWC254" s="418"/>
      <c r="EWD254" s="223"/>
      <c r="EWE254" s="223"/>
      <c r="EWF254" s="333"/>
      <c r="EWG254" s="333"/>
      <c r="EWH254" s="223"/>
      <c r="EWI254" s="418"/>
      <c r="EWJ254" s="418"/>
      <c r="EWK254" s="331"/>
      <c r="EWL254" s="332"/>
      <c r="EWM254" s="418"/>
      <c r="EWN254" s="223"/>
      <c r="EWO254" s="223"/>
      <c r="EWP254" s="333"/>
      <c r="EWQ254" s="333"/>
      <c r="EWR254" s="223"/>
      <c r="EWS254" s="418"/>
      <c r="EWT254" s="418"/>
      <c r="EWU254" s="331"/>
      <c r="EWV254" s="332"/>
      <c r="EWW254" s="418"/>
      <c r="EWX254" s="223"/>
      <c r="EWY254" s="223"/>
      <c r="EWZ254" s="333"/>
      <c r="EXA254" s="333"/>
      <c r="EXB254" s="223"/>
      <c r="EXC254" s="418"/>
      <c r="EXD254" s="418"/>
      <c r="EXE254" s="331"/>
      <c r="EXF254" s="332"/>
      <c r="EXG254" s="418"/>
      <c r="EXH254" s="223"/>
      <c r="EXI254" s="223"/>
      <c r="EXJ254" s="333"/>
      <c r="EXK254" s="333"/>
      <c r="EXL254" s="223"/>
      <c r="EXM254" s="418"/>
      <c r="EXN254" s="418"/>
      <c r="EXO254" s="331"/>
      <c r="EXP254" s="332"/>
      <c r="EXQ254" s="418"/>
      <c r="EXR254" s="223"/>
      <c r="EXS254" s="223"/>
      <c r="EXT254" s="333"/>
      <c r="EXU254" s="333"/>
      <c r="EXV254" s="223"/>
      <c r="EXW254" s="418"/>
      <c r="EXX254" s="418"/>
      <c r="EXY254" s="331"/>
      <c r="EXZ254" s="332"/>
      <c r="EYA254" s="418"/>
      <c r="EYB254" s="223"/>
      <c r="EYC254" s="223"/>
      <c r="EYD254" s="333"/>
      <c r="EYE254" s="333"/>
      <c r="EYF254" s="223"/>
      <c r="EYG254" s="418"/>
      <c r="EYH254" s="418"/>
      <c r="EYI254" s="331"/>
      <c r="EYJ254" s="332"/>
      <c r="EYK254" s="418"/>
      <c r="EYL254" s="223"/>
      <c r="EYM254" s="223"/>
      <c r="EYN254" s="333"/>
      <c r="EYO254" s="333"/>
      <c r="EYP254" s="223"/>
      <c r="EYQ254" s="418"/>
      <c r="EYR254" s="418"/>
      <c r="EYS254" s="331"/>
      <c r="EYT254" s="332"/>
      <c r="EYU254" s="418"/>
      <c r="EYV254" s="223"/>
      <c r="EYW254" s="223"/>
      <c r="EYX254" s="333"/>
      <c r="EYY254" s="333"/>
      <c r="EYZ254" s="223"/>
      <c r="EZA254" s="418"/>
      <c r="EZB254" s="418"/>
      <c r="EZC254" s="331"/>
      <c r="EZD254" s="332"/>
      <c r="EZE254" s="418"/>
      <c r="EZF254" s="223"/>
      <c r="EZG254" s="223"/>
      <c r="EZH254" s="333"/>
      <c r="EZI254" s="333"/>
      <c r="EZJ254" s="223"/>
      <c r="EZK254" s="418"/>
      <c r="EZL254" s="418"/>
      <c r="EZM254" s="331"/>
      <c r="EZN254" s="332"/>
      <c r="EZO254" s="418"/>
      <c r="EZP254" s="223"/>
      <c r="EZQ254" s="223"/>
      <c r="EZR254" s="333"/>
      <c r="EZS254" s="333"/>
      <c r="EZT254" s="223"/>
      <c r="EZU254" s="418"/>
      <c r="EZV254" s="418"/>
      <c r="EZW254" s="331"/>
      <c r="EZX254" s="332"/>
      <c r="EZY254" s="418"/>
      <c r="EZZ254" s="223"/>
      <c r="FAA254" s="223"/>
      <c r="FAB254" s="333"/>
      <c r="FAC254" s="333"/>
      <c r="FAD254" s="223"/>
      <c r="FAE254" s="418"/>
      <c r="FAF254" s="418"/>
      <c r="FAG254" s="331"/>
      <c r="FAH254" s="332"/>
      <c r="FAI254" s="418"/>
      <c r="FAJ254" s="223"/>
      <c r="FAK254" s="223"/>
      <c r="FAL254" s="333"/>
      <c r="FAM254" s="333"/>
      <c r="FAN254" s="223"/>
      <c r="FAO254" s="418"/>
      <c r="FAP254" s="418"/>
      <c r="FAQ254" s="331"/>
      <c r="FAR254" s="332"/>
      <c r="FAS254" s="418"/>
      <c r="FAT254" s="223"/>
      <c r="FAU254" s="223"/>
      <c r="FAV254" s="333"/>
      <c r="FAW254" s="333"/>
      <c r="FAX254" s="223"/>
      <c r="FAY254" s="418"/>
      <c r="FAZ254" s="418"/>
      <c r="FBA254" s="331"/>
      <c r="FBB254" s="332"/>
      <c r="FBC254" s="418"/>
      <c r="FBD254" s="223"/>
      <c r="FBE254" s="223"/>
      <c r="FBF254" s="333"/>
      <c r="FBG254" s="333"/>
      <c r="FBH254" s="223"/>
      <c r="FBI254" s="418"/>
      <c r="FBJ254" s="418"/>
      <c r="FBK254" s="331"/>
      <c r="FBL254" s="332"/>
      <c r="FBM254" s="418"/>
      <c r="FBN254" s="223"/>
      <c r="FBO254" s="223"/>
      <c r="FBP254" s="333"/>
      <c r="FBQ254" s="333"/>
      <c r="FBR254" s="223"/>
      <c r="FBS254" s="418"/>
      <c r="FBT254" s="418"/>
      <c r="FBU254" s="331"/>
      <c r="FBV254" s="332"/>
      <c r="FBW254" s="418"/>
      <c r="FBX254" s="223"/>
      <c r="FBY254" s="223"/>
      <c r="FBZ254" s="333"/>
      <c r="FCA254" s="333"/>
      <c r="FCB254" s="223"/>
      <c r="FCC254" s="418"/>
      <c r="FCD254" s="418"/>
      <c r="FCE254" s="331"/>
      <c r="FCF254" s="332"/>
      <c r="FCG254" s="418"/>
      <c r="FCH254" s="223"/>
      <c r="FCI254" s="223"/>
      <c r="FCJ254" s="333"/>
      <c r="FCK254" s="333"/>
      <c r="FCL254" s="223"/>
      <c r="FCM254" s="418"/>
      <c r="FCN254" s="418"/>
      <c r="FCO254" s="331"/>
      <c r="FCP254" s="332"/>
      <c r="FCQ254" s="418"/>
      <c r="FCR254" s="223"/>
      <c r="FCS254" s="223"/>
      <c r="FCT254" s="333"/>
      <c r="FCU254" s="333"/>
      <c r="FCV254" s="223"/>
      <c r="FCW254" s="418"/>
      <c r="FCX254" s="418"/>
      <c r="FCY254" s="331"/>
      <c r="FCZ254" s="332"/>
      <c r="FDA254" s="418"/>
      <c r="FDB254" s="223"/>
      <c r="FDC254" s="223"/>
      <c r="FDD254" s="333"/>
      <c r="FDE254" s="333"/>
      <c r="FDF254" s="223"/>
      <c r="FDG254" s="418"/>
      <c r="FDH254" s="418"/>
      <c r="FDI254" s="331"/>
      <c r="FDJ254" s="332"/>
      <c r="FDK254" s="418"/>
      <c r="FDL254" s="223"/>
      <c r="FDM254" s="223"/>
      <c r="FDN254" s="333"/>
      <c r="FDO254" s="333"/>
      <c r="FDP254" s="223"/>
      <c r="FDQ254" s="418"/>
      <c r="FDR254" s="418"/>
      <c r="FDS254" s="331"/>
      <c r="FDT254" s="332"/>
      <c r="FDU254" s="418"/>
      <c r="FDV254" s="223"/>
      <c r="FDW254" s="223"/>
      <c r="FDX254" s="333"/>
      <c r="FDY254" s="333"/>
      <c r="FDZ254" s="223"/>
      <c r="FEA254" s="418"/>
      <c r="FEB254" s="418"/>
      <c r="FEC254" s="331"/>
      <c r="FED254" s="332"/>
      <c r="FEE254" s="418"/>
      <c r="FEF254" s="223"/>
      <c r="FEG254" s="223"/>
      <c r="FEH254" s="333"/>
      <c r="FEI254" s="333"/>
      <c r="FEJ254" s="223"/>
      <c r="FEK254" s="418"/>
      <c r="FEL254" s="418"/>
      <c r="FEM254" s="331"/>
      <c r="FEN254" s="332"/>
      <c r="FEO254" s="418"/>
      <c r="FEP254" s="223"/>
      <c r="FEQ254" s="223"/>
      <c r="FER254" s="333"/>
      <c r="FES254" s="333"/>
      <c r="FET254" s="223"/>
      <c r="FEU254" s="418"/>
      <c r="FEV254" s="418"/>
      <c r="FEW254" s="331"/>
      <c r="FEX254" s="332"/>
      <c r="FEY254" s="418"/>
      <c r="FEZ254" s="223"/>
      <c r="FFA254" s="223"/>
      <c r="FFB254" s="333"/>
      <c r="FFC254" s="333"/>
      <c r="FFD254" s="223"/>
      <c r="FFE254" s="418"/>
      <c r="FFF254" s="418"/>
      <c r="FFG254" s="331"/>
      <c r="FFH254" s="332"/>
      <c r="FFI254" s="418"/>
      <c r="FFJ254" s="223"/>
      <c r="FFK254" s="223"/>
      <c r="FFL254" s="333"/>
      <c r="FFM254" s="333"/>
      <c r="FFN254" s="223"/>
      <c r="FFO254" s="418"/>
      <c r="FFP254" s="418"/>
      <c r="FFQ254" s="331"/>
      <c r="FFR254" s="332"/>
      <c r="FFS254" s="418"/>
      <c r="FFT254" s="223"/>
      <c r="FFU254" s="223"/>
      <c r="FFV254" s="333"/>
      <c r="FFW254" s="333"/>
      <c r="FFX254" s="223"/>
      <c r="FFY254" s="418"/>
      <c r="FFZ254" s="418"/>
      <c r="FGA254" s="331"/>
      <c r="FGB254" s="332"/>
      <c r="FGC254" s="418"/>
      <c r="FGD254" s="223"/>
      <c r="FGE254" s="223"/>
      <c r="FGF254" s="333"/>
      <c r="FGG254" s="333"/>
      <c r="FGH254" s="223"/>
      <c r="FGI254" s="418"/>
      <c r="FGJ254" s="418"/>
      <c r="FGK254" s="331"/>
      <c r="FGL254" s="332"/>
      <c r="FGM254" s="418"/>
      <c r="FGN254" s="223"/>
      <c r="FGO254" s="223"/>
      <c r="FGP254" s="333"/>
      <c r="FGQ254" s="333"/>
      <c r="FGR254" s="223"/>
      <c r="FGS254" s="418"/>
      <c r="FGT254" s="418"/>
      <c r="FGU254" s="331"/>
      <c r="FGV254" s="332"/>
      <c r="FGW254" s="418"/>
      <c r="FGX254" s="223"/>
      <c r="FGY254" s="223"/>
      <c r="FGZ254" s="333"/>
      <c r="FHA254" s="333"/>
      <c r="FHB254" s="223"/>
      <c r="FHC254" s="418"/>
      <c r="FHD254" s="418"/>
      <c r="FHE254" s="331"/>
      <c r="FHF254" s="332"/>
      <c r="FHG254" s="418"/>
      <c r="FHH254" s="223"/>
      <c r="FHI254" s="223"/>
      <c r="FHJ254" s="333"/>
      <c r="FHK254" s="333"/>
      <c r="FHL254" s="223"/>
      <c r="FHM254" s="418"/>
      <c r="FHN254" s="418"/>
      <c r="FHO254" s="331"/>
      <c r="FHP254" s="332"/>
      <c r="FHQ254" s="418"/>
      <c r="FHR254" s="223"/>
      <c r="FHS254" s="223"/>
      <c r="FHT254" s="333"/>
      <c r="FHU254" s="333"/>
      <c r="FHV254" s="223"/>
      <c r="FHW254" s="418"/>
      <c r="FHX254" s="418"/>
      <c r="FHY254" s="331"/>
      <c r="FHZ254" s="332"/>
      <c r="FIA254" s="418"/>
      <c r="FIB254" s="223"/>
      <c r="FIC254" s="223"/>
      <c r="FID254" s="333"/>
      <c r="FIE254" s="333"/>
      <c r="FIF254" s="223"/>
      <c r="FIG254" s="418"/>
      <c r="FIH254" s="418"/>
      <c r="FII254" s="331"/>
      <c r="FIJ254" s="332"/>
      <c r="FIK254" s="418"/>
      <c r="FIL254" s="223"/>
      <c r="FIM254" s="223"/>
      <c r="FIN254" s="333"/>
      <c r="FIO254" s="333"/>
      <c r="FIP254" s="223"/>
      <c r="FIQ254" s="418"/>
      <c r="FIR254" s="418"/>
      <c r="FIS254" s="331"/>
      <c r="FIT254" s="332"/>
      <c r="FIU254" s="418"/>
      <c r="FIV254" s="223"/>
      <c r="FIW254" s="223"/>
      <c r="FIX254" s="333"/>
      <c r="FIY254" s="333"/>
      <c r="FIZ254" s="223"/>
      <c r="FJA254" s="418"/>
      <c r="FJB254" s="418"/>
      <c r="FJC254" s="331"/>
      <c r="FJD254" s="332"/>
      <c r="FJE254" s="418"/>
      <c r="FJF254" s="223"/>
      <c r="FJG254" s="223"/>
      <c r="FJH254" s="333"/>
      <c r="FJI254" s="333"/>
      <c r="FJJ254" s="223"/>
      <c r="FJK254" s="418"/>
      <c r="FJL254" s="418"/>
      <c r="FJM254" s="331"/>
      <c r="FJN254" s="332"/>
      <c r="FJO254" s="418"/>
      <c r="FJP254" s="223"/>
      <c r="FJQ254" s="223"/>
      <c r="FJR254" s="333"/>
      <c r="FJS254" s="333"/>
      <c r="FJT254" s="223"/>
      <c r="FJU254" s="418"/>
      <c r="FJV254" s="418"/>
      <c r="FJW254" s="331"/>
      <c r="FJX254" s="332"/>
      <c r="FJY254" s="418"/>
      <c r="FJZ254" s="223"/>
      <c r="FKA254" s="223"/>
      <c r="FKB254" s="333"/>
      <c r="FKC254" s="333"/>
      <c r="FKD254" s="223"/>
      <c r="FKE254" s="418"/>
      <c r="FKF254" s="418"/>
      <c r="FKG254" s="331"/>
      <c r="FKH254" s="332"/>
      <c r="FKI254" s="418"/>
      <c r="FKJ254" s="223"/>
      <c r="FKK254" s="223"/>
      <c r="FKL254" s="333"/>
      <c r="FKM254" s="333"/>
      <c r="FKN254" s="223"/>
      <c r="FKO254" s="418"/>
      <c r="FKP254" s="418"/>
      <c r="FKQ254" s="331"/>
      <c r="FKR254" s="332"/>
      <c r="FKS254" s="418"/>
      <c r="FKT254" s="223"/>
      <c r="FKU254" s="223"/>
      <c r="FKV254" s="333"/>
      <c r="FKW254" s="333"/>
      <c r="FKX254" s="223"/>
      <c r="FKY254" s="418"/>
      <c r="FKZ254" s="418"/>
      <c r="FLA254" s="331"/>
      <c r="FLB254" s="332"/>
      <c r="FLC254" s="418"/>
      <c r="FLD254" s="223"/>
      <c r="FLE254" s="223"/>
      <c r="FLF254" s="333"/>
      <c r="FLG254" s="333"/>
      <c r="FLH254" s="223"/>
      <c r="FLI254" s="418"/>
      <c r="FLJ254" s="418"/>
      <c r="FLK254" s="331"/>
      <c r="FLL254" s="332"/>
      <c r="FLM254" s="418"/>
      <c r="FLN254" s="223"/>
      <c r="FLO254" s="223"/>
      <c r="FLP254" s="333"/>
      <c r="FLQ254" s="333"/>
      <c r="FLR254" s="223"/>
      <c r="FLS254" s="418"/>
      <c r="FLT254" s="418"/>
      <c r="FLU254" s="331"/>
      <c r="FLV254" s="332"/>
      <c r="FLW254" s="418"/>
      <c r="FLX254" s="223"/>
      <c r="FLY254" s="223"/>
      <c r="FLZ254" s="333"/>
      <c r="FMA254" s="333"/>
      <c r="FMB254" s="223"/>
      <c r="FMC254" s="418"/>
      <c r="FMD254" s="418"/>
      <c r="FME254" s="331"/>
      <c r="FMF254" s="332"/>
      <c r="FMG254" s="418"/>
      <c r="FMH254" s="223"/>
      <c r="FMI254" s="223"/>
      <c r="FMJ254" s="333"/>
      <c r="FMK254" s="333"/>
      <c r="FML254" s="223"/>
      <c r="FMM254" s="418"/>
      <c r="FMN254" s="418"/>
      <c r="FMO254" s="331"/>
      <c r="FMP254" s="332"/>
      <c r="FMQ254" s="418"/>
      <c r="FMR254" s="223"/>
      <c r="FMS254" s="223"/>
      <c r="FMT254" s="333"/>
      <c r="FMU254" s="333"/>
      <c r="FMV254" s="223"/>
      <c r="FMW254" s="418"/>
      <c r="FMX254" s="418"/>
      <c r="FMY254" s="331"/>
      <c r="FMZ254" s="332"/>
      <c r="FNA254" s="418"/>
      <c r="FNB254" s="223"/>
      <c r="FNC254" s="223"/>
      <c r="FND254" s="333"/>
      <c r="FNE254" s="333"/>
      <c r="FNF254" s="223"/>
      <c r="FNG254" s="418"/>
      <c r="FNH254" s="418"/>
      <c r="FNI254" s="331"/>
      <c r="FNJ254" s="332"/>
      <c r="FNK254" s="418"/>
      <c r="FNL254" s="223"/>
      <c r="FNM254" s="223"/>
      <c r="FNN254" s="333"/>
      <c r="FNO254" s="333"/>
      <c r="FNP254" s="223"/>
      <c r="FNQ254" s="418"/>
      <c r="FNR254" s="418"/>
      <c r="FNS254" s="331"/>
      <c r="FNT254" s="332"/>
      <c r="FNU254" s="418"/>
      <c r="FNV254" s="223"/>
      <c r="FNW254" s="223"/>
      <c r="FNX254" s="333"/>
      <c r="FNY254" s="333"/>
      <c r="FNZ254" s="223"/>
      <c r="FOA254" s="418"/>
      <c r="FOB254" s="418"/>
      <c r="FOC254" s="331"/>
      <c r="FOD254" s="332"/>
      <c r="FOE254" s="418"/>
      <c r="FOF254" s="223"/>
      <c r="FOG254" s="223"/>
      <c r="FOH254" s="333"/>
      <c r="FOI254" s="333"/>
      <c r="FOJ254" s="223"/>
      <c r="FOK254" s="418"/>
      <c r="FOL254" s="418"/>
      <c r="FOM254" s="331"/>
      <c r="FON254" s="332"/>
      <c r="FOO254" s="418"/>
      <c r="FOP254" s="223"/>
      <c r="FOQ254" s="223"/>
      <c r="FOR254" s="333"/>
      <c r="FOS254" s="333"/>
      <c r="FOT254" s="223"/>
      <c r="FOU254" s="418"/>
      <c r="FOV254" s="418"/>
      <c r="FOW254" s="331"/>
      <c r="FOX254" s="332"/>
      <c r="FOY254" s="418"/>
      <c r="FOZ254" s="223"/>
      <c r="FPA254" s="223"/>
      <c r="FPB254" s="333"/>
      <c r="FPC254" s="333"/>
      <c r="FPD254" s="223"/>
      <c r="FPE254" s="418"/>
      <c r="FPF254" s="418"/>
      <c r="FPG254" s="331"/>
      <c r="FPH254" s="332"/>
      <c r="FPI254" s="418"/>
      <c r="FPJ254" s="223"/>
      <c r="FPK254" s="223"/>
      <c r="FPL254" s="333"/>
      <c r="FPM254" s="333"/>
      <c r="FPN254" s="223"/>
      <c r="FPO254" s="418"/>
      <c r="FPP254" s="418"/>
      <c r="FPQ254" s="331"/>
      <c r="FPR254" s="332"/>
      <c r="FPS254" s="418"/>
      <c r="FPT254" s="223"/>
      <c r="FPU254" s="223"/>
      <c r="FPV254" s="333"/>
      <c r="FPW254" s="333"/>
      <c r="FPX254" s="223"/>
      <c r="FPY254" s="418"/>
      <c r="FPZ254" s="418"/>
      <c r="FQA254" s="331"/>
      <c r="FQB254" s="332"/>
      <c r="FQC254" s="418"/>
      <c r="FQD254" s="223"/>
      <c r="FQE254" s="223"/>
      <c r="FQF254" s="333"/>
      <c r="FQG254" s="333"/>
      <c r="FQH254" s="223"/>
      <c r="FQI254" s="418"/>
      <c r="FQJ254" s="418"/>
      <c r="FQK254" s="331"/>
      <c r="FQL254" s="332"/>
      <c r="FQM254" s="418"/>
      <c r="FQN254" s="223"/>
      <c r="FQO254" s="223"/>
      <c r="FQP254" s="333"/>
      <c r="FQQ254" s="333"/>
      <c r="FQR254" s="223"/>
      <c r="FQS254" s="418"/>
      <c r="FQT254" s="418"/>
      <c r="FQU254" s="331"/>
      <c r="FQV254" s="332"/>
      <c r="FQW254" s="418"/>
      <c r="FQX254" s="223"/>
      <c r="FQY254" s="223"/>
      <c r="FQZ254" s="333"/>
      <c r="FRA254" s="333"/>
      <c r="FRB254" s="223"/>
      <c r="FRC254" s="418"/>
      <c r="FRD254" s="418"/>
      <c r="FRE254" s="331"/>
      <c r="FRF254" s="332"/>
      <c r="FRG254" s="418"/>
      <c r="FRH254" s="223"/>
      <c r="FRI254" s="223"/>
      <c r="FRJ254" s="333"/>
      <c r="FRK254" s="333"/>
      <c r="FRL254" s="223"/>
      <c r="FRM254" s="418"/>
      <c r="FRN254" s="418"/>
      <c r="FRO254" s="331"/>
      <c r="FRP254" s="332"/>
      <c r="FRQ254" s="418"/>
      <c r="FRR254" s="223"/>
      <c r="FRS254" s="223"/>
      <c r="FRT254" s="333"/>
      <c r="FRU254" s="333"/>
      <c r="FRV254" s="223"/>
      <c r="FRW254" s="418"/>
      <c r="FRX254" s="418"/>
      <c r="FRY254" s="331"/>
      <c r="FRZ254" s="332"/>
      <c r="FSA254" s="418"/>
      <c r="FSB254" s="223"/>
      <c r="FSC254" s="223"/>
      <c r="FSD254" s="333"/>
      <c r="FSE254" s="333"/>
      <c r="FSF254" s="223"/>
      <c r="FSG254" s="418"/>
      <c r="FSH254" s="418"/>
      <c r="FSI254" s="331"/>
      <c r="FSJ254" s="332"/>
      <c r="FSK254" s="418"/>
      <c r="FSL254" s="223"/>
      <c r="FSM254" s="223"/>
      <c r="FSN254" s="333"/>
      <c r="FSO254" s="333"/>
      <c r="FSP254" s="223"/>
      <c r="FSQ254" s="418"/>
      <c r="FSR254" s="418"/>
      <c r="FSS254" s="331"/>
      <c r="FST254" s="332"/>
      <c r="FSU254" s="418"/>
      <c r="FSV254" s="223"/>
      <c r="FSW254" s="223"/>
      <c r="FSX254" s="333"/>
      <c r="FSY254" s="333"/>
      <c r="FSZ254" s="223"/>
      <c r="FTA254" s="418"/>
      <c r="FTB254" s="418"/>
      <c r="FTC254" s="331"/>
      <c r="FTD254" s="332"/>
      <c r="FTE254" s="418"/>
      <c r="FTF254" s="223"/>
      <c r="FTG254" s="223"/>
      <c r="FTH254" s="333"/>
      <c r="FTI254" s="333"/>
      <c r="FTJ254" s="223"/>
      <c r="FTK254" s="418"/>
      <c r="FTL254" s="418"/>
      <c r="FTM254" s="331"/>
      <c r="FTN254" s="332"/>
      <c r="FTO254" s="418"/>
      <c r="FTP254" s="223"/>
      <c r="FTQ254" s="223"/>
      <c r="FTR254" s="333"/>
      <c r="FTS254" s="333"/>
      <c r="FTT254" s="223"/>
      <c r="FTU254" s="418"/>
      <c r="FTV254" s="418"/>
      <c r="FTW254" s="331"/>
      <c r="FTX254" s="332"/>
      <c r="FTY254" s="418"/>
      <c r="FTZ254" s="223"/>
      <c r="FUA254" s="223"/>
      <c r="FUB254" s="333"/>
      <c r="FUC254" s="333"/>
      <c r="FUD254" s="223"/>
      <c r="FUE254" s="418"/>
      <c r="FUF254" s="418"/>
      <c r="FUG254" s="331"/>
      <c r="FUH254" s="332"/>
      <c r="FUI254" s="418"/>
      <c r="FUJ254" s="223"/>
      <c r="FUK254" s="223"/>
      <c r="FUL254" s="333"/>
      <c r="FUM254" s="333"/>
      <c r="FUN254" s="223"/>
      <c r="FUO254" s="418"/>
      <c r="FUP254" s="418"/>
      <c r="FUQ254" s="331"/>
      <c r="FUR254" s="332"/>
      <c r="FUS254" s="418"/>
      <c r="FUT254" s="223"/>
      <c r="FUU254" s="223"/>
      <c r="FUV254" s="333"/>
      <c r="FUW254" s="333"/>
      <c r="FUX254" s="223"/>
      <c r="FUY254" s="418"/>
      <c r="FUZ254" s="418"/>
      <c r="FVA254" s="331"/>
      <c r="FVB254" s="332"/>
      <c r="FVC254" s="418"/>
      <c r="FVD254" s="223"/>
      <c r="FVE254" s="223"/>
      <c r="FVF254" s="333"/>
      <c r="FVG254" s="333"/>
      <c r="FVH254" s="223"/>
      <c r="FVI254" s="418"/>
      <c r="FVJ254" s="418"/>
      <c r="FVK254" s="331"/>
      <c r="FVL254" s="332"/>
      <c r="FVM254" s="418"/>
      <c r="FVN254" s="223"/>
      <c r="FVO254" s="223"/>
      <c r="FVP254" s="333"/>
      <c r="FVQ254" s="333"/>
      <c r="FVR254" s="223"/>
      <c r="FVS254" s="418"/>
      <c r="FVT254" s="418"/>
      <c r="FVU254" s="331"/>
      <c r="FVV254" s="332"/>
      <c r="FVW254" s="418"/>
      <c r="FVX254" s="223"/>
      <c r="FVY254" s="223"/>
      <c r="FVZ254" s="333"/>
      <c r="FWA254" s="333"/>
      <c r="FWB254" s="223"/>
      <c r="FWC254" s="418"/>
      <c r="FWD254" s="418"/>
      <c r="FWE254" s="331"/>
      <c r="FWF254" s="332"/>
      <c r="FWG254" s="418"/>
      <c r="FWH254" s="223"/>
      <c r="FWI254" s="223"/>
      <c r="FWJ254" s="333"/>
      <c r="FWK254" s="333"/>
      <c r="FWL254" s="223"/>
      <c r="FWM254" s="418"/>
      <c r="FWN254" s="418"/>
      <c r="FWO254" s="331"/>
      <c r="FWP254" s="332"/>
      <c r="FWQ254" s="418"/>
      <c r="FWR254" s="223"/>
      <c r="FWS254" s="223"/>
      <c r="FWT254" s="333"/>
      <c r="FWU254" s="333"/>
      <c r="FWV254" s="223"/>
      <c r="FWW254" s="418"/>
      <c r="FWX254" s="418"/>
      <c r="FWY254" s="331"/>
      <c r="FWZ254" s="332"/>
      <c r="FXA254" s="418"/>
      <c r="FXB254" s="223"/>
      <c r="FXC254" s="223"/>
      <c r="FXD254" s="333"/>
      <c r="FXE254" s="333"/>
      <c r="FXF254" s="223"/>
      <c r="FXG254" s="418"/>
      <c r="FXH254" s="418"/>
      <c r="FXI254" s="331"/>
      <c r="FXJ254" s="332"/>
      <c r="FXK254" s="418"/>
      <c r="FXL254" s="223"/>
      <c r="FXM254" s="223"/>
      <c r="FXN254" s="333"/>
      <c r="FXO254" s="333"/>
      <c r="FXP254" s="223"/>
      <c r="FXQ254" s="418"/>
      <c r="FXR254" s="418"/>
      <c r="FXS254" s="331"/>
      <c r="FXT254" s="332"/>
      <c r="FXU254" s="418"/>
      <c r="FXV254" s="223"/>
      <c r="FXW254" s="223"/>
      <c r="FXX254" s="333"/>
      <c r="FXY254" s="333"/>
      <c r="FXZ254" s="223"/>
      <c r="FYA254" s="418"/>
      <c r="FYB254" s="418"/>
      <c r="FYC254" s="331"/>
      <c r="FYD254" s="332"/>
      <c r="FYE254" s="418"/>
      <c r="FYF254" s="223"/>
      <c r="FYG254" s="223"/>
      <c r="FYH254" s="333"/>
      <c r="FYI254" s="333"/>
      <c r="FYJ254" s="223"/>
      <c r="FYK254" s="418"/>
      <c r="FYL254" s="418"/>
      <c r="FYM254" s="331"/>
      <c r="FYN254" s="332"/>
      <c r="FYO254" s="418"/>
      <c r="FYP254" s="223"/>
      <c r="FYQ254" s="223"/>
      <c r="FYR254" s="333"/>
      <c r="FYS254" s="333"/>
      <c r="FYT254" s="223"/>
      <c r="FYU254" s="418"/>
      <c r="FYV254" s="418"/>
      <c r="FYW254" s="331"/>
      <c r="FYX254" s="332"/>
      <c r="FYY254" s="418"/>
      <c r="FYZ254" s="223"/>
      <c r="FZA254" s="223"/>
      <c r="FZB254" s="333"/>
      <c r="FZC254" s="333"/>
      <c r="FZD254" s="223"/>
      <c r="FZE254" s="418"/>
      <c r="FZF254" s="418"/>
      <c r="FZG254" s="331"/>
      <c r="FZH254" s="332"/>
      <c r="FZI254" s="418"/>
      <c r="FZJ254" s="223"/>
      <c r="FZK254" s="223"/>
      <c r="FZL254" s="333"/>
      <c r="FZM254" s="333"/>
      <c r="FZN254" s="223"/>
      <c r="FZO254" s="418"/>
      <c r="FZP254" s="418"/>
      <c r="FZQ254" s="331"/>
      <c r="FZR254" s="332"/>
      <c r="FZS254" s="418"/>
      <c r="FZT254" s="223"/>
      <c r="FZU254" s="223"/>
      <c r="FZV254" s="333"/>
      <c r="FZW254" s="333"/>
      <c r="FZX254" s="223"/>
      <c r="FZY254" s="418"/>
      <c r="FZZ254" s="418"/>
      <c r="GAA254" s="331"/>
      <c r="GAB254" s="332"/>
      <c r="GAC254" s="418"/>
      <c r="GAD254" s="223"/>
      <c r="GAE254" s="223"/>
      <c r="GAF254" s="333"/>
      <c r="GAG254" s="333"/>
      <c r="GAH254" s="223"/>
      <c r="GAI254" s="418"/>
      <c r="GAJ254" s="418"/>
      <c r="GAK254" s="331"/>
      <c r="GAL254" s="332"/>
      <c r="GAM254" s="418"/>
      <c r="GAN254" s="223"/>
      <c r="GAO254" s="223"/>
      <c r="GAP254" s="333"/>
      <c r="GAQ254" s="333"/>
      <c r="GAR254" s="223"/>
      <c r="GAS254" s="418"/>
      <c r="GAT254" s="418"/>
      <c r="GAU254" s="331"/>
      <c r="GAV254" s="332"/>
      <c r="GAW254" s="418"/>
      <c r="GAX254" s="223"/>
      <c r="GAY254" s="223"/>
      <c r="GAZ254" s="333"/>
      <c r="GBA254" s="333"/>
      <c r="GBB254" s="223"/>
      <c r="GBC254" s="418"/>
      <c r="GBD254" s="418"/>
      <c r="GBE254" s="331"/>
      <c r="GBF254" s="332"/>
      <c r="GBG254" s="418"/>
      <c r="GBH254" s="223"/>
      <c r="GBI254" s="223"/>
      <c r="GBJ254" s="333"/>
      <c r="GBK254" s="333"/>
      <c r="GBL254" s="223"/>
      <c r="GBM254" s="418"/>
      <c r="GBN254" s="418"/>
      <c r="GBO254" s="331"/>
      <c r="GBP254" s="332"/>
      <c r="GBQ254" s="418"/>
      <c r="GBR254" s="223"/>
      <c r="GBS254" s="223"/>
      <c r="GBT254" s="333"/>
      <c r="GBU254" s="333"/>
      <c r="GBV254" s="223"/>
      <c r="GBW254" s="418"/>
      <c r="GBX254" s="418"/>
      <c r="GBY254" s="331"/>
      <c r="GBZ254" s="332"/>
      <c r="GCA254" s="418"/>
      <c r="GCB254" s="223"/>
      <c r="GCC254" s="223"/>
      <c r="GCD254" s="333"/>
      <c r="GCE254" s="333"/>
      <c r="GCF254" s="223"/>
      <c r="GCG254" s="418"/>
      <c r="GCH254" s="418"/>
      <c r="GCI254" s="331"/>
      <c r="GCJ254" s="332"/>
      <c r="GCK254" s="418"/>
      <c r="GCL254" s="223"/>
      <c r="GCM254" s="223"/>
      <c r="GCN254" s="333"/>
      <c r="GCO254" s="333"/>
      <c r="GCP254" s="223"/>
      <c r="GCQ254" s="418"/>
      <c r="GCR254" s="418"/>
      <c r="GCS254" s="331"/>
      <c r="GCT254" s="332"/>
      <c r="GCU254" s="418"/>
      <c r="GCV254" s="223"/>
      <c r="GCW254" s="223"/>
      <c r="GCX254" s="333"/>
      <c r="GCY254" s="333"/>
      <c r="GCZ254" s="223"/>
      <c r="GDA254" s="418"/>
      <c r="GDB254" s="418"/>
      <c r="GDC254" s="331"/>
      <c r="GDD254" s="332"/>
      <c r="GDE254" s="418"/>
      <c r="GDF254" s="223"/>
      <c r="GDG254" s="223"/>
      <c r="GDH254" s="333"/>
      <c r="GDI254" s="333"/>
      <c r="GDJ254" s="223"/>
      <c r="GDK254" s="418"/>
      <c r="GDL254" s="418"/>
      <c r="GDM254" s="331"/>
      <c r="GDN254" s="332"/>
      <c r="GDO254" s="418"/>
      <c r="GDP254" s="223"/>
      <c r="GDQ254" s="223"/>
      <c r="GDR254" s="333"/>
      <c r="GDS254" s="333"/>
      <c r="GDT254" s="223"/>
      <c r="GDU254" s="418"/>
      <c r="GDV254" s="418"/>
      <c r="GDW254" s="331"/>
      <c r="GDX254" s="332"/>
      <c r="GDY254" s="418"/>
      <c r="GDZ254" s="223"/>
      <c r="GEA254" s="223"/>
      <c r="GEB254" s="333"/>
      <c r="GEC254" s="333"/>
      <c r="GED254" s="223"/>
      <c r="GEE254" s="418"/>
      <c r="GEF254" s="418"/>
      <c r="GEG254" s="331"/>
      <c r="GEH254" s="332"/>
      <c r="GEI254" s="418"/>
      <c r="GEJ254" s="223"/>
      <c r="GEK254" s="223"/>
      <c r="GEL254" s="333"/>
      <c r="GEM254" s="333"/>
      <c r="GEN254" s="223"/>
      <c r="GEO254" s="418"/>
      <c r="GEP254" s="418"/>
      <c r="GEQ254" s="331"/>
      <c r="GER254" s="332"/>
      <c r="GES254" s="418"/>
      <c r="GET254" s="223"/>
      <c r="GEU254" s="223"/>
      <c r="GEV254" s="333"/>
      <c r="GEW254" s="333"/>
      <c r="GEX254" s="223"/>
      <c r="GEY254" s="418"/>
      <c r="GEZ254" s="418"/>
      <c r="GFA254" s="331"/>
      <c r="GFB254" s="332"/>
      <c r="GFC254" s="418"/>
      <c r="GFD254" s="223"/>
      <c r="GFE254" s="223"/>
      <c r="GFF254" s="333"/>
      <c r="GFG254" s="333"/>
      <c r="GFH254" s="223"/>
      <c r="GFI254" s="418"/>
      <c r="GFJ254" s="418"/>
      <c r="GFK254" s="331"/>
      <c r="GFL254" s="332"/>
      <c r="GFM254" s="418"/>
      <c r="GFN254" s="223"/>
      <c r="GFO254" s="223"/>
      <c r="GFP254" s="333"/>
      <c r="GFQ254" s="333"/>
      <c r="GFR254" s="223"/>
      <c r="GFS254" s="418"/>
      <c r="GFT254" s="418"/>
      <c r="GFU254" s="331"/>
      <c r="GFV254" s="332"/>
      <c r="GFW254" s="418"/>
      <c r="GFX254" s="223"/>
      <c r="GFY254" s="223"/>
      <c r="GFZ254" s="333"/>
      <c r="GGA254" s="333"/>
      <c r="GGB254" s="223"/>
      <c r="GGC254" s="418"/>
      <c r="GGD254" s="418"/>
      <c r="GGE254" s="331"/>
      <c r="GGF254" s="332"/>
      <c r="GGG254" s="418"/>
      <c r="GGH254" s="223"/>
      <c r="GGI254" s="223"/>
      <c r="GGJ254" s="333"/>
      <c r="GGK254" s="333"/>
      <c r="GGL254" s="223"/>
      <c r="GGM254" s="418"/>
      <c r="GGN254" s="418"/>
      <c r="GGO254" s="331"/>
      <c r="GGP254" s="332"/>
      <c r="GGQ254" s="418"/>
      <c r="GGR254" s="223"/>
      <c r="GGS254" s="223"/>
      <c r="GGT254" s="333"/>
      <c r="GGU254" s="333"/>
      <c r="GGV254" s="223"/>
      <c r="GGW254" s="418"/>
      <c r="GGX254" s="418"/>
      <c r="GGY254" s="331"/>
      <c r="GGZ254" s="332"/>
      <c r="GHA254" s="418"/>
      <c r="GHB254" s="223"/>
      <c r="GHC254" s="223"/>
      <c r="GHD254" s="333"/>
      <c r="GHE254" s="333"/>
      <c r="GHF254" s="223"/>
      <c r="GHG254" s="418"/>
      <c r="GHH254" s="418"/>
      <c r="GHI254" s="331"/>
      <c r="GHJ254" s="332"/>
      <c r="GHK254" s="418"/>
      <c r="GHL254" s="223"/>
      <c r="GHM254" s="223"/>
      <c r="GHN254" s="333"/>
      <c r="GHO254" s="333"/>
      <c r="GHP254" s="223"/>
      <c r="GHQ254" s="418"/>
      <c r="GHR254" s="418"/>
      <c r="GHS254" s="331"/>
      <c r="GHT254" s="332"/>
      <c r="GHU254" s="418"/>
      <c r="GHV254" s="223"/>
      <c r="GHW254" s="223"/>
      <c r="GHX254" s="333"/>
      <c r="GHY254" s="333"/>
      <c r="GHZ254" s="223"/>
      <c r="GIA254" s="418"/>
      <c r="GIB254" s="418"/>
      <c r="GIC254" s="331"/>
      <c r="GID254" s="332"/>
      <c r="GIE254" s="418"/>
      <c r="GIF254" s="223"/>
      <c r="GIG254" s="223"/>
      <c r="GIH254" s="333"/>
      <c r="GII254" s="333"/>
      <c r="GIJ254" s="223"/>
      <c r="GIK254" s="418"/>
      <c r="GIL254" s="418"/>
      <c r="GIM254" s="331"/>
      <c r="GIN254" s="332"/>
      <c r="GIO254" s="418"/>
      <c r="GIP254" s="223"/>
      <c r="GIQ254" s="223"/>
      <c r="GIR254" s="333"/>
      <c r="GIS254" s="333"/>
      <c r="GIT254" s="223"/>
      <c r="GIU254" s="418"/>
      <c r="GIV254" s="418"/>
      <c r="GIW254" s="331"/>
      <c r="GIX254" s="332"/>
      <c r="GIY254" s="418"/>
      <c r="GIZ254" s="223"/>
      <c r="GJA254" s="223"/>
      <c r="GJB254" s="333"/>
      <c r="GJC254" s="333"/>
      <c r="GJD254" s="223"/>
      <c r="GJE254" s="418"/>
      <c r="GJF254" s="418"/>
      <c r="GJG254" s="331"/>
      <c r="GJH254" s="332"/>
      <c r="GJI254" s="418"/>
      <c r="GJJ254" s="223"/>
      <c r="GJK254" s="223"/>
      <c r="GJL254" s="333"/>
      <c r="GJM254" s="333"/>
      <c r="GJN254" s="223"/>
      <c r="GJO254" s="418"/>
      <c r="GJP254" s="418"/>
      <c r="GJQ254" s="331"/>
      <c r="GJR254" s="332"/>
      <c r="GJS254" s="418"/>
      <c r="GJT254" s="223"/>
      <c r="GJU254" s="223"/>
      <c r="GJV254" s="333"/>
      <c r="GJW254" s="333"/>
      <c r="GJX254" s="223"/>
      <c r="GJY254" s="418"/>
      <c r="GJZ254" s="418"/>
      <c r="GKA254" s="331"/>
      <c r="GKB254" s="332"/>
      <c r="GKC254" s="418"/>
      <c r="GKD254" s="223"/>
      <c r="GKE254" s="223"/>
      <c r="GKF254" s="333"/>
      <c r="GKG254" s="333"/>
      <c r="GKH254" s="223"/>
      <c r="GKI254" s="418"/>
      <c r="GKJ254" s="418"/>
      <c r="GKK254" s="331"/>
      <c r="GKL254" s="332"/>
      <c r="GKM254" s="418"/>
      <c r="GKN254" s="223"/>
      <c r="GKO254" s="223"/>
      <c r="GKP254" s="333"/>
      <c r="GKQ254" s="333"/>
      <c r="GKR254" s="223"/>
      <c r="GKS254" s="418"/>
      <c r="GKT254" s="418"/>
      <c r="GKU254" s="331"/>
      <c r="GKV254" s="332"/>
      <c r="GKW254" s="418"/>
      <c r="GKX254" s="223"/>
      <c r="GKY254" s="223"/>
      <c r="GKZ254" s="333"/>
      <c r="GLA254" s="333"/>
      <c r="GLB254" s="223"/>
      <c r="GLC254" s="418"/>
      <c r="GLD254" s="418"/>
      <c r="GLE254" s="331"/>
      <c r="GLF254" s="332"/>
      <c r="GLG254" s="418"/>
      <c r="GLH254" s="223"/>
      <c r="GLI254" s="223"/>
      <c r="GLJ254" s="333"/>
      <c r="GLK254" s="333"/>
      <c r="GLL254" s="223"/>
      <c r="GLM254" s="418"/>
      <c r="GLN254" s="418"/>
      <c r="GLO254" s="331"/>
      <c r="GLP254" s="332"/>
      <c r="GLQ254" s="418"/>
      <c r="GLR254" s="223"/>
      <c r="GLS254" s="223"/>
      <c r="GLT254" s="333"/>
      <c r="GLU254" s="333"/>
      <c r="GLV254" s="223"/>
      <c r="GLW254" s="418"/>
      <c r="GLX254" s="418"/>
      <c r="GLY254" s="331"/>
      <c r="GLZ254" s="332"/>
      <c r="GMA254" s="418"/>
      <c r="GMB254" s="223"/>
      <c r="GMC254" s="223"/>
      <c r="GMD254" s="333"/>
      <c r="GME254" s="333"/>
      <c r="GMF254" s="223"/>
      <c r="GMG254" s="418"/>
      <c r="GMH254" s="418"/>
      <c r="GMI254" s="331"/>
      <c r="GMJ254" s="332"/>
      <c r="GMK254" s="418"/>
      <c r="GML254" s="223"/>
      <c r="GMM254" s="223"/>
      <c r="GMN254" s="333"/>
      <c r="GMO254" s="333"/>
      <c r="GMP254" s="223"/>
      <c r="GMQ254" s="418"/>
      <c r="GMR254" s="418"/>
      <c r="GMS254" s="331"/>
      <c r="GMT254" s="332"/>
      <c r="GMU254" s="418"/>
      <c r="GMV254" s="223"/>
      <c r="GMW254" s="223"/>
      <c r="GMX254" s="333"/>
      <c r="GMY254" s="333"/>
      <c r="GMZ254" s="223"/>
      <c r="GNA254" s="418"/>
      <c r="GNB254" s="418"/>
      <c r="GNC254" s="331"/>
      <c r="GND254" s="332"/>
      <c r="GNE254" s="418"/>
      <c r="GNF254" s="223"/>
      <c r="GNG254" s="223"/>
      <c r="GNH254" s="333"/>
      <c r="GNI254" s="333"/>
      <c r="GNJ254" s="223"/>
      <c r="GNK254" s="418"/>
      <c r="GNL254" s="418"/>
      <c r="GNM254" s="331"/>
      <c r="GNN254" s="332"/>
      <c r="GNO254" s="418"/>
      <c r="GNP254" s="223"/>
      <c r="GNQ254" s="223"/>
      <c r="GNR254" s="333"/>
      <c r="GNS254" s="333"/>
      <c r="GNT254" s="223"/>
      <c r="GNU254" s="418"/>
      <c r="GNV254" s="418"/>
      <c r="GNW254" s="331"/>
      <c r="GNX254" s="332"/>
      <c r="GNY254" s="418"/>
      <c r="GNZ254" s="223"/>
      <c r="GOA254" s="223"/>
      <c r="GOB254" s="333"/>
      <c r="GOC254" s="333"/>
      <c r="GOD254" s="223"/>
      <c r="GOE254" s="418"/>
      <c r="GOF254" s="418"/>
      <c r="GOG254" s="331"/>
      <c r="GOH254" s="332"/>
      <c r="GOI254" s="418"/>
      <c r="GOJ254" s="223"/>
      <c r="GOK254" s="223"/>
      <c r="GOL254" s="333"/>
      <c r="GOM254" s="333"/>
      <c r="GON254" s="223"/>
      <c r="GOO254" s="418"/>
      <c r="GOP254" s="418"/>
      <c r="GOQ254" s="331"/>
      <c r="GOR254" s="332"/>
      <c r="GOS254" s="418"/>
      <c r="GOT254" s="223"/>
      <c r="GOU254" s="223"/>
      <c r="GOV254" s="333"/>
      <c r="GOW254" s="333"/>
      <c r="GOX254" s="223"/>
      <c r="GOY254" s="418"/>
      <c r="GOZ254" s="418"/>
      <c r="GPA254" s="331"/>
      <c r="GPB254" s="332"/>
      <c r="GPC254" s="418"/>
      <c r="GPD254" s="223"/>
      <c r="GPE254" s="223"/>
      <c r="GPF254" s="333"/>
      <c r="GPG254" s="333"/>
      <c r="GPH254" s="223"/>
      <c r="GPI254" s="418"/>
      <c r="GPJ254" s="418"/>
      <c r="GPK254" s="331"/>
      <c r="GPL254" s="332"/>
      <c r="GPM254" s="418"/>
      <c r="GPN254" s="223"/>
      <c r="GPO254" s="223"/>
      <c r="GPP254" s="333"/>
      <c r="GPQ254" s="333"/>
      <c r="GPR254" s="223"/>
      <c r="GPS254" s="418"/>
      <c r="GPT254" s="418"/>
      <c r="GPU254" s="331"/>
      <c r="GPV254" s="332"/>
      <c r="GPW254" s="418"/>
      <c r="GPX254" s="223"/>
      <c r="GPY254" s="223"/>
      <c r="GPZ254" s="333"/>
      <c r="GQA254" s="333"/>
      <c r="GQB254" s="223"/>
      <c r="GQC254" s="418"/>
      <c r="GQD254" s="418"/>
      <c r="GQE254" s="331"/>
      <c r="GQF254" s="332"/>
      <c r="GQG254" s="418"/>
      <c r="GQH254" s="223"/>
      <c r="GQI254" s="223"/>
      <c r="GQJ254" s="333"/>
      <c r="GQK254" s="333"/>
      <c r="GQL254" s="223"/>
      <c r="GQM254" s="418"/>
      <c r="GQN254" s="418"/>
      <c r="GQO254" s="331"/>
      <c r="GQP254" s="332"/>
      <c r="GQQ254" s="418"/>
      <c r="GQR254" s="223"/>
      <c r="GQS254" s="223"/>
      <c r="GQT254" s="333"/>
      <c r="GQU254" s="333"/>
      <c r="GQV254" s="223"/>
      <c r="GQW254" s="418"/>
      <c r="GQX254" s="418"/>
      <c r="GQY254" s="331"/>
      <c r="GQZ254" s="332"/>
      <c r="GRA254" s="418"/>
      <c r="GRB254" s="223"/>
      <c r="GRC254" s="223"/>
      <c r="GRD254" s="333"/>
      <c r="GRE254" s="333"/>
      <c r="GRF254" s="223"/>
      <c r="GRG254" s="418"/>
      <c r="GRH254" s="418"/>
      <c r="GRI254" s="331"/>
      <c r="GRJ254" s="332"/>
      <c r="GRK254" s="418"/>
      <c r="GRL254" s="223"/>
      <c r="GRM254" s="223"/>
      <c r="GRN254" s="333"/>
      <c r="GRO254" s="333"/>
      <c r="GRP254" s="223"/>
      <c r="GRQ254" s="418"/>
      <c r="GRR254" s="418"/>
      <c r="GRS254" s="331"/>
      <c r="GRT254" s="332"/>
      <c r="GRU254" s="418"/>
      <c r="GRV254" s="223"/>
      <c r="GRW254" s="223"/>
      <c r="GRX254" s="333"/>
      <c r="GRY254" s="333"/>
      <c r="GRZ254" s="223"/>
      <c r="GSA254" s="418"/>
      <c r="GSB254" s="418"/>
      <c r="GSC254" s="331"/>
      <c r="GSD254" s="332"/>
      <c r="GSE254" s="418"/>
      <c r="GSF254" s="223"/>
      <c r="GSG254" s="223"/>
      <c r="GSH254" s="333"/>
      <c r="GSI254" s="333"/>
      <c r="GSJ254" s="223"/>
      <c r="GSK254" s="418"/>
      <c r="GSL254" s="418"/>
      <c r="GSM254" s="331"/>
      <c r="GSN254" s="332"/>
      <c r="GSO254" s="418"/>
      <c r="GSP254" s="223"/>
      <c r="GSQ254" s="223"/>
      <c r="GSR254" s="333"/>
      <c r="GSS254" s="333"/>
      <c r="GST254" s="223"/>
      <c r="GSU254" s="418"/>
      <c r="GSV254" s="418"/>
      <c r="GSW254" s="331"/>
      <c r="GSX254" s="332"/>
      <c r="GSY254" s="418"/>
      <c r="GSZ254" s="223"/>
      <c r="GTA254" s="223"/>
      <c r="GTB254" s="333"/>
      <c r="GTC254" s="333"/>
      <c r="GTD254" s="223"/>
      <c r="GTE254" s="418"/>
      <c r="GTF254" s="418"/>
      <c r="GTG254" s="331"/>
      <c r="GTH254" s="332"/>
      <c r="GTI254" s="418"/>
      <c r="GTJ254" s="223"/>
      <c r="GTK254" s="223"/>
      <c r="GTL254" s="333"/>
      <c r="GTM254" s="333"/>
      <c r="GTN254" s="223"/>
      <c r="GTO254" s="418"/>
      <c r="GTP254" s="418"/>
      <c r="GTQ254" s="331"/>
      <c r="GTR254" s="332"/>
      <c r="GTS254" s="418"/>
      <c r="GTT254" s="223"/>
      <c r="GTU254" s="223"/>
      <c r="GTV254" s="333"/>
      <c r="GTW254" s="333"/>
      <c r="GTX254" s="223"/>
      <c r="GTY254" s="418"/>
      <c r="GTZ254" s="418"/>
      <c r="GUA254" s="331"/>
      <c r="GUB254" s="332"/>
      <c r="GUC254" s="418"/>
      <c r="GUD254" s="223"/>
      <c r="GUE254" s="223"/>
      <c r="GUF254" s="333"/>
      <c r="GUG254" s="333"/>
      <c r="GUH254" s="223"/>
      <c r="GUI254" s="418"/>
      <c r="GUJ254" s="418"/>
      <c r="GUK254" s="331"/>
      <c r="GUL254" s="332"/>
      <c r="GUM254" s="418"/>
      <c r="GUN254" s="223"/>
      <c r="GUO254" s="223"/>
      <c r="GUP254" s="333"/>
      <c r="GUQ254" s="333"/>
      <c r="GUR254" s="223"/>
      <c r="GUS254" s="418"/>
      <c r="GUT254" s="418"/>
      <c r="GUU254" s="331"/>
      <c r="GUV254" s="332"/>
      <c r="GUW254" s="418"/>
      <c r="GUX254" s="223"/>
      <c r="GUY254" s="223"/>
      <c r="GUZ254" s="333"/>
      <c r="GVA254" s="333"/>
      <c r="GVB254" s="223"/>
      <c r="GVC254" s="418"/>
      <c r="GVD254" s="418"/>
      <c r="GVE254" s="331"/>
      <c r="GVF254" s="332"/>
      <c r="GVG254" s="418"/>
      <c r="GVH254" s="223"/>
      <c r="GVI254" s="223"/>
      <c r="GVJ254" s="333"/>
      <c r="GVK254" s="333"/>
      <c r="GVL254" s="223"/>
      <c r="GVM254" s="418"/>
      <c r="GVN254" s="418"/>
      <c r="GVO254" s="331"/>
      <c r="GVP254" s="332"/>
      <c r="GVQ254" s="418"/>
      <c r="GVR254" s="223"/>
      <c r="GVS254" s="223"/>
      <c r="GVT254" s="333"/>
      <c r="GVU254" s="333"/>
      <c r="GVV254" s="223"/>
      <c r="GVW254" s="418"/>
      <c r="GVX254" s="418"/>
      <c r="GVY254" s="331"/>
      <c r="GVZ254" s="332"/>
      <c r="GWA254" s="418"/>
      <c r="GWB254" s="223"/>
      <c r="GWC254" s="223"/>
      <c r="GWD254" s="333"/>
      <c r="GWE254" s="333"/>
      <c r="GWF254" s="223"/>
      <c r="GWG254" s="418"/>
      <c r="GWH254" s="418"/>
      <c r="GWI254" s="331"/>
      <c r="GWJ254" s="332"/>
      <c r="GWK254" s="418"/>
      <c r="GWL254" s="223"/>
      <c r="GWM254" s="223"/>
      <c r="GWN254" s="333"/>
      <c r="GWO254" s="333"/>
      <c r="GWP254" s="223"/>
      <c r="GWQ254" s="418"/>
      <c r="GWR254" s="418"/>
      <c r="GWS254" s="331"/>
      <c r="GWT254" s="332"/>
      <c r="GWU254" s="418"/>
      <c r="GWV254" s="223"/>
      <c r="GWW254" s="223"/>
      <c r="GWX254" s="333"/>
      <c r="GWY254" s="333"/>
      <c r="GWZ254" s="223"/>
      <c r="GXA254" s="418"/>
      <c r="GXB254" s="418"/>
      <c r="GXC254" s="331"/>
      <c r="GXD254" s="332"/>
      <c r="GXE254" s="418"/>
      <c r="GXF254" s="223"/>
      <c r="GXG254" s="223"/>
      <c r="GXH254" s="333"/>
      <c r="GXI254" s="333"/>
      <c r="GXJ254" s="223"/>
      <c r="GXK254" s="418"/>
      <c r="GXL254" s="418"/>
      <c r="GXM254" s="331"/>
      <c r="GXN254" s="332"/>
      <c r="GXO254" s="418"/>
      <c r="GXP254" s="223"/>
      <c r="GXQ254" s="223"/>
      <c r="GXR254" s="333"/>
      <c r="GXS254" s="333"/>
      <c r="GXT254" s="223"/>
      <c r="GXU254" s="418"/>
      <c r="GXV254" s="418"/>
      <c r="GXW254" s="331"/>
      <c r="GXX254" s="332"/>
      <c r="GXY254" s="418"/>
      <c r="GXZ254" s="223"/>
      <c r="GYA254" s="223"/>
      <c r="GYB254" s="333"/>
      <c r="GYC254" s="333"/>
      <c r="GYD254" s="223"/>
      <c r="GYE254" s="418"/>
      <c r="GYF254" s="418"/>
      <c r="GYG254" s="331"/>
      <c r="GYH254" s="332"/>
      <c r="GYI254" s="418"/>
      <c r="GYJ254" s="223"/>
      <c r="GYK254" s="223"/>
      <c r="GYL254" s="333"/>
      <c r="GYM254" s="333"/>
      <c r="GYN254" s="223"/>
      <c r="GYO254" s="418"/>
      <c r="GYP254" s="418"/>
      <c r="GYQ254" s="331"/>
      <c r="GYR254" s="332"/>
      <c r="GYS254" s="418"/>
      <c r="GYT254" s="223"/>
      <c r="GYU254" s="223"/>
      <c r="GYV254" s="333"/>
      <c r="GYW254" s="333"/>
      <c r="GYX254" s="223"/>
      <c r="GYY254" s="418"/>
      <c r="GYZ254" s="418"/>
      <c r="GZA254" s="331"/>
      <c r="GZB254" s="332"/>
      <c r="GZC254" s="418"/>
      <c r="GZD254" s="223"/>
      <c r="GZE254" s="223"/>
      <c r="GZF254" s="333"/>
      <c r="GZG254" s="333"/>
      <c r="GZH254" s="223"/>
      <c r="GZI254" s="418"/>
      <c r="GZJ254" s="418"/>
      <c r="GZK254" s="331"/>
      <c r="GZL254" s="332"/>
      <c r="GZM254" s="418"/>
      <c r="GZN254" s="223"/>
      <c r="GZO254" s="223"/>
      <c r="GZP254" s="333"/>
      <c r="GZQ254" s="333"/>
      <c r="GZR254" s="223"/>
      <c r="GZS254" s="418"/>
      <c r="GZT254" s="418"/>
      <c r="GZU254" s="331"/>
      <c r="GZV254" s="332"/>
      <c r="GZW254" s="418"/>
      <c r="GZX254" s="223"/>
      <c r="GZY254" s="223"/>
      <c r="GZZ254" s="333"/>
      <c r="HAA254" s="333"/>
      <c r="HAB254" s="223"/>
      <c r="HAC254" s="418"/>
      <c r="HAD254" s="418"/>
      <c r="HAE254" s="331"/>
      <c r="HAF254" s="332"/>
      <c r="HAG254" s="418"/>
      <c r="HAH254" s="223"/>
      <c r="HAI254" s="223"/>
      <c r="HAJ254" s="333"/>
      <c r="HAK254" s="333"/>
      <c r="HAL254" s="223"/>
      <c r="HAM254" s="418"/>
      <c r="HAN254" s="418"/>
      <c r="HAO254" s="331"/>
      <c r="HAP254" s="332"/>
      <c r="HAQ254" s="418"/>
      <c r="HAR254" s="223"/>
      <c r="HAS254" s="223"/>
      <c r="HAT254" s="333"/>
      <c r="HAU254" s="333"/>
      <c r="HAV254" s="223"/>
      <c r="HAW254" s="418"/>
      <c r="HAX254" s="418"/>
      <c r="HAY254" s="331"/>
      <c r="HAZ254" s="332"/>
      <c r="HBA254" s="418"/>
      <c r="HBB254" s="223"/>
      <c r="HBC254" s="223"/>
      <c r="HBD254" s="333"/>
      <c r="HBE254" s="333"/>
      <c r="HBF254" s="223"/>
      <c r="HBG254" s="418"/>
      <c r="HBH254" s="418"/>
      <c r="HBI254" s="331"/>
      <c r="HBJ254" s="332"/>
      <c r="HBK254" s="418"/>
      <c r="HBL254" s="223"/>
      <c r="HBM254" s="223"/>
      <c r="HBN254" s="333"/>
      <c r="HBO254" s="333"/>
      <c r="HBP254" s="223"/>
      <c r="HBQ254" s="418"/>
      <c r="HBR254" s="418"/>
      <c r="HBS254" s="331"/>
      <c r="HBT254" s="332"/>
      <c r="HBU254" s="418"/>
      <c r="HBV254" s="223"/>
      <c r="HBW254" s="223"/>
      <c r="HBX254" s="333"/>
      <c r="HBY254" s="333"/>
      <c r="HBZ254" s="223"/>
      <c r="HCA254" s="418"/>
      <c r="HCB254" s="418"/>
      <c r="HCC254" s="331"/>
      <c r="HCD254" s="332"/>
      <c r="HCE254" s="418"/>
      <c r="HCF254" s="223"/>
      <c r="HCG254" s="223"/>
      <c r="HCH254" s="333"/>
      <c r="HCI254" s="333"/>
      <c r="HCJ254" s="223"/>
      <c r="HCK254" s="418"/>
      <c r="HCL254" s="418"/>
      <c r="HCM254" s="331"/>
      <c r="HCN254" s="332"/>
      <c r="HCO254" s="418"/>
      <c r="HCP254" s="223"/>
      <c r="HCQ254" s="223"/>
      <c r="HCR254" s="333"/>
      <c r="HCS254" s="333"/>
      <c r="HCT254" s="223"/>
      <c r="HCU254" s="418"/>
      <c r="HCV254" s="418"/>
      <c r="HCW254" s="331"/>
      <c r="HCX254" s="332"/>
      <c r="HCY254" s="418"/>
      <c r="HCZ254" s="223"/>
      <c r="HDA254" s="223"/>
      <c r="HDB254" s="333"/>
      <c r="HDC254" s="333"/>
      <c r="HDD254" s="223"/>
      <c r="HDE254" s="418"/>
      <c r="HDF254" s="418"/>
      <c r="HDG254" s="331"/>
      <c r="HDH254" s="332"/>
      <c r="HDI254" s="418"/>
      <c r="HDJ254" s="223"/>
      <c r="HDK254" s="223"/>
      <c r="HDL254" s="333"/>
      <c r="HDM254" s="333"/>
      <c r="HDN254" s="223"/>
      <c r="HDO254" s="418"/>
      <c r="HDP254" s="418"/>
      <c r="HDQ254" s="331"/>
      <c r="HDR254" s="332"/>
      <c r="HDS254" s="418"/>
      <c r="HDT254" s="223"/>
      <c r="HDU254" s="223"/>
      <c r="HDV254" s="333"/>
      <c r="HDW254" s="333"/>
      <c r="HDX254" s="223"/>
      <c r="HDY254" s="418"/>
      <c r="HDZ254" s="418"/>
      <c r="HEA254" s="331"/>
      <c r="HEB254" s="332"/>
      <c r="HEC254" s="418"/>
      <c r="HED254" s="223"/>
      <c r="HEE254" s="223"/>
      <c r="HEF254" s="333"/>
      <c r="HEG254" s="333"/>
      <c r="HEH254" s="223"/>
      <c r="HEI254" s="418"/>
      <c r="HEJ254" s="418"/>
      <c r="HEK254" s="331"/>
      <c r="HEL254" s="332"/>
      <c r="HEM254" s="418"/>
      <c r="HEN254" s="223"/>
      <c r="HEO254" s="223"/>
      <c r="HEP254" s="333"/>
      <c r="HEQ254" s="333"/>
      <c r="HER254" s="223"/>
      <c r="HES254" s="418"/>
      <c r="HET254" s="418"/>
      <c r="HEU254" s="331"/>
      <c r="HEV254" s="332"/>
      <c r="HEW254" s="418"/>
      <c r="HEX254" s="223"/>
      <c r="HEY254" s="223"/>
      <c r="HEZ254" s="333"/>
      <c r="HFA254" s="333"/>
      <c r="HFB254" s="223"/>
      <c r="HFC254" s="418"/>
      <c r="HFD254" s="418"/>
      <c r="HFE254" s="331"/>
      <c r="HFF254" s="332"/>
      <c r="HFG254" s="418"/>
      <c r="HFH254" s="223"/>
      <c r="HFI254" s="223"/>
      <c r="HFJ254" s="333"/>
      <c r="HFK254" s="333"/>
      <c r="HFL254" s="223"/>
      <c r="HFM254" s="418"/>
      <c r="HFN254" s="418"/>
      <c r="HFO254" s="331"/>
      <c r="HFP254" s="332"/>
      <c r="HFQ254" s="418"/>
      <c r="HFR254" s="223"/>
      <c r="HFS254" s="223"/>
      <c r="HFT254" s="333"/>
      <c r="HFU254" s="333"/>
      <c r="HFV254" s="223"/>
      <c r="HFW254" s="418"/>
      <c r="HFX254" s="418"/>
      <c r="HFY254" s="331"/>
      <c r="HFZ254" s="332"/>
      <c r="HGA254" s="418"/>
      <c r="HGB254" s="223"/>
      <c r="HGC254" s="223"/>
      <c r="HGD254" s="333"/>
      <c r="HGE254" s="333"/>
      <c r="HGF254" s="223"/>
      <c r="HGG254" s="418"/>
      <c r="HGH254" s="418"/>
      <c r="HGI254" s="331"/>
      <c r="HGJ254" s="332"/>
      <c r="HGK254" s="418"/>
      <c r="HGL254" s="223"/>
      <c r="HGM254" s="223"/>
      <c r="HGN254" s="333"/>
      <c r="HGO254" s="333"/>
      <c r="HGP254" s="223"/>
      <c r="HGQ254" s="418"/>
      <c r="HGR254" s="418"/>
      <c r="HGS254" s="331"/>
      <c r="HGT254" s="332"/>
      <c r="HGU254" s="418"/>
      <c r="HGV254" s="223"/>
      <c r="HGW254" s="223"/>
      <c r="HGX254" s="333"/>
      <c r="HGY254" s="333"/>
      <c r="HGZ254" s="223"/>
      <c r="HHA254" s="418"/>
      <c r="HHB254" s="418"/>
      <c r="HHC254" s="331"/>
      <c r="HHD254" s="332"/>
      <c r="HHE254" s="418"/>
      <c r="HHF254" s="223"/>
      <c r="HHG254" s="223"/>
      <c r="HHH254" s="333"/>
      <c r="HHI254" s="333"/>
      <c r="HHJ254" s="223"/>
      <c r="HHK254" s="418"/>
      <c r="HHL254" s="418"/>
      <c r="HHM254" s="331"/>
      <c r="HHN254" s="332"/>
      <c r="HHO254" s="418"/>
      <c r="HHP254" s="223"/>
      <c r="HHQ254" s="223"/>
      <c r="HHR254" s="333"/>
      <c r="HHS254" s="333"/>
      <c r="HHT254" s="223"/>
      <c r="HHU254" s="418"/>
      <c r="HHV254" s="418"/>
      <c r="HHW254" s="331"/>
      <c r="HHX254" s="332"/>
      <c r="HHY254" s="418"/>
      <c r="HHZ254" s="223"/>
      <c r="HIA254" s="223"/>
      <c r="HIB254" s="333"/>
      <c r="HIC254" s="333"/>
      <c r="HID254" s="223"/>
      <c r="HIE254" s="418"/>
      <c r="HIF254" s="418"/>
      <c r="HIG254" s="331"/>
      <c r="HIH254" s="332"/>
      <c r="HII254" s="418"/>
      <c r="HIJ254" s="223"/>
      <c r="HIK254" s="223"/>
      <c r="HIL254" s="333"/>
      <c r="HIM254" s="333"/>
      <c r="HIN254" s="223"/>
      <c r="HIO254" s="418"/>
      <c r="HIP254" s="418"/>
      <c r="HIQ254" s="331"/>
      <c r="HIR254" s="332"/>
      <c r="HIS254" s="418"/>
      <c r="HIT254" s="223"/>
      <c r="HIU254" s="223"/>
      <c r="HIV254" s="333"/>
      <c r="HIW254" s="333"/>
      <c r="HIX254" s="223"/>
      <c r="HIY254" s="418"/>
      <c r="HIZ254" s="418"/>
      <c r="HJA254" s="331"/>
      <c r="HJB254" s="332"/>
      <c r="HJC254" s="418"/>
      <c r="HJD254" s="223"/>
      <c r="HJE254" s="223"/>
      <c r="HJF254" s="333"/>
      <c r="HJG254" s="333"/>
      <c r="HJH254" s="223"/>
      <c r="HJI254" s="418"/>
      <c r="HJJ254" s="418"/>
      <c r="HJK254" s="331"/>
      <c r="HJL254" s="332"/>
      <c r="HJM254" s="418"/>
      <c r="HJN254" s="223"/>
      <c r="HJO254" s="223"/>
      <c r="HJP254" s="333"/>
      <c r="HJQ254" s="333"/>
      <c r="HJR254" s="223"/>
      <c r="HJS254" s="418"/>
      <c r="HJT254" s="418"/>
      <c r="HJU254" s="331"/>
      <c r="HJV254" s="332"/>
      <c r="HJW254" s="418"/>
      <c r="HJX254" s="223"/>
      <c r="HJY254" s="223"/>
      <c r="HJZ254" s="333"/>
      <c r="HKA254" s="333"/>
      <c r="HKB254" s="223"/>
      <c r="HKC254" s="418"/>
      <c r="HKD254" s="418"/>
      <c r="HKE254" s="331"/>
      <c r="HKF254" s="332"/>
      <c r="HKG254" s="418"/>
      <c r="HKH254" s="223"/>
      <c r="HKI254" s="223"/>
      <c r="HKJ254" s="333"/>
      <c r="HKK254" s="333"/>
      <c r="HKL254" s="223"/>
      <c r="HKM254" s="418"/>
      <c r="HKN254" s="418"/>
      <c r="HKO254" s="331"/>
      <c r="HKP254" s="332"/>
      <c r="HKQ254" s="418"/>
      <c r="HKR254" s="223"/>
      <c r="HKS254" s="223"/>
      <c r="HKT254" s="333"/>
      <c r="HKU254" s="333"/>
      <c r="HKV254" s="223"/>
      <c r="HKW254" s="418"/>
      <c r="HKX254" s="418"/>
      <c r="HKY254" s="331"/>
      <c r="HKZ254" s="332"/>
      <c r="HLA254" s="418"/>
      <c r="HLB254" s="223"/>
      <c r="HLC254" s="223"/>
      <c r="HLD254" s="333"/>
      <c r="HLE254" s="333"/>
      <c r="HLF254" s="223"/>
      <c r="HLG254" s="418"/>
      <c r="HLH254" s="418"/>
      <c r="HLI254" s="331"/>
      <c r="HLJ254" s="332"/>
      <c r="HLK254" s="418"/>
      <c r="HLL254" s="223"/>
      <c r="HLM254" s="223"/>
      <c r="HLN254" s="333"/>
      <c r="HLO254" s="333"/>
      <c r="HLP254" s="223"/>
      <c r="HLQ254" s="418"/>
      <c r="HLR254" s="418"/>
      <c r="HLS254" s="331"/>
      <c r="HLT254" s="332"/>
      <c r="HLU254" s="418"/>
      <c r="HLV254" s="223"/>
      <c r="HLW254" s="223"/>
      <c r="HLX254" s="333"/>
      <c r="HLY254" s="333"/>
      <c r="HLZ254" s="223"/>
      <c r="HMA254" s="418"/>
      <c r="HMB254" s="418"/>
      <c r="HMC254" s="331"/>
      <c r="HMD254" s="332"/>
      <c r="HME254" s="418"/>
      <c r="HMF254" s="223"/>
      <c r="HMG254" s="223"/>
      <c r="HMH254" s="333"/>
      <c r="HMI254" s="333"/>
      <c r="HMJ254" s="223"/>
      <c r="HMK254" s="418"/>
      <c r="HML254" s="418"/>
      <c r="HMM254" s="331"/>
      <c r="HMN254" s="332"/>
      <c r="HMO254" s="418"/>
      <c r="HMP254" s="223"/>
      <c r="HMQ254" s="223"/>
      <c r="HMR254" s="333"/>
      <c r="HMS254" s="333"/>
      <c r="HMT254" s="223"/>
      <c r="HMU254" s="418"/>
      <c r="HMV254" s="418"/>
      <c r="HMW254" s="331"/>
      <c r="HMX254" s="332"/>
      <c r="HMY254" s="418"/>
      <c r="HMZ254" s="223"/>
      <c r="HNA254" s="223"/>
      <c r="HNB254" s="333"/>
      <c r="HNC254" s="333"/>
      <c r="HND254" s="223"/>
      <c r="HNE254" s="418"/>
      <c r="HNF254" s="418"/>
      <c r="HNG254" s="331"/>
      <c r="HNH254" s="332"/>
      <c r="HNI254" s="418"/>
      <c r="HNJ254" s="223"/>
      <c r="HNK254" s="223"/>
      <c r="HNL254" s="333"/>
      <c r="HNM254" s="333"/>
      <c r="HNN254" s="223"/>
      <c r="HNO254" s="418"/>
      <c r="HNP254" s="418"/>
      <c r="HNQ254" s="331"/>
      <c r="HNR254" s="332"/>
      <c r="HNS254" s="418"/>
      <c r="HNT254" s="223"/>
      <c r="HNU254" s="223"/>
      <c r="HNV254" s="333"/>
      <c r="HNW254" s="333"/>
      <c r="HNX254" s="223"/>
      <c r="HNY254" s="418"/>
      <c r="HNZ254" s="418"/>
      <c r="HOA254" s="331"/>
      <c r="HOB254" s="332"/>
      <c r="HOC254" s="418"/>
      <c r="HOD254" s="223"/>
      <c r="HOE254" s="223"/>
      <c r="HOF254" s="333"/>
      <c r="HOG254" s="333"/>
      <c r="HOH254" s="223"/>
      <c r="HOI254" s="418"/>
      <c r="HOJ254" s="418"/>
      <c r="HOK254" s="331"/>
      <c r="HOL254" s="332"/>
      <c r="HOM254" s="418"/>
      <c r="HON254" s="223"/>
      <c r="HOO254" s="223"/>
      <c r="HOP254" s="333"/>
      <c r="HOQ254" s="333"/>
      <c r="HOR254" s="223"/>
      <c r="HOS254" s="418"/>
      <c r="HOT254" s="418"/>
      <c r="HOU254" s="331"/>
      <c r="HOV254" s="332"/>
      <c r="HOW254" s="418"/>
      <c r="HOX254" s="223"/>
      <c r="HOY254" s="223"/>
      <c r="HOZ254" s="333"/>
      <c r="HPA254" s="333"/>
      <c r="HPB254" s="223"/>
      <c r="HPC254" s="418"/>
      <c r="HPD254" s="418"/>
      <c r="HPE254" s="331"/>
      <c r="HPF254" s="332"/>
      <c r="HPG254" s="418"/>
      <c r="HPH254" s="223"/>
      <c r="HPI254" s="223"/>
      <c r="HPJ254" s="333"/>
      <c r="HPK254" s="333"/>
      <c r="HPL254" s="223"/>
      <c r="HPM254" s="418"/>
      <c r="HPN254" s="418"/>
      <c r="HPO254" s="331"/>
      <c r="HPP254" s="332"/>
      <c r="HPQ254" s="418"/>
      <c r="HPR254" s="223"/>
      <c r="HPS254" s="223"/>
      <c r="HPT254" s="333"/>
      <c r="HPU254" s="333"/>
      <c r="HPV254" s="223"/>
      <c r="HPW254" s="418"/>
      <c r="HPX254" s="418"/>
      <c r="HPY254" s="331"/>
      <c r="HPZ254" s="332"/>
      <c r="HQA254" s="418"/>
      <c r="HQB254" s="223"/>
      <c r="HQC254" s="223"/>
      <c r="HQD254" s="333"/>
      <c r="HQE254" s="333"/>
      <c r="HQF254" s="223"/>
      <c r="HQG254" s="418"/>
      <c r="HQH254" s="418"/>
      <c r="HQI254" s="331"/>
      <c r="HQJ254" s="332"/>
      <c r="HQK254" s="418"/>
      <c r="HQL254" s="223"/>
      <c r="HQM254" s="223"/>
      <c r="HQN254" s="333"/>
      <c r="HQO254" s="333"/>
      <c r="HQP254" s="223"/>
      <c r="HQQ254" s="418"/>
      <c r="HQR254" s="418"/>
      <c r="HQS254" s="331"/>
      <c r="HQT254" s="332"/>
      <c r="HQU254" s="418"/>
      <c r="HQV254" s="223"/>
      <c r="HQW254" s="223"/>
      <c r="HQX254" s="333"/>
      <c r="HQY254" s="333"/>
      <c r="HQZ254" s="223"/>
      <c r="HRA254" s="418"/>
      <c r="HRB254" s="418"/>
      <c r="HRC254" s="331"/>
      <c r="HRD254" s="332"/>
      <c r="HRE254" s="418"/>
      <c r="HRF254" s="223"/>
      <c r="HRG254" s="223"/>
      <c r="HRH254" s="333"/>
      <c r="HRI254" s="333"/>
      <c r="HRJ254" s="223"/>
      <c r="HRK254" s="418"/>
      <c r="HRL254" s="418"/>
      <c r="HRM254" s="331"/>
      <c r="HRN254" s="332"/>
      <c r="HRO254" s="418"/>
      <c r="HRP254" s="223"/>
      <c r="HRQ254" s="223"/>
      <c r="HRR254" s="333"/>
      <c r="HRS254" s="333"/>
      <c r="HRT254" s="223"/>
      <c r="HRU254" s="418"/>
      <c r="HRV254" s="418"/>
      <c r="HRW254" s="331"/>
      <c r="HRX254" s="332"/>
      <c r="HRY254" s="418"/>
      <c r="HRZ254" s="223"/>
      <c r="HSA254" s="223"/>
      <c r="HSB254" s="333"/>
      <c r="HSC254" s="333"/>
      <c r="HSD254" s="223"/>
      <c r="HSE254" s="418"/>
      <c r="HSF254" s="418"/>
      <c r="HSG254" s="331"/>
      <c r="HSH254" s="332"/>
      <c r="HSI254" s="418"/>
      <c r="HSJ254" s="223"/>
      <c r="HSK254" s="223"/>
      <c r="HSL254" s="333"/>
      <c r="HSM254" s="333"/>
      <c r="HSN254" s="223"/>
      <c r="HSO254" s="418"/>
      <c r="HSP254" s="418"/>
      <c r="HSQ254" s="331"/>
      <c r="HSR254" s="332"/>
      <c r="HSS254" s="418"/>
      <c r="HST254" s="223"/>
      <c r="HSU254" s="223"/>
      <c r="HSV254" s="333"/>
      <c r="HSW254" s="333"/>
      <c r="HSX254" s="223"/>
      <c r="HSY254" s="418"/>
      <c r="HSZ254" s="418"/>
      <c r="HTA254" s="331"/>
      <c r="HTB254" s="332"/>
      <c r="HTC254" s="418"/>
      <c r="HTD254" s="223"/>
      <c r="HTE254" s="223"/>
      <c r="HTF254" s="333"/>
      <c r="HTG254" s="333"/>
      <c r="HTH254" s="223"/>
      <c r="HTI254" s="418"/>
      <c r="HTJ254" s="418"/>
      <c r="HTK254" s="331"/>
      <c r="HTL254" s="332"/>
      <c r="HTM254" s="418"/>
      <c r="HTN254" s="223"/>
      <c r="HTO254" s="223"/>
      <c r="HTP254" s="333"/>
      <c r="HTQ254" s="333"/>
      <c r="HTR254" s="223"/>
      <c r="HTS254" s="418"/>
      <c r="HTT254" s="418"/>
      <c r="HTU254" s="331"/>
      <c r="HTV254" s="332"/>
      <c r="HTW254" s="418"/>
      <c r="HTX254" s="223"/>
      <c r="HTY254" s="223"/>
      <c r="HTZ254" s="333"/>
      <c r="HUA254" s="333"/>
      <c r="HUB254" s="223"/>
      <c r="HUC254" s="418"/>
      <c r="HUD254" s="418"/>
      <c r="HUE254" s="331"/>
      <c r="HUF254" s="332"/>
      <c r="HUG254" s="418"/>
      <c r="HUH254" s="223"/>
      <c r="HUI254" s="223"/>
      <c r="HUJ254" s="333"/>
      <c r="HUK254" s="333"/>
      <c r="HUL254" s="223"/>
      <c r="HUM254" s="418"/>
      <c r="HUN254" s="418"/>
      <c r="HUO254" s="331"/>
      <c r="HUP254" s="332"/>
      <c r="HUQ254" s="418"/>
      <c r="HUR254" s="223"/>
      <c r="HUS254" s="223"/>
      <c r="HUT254" s="333"/>
      <c r="HUU254" s="333"/>
      <c r="HUV254" s="223"/>
      <c r="HUW254" s="418"/>
      <c r="HUX254" s="418"/>
      <c r="HUY254" s="331"/>
      <c r="HUZ254" s="332"/>
      <c r="HVA254" s="418"/>
      <c r="HVB254" s="223"/>
      <c r="HVC254" s="223"/>
      <c r="HVD254" s="333"/>
      <c r="HVE254" s="333"/>
      <c r="HVF254" s="223"/>
      <c r="HVG254" s="418"/>
      <c r="HVH254" s="418"/>
      <c r="HVI254" s="331"/>
      <c r="HVJ254" s="332"/>
      <c r="HVK254" s="418"/>
      <c r="HVL254" s="223"/>
      <c r="HVM254" s="223"/>
      <c r="HVN254" s="333"/>
      <c r="HVO254" s="333"/>
      <c r="HVP254" s="223"/>
      <c r="HVQ254" s="418"/>
      <c r="HVR254" s="418"/>
      <c r="HVS254" s="331"/>
      <c r="HVT254" s="332"/>
      <c r="HVU254" s="418"/>
      <c r="HVV254" s="223"/>
      <c r="HVW254" s="223"/>
      <c r="HVX254" s="333"/>
      <c r="HVY254" s="333"/>
      <c r="HVZ254" s="223"/>
      <c r="HWA254" s="418"/>
      <c r="HWB254" s="418"/>
      <c r="HWC254" s="331"/>
      <c r="HWD254" s="332"/>
      <c r="HWE254" s="418"/>
      <c r="HWF254" s="223"/>
      <c r="HWG254" s="223"/>
      <c r="HWH254" s="333"/>
      <c r="HWI254" s="333"/>
      <c r="HWJ254" s="223"/>
      <c r="HWK254" s="418"/>
      <c r="HWL254" s="418"/>
      <c r="HWM254" s="331"/>
      <c r="HWN254" s="332"/>
      <c r="HWO254" s="418"/>
      <c r="HWP254" s="223"/>
      <c r="HWQ254" s="223"/>
      <c r="HWR254" s="333"/>
      <c r="HWS254" s="333"/>
      <c r="HWT254" s="223"/>
      <c r="HWU254" s="418"/>
      <c r="HWV254" s="418"/>
      <c r="HWW254" s="331"/>
      <c r="HWX254" s="332"/>
      <c r="HWY254" s="418"/>
      <c r="HWZ254" s="223"/>
      <c r="HXA254" s="223"/>
      <c r="HXB254" s="333"/>
      <c r="HXC254" s="333"/>
      <c r="HXD254" s="223"/>
      <c r="HXE254" s="418"/>
      <c r="HXF254" s="418"/>
      <c r="HXG254" s="331"/>
      <c r="HXH254" s="332"/>
      <c r="HXI254" s="418"/>
      <c r="HXJ254" s="223"/>
      <c r="HXK254" s="223"/>
      <c r="HXL254" s="333"/>
      <c r="HXM254" s="333"/>
      <c r="HXN254" s="223"/>
      <c r="HXO254" s="418"/>
      <c r="HXP254" s="418"/>
      <c r="HXQ254" s="331"/>
      <c r="HXR254" s="332"/>
      <c r="HXS254" s="418"/>
      <c r="HXT254" s="223"/>
      <c r="HXU254" s="223"/>
      <c r="HXV254" s="333"/>
      <c r="HXW254" s="333"/>
      <c r="HXX254" s="223"/>
      <c r="HXY254" s="418"/>
      <c r="HXZ254" s="418"/>
      <c r="HYA254" s="331"/>
      <c r="HYB254" s="332"/>
      <c r="HYC254" s="418"/>
      <c r="HYD254" s="223"/>
      <c r="HYE254" s="223"/>
      <c r="HYF254" s="333"/>
      <c r="HYG254" s="333"/>
      <c r="HYH254" s="223"/>
      <c r="HYI254" s="418"/>
      <c r="HYJ254" s="418"/>
      <c r="HYK254" s="331"/>
      <c r="HYL254" s="332"/>
      <c r="HYM254" s="418"/>
      <c r="HYN254" s="223"/>
      <c r="HYO254" s="223"/>
      <c r="HYP254" s="333"/>
      <c r="HYQ254" s="333"/>
      <c r="HYR254" s="223"/>
      <c r="HYS254" s="418"/>
      <c r="HYT254" s="418"/>
      <c r="HYU254" s="331"/>
      <c r="HYV254" s="332"/>
      <c r="HYW254" s="418"/>
      <c r="HYX254" s="223"/>
      <c r="HYY254" s="223"/>
      <c r="HYZ254" s="333"/>
      <c r="HZA254" s="333"/>
      <c r="HZB254" s="223"/>
      <c r="HZC254" s="418"/>
      <c r="HZD254" s="418"/>
      <c r="HZE254" s="331"/>
      <c r="HZF254" s="332"/>
      <c r="HZG254" s="418"/>
      <c r="HZH254" s="223"/>
      <c r="HZI254" s="223"/>
      <c r="HZJ254" s="333"/>
      <c r="HZK254" s="333"/>
      <c r="HZL254" s="223"/>
      <c r="HZM254" s="418"/>
      <c r="HZN254" s="418"/>
      <c r="HZO254" s="331"/>
      <c r="HZP254" s="332"/>
      <c r="HZQ254" s="418"/>
      <c r="HZR254" s="223"/>
      <c r="HZS254" s="223"/>
      <c r="HZT254" s="333"/>
      <c r="HZU254" s="333"/>
      <c r="HZV254" s="223"/>
      <c r="HZW254" s="418"/>
      <c r="HZX254" s="418"/>
      <c r="HZY254" s="331"/>
      <c r="HZZ254" s="332"/>
      <c r="IAA254" s="418"/>
      <c r="IAB254" s="223"/>
      <c r="IAC254" s="223"/>
      <c r="IAD254" s="333"/>
      <c r="IAE254" s="333"/>
      <c r="IAF254" s="223"/>
      <c r="IAG254" s="418"/>
      <c r="IAH254" s="418"/>
      <c r="IAI254" s="331"/>
      <c r="IAJ254" s="332"/>
      <c r="IAK254" s="418"/>
      <c r="IAL254" s="223"/>
      <c r="IAM254" s="223"/>
      <c r="IAN254" s="333"/>
      <c r="IAO254" s="333"/>
      <c r="IAP254" s="223"/>
      <c r="IAQ254" s="418"/>
      <c r="IAR254" s="418"/>
      <c r="IAS254" s="331"/>
      <c r="IAT254" s="332"/>
      <c r="IAU254" s="418"/>
      <c r="IAV254" s="223"/>
      <c r="IAW254" s="223"/>
      <c r="IAX254" s="333"/>
      <c r="IAY254" s="333"/>
      <c r="IAZ254" s="223"/>
      <c r="IBA254" s="418"/>
      <c r="IBB254" s="418"/>
      <c r="IBC254" s="331"/>
      <c r="IBD254" s="332"/>
      <c r="IBE254" s="418"/>
      <c r="IBF254" s="223"/>
      <c r="IBG254" s="223"/>
      <c r="IBH254" s="333"/>
      <c r="IBI254" s="333"/>
      <c r="IBJ254" s="223"/>
      <c r="IBK254" s="418"/>
      <c r="IBL254" s="418"/>
      <c r="IBM254" s="331"/>
      <c r="IBN254" s="332"/>
      <c r="IBO254" s="418"/>
      <c r="IBP254" s="223"/>
      <c r="IBQ254" s="223"/>
      <c r="IBR254" s="333"/>
      <c r="IBS254" s="333"/>
      <c r="IBT254" s="223"/>
      <c r="IBU254" s="418"/>
      <c r="IBV254" s="418"/>
      <c r="IBW254" s="331"/>
      <c r="IBX254" s="332"/>
      <c r="IBY254" s="418"/>
      <c r="IBZ254" s="223"/>
      <c r="ICA254" s="223"/>
      <c r="ICB254" s="333"/>
      <c r="ICC254" s="333"/>
      <c r="ICD254" s="223"/>
      <c r="ICE254" s="418"/>
      <c r="ICF254" s="418"/>
      <c r="ICG254" s="331"/>
      <c r="ICH254" s="332"/>
      <c r="ICI254" s="418"/>
      <c r="ICJ254" s="223"/>
      <c r="ICK254" s="223"/>
      <c r="ICL254" s="333"/>
      <c r="ICM254" s="333"/>
      <c r="ICN254" s="223"/>
      <c r="ICO254" s="418"/>
      <c r="ICP254" s="418"/>
      <c r="ICQ254" s="331"/>
      <c r="ICR254" s="332"/>
      <c r="ICS254" s="418"/>
      <c r="ICT254" s="223"/>
      <c r="ICU254" s="223"/>
      <c r="ICV254" s="333"/>
      <c r="ICW254" s="333"/>
      <c r="ICX254" s="223"/>
      <c r="ICY254" s="418"/>
      <c r="ICZ254" s="418"/>
      <c r="IDA254" s="331"/>
      <c r="IDB254" s="332"/>
      <c r="IDC254" s="418"/>
      <c r="IDD254" s="223"/>
      <c r="IDE254" s="223"/>
      <c r="IDF254" s="333"/>
      <c r="IDG254" s="333"/>
      <c r="IDH254" s="223"/>
      <c r="IDI254" s="418"/>
      <c r="IDJ254" s="418"/>
      <c r="IDK254" s="331"/>
      <c r="IDL254" s="332"/>
      <c r="IDM254" s="418"/>
      <c r="IDN254" s="223"/>
      <c r="IDO254" s="223"/>
      <c r="IDP254" s="333"/>
      <c r="IDQ254" s="333"/>
      <c r="IDR254" s="223"/>
      <c r="IDS254" s="418"/>
      <c r="IDT254" s="418"/>
      <c r="IDU254" s="331"/>
      <c r="IDV254" s="332"/>
      <c r="IDW254" s="418"/>
      <c r="IDX254" s="223"/>
      <c r="IDY254" s="223"/>
      <c r="IDZ254" s="333"/>
      <c r="IEA254" s="333"/>
      <c r="IEB254" s="223"/>
      <c r="IEC254" s="418"/>
      <c r="IED254" s="418"/>
      <c r="IEE254" s="331"/>
      <c r="IEF254" s="332"/>
      <c r="IEG254" s="418"/>
      <c r="IEH254" s="223"/>
      <c r="IEI254" s="223"/>
      <c r="IEJ254" s="333"/>
      <c r="IEK254" s="333"/>
      <c r="IEL254" s="223"/>
      <c r="IEM254" s="418"/>
      <c r="IEN254" s="418"/>
      <c r="IEO254" s="331"/>
      <c r="IEP254" s="332"/>
      <c r="IEQ254" s="418"/>
      <c r="IER254" s="223"/>
      <c r="IES254" s="223"/>
      <c r="IET254" s="333"/>
      <c r="IEU254" s="333"/>
      <c r="IEV254" s="223"/>
      <c r="IEW254" s="418"/>
      <c r="IEX254" s="418"/>
      <c r="IEY254" s="331"/>
      <c r="IEZ254" s="332"/>
      <c r="IFA254" s="418"/>
      <c r="IFB254" s="223"/>
      <c r="IFC254" s="223"/>
      <c r="IFD254" s="333"/>
      <c r="IFE254" s="333"/>
      <c r="IFF254" s="223"/>
      <c r="IFG254" s="418"/>
      <c r="IFH254" s="418"/>
      <c r="IFI254" s="331"/>
      <c r="IFJ254" s="332"/>
      <c r="IFK254" s="418"/>
      <c r="IFL254" s="223"/>
      <c r="IFM254" s="223"/>
      <c r="IFN254" s="333"/>
      <c r="IFO254" s="333"/>
      <c r="IFP254" s="223"/>
      <c r="IFQ254" s="418"/>
      <c r="IFR254" s="418"/>
      <c r="IFS254" s="331"/>
      <c r="IFT254" s="332"/>
      <c r="IFU254" s="418"/>
      <c r="IFV254" s="223"/>
      <c r="IFW254" s="223"/>
      <c r="IFX254" s="333"/>
      <c r="IFY254" s="333"/>
      <c r="IFZ254" s="223"/>
      <c r="IGA254" s="418"/>
      <c r="IGB254" s="418"/>
      <c r="IGC254" s="331"/>
      <c r="IGD254" s="332"/>
      <c r="IGE254" s="418"/>
      <c r="IGF254" s="223"/>
      <c r="IGG254" s="223"/>
      <c r="IGH254" s="333"/>
      <c r="IGI254" s="333"/>
      <c r="IGJ254" s="223"/>
      <c r="IGK254" s="418"/>
      <c r="IGL254" s="418"/>
      <c r="IGM254" s="331"/>
      <c r="IGN254" s="332"/>
      <c r="IGO254" s="418"/>
      <c r="IGP254" s="223"/>
      <c r="IGQ254" s="223"/>
      <c r="IGR254" s="333"/>
      <c r="IGS254" s="333"/>
      <c r="IGT254" s="223"/>
      <c r="IGU254" s="418"/>
      <c r="IGV254" s="418"/>
      <c r="IGW254" s="331"/>
      <c r="IGX254" s="332"/>
      <c r="IGY254" s="418"/>
      <c r="IGZ254" s="223"/>
      <c r="IHA254" s="223"/>
      <c r="IHB254" s="333"/>
      <c r="IHC254" s="333"/>
      <c r="IHD254" s="223"/>
      <c r="IHE254" s="418"/>
      <c r="IHF254" s="418"/>
      <c r="IHG254" s="331"/>
      <c r="IHH254" s="332"/>
      <c r="IHI254" s="418"/>
      <c r="IHJ254" s="223"/>
      <c r="IHK254" s="223"/>
      <c r="IHL254" s="333"/>
      <c r="IHM254" s="333"/>
      <c r="IHN254" s="223"/>
      <c r="IHO254" s="418"/>
      <c r="IHP254" s="418"/>
      <c r="IHQ254" s="331"/>
      <c r="IHR254" s="332"/>
      <c r="IHS254" s="418"/>
      <c r="IHT254" s="223"/>
      <c r="IHU254" s="223"/>
      <c r="IHV254" s="333"/>
      <c r="IHW254" s="333"/>
      <c r="IHX254" s="223"/>
      <c r="IHY254" s="418"/>
      <c r="IHZ254" s="418"/>
      <c r="IIA254" s="331"/>
      <c r="IIB254" s="332"/>
      <c r="IIC254" s="418"/>
      <c r="IID254" s="223"/>
      <c r="IIE254" s="223"/>
      <c r="IIF254" s="333"/>
      <c r="IIG254" s="333"/>
      <c r="IIH254" s="223"/>
      <c r="III254" s="418"/>
      <c r="IIJ254" s="418"/>
      <c r="IIK254" s="331"/>
      <c r="IIL254" s="332"/>
      <c r="IIM254" s="418"/>
      <c r="IIN254" s="223"/>
      <c r="IIO254" s="223"/>
      <c r="IIP254" s="333"/>
      <c r="IIQ254" s="333"/>
      <c r="IIR254" s="223"/>
      <c r="IIS254" s="418"/>
      <c r="IIT254" s="418"/>
      <c r="IIU254" s="331"/>
      <c r="IIV254" s="332"/>
      <c r="IIW254" s="418"/>
      <c r="IIX254" s="223"/>
      <c r="IIY254" s="223"/>
      <c r="IIZ254" s="333"/>
      <c r="IJA254" s="333"/>
      <c r="IJB254" s="223"/>
      <c r="IJC254" s="418"/>
      <c r="IJD254" s="418"/>
      <c r="IJE254" s="331"/>
      <c r="IJF254" s="332"/>
      <c r="IJG254" s="418"/>
      <c r="IJH254" s="223"/>
      <c r="IJI254" s="223"/>
      <c r="IJJ254" s="333"/>
      <c r="IJK254" s="333"/>
      <c r="IJL254" s="223"/>
      <c r="IJM254" s="418"/>
      <c r="IJN254" s="418"/>
      <c r="IJO254" s="331"/>
      <c r="IJP254" s="332"/>
      <c r="IJQ254" s="418"/>
      <c r="IJR254" s="223"/>
      <c r="IJS254" s="223"/>
      <c r="IJT254" s="333"/>
      <c r="IJU254" s="333"/>
      <c r="IJV254" s="223"/>
      <c r="IJW254" s="418"/>
      <c r="IJX254" s="418"/>
      <c r="IJY254" s="331"/>
      <c r="IJZ254" s="332"/>
      <c r="IKA254" s="418"/>
      <c r="IKB254" s="223"/>
      <c r="IKC254" s="223"/>
      <c r="IKD254" s="333"/>
      <c r="IKE254" s="333"/>
      <c r="IKF254" s="223"/>
      <c r="IKG254" s="418"/>
      <c r="IKH254" s="418"/>
      <c r="IKI254" s="331"/>
      <c r="IKJ254" s="332"/>
      <c r="IKK254" s="418"/>
      <c r="IKL254" s="223"/>
      <c r="IKM254" s="223"/>
      <c r="IKN254" s="333"/>
      <c r="IKO254" s="333"/>
      <c r="IKP254" s="223"/>
      <c r="IKQ254" s="418"/>
      <c r="IKR254" s="418"/>
      <c r="IKS254" s="331"/>
      <c r="IKT254" s="332"/>
      <c r="IKU254" s="418"/>
      <c r="IKV254" s="223"/>
      <c r="IKW254" s="223"/>
      <c r="IKX254" s="333"/>
      <c r="IKY254" s="333"/>
      <c r="IKZ254" s="223"/>
      <c r="ILA254" s="418"/>
      <c r="ILB254" s="418"/>
      <c r="ILC254" s="331"/>
      <c r="ILD254" s="332"/>
      <c r="ILE254" s="418"/>
      <c r="ILF254" s="223"/>
      <c r="ILG254" s="223"/>
      <c r="ILH254" s="333"/>
      <c r="ILI254" s="333"/>
      <c r="ILJ254" s="223"/>
      <c r="ILK254" s="418"/>
      <c r="ILL254" s="418"/>
      <c r="ILM254" s="331"/>
      <c r="ILN254" s="332"/>
      <c r="ILO254" s="418"/>
      <c r="ILP254" s="223"/>
      <c r="ILQ254" s="223"/>
      <c r="ILR254" s="333"/>
      <c r="ILS254" s="333"/>
      <c r="ILT254" s="223"/>
      <c r="ILU254" s="418"/>
      <c r="ILV254" s="418"/>
      <c r="ILW254" s="331"/>
      <c r="ILX254" s="332"/>
      <c r="ILY254" s="418"/>
      <c r="ILZ254" s="223"/>
      <c r="IMA254" s="223"/>
      <c r="IMB254" s="333"/>
      <c r="IMC254" s="333"/>
      <c r="IMD254" s="223"/>
      <c r="IME254" s="418"/>
      <c r="IMF254" s="418"/>
      <c r="IMG254" s="331"/>
      <c r="IMH254" s="332"/>
      <c r="IMI254" s="418"/>
      <c r="IMJ254" s="223"/>
      <c r="IMK254" s="223"/>
      <c r="IML254" s="333"/>
      <c r="IMM254" s="333"/>
      <c r="IMN254" s="223"/>
      <c r="IMO254" s="418"/>
      <c r="IMP254" s="418"/>
      <c r="IMQ254" s="331"/>
      <c r="IMR254" s="332"/>
      <c r="IMS254" s="418"/>
      <c r="IMT254" s="223"/>
      <c r="IMU254" s="223"/>
      <c r="IMV254" s="333"/>
      <c r="IMW254" s="333"/>
      <c r="IMX254" s="223"/>
      <c r="IMY254" s="418"/>
      <c r="IMZ254" s="418"/>
      <c r="INA254" s="331"/>
      <c r="INB254" s="332"/>
      <c r="INC254" s="418"/>
      <c r="IND254" s="223"/>
      <c r="INE254" s="223"/>
      <c r="INF254" s="333"/>
      <c r="ING254" s="333"/>
      <c r="INH254" s="223"/>
      <c r="INI254" s="418"/>
      <c r="INJ254" s="418"/>
      <c r="INK254" s="331"/>
      <c r="INL254" s="332"/>
      <c r="INM254" s="418"/>
      <c r="INN254" s="223"/>
      <c r="INO254" s="223"/>
      <c r="INP254" s="333"/>
      <c r="INQ254" s="333"/>
      <c r="INR254" s="223"/>
      <c r="INS254" s="418"/>
      <c r="INT254" s="418"/>
      <c r="INU254" s="331"/>
      <c r="INV254" s="332"/>
      <c r="INW254" s="418"/>
      <c r="INX254" s="223"/>
      <c r="INY254" s="223"/>
      <c r="INZ254" s="333"/>
      <c r="IOA254" s="333"/>
      <c r="IOB254" s="223"/>
      <c r="IOC254" s="418"/>
      <c r="IOD254" s="418"/>
      <c r="IOE254" s="331"/>
      <c r="IOF254" s="332"/>
      <c r="IOG254" s="418"/>
      <c r="IOH254" s="223"/>
      <c r="IOI254" s="223"/>
      <c r="IOJ254" s="333"/>
      <c r="IOK254" s="333"/>
      <c r="IOL254" s="223"/>
      <c r="IOM254" s="418"/>
      <c r="ION254" s="418"/>
      <c r="IOO254" s="331"/>
      <c r="IOP254" s="332"/>
      <c r="IOQ254" s="418"/>
      <c r="IOR254" s="223"/>
      <c r="IOS254" s="223"/>
      <c r="IOT254" s="333"/>
      <c r="IOU254" s="333"/>
      <c r="IOV254" s="223"/>
      <c r="IOW254" s="418"/>
      <c r="IOX254" s="418"/>
      <c r="IOY254" s="331"/>
      <c r="IOZ254" s="332"/>
      <c r="IPA254" s="418"/>
      <c r="IPB254" s="223"/>
      <c r="IPC254" s="223"/>
      <c r="IPD254" s="333"/>
      <c r="IPE254" s="333"/>
      <c r="IPF254" s="223"/>
      <c r="IPG254" s="418"/>
      <c r="IPH254" s="418"/>
      <c r="IPI254" s="331"/>
      <c r="IPJ254" s="332"/>
      <c r="IPK254" s="418"/>
      <c r="IPL254" s="223"/>
      <c r="IPM254" s="223"/>
      <c r="IPN254" s="333"/>
      <c r="IPO254" s="333"/>
      <c r="IPP254" s="223"/>
      <c r="IPQ254" s="418"/>
      <c r="IPR254" s="418"/>
      <c r="IPS254" s="331"/>
      <c r="IPT254" s="332"/>
      <c r="IPU254" s="418"/>
      <c r="IPV254" s="223"/>
      <c r="IPW254" s="223"/>
      <c r="IPX254" s="333"/>
      <c r="IPY254" s="333"/>
      <c r="IPZ254" s="223"/>
      <c r="IQA254" s="418"/>
      <c r="IQB254" s="418"/>
      <c r="IQC254" s="331"/>
      <c r="IQD254" s="332"/>
      <c r="IQE254" s="418"/>
      <c r="IQF254" s="223"/>
      <c r="IQG254" s="223"/>
      <c r="IQH254" s="333"/>
      <c r="IQI254" s="333"/>
      <c r="IQJ254" s="223"/>
      <c r="IQK254" s="418"/>
      <c r="IQL254" s="418"/>
      <c r="IQM254" s="331"/>
      <c r="IQN254" s="332"/>
      <c r="IQO254" s="418"/>
      <c r="IQP254" s="223"/>
      <c r="IQQ254" s="223"/>
      <c r="IQR254" s="333"/>
      <c r="IQS254" s="333"/>
      <c r="IQT254" s="223"/>
      <c r="IQU254" s="418"/>
      <c r="IQV254" s="418"/>
      <c r="IQW254" s="331"/>
      <c r="IQX254" s="332"/>
      <c r="IQY254" s="418"/>
      <c r="IQZ254" s="223"/>
      <c r="IRA254" s="223"/>
      <c r="IRB254" s="333"/>
      <c r="IRC254" s="333"/>
      <c r="IRD254" s="223"/>
      <c r="IRE254" s="418"/>
      <c r="IRF254" s="418"/>
      <c r="IRG254" s="331"/>
      <c r="IRH254" s="332"/>
      <c r="IRI254" s="418"/>
      <c r="IRJ254" s="223"/>
      <c r="IRK254" s="223"/>
      <c r="IRL254" s="333"/>
      <c r="IRM254" s="333"/>
      <c r="IRN254" s="223"/>
      <c r="IRO254" s="418"/>
      <c r="IRP254" s="418"/>
      <c r="IRQ254" s="331"/>
      <c r="IRR254" s="332"/>
      <c r="IRS254" s="418"/>
      <c r="IRT254" s="223"/>
      <c r="IRU254" s="223"/>
      <c r="IRV254" s="333"/>
      <c r="IRW254" s="333"/>
      <c r="IRX254" s="223"/>
      <c r="IRY254" s="418"/>
      <c r="IRZ254" s="418"/>
      <c r="ISA254" s="331"/>
      <c r="ISB254" s="332"/>
      <c r="ISC254" s="418"/>
      <c r="ISD254" s="223"/>
      <c r="ISE254" s="223"/>
      <c r="ISF254" s="333"/>
      <c r="ISG254" s="333"/>
      <c r="ISH254" s="223"/>
      <c r="ISI254" s="418"/>
      <c r="ISJ254" s="418"/>
      <c r="ISK254" s="331"/>
      <c r="ISL254" s="332"/>
      <c r="ISM254" s="418"/>
      <c r="ISN254" s="223"/>
      <c r="ISO254" s="223"/>
      <c r="ISP254" s="333"/>
      <c r="ISQ254" s="333"/>
      <c r="ISR254" s="223"/>
      <c r="ISS254" s="418"/>
      <c r="IST254" s="418"/>
      <c r="ISU254" s="331"/>
      <c r="ISV254" s="332"/>
      <c r="ISW254" s="418"/>
      <c r="ISX254" s="223"/>
      <c r="ISY254" s="223"/>
      <c r="ISZ254" s="333"/>
      <c r="ITA254" s="333"/>
      <c r="ITB254" s="223"/>
      <c r="ITC254" s="418"/>
      <c r="ITD254" s="418"/>
      <c r="ITE254" s="331"/>
      <c r="ITF254" s="332"/>
      <c r="ITG254" s="418"/>
      <c r="ITH254" s="223"/>
      <c r="ITI254" s="223"/>
      <c r="ITJ254" s="333"/>
      <c r="ITK254" s="333"/>
      <c r="ITL254" s="223"/>
      <c r="ITM254" s="418"/>
      <c r="ITN254" s="418"/>
      <c r="ITO254" s="331"/>
      <c r="ITP254" s="332"/>
      <c r="ITQ254" s="418"/>
      <c r="ITR254" s="223"/>
      <c r="ITS254" s="223"/>
      <c r="ITT254" s="333"/>
      <c r="ITU254" s="333"/>
      <c r="ITV254" s="223"/>
      <c r="ITW254" s="418"/>
      <c r="ITX254" s="418"/>
      <c r="ITY254" s="331"/>
      <c r="ITZ254" s="332"/>
      <c r="IUA254" s="418"/>
      <c r="IUB254" s="223"/>
      <c r="IUC254" s="223"/>
      <c r="IUD254" s="333"/>
      <c r="IUE254" s="333"/>
      <c r="IUF254" s="223"/>
      <c r="IUG254" s="418"/>
      <c r="IUH254" s="418"/>
      <c r="IUI254" s="331"/>
      <c r="IUJ254" s="332"/>
      <c r="IUK254" s="418"/>
      <c r="IUL254" s="223"/>
      <c r="IUM254" s="223"/>
      <c r="IUN254" s="333"/>
      <c r="IUO254" s="333"/>
      <c r="IUP254" s="223"/>
      <c r="IUQ254" s="418"/>
      <c r="IUR254" s="418"/>
      <c r="IUS254" s="331"/>
      <c r="IUT254" s="332"/>
      <c r="IUU254" s="418"/>
      <c r="IUV254" s="223"/>
      <c r="IUW254" s="223"/>
      <c r="IUX254" s="333"/>
      <c r="IUY254" s="333"/>
      <c r="IUZ254" s="223"/>
      <c r="IVA254" s="418"/>
      <c r="IVB254" s="418"/>
      <c r="IVC254" s="331"/>
      <c r="IVD254" s="332"/>
      <c r="IVE254" s="418"/>
      <c r="IVF254" s="223"/>
      <c r="IVG254" s="223"/>
      <c r="IVH254" s="333"/>
      <c r="IVI254" s="333"/>
      <c r="IVJ254" s="223"/>
      <c r="IVK254" s="418"/>
      <c r="IVL254" s="418"/>
      <c r="IVM254" s="331"/>
      <c r="IVN254" s="332"/>
      <c r="IVO254" s="418"/>
      <c r="IVP254" s="223"/>
      <c r="IVQ254" s="223"/>
      <c r="IVR254" s="333"/>
      <c r="IVS254" s="333"/>
      <c r="IVT254" s="223"/>
      <c r="IVU254" s="418"/>
      <c r="IVV254" s="418"/>
      <c r="IVW254" s="331"/>
      <c r="IVX254" s="332"/>
      <c r="IVY254" s="418"/>
      <c r="IVZ254" s="223"/>
      <c r="IWA254" s="223"/>
      <c r="IWB254" s="333"/>
      <c r="IWC254" s="333"/>
      <c r="IWD254" s="223"/>
      <c r="IWE254" s="418"/>
      <c r="IWF254" s="418"/>
      <c r="IWG254" s="331"/>
      <c r="IWH254" s="332"/>
      <c r="IWI254" s="418"/>
      <c r="IWJ254" s="223"/>
      <c r="IWK254" s="223"/>
      <c r="IWL254" s="333"/>
      <c r="IWM254" s="333"/>
      <c r="IWN254" s="223"/>
      <c r="IWO254" s="418"/>
      <c r="IWP254" s="418"/>
      <c r="IWQ254" s="331"/>
      <c r="IWR254" s="332"/>
      <c r="IWS254" s="418"/>
      <c r="IWT254" s="223"/>
      <c r="IWU254" s="223"/>
      <c r="IWV254" s="333"/>
      <c r="IWW254" s="333"/>
      <c r="IWX254" s="223"/>
      <c r="IWY254" s="418"/>
      <c r="IWZ254" s="418"/>
      <c r="IXA254" s="331"/>
      <c r="IXB254" s="332"/>
      <c r="IXC254" s="418"/>
      <c r="IXD254" s="223"/>
      <c r="IXE254" s="223"/>
      <c r="IXF254" s="333"/>
      <c r="IXG254" s="333"/>
      <c r="IXH254" s="223"/>
      <c r="IXI254" s="418"/>
      <c r="IXJ254" s="418"/>
      <c r="IXK254" s="331"/>
      <c r="IXL254" s="332"/>
      <c r="IXM254" s="418"/>
      <c r="IXN254" s="223"/>
      <c r="IXO254" s="223"/>
      <c r="IXP254" s="333"/>
      <c r="IXQ254" s="333"/>
      <c r="IXR254" s="223"/>
      <c r="IXS254" s="418"/>
      <c r="IXT254" s="418"/>
      <c r="IXU254" s="331"/>
      <c r="IXV254" s="332"/>
      <c r="IXW254" s="418"/>
      <c r="IXX254" s="223"/>
      <c r="IXY254" s="223"/>
      <c r="IXZ254" s="333"/>
      <c r="IYA254" s="333"/>
      <c r="IYB254" s="223"/>
      <c r="IYC254" s="418"/>
      <c r="IYD254" s="418"/>
      <c r="IYE254" s="331"/>
      <c r="IYF254" s="332"/>
      <c r="IYG254" s="418"/>
      <c r="IYH254" s="223"/>
      <c r="IYI254" s="223"/>
      <c r="IYJ254" s="333"/>
      <c r="IYK254" s="333"/>
      <c r="IYL254" s="223"/>
      <c r="IYM254" s="418"/>
      <c r="IYN254" s="418"/>
      <c r="IYO254" s="331"/>
      <c r="IYP254" s="332"/>
      <c r="IYQ254" s="418"/>
      <c r="IYR254" s="223"/>
      <c r="IYS254" s="223"/>
      <c r="IYT254" s="333"/>
      <c r="IYU254" s="333"/>
      <c r="IYV254" s="223"/>
      <c r="IYW254" s="418"/>
      <c r="IYX254" s="418"/>
      <c r="IYY254" s="331"/>
      <c r="IYZ254" s="332"/>
      <c r="IZA254" s="418"/>
      <c r="IZB254" s="223"/>
      <c r="IZC254" s="223"/>
      <c r="IZD254" s="333"/>
      <c r="IZE254" s="333"/>
      <c r="IZF254" s="223"/>
      <c r="IZG254" s="418"/>
      <c r="IZH254" s="418"/>
      <c r="IZI254" s="331"/>
      <c r="IZJ254" s="332"/>
      <c r="IZK254" s="418"/>
      <c r="IZL254" s="223"/>
      <c r="IZM254" s="223"/>
      <c r="IZN254" s="333"/>
      <c r="IZO254" s="333"/>
      <c r="IZP254" s="223"/>
      <c r="IZQ254" s="418"/>
      <c r="IZR254" s="418"/>
      <c r="IZS254" s="331"/>
      <c r="IZT254" s="332"/>
      <c r="IZU254" s="418"/>
      <c r="IZV254" s="223"/>
      <c r="IZW254" s="223"/>
      <c r="IZX254" s="333"/>
      <c r="IZY254" s="333"/>
      <c r="IZZ254" s="223"/>
      <c r="JAA254" s="418"/>
      <c r="JAB254" s="418"/>
      <c r="JAC254" s="331"/>
      <c r="JAD254" s="332"/>
      <c r="JAE254" s="418"/>
      <c r="JAF254" s="223"/>
      <c r="JAG254" s="223"/>
      <c r="JAH254" s="333"/>
      <c r="JAI254" s="333"/>
      <c r="JAJ254" s="223"/>
      <c r="JAK254" s="418"/>
      <c r="JAL254" s="418"/>
      <c r="JAM254" s="331"/>
      <c r="JAN254" s="332"/>
      <c r="JAO254" s="418"/>
      <c r="JAP254" s="223"/>
      <c r="JAQ254" s="223"/>
      <c r="JAR254" s="333"/>
      <c r="JAS254" s="333"/>
      <c r="JAT254" s="223"/>
      <c r="JAU254" s="418"/>
      <c r="JAV254" s="418"/>
      <c r="JAW254" s="331"/>
      <c r="JAX254" s="332"/>
      <c r="JAY254" s="418"/>
      <c r="JAZ254" s="223"/>
      <c r="JBA254" s="223"/>
      <c r="JBB254" s="333"/>
      <c r="JBC254" s="333"/>
      <c r="JBD254" s="223"/>
      <c r="JBE254" s="418"/>
      <c r="JBF254" s="418"/>
      <c r="JBG254" s="331"/>
      <c r="JBH254" s="332"/>
      <c r="JBI254" s="418"/>
      <c r="JBJ254" s="223"/>
      <c r="JBK254" s="223"/>
      <c r="JBL254" s="333"/>
      <c r="JBM254" s="333"/>
      <c r="JBN254" s="223"/>
      <c r="JBO254" s="418"/>
      <c r="JBP254" s="418"/>
      <c r="JBQ254" s="331"/>
      <c r="JBR254" s="332"/>
      <c r="JBS254" s="418"/>
      <c r="JBT254" s="223"/>
      <c r="JBU254" s="223"/>
      <c r="JBV254" s="333"/>
      <c r="JBW254" s="333"/>
      <c r="JBX254" s="223"/>
      <c r="JBY254" s="418"/>
      <c r="JBZ254" s="418"/>
      <c r="JCA254" s="331"/>
      <c r="JCB254" s="332"/>
      <c r="JCC254" s="418"/>
      <c r="JCD254" s="223"/>
      <c r="JCE254" s="223"/>
      <c r="JCF254" s="333"/>
      <c r="JCG254" s="333"/>
      <c r="JCH254" s="223"/>
      <c r="JCI254" s="418"/>
      <c r="JCJ254" s="418"/>
      <c r="JCK254" s="331"/>
      <c r="JCL254" s="332"/>
      <c r="JCM254" s="418"/>
      <c r="JCN254" s="223"/>
      <c r="JCO254" s="223"/>
      <c r="JCP254" s="333"/>
      <c r="JCQ254" s="333"/>
      <c r="JCR254" s="223"/>
      <c r="JCS254" s="418"/>
      <c r="JCT254" s="418"/>
      <c r="JCU254" s="331"/>
      <c r="JCV254" s="332"/>
      <c r="JCW254" s="418"/>
      <c r="JCX254" s="223"/>
      <c r="JCY254" s="223"/>
      <c r="JCZ254" s="333"/>
      <c r="JDA254" s="333"/>
      <c r="JDB254" s="223"/>
      <c r="JDC254" s="418"/>
      <c r="JDD254" s="418"/>
      <c r="JDE254" s="331"/>
      <c r="JDF254" s="332"/>
      <c r="JDG254" s="418"/>
      <c r="JDH254" s="223"/>
      <c r="JDI254" s="223"/>
      <c r="JDJ254" s="333"/>
      <c r="JDK254" s="333"/>
      <c r="JDL254" s="223"/>
      <c r="JDM254" s="418"/>
      <c r="JDN254" s="418"/>
      <c r="JDO254" s="331"/>
      <c r="JDP254" s="332"/>
      <c r="JDQ254" s="418"/>
      <c r="JDR254" s="223"/>
      <c r="JDS254" s="223"/>
      <c r="JDT254" s="333"/>
      <c r="JDU254" s="333"/>
      <c r="JDV254" s="223"/>
      <c r="JDW254" s="418"/>
      <c r="JDX254" s="418"/>
      <c r="JDY254" s="331"/>
      <c r="JDZ254" s="332"/>
      <c r="JEA254" s="418"/>
      <c r="JEB254" s="223"/>
      <c r="JEC254" s="223"/>
      <c r="JED254" s="333"/>
      <c r="JEE254" s="333"/>
      <c r="JEF254" s="223"/>
      <c r="JEG254" s="418"/>
      <c r="JEH254" s="418"/>
      <c r="JEI254" s="331"/>
      <c r="JEJ254" s="332"/>
      <c r="JEK254" s="418"/>
      <c r="JEL254" s="223"/>
      <c r="JEM254" s="223"/>
      <c r="JEN254" s="333"/>
      <c r="JEO254" s="333"/>
      <c r="JEP254" s="223"/>
      <c r="JEQ254" s="418"/>
      <c r="JER254" s="418"/>
      <c r="JES254" s="331"/>
      <c r="JET254" s="332"/>
      <c r="JEU254" s="418"/>
      <c r="JEV254" s="223"/>
      <c r="JEW254" s="223"/>
      <c r="JEX254" s="333"/>
      <c r="JEY254" s="333"/>
      <c r="JEZ254" s="223"/>
      <c r="JFA254" s="418"/>
      <c r="JFB254" s="418"/>
      <c r="JFC254" s="331"/>
      <c r="JFD254" s="332"/>
      <c r="JFE254" s="418"/>
      <c r="JFF254" s="223"/>
      <c r="JFG254" s="223"/>
      <c r="JFH254" s="333"/>
      <c r="JFI254" s="333"/>
      <c r="JFJ254" s="223"/>
      <c r="JFK254" s="418"/>
      <c r="JFL254" s="418"/>
      <c r="JFM254" s="331"/>
      <c r="JFN254" s="332"/>
      <c r="JFO254" s="418"/>
      <c r="JFP254" s="223"/>
      <c r="JFQ254" s="223"/>
      <c r="JFR254" s="333"/>
      <c r="JFS254" s="333"/>
      <c r="JFT254" s="223"/>
      <c r="JFU254" s="418"/>
      <c r="JFV254" s="418"/>
      <c r="JFW254" s="331"/>
      <c r="JFX254" s="332"/>
      <c r="JFY254" s="418"/>
      <c r="JFZ254" s="223"/>
      <c r="JGA254" s="223"/>
      <c r="JGB254" s="333"/>
      <c r="JGC254" s="333"/>
      <c r="JGD254" s="223"/>
      <c r="JGE254" s="418"/>
      <c r="JGF254" s="418"/>
      <c r="JGG254" s="331"/>
      <c r="JGH254" s="332"/>
      <c r="JGI254" s="418"/>
      <c r="JGJ254" s="223"/>
      <c r="JGK254" s="223"/>
      <c r="JGL254" s="333"/>
      <c r="JGM254" s="333"/>
      <c r="JGN254" s="223"/>
      <c r="JGO254" s="418"/>
      <c r="JGP254" s="418"/>
      <c r="JGQ254" s="331"/>
      <c r="JGR254" s="332"/>
      <c r="JGS254" s="418"/>
      <c r="JGT254" s="223"/>
      <c r="JGU254" s="223"/>
      <c r="JGV254" s="333"/>
      <c r="JGW254" s="333"/>
      <c r="JGX254" s="223"/>
      <c r="JGY254" s="418"/>
      <c r="JGZ254" s="418"/>
      <c r="JHA254" s="331"/>
      <c r="JHB254" s="332"/>
      <c r="JHC254" s="418"/>
      <c r="JHD254" s="223"/>
      <c r="JHE254" s="223"/>
      <c r="JHF254" s="333"/>
      <c r="JHG254" s="333"/>
      <c r="JHH254" s="223"/>
      <c r="JHI254" s="418"/>
      <c r="JHJ254" s="418"/>
      <c r="JHK254" s="331"/>
      <c r="JHL254" s="332"/>
      <c r="JHM254" s="418"/>
      <c r="JHN254" s="223"/>
      <c r="JHO254" s="223"/>
      <c r="JHP254" s="333"/>
      <c r="JHQ254" s="333"/>
      <c r="JHR254" s="223"/>
      <c r="JHS254" s="418"/>
      <c r="JHT254" s="418"/>
      <c r="JHU254" s="331"/>
      <c r="JHV254" s="332"/>
      <c r="JHW254" s="418"/>
      <c r="JHX254" s="223"/>
      <c r="JHY254" s="223"/>
      <c r="JHZ254" s="333"/>
      <c r="JIA254" s="333"/>
      <c r="JIB254" s="223"/>
      <c r="JIC254" s="418"/>
      <c r="JID254" s="418"/>
      <c r="JIE254" s="331"/>
      <c r="JIF254" s="332"/>
      <c r="JIG254" s="418"/>
      <c r="JIH254" s="223"/>
      <c r="JII254" s="223"/>
      <c r="JIJ254" s="333"/>
      <c r="JIK254" s="333"/>
      <c r="JIL254" s="223"/>
      <c r="JIM254" s="418"/>
      <c r="JIN254" s="418"/>
      <c r="JIO254" s="331"/>
      <c r="JIP254" s="332"/>
      <c r="JIQ254" s="418"/>
      <c r="JIR254" s="223"/>
      <c r="JIS254" s="223"/>
      <c r="JIT254" s="333"/>
      <c r="JIU254" s="333"/>
      <c r="JIV254" s="223"/>
      <c r="JIW254" s="418"/>
      <c r="JIX254" s="418"/>
      <c r="JIY254" s="331"/>
      <c r="JIZ254" s="332"/>
      <c r="JJA254" s="418"/>
      <c r="JJB254" s="223"/>
      <c r="JJC254" s="223"/>
      <c r="JJD254" s="333"/>
      <c r="JJE254" s="333"/>
      <c r="JJF254" s="223"/>
      <c r="JJG254" s="418"/>
      <c r="JJH254" s="418"/>
      <c r="JJI254" s="331"/>
      <c r="JJJ254" s="332"/>
      <c r="JJK254" s="418"/>
      <c r="JJL254" s="223"/>
      <c r="JJM254" s="223"/>
      <c r="JJN254" s="333"/>
      <c r="JJO254" s="333"/>
      <c r="JJP254" s="223"/>
      <c r="JJQ254" s="418"/>
      <c r="JJR254" s="418"/>
      <c r="JJS254" s="331"/>
      <c r="JJT254" s="332"/>
      <c r="JJU254" s="418"/>
      <c r="JJV254" s="223"/>
      <c r="JJW254" s="223"/>
      <c r="JJX254" s="333"/>
      <c r="JJY254" s="333"/>
      <c r="JJZ254" s="223"/>
      <c r="JKA254" s="418"/>
      <c r="JKB254" s="418"/>
      <c r="JKC254" s="331"/>
      <c r="JKD254" s="332"/>
      <c r="JKE254" s="418"/>
      <c r="JKF254" s="223"/>
      <c r="JKG254" s="223"/>
      <c r="JKH254" s="333"/>
      <c r="JKI254" s="333"/>
      <c r="JKJ254" s="223"/>
      <c r="JKK254" s="418"/>
      <c r="JKL254" s="418"/>
      <c r="JKM254" s="331"/>
      <c r="JKN254" s="332"/>
      <c r="JKO254" s="418"/>
      <c r="JKP254" s="223"/>
      <c r="JKQ254" s="223"/>
      <c r="JKR254" s="333"/>
      <c r="JKS254" s="333"/>
      <c r="JKT254" s="223"/>
      <c r="JKU254" s="418"/>
      <c r="JKV254" s="418"/>
      <c r="JKW254" s="331"/>
      <c r="JKX254" s="332"/>
      <c r="JKY254" s="418"/>
      <c r="JKZ254" s="223"/>
      <c r="JLA254" s="223"/>
      <c r="JLB254" s="333"/>
      <c r="JLC254" s="333"/>
      <c r="JLD254" s="223"/>
      <c r="JLE254" s="418"/>
      <c r="JLF254" s="418"/>
      <c r="JLG254" s="331"/>
      <c r="JLH254" s="332"/>
      <c r="JLI254" s="418"/>
      <c r="JLJ254" s="223"/>
      <c r="JLK254" s="223"/>
      <c r="JLL254" s="333"/>
      <c r="JLM254" s="333"/>
      <c r="JLN254" s="223"/>
      <c r="JLO254" s="418"/>
      <c r="JLP254" s="418"/>
      <c r="JLQ254" s="331"/>
      <c r="JLR254" s="332"/>
      <c r="JLS254" s="418"/>
      <c r="JLT254" s="223"/>
      <c r="JLU254" s="223"/>
      <c r="JLV254" s="333"/>
      <c r="JLW254" s="333"/>
      <c r="JLX254" s="223"/>
      <c r="JLY254" s="418"/>
      <c r="JLZ254" s="418"/>
      <c r="JMA254" s="331"/>
      <c r="JMB254" s="332"/>
      <c r="JMC254" s="418"/>
      <c r="JMD254" s="223"/>
      <c r="JME254" s="223"/>
      <c r="JMF254" s="333"/>
      <c r="JMG254" s="333"/>
      <c r="JMH254" s="223"/>
      <c r="JMI254" s="418"/>
      <c r="JMJ254" s="418"/>
      <c r="JMK254" s="331"/>
      <c r="JML254" s="332"/>
      <c r="JMM254" s="418"/>
      <c r="JMN254" s="223"/>
      <c r="JMO254" s="223"/>
      <c r="JMP254" s="333"/>
      <c r="JMQ254" s="333"/>
      <c r="JMR254" s="223"/>
      <c r="JMS254" s="418"/>
      <c r="JMT254" s="418"/>
      <c r="JMU254" s="331"/>
      <c r="JMV254" s="332"/>
      <c r="JMW254" s="418"/>
      <c r="JMX254" s="223"/>
      <c r="JMY254" s="223"/>
      <c r="JMZ254" s="333"/>
      <c r="JNA254" s="333"/>
      <c r="JNB254" s="223"/>
      <c r="JNC254" s="418"/>
      <c r="JND254" s="418"/>
      <c r="JNE254" s="331"/>
      <c r="JNF254" s="332"/>
      <c r="JNG254" s="418"/>
      <c r="JNH254" s="223"/>
      <c r="JNI254" s="223"/>
      <c r="JNJ254" s="333"/>
      <c r="JNK254" s="333"/>
      <c r="JNL254" s="223"/>
      <c r="JNM254" s="418"/>
      <c r="JNN254" s="418"/>
      <c r="JNO254" s="331"/>
      <c r="JNP254" s="332"/>
      <c r="JNQ254" s="418"/>
      <c r="JNR254" s="223"/>
      <c r="JNS254" s="223"/>
      <c r="JNT254" s="333"/>
      <c r="JNU254" s="333"/>
      <c r="JNV254" s="223"/>
      <c r="JNW254" s="418"/>
      <c r="JNX254" s="418"/>
      <c r="JNY254" s="331"/>
      <c r="JNZ254" s="332"/>
      <c r="JOA254" s="418"/>
      <c r="JOB254" s="223"/>
      <c r="JOC254" s="223"/>
      <c r="JOD254" s="333"/>
      <c r="JOE254" s="333"/>
      <c r="JOF254" s="223"/>
      <c r="JOG254" s="418"/>
      <c r="JOH254" s="418"/>
      <c r="JOI254" s="331"/>
      <c r="JOJ254" s="332"/>
      <c r="JOK254" s="418"/>
      <c r="JOL254" s="223"/>
      <c r="JOM254" s="223"/>
      <c r="JON254" s="333"/>
      <c r="JOO254" s="333"/>
      <c r="JOP254" s="223"/>
      <c r="JOQ254" s="418"/>
      <c r="JOR254" s="418"/>
      <c r="JOS254" s="331"/>
      <c r="JOT254" s="332"/>
      <c r="JOU254" s="418"/>
      <c r="JOV254" s="223"/>
      <c r="JOW254" s="223"/>
      <c r="JOX254" s="333"/>
      <c r="JOY254" s="333"/>
      <c r="JOZ254" s="223"/>
      <c r="JPA254" s="418"/>
      <c r="JPB254" s="418"/>
      <c r="JPC254" s="331"/>
      <c r="JPD254" s="332"/>
      <c r="JPE254" s="418"/>
      <c r="JPF254" s="223"/>
      <c r="JPG254" s="223"/>
      <c r="JPH254" s="333"/>
      <c r="JPI254" s="333"/>
      <c r="JPJ254" s="223"/>
      <c r="JPK254" s="418"/>
      <c r="JPL254" s="418"/>
      <c r="JPM254" s="331"/>
      <c r="JPN254" s="332"/>
      <c r="JPO254" s="418"/>
      <c r="JPP254" s="223"/>
      <c r="JPQ254" s="223"/>
      <c r="JPR254" s="333"/>
      <c r="JPS254" s="333"/>
      <c r="JPT254" s="223"/>
      <c r="JPU254" s="418"/>
      <c r="JPV254" s="418"/>
      <c r="JPW254" s="331"/>
      <c r="JPX254" s="332"/>
      <c r="JPY254" s="418"/>
      <c r="JPZ254" s="223"/>
      <c r="JQA254" s="223"/>
      <c r="JQB254" s="333"/>
      <c r="JQC254" s="333"/>
      <c r="JQD254" s="223"/>
      <c r="JQE254" s="418"/>
      <c r="JQF254" s="418"/>
      <c r="JQG254" s="331"/>
      <c r="JQH254" s="332"/>
      <c r="JQI254" s="418"/>
      <c r="JQJ254" s="223"/>
      <c r="JQK254" s="223"/>
      <c r="JQL254" s="333"/>
      <c r="JQM254" s="333"/>
      <c r="JQN254" s="223"/>
      <c r="JQO254" s="418"/>
      <c r="JQP254" s="418"/>
      <c r="JQQ254" s="331"/>
      <c r="JQR254" s="332"/>
      <c r="JQS254" s="418"/>
      <c r="JQT254" s="223"/>
      <c r="JQU254" s="223"/>
      <c r="JQV254" s="333"/>
      <c r="JQW254" s="333"/>
      <c r="JQX254" s="223"/>
      <c r="JQY254" s="418"/>
      <c r="JQZ254" s="418"/>
      <c r="JRA254" s="331"/>
      <c r="JRB254" s="332"/>
      <c r="JRC254" s="418"/>
      <c r="JRD254" s="223"/>
      <c r="JRE254" s="223"/>
      <c r="JRF254" s="333"/>
      <c r="JRG254" s="333"/>
      <c r="JRH254" s="223"/>
      <c r="JRI254" s="418"/>
      <c r="JRJ254" s="418"/>
      <c r="JRK254" s="331"/>
      <c r="JRL254" s="332"/>
      <c r="JRM254" s="418"/>
      <c r="JRN254" s="223"/>
      <c r="JRO254" s="223"/>
      <c r="JRP254" s="333"/>
      <c r="JRQ254" s="333"/>
      <c r="JRR254" s="223"/>
      <c r="JRS254" s="418"/>
      <c r="JRT254" s="418"/>
      <c r="JRU254" s="331"/>
      <c r="JRV254" s="332"/>
      <c r="JRW254" s="418"/>
      <c r="JRX254" s="223"/>
      <c r="JRY254" s="223"/>
      <c r="JRZ254" s="333"/>
      <c r="JSA254" s="333"/>
      <c r="JSB254" s="223"/>
      <c r="JSC254" s="418"/>
      <c r="JSD254" s="418"/>
      <c r="JSE254" s="331"/>
      <c r="JSF254" s="332"/>
      <c r="JSG254" s="418"/>
      <c r="JSH254" s="223"/>
      <c r="JSI254" s="223"/>
      <c r="JSJ254" s="333"/>
      <c r="JSK254" s="333"/>
      <c r="JSL254" s="223"/>
      <c r="JSM254" s="418"/>
      <c r="JSN254" s="418"/>
      <c r="JSO254" s="331"/>
      <c r="JSP254" s="332"/>
      <c r="JSQ254" s="418"/>
      <c r="JSR254" s="223"/>
      <c r="JSS254" s="223"/>
      <c r="JST254" s="333"/>
      <c r="JSU254" s="333"/>
      <c r="JSV254" s="223"/>
      <c r="JSW254" s="418"/>
      <c r="JSX254" s="418"/>
      <c r="JSY254" s="331"/>
      <c r="JSZ254" s="332"/>
      <c r="JTA254" s="418"/>
      <c r="JTB254" s="223"/>
      <c r="JTC254" s="223"/>
      <c r="JTD254" s="333"/>
      <c r="JTE254" s="333"/>
      <c r="JTF254" s="223"/>
      <c r="JTG254" s="418"/>
      <c r="JTH254" s="418"/>
      <c r="JTI254" s="331"/>
      <c r="JTJ254" s="332"/>
      <c r="JTK254" s="418"/>
      <c r="JTL254" s="223"/>
      <c r="JTM254" s="223"/>
      <c r="JTN254" s="333"/>
      <c r="JTO254" s="333"/>
      <c r="JTP254" s="223"/>
      <c r="JTQ254" s="418"/>
      <c r="JTR254" s="418"/>
      <c r="JTS254" s="331"/>
      <c r="JTT254" s="332"/>
      <c r="JTU254" s="418"/>
      <c r="JTV254" s="223"/>
      <c r="JTW254" s="223"/>
      <c r="JTX254" s="333"/>
      <c r="JTY254" s="333"/>
      <c r="JTZ254" s="223"/>
      <c r="JUA254" s="418"/>
      <c r="JUB254" s="418"/>
      <c r="JUC254" s="331"/>
      <c r="JUD254" s="332"/>
      <c r="JUE254" s="418"/>
      <c r="JUF254" s="223"/>
      <c r="JUG254" s="223"/>
      <c r="JUH254" s="333"/>
      <c r="JUI254" s="333"/>
      <c r="JUJ254" s="223"/>
      <c r="JUK254" s="418"/>
      <c r="JUL254" s="418"/>
      <c r="JUM254" s="331"/>
      <c r="JUN254" s="332"/>
      <c r="JUO254" s="418"/>
      <c r="JUP254" s="223"/>
      <c r="JUQ254" s="223"/>
      <c r="JUR254" s="333"/>
      <c r="JUS254" s="333"/>
      <c r="JUT254" s="223"/>
      <c r="JUU254" s="418"/>
      <c r="JUV254" s="418"/>
      <c r="JUW254" s="331"/>
      <c r="JUX254" s="332"/>
      <c r="JUY254" s="418"/>
      <c r="JUZ254" s="223"/>
      <c r="JVA254" s="223"/>
      <c r="JVB254" s="333"/>
      <c r="JVC254" s="333"/>
      <c r="JVD254" s="223"/>
      <c r="JVE254" s="418"/>
      <c r="JVF254" s="418"/>
      <c r="JVG254" s="331"/>
      <c r="JVH254" s="332"/>
      <c r="JVI254" s="418"/>
      <c r="JVJ254" s="223"/>
      <c r="JVK254" s="223"/>
      <c r="JVL254" s="333"/>
      <c r="JVM254" s="333"/>
      <c r="JVN254" s="223"/>
      <c r="JVO254" s="418"/>
      <c r="JVP254" s="418"/>
      <c r="JVQ254" s="331"/>
      <c r="JVR254" s="332"/>
      <c r="JVS254" s="418"/>
      <c r="JVT254" s="223"/>
      <c r="JVU254" s="223"/>
      <c r="JVV254" s="333"/>
      <c r="JVW254" s="333"/>
      <c r="JVX254" s="223"/>
      <c r="JVY254" s="418"/>
      <c r="JVZ254" s="418"/>
      <c r="JWA254" s="331"/>
      <c r="JWB254" s="332"/>
      <c r="JWC254" s="418"/>
      <c r="JWD254" s="223"/>
      <c r="JWE254" s="223"/>
      <c r="JWF254" s="333"/>
      <c r="JWG254" s="333"/>
      <c r="JWH254" s="223"/>
      <c r="JWI254" s="418"/>
      <c r="JWJ254" s="418"/>
      <c r="JWK254" s="331"/>
      <c r="JWL254" s="332"/>
      <c r="JWM254" s="418"/>
      <c r="JWN254" s="223"/>
      <c r="JWO254" s="223"/>
      <c r="JWP254" s="333"/>
      <c r="JWQ254" s="333"/>
      <c r="JWR254" s="223"/>
      <c r="JWS254" s="418"/>
      <c r="JWT254" s="418"/>
      <c r="JWU254" s="331"/>
      <c r="JWV254" s="332"/>
      <c r="JWW254" s="418"/>
      <c r="JWX254" s="223"/>
      <c r="JWY254" s="223"/>
      <c r="JWZ254" s="333"/>
      <c r="JXA254" s="333"/>
      <c r="JXB254" s="223"/>
      <c r="JXC254" s="418"/>
      <c r="JXD254" s="418"/>
      <c r="JXE254" s="331"/>
      <c r="JXF254" s="332"/>
      <c r="JXG254" s="418"/>
      <c r="JXH254" s="223"/>
      <c r="JXI254" s="223"/>
      <c r="JXJ254" s="333"/>
      <c r="JXK254" s="333"/>
      <c r="JXL254" s="223"/>
      <c r="JXM254" s="418"/>
      <c r="JXN254" s="418"/>
      <c r="JXO254" s="331"/>
      <c r="JXP254" s="332"/>
      <c r="JXQ254" s="418"/>
      <c r="JXR254" s="223"/>
      <c r="JXS254" s="223"/>
      <c r="JXT254" s="333"/>
      <c r="JXU254" s="333"/>
      <c r="JXV254" s="223"/>
      <c r="JXW254" s="418"/>
      <c r="JXX254" s="418"/>
      <c r="JXY254" s="331"/>
      <c r="JXZ254" s="332"/>
      <c r="JYA254" s="418"/>
      <c r="JYB254" s="223"/>
      <c r="JYC254" s="223"/>
      <c r="JYD254" s="333"/>
      <c r="JYE254" s="333"/>
      <c r="JYF254" s="223"/>
      <c r="JYG254" s="418"/>
      <c r="JYH254" s="418"/>
      <c r="JYI254" s="331"/>
      <c r="JYJ254" s="332"/>
      <c r="JYK254" s="418"/>
      <c r="JYL254" s="223"/>
      <c r="JYM254" s="223"/>
      <c r="JYN254" s="333"/>
      <c r="JYO254" s="333"/>
      <c r="JYP254" s="223"/>
      <c r="JYQ254" s="418"/>
      <c r="JYR254" s="418"/>
      <c r="JYS254" s="331"/>
      <c r="JYT254" s="332"/>
      <c r="JYU254" s="418"/>
      <c r="JYV254" s="223"/>
      <c r="JYW254" s="223"/>
      <c r="JYX254" s="333"/>
      <c r="JYY254" s="333"/>
      <c r="JYZ254" s="223"/>
      <c r="JZA254" s="418"/>
      <c r="JZB254" s="418"/>
      <c r="JZC254" s="331"/>
      <c r="JZD254" s="332"/>
      <c r="JZE254" s="418"/>
      <c r="JZF254" s="223"/>
      <c r="JZG254" s="223"/>
      <c r="JZH254" s="333"/>
      <c r="JZI254" s="333"/>
      <c r="JZJ254" s="223"/>
      <c r="JZK254" s="418"/>
      <c r="JZL254" s="418"/>
      <c r="JZM254" s="331"/>
      <c r="JZN254" s="332"/>
      <c r="JZO254" s="418"/>
      <c r="JZP254" s="223"/>
      <c r="JZQ254" s="223"/>
      <c r="JZR254" s="333"/>
      <c r="JZS254" s="333"/>
      <c r="JZT254" s="223"/>
      <c r="JZU254" s="418"/>
      <c r="JZV254" s="418"/>
      <c r="JZW254" s="331"/>
      <c r="JZX254" s="332"/>
      <c r="JZY254" s="418"/>
      <c r="JZZ254" s="223"/>
      <c r="KAA254" s="223"/>
      <c r="KAB254" s="333"/>
      <c r="KAC254" s="333"/>
      <c r="KAD254" s="223"/>
      <c r="KAE254" s="418"/>
      <c r="KAF254" s="418"/>
      <c r="KAG254" s="331"/>
      <c r="KAH254" s="332"/>
      <c r="KAI254" s="418"/>
      <c r="KAJ254" s="223"/>
      <c r="KAK254" s="223"/>
      <c r="KAL254" s="333"/>
      <c r="KAM254" s="333"/>
      <c r="KAN254" s="223"/>
      <c r="KAO254" s="418"/>
      <c r="KAP254" s="418"/>
      <c r="KAQ254" s="331"/>
      <c r="KAR254" s="332"/>
      <c r="KAS254" s="418"/>
      <c r="KAT254" s="223"/>
      <c r="KAU254" s="223"/>
      <c r="KAV254" s="333"/>
      <c r="KAW254" s="333"/>
      <c r="KAX254" s="223"/>
      <c r="KAY254" s="418"/>
      <c r="KAZ254" s="418"/>
      <c r="KBA254" s="331"/>
      <c r="KBB254" s="332"/>
      <c r="KBC254" s="418"/>
      <c r="KBD254" s="223"/>
      <c r="KBE254" s="223"/>
      <c r="KBF254" s="333"/>
      <c r="KBG254" s="333"/>
      <c r="KBH254" s="223"/>
      <c r="KBI254" s="418"/>
      <c r="KBJ254" s="418"/>
      <c r="KBK254" s="331"/>
      <c r="KBL254" s="332"/>
      <c r="KBM254" s="418"/>
      <c r="KBN254" s="223"/>
      <c r="KBO254" s="223"/>
      <c r="KBP254" s="333"/>
      <c r="KBQ254" s="333"/>
      <c r="KBR254" s="223"/>
      <c r="KBS254" s="418"/>
      <c r="KBT254" s="418"/>
      <c r="KBU254" s="331"/>
      <c r="KBV254" s="332"/>
      <c r="KBW254" s="418"/>
      <c r="KBX254" s="223"/>
      <c r="KBY254" s="223"/>
      <c r="KBZ254" s="333"/>
      <c r="KCA254" s="333"/>
      <c r="KCB254" s="223"/>
      <c r="KCC254" s="418"/>
      <c r="KCD254" s="418"/>
      <c r="KCE254" s="331"/>
      <c r="KCF254" s="332"/>
      <c r="KCG254" s="418"/>
      <c r="KCH254" s="223"/>
      <c r="KCI254" s="223"/>
      <c r="KCJ254" s="333"/>
      <c r="KCK254" s="333"/>
      <c r="KCL254" s="223"/>
      <c r="KCM254" s="418"/>
      <c r="KCN254" s="418"/>
      <c r="KCO254" s="331"/>
      <c r="KCP254" s="332"/>
      <c r="KCQ254" s="418"/>
      <c r="KCR254" s="223"/>
      <c r="KCS254" s="223"/>
      <c r="KCT254" s="333"/>
      <c r="KCU254" s="333"/>
      <c r="KCV254" s="223"/>
      <c r="KCW254" s="418"/>
      <c r="KCX254" s="418"/>
      <c r="KCY254" s="331"/>
      <c r="KCZ254" s="332"/>
      <c r="KDA254" s="418"/>
      <c r="KDB254" s="223"/>
      <c r="KDC254" s="223"/>
      <c r="KDD254" s="333"/>
      <c r="KDE254" s="333"/>
      <c r="KDF254" s="223"/>
      <c r="KDG254" s="418"/>
      <c r="KDH254" s="418"/>
      <c r="KDI254" s="331"/>
      <c r="KDJ254" s="332"/>
      <c r="KDK254" s="418"/>
      <c r="KDL254" s="223"/>
      <c r="KDM254" s="223"/>
      <c r="KDN254" s="333"/>
      <c r="KDO254" s="333"/>
      <c r="KDP254" s="223"/>
      <c r="KDQ254" s="418"/>
      <c r="KDR254" s="418"/>
      <c r="KDS254" s="331"/>
      <c r="KDT254" s="332"/>
      <c r="KDU254" s="418"/>
      <c r="KDV254" s="223"/>
      <c r="KDW254" s="223"/>
      <c r="KDX254" s="333"/>
      <c r="KDY254" s="333"/>
      <c r="KDZ254" s="223"/>
      <c r="KEA254" s="418"/>
      <c r="KEB254" s="418"/>
      <c r="KEC254" s="331"/>
      <c r="KED254" s="332"/>
      <c r="KEE254" s="418"/>
      <c r="KEF254" s="223"/>
      <c r="KEG254" s="223"/>
      <c r="KEH254" s="333"/>
      <c r="KEI254" s="333"/>
      <c r="KEJ254" s="223"/>
      <c r="KEK254" s="418"/>
      <c r="KEL254" s="418"/>
      <c r="KEM254" s="331"/>
      <c r="KEN254" s="332"/>
      <c r="KEO254" s="418"/>
      <c r="KEP254" s="223"/>
      <c r="KEQ254" s="223"/>
      <c r="KER254" s="333"/>
      <c r="KES254" s="333"/>
      <c r="KET254" s="223"/>
      <c r="KEU254" s="418"/>
      <c r="KEV254" s="418"/>
      <c r="KEW254" s="331"/>
      <c r="KEX254" s="332"/>
      <c r="KEY254" s="418"/>
      <c r="KEZ254" s="223"/>
      <c r="KFA254" s="223"/>
      <c r="KFB254" s="333"/>
      <c r="KFC254" s="333"/>
      <c r="KFD254" s="223"/>
      <c r="KFE254" s="418"/>
      <c r="KFF254" s="418"/>
      <c r="KFG254" s="331"/>
      <c r="KFH254" s="332"/>
      <c r="KFI254" s="418"/>
      <c r="KFJ254" s="223"/>
      <c r="KFK254" s="223"/>
      <c r="KFL254" s="333"/>
      <c r="KFM254" s="333"/>
      <c r="KFN254" s="223"/>
      <c r="KFO254" s="418"/>
      <c r="KFP254" s="418"/>
      <c r="KFQ254" s="331"/>
      <c r="KFR254" s="332"/>
      <c r="KFS254" s="418"/>
      <c r="KFT254" s="223"/>
      <c r="KFU254" s="223"/>
      <c r="KFV254" s="333"/>
      <c r="KFW254" s="333"/>
      <c r="KFX254" s="223"/>
      <c r="KFY254" s="418"/>
      <c r="KFZ254" s="418"/>
      <c r="KGA254" s="331"/>
      <c r="KGB254" s="332"/>
      <c r="KGC254" s="418"/>
      <c r="KGD254" s="223"/>
      <c r="KGE254" s="223"/>
      <c r="KGF254" s="333"/>
      <c r="KGG254" s="333"/>
      <c r="KGH254" s="223"/>
      <c r="KGI254" s="418"/>
      <c r="KGJ254" s="418"/>
      <c r="KGK254" s="331"/>
      <c r="KGL254" s="332"/>
      <c r="KGM254" s="418"/>
      <c r="KGN254" s="223"/>
      <c r="KGO254" s="223"/>
      <c r="KGP254" s="333"/>
      <c r="KGQ254" s="333"/>
      <c r="KGR254" s="223"/>
      <c r="KGS254" s="418"/>
      <c r="KGT254" s="418"/>
      <c r="KGU254" s="331"/>
      <c r="KGV254" s="332"/>
      <c r="KGW254" s="418"/>
      <c r="KGX254" s="223"/>
      <c r="KGY254" s="223"/>
      <c r="KGZ254" s="333"/>
      <c r="KHA254" s="333"/>
      <c r="KHB254" s="223"/>
      <c r="KHC254" s="418"/>
      <c r="KHD254" s="418"/>
      <c r="KHE254" s="331"/>
      <c r="KHF254" s="332"/>
      <c r="KHG254" s="418"/>
      <c r="KHH254" s="223"/>
      <c r="KHI254" s="223"/>
      <c r="KHJ254" s="333"/>
      <c r="KHK254" s="333"/>
      <c r="KHL254" s="223"/>
      <c r="KHM254" s="418"/>
      <c r="KHN254" s="418"/>
      <c r="KHO254" s="331"/>
      <c r="KHP254" s="332"/>
      <c r="KHQ254" s="418"/>
      <c r="KHR254" s="223"/>
      <c r="KHS254" s="223"/>
      <c r="KHT254" s="333"/>
      <c r="KHU254" s="333"/>
      <c r="KHV254" s="223"/>
      <c r="KHW254" s="418"/>
      <c r="KHX254" s="418"/>
      <c r="KHY254" s="331"/>
      <c r="KHZ254" s="332"/>
      <c r="KIA254" s="418"/>
      <c r="KIB254" s="223"/>
      <c r="KIC254" s="223"/>
      <c r="KID254" s="333"/>
      <c r="KIE254" s="333"/>
      <c r="KIF254" s="223"/>
      <c r="KIG254" s="418"/>
      <c r="KIH254" s="418"/>
      <c r="KII254" s="331"/>
      <c r="KIJ254" s="332"/>
      <c r="KIK254" s="418"/>
      <c r="KIL254" s="223"/>
      <c r="KIM254" s="223"/>
      <c r="KIN254" s="333"/>
      <c r="KIO254" s="333"/>
      <c r="KIP254" s="223"/>
      <c r="KIQ254" s="418"/>
      <c r="KIR254" s="418"/>
      <c r="KIS254" s="331"/>
      <c r="KIT254" s="332"/>
      <c r="KIU254" s="418"/>
      <c r="KIV254" s="223"/>
      <c r="KIW254" s="223"/>
      <c r="KIX254" s="333"/>
      <c r="KIY254" s="333"/>
      <c r="KIZ254" s="223"/>
      <c r="KJA254" s="418"/>
      <c r="KJB254" s="418"/>
      <c r="KJC254" s="331"/>
      <c r="KJD254" s="332"/>
      <c r="KJE254" s="418"/>
      <c r="KJF254" s="223"/>
      <c r="KJG254" s="223"/>
      <c r="KJH254" s="333"/>
      <c r="KJI254" s="333"/>
      <c r="KJJ254" s="223"/>
      <c r="KJK254" s="418"/>
      <c r="KJL254" s="418"/>
      <c r="KJM254" s="331"/>
      <c r="KJN254" s="332"/>
      <c r="KJO254" s="418"/>
      <c r="KJP254" s="223"/>
      <c r="KJQ254" s="223"/>
      <c r="KJR254" s="333"/>
      <c r="KJS254" s="333"/>
      <c r="KJT254" s="223"/>
      <c r="KJU254" s="418"/>
      <c r="KJV254" s="418"/>
      <c r="KJW254" s="331"/>
      <c r="KJX254" s="332"/>
      <c r="KJY254" s="418"/>
      <c r="KJZ254" s="223"/>
      <c r="KKA254" s="223"/>
      <c r="KKB254" s="333"/>
      <c r="KKC254" s="333"/>
      <c r="KKD254" s="223"/>
      <c r="KKE254" s="418"/>
      <c r="KKF254" s="418"/>
      <c r="KKG254" s="331"/>
      <c r="KKH254" s="332"/>
      <c r="KKI254" s="418"/>
      <c r="KKJ254" s="223"/>
      <c r="KKK254" s="223"/>
      <c r="KKL254" s="333"/>
      <c r="KKM254" s="333"/>
      <c r="KKN254" s="223"/>
      <c r="KKO254" s="418"/>
      <c r="KKP254" s="418"/>
      <c r="KKQ254" s="331"/>
      <c r="KKR254" s="332"/>
      <c r="KKS254" s="418"/>
      <c r="KKT254" s="223"/>
      <c r="KKU254" s="223"/>
      <c r="KKV254" s="333"/>
      <c r="KKW254" s="333"/>
      <c r="KKX254" s="223"/>
      <c r="KKY254" s="418"/>
      <c r="KKZ254" s="418"/>
      <c r="KLA254" s="331"/>
      <c r="KLB254" s="332"/>
      <c r="KLC254" s="418"/>
      <c r="KLD254" s="223"/>
      <c r="KLE254" s="223"/>
      <c r="KLF254" s="333"/>
      <c r="KLG254" s="333"/>
      <c r="KLH254" s="223"/>
      <c r="KLI254" s="418"/>
      <c r="KLJ254" s="418"/>
      <c r="KLK254" s="331"/>
      <c r="KLL254" s="332"/>
      <c r="KLM254" s="418"/>
      <c r="KLN254" s="223"/>
      <c r="KLO254" s="223"/>
      <c r="KLP254" s="333"/>
      <c r="KLQ254" s="333"/>
      <c r="KLR254" s="223"/>
      <c r="KLS254" s="418"/>
      <c r="KLT254" s="418"/>
      <c r="KLU254" s="331"/>
      <c r="KLV254" s="332"/>
      <c r="KLW254" s="418"/>
      <c r="KLX254" s="223"/>
      <c r="KLY254" s="223"/>
      <c r="KLZ254" s="333"/>
      <c r="KMA254" s="333"/>
      <c r="KMB254" s="223"/>
      <c r="KMC254" s="418"/>
      <c r="KMD254" s="418"/>
      <c r="KME254" s="331"/>
      <c r="KMF254" s="332"/>
      <c r="KMG254" s="418"/>
      <c r="KMH254" s="223"/>
      <c r="KMI254" s="223"/>
      <c r="KMJ254" s="333"/>
      <c r="KMK254" s="333"/>
      <c r="KML254" s="223"/>
      <c r="KMM254" s="418"/>
      <c r="KMN254" s="418"/>
      <c r="KMO254" s="331"/>
      <c r="KMP254" s="332"/>
      <c r="KMQ254" s="418"/>
      <c r="KMR254" s="223"/>
      <c r="KMS254" s="223"/>
      <c r="KMT254" s="333"/>
      <c r="KMU254" s="333"/>
      <c r="KMV254" s="223"/>
      <c r="KMW254" s="418"/>
      <c r="KMX254" s="418"/>
      <c r="KMY254" s="331"/>
      <c r="KMZ254" s="332"/>
      <c r="KNA254" s="418"/>
      <c r="KNB254" s="223"/>
      <c r="KNC254" s="223"/>
      <c r="KND254" s="333"/>
      <c r="KNE254" s="333"/>
      <c r="KNF254" s="223"/>
      <c r="KNG254" s="418"/>
      <c r="KNH254" s="418"/>
      <c r="KNI254" s="331"/>
      <c r="KNJ254" s="332"/>
      <c r="KNK254" s="418"/>
      <c r="KNL254" s="223"/>
      <c r="KNM254" s="223"/>
      <c r="KNN254" s="333"/>
      <c r="KNO254" s="333"/>
      <c r="KNP254" s="223"/>
      <c r="KNQ254" s="418"/>
      <c r="KNR254" s="418"/>
      <c r="KNS254" s="331"/>
      <c r="KNT254" s="332"/>
      <c r="KNU254" s="418"/>
      <c r="KNV254" s="223"/>
      <c r="KNW254" s="223"/>
      <c r="KNX254" s="333"/>
      <c r="KNY254" s="333"/>
      <c r="KNZ254" s="223"/>
      <c r="KOA254" s="418"/>
      <c r="KOB254" s="418"/>
      <c r="KOC254" s="331"/>
      <c r="KOD254" s="332"/>
      <c r="KOE254" s="418"/>
      <c r="KOF254" s="223"/>
      <c r="KOG254" s="223"/>
      <c r="KOH254" s="333"/>
      <c r="KOI254" s="333"/>
      <c r="KOJ254" s="223"/>
      <c r="KOK254" s="418"/>
      <c r="KOL254" s="418"/>
      <c r="KOM254" s="331"/>
      <c r="KON254" s="332"/>
      <c r="KOO254" s="418"/>
      <c r="KOP254" s="223"/>
      <c r="KOQ254" s="223"/>
      <c r="KOR254" s="333"/>
      <c r="KOS254" s="333"/>
      <c r="KOT254" s="223"/>
      <c r="KOU254" s="418"/>
      <c r="KOV254" s="418"/>
      <c r="KOW254" s="331"/>
      <c r="KOX254" s="332"/>
      <c r="KOY254" s="418"/>
      <c r="KOZ254" s="223"/>
      <c r="KPA254" s="223"/>
      <c r="KPB254" s="333"/>
      <c r="KPC254" s="333"/>
      <c r="KPD254" s="223"/>
      <c r="KPE254" s="418"/>
      <c r="KPF254" s="418"/>
      <c r="KPG254" s="331"/>
      <c r="KPH254" s="332"/>
      <c r="KPI254" s="418"/>
      <c r="KPJ254" s="223"/>
      <c r="KPK254" s="223"/>
      <c r="KPL254" s="333"/>
      <c r="KPM254" s="333"/>
      <c r="KPN254" s="223"/>
      <c r="KPO254" s="418"/>
      <c r="KPP254" s="418"/>
      <c r="KPQ254" s="331"/>
      <c r="KPR254" s="332"/>
      <c r="KPS254" s="418"/>
      <c r="KPT254" s="223"/>
      <c r="KPU254" s="223"/>
      <c r="KPV254" s="333"/>
      <c r="KPW254" s="333"/>
      <c r="KPX254" s="223"/>
      <c r="KPY254" s="418"/>
      <c r="KPZ254" s="418"/>
      <c r="KQA254" s="331"/>
      <c r="KQB254" s="332"/>
      <c r="KQC254" s="418"/>
      <c r="KQD254" s="223"/>
      <c r="KQE254" s="223"/>
      <c r="KQF254" s="333"/>
      <c r="KQG254" s="333"/>
      <c r="KQH254" s="223"/>
      <c r="KQI254" s="418"/>
      <c r="KQJ254" s="418"/>
      <c r="KQK254" s="331"/>
      <c r="KQL254" s="332"/>
      <c r="KQM254" s="418"/>
      <c r="KQN254" s="223"/>
      <c r="KQO254" s="223"/>
      <c r="KQP254" s="333"/>
      <c r="KQQ254" s="333"/>
      <c r="KQR254" s="223"/>
      <c r="KQS254" s="418"/>
      <c r="KQT254" s="418"/>
      <c r="KQU254" s="331"/>
      <c r="KQV254" s="332"/>
      <c r="KQW254" s="418"/>
      <c r="KQX254" s="223"/>
      <c r="KQY254" s="223"/>
      <c r="KQZ254" s="333"/>
      <c r="KRA254" s="333"/>
      <c r="KRB254" s="223"/>
      <c r="KRC254" s="418"/>
      <c r="KRD254" s="418"/>
      <c r="KRE254" s="331"/>
      <c r="KRF254" s="332"/>
      <c r="KRG254" s="418"/>
      <c r="KRH254" s="223"/>
      <c r="KRI254" s="223"/>
      <c r="KRJ254" s="333"/>
      <c r="KRK254" s="333"/>
      <c r="KRL254" s="223"/>
      <c r="KRM254" s="418"/>
      <c r="KRN254" s="418"/>
      <c r="KRO254" s="331"/>
      <c r="KRP254" s="332"/>
      <c r="KRQ254" s="418"/>
      <c r="KRR254" s="223"/>
      <c r="KRS254" s="223"/>
      <c r="KRT254" s="333"/>
      <c r="KRU254" s="333"/>
      <c r="KRV254" s="223"/>
      <c r="KRW254" s="418"/>
      <c r="KRX254" s="418"/>
      <c r="KRY254" s="331"/>
      <c r="KRZ254" s="332"/>
      <c r="KSA254" s="418"/>
      <c r="KSB254" s="223"/>
      <c r="KSC254" s="223"/>
      <c r="KSD254" s="333"/>
      <c r="KSE254" s="333"/>
      <c r="KSF254" s="223"/>
      <c r="KSG254" s="418"/>
      <c r="KSH254" s="418"/>
      <c r="KSI254" s="331"/>
      <c r="KSJ254" s="332"/>
      <c r="KSK254" s="418"/>
      <c r="KSL254" s="223"/>
      <c r="KSM254" s="223"/>
      <c r="KSN254" s="333"/>
      <c r="KSO254" s="333"/>
      <c r="KSP254" s="223"/>
      <c r="KSQ254" s="418"/>
      <c r="KSR254" s="418"/>
      <c r="KSS254" s="331"/>
      <c r="KST254" s="332"/>
      <c r="KSU254" s="418"/>
      <c r="KSV254" s="223"/>
      <c r="KSW254" s="223"/>
      <c r="KSX254" s="333"/>
      <c r="KSY254" s="333"/>
      <c r="KSZ254" s="223"/>
      <c r="KTA254" s="418"/>
      <c r="KTB254" s="418"/>
      <c r="KTC254" s="331"/>
      <c r="KTD254" s="332"/>
      <c r="KTE254" s="418"/>
      <c r="KTF254" s="223"/>
      <c r="KTG254" s="223"/>
      <c r="KTH254" s="333"/>
      <c r="KTI254" s="333"/>
      <c r="KTJ254" s="223"/>
      <c r="KTK254" s="418"/>
      <c r="KTL254" s="418"/>
      <c r="KTM254" s="331"/>
      <c r="KTN254" s="332"/>
      <c r="KTO254" s="418"/>
      <c r="KTP254" s="223"/>
      <c r="KTQ254" s="223"/>
      <c r="KTR254" s="333"/>
      <c r="KTS254" s="333"/>
      <c r="KTT254" s="223"/>
      <c r="KTU254" s="418"/>
      <c r="KTV254" s="418"/>
      <c r="KTW254" s="331"/>
      <c r="KTX254" s="332"/>
      <c r="KTY254" s="418"/>
      <c r="KTZ254" s="223"/>
      <c r="KUA254" s="223"/>
      <c r="KUB254" s="333"/>
      <c r="KUC254" s="333"/>
      <c r="KUD254" s="223"/>
      <c r="KUE254" s="418"/>
      <c r="KUF254" s="418"/>
      <c r="KUG254" s="331"/>
      <c r="KUH254" s="332"/>
      <c r="KUI254" s="418"/>
      <c r="KUJ254" s="223"/>
      <c r="KUK254" s="223"/>
      <c r="KUL254" s="333"/>
      <c r="KUM254" s="333"/>
      <c r="KUN254" s="223"/>
      <c r="KUO254" s="418"/>
      <c r="KUP254" s="418"/>
      <c r="KUQ254" s="331"/>
      <c r="KUR254" s="332"/>
      <c r="KUS254" s="418"/>
      <c r="KUT254" s="223"/>
      <c r="KUU254" s="223"/>
      <c r="KUV254" s="333"/>
      <c r="KUW254" s="333"/>
      <c r="KUX254" s="223"/>
      <c r="KUY254" s="418"/>
      <c r="KUZ254" s="418"/>
      <c r="KVA254" s="331"/>
      <c r="KVB254" s="332"/>
      <c r="KVC254" s="418"/>
      <c r="KVD254" s="223"/>
      <c r="KVE254" s="223"/>
      <c r="KVF254" s="333"/>
      <c r="KVG254" s="333"/>
      <c r="KVH254" s="223"/>
      <c r="KVI254" s="418"/>
      <c r="KVJ254" s="418"/>
      <c r="KVK254" s="331"/>
      <c r="KVL254" s="332"/>
      <c r="KVM254" s="418"/>
      <c r="KVN254" s="223"/>
      <c r="KVO254" s="223"/>
      <c r="KVP254" s="333"/>
      <c r="KVQ254" s="333"/>
      <c r="KVR254" s="223"/>
      <c r="KVS254" s="418"/>
      <c r="KVT254" s="418"/>
      <c r="KVU254" s="331"/>
      <c r="KVV254" s="332"/>
      <c r="KVW254" s="418"/>
      <c r="KVX254" s="223"/>
      <c r="KVY254" s="223"/>
      <c r="KVZ254" s="333"/>
      <c r="KWA254" s="333"/>
      <c r="KWB254" s="223"/>
      <c r="KWC254" s="418"/>
      <c r="KWD254" s="418"/>
      <c r="KWE254" s="331"/>
      <c r="KWF254" s="332"/>
      <c r="KWG254" s="418"/>
      <c r="KWH254" s="223"/>
      <c r="KWI254" s="223"/>
      <c r="KWJ254" s="333"/>
      <c r="KWK254" s="333"/>
      <c r="KWL254" s="223"/>
      <c r="KWM254" s="418"/>
      <c r="KWN254" s="418"/>
      <c r="KWO254" s="331"/>
      <c r="KWP254" s="332"/>
      <c r="KWQ254" s="418"/>
      <c r="KWR254" s="223"/>
      <c r="KWS254" s="223"/>
      <c r="KWT254" s="333"/>
      <c r="KWU254" s="333"/>
      <c r="KWV254" s="223"/>
      <c r="KWW254" s="418"/>
      <c r="KWX254" s="418"/>
      <c r="KWY254" s="331"/>
      <c r="KWZ254" s="332"/>
      <c r="KXA254" s="418"/>
      <c r="KXB254" s="223"/>
      <c r="KXC254" s="223"/>
      <c r="KXD254" s="333"/>
      <c r="KXE254" s="333"/>
      <c r="KXF254" s="223"/>
      <c r="KXG254" s="418"/>
      <c r="KXH254" s="418"/>
      <c r="KXI254" s="331"/>
      <c r="KXJ254" s="332"/>
      <c r="KXK254" s="418"/>
      <c r="KXL254" s="223"/>
      <c r="KXM254" s="223"/>
      <c r="KXN254" s="333"/>
      <c r="KXO254" s="333"/>
      <c r="KXP254" s="223"/>
      <c r="KXQ254" s="418"/>
      <c r="KXR254" s="418"/>
      <c r="KXS254" s="331"/>
      <c r="KXT254" s="332"/>
      <c r="KXU254" s="418"/>
      <c r="KXV254" s="223"/>
      <c r="KXW254" s="223"/>
      <c r="KXX254" s="333"/>
      <c r="KXY254" s="333"/>
      <c r="KXZ254" s="223"/>
      <c r="KYA254" s="418"/>
      <c r="KYB254" s="418"/>
      <c r="KYC254" s="331"/>
      <c r="KYD254" s="332"/>
      <c r="KYE254" s="418"/>
      <c r="KYF254" s="223"/>
      <c r="KYG254" s="223"/>
      <c r="KYH254" s="333"/>
      <c r="KYI254" s="333"/>
      <c r="KYJ254" s="223"/>
      <c r="KYK254" s="418"/>
      <c r="KYL254" s="418"/>
      <c r="KYM254" s="331"/>
      <c r="KYN254" s="332"/>
      <c r="KYO254" s="418"/>
      <c r="KYP254" s="223"/>
      <c r="KYQ254" s="223"/>
      <c r="KYR254" s="333"/>
      <c r="KYS254" s="333"/>
      <c r="KYT254" s="223"/>
      <c r="KYU254" s="418"/>
      <c r="KYV254" s="418"/>
      <c r="KYW254" s="331"/>
      <c r="KYX254" s="332"/>
      <c r="KYY254" s="418"/>
      <c r="KYZ254" s="223"/>
      <c r="KZA254" s="223"/>
      <c r="KZB254" s="333"/>
      <c r="KZC254" s="333"/>
      <c r="KZD254" s="223"/>
      <c r="KZE254" s="418"/>
      <c r="KZF254" s="418"/>
      <c r="KZG254" s="331"/>
      <c r="KZH254" s="332"/>
      <c r="KZI254" s="418"/>
      <c r="KZJ254" s="223"/>
      <c r="KZK254" s="223"/>
      <c r="KZL254" s="333"/>
      <c r="KZM254" s="333"/>
      <c r="KZN254" s="223"/>
      <c r="KZO254" s="418"/>
      <c r="KZP254" s="418"/>
      <c r="KZQ254" s="331"/>
      <c r="KZR254" s="332"/>
      <c r="KZS254" s="418"/>
      <c r="KZT254" s="223"/>
      <c r="KZU254" s="223"/>
      <c r="KZV254" s="333"/>
      <c r="KZW254" s="333"/>
      <c r="KZX254" s="223"/>
      <c r="KZY254" s="418"/>
      <c r="KZZ254" s="418"/>
      <c r="LAA254" s="331"/>
      <c r="LAB254" s="332"/>
      <c r="LAC254" s="418"/>
      <c r="LAD254" s="223"/>
      <c r="LAE254" s="223"/>
      <c r="LAF254" s="333"/>
      <c r="LAG254" s="333"/>
      <c r="LAH254" s="223"/>
      <c r="LAI254" s="418"/>
      <c r="LAJ254" s="418"/>
      <c r="LAK254" s="331"/>
      <c r="LAL254" s="332"/>
      <c r="LAM254" s="418"/>
      <c r="LAN254" s="223"/>
      <c r="LAO254" s="223"/>
      <c r="LAP254" s="333"/>
      <c r="LAQ254" s="333"/>
      <c r="LAR254" s="223"/>
      <c r="LAS254" s="418"/>
      <c r="LAT254" s="418"/>
      <c r="LAU254" s="331"/>
      <c r="LAV254" s="332"/>
      <c r="LAW254" s="418"/>
      <c r="LAX254" s="223"/>
      <c r="LAY254" s="223"/>
      <c r="LAZ254" s="333"/>
      <c r="LBA254" s="333"/>
      <c r="LBB254" s="223"/>
      <c r="LBC254" s="418"/>
      <c r="LBD254" s="418"/>
      <c r="LBE254" s="331"/>
      <c r="LBF254" s="332"/>
      <c r="LBG254" s="418"/>
      <c r="LBH254" s="223"/>
      <c r="LBI254" s="223"/>
      <c r="LBJ254" s="333"/>
      <c r="LBK254" s="333"/>
      <c r="LBL254" s="223"/>
      <c r="LBM254" s="418"/>
      <c r="LBN254" s="418"/>
      <c r="LBO254" s="331"/>
      <c r="LBP254" s="332"/>
      <c r="LBQ254" s="418"/>
      <c r="LBR254" s="223"/>
      <c r="LBS254" s="223"/>
      <c r="LBT254" s="333"/>
      <c r="LBU254" s="333"/>
      <c r="LBV254" s="223"/>
      <c r="LBW254" s="418"/>
      <c r="LBX254" s="418"/>
      <c r="LBY254" s="331"/>
      <c r="LBZ254" s="332"/>
      <c r="LCA254" s="418"/>
      <c r="LCB254" s="223"/>
      <c r="LCC254" s="223"/>
      <c r="LCD254" s="333"/>
      <c r="LCE254" s="333"/>
      <c r="LCF254" s="223"/>
      <c r="LCG254" s="418"/>
      <c r="LCH254" s="418"/>
      <c r="LCI254" s="331"/>
      <c r="LCJ254" s="332"/>
      <c r="LCK254" s="418"/>
      <c r="LCL254" s="223"/>
      <c r="LCM254" s="223"/>
      <c r="LCN254" s="333"/>
      <c r="LCO254" s="333"/>
      <c r="LCP254" s="223"/>
      <c r="LCQ254" s="418"/>
      <c r="LCR254" s="418"/>
      <c r="LCS254" s="331"/>
      <c r="LCT254" s="332"/>
      <c r="LCU254" s="418"/>
      <c r="LCV254" s="223"/>
      <c r="LCW254" s="223"/>
      <c r="LCX254" s="333"/>
      <c r="LCY254" s="333"/>
      <c r="LCZ254" s="223"/>
      <c r="LDA254" s="418"/>
      <c r="LDB254" s="418"/>
      <c r="LDC254" s="331"/>
      <c r="LDD254" s="332"/>
      <c r="LDE254" s="418"/>
      <c r="LDF254" s="223"/>
      <c r="LDG254" s="223"/>
      <c r="LDH254" s="333"/>
      <c r="LDI254" s="333"/>
      <c r="LDJ254" s="223"/>
      <c r="LDK254" s="418"/>
      <c r="LDL254" s="418"/>
      <c r="LDM254" s="331"/>
      <c r="LDN254" s="332"/>
      <c r="LDO254" s="418"/>
      <c r="LDP254" s="223"/>
      <c r="LDQ254" s="223"/>
      <c r="LDR254" s="333"/>
      <c r="LDS254" s="333"/>
      <c r="LDT254" s="223"/>
      <c r="LDU254" s="418"/>
      <c r="LDV254" s="418"/>
      <c r="LDW254" s="331"/>
      <c r="LDX254" s="332"/>
      <c r="LDY254" s="418"/>
      <c r="LDZ254" s="223"/>
      <c r="LEA254" s="223"/>
      <c r="LEB254" s="333"/>
      <c r="LEC254" s="333"/>
      <c r="LED254" s="223"/>
      <c r="LEE254" s="418"/>
      <c r="LEF254" s="418"/>
      <c r="LEG254" s="331"/>
      <c r="LEH254" s="332"/>
      <c r="LEI254" s="418"/>
      <c r="LEJ254" s="223"/>
      <c r="LEK254" s="223"/>
      <c r="LEL254" s="333"/>
      <c r="LEM254" s="333"/>
      <c r="LEN254" s="223"/>
      <c r="LEO254" s="418"/>
      <c r="LEP254" s="418"/>
      <c r="LEQ254" s="331"/>
      <c r="LER254" s="332"/>
      <c r="LES254" s="418"/>
      <c r="LET254" s="223"/>
      <c r="LEU254" s="223"/>
      <c r="LEV254" s="333"/>
      <c r="LEW254" s="333"/>
      <c r="LEX254" s="223"/>
      <c r="LEY254" s="418"/>
      <c r="LEZ254" s="418"/>
      <c r="LFA254" s="331"/>
      <c r="LFB254" s="332"/>
      <c r="LFC254" s="418"/>
      <c r="LFD254" s="223"/>
      <c r="LFE254" s="223"/>
      <c r="LFF254" s="333"/>
      <c r="LFG254" s="333"/>
      <c r="LFH254" s="223"/>
      <c r="LFI254" s="418"/>
      <c r="LFJ254" s="418"/>
      <c r="LFK254" s="331"/>
      <c r="LFL254" s="332"/>
      <c r="LFM254" s="418"/>
      <c r="LFN254" s="223"/>
      <c r="LFO254" s="223"/>
      <c r="LFP254" s="333"/>
      <c r="LFQ254" s="333"/>
      <c r="LFR254" s="223"/>
      <c r="LFS254" s="418"/>
      <c r="LFT254" s="418"/>
      <c r="LFU254" s="331"/>
      <c r="LFV254" s="332"/>
      <c r="LFW254" s="418"/>
      <c r="LFX254" s="223"/>
      <c r="LFY254" s="223"/>
      <c r="LFZ254" s="333"/>
      <c r="LGA254" s="333"/>
      <c r="LGB254" s="223"/>
      <c r="LGC254" s="418"/>
      <c r="LGD254" s="418"/>
      <c r="LGE254" s="331"/>
      <c r="LGF254" s="332"/>
      <c r="LGG254" s="418"/>
      <c r="LGH254" s="223"/>
      <c r="LGI254" s="223"/>
      <c r="LGJ254" s="333"/>
      <c r="LGK254" s="333"/>
      <c r="LGL254" s="223"/>
      <c r="LGM254" s="418"/>
      <c r="LGN254" s="418"/>
      <c r="LGO254" s="331"/>
      <c r="LGP254" s="332"/>
      <c r="LGQ254" s="418"/>
      <c r="LGR254" s="223"/>
      <c r="LGS254" s="223"/>
      <c r="LGT254" s="333"/>
      <c r="LGU254" s="333"/>
      <c r="LGV254" s="223"/>
      <c r="LGW254" s="418"/>
      <c r="LGX254" s="418"/>
      <c r="LGY254" s="331"/>
      <c r="LGZ254" s="332"/>
      <c r="LHA254" s="418"/>
      <c r="LHB254" s="223"/>
      <c r="LHC254" s="223"/>
      <c r="LHD254" s="333"/>
      <c r="LHE254" s="333"/>
      <c r="LHF254" s="223"/>
      <c r="LHG254" s="418"/>
      <c r="LHH254" s="418"/>
      <c r="LHI254" s="331"/>
      <c r="LHJ254" s="332"/>
      <c r="LHK254" s="418"/>
      <c r="LHL254" s="223"/>
      <c r="LHM254" s="223"/>
      <c r="LHN254" s="333"/>
      <c r="LHO254" s="333"/>
      <c r="LHP254" s="223"/>
      <c r="LHQ254" s="418"/>
      <c r="LHR254" s="418"/>
      <c r="LHS254" s="331"/>
      <c r="LHT254" s="332"/>
      <c r="LHU254" s="418"/>
      <c r="LHV254" s="223"/>
      <c r="LHW254" s="223"/>
      <c r="LHX254" s="333"/>
      <c r="LHY254" s="333"/>
      <c r="LHZ254" s="223"/>
      <c r="LIA254" s="418"/>
      <c r="LIB254" s="418"/>
      <c r="LIC254" s="331"/>
      <c r="LID254" s="332"/>
      <c r="LIE254" s="418"/>
      <c r="LIF254" s="223"/>
      <c r="LIG254" s="223"/>
      <c r="LIH254" s="333"/>
      <c r="LII254" s="333"/>
      <c r="LIJ254" s="223"/>
      <c r="LIK254" s="418"/>
      <c r="LIL254" s="418"/>
      <c r="LIM254" s="331"/>
      <c r="LIN254" s="332"/>
      <c r="LIO254" s="418"/>
      <c r="LIP254" s="223"/>
      <c r="LIQ254" s="223"/>
      <c r="LIR254" s="333"/>
      <c r="LIS254" s="333"/>
      <c r="LIT254" s="223"/>
      <c r="LIU254" s="418"/>
      <c r="LIV254" s="418"/>
      <c r="LIW254" s="331"/>
      <c r="LIX254" s="332"/>
      <c r="LIY254" s="418"/>
      <c r="LIZ254" s="223"/>
      <c r="LJA254" s="223"/>
      <c r="LJB254" s="333"/>
      <c r="LJC254" s="333"/>
      <c r="LJD254" s="223"/>
      <c r="LJE254" s="418"/>
      <c r="LJF254" s="418"/>
      <c r="LJG254" s="331"/>
      <c r="LJH254" s="332"/>
      <c r="LJI254" s="418"/>
      <c r="LJJ254" s="223"/>
      <c r="LJK254" s="223"/>
      <c r="LJL254" s="333"/>
      <c r="LJM254" s="333"/>
      <c r="LJN254" s="223"/>
      <c r="LJO254" s="418"/>
      <c r="LJP254" s="418"/>
      <c r="LJQ254" s="331"/>
      <c r="LJR254" s="332"/>
      <c r="LJS254" s="418"/>
      <c r="LJT254" s="223"/>
      <c r="LJU254" s="223"/>
      <c r="LJV254" s="333"/>
      <c r="LJW254" s="333"/>
      <c r="LJX254" s="223"/>
      <c r="LJY254" s="418"/>
      <c r="LJZ254" s="418"/>
      <c r="LKA254" s="331"/>
      <c r="LKB254" s="332"/>
      <c r="LKC254" s="418"/>
      <c r="LKD254" s="223"/>
      <c r="LKE254" s="223"/>
      <c r="LKF254" s="333"/>
      <c r="LKG254" s="333"/>
      <c r="LKH254" s="223"/>
      <c r="LKI254" s="418"/>
      <c r="LKJ254" s="418"/>
      <c r="LKK254" s="331"/>
      <c r="LKL254" s="332"/>
      <c r="LKM254" s="418"/>
      <c r="LKN254" s="223"/>
      <c r="LKO254" s="223"/>
      <c r="LKP254" s="333"/>
      <c r="LKQ254" s="333"/>
      <c r="LKR254" s="223"/>
      <c r="LKS254" s="418"/>
      <c r="LKT254" s="418"/>
      <c r="LKU254" s="331"/>
      <c r="LKV254" s="332"/>
      <c r="LKW254" s="418"/>
      <c r="LKX254" s="223"/>
      <c r="LKY254" s="223"/>
      <c r="LKZ254" s="333"/>
      <c r="LLA254" s="333"/>
      <c r="LLB254" s="223"/>
      <c r="LLC254" s="418"/>
      <c r="LLD254" s="418"/>
      <c r="LLE254" s="331"/>
      <c r="LLF254" s="332"/>
      <c r="LLG254" s="418"/>
      <c r="LLH254" s="223"/>
      <c r="LLI254" s="223"/>
      <c r="LLJ254" s="333"/>
      <c r="LLK254" s="333"/>
      <c r="LLL254" s="223"/>
      <c r="LLM254" s="418"/>
      <c r="LLN254" s="418"/>
      <c r="LLO254" s="331"/>
      <c r="LLP254" s="332"/>
      <c r="LLQ254" s="418"/>
      <c r="LLR254" s="223"/>
      <c r="LLS254" s="223"/>
      <c r="LLT254" s="333"/>
      <c r="LLU254" s="333"/>
      <c r="LLV254" s="223"/>
      <c r="LLW254" s="418"/>
      <c r="LLX254" s="418"/>
      <c r="LLY254" s="331"/>
      <c r="LLZ254" s="332"/>
      <c r="LMA254" s="418"/>
      <c r="LMB254" s="223"/>
      <c r="LMC254" s="223"/>
      <c r="LMD254" s="333"/>
      <c r="LME254" s="333"/>
      <c r="LMF254" s="223"/>
      <c r="LMG254" s="418"/>
      <c r="LMH254" s="418"/>
      <c r="LMI254" s="331"/>
      <c r="LMJ254" s="332"/>
      <c r="LMK254" s="418"/>
      <c r="LML254" s="223"/>
      <c r="LMM254" s="223"/>
      <c r="LMN254" s="333"/>
      <c r="LMO254" s="333"/>
      <c r="LMP254" s="223"/>
      <c r="LMQ254" s="418"/>
      <c r="LMR254" s="418"/>
      <c r="LMS254" s="331"/>
      <c r="LMT254" s="332"/>
      <c r="LMU254" s="418"/>
      <c r="LMV254" s="223"/>
      <c r="LMW254" s="223"/>
      <c r="LMX254" s="333"/>
      <c r="LMY254" s="333"/>
      <c r="LMZ254" s="223"/>
      <c r="LNA254" s="418"/>
      <c r="LNB254" s="418"/>
      <c r="LNC254" s="331"/>
      <c r="LND254" s="332"/>
      <c r="LNE254" s="418"/>
      <c r="LNF254" s="223"/>
      <c r="LNG254" s="223"/>
      <c r="LNH254" s="333"/>
      <c r="LNI254" s="333"/>
      <c r="LNJ254" s="223"/>
      <c r="LNK254" s="418"/>
      <c r="LNL254" s="418"/>
      <c r="LNM254" s="331"/>
      <c r="LNN254" s="332"/>
      <c r="LNO254" s="418"/>
      <c r="LNP254" s="223"/>
      <c r="LNQ254" s="223"/>
      <c r="LNR254" s="333"/>
      <c r="LNS254" s="333"/>
      <c r="LNT254" s="223"/>
      <c r="LNU254" s="418"/>
      <c r="LNV254" s="418"/>
      <c r="LNW254" s="331"/>
      <c r="LNX254" s="332"/>
      <c r="LNY254" s="418"/>
      <c r="LNZ254" s="223"/>
      <c r="LOA254" s="223"/>
      <c r="LOB254" s="333"/>
      <c r="LOC254" s="333"/>
      <c r="LOD254" s="223"/>
      <c r="LOE254" s="418"/>
      <c r="LOF254" s="418"/>
      <c r="LOG254" s="331"/>
      <c r="LOH254" s="332"/>
      <c r="LOI254" s="418"/>
      <c r="LOJ254" s="223"/>
      <c r="LOK254" s="223"/>
      <c r="LOL254" s="333"/>
      <c r="LOM254" s="333"/>
      <c r="LON254" s="223"/>
      <c r="LOO254" s="418"/>
      <c r="LOP254" s="418"/>
      <c r="LOQ254" s="331"/>
      <c r="LOR254" s="332"/>
      <c r="LOS254" s="418"/>
      <c r="LOT254" s="223"/>
      <c r="LOU254" s="223"/>
      <c r="LOV254" s="333"/>
      <c r="LOW254" s="333"/>
      <c r="LOX254" s="223"/>
      <c r="LOY254" s="418"/>
      <c r="LOZ254" s="418"/>
      <c r="LPA254" s="331"/>
      <c r="LPB254" s="332"/>
      <c r="LPC254" s="418"/>
      <c r="LPD254" s="223"/>
      <c r="LPE254" s="223"/>
      <c r="LPF254" s="333"/>
      <c r="LPG254" s="333"/>
      <c r="LPH254" s="223"/>
      <c r="LPI254" s="418"/>
      <c r="LPJ254" s="418"/>
      <c r="LPK254" s="331"/>
      <c r="LPL254" s="332"/>
      <c r="LPM254" s="418"/>
      <c r="LPN254" s="223"/>
      <c r="LPO254" s="223"/>
      <c r="LPP254" s="333"/>
      <c r="LPQ254" s="333"/>
      <c r="LPR254" s="223"/>
      <c r="LPS254" s="418"/>
      <c r="LPT254" s="418"/>
      <c r="LPU254" s="331"/>
      <c r="LPV254" s="332"/>
      <c r="LPW254" s="418"/>
      <c r="LPX254" s="223"/>
      <c r="LPY254" s="223"/>
      <c r="LPZ254" s="333"/>
      <c r="LQA254" s="333"/>
      <c r="LQB254" s="223"/>
      <c r="LQC254" s="418"/>
      <c r="LQD254" s="418"/>
      <c r="LQE254" s="331"/>
      <c r="LQF254" s="332"/>
      <c r="LQG254" s="418"/>
      <c r="LQH254" s="223"/>
      <c r="LQI254" s="223"/>
      <c r="LQJ254" s="333"/>
      <c r="LQK254" s="333"/>
      <c r="LQL254" s="223"/>
      <c r="LQM254" s="418"/>
      <c r="LQN254" s="418"/>
      <c r="LQO254" s="331"/>
      <c r="LQP254" s="332"/>
      <c r="LQQ254" s="418"/>
      <c r="LQR254" s="223"/>
      <c r="LQS254" s="223"/>
      <c r="LQT254" s="333"/>
      <c r="LQU254" s="333"/>
      <c r="LQV254" s="223"/>
      <c r="LQW254" s="418"/>
      <c r="LQX254" s="418"/>
      <c r="LQY254" s="331"/>
      <c r="LQZ254" s="332"/>
      <c r="LRA254" s="418"/>
      <c r="LRB254" s="223"/>
      <c r="LRC254" s="223"/>
      <c r="LRD254" s="333"/>
      <c r="LRE254" s="333"/>
      <c r="LRF254" s="223"/>
      <c r="LRG254" s="418"/>
      <c r="LRH254" s="418"/>
      <c r="LRI254" s="331"/>
      <c r="LRJ254" s="332"/>
      <c r="LRK254" s="418"/>
      <c r="LRL254" s="223"/>
      <c r="LRM254" s="223"/>
      <c r="LRN254" s="333"/>
      <c r="LRO254" s="333"/>
      <c r="LRP254" s="223"/>
      <c r="LRQ254" s="418"/>
      <c r="LRR254" s="418"/>
      <c r="LRS254" s="331"/>
      <c r="LRT254" s="332"/>
      <c r="LRU254" s="418"/>
      <c r="LRV254" s="223"/>
      <c r="LRW254" s="223"/>
      <c r="LRX254" s="333"/>
      <c r="LRY254" s="333"/>
      <c r="LRZ254" s="223"/>
      <c r="LSA254" s="418"/>
      <c r="LSB254" s="418"/>
      <c r="LSC254" s="331"/>
      <c r="LSD254" s="332"/>
      <c r="LSE254" s="418"/>
      <c r="LSF254" s="223"/>
      <c r="LSG254" s="223"/>
      <c r="LSH254" s="333"/>
      <c r="LSI254" s="333"/>
      <c r="LSJ254" s="223"/>
      <c r="LSK254" s="418"/>
      <c r="LSL254" s="418"/>
      <c r="LSM254" s="331"/>
      <c r="LSN254" s="332"/>
      <c r="LSO254" s="418"/>
      <c r="LSP254" s="223"/>
      <c r="LSQ254" s="223"/>
      <c r="LSR254" s="333"/>
      <c r="LSS254" s="333"/>
      <c r="LST254" s="223"/>
      <c r="LSU254" s="418"/>
      <c r="LSV254" s="418"/>
      <c r="LSW254" s="331"/>
      <c r="LSX254" s="332"/>
      <c r="LSY254" s="418"/>
      <c r="LSZ254" s="223"/>
      <c r="LTA254" s="223"/>
      <c r="LTB254" s="333"/>
      <c r="LTC254" s="333"/>
      <c r="LTD254" s="223"/>
      <c r="LTE254" s="418"/>
      <c r="LTF254" s="418"/>
      <c r="LTG254" s="331"/>
      <c r="LTH254" s="332"/>
      <c r="LTI254" s="418"/>
      <c r="LTJ254" s="223"/>
      <c r="LTK254" s="223"/>
      <c r="LTL254" s="333"/>
      <c r="LTM254" s="333"/>
      <c r="LTN254" s="223"/>
      <c r="LTO254" s="418"/>
      <c r="LTP254" s="418"/>
      <c r="LTQ254" s="331"/>
      <c r="LTR254" s="332"/>
      <c r="LTS254" s="418"/>
      <c r="LTT254" s="223"/>
      <c r="LTU254" s="223"/>
      <c r="LTV254" s="333"/>
      <c r="LTW254" s="333"/>
      <c r="LTX254" s="223"/>
      <c r="LTY254" s="418"/>
      <c r="LTZ254" s="418"/>
      <c r="LUA254" s="331"/>
      <c r="LUB254" s="332"/>
      <c r="LUC254" s="418"/>
      <c r="LUD254" s="223"/>
      <c r="LUE254" s="223"/>
      <c r="LUF254" s="333"/>
      <c r="LUG254" s="333"/>
      <c r="LUH254" s="223"/>
      <c r="LUI254" s="418"/>
      <c r="LUJ254" s="418"/>
      <c r="LUK254" s="331"/>
      <c r="LUL254" s="332"/>
      <c r="LUM254" s="418"/>
      <c r="LUN254" s="223"/>
      <c r="LUO254" s="223"/>
      <c r="LUP254" s="333"/>
      <c r="LUQ254" s="333"/>
      <c r="LUR254" s="223"/>
      <c r="LUS254" s="418"/>
      <c r="LUT254" s="418"/>
      <c r="LUU254" s="331"/>
      <c r="LUV254" s="332"/>
      <c r="LUW254" s="418"/>
      <c r="LUX254" s="223"/>
      <c r="LUY254" s="223"/>
      <c r="LUZ254" s="333"/>
      <c r="LVA254" s="333"/>
      <c r="LVB254" s="223"/>
      <c r="LVC254" s="418"/>
      <c r="LVD254" s="418"/>
      <c r="LVE254" s="331"/>
      <c r="LVF254" s="332"/>
      <c r="LVG254" s="418"/>
      <c r="LVH254" s="223"/>
      <c r="LVI254" s="223"/>
      <c r="LVJ254" s="333"/>
      <c r="LVK254" s="333"/>
      <c r="LVL254" s="223"/>
      <c r="LVM254" s="418"/>
      <c r="LVN254" s="418"/>
      <c r="LVO254" s="331"/>
      <c r="LVP254" s="332"/>
      <c r="LVQ254" s="418"/>
      <c r="LVR254" s="223"/>
      <c r="LVS254" s="223"/>
      <c r="LVT254" s="333"/>
      <c r="LVU254" s="333"/>
      <c r="LVV254" s="223"/>
      <c r="LVW254" s="418"/>
      <c r="LVX254" s="418"/>
      <c r="LVY254" s="331"/>
      <c r="LVZ254" s="332"/>
      <c r="LWA254" s="418"/>
      <c r="LWB254" s="223"/>
      <c r="LWC254" s="223"/>
      <c r="LWD254" s="333"/>
      <c r="LWE254" s="333"/>
      <c r="LWF254" s="223"/>
      <c r="LWG254" s="418"/>
      <c r="LWH254" s="418"/>
      <c r="LWI254" s="331"/>
      <c r="LWJ254" s="332"/>
      <c r="LWK254" s="418"/>
      <c r="LWL254" s="223"/>
      <c r="LWM254" s="223"/>
      <c r="LWN254" s="333"/>
      <c r="LWO254" s="333"/>
      <c r="LWP254" s="223"/>
      <c r="LWQ254" s="418"/>
      <c r="LWR254" s="418"/>
      <c r="LWS254" s="331"/>
      <c r="LWT254" s="332"/>
      <c r="LWU254" s="418"/>
      <c r="LWV254" s="223"/>
      <c r="LWW254" s="223"/>
      <c r="LWX254" s="333"/>
      <c r="LWY254" s="333"/>
      <c r="LWZ254" s="223"/>
      <c r="LXA254" s="418"/>
      <c r="LXB254" s="418"/>
      <c r="LXC254" s="331"/>
      <c r="LXD254" s="332"/>
      <c r="LXE254" s="418"/>
      <c r="LXF254" s="223"/>
      <c r="LXG254" s="223"/>
      <c r="LXH254" s="333"/>
      <c r="LXI254" s="333"/>
      <c r="LXJ254" s="223"/>
      <c r="LXK254" s="418"/>
      <c r="LXL254" s="418"/>
      <c r="LXM254" s="331"/>
      <c r="LXN254" s="332"/>
      <c r="LXO254" s="418"/>
      <c r="LXP254" s="223"/>
      <c r="LXQ254" s="223"/>
      <c r="LXR254" s="333"/>
      <c r="LXS254" s="333"/>
      <c r="LXT254" s="223"/>
      <c r="LXU254" s="418"/>
      <c r="LXV254" s="418"/>
      <c r="LXW254" s="331"/>
      <c r="LXX254" s="332"/>
      <c r="LXY254" s="418"/>
      <c r="LXZ254" s="223"/>
      <c r="LYA254" s="223"/>
      <c r="LYB254" s="333"/>
      <c r="LYC254" s="333"/>
      <c r="LYD254" s="223"/>
      <c r="LYE254" s="418"/>
      <c r="LYF254" s="418"/>
      <c r="LYG254" s="331"/>
      <c r="LYH254" s="332"/>
      <c r="LYI254" s="418"/>
      <c r="LYJ254" s="223"/>
      <c r="LYK254" s="223"/>
      <c r="LYL254" s="333"/>
      <c r="LYM254" s="333"/>
      <c r="LYN254" s="223"/>
      <c r="LYO254" s="418"/>
      <c r="LYP254" s="418"/>
      <c r="LYQ254" s="331"/>
      <c r="LYR254" s="332"/>
      <c r="LYS254" s="418"/>
      <c r="LYT254" s="223"/>
      <c r="LYU254" s="223"/>
      <c r="LYV254" s="333"/>
      <c r="LYW254" s="333"/>
      <c r="LYX254" s="223"/>
      <c r="LYY254" s="418"/>
      <c r="LYZ254" s="418"/>
      <c r="LZA254" s="331"/>
      <c r="LZB254" s="332"/>
      <c r="LZC254" s="418"/>
      <c r="LZD254" s="223"/>
      <c r="LZE254" s="223"/>
      <c r="LZF254" s="333"/>
      <c r="LZG254" s="333"/>
      <c r="LZH254" s="223"/>
      <c r="LZI254" s="418"/>
      <c r="LZJ254" s="418"/>
      <c r="LZK254" s="331"/>
      <c r="LZL254" s="332"/>
      <c r="LZM254" s="418"/>
      <c r="LZN254" s="223"/>
      <c r="LZO254" s="223"/>
      <c r="LZP254" s="333"/>
      <c r="LZQ254" s="333"/>
      <c r="LZR254" s="223"/>
      <c r="LZS254" s="418"/>
      <c r="LZT254" s="418"/>
      <c r="LZU254" s="331"/>
      <c r="LZV254" s="332"/>
      <c r="LZW254" s="418"/>
      <c r="LZX254" s="223"/>
      <c r="LZY254" s="223"/>
      <c r="LZZ254" s="333"/>
      <c r="MAA254" s="333"/>
      <c r="MAB254" s="223"/>
      <c r="MAC254" s="418"/>
      <c r="MAD254" s="418"/>
      <c r="MAE254" s="331"/>
      <c r="MAF254" s="332"/>
      <c r="MAG254" s="418"/>
      <c r="MAH254" s="223"/>
      <c r="MAI254" s="223"/>
      <c r="MAJ254" s="333"/>
      <c r="MAK254" s="333"/>
      <c r="MAL254" s="223"/>
      <c r="MAM254" s="418"/>
      <c r="MAN254" s="418"/>
      <c r="MAO254" s="331"/>
      <c r="MAP254" s="332"/>
      <c r="MAQ254" s="418"/>
      <c r="MAR254" s="223"/>
      <c r="MAS254" s="223"/>
      <c r="MAT254" s="333"/>
      <c r="MAU254" s="333"/>
      <c r="MAV254" s="223"/>
      <c r="MAW254" s="418"/>
      <c r="MAX254" s="418"/>
      <c r="MAY254" s="331"/>
      <c r="MAZ254" s="332"/>
      <c r="MBA254" s="418"/>
      <c r="MBB254" s="223"/>
      <c r="MBC254" s="223"/>
      <c r="MBD254" s="333"/>
      <c r="MBE254" s="333"/>
      <c r="MBF254" s="223"/>
      <c r="MBG254" s="418"/>
      <c r="MBH254" s="418"/>
      <c r="MBI254" s="331"/>
      <c r="MBJ254" s="332"/>
      <c r="MBK254" s="418"/>
      <c r="MBL254" s="223"/>
      <c r="MBM254" s="223"/>
      <c r="MBN254" s="333"/>
      <c r="MBO254" s="333"/>
      <c r="MBP254" s="223"/>
      <c r="MBQ254" s="418"/>
      <c r="MBR254" s="418"/>
      <c r="MBS254" s="331"/>
      <c r="MBT254" s="332"/>
      <c r="MBU254" s="418"/>
      <c r="MBV254" s="223"/>
      <c r="MBW254" s="223"/>
      <c r="MBX254" s="333"/>
      <c r="MBY254" s="333"/>
      <c r="MBZ254" s="223"/>
      <c r="MCA254" s="418"/>
      <c r="MCB254" s="418"/>
      <c r="MCC254" s="331"/>
      <c r="MCD254" s="332"/>
      <c r="MCE254" s="418"/>
      <c r="MCF254" s="223"/>
      <c r="MCG254" s="223"/>
      <c r="MCH254" s="333"/>
      <c r="MCI254" s="333"/>
      <c r="MCJ254" s="223"/>
      <c r="MCK254" s="418"/>
      <c r="MCL254" s="418"/>
      <c r="MCM254" s="331"/>
      <c r="MCN254" s="332"/>
      <c r="MCO254" s="418"/>
      <c r="MCP254" s="223"/>
      <c r="MCQ254" s="223"/>
      <c r="MCR254" s="333"/>
      <c r="MCS254" s="333"/>
      <c r="MCT254" s="223"/>
      <c r="MCU254" s="418"/>
      <c r="MCV254" s="418"/>
      <c r="MCW254" s="331"/>
      <c r="MCX254" s="332"/>
      <c r="MCY254" s="418"/>
      <c r="MCZ254" s="223"/>
      <c r="MDA254" s="223"/>
      <c r="MDB254" s="333"/>
      <c r="MDC254" s="333"/>
      <c r="MDD254" s="223"/>
      <c r="MDE254" s="418"/>
      <c r="MDF254" s="418"/>
      <c r="MDG254" s="331"/>
      <c r="MDH254" s="332"/>
      <c r="MDI254" s="418"/>
      <c r="MDJ254" s="223"/>
      <c r="MDK254" s="223"/>
      <c r="MDL254" s="333"/>
      <c r="MDM254" s="333"/>
      <c r="MDN254" s="223"/>
      <c r="MDO254" s="418"/>
      <c r="MDP254" s="418"/>
      <c r="MDQ254" s="331"/>
      <c r="MDR254" s="332"/>
      <c r="MDS254" s="418"/>
      <c r="MDT254" s="223"/>
      <c r="MDU254" s="223"/>
      <c r="MDV254" s="333"/>
      <c r="MDW254" s="333"/>
      <c r="MDX254" s="223"/>
      <c r="MDY254" s="418"/>
      <c r="MDZ254" s="418"/>
      <c r="MEA254" s="331"/>
      <c r="MEB254" s="332"/>
      <c r="MEC254" s="418"/>
      <c r="MED254" s="223"/>
      <c r="MEE254" s="223"/>
      <c r="MEF254" s="333"/>
      <c r="MEG254" s="333"/>
      <c r="MEH254" s="223"/>
      <c r="MEI254" s="418"/>
      <c r="MEJ254" s="418"/>
      <c r="MEK254" s="331"/>
      <c r="MEL254" s="332"/>
      <c r="MEM254" s="418"/>
      <c r="MEN254" s="223"/>
      <c r="MEO254" s="223"/>
      <c r="MEP254" s="333"/>
      <c r="MEQ254" s="333"/>
      <c r="MER254" s="223"/>
      <c r="MES254" s="418"/>
      <c r="MET254" s="418"/>
      <c r="MEU254" s="331"/>
      <c r="MEV254" s="332"/>
      <c r="MEW254" s="418"/>
      <c r="MEX254" s="223"/>
      <c r="MEY254" s="223"/>
      <c r="MEZ254" s="333"/>
      <c r="MFA254" s="333"/>
      <c r="MFB254" s="223"/>
      <c r="MFC254" s="418"/>
      <c r="MFD254" s="418"/>
      <c r="MFE254" s="331"/>
      <c r="MFF254" s="332"/>
      <c r="MFG254" s="418"/>
      <c r="MFH254" s="223"/>
      <c r="MFI254" s="223"/>
      <c r="MFJ254" s="333"/>
      <c r="MFK254" s="333"/>
      <c r="MFL254" s="223"/>
      <c r="MFM254" s="418"/>
      <c r="MFN254" s="418"/>
      <c r="MFO254" s="331"/>
      <c r="MFP254" s="332"/>
      <c r="MFQ254" s="418"/>
      <c r="MFR254" s="223"/>
      <c r="MFS254" s="223"/>
      <c r="MFT254" s="333"/>
      <c r="MFU254" s="333"/>
      <c r="MFV254" s="223"/>
      <c r="MFW254" s="418"/>
      <c r="MFX254" s="418"/>
      <c r="MFY254" s="331"/>
      <c r="MFZ254" s="332"/>
      <c r="MGA254" s="418"/>
      <c r="MGB254" s="223"/>
      <c r="MGC254" s="223"/>
      <c r="MGD254" s="333"/>
      <c r="MGE254" s="333"/>
      <c r="MGF254" s="223"/>
      <c r="MGG254" s="418"/>
      <c r="MGH254" s="418"/>
      <c r="MGI254" s="331"/>
      <c r="MGJ254" s="332"/>
      <c r="MGK254" s="418"/>
      <c r="MGL254" s="223"/>
      <c r="MGM254" s="223"/>
      <c r="MGN254" s="333"/>
      <c r="MGO254" s="333"/>
      <c r="MGP254" s="223"/>
      <c r="MGQ254" s="418"/>
      <c r="MGR254" s="418"/>
      <c r="MGS254" s="331"/>
      <c r="MGT254" s="332"/>
      <c r="MGU254" s="418"/>
      <c r="MGV254" s="223"/>
      <c r="MGW254" s="223"/>
      <c r="MGX254" s="333"/>
      <c r="MGY254" s="333"/>
      <c r="MGZ254" s="223"/>
      <c r="MHA254" s="418"/>
      <c r="MHB254" s="418"/>
      <c r="MHC254" s="331"/>
      <c r="MHD254" s="332"/>
      <c r="MHE254" s="418"/>
      <c r="MHF254" s="223"/>
      <c r="MHG254" s="223"/>
      <c r="MHH254" s="333"/>
      <c r="MHI254" s="333"/>
      <c r="MHJ254" s="223"/>
      <c r="MHK254" s="418"/>
      <c r="MHL254" s="418"/>
      <c r="MHM254" s="331"/>
      <c r="MHN254" s="332"/>
      <c r="MHO254" s="418"/>
      <c r="MHP254" s="223"/>
      <c r="MHQ254" s="223"/>
      <c r="MHR254" s="333"/>
      <c r="MHS254" s="333"/>
      <c r="MHT254" s="223"/>
      <c r="MHU254" s="418"/>
      <c r="MHV254" s="418"/>
      <c r="MHW254" s="331"/>
      <c r="MHX254" s="332"/>
      <c r="MHY254" s="418"/>
      <c r="MHZ254" s="223"/>
      <c r="MIA254" s="223"/>
      <c r="MIB254" s="333"/>
      <c r="MIC254" s="333"/>
      <c r="MID254" s="223"/>
      <c r="MIE254" s="418"/>
      <c r="MIF254" s="418"/>
      <c r="MIG254" s="331"/>
      <c r="MIH254" s="332"/>
      <c r="MII254" s="418"/>
      <c r="MIJ254" s="223"/>
      <c r="MIK254" s="223"/>
      <c r="MIL254" s="333"/>
      <c r="MIM254" s="333"/>
      <c r="MIN254" s="223"/>
      <c r="MIO254" s="418"/>
      <c r="MIP254" s="418"/>
      <c r="MIQ254" s="331"/>
      <c r="MIR254" s="332"/>
      <c r="MIS254" s="418"/>
      <c r="MIT254" s="223"/>
      <c r="MIU254" s="223"/>
      <c r="MIV254" s="333"/>
      <c r="MIW254" s="333"/>
      <c r="MIX254" s="223"/>
      <c r="MIY254" s="418"/>
      <c r="MIZ254" s="418"/>
      <c r="MJA254" s="331"/>
      <c r="MJB254" s="332"/>
      <c r="MJC254" s="418"/>
      <c r="MJD254" s="223"/>
      <c r="MJE254" s="223"/>
      <c r="MJF254" s="333"/>
      <c r="MJG254" s="333"/>
      <c r="MJH254" s="223"/>
      <c r="MJI254" s="418"/>
      <c r="MJJ254" s="418"/>
      <c r="MJK254" s="331"/>
      <c r="MJL254" s="332"/>
      <c r="MJM254" s="418"/>
      <c r="MJN254" s="223"/>
      <c r="MJO254" s="223"/>
      <c r="MJP254" s="333"/>
      <c r="MJQ254" s="333"/>
      <c r="MJR254" s="223"/>
      <c r="MJS254" s="418"/>
      <c r="MJT254" s="418"/>
      <c r="MJU254" s="331"/>
      <c r="MJV254" s="332"/>
      <c r="MJW254" s="418"/>
      <c r="MJX254" s="223"/>
      <c r="MJY254" s="223"/>
      <c r="MJZ254" s="333"/>
      <c r="MKA254" s="333"/>
      <c r="MKB254" s="223"/>
      <c r="MKC254" s="418"/>
      <c r="MKD254" s="418"/>
      <c r="MKE254" s="331"/>
      <c r="MKF254" s="332"/>
      <c r="MKG254" s="418"/>
      <c r="MKH254" s="223"/>
      <c r="MKI254" s="223"/>
      <c r="MKJ254" s="333"/>
      <c r="MKK254" s="333"/>
      <c r="MKL254" s="223"/>
      <c r="MKM254" s="418"/>
      <c r="MKN254" s="418"/>
      <c r="MKO254" s="331"/>
      <c r="MKP254" s="332"/>
      <c r="MKQ254" s="418"/>
      <c r="MKR254" s="223"/>
      <c r="MKS254" s="223"/>
      <c r="MKT254" s="333"/>
      <c r="MKU254" s="333"/>
      <c r="MKV254" s="223"/>
      <c r="MKW254" s="418"/>
      <c r="MKX254" s="418"/>
      <c r="MKY254" s="331"/>
      <c r="MKZ254" s="332"/>
      <c r="MLA254" s="418"/>
      <c r="MLB254" s="223"/>
      <c r="MLC254" s="223"/>
      <c r="MLD254" s="333"/>
      <c r="MLE254" s="333"/>
      <c r="MLF254" s="223"/>
      <c r="MLG254" s="418"/>
      <c r="MLH254" s="418"/>
      <c r="MLI254" s="331"/>
      <c r="MLJ254" s="332"/>
      <c r="MLK254" s="418"/>
      <c r="MLL254" s="223"/>
      <c r="MLM254" s="223"/>
      <c r="MLN254" s="333"/>
      <c r="MLO254" s="333"/>
      <c r="MLP254" s="223"/>
      <c r="MLQ254" s="418"/>
      <c r="MLR254" s="418"/>
      <c r="MLS254" s="331"/>
      <c r="MLT254" s="332"/>
      <c r="MLU254" s="418"/>
      <c r="MLV254" s="223"/>
      <c r="MLW254" s="223"/>
      <c r="MLX254" s="333"/>
      <c r="MLY254" s="333"/>
      <c r="MLZ254" s="223"/>
      <c r="MMA254" s="418"/>
      <c r="MMB254" s="418"/>
      <c r="MMC254" s="331"/>
      <c r="MMD254" s="332"/>
      <c r="MME254" s="418"/>
      <c r="MMF254" s="223"/>
      <c r="MMG254" s="223"/>
      <c r="MMH254" s="333"/>
      <c r="MMI254" s="333"/>
      <c r="MMJ254" s="223"/>
      <c r="MMK254" s="418"/>
      <c r="MML254" s="418"/>
      <c r="MMM254" s="331"/>
      <c r="MMN254" s="332"/>
      <c r="MMO254" s="418"/>
      <c r="MMP254" s="223"/>
      <c r="MMQ254" s="223"/>
      <c r="MMR254" s="333"/>
      <c r="MMS254" s="333"/>
      <c r="MMT254" s="223"/>
      <c r="MMU254" s="418"/>
      <c r="MMV254" s="418"/>
      <c r="MMW254" s="331"/>
      <c r="MMX254" s="332"/>
      <c r="MMY254" s="418"/>
      <c r="MMZ254" s="223"/>
      <c r="MNA254" s="223"/>
      <c r="MNB254" s="333"/>
      <c r="MNC254" s="333"/>
      <c r="MND254" s="223"/>
      <c r="MNE254" s="418"/>
      <c r="MNF254" s="418"/>
      <c r="MNG254" s="331"/>
      <c r="MNH254" s="332"/>
      <c r="MNI254" s="418"/>
      <c r="MNJ254" s="223"/>
      <c r="MNK254" s="223"/>
      <c r="MNL254" s="333"/>
      <c r="MNM254" s="333"/>
      <c r="MNN254" s="223"/>
      <c r="MNO254" s="418"/>
      <c r="MNP254" s="418"/>
      <c r="MNQ254" s="331"/>
      <c r="MNR254" s="332"/>
      <c r="MNS254" s="418"/>
      <c r="MNT254" s="223"/>
      <c r="MNU254" s="223"/>
      <c r="MNV254" s="333"/>
      <c r="MNW254" s="333"/>
      <c r="MNX254" s="223"/>
      <c r="MNY254" s="418"/>
      <c r="MNZ254" s="418"/>
      <c r="MOA254" s="331"/>
      <c r="MOB254" s="332"/>
      <c r="MOC254" s="418"/>
      <c r="MOD254" s="223"/>
      <c r="MOE254" s="223"/>
      <c r="MOF254" s="333"/>
      <c r="MOG254" s="333"/>
      <c r="MOH254" s="223"/>
      <c r="MOI254" s="418"/>
      <c r="MOJ254" s="418"/>
      <c r="MOK254" s="331"/>
      <c r="MOL254" s="332"/>
      <c r="MOM254" s="418"/>
      <c r="MON254" s="223"/>
      <c r="MOO254" s="223"/>
      <c r="MOP254" s="333"/>
      <c r="MOQ254" s="333"/>
      <c r="MOR254" s="223"/>
      <c r="MOS254" s="418"/>
      <c r="MOT254" s="418"/>
      <c r="MOU254" s="331"/>
      <c r="MOV254" s="332"/>
      <c r="MOW254" s="418"/>
      <c r="MOX254" s="223"/>
      <c r="MOY254" s="223"/>
      <c r="MOZ254" s="333"/>
      <c r="MPA254" s="333"/>
      <c r="MPB254" s="223"/>
      <c r="MPC254" s="418"/>
      <c r="MPD254" s="418"/>
      <c r="MPE254" s="331"/>
      <c r="MPF254" s="332"/>
      <c r="MPG254" s="418"/>
      <c r="MPH254" s="223"/>
      <c r="MPI254" s="223"/>
      <c r="MPJ254" s="333"/>
      <c r="MPK254" s="333"/>
      <c r="MPL254" s="223"/>
      <c r="MPM254" s="418"/>
      <c r="MPN254" s="418"/>
      <c r="MPO254" s="331"/>
      <c r="MPP254" s="332"/>
      <c r="MPQ254" s="418"/>
      <c r="MPR254" s="223"/>
      <c r="MPS254" s="223"/>
      <c r="MPT254" s="333"/>
      <c r="MPU254" s="333"/>
      <c r="MPV254" s="223"/>
      <c r="MPW254" s="418"/>
      <c r="MPX254" s="418"/>
      <c r="MPY254" s="331"/>
      <c r="MPZ254" s="332"/>
      <c r="MQA254" s="418"/>
      <c r="MQB254" s="223"/>
      <c r="MQC254" s="223"/>
      <c r="MQD254" s="333"/>
      <c r="MQE254" s="333"/>
      <c r="MQF254" s="223"/>
      <c r="MQG254" s="418"/>
      <c r="MQH254" s="418"/>
      <c r="MQI254" s="331"/>
      <c r="MQJ254" s="332"/>
      <c r="MQK254" s="418"/>
      <c r="MQL254" s="223"/>
      <c r="MQM254" s="223"/>
      <c r="MQN254" s="333"/>
      <c r="MQO254" s="333"/>
      <c r="MQP254" s="223"/>
      <c r="MQQ254" s="418"/>
      <c r="MQR254" s="418"/>
      <c r="MQS254" s="331"/>
      <c r="MQT254" s="332"/>
      <c r="MQU254" s="418"/>
      <c r="MQV254" s="223"/>
      <c r="MQW254" s="223"/>
      <c r="MQX254" s="333"/>
      <c r="MQY254" s="333"/>
      <c r="MQZ254" s="223"/>
      <c r="MRA254" s="418"/>
      <c r="MRB254" s="418"/>
      <c r="MRC254" s="331"/>
      <c r="MRD254" s="332"/>
      <c r="MRE254" s="418"/>
      <c r="MRF254" s="223"/>
      <c r="MRG254" s="223"/>
      <c r="MRH254" s="333"/>
      <c r="MRI254" s="333"/>
      <c r="MRJ254" s="223"/>
      <c r="MRK254" s="418"/>
      <c r="MRL254" s="418"/>
      <c r="MRM254" s="331"/>
      <c r="MRN254" s="332"/>
      <c r="MRO254" s="418"/>
      <c r="MRP254" s="223"/>
      <c r="MRQ254" s="223"/>
      <c r="MRR254" s="333"/>
      <c r="MRS254" s="333"/>
      <c r="MRT254" s="223"/>
      <c r="MRU254" s="418"/>
      <c r="MRV254" s="418"/>
      <c r="MRW254" s="331"/>
      <c r="MRX254" s="332"/>
      <c r="MRY254" s="418"/>
      <c r="MRZ254" s="223"/>
      <c r="MSA254" s="223"/>
      <c r="MSB254" s="333"/>
      <c r="MSC254" s="333"/>
      <c r="MSD254" s="223"/>
      <c r="MSE254" s="418"/>
      <c r="MSF254" s="418"/>
      <c r="MSG254" s="331"/>
      <c r="MSH254" s="332"/>
      <c r="MSI254" s="418"/>
      <c r="MSJ254" s="223"/>
      <c r="MSK254" s="223"/>
      <c r="MSL254" s="333"/>
      <c r="MSM254" s="333"/>
      <c r="MSN254" s="223"/>
      <c r="MSO254" s="418"/>
      <c r="MSP254" s="418"/>
      <c r="MSQ254" s="331"/>
      <c r="MSR254" s="332"/>
      <c r="MSS254" s="418"/>
      <c r="MST254" s="223"/>
      <c r="MSU254" s="223"/>
      <c r="MSV254" s="333"/>
      <c r="MSW254" s="333"/>
      <c r="MSX254" s="223"/>
      <c r="MSY254" s="418"/>
      <c r="MSZ254" s="418"/>
      <c r="MTA254" s="331"/>
      <c r="MTB254" s="332"/>
      <c r="MTC254" s="418"/>
      <c r="MTD254" s="223"/>
      <c r="MTE254" s="223"/>
      <c r="MTF254" s="333"/>
      <c r="MTG254" s="333"/>
      <c r="MTH254" s="223"/>
      <c r="MTI254" s="418"/>
      <c r="MTJ254" s="418"/>
      <c r="MTK254" s="331"/>
      <c r="MTL254" s="332"/>
      <c r="MTM254" s="418"/>
      <c r="MTN254" s="223"/>
      <c r="MTO254" s="223"/>
      <c r="MTP254" s="333"/>
      <c r="MTQ254" s="333"/>
      <c r="MTR254" s="223"/>
      <c r="MTS254" s="418"/>
      <c r="MTT254" s="418"/>
      <c r="MTU254" s="331"/>
      <c r="MTV254" s="332"/>
      <c r="MTW254" s="418"/>
      <c r="MTX254" s="223"/>
      <c r="MTY254" s="223"/>
      <c r="MTZ254" s="333"/>
      <c r="MUA254" s="333"/>
      <c r="MUB254" s="223"/>
      <c r="MUC254" s="418"/>
      <c r="MUD254" s="418"/>
      <c r="MUE254" s="331"/>
      <c r="MUF254" s="332"/>
      <c r="MUG254" s="418"/>
      <c r="MUH254" s="223"/>
      <c r="MUI254" s="223"/>
      <c r="MUJ254" s="333"/>
      <c r="MUK254" s="333"/>
      <c r="MUL254" s="223"/>
      <c r="MUM254" s="418"/>
      <c r="MUN254" s="418"/>
      <c r="MUO254" s="331"/>
      <c r="MUP254" s="332"/>
      <c r="MUQ254" s="418"/>
      <c r="MUR254" s="223"/>
      <c r="MUS254" s="223"/>
      <c r="MUT254" s="333"/>
      <c r="MUU254" s="333"/>
      <c r="MUV254" s="223"/>
      <c r="MUW254" s="418"/>
      <c r="MUX254" s="418"/>
      <c r="MUY254" s="331"/>
      <c r="MUZ254" s="332"/>
      <c r="MVA254" s="418"/>
      <c r="MVB254" s="223"/>
      <c r="MVC254" s="223"/>
      <c r="MVD254" s="333"/>
      <c r="MVE254" s="333"/>
      <c r="MVF254" s="223"/>
      <c r="MVG254" s="418"/>
      <c r="MVH254" s="418"/>
      <c r="MVI254" s="331"/>
      <c r="MVJ254" s="332"/>
      <c r="MVK254" s="418"/>
      <c r="MVL254" s="223"/>
      <c r="MVM254" s="223"/>
      <c r="MVN254" s="333"/>
      <c r="MVO254" s="333"/>
      <c r="MVP254" s="223"/>
      <c r="MVQ254" s="418"/>
      <c r="MVR254" s="418"/>
      <c r="MVS254" s="331"/>
      <c r="MVT254" s="332"/>
      <c r="MVU254" s="418"/>
      <c r="MVV254" s="223"/>
      <c r="MVW254" s="223"/>
      <c r="MVX254" s="333"/>
      <c r="MVY254" s="333"/>
      <c r="MVZ254" s="223"/>
      <c r="MWA254" s="418"/>
      <c r="MWB254" s="418"/>
      <c r="MWC254" s="331"/>
      <c r="MWD254" s="332"/>
      <c r="MWE254" s="418"/>
      <c r="MWF254" s="223"/>
      <c r="MWG254" s="223"/>
      <c r="MWH254" s="333"/>
      <c r="MWI254" s="333"/>
      <c r="MWJ254" s="223"/>
      <c r="MWK254" s="418"/>
      <c r="MWL254" s="418"/>
      <c r="MWM254" s="331"/>
      <c r="MWN254" s="332"/>
      <c r="MWO254" s="418"/>
      <c r="MWP254" s="223"/>
      <c r="MWQ254" s="223"/>
      <c r="MWR254" s="333"/>
      <c r="MWS254" s="333"/>
      <c r="MWT254" s="223"/>
      <c r="MWU254" s="418"/>
      <c r="MWV254" s="418"/>
      <c r="MWW254" s="331"/>
      <c r="MWX254" s="332"/>
      <c r="MWY254" s="418"/>
      <c r="MWZ254" s="223"/>
      <c r="MXA254" s="223"/>
      <c r="MXB254" s="333"/>
      <c r="MXC254" s="333"/>
      <c r="MXD254" s="223"/>
      <c r="MXE254" s="418"/>
      <c r="MXF254" s="418"/>
      <c r="MXG254" s="331"/>
      <c r="MXH254" s="332"/>
      <c r="MXI254" s="418"/>
      <c r="MXJ254" s="223"/>
      <c r="MXK254" s="223"/>
      <c r="MXL254" s="333"/>
      <c r="MXM254" s="333"/>
      <c r="MXN254" s="223"/>
      <c r="MXO254" s="418"/>
      <c r="MXP254" s="418"/>
      <c r="MXQ254" s="331"/>
      <c r="MXR254" s="332"/>
      <c r="MXS254" s="418"/>
      <c r="MXT254" s="223"/>
      <c r="MXU254" s="223"/>
      <c r="MXV254" s="333"/>
      <c r="MXW254" s="333"/>
      <c r="MXX254" s="223"/>
      <c r="MXY254" s="418"/>
      <c r="MXZ254" s="418"/>
      <c r="MYA254" s="331"/>
      <c r="MYB254" s="332"/>
      <c r="MYC254" s="418"/>
      <c r="MYD254" s="223"/>
      <c r="MYE254" s="223"/>
      <c r="MYF254" s="333"/>
      <c r="MYG254" s="333"/>
      <c r="MYH254" s="223"/>
      <c r="MYI254" s="418"/>
      <c r="MYJ254" s="418"/>
      <c r="MYK254" s="331"/>
      <c r="MYL254" s="332"/>
      <c r="MYM254" s="418"/>
      <c r="MYN254" s="223"/>
      <c r="MYO254" s="223"/>
      <c r="MYP254" s="333"/>
      <c r="MYQ254" s="333"/>
      <c r="MYR254" s="223"/>
      <c r="MYS254" s="418"/>
      <c r="MYT254" s="418"/>
      <c r="MYU254" s="331"/>
      <c r="MYV254" s="332"/>
      <c r="MYW254" s="418"/>
      <c r="MYX254" s="223"/>
      <c r="MYY254" s="223"/>
      <c r="MYZ254" s="333"/>
      <c r="MZA254" s="333"/>
      <c r="MZB254" s="223"/>
      <c r="MZC254" s="418"/>
      <c r="MZD254" s="418"/>
      <c r="MZE254" s="331"/>
      <c r="MZF254" s="332"/>
      <c r="MZG254" s="418"/>
      <c r="MZH254" s="223"/>
      <c r="MZI254" s="223"/>
      <c r="MZJ254" s="333"/>
      <c r="MZK254" s="333"/>
      <c r="MZL254" s="223"/>
      <c r="MZM254" s="418"/>
      <c r="MZN254" s="418"/>
      <c r="MZO254" s="331"/>
      <c r="MZP254" s="332"/>
      <c r="MZQ254" s="418"/>
      <c r="MZR254" s="223"/>
      <c r="MZS254" s="223"/>
      <c r="MZT254" s="333"/>
      <c r="MZU254" s="333"/>
      <c r="MZV254" s="223"/>
      <c r="MZW254" s="418"/>
      <c r="MZX254" s="418"/>
      <c r="MZY254" s="331"/>
      <c r="MZZ254" s="332"/>
      <c r="NAA254" s="418"/>
      <c r="NAB254" s="223"/>
      <c r="NAC254" s="223"/>
      <c r="NAD254" s="333"/>
      <c r="NAE254" s="333"/>
      <c r="NAF254" s="223"/>
      <c r="NAG254" s="418"/>
      <c r="NAH254" s="418"/>
      <c r="NAI254" s="331"/>
      <c r="NAJ254" s="332"/>
      <c r="NAK254" s="418"/>
      <c r="NAL254" s="223"/>
      <c r="NAM254" s="223"/>
      <c r="NAN254" s="333"/>
      <c r="NAO254" s="333"/>
      <c r="NAP254" s="223"/>
      <c r="NAQ254" s="418"/>
      <c r="NAR254" s="418"/>
      <c r="NAS254" s="331"/>
      <c r="NAT254" s="332"/>
      <c r="NAU254" s="418"/>
      <c r="NAV254" s="223"/>
      <c r="NAW254" s="223"/>
      <c r="NAX254" s="333"/>
      <c r="NAY254" s="333"/>
      <c r="NAZ254" s="223"/>
      <c r="NBA254" s="418"/>
      <c r="NBB254" s="418"/>
      <c r="NBC254" s="331"/>
      <c r="NBD254" s="332"/>
      <c r="NBE254" s="418"/>
      <c r="NBF254" s="223"/>
      <c r="NBG254" s="223"/>
      <c r="NBH254" s="333"/>
      <c r="NBI254" s="333"/>
      <c r="NBJ254" s="223"/>
      <c r="NBK254" s="418"/>
      <c r="NBL254" s="418"/>
      <c r="NBM254" s="331"/>
      <c r="NBN254" s="332"/>
      <c r="NBO254" s="418"/>
      <c r="NBP254" s="223"/>
      <c r="NBQ254" s="223"/>
      <c r="NBR254" s="333"/>
      <c r="NBS254" s="333"/>
      <c r="NBT254" s="223"/>
      <c r="NBU254" s="418"/>
      <c r="NBV254" s="418"/>
      <c r="NBW254" s="331"/>
      <c r="NBX254" s="332"/>
      <c r="NBY254" s="418"/>
      <c r="NBZ254" s="223"/>
      <c r="NCA254" s="223"/>
      <c r="NCB254" s="333"/>
      <c r="NCC254" s="333"/>
      <c r="NCD254" s="223"/>
      <c r="NCE254" s="418"/>
      <c r="NCF254" s="418"/>
      <c r="NCG254" s="331"/>
      <c r="NCH254" s="332"/>
      <c r="NCI254" s="418"/>
      <c r="NCJ254" s="223"/>
      <c r="NCK254" s="223"/>
      <c r="NCL254" s="333"/>
      <c r="NCM254" s="333"/>
      <c r="NCN254" s="223"/>
      <c r="NCO254" s="418"/>
      <c r="NCP254" s="418"/>
      <c r="NCQ254" s="331"/>
      <c r="NCR254" s="332"/>
      <c r="NCS254" s="418"/>
      <c r="NCT254" s="223"/>
      <c r="NCU254" s="223"/>
      <c r="NCV254" s="333"/>
      <c r="NCW254" s="333"/>
      <c r="NCX254" s="223"/>
      <c r="NCY254" s="418"/>
      <c r="NCZ254" s="418"/>
      <c r="NDA254" s="331"/>
      <c r="NDB254" s="332"/>
      <c r="NDC254" s="418"/>
      <c r="NDD254" s="223"/>
      <c r="NDE254" s="223"/>
      <c r="NDF254" s="333"/>
      <c r="NDG254" s="333"/>
      <c r="NDH254" s="223"/>
      <c r="NDI254" s="418"/>
      <c r="NDJ254" s="418"/>
      <c r="NDK254" s="331"/>
      <c r="NDL254" s="332"/>
      <c r="NDM254" s="418"/>
      <c r="NDN254" s="223"/>
      <c r="NDO254" s="223"/>
      <c r="NDP254" s="333"/>
      <c r="NDQ254" s="333"/>
      <c r="NDR254" s="223"/>
      <c r="NDS254" s="418"/>
      <c r="NDT254" s="418"/>
      <c r="NDU254" s="331"/>
      <c r="NDV254" s="332"/>
      <c r="NDW254" s="418"/>
      <c r="NDX254" s="223"/>
      <c r="NDY254" s="223"/>
      <c r="NDZ254" s="333"/>
      <c r="NEA254" s="333"/>
      <c r="NEB254" s="223"/>
      <c r="NEC254" s="418"/>
      <c r="NED254" s="418"/>
      <c r="NEE254" s="331"/>
      <c r="NEF254" s="332"/>
      <c r="NEG254" s="418"/>
      <c r="NEH254" s="223"/>
      <c r="NEI254" s="223"/>
      <c r="NEJ254" s="333"/>
      <c r="NEK254" s="333"/>
      <c r="NEL254" s="223"/>
      <c r="NEM254" s="418"/>
      <c r="NEN254" s="418"/>
      <c r="NEO254" s="331"/>
      <c r="NEP254" s="332"/>
      <c r="NEQ254" s="418"/>
      <c r="NER254" s="223"/>
      <c r="NES254" s="223"/>
      <c r="NET254" s="333"/>
      <c r="NEU254" s="333"/>
      <c r="NEV254" s="223"/>
      <c r="NEW254" s="418"/>
      <c r="NEX254" s="418"/>
      <c r="NEY254" s="331"/>
      <c r="NEZ254" s="332"/>
      <c r="NFA254" s="418"/>
      <c r="NFB254" s="223"/>
      <c r="NFC254" s="223"/>
      <c r="NFD254" s="333"/>
      <c r="NFE254" s="333"/>
      <c r="NFF254" s="223"/>
      <c r="NFG254" s="418"/>
      <c r="NFH254" s="418"/>
      <c r="NFI254" s="331"/>
      <c r="NFJ254" s="332"/>
      <c r="NFK254" s="418"/>
      <c r="NFL254" s="223"/>
      <c r="NFM254" s="223"/>
      <c r="NFN254" s="333"/>
      <c r="NFO254" s="333"/>
      <c r="NFP254" s="223"/>
      <c r="NFQ254" s="418"/>
      <c r="NFR254" s="418"/>
      <c r="NFS254" s="331"/>
      <c r="NFT254" s="332"/>
      <c r="NFU254" s="418"/>
      <c r="NFV254" s="223"/>
      <c r="NFW254" s="223"/>
      <c r="NFX254" s="333"/>
      <c r="NFY254" s="333"/>
      <c r="NFZ254" s="223"/>
      <c r="NGA254" s="418"/>
      <c r="NGB254" s="418"/>
      <c r="NGC254" s="331"/>
      <c r="NGD254" s="332"/>
      <c r="NGE254" s="418"/>
      <c r="NGF254" s="223"/>
      <c r="NGG254" s="223"/>
      <c r="NGH254" s="333"/>
      <c r="NGI254" s="333"/>
      <c r="NGJ254" s="223"/>
      <c r="NGK254" s="418"/>
      <c r="NGL254" s="418"/>
      <c r="NGM254" s="331"/>
      <c r="NGN254" s="332"/>
      <c r="NGO254" s="418"/>
      <c r="NGP254" s="223"/>
      <c r="NGQ254" s="223"/>
      <c r="NGR254" s="333"/>
      <c r="NGS254" s="333"/>
      <c r="NGT254" s="223"/>
      <c r="NGU254" s="418"/>
      <c r="NGV254" s="418"/>
      <c r="NGW254" s="331"/>
      <c r="NGX254" s="332"/>
      <c r="NGY254" s="418"/>
      <c r="NGZ254" s="223"/>
      <c r="NHA254" s="223"/>
      <c r="NHB254" s="333"/>
      <c r="NHC254" s="333"/>
      <c r="NHD254" s="223"/>
      <c r="NHE254" s="418"/>
      <c r="NHF254" s="418"/>
      <c r="NHG254" s="331"/>
      <c r="NHH254" s="332"/>
      <c r="NHI254" s="418"/>
      <c r="NHJ254" s="223"/>
      <c r="NHK254" s="223"/>
      <c r="NHL254" s="333"/>
      <c r="NHM254" s="333"/>
      <c r="NHN254" s="223"/>
      <c r="NHO254" s="418"/>
      <c r="NHP254" s="418"/>
      <c r="NHQ254" s="331"/>
      <c r="NHR254" s="332"/>
      <c r="NHS254" s="418"/>
      <c r="NHT254" s="223"/>
      <c r="NHU254" s="223"/>
      <c r="NHV254" s="333"/>
      <c r="NHW254" s="333"/>
      <c r="NHX254" s="223"/>
      <c r="NHY254" s="418"/>
      <c r="NHZ254" s="418"/>
      <c r="NIA254" s="331"/>
      <c r="NIB254" s="332"/>
      <c r="NIC254" s="418"/>
      <c r="NID254" s="223"/>
      <c r="NIE254" s="223"/>
      <c r="NIF254" s="333"/>
      <c r="NIG254" s="333"/>
      <c r="NIH254" s="223"/>
      <c r="NII254" s="418"/>
      <c r="NIJ254" s="418"/>
      <c r="NIK254" s="331"/>
      <c r="NIL254" s="332"/>
      <c r="NIM254" s="418"/>
      <c r="NIN254" s="223"/>
      <c r="NIO254" s="223"/>
      <c r="NIP254" s="333"/>
      <c r="NIQ254" s="333"/>
      <c r="NIR254" s="223"/>
      <c r="NIS254" s="418"/>
      <c r="NIT254" s="418"/>
      <c r="NIU254" s="331"/>
      <c r="NIV254" s="332"/>
      <c r="NIW254" s="418"/>
      <c r="NIX254" s="223"/>
      <c r="NIY254" s="223"/>
      <c r="NIZ254" s="333"/>
      <c r="NJA254" s="333"/>
      <c r="NJB254" s="223"/>
      <c r="NJC254" s="418"/>
      <c r="NJD254" s="418"/>
      <c r="NJE254" s="331"/>
      <c r="NJF254" s="332"/>
      <c r="NJG254" s="418"/>
      <c r="NJH254" s="223"/>
      <c r="NJI254" s="223"/>
      <c r="NJJ254" s="333"/>
      <c r="NJK254" s="333"/>
      <c r="NJL254" s="223"/>
      <c r="NJM254" s="418"/>
      <c r="NJN254" s="418"/>
      <c r="NJO254" s="331"/>
      <c r="NJP254" s="332"/>
      <c r="NJQ254" s="418"/>
      <c r="NJR254" s="223"/>
      <c r="NJS254" s="223"/>
      <c r="NJT254" s="333"/>
      <c r="NJU254" s="333"/>
      <c r="NJV254" s="223"/>
      <c r="NJW254" s="418"/>
      <c r="NJX254" s="418"/>
      <c r="NJY254" s="331"/>
      <c r="NJZ254" s="332"/>
      <c r="NKA254" s="418"/>
      <c r="NKB254" s="223"/>
      <c r="NKC254" s="223"/>
      <c r="NKD254" s="333"/>
      <c r="NKE254" s="333"/>
      <c r="NKF254" s="223"/>
      <c r="NKG254" s="418"/>
      <c r="NKH254" s="418"/>
      <c r="NKI254" s="331"/>
      <c r="NKJ254" s="332"/>
      <c r="NKK254" s="418"/>
      <c r="NKL254" s="223"/>
      <c r="NKM254" s="223"/>
      <c r="NKN254" s="333"/>
      <c r="NKO254" s="333"/>
      <c r="NKP254" s="223"/>
      <c r="NKQ254" s="418"/>
      <c r="NKR254" s="418"/>
      <c r="NKS254" s="331"/>
      <c r="NKT254" s="332"/>
      <c r="NKU254" s="418"/>
      <c r="NKV254" s="223"/>
      <c r="NKW254" s="223"/>
      <c r="NKX254" s="333"/>
      <c r="NKY254" s="333"/>
      <c r="NKZ254" s="223"/>
      <c r="NLA254" s="418"/>
      <c r="NLB254" s="418"/>
      <c r="NLC254" s="331"/>
      <c r="NLD254" s="332"/>
      <c r="NLE254" s="418"/>
      <c r="NLF254" s="223"/>
      <c r="NLG254" s="223"/>
      <c r="NLH254" s="333"/>
      <c r="NLI254" s="333"/>
      <c r="NLJ254" s="223"/>
      <c r="NLK254" s="418"/>
      <c r="NLL254" s="418"/>
      <c r="NLM254" s="331"/>
      <c r="NLN254" s="332"/>
      <c r="NLO254" s="418"/>
      <c r="NLP254" s="223"/>
      <c r="NLQ254" s="223"/>
      <c r="NLR254" s="333"/>
      <c r="NLS254" s="333"/>
      <c r="NLT254" s="223"/>
      <c r="NLU254" s="418"/>
      <c r="NLV254" s="418"/>
      <c r="NLW254" s="331"/>
      <c r="NLX254" s="332"/>
      <c r="NLY254" s="418"/>
      <c r="NLZ254" s="223"/>
      <c r="NMA254" s="223"/>
      <c r="NMB254" s="333"/>
      <c r="NMC254" s="333"/>
      <c r="NMD254" s="223"/>
      <c r="NME254" s="418"/>
      <c r="NMF254" s="418"/>
      <c r="NMG254" s="331"/>
      <c r="NMH254" s="332"/>
      <c r="NMI254" s="418"/>
      <c r="NMJ254" s="223"/>
      <c r="NMK254" s="223"/>
      <c r="NML254" s="333"/>
      <c r="NMM254" s="333"/>
      <c r="NMN254" s="223"/>
      <c r="NMO254" s="418"/>
      <c r="NMP254" s="418"/>
      <c r="NMQ254" s="331"/>
      <c r="NMR254" s="332"/>
      <c r="NMS254" s="418"/>
      <c r="NMT254" s="223"/>
      <c r="NMU254" s="223"/>
      <c r="NMV254" s="333"/>
      <c r="NMW254" s="333"/>
      <c r="NMX254" s="223"/>
      <c r="NMY254" s="418"/>
      <c r="NMZ254" s="418"/>
      <c r="NNA254" s="331"/>
      <c r="NNB254" s="332"/>
      <c r="NNC254" s="418"/>
      <c r="NND254" s="223"/>
      <c r="NNE254" s="223"/>
      <c r="NNF254" s="333"/>
      <c r="NNG254" s="333"/>
      <c r="NNH254" s="223"/>
      <c r="NNI254" s="418"/>
      <c r="NNJ254" s="418"/>
      <c r="NNK254" s="331"/>
      <c r="NNL254" s="332"/>
      <c r="NNM254" s="418"/>
      <c r="NNN254" s="223"/>
      <c r="NNO254" s="223"/>
      <c r="NNP254" s="333"/>
      <c r="NNQ254" s="333"/>
      <c r="NNR254" s="223"/>
      <c r="NNS254" s="418"/>
      <c r="NNT254" s="418"/>
      <c r="NNU254" s="331"/>
      <c r="NNV254" s="332"/>
      <c r="NNW254" s="418"/>
      <c r="NNX254" s="223"/>
      <c r="NNY254" s="223"/>
      <c r="NNZ254" s="333"/>
      <c r="NOA254" s="333"/>
      <c r="NOB254" s="223"/>
      <c r="NOC254" s="418"/>
      <c r="NOD254" s="418"/>
      <c r="NOE254" s="331"/>
      <c r="NOF254" s="332"/>
      <c r="NOG254" s="418"/>
      <c r="NOH254" s="223"/>
      <c r="NOI254" s="223"/>
      <c r="NOJ254" s="333"/>
      <c r="NOK254" s="333"/>
      <c r="NOL254" s="223"/>
      <c r="NOM254" s="418"/>
      <c r="NON254" s="418"/>
      <c r="NOO254" s="331"/>
      <c r="NOP254" s="332"/>
      <c r="NOQ254" s="418"/>
      <c r="NOR254" s="223"/>
      <c r="NOS254" s="223"/>
      <c r="NOT254" s="333"/>
      <c r="NOU254" s="333"/>
      <c r="NOV254" s="223"/>
      <c r="NOW254" s="418"/>
      <c r="NOX254" s="418"/>
      <c r="NOY254" s="331"/>
      <c r="NOZ254" s="332"/>
      <c r="NPA254" s="418"/>
      <c r="NPB254" s="223"/>
      <c r="NPC254" s="223"/>
      <c r="NPD254" s="333"/>
      <c r="NPE254" s="333"/>
      <c r="NPF254" s="223"/>
      <c r="NPG254" s="418"/>
      <c r="NPH254" s="418"/>
      <c r="NPI254" s="331"/>
      <c r="NPJ254" s="332"/>
      <c r="NPK254" s="418"/>
      <c r="NPL254" s="223"/>
      <c r="NPM254" s="223"/>
      <c r="NPN254" s="333"/>
      <c r="NPO254" s="333"/>
      <c r="NPP254" s="223"/>
      <c r="NPQ254" s="418"/>
      <c r="NPR254" s="418"/>
      <c r="NPS254" s="331"/>
      <c r="NPT254" s="332"/>
      <c r="NPU254" s="418"/>
      <c r="NPV254" s="223"/>
      <c r="NPW254" s="223"/>
      <c r="NPX254" s="333"/>
      <c r="NPY254" s="333"/>
      <c r="NPZ254" s="223"/>
      <c r="NQA254" s="418"/>
      <c r="NQB254" s="418"/>
      <c r="NQC254" s="331"/>
      <c r="NQD254" s="332"/>
      <c r="NQE254" s="418"/>
      <c r="NQF254" s="223"/>
      <c r="NQG254" s="223"/>
      <c r="NQH254" s="333"/>
      <c r="NQI254" s="333"/>
      <c r="NQJ254" s="223"/>
      <c r="NQK254" s="418"/>
      <c r="NQL254" s="418"/>
      <c r="NQM254" s="331"/>
      <c r="NQN254" s="332"/>
      <c r="NQO254" s="418"/>
      <c r="NQP254" s="223"/>
      <c r="NQQ254" s="223"/>
      <c r="NQR254" s="333"/>
      <c r="NQS254" s="333"/>
      <c r="NQT254" s="223"/>
      <c r="NQU254" s="418"/>
      <c r="NQV254" s="418"/>
      <c r="NQW254" s="331"/>
      <c r="NQX254" s="332"/>
      <c r="NQY254" s="418"/>
      <c r="NQZ254" s="223"/>
      <c r="NRA254" s="223"/>
      <c r="NRB254" s="333"/>
      <c r="NRC254" s="333"/>
      <c r="NRD254" s="223"/>
      <c r="NRE254" s="418"/>
      <c r="NRF254" s="418"/>
      <c r="NRG254" s="331"/>
      <c r="NRH254" s="332"/>
      <c r="NRI254" s="418"/>
      <c r="NRJ254" s="223"/>
      <c r="NRK254" s="223"/>
      <c r="NRL254" s="333"/>
      <c r="NRM254" s="333"/>
      <c r="NRN254" s="223"/>
      <c r="NRO254" s="418"/>
      <c r="NRP254" s="418"/>
      <c r="NRQ254" s="331"/>
      <c r="NRR254" s="332"/>
      <c r="NRS254" s="418"/>
      <c r="NRT254" s="223"/>
      <c r="NRU254" s="223"/>
      <c r="NRV254" s="333"/>
      <c r="NRW254" s="333"/>
      <c r="NRX254" s="223"/>
      <c r="NRY254" s="418"/>
      <c r="NRZ254" s="418"/>
      <c r="NSA254" s="331"/>
      <c r="NSB254" s="332"/>
      <c r="NSC254" s="418"/>
      <c r="NSD254" s="223"/>
      <c r="NSE254" s="223"/>
      <c r="NSF254" s="333"/>
      <c r="NSG254" s="333"/>
      <c r="NSH254" s="223"/>
      <c r="NSI254" s="418"/>
      <c r="NSJ254" s="418"/>
      <c r="NSK254" s="331"/>
      <c r="NSL254" s="332"/>
      <c r="NSM254" s="418"/>
      <c r="NSN254" s="223"/>
      <c r="NSO254" s="223"/>
      <c r="NSP254" s="333"/>
      <c r="NSQ254" s="333"/>
      <c r="NSR254" s="223"/>
      <c r="NSS254" s="418"/>
      <c r="NST254" s="418"/>
      <c r="NSU254" s="331"/>
      <c r="NSV254" s="332"/>
      <c r="NSW254" s="418"/>
      <c r="NSX254" s="223"/>
      <c r="NSY254" s="223"/>
      <c r="NSZ254" s="333"/>
      <c r="NTA254" s="333"/>
      <c r="NTB254" s="223"/>
      <c r="NTC254" s="418"/>
      <c r="NTD254" s="418"/>
      <c r="NTE254" s="331"/>
      <c r="NTF254" s="332"/>
      <c r="NTG254" s="418"/>
      <c r="NTH254" s="223"/>
      <c r="NTI254" s="223"/>
      <c r="NTJ254" s="333"/>
      <c r="NTK254" s="333"/>
      <c r="NTL254" s="223"/>
      <c r="NTM254" s="418"/>
      <c r="NTN254" s="418"/>
      <c r="NTO254" s="331"/>
      <c r="NTP254" s="332"/>
      <c r="NTQ254" s="418"/>
      <c r="NTR254" s="223"/>
      <c r="NTS254" s="223"/>
      <c r="NTT254" s="333"/>
      <c r="NTU254" s="333"/>
      <c r="NTV254" s="223"/>
      <c r="NTW254" s="418"/>
      <c r="NTX254" s="418"/>
      <c r="NTY254" s="331"/>
      <c r="NTZ254" s="332"/>
      <c r="NUA254" s="418"/>
      <c r="NUB254" s="223"/>
      <c r="NUC254" s="223"/>
      <c r="NUD254" s="333"/>
      <c r="NUE254" s="333"/>
      <c r="NUF254" s="223"/>
      <c r="NUG254" s="418"/>
      <c r="NUH254" s="418"/>
      <c r="NUI254" s="331"/>
      <c r="NUJ254" s="332"/>
      <c r="NUK254" s="418"/>
      <c r="NUL254" s="223"/>
      <c r="NUM254" s="223"/>
      <c r="NUN254" s="333"/>
      <c r="NUO254" s="333"/>
      <c r="NUP254" s="223"/>
      <c r="NUQ254" s="418"/>
      <c r="NUR254" s="418"/>
      <c r="NUS254" s="331"/>
      <c r="NUT254" s="332"/>
      <c r="NUU254" s="418"/>
      <c r="NUV254" s="223"/>
      <c r="NUW254" s="223"/>
      <c r="NUX254" s="333"/>
      <c r="NUY254" s="333"/>
      <c r="NUZ254" s="223"/>
      <c r="NVA254" s="418"/>
      <c r="NVB254" s="418"/>
      <c r="NVC254" s="331"/>
      <c r="NVD254" s="332"/>
      <c r="NVE254" s="418"/>
      <c r="NVF254" s="223"/>
      <c r="NVG254" s="223"/>
      <c r="NVH254" s="333"/>
      <c r="NVI254" s="333"/>
      <c r="NVJ254" s="223"/>
      <c r="NVK254" s="418"/>
      <c r="NVL254" s="418"/>
      <c r="NVM254" s="331"/>
      <c r="NVN254" s="332"/>
      <c r="NVO254" s="418"/>
      <c r="NVP254" s="223"/>
      <c r="NVQ254" s="223"/>
      <c r="NVR254" s="333"/>
      <c r="NVS254" s="333"/>
      <c r="NVT254" s="223"/>
      <c r="NVU254" s="418"/>
      <c r="NVV254" s="418"/>
      <c r="NVW254" s="331"/>
      <c r="NVX254" s="332"/>
      <c r="NVY254" s="418"/>
      <c r="NVZ254" s="223"/>
      <c r="NWA254" s="223"/>
      <c r="NWB254" s="333"/>
      <c r="NWC254" s="333"/>
      <c r="NWD254" s="223"/>
      <c r="NWE254" s="418"/>
      <c r="NWF254" s="418"/>
      <c r="NWG254" s="331"/>
      <c r="NWH254" s="332"/>
      <c r="NWI254" s="418"/>
      <c r="NWJ254" s="223"/>
      <c r="NWK254" s="223"/>
      <c r="NWL254" s="333"/>
      <c r="NWM254" s="333"/>
      <c r="NWN254" s="223"/>
      <c r="NWO254" s="418"/>
      <c r="NWP254" s="418"/>
      <c r="NWQ254" s="331"/>
      <c r="NWR254" s="332"/>
      <c r="NWS254" s="418"/>
      <c r="NWT254" s="223"/>
      <c r="NWU254" s="223"/>
      <c r="NWV254" s="333"/>
      <c r="NWW254" s="333"/>
      <c r="NWX254" s="223"/>
      <c r="NWY254" s="418"/>
      <c r="NWZ254" s="418"/>
      <c r="NXA254" s="331"/>
      <c r="NXB254" s="332"/>
      <c r="NXC254" s="418"/>
      <c r="NXD254" s="223"/>
      <c r="NXE254" s="223"/>
      <c r="NXF254" s="333"/>
      <c r="NXG254" s="333"/>
      <c r="NXH254" s="223"/>
      <c r="NXI254" s="418"/>
      <c r="NXJ254" s="418"/>
      <c r="NXK254" s="331"/>
      <c r="NXL254" s="332"/>
      <c r="NXM254" s="418"/>
      <c r="NXN254" s="223"/>
      <c r="NXO254" s="223"/>
      <c r="NXP254" s="333"/>
      <c r="NXQ254" s="333"/>
      <c r="NXR254" s="223"/>
      <c r="NXS254" s="418"/>
      <c r="NXT254" s="418"/>
      <c r="NXU254" s="331"/>
      <c r="NXV254" s="332"/>
      <c r="NXW254" s="418"/>
      <c r="NXX254" s="223"/>
      <c r="NXY254" s="223"/>
      <c r="NXZ254" s="333"/>
      <c r="NYA254" s="333"/>
      <c r="NYB254" s="223"/>
      <c r="NYC254" s="418"/>
      <c r="NYD254" s="418"/>
      <c r="NYE254" s="331"/>
      <c r="NYF254" s="332"/>
      <c r="NYG254" s="418"/>
      <c r="NYH254" s="223"/>
      <c r="NYI254" s="223"/>
      <c r="NYJ254" s="333"/>
      <c r="NYK254" s="333"/>
      <c r="NYL254" s="223"/>
      <c r="NYM254" s="418"/>
      <c r="NYN254" s="418"/>
      <c r="NYO254" s="331"/>
      <c r="NYP254" s="332"/>
      <c r="NYQ254" s="418"/>
      <c r="NYR254" s="223"/>
      <c r="NYS254" s="223"/>
      <c r="NYT254" s="333"/>
      <c r="NYU254" s="333"/>
      <c r="NYV254" s="223"/>
      <c r="NYW254" s="418"/>
      <c r="NYX254" s="418"/>
      <c r="NYY254" s="331"/>
      <c r="NYZ254" s="332"/>
      <c r="NZA254" s="418"/>
      <c r="NZB254" s="223"/>
      <c r="NZC254" s="223"/>
      <c r="NZD254" s="333"/>
      <c r="NZE254" s="333"/>
      <c r="NZF254" s="223"/>
      <c r="NZG254" s="418"/>
      <c r="NZH254" s="418"/>
      <c r="NZI254" s="331"/>
      <c r="NZJ254" s="332"/>
      <c r="NZK254" s="418"/>
      <c r="NZL254" s="223"/>
      <c r="NZM254" s="223"/>
      <c r="NZN254" s="333"/>
      <c r="NZO254" s="333"/>
      <c r="NZP254" s="223"/>
      <c r="NZQ254" s="418"/>
      <c r="NZR254" s="418"/>
      <c r="NZS254" s="331"/>
      <c r="NZT254" s="332"/>
      <c r="NZU254" s="418"/>
      <c r="NZV254" s="223"/>
      <c r="NZW254" s="223"/>
      <c r="NZX254" s="333"/>
      <c r="NZY254" s="333"/>
      <c r="NZZ254" s="223"/>
      <c r="OAA254" s="418"/>
      <c r="OAB254" s="418"/>
      <c r="OAC254" s="331"/>
      <c r="OAD254" s="332"/>
      <c r="OAE254" s="418"/>
      <c r="OAF254" s="223"/>
      <c r="OAG254" s="223"/>
      <c r="OAH254" s="333"/>
      <c r="OAI254" s="333"/>
      <c r="OAJ254" s="223"/>
      <c r="OAK254" s="418"/>
      <c r="OAL254" s="418"/>
      <c r="OAM254" s="331"/>
      <c r="OAN254" s="332"/>
      <c r="OAO254" s="418"/>
      <c r="OAP254" s="223"/>
      <c r="OAQ254" s="223"/>
      <c r="OAR254" s="333"/>
      <c r="OAS254" s="333"/>
      <c r="OAT254" s="223"/>
      <c r="OAU254" s="418"/>
      <c r="OAV254" s="418"/>
      <c r="OAW254" s="331"/>
      <c r="OAX254" s="332"/>
      <c r="OAY254" s="418"/>
      <c r="OAZ254" s="223"/>
      <c r="OBA254" s="223"/>
      <c r="OBB254" s="333"/>
      <c r="OBC254" s="333"/>
      <c r="OBD254" s="223"/>
      <c r="OBE254" s="418"/>
      <c r="OBF254" s="418"/>
      <c r="OBG254" s="331"/>
      <c r="OBH254" s="332"/>
      <c r="OBI254" s="418"/>
      <c r="OBJ254" s="223"/>
      <c r="OBK254" s="223"/>
      <c r="OBL254" s="333"/>
      <c r="OBM254" s="333"/>
      <c r="OBN254" s="223"/>
      <c r="OBO254" s="418"/>
      <c r="OBP254" s="418"/>
      <c r="OBQ254" s="331"/>
      <c r="OBR254" s="332"/>
      <c r="OBS254" s="418"/>
      <c r="OBT254" s="223"/>
      <c r="OBU254" s="223"/>
      <c r="OBV254" s="333"/>
      <c r="OBW254" s="333"/>
      <c r="OBX254" s="223"/>
      <c r="OBY254" s="418"/>
      <c r="OBZ254" s="418"/>
      <c r="OCA254" s="331"/>
      <c r="OCB254" s="332"/>
      <c r="OCC254" s="418"/>
      <c r="OCD254" s="223"/>
      <c r="OCE254" s="223"/>
      <c r="OCF254" s="333"/>
      <c r="OCG254" s="333"/>
      <c r="OCH254" s="223"/>
      <c r="OCI254" s="418"/>
      <c r="OCJ254" s="418"/>
      <c r="OCK254" s="331"/>
      <c r="OCL254" s="332"/>
      <c r="OCM254" s="418"/>
      <c r="OCN254" s="223"/>
      <c r="OCO254" s="223"/>
      <c r="OCP254" s="333"/>
      <c r="OCQ254" s="333"/>
      <c r="OCR254" s="223"/>
      <c r="OCS254" s="418"/>
      <c r="OCT254" s="418"/>
      <c r="OCU254" s="331"/>
      <c r="OCV254" s="332"/>
      <c r="OCW254" s="418"/>
      <c r="OCX254" s="223"/>
      <c r="OCY254" s="223"/>
      <c r="OCZ254" s="333"/>
      <c r="ODA254" s="333"/>
      <c r="ODB254" s="223"/>
      <c r="ODC254" s="418"/>
      <c r="ODD254" s="418"/>
      <c r="ODE254" s="331"/>
      <c r="ODF254" s="332"/>
      <c r="ODG254" s="418"/>
      <c r="ODH254" s="223"/>
      <c r="ODI254" s="223"/>
      <c r="ODJ254" s="333"/>
      <c r="ODK254" s="333"/>
      <c r="ODL254" s="223"/>
      <c r="ODM254" s="418"/>
      <c r="ODN254" s="418"/>
      <c r="ODO254" s="331"/>
      <c r="ODP254" s="332"/>
      <c r="ODQ254" s="418"/>
      <c r="ODR254" s="223"/>
      <c r="ODS254" s="223"/>
      <c r="ODT254" s="333"/>
      <c r="ODU254" s="333"/>
      <c r="ODV254" s="223"/>
      <c r="ODW254" s="418"/>
      <c r="ODX254" s="418"/>
      <c r="ODY254" s="331"/>
      <c r="ODZ254" s="332"/>
      <c r="OEA254" s="418"/>
      <c r="OEB254" s="223"/>
      <c r="OEC254" s="223"/>
      <c r="OED254" s="333"/>
      <c r="OEE254" s="333"/>
      <c r="OEF254" s="223"/>
      <c r="OEG254" s="418"/>
      <c r="OEH254" s="418"/>
      <c r="OEI254" s="331"/>
      <c r="OEJ254" s="332"/>
      <c r="OEK254" s="418"/>
      <c r="OEL254" s="223"/>
      <c r="OEM254" s="223"/>
      <c r="OEN254" s="333"/>
      <c r="OEO254" s="333"/>
      <c r="OEP254" s="223"/>
      <c r="OEQ254" s="418"/>
      <c r="OER254" s="418"/>
      <c r="OES254" s="331"/>
      <c r="OET254" s="332"/>
      <c r="OEU254" s="418"/>
      <c r="OEV254" s="223"/>
      <c r="OEW254" s="223"/>
      <c r="OEX254" s="333"/>
      <c r="OEY254" s="333"/>
      <c r="OEZ254" s="223"/>
      <c r="OFA254" s="418"/>
      <c r="OFB254" s="418"/>
      <c r="OFC254" s="331"/>
      <c r="OFD254" s="332"/>
      <c r="OFE254" s="418"/>
      <c r="OFF254" s="223"/>
      <c r="OFG254" s="223"/>
      <c r="OFH254" s="333"/>
      <c r="OFI254" s="333"/>
      <c r="OFJ254" s="223"/>
      <c r="OFK254" s="418"/>
      <c r="OFL254" s="418"/>
      <c r="OFM254" s="331"/>
      <c r="OFN254" s="332"/>
      <c r="OFO254" s="418"/>
      <c r="OFP254" s="223"/>
      <c r="OFQ254" s="223"/>
      <c r="OFR254" s="333"/>
      <c r="OFS254" s="333"/>
      <c r="OFT254" s="223"/>
      <c r="OFU254" s="418"/>
      <c r="OFV254" s="418"/>
      <c r="OFW254" s="331"/>
      <c r="OFX254" s="332"/>
      <c r="OFY254" s="418"/>
      <c r="OFZ254" s="223"/>
      <c r="OGA254" s="223"/>
      <c r="OGB254" s="333"/>
      <c r="OGC254" s="333"/>
      <c r="OGD254" s="223"/>
      <c r="OGE254" s="418"/>
      <c r="OGF254" s="418"/>
      <c r="OGG254" s="331"/>
      <c r="OGH254" s="332"/>
      <c r="OGI254" s="418"/>
      <c r="OGJ254" s="223"/>
      <c r="OGK254" s="223"/>
      <c r="OGL254" s="333"/>
      <c r="OGM254" s="333"/>
      <c r="OGN254" s="223"/>
      <c r="OGO254" s="418"/>
      <c r="OGP254" s="418"/>
      <c r="OGQ254" s="331"/>
      <c r="OGR254" s="332"/>
      <c r="OGS254" s="418"/>
      <c r="OGT254" s="223"/>
      <c r="OGU254" s="223"/>
      <c r="OGV254" s="333"/>
      <c r="OGW254" s="333"/>
      <c r="OGX254" s="223"/>
      <c r="OGY254" s="418"/>
      <c r="OGZ254" s="418"/>
      <c r="OHA254" s="331"/>
      <c r="OHB254" s="332"/>
      <c r="OHC254" s="418"/>
      <c r="OHD254" s="223"/>
      <c r="OHE254" s="223"/>
      <c r="OHF254" s="333"/>
      <c r="OHG254" s="333"/>
      <c r="OHH254" s="223"/>
      <c r="OHI254" s="418"/>
      <c r="OHJ254" s="418"/>
      <c r="OHK254" s="331"/>
      <c r="OHL254" s="332"/>
      <c r="OHM254" s="418"/>
      <c r="OHN254" s="223"/>
      <c r="OHO254" s="223"/>
      <c r="OHP254" s="333"/>
      <c r="OHQ254" s="333"/>
      <c r="OHR254" s="223"/>
      <c r="OHS254" s="418"/>
      <c r="OHT254" s="418"/>
      <c r="OHU254" s="331"/>
      <c r="OHV254" s="332"/>
      <c r="OHW254" s="418"/>
      <c r="OHX254" s="223"/>
      <c r="OHY254" s="223"/>
      <c r="OHZ254" s="333"/>
      <c r="OIA254" s="333"/>
      <c r="OIB254" s="223"/>
      <c r="OIC254" s="418"/>
      <c r="OID254" s="418"/>
      <c r="OIE254" s="331"/>
      <c r="OIF254" s="332"/>
      <c r="OIG254" s="418"/>
      <c r="OIH254" s="223"/>
      <c r="OII254" s="223"/>
      <c r="OIJ254" s="333"/>
      <c r="OIK254" s="333"/>
      <c r="OIL254" s="223"/>
      <c r="OIM254" s="418"/>
      <c r="OIN254" s="418"/>
      <c r="OIO254" s="331"/>
      <c r="OIP254" s="332"/>
      <c r="OIQ254" s="418"/>
      <c r="OIR254" s="223"/>
      <c r="OIS254" s="223"/>
      <c r="OIT254" s="333"/>
      <c r="OIU254" s="333"/>
      <c r="OIV254" s="223"/>
      <c r="OIW254" s="418"/>
      <c r="OIX254" s="418"/>
      <c r="OIY254" s="331"/>
      <c r="OIZ254" s="332"/>
      <c r="OJA254" s="418"/>
      <c r="OJB254" s="223"/>
      <c r="OJC254" s="223"/>
      <c r="OJD254" s="333"/>
      <c r="OJE254" s="333"/>
      <c r="OJF254" s="223"/>
      <c r="OJG254" s="418"/>
      <c r="OJH254" s="418"/>
      <c r="OJI254" s="331"/>
      <c r="OJJ254" s="332"/>
      <c r="OJK254" s="418"/>
      <c r="OJL254" s="223"/>
      <c r="OJM254" s="223"/>
      <c r="OJN254" s="333"/>
      <c r="OJO254" s="333"/>
      <c r="OJP254" s="223"/>
      <c r="OJQ254" s="418"/>
      <c r="OJR254" s="418"/>
      <c r="OJS254" s="331"/>
      <c r="OJT254" s="332"/>
      <c r="OJU254" s="418"/>
      <c r="OJV254" s="223"/>
      <c r="OJW254" s="223"/>
      <c r="OJX254" s="333"/>
      <c r="OJY254" s="333"/>
      <c r="OJZ254" s="223"/>
      <c r="OKA254" s="418"/>
      <c r="OKB254" s="418"/>
      <c r="OKC254" s="331"/>
      <c r="OKD254" s="332"/>
      <c r="OKE254" s="418"/>
      <c r="OKF254" s="223"/>
      <c r="OKG254" s="223"/>
      <c r="OKH254" s="333"/>
      <c r="OKI254" s="333"/>
      <c r="OKJ254" s="223"/>
      <c r="OKK254" s="418"/>
      <c r="OKL254" s="418"/>
      <c r="OKM254" s="331"/>
      <c r="OKN254" s="332"/>
      <c r="OKO254" s="418"/>
      <c r="OKP254" s="223"/>
      <c r="OKQ254" s="223"/>
      <c r="OKR254" s="333"/>
      <c r="OKS254" s="333"/>
      <c r="OKT254" s="223"/>
      <c r="OKU254" s="418"/>
      <c r="OKV254" s="418"/>
      <c r="OKW254" s="331"/>
      <c r="OKX254" s="332"/>
      <c r="OKY254" s="418"/>
      <c r="OKZ254" s="223"/>
      <c r="OLA254" s="223"/>
      <c r="OLB254" s="333"/>
      <c r="OLC254" s="333"/>
      <c r="OLD254" s="223"/>
      <c r="OLE254" s="418"/>
      <c r="OLF254" s="418"/>
      <c r="OLG254" s="331"/>
      <c r="OLH254" s="332"/>
      <c r="OLI254" s="418"/>
      <c r="OLJ254" s="223"/>
      <c r="OLK254" s="223"/>
      <c r="OLL254" s="333"/>
      <c r="OLM254" s="333"/>
      <c r="OLN254" s="223"/>
      <c r="OLO254" s="418"/>
      <c r="OLP254" s="418"/>
      <c r="OLQ254" s="331"/>
      <c r="OLR254" s="332"/>
      <c r="OLS254" s="418"/>
      <c r="OLT254" s="223"/>
      <c r="OLU254" s="223"/>
      <c r="OLV254" s="333"/>
      <c r="OLW254" s="333"/>
      <c r="OLX254" s="223"/>
      <c r="OLY254" s="418"/>
      <c r="OLZ254" s="418"/>
      <c r="OMA254" s="331"/>
      <c r="OMB254" s="332"/>
      <c r="OMC254" s="418"/>
      <c r="OMD254" s="223"/>
      <c r="OME254" s="223"/>
      <c r="OMF254" s="333"/>
      <c r="OMG254" s="333"/>
      <c r="OMH254" s="223"/>
      <c r="OMI254" s="418"/>
      <c r="OMJ254" s="418"/>
      <c r="OMK254" s="331"/>
      <c r="OML254" s="332"/>
      <c r="OMM254" s="418"/>
      <c r="OMN254" s="223"/>
      <c r="OMO254" s="223"/>
      <c r="OMP254" s="333"/>
      <c r="OMQ254" s="333"/>
      <c r="OMR254" s="223"/>
      <c r="OMS254" s="418"/>
      <c r="OMT254" s="418"/>
      <c r="OMU254" s="331"/>
      <c r="OMV254" s="332"/>
      <c r="OMW254" s="418"/>
      <c r="OMX254" s="223"/>
      <c r="OMY254" s="223"/>
      <c r="OMZ254" s="333"/>
      <c r="ONA254" s="333"/>
      <c r="ONB254" s="223"/>
      <c r="ONC254" s="418"/>
      <c r="OND254" s="418"/>
      <c r="ONE254" s="331"/>
      <c r="ONF254" s="332"/>
      <c r="ONG254" s="418"/>
      <c r="ONH254" s="223"/>
      <c r="ONI254" s="223"/>
      <c r="ONJ254" s="333"/>
      <c r="ONK254" s="333"/>
      <c r="ONL254" s="223"/>
      <c r="ONM254" s="418"/>
      <c r="ONN254" s="418"/>
      <c r="ONO254" s="331"/>
      <c r="ONP254" s="332"/>
      <c r="ONQ254" s="418"/>
      <c r="ONR254" s="223"/>
      <c r="ONS254" s="223"/>
      <c r="ONT254" s="333"/>
      <c r="ONU254" s="333"/>
      <c r="ONV254" s="223"/>
      <c r="ONW254" s="418"/>
      <c r="ONX254" s="418"/>
      <c r="ONY254" s="331"/>
      <c r="ONZ254" s="332"/>
      <c r="OOA254" s="418"/>
      <c r="OOB254" s="223"/>
      <c r="OOC254" s="223"/>
      <c r="OOD254" s="333"/>
      <c r="OOE254" s="333"/>
      <c r="OOF254" s="223"/>
      <c r="OOG254" s="418"/>
      <c r="OOH254" s="418"/>
      <c r="OOI254" s="331"/>
      <c r="OOJ254" s="332"/>
      <c r="OOK254" s="418"/>
      <c r="OOL254" s="223"/>
      <c r="OOM254" s="223"/>
      <c r="OON254" s="333"/>
      <c r="OOO254" s="333"/>
      <c r="OOP254" s="223"/>
      <c r="OOQ254" s="418"/>
      <c r="OOR254" s="418"/>
      <c r="OOS254" s="331"/>
      <c r="OOT254" s="332"/>
      <c r="OOU254" s="418"/>
      <c r="OOV254" s="223"/>
      <c r="OOW254" s="223"/>
      <c r="OOX254" s="333"/>
      <c r="OOY254" s="333"/>
      <c r="OOZ254" s="223"/>
      <c r="OPA254" s="418"/>
      <c r="OPB254" s="418"/>
      <c r="OPC254" s="331"/>
      <c r="OPD254" s="332"/>
      <c r="OPE254" s="418"/>
      <c r="OPF254" s="223"/>
      <c r="OPG254" s="223"/>
      <c r="OPH254" s="333"/>
      <c r="OPI254" s="333"/>
      <c r="OPJ254" s="223"/>
      <c r="OPK254" s="418"/>
      <c r="OPL254" s="418"/>
      <c r="OPM254" s="331"/>
      <c r="OPN254" s="332"/>
      <c r="OPO254" s="418"/>
      <c r="OPP254" s="223"/>
      <c r="OPQ254" s="223"/>
      <c r="OPR254" s="333"/>
      <c r="OPS254" s="333"/>
      <c r="OPT254" s="223"/>
      <c r="OPU254" s="418"/>
      <c r="OPV254" s="418"/>
      <c r="OPW254" s="331"/>
      <c r="OPX254" s="332"/>
      <c r="OPY254" s="418"/>
      <c r="OPZ254" s="223"/>
      <c r="OQA254" s="223"/>
      <c r="OQB254" s="333"/>
      <c r="OQC254" s="333"/>
      <c r="OQD254" s="223"/>
      <c r="OQE254" s="418"/>
      <c r="OQF254" s="418"/>
      <c r="OQG254" s="331"/>
      <c r="OQH254" s="332"/>
      <c r="OQI254" s="418"/>
      <c r="OQJ254" s="223"/>
      <c r="OQK254" s="223"/>
      <c r="OQL254" s="333"/>
      <c r="OQM254" s="333"/>
      <c r="OQN254" s="223"/>
      <c r="OQO254" s="418"/>
      <c r="OQP254" s="418"/>
      <c r="OQQ254" s="331"/>
      <c r="OQR254" s="332"/>
      <c r="OQS254" s="418"/>
      <c r="OQT254" s="223"/>
      <c r="OQU254" s="223"/>
      <c r="OQV254" s="333"/>
      <c r="OQW254" s="333"/>
      <c r="OQX254" s="223"/>
      <c r="OQY254" s="418"/>
      <c r="OQZ254" s="418"/>
      <c r="ORA254" s="331"/>
      <c r="ORB254" s="332"/>
      <c r="ORC254" s="418"/>
      <c r="ORD254" s="223"/>
      <c r="ORE254" s="223"/>
      <c r="ORF254" s="333"/>
      <c r="ORG254" s="333"/>
      <c r="ORH254" s="223"/>
      <c r="ORI254" s="418"/>
      <c r="ORJ254" s="418"/>
      <c r="ORK254" s="331"/>
      <c r="ORL254" s="332"/>
      <c r="ORM254" s="418"/>
      <c r="ORN254" s="223"/>
      <c r="ORO254" s="223"/>
      <c r="ORP254" s="333"/>
      <c r="ORQ254" s="333"/>
      <c r="ORR254" s="223"/>
      <c r="ORS254" s="418"/>
      <c r="ORT254" s="418"/>
      <c r="ORU254" s="331"/>
      <c r="ORV254" s="332"/>
      <c r="ORW254" s="418"/>
      <c r="ORX254" s="223"/>
      <c r="ORY254" s="223"/>
      <c r="ORZ254" s="333"/>
      <c r="OSA254" s="333"/>
      <c r="OSB254" s="223"/>
      <c r="OSC254" s="418"/>
      <c r="OSD254" s="418"/>
      <c r="OSE254" s="331"/>
      <c r="OSF254" s="332"/>
      <c r="OSG254" s="418"/>
      <c r="OSH254" s="223"/>
      <c r="OSI254" s="223"/>
      <c r="OSJ254" s="333"/>
      <c r="OSK254" s="333"/>
      <c r="OSL254" s="223"/>
      <c r="OSM254" s="418"/>
      <c r="OSN254" s="418"/>
      <c r="OSO254" s="331"/>
      <c r="OSP254" s="332"/>
      <c r="OSQ254" s="418"/>
      <c r="OSR254" s="223"/>
      <c r="OSS254" s="223"/>
      <c r="OST254" s="333"/>
      <c r="OSU254" s="333"/>
      <c r="OSV254" s="223"/>
      <c r="OSW254" s="418"/>
      <c r="OSX254" s="418"/>
      <c r="OSY254" s="331"/>
      <c r="OSZ254" s="332"/>
      <c r="OTA254" s="418"/>
      <c r="OTB254" s="223"/>
      <c r="OTC254" s="223"/>
      <c r="OTD254" s="333"/>
      <c r="OTE254" s="333"/>
      <c r="OTF254" s="223"/>
      <c r="OTG254" s="418"/>
      <c r="OTH254" s="418"/>
      <c r="OTI254" s="331"/>
      <c r="OTJ254" s="332"/>
      <c r="OTK254" s="418"/>
      <c r="OTL254" s="223"/>
      <c r="OTM254" s="223"/>
      <c r="OTN254" s="333"/>
      <c r="OTO254" s="333"/>
      <c r="OTP254" s="223"/>
      <c r="OTQ254" s="418"/>
      <c r="OTR254" s="418"/>
      <c r="OTS254" s="331"/>
      <c r="OTT254" s="332"/>
      <c r="OTU254" s="418"/>
      <c r="OTV254" s="223"/>
      <c r="OTW254" s="223"/>
      <c r="OTX254" s="333"/>
      <c r="OTY254" s="333"/>
      <c r="OTZ254" s="223"/>
      <c r="OUA254" s="418"/>
      <c r="OUB254" s="418"/>
      <c r="OUC254" s="331"/>
      <c r="OUD254" s="332"/>
      <c r="OUE254" s="418"/>
      <c r="OUF254" s="223"/>
      <c r="OUG254" s="223"/>
      <c r="OUH254" s="333"/>
      <c r="OUI254" s="333"/>
      <c r="OUJ254" s="223"/>
      <c r="OUK254" s="418"/>
      <c r="OUL254" s="418"/>
      <c r="OUM254" s="331"/>
      <c r="OUN254" s="332"/>
      <c r="OUO254" s="418"/>
      <c r="OUP254" s="223"/>
      <c r="OUQ254" s="223"/>
      <c r="OUR254" s="333"/>
      <c r="OUS254" s="333"/>
      <c r="OUT254" s="223"/>
      <c r="OUU254" s="418"/>
      <c r="OUV254" s="418"/>
      <c r="OUW254" s="331"/>
      <c r="OUX254" s="332"/>
      <c r="OUY254" s="418"/>
      <c r="OUZ254" s="223"/>
      <c r="OVA254" s="223"/>
      <c r="OVB254" s="333"/>
      <c r="OVC254" s="333"/>
      <c r="OVD254" s="223"/>
      <c r="OVE254" s="418"/>
      <c r="OVF254" s="418"/>
      <c r="OVG254" s="331"/>
      <c r="OVH254" s="332"/>
      <c r="OVI254" s="418"/>
      <c r="OVJ254" s="223"/>
      <c r="OVK254" s="223"/>
      <c r="OVL254" s="333"/>
      <c r="OVM254" s="333"/>
      <c r="OVN254" s="223"/>
      <c r="OVO254" s="418"/>
      <c r="OVP254" s="418"/>
      <c r="OVQ254" s="331"/>
      <c r="OVR254" s="332"/>
      <c r="OVS254" s="418"/>
      <c r="OVT254" s="223"/>
      <c r="OVU254" s="223"/>
      <c r="OVV254" s="333"/>
      <c r="OVW254" s="333"/>
      <c r="OVX254" s="223"/>
      <c r="OVY254" s="418"/>
      <c r="OVZ254" s="418"/>
      <c r="OWA254" s="331"/>
      <c r="OWB254" s="332"/>
      <c r="OWC254" s="418"/>
      <c r="OWD254" s="223"/>
      <c r="OWE254" s="223"/>
      <c r="OWF254" s="333"/>
      <c r="OWG254" s="333"/>
      <c r="OWH254" s="223"/>
      <c r="OWI254" s="418"/>
      <c r="OWJ254" s="418"/>
      <c r="OWK254" s="331"/>
      <c r="OWL254" s="332"/>
      <c r="OWM254" s="418"/>
      <c r="OWN254" s="223"/>
      <c r="OWO254" s="223"/>
      <c r="OWP254" s="333"/>
      <c r="OWQ254" s="333"/>
      <c r="OWR254" s="223"/>
      <c r="OWS254" s="418"/>
      <c r="OWT254" s="418"/>
      <c r="OWU254" s="331"/>
      <c r="OWV254" s="332"/>
      <c r="OWW254" s="418"/>
      <c r="OWX254" s="223"/>
      <c r="OWY254" s="223"/>
      <c r="OWZ254" s="333"/>
      <c r="OXA254" s="333"/>
      <c r="OXB254" s="223"/>
      <c r="OXC254" s="418"/>
      <c r="OXD254" s="418"/>
      <c r="OXE254" s="331"/>
      <c r="OXF254" s="332"/>
      <c r="OXG254" s="418"/>
      <c r="OXH254" s="223"/>
      <c r="OXI254" s="223"/>
      <c r="OXJ254" s="333"/>
      <c r="OXK254" s="333"/>
      <c r="OXL254" s="223"/>
      <c r="OXM254" s="418"/>
      <c r="OXN254" s="418"/>
      <c r="OXO254" s="331"/>
      <c r="OXP254" s="332"/>
      <c r="OXQ254" s="418"/>
      <c r="OXR254" s="223"/>
      <c r="OXS254" s="223"/>
      <c r="OXT254" s="333"/>
      <c r="OXU254" s="333"/>
      <c r="OXV254" s="223"/>
      <c r="OXW254" s="418"/>
      <c r="OXX254" s="418"/>
      <c r="OXY254" s="331"/>
      <c r="OXZ254" s="332"/>
      <c r="OYA254" s="418"/>
      <c r="OYB254" s="223"/>
      <c r="OYC254" s="223"/>
      <c r="OYD254" s="333"/>
      <c r="OYE254" s="333"/>
      <c r="OYF254" s="223"/>
      <c r="OYG254" s="418"/>
      <c r="OYH254" s="418"/>
      <c r="OYI254" s="331"/>
      <c r="OYJ254" s="332"/>
      <c r="OYK254" s="418"/>
      <c r="OYL254" s="223"/>
      <c r="OYM254" s="223"/>
      <c r="OYN254" s="333"/>
      <c r="OYO254" s="333"/>
      <c r="OYP254" s="223"/>
      <c r="OYQ254" s="418"/>
      <c r="OYR254" s="418"/>
      <c r="OYS254" s="331"/>
      <c r="OYT254" s="332"/>
      <c r="OYU254" s="418"/>
      <c r="OYV254" s="223"/>
      <c r="OYW254" s="223"/>
      <c r="OYX254" s="333"/>
      <c r="OYY254" s="333"/>
      <c r="OYZ254" s="223"/>
      <c r="OZA254" s="418"/>
      <c r="OZB254" s="418"/>
      <c r="OZC254" s="331"/>
      <c r="OZD254" s="332"/>
      <c r="OZE254" s="418"/>
      <c r="OZF254" s="223"/>
      <c r="OZG254" s="223"/>
      <c r="OZH254" s="333"/>
      <c r="OZI254" s="333"/>
      <c r="OZJ254" s="223"/>
      <c r="OZK254" s="418"/>
      <c r="OZL254" s="418"/>
      <c r="OZM254" s="331"/>
      <c r="OZN254" s="332"/>
      <c r="OZO254" s="418"/>
      <c r="OZP254" s="223"/>
      <c r="OZQ254" s="223"/>
      <c r="OZR254" s="333"/>
      <c r="OZS254" s="333"/>
      <c r="OZT254" s="223"/>
      <c r="OZU254" s="418"/>
      <c r="OZV254" s="418"/>
      <c r="OZW254" s="331"/>
      <c r="OZX254" s="332"/>
      <c r="OZY254" s="418"/>
      <c r="OZZ254" s="223"/>
      <c r="PAA254" s="223"/>
      <c r="PAB254" s="333"/>
      <c r="PAC254" s="333"/>
      <c r="PAD254" s="223"/>
      <c r="PAE254" s="418"/>
      <c r="PAF254" s="418"/>
      <c r="PAG254" s="331"/>
      <c r="PAH254" s="332"/>
      <c r="PAI254" s="418"/>
      <c r="PAJ254" s="223"/>
      <c r="PAK254" s="223"/>
      <c r="PAL254" s="333"/>
      <c r="PAM254" s="333"/>
      <c r="PAN254" s="223"/>
      <c r="PAO254" s="418"/>
      <c r="PAP254" s="418"/>
      <c r="PAQ254" s="331"/>
      <c r="PAR254" s="332"/>
      <c r="PAS254" s="418"/>
      <c r="PAT254" s="223"/>
      <c r="PAU254" s="223"/>
      <c r="PAV254" s="333"/>
      <c r="PAW254" s="333"/>
      <c r="PAX254" s="223"/>
      <c r="PAY254" s="418"/>
      <c r="PAZ254" s="418"/>
      <c r="PBA254" s="331"/>
      <c r="PBB254" s="332"/>
      <c r="PBC254" s="418"/>
      <c r="PBD254" s="223"/>
      <c r="PBE254" s="223"/>
      <c r="PBF254" s="333"/>
      <c r="PBG254" s="333"/>
      <c r="PBH254" s="223"/>
      <c r="PBI254" s="418"/>
      <c r="PBJ254" s="418"/>
      <c r="PBK254" s="331"/>
      <c r="PBL254" s="332"/>
      <c r="PBM254" s="418"/>
      <c r="PBN254" s="223"/>
      <c r="PBO254" s="223"/>
      <c r="PBP254" s="333"/>
      <c r="PBQ254" s="333"/>
      <c r="PBR254" s="223"/>
      <c r="PBS254" s="418"/>
      <c r="PBT254" s="418"/>
      <c r="PBU254" s="331"/>
      <c r="PBV254" s="332"/>
      <c r="PBW254" s="418"/>
      <c r="PBX254" s="223"/>
      <c r="PBY254" s="223"/>
      <c r="PBZ254" s="333"/>
      <c r="PCA254" s="333"/>
      <c r="PCB254" s="223"/>
      <c r="PCC254" s="418"/>
      <c r="PCD254" s="418"/>
      <c r="PCE254" s="331"/>
      <c r="PCF254" s="332"/>
      <c r="PCG254" s="418"/>
      <c r="PCH254" s="223"/>
      <c r="PCI254" s="223"/>
      <c r="PCJ254" s="333"/>
      <c r="PCK254" s="333"/>
      <c r="PCL254" s="223"/>
      <c r="PCM254" s="418"/>
      <c r="PCN254" s="418"/>
      <c r="PCO254" s="331"/>
      <c r="PCP254" s="332"/>
      <c r="PCQ254" s="418"/>
      <c r="PCR254" s="223"/>
      <c r="PCS254" s="223"/>
      <c r="PCT254" s="333"/>
      <c r="PCU254" s="333"/>
      <c r="PCV254" s="223"/>
      <c r="PCW254" s="418"/>
      <c r="PCX254" s="418"/>
      <c r="PCY254" s="331"/>
      <c r="PCZ254" s="332"/>
      <c r="PDA254" s="418"/>
      <c r="PDB254" s="223"/>
      <c r="PDC254" s="223"/>
      <c r="PDD254" s="333"/>
      <c r="PDE254" s="333"/>
      <c r="PDF254" s="223"/>
      <c r="PDG254" s="418"/>
      <c r="PDH254" s="418"/>
      <c r="PDI254" s="331"/>
      <c r="PDJ254" s="332"/>
      <c r="PDK254" s="418"/>
      <c r="PDL254" s="223"/>
      <c r="PDM254" s="223"/>
      <c r="PDN254" s="333"/>
      <c r="PDO254" s="333"/>
      <c r="PDP254" s="223"/>
      <c r="PDQ254" s="418"/>
      <c r="PDR254" s="418"/>
      <c r="PDS254" s="331"/>
      <c r="PDT254" s="332"/>
      <c r="PDU254" s="418"/>
      <c r="PDV254" s="223"/>
      <c r="PDW254" s="223"/>
      <c r="PDX254" s="333"/>
      <c r="PDY254" s="333"/>
      <c r="PDZ254" s="223"/>
      <c r="PEA254" s="418"/>
      <c r="PEB254" s="418"/>
      <c r="PEC254" s="331"/>
      <c r="PED254" s="332"/>
      <c r="PEE254" s="418"/>
      <c r="PEF254" s="223"/>
      <c r="PEG254" s="223"/>
      <c r="PEH254" s="333"/>
      <c r="PEI254" s="333"/>
      <c r="PEJ254" s="223"/>
      <c r="PEK254" s="418"/>
      <c r="PEL254" s="418"/>
      <c r="PEM254" s="331"/>
      <c r="PEN254" s="332"/>
      <c r="PEO254" s="418"/>
      <c r="PEP254" s="223"/>
      <c r="PEQ254" s="223"/>
      <c r="PER254" s="333"/>
      <c r="PES254" s="333"/>
      <c r="PET254" s="223"/>
      <c r="PEU254" s="418"/>
      <c r="PEV254" s="418"/>
      <c r="PEW254" s="331"/>
      <c r="PEX254" s="332"/>
      <c r="PEY254" s="418"/>
      <c r="PEZ254" s="223"/>
      <c r="PFA254" s="223"/>
      <c r="PFB254" s="333"/>
      <c r="PFC254" s="333"/>
      <c r="PFD254" s="223"/>
      <c r="PFE254" s="418"/>
      <c r="PFF254" s="418"/>
      <c r="PFG254" s="331"/>
      <c r="PFH254" s="332"/>
      <c r="PFI254" s="418"/>
      <c r="PFJ254" s="223"/>
      <c r="PFK254" s="223"/>
      <c r="PFL254" s="333"/>
      <c r="PFM254" s="333"/>
      <c r="PFN254" s="223"/>
      <c r="PFO254" s="418"/>
      <c r="PFP254" s="418"/>
      <c r="PFQ254" s="331"/>
      <c r="PFR254" s="332"/>
      <c r="PFS254" s="418"/>
      <c r="PFT254" s="223"/>
      <c r="PFU254" s="223"/>
      <c r="PFV254" s="333"/>
      <c r="PFW254" s="333"/>
      <c r="PFX254" s="223"/>
      <c r="PFY254" s="418"/>
      <c r="PFZ254" s="418"/>
      <c r="PGA254" s="331"/>
      <c r="PGB254" s="332"/>
      <c r="PGC254" s="418"/>
      <c r="PGD254" s="223"/>
      <c r="PGE254" s="223"/>
      <c r="PGF254" s="333"/>
      <c r="PGG254" s="333"/>
      <c r="PGH254" s="223"/>
      <c r="PGI254" s="418"/>
      <c r="PGJ254" s="418"/>
      <c r="PGK254" s="331"/>
      <c r="PGL254" s="332"/>
      <c r="PGM254" s="418"/>
      <c r="PGN254" s="223"/>
      <c r="PGO254" s="223"/>
      <c r="PGP254" s="333"/>
      <c r="PGQ254" s="333"/>
      <c r="PGR254" s="223"/>
      <c r="PGS254" s="418"/>
      <c r="PGT254" s="418"/>
      <c r="PGU254" s="331"/>
      <c r="PGV254" s="332"/>
      <c r="PGW254" s="418"/>
      <c r="PGX254" s="223"/>
      <c r="PGY254" s="223"/>
      <c r="PGZ254" s="333"/>
      <c r="PHA254" s="333"/>
      <c r="PHB254" s="223"/>
      <c r="PHC254" s="418"/>
      <c r="PHD254" s="418"/>
      <c r="PHE254" s="331"/>
      <c r="PHF254" s="332"/>
      <c r="PHG254" s="418"/>
      <c r="PHH254" s="223"/>
      <c r="PHI254" s="223"/>
      <c r="PHJ254" s="333"/>
      <c r="PHK254" s="333"/>
      <c r="PHL254" s="223"/>
      <c r="PHM254" s="418"/>
      <c r="PHN254" s="418"/>
      <c r="PHO254" s="331"/>
      <c r="PHP254" s="332"/>
      <c r="PHQ254" s="418"/>
      <c r="PHR254" s="223"/>
      <c r="PHS254" s="223"/>
      <c r="PHT254" s="333"/>
      <c r="PHU254" s="333"/>
      <c r="PHV254" s="223"/>
      <c r="PHW254" s="418"/>
      <c r="PHX254" s="418"/>
      <c r="PHY254" s="331"/>
      <c r="PHZ254" s="332"/>
      <c r="PIA254" s="418"/>
      <c r="PIB254" s="223"/>
      <c r="PIC254" s="223"/>
      <c r="PID254" s="333"/>
      <c r="PIE254" s="333"/>
      <c r="PIF254" s="223"/>
      <c r="PIG254" s="418"/>
      <c r="PIH254" s="418"/>
      <c r="PII254" s="331"/>
      <c r="PIJ254" s="332"/>
      <c r="PIK254" s="418"/>
      <c r="PIL254" s="223"/>
      <c r="PIM254" s="223"/>
      <c r="PIN254" s="333"/>
      <c r="PIO254" s="333"/>
      <c r="PIP254" s="223"/>
      <c r="PIQ254" s="418"/>
      <c r="PIR254" s="418"/>
      <c r="PIS254" s="331"/>
      <c r="PIT254" s="332"/>
      <c r="PIU254" s="418"/>
      <c r="PIV254" s="223"/>
      <c r="PIW254" s="223"/>
      <c r="PIX254" s="333"/>
      <c r="PIY254" s="333"/>
      <c r="PIZ254" s="223"/>
      <c r="PJA254" s="418"/>
      <c r="PJB254" s="418"/>
      <c r="PJC254" s="331"/>
      <c r="PJD254" s="332"/>
      <c r="PJE254" s="418"/>
      <c r="PJF254" s="223"/>
      <c r="PJG254" s="223"/>
      <c r="PJH254" s="333"/>
      <c r="PJI254" s="333"/>
      <c r="PJJ254" s="223"/>
      <c r="PJK254" s="418"/>
      <c r="PJL254" s="418"/>
      <c r="PJM254" s="331"/>
      <c r="PJN254" s="332"/>
      <c r="PJO254" s="418"/>
      <c r="PJP254" s="223"/>
      <c r="PJQ254" s="223"/>
      <c r="PJR254" s="333"/>
      <c r="PJS254" s="333"/>
      <c r="PJT254" s="223"/>
      <c r="PJU254" s="418"/>
      <c r="PJV254" s="418"/>
      <c r="PJW254" s="331"/>
      <c r="PJX254" s="332"/>
      <c r="PJY254" s="418"/>
      <c r="PJZ254" s="223"/>
      <c r="PKA254" s="223"/>
      <c r="PKB254" s="333"/>
      <c r="PKC254" s="333"/>
      <c r="PKD254" s="223"/>
      <c r="PKE254" s="418"/>
      <c r="PKF254" s="418"/>
      <c r="PKG254" s="331"/>
      <c r="PKH254" s="332"/>
      <c r="PKI254" s="418"/>
      <c r="PKJ254" s="223"/>
      <c r="PKK254" s="223"/>
      <c r="PKL254" s="333"/>
      <c r="PKM254" s="333"/>
      <c r="PKN254" s="223"/>
      <c r="PKO254" s="418"/>
      <c r="PKP254" s="418"/>
      <c r="PKQ254" s="331"/>
      <c r="PKR254" s="332"/>
      <c r="PKS254" s="418"/>
      <c r="PKT254" s="223"/>
      <c r="PKU254" s="223"/>
      <c r="PKV254" s="333"/>
      <c r="PKW254" s="333"/>
      <c r="PKX254" s="223"/>
      <c r="PKY254" s="418"/>
      <c r="PKZ254" s="418"/>
      <c r="PLA254" s="331"/>
      <c r="PLB254" s="332"/>
      <c r="PLC254" s="418"/>
      <c r="PLD254" s="223"/>
      <c r="PLE254" s="223"/>
      <c r="PLF254" s="333"/>
      <c r="PLG254" s="333"/>
      <c r="PLH254" s="223"/>
      <c r="PLI254" s="418"/>
      <c r="PLJ254" s="418"/>
      <c r="PLK254" s="331"/>
      <c r="PLL254" s="332"/>
      <c r="PLM254" s="418"/>
      <c r="PLN254" s="223"/>
      <c r="PLO254" s="223"/>
      <c r="PLP254" s="333"/>
      <c r="PLQ254" s="333"/>
      <c r="PLR254" s="223"/>
      <c r="PLS254" s="418"/>
      <c r="PLT254" s="418"/>
      <c r="PLU254" s="331"/>
      <c r="PLV254" s="332"/>
      <c r="PLW254" s="418"/>
      <c r="PLX254" s="223"/>
      <c r="PLY254" s="223"/>
      <c r="PLZ254" s="333"/>
      <c r="PMA254" s="333"/>
      <c r="PMB254" s="223"/>
      <c r="PMC254" s="418"/>
      <c r="PMD254" s="418"/>
      <c r="PME254" s="331"/>
      <c r="PMF254" s="332"/>
      <c r="PMG254" s="418"/>
      <c r="PMH254" s="223"/>
      <c r="PMI254" s="223"/>
      <c r="PMJ254" s="333"/>
      <c r="PMK254" s="333"/>
      <c r="PML254" s="223"/>
      <c r="PMM254" s="418"/>
      <c r="PMN254" s="418"/>
      <c r="PMO254" s="331"/>
      <c r="PMP254" s="332"/>
      <c r="PMQ254" s="418"/>
      <c r="PMR254" s="223"/>
      <c r="PMS254" s="223"/>
      <c r="PMT254" s="333"/>
      <c r="PMU254" s="333"/>
      <c r="PMV254" s="223"/>
      <c r="PMW254" s="418"/>
      <c r="PMX254" s="418"/>
      <c r="PMY254" s="331"/>
      <c r="PMZ254" s="332"/>
      <c r="PNA254" s="418"/>
      <c r="PNB254" s="223"/>
      <c r="PNC254" s="223"/>
      <c r="PND254" s="333"/>
      <c r="PNE254" s="333"/>
      <c r="PNF254" s="223"/>
      <c r="PNG254" s="418"/>
      <c r="PNH254" s="418"/>
      <c r="PNI254" s="331"/>
      <c r="PNJ254" s="332"/>
      <c r="PNK254" s="418"/>
      <c r="PNL254" s="223"/>
      <c r="PNM254" s="223"/>
      <c r="PNN254" s="333"/>
      <c r="PNO254" s="333"/>
      <c r="PNP254" s="223"/>
      <c r="PNQ254" s="418"/>
      <c r="PNR254" s="418"/>
      <c r="PNS254" s="331"/>
      <c r="PNT254" s="332"/>
      <c r="PNU254" s="418"/>
      <c r="PNV254" s="223"/>
      <c r="PNW254" s="223"/>
      <c r="PNX254" s="333"/>
      <c r="PNY254" s="333"/>
      <c r="PNZ254" s="223"/>
      <c r="POA254" s="418"/>
      <c r="POB254" s="418"/>
      <c r="POC254" s="331"/>
      <c r="POD254" s="332"/>
      <c r="POE254" s="418"/>
      <c r="POF254" s="223"/>
      <c r="POG254" s="223"/>
      <c r="POH254" s="333"/>
      <c r="POI254" s="333"/>
      <c r="POJ254" s="223"/>
      <c r="POK254" s="418"/>
      <c r="POL254" s="418"/>
      <c r="POM254" s="331"/>
      <c r="PON254" s="332"/>
      <c r="POO254" s="418"/>
      <c r="POP254" s="223"/>
      <c r="POQ254" s="223"/>
      <c r="POR254" s="333"/>
      <c r="POS254" s="333"/>
      <c r="POT254" s="223"/>
      <c r="POU254" s="418"/>
      <c r="POV254" s="418"/>
      <c r="POW254" s="331"/>
      <c r="POX254" s="332"/>
      <c r="POY254" s="418"/>
      <c r="POZ254" s="223"/>
      <c r="PPA254" s="223"/>
      <c r="PPB254" s="333"/>
      <c r="PPC254" s="333"/>
      <c r="PPD254" s="223"/>
      <c r="PPE254" s="418"/>
      <c r="PPF254" s="418"/>
      <c r="PPG254" s="331"/>
      <c r="PPH254" s="332"/>
      <c r="PPI254" s="418"/>
      <c r="PPJ254" s="223"/>
      <c r="PPK254" s="223"/>
      <c r="PPL254" s="333"/>
      <c r="PPM254" s="333"/>
      <c r="PPN254" s="223"/>
      <c r="PPO254" s="418"/>
      <c r="PPP254" s="418"/>
      <c r="PPQ254" s="331"/>
      <c r="PPR254" s="332"/>
      <c r="PPS254" s="418"/>
      <c r="PPT254" s="223"/>
      <c r="PPU254" s="223"/>
      <c r="PPV254" s="333"/>
      <c r="PPW254" s="333"/>
      <c r="PPX254" s="223"/>
      <c r="PPY254" s="418"/>
      <c r="PPZ254" s="418"/>
      <c r="PQA254" s="331"/>
      <c r="PQB254" s="332"/>
      <c r="PQC254" s="418"/>
      <c r="PQD254" s="223"/>
      <c r="PQE254" s="223"/>
      <c r="PQF254" s="333"/>
      <c r="PQG254" s="333"/>
      <c r="PQH254" s="223"/>
      <c r="PQI254" s="418"/>
      <c r="PQJ254" s="418"/>
      <c r="PQK254" s="331"/>
      <c r="PQL254" s="332"/>
      <c r="PQM254" s="418"/>
      <c r="PQN254" s="223"/>
      <c r="PQO254" s="223"/>
      <c r="PQP254" s="333"/>
      <c r="PQQ254" s="333"/>
      <c r="PQR254" s="223"/>
      <c r="PQS254" s="418"/>
      <c r="PQT254" s="418"/>
      <c r="PQU254" s="331"/>
      <c r="PQV254" s="332"/>
      <c r="PQW254" s="418"/>
      <c r="PQX254" s="223"/>
      <c r="PQY254" s="223"/>
      <c r="PQZ254" s="333"/>
      <c r="PRA254" s="333"/>
      <c r="PRB254" s="223"/>
      <c r="PRC254" s="418"/>
      <c r="PRD254" s="418"/>
      <c r="PRE254" s="331"/>
      <c r="PRF254" s="332"/>
      <c r="PRG254" s="418"/>
      <c r="PRH254" s="223"/>
      <c r="PRI254" s="223"/>
      <c r="PRJ254" s="333"/>
      <c r="PRK254" s="333"/>
      <c r="PRL254" s="223"/>
      <c r="PRM254" s="418"/>
      <c r="PRN254" s="418"/>
      <c r="PRO254" s="331"/>
      <c r="PRP254" s="332"/>
      <c r="PRQ254" s="418"/>
      <c r="PRR254" s="223"/>
      <c r="PRS254" s="223"/>
      <c r="PRT254" s="333"/>
      <c r="PRU254" s="333"/>
      <c r="PRV254" s="223"/>
      <c r="PRW254" s="418"/>
      <c r="PRX254" s="418"/>
      <c r="PRY254" s="331"/>
      <c r="PRZ254" s="332"/>
      <c r="PSA254" s="418"/>
      <c r="PSB254" s="223"/>
      <c r="PSC254" s="223"/>
      <c r="PSD254" s="333"/>
      <c r="PSE254" s="333"/>
      <c r="PSF254" s="223"/>
      <c r="PSG254" s="418"/>
      <c r="PSH254" s="418"/>
      <c r="PSI254" s="331"/>
      <c r="PSJ254" s="332"/>
      <c r="PSK254" s="418"/>
      <c r="PSL254" s="223"/>
      <c r="PSM254" s="223"/>
      <c r="PSN254" s="333"/>
      <c r="PSO254" s="333"/>
      <c r="PSP254" s="223"/>
      <c r="PSQ254" s="418"/>
      <c r="PSR254" s="418"/>
      <c r="PSS254" s="331"/>
      <c r="PST254" s="332"/>
      <c r="PSU254" s="418"/>
      <c r="PSV254" s="223"/>
      <c r="PSW254" s="223"/>
      <c r="PSX254" s="333"/>
      <c r="PSY254" s="333"/>
      <c r="PSZ254" s="223"/>
      <c r="PTA254" s="418"/>
      <c r="PTB254" s="418"/>
      <c r="PTC254" s="331"/>
      <c r="PTD254" s="332"/>
      <c r="PTE254" s="418"/>
      <c r="PTF254" s="223"/>
      <c r="PTG254" s="223"/>
      <c r="PTH254" s="333"/>
      <c r="PTI254" s="333"/>
      <c r="PTJ254" s="223"/>
      <c r="PTK254" s="418"/>
      <c r="PTL254" s="418"/>
      <c r="PTM254" s="331"/>
      <c r="PTN254" s="332"/>
      <c r="PTO254" s="418"/>
      <c r="PTP254" s="223"/>
      <c r="PTQ254" s="223"/>
      <c r="PTR254" s="333"/>
      <c r="PTS254" s="333"/>
      <c r="PTT254" s="223"/>
      <c r="PTU254" s="418"/>
      <c r="PTV254" s="418"/>
      <c r="PTW254" s="331"/>
      <c r="PTX254" s="332"/>
      <c r="PTY254" s="418"/>
      <c r="PTZ254" s="223"/>
      <c r="PUA254" s="223"/>
      <c r="PUB254" s="333"/>
      <c r="PUC254" s="333"/>
      <c r="PUD254" s="223"/>
      <c r="PUE254" s="418"/>
      <c r="PUF254" s="418"/>
      <c r="PUG254" s="331"/>
      <c r="PUH254" s="332"/>
      <c r="PUI254" s="418"/>
      <c r="PUJ254" s="223"/>
      <c r="PUK254" s="223"/>
      <c r="PUL254" s="333"/>
      <c r="PUM254" s="333"/>
      <c r="PUN254" s="223"/>
      <c r="PUO254" s="418"/>
      <c r="PUP254" s="418"/>
      <c r="PUQ254" s="331"/>
      <c r="PUR254" s="332"/>
      <c r="PUS254" s="418"/>
      <c r="PUT254" s="223"/>
      <c r="PUU254" s="223"/>
      <c r="PUV254" s="333"/>
      <c r="PUW254" s="333"/>
      <c r="PUX254" s="223"/>
      <c r="PUY254" s="418"/>
      <c r="PUZ254" s="418"/>
      <c r="PVA254" s="331"/>
      <c r="PVB254" s="332"/>
      <c r="PVC254" s="418"/>
      <c r="PVD254" s="223"/>
      <c r="PVE254" s="223"/>
      <c r="PVF254" s="333"/>
      <c r="PVG254" s="333"/>
      <c r="PVH254" s="223"/>
      <c r="PVI254" s="418"/>
      <c r="PVJ254" s="418"/>
      <c r="PVK254" s="331"/>
      <c r="PVL254" s="332"/>
      <c r="PVM254" s="418"/>
      <c r="PVN254" s="223"/>
      <c r="PVO254" s="223"/>
      <c r="PVP254" s="333"/>
      <c r="PVQ254" s="333"/>
      <c r="PVR254" s="223"/>
      <c r="PVS254" s="418"/>
      <c r="PVT254" s="418"/>
      <c r="PVU254" s="331"/>
      <c r="PVV254" s="332"/>
      <c r="PVW254" s="418"/>
      <c r="PVX254" s="223"/>
      <c r="PVY254" s="223"/>
      <c r="PVZ254" s="333"/>
      <c r="PWA254" s="333"/>
      <c r="PWB254" s="223"/>
      <c r="PWC254" s="418"/>
      <c r="PWD254" s="418"/>
      <c r="PWE254" s="331"/>
      <c r="PWF254" s="332"/>
      <c r="PWG254" s="418"/>
      <c r="PWH254" s="223"/>
      <c r="PWI254" s="223"/>
      <c r="PWJ254" s="333"/>
      <c r="PWK254" s="333"/>
      <c r="PWL254" s="223"/>
      <c r="PWM254" s="418"/>
      <c r="PWN254" s="418"/>
      <c r="PWO254" s="331"/>
      <c r="PWP254" s="332"/>
      <c r="PWQ254" s="418"/>
      <c r="PWR254" s="223"/>
      <c r="PWS254" s="223"/>
      <c r="PWT254" s="333"/>
      <c r="PWU254" s="333"/>
      <c r="PWV254" s="223"/>
      <c r="PWW254" s="418"/>
      <c r="PWX254" s="418"/>
      <c r="PWY254" s="331"/>
      <c r="PWZ254" s="332"/>
      <c r="PXA254" s="418"/>
      <c r="PXB254" s="223"/>
      <c r="PXC254" s="223"/>
      <c r="PXD254" s="333"/>
      <c r="PXE254" s="333"/>
      <c r="PXF254" s="223"/>
      <c r="PXG254" s="418"/>
      <c r="PXH254" s="418"/>
      <c r="PXI254" s="331"/>
      <c r="PXJ254" s="332"/>
      <c r="PXK254" s="418"/>
      <c r="PXL254" s="223"/>
      <c r="PXM254" s="223"/>
      <c r="PXN254" s="333"/>
      <c r="PXO254" s="333"/>
      <c r="PXP254" s="223"/>
      <c r="PXQ254" s="418"/>
      <c r="PXR254" s="418"/>
      <c r="PXS254" s="331"/>
      <c r="PXT254" s="332"/>
      <c r="PXU254" s="418"/>
      <c r="PXV254" s="223"/>
      <c r="PXW254" s="223"/>
      <c r="PXX254" s="333"/>
      <c r="PXY254" s="333"/>
      <c r="PXZ254" s="223"/>
      <c r="PYA254" s="418"/>
      <c r="PYB254" s="418"/>
      <c r="PYC254" s="331"/>
      <c r="PYD254" s="332"/>
      <c r="PYE254" s="418"/>
      <c r="PYF254" s="223"/>
      <c r="PYG254" s="223"/>
      <c r="PYH254" s="333"/>
      <c r="PYI254" s="333"/>
      <c r="PYJ254" s="223"/>
      <c r="PYK254" s="418"/>
      <c r="PYL254" s="418"/>
      <c r="PYM254" s="331"/>
      <c r="PYN254" s="332"/>
      <c r="PYO254" s="418"/>
      <c r="PYP254" s="223"/>
      <c r="PYQ254" s="223"/>
      <c r="PYR254" s="333"/>
      <c r="PYS254" s="333"/>
      <c r="PYT254" s="223"/>
      <c r="PYU254" s="418"/>
      <c r="PYV254" s="418"/>
      <c r="PYW254" s="331"/>
      <c r="PYX254" s="332"/>
      <c r="PYY254" s="418"/>
      <c r="PYZ254" s="223"/>
      <c r="PZA254" s="223"/>
      <c r="PZB254" s="333"/>
      <c r="PZC254" s="333"/>
      <c r="PZD254" s="223"/>
      <c r="PZE254" s="418"/>
      <c r="PZF254" s="418"/>
      <c r="PZG254" s="331"/>
      <c r="PZH254" s="332"/>
      <c r="PZI254" s="418"/>
      <c r="PZJ254" s="223"/>
      <c r="PZK254" s="223"/>
      <c r="PZL254" s="333"/>
      <c r="PZM254" s="333"/>
      <c r="PZN254" s="223"/>
      <c r="PZO254" s="418"/>
      <c r="PZP254" s="418"/>
      <c r="PZQ254" s="331"/>
      <c r="PZR254" s="332"/>
      <c r="PZS254" s="418"/>
      <c r="PZT254" s="223"/>
      <c r="PZU254" s="223"/>
      <c r="PZV254" s="333"/>
      <c r="PZW254" s="333"/>
      <c r="PZX254" s="223"/>
      <c r="PZY254" s="418"/>
      <c r="PZZ254" s="418"/>
      <c r="QAA254" s="331"/>
      <c r="QAB254" s="332"/>
      <c r="QAC254" s="418"/>
      <c r="QAD254" s="223"/>
      <c r="QAE254" s="223"/>
      <c r="QAF254" s="333"/>
      <c r="QAG254" s="333"/>
      <c r="QAH254" s="223"/>
      <c r="QAI254" s="418"/>
      <c r="QAJ254" s="418"/>
      <c r="QAK254" s="331"/>
      <c r="QAL254" s="332"/>
      <c r="QAM254" s="418"/>
      <c r="QAN254" s="223"/>
      <c r="QAO254" s="223"/>
      <c r="QAP254" s="333"/>
      <c r="QAQ254" s="333"/>
      <c r="QAR254" s="223"/>
      <c r="QAS254" s="418"/>
      <c r="QAT254" s="418"/>
      <c r="QAU254" s="331"/>
      <c r="QAV254" s="332"/>
      <c r="QAW254" s="418"/>
      <c r="QAX254" s="223"/>
      <c r="QAY254" s="223"/>
      <c r="QAZ254" s="333"/>
      <c r="QBA254" s="333"/>
      <c r="QBB254" s="223"/>
      <c r="QBC254" s="418"/>
      <c r="QBD254" s="418"/>
      <c r="QBE254" s="331"/>
      <c r="QBF254" s="332"/>
      <c r="QBG254" s="418"/>
      <c r="QBH254" s="223"/>
      <c r="QBI254" s="223"/>
      <c r="QBJ254" s="333"/>
      <c r="QBK254" s="333"/>
      <c r="QBL254" s="223"/>
      <c r="QBM254" s="418"/>
      <c r="QBN254" s="418"/>
      <c r="QBO254" s="331"/>
      <c r="QBP254" s="332"/>
      <c r="QBQ254" s="418"/>
      <c r="QBR254" s="223"/>
      <c r="QBS254" s="223"/>
      <c r="QBT254" s="333"/>
      <c r="QBU254" s="333"/>
      <c r="QBV254" s="223"/>
      <c r="QBW254" s="418"/>
      <c r="QBX254" s="418"/>
      <c r="QBY254" s="331"/>
      <c r="QBZ254" s="332"/>
      <c r="QCA254" s="418"/>
      <c r="QCB254" s="223"/>
      <c r="QCC254" s="223"/>
      <c r="QCD254" s="333"/>
      <c r="QCE254" s="333"/>
      <c r="QCF254" s="223"/>
      <c r="QCG254" s="418"/>
      <c r="QCH254" s="418"/>
      <c r="QCI254" s="331"/>
      <c r="QCJ254" s="332"/>
      <c r="QCK254" s="418"/>
      <c r="QCL254" s="223"/>
      <c r="QCM254" s="223"/>
      <c r="QCN254" s="333"/>
      <c r="QCO254" s="333"/>
      <c r="QCP254" s="223"/>
      <c r="QCQ254" s="418"/>
      <c r="QCR254" s="418"/>
      <c r="QCS254" s="331"/>
      <c r="QCT254" s="332"/>
      <c r="QCU254" s="418"/>
      <c r="QCV254" s="223"/>
      <c r="QCW254" s="223"/>
      <c r="QCX254" s="333"/>
      <c r="QCY254" s="333"/>
      <c r="QCZ254" s="223"/>
      <c r="QDA254" s="418"/>
      <c r="QDB254" s="418"/>
      <c r="QDC254" s="331"/>
      <c r="QDD254" s="332"/>
      <c r="QDE254" s="418"/>
      <c r="QDF254" s="223"/>
      <c r="QDG254" s="223"/>
      <c r="QDH254" s="333"/>
      <c r="QDI254" s="333"/>
      <c r="QDJ254" s="223"/>
      <c r="QDK254" s="418"/>
      <c r="QDL254" s="418"/>
      <c r="QDM254" s="331"/>
      <c r="QDN254" s="332"/>
      <c r="QDO254" s="418"/>
      <c r="QDP254" s="223"/>
      <c r="QDQ254" s="223"/>
      <c r="QDR254" s="333"/>
      <c r="QDS254" s="333"/>
      <c r="QDT254" s="223"/>
      <c r="QDU254" s="418"/>
      <c r="QDV254" s="418"/>
      <c r="QDW254" s="331"/>
      <c r="QDX254" s="332"/>
      <c r="QDY254" s="418"/>
      <c r="QDZ254" s="223"/>
      <c r="QEA254" s="223"/>
      <c r="QEB254" s="333"/>
      <c r="QEC254" s="333"/>
      <c r="QED254" s="223"/>
      <c r="QEE254" s="418"/>
      <c r="QEF254" s="418"/>
      <c r="QEG254" s="331"/>
      <c r="QEH254" s="332"/>
      <c r="QEI254" s="418"/>
      <c r="QEJ254" s="223"/>
      <c r="QEK254" s="223"/>
      <c r="QEL254" s="333"/>
      <c r="QEM254" s="333"/>
      <c r="QEN254" s="223"/>
      <c r="QEO254" s="418"/>
      <c r="QEP254" s="418"/>
      <c r="QEQ254" s="331"/>
      <c r="QER254" s="332"/>
      <c r="QES254" s="418"/>
      <c r="QET254" s="223"/>
      <c r="QEU254" s="223"/>
      <c r="QEV254" s="333"/>
      <c r="QEW254" s="333"/>
      <c r="QEX254" s="223"/>
      <c r="QEY254" s="418"/>
      <c r="QEZ254" s="418"/>
      <c r="QFA254" s="331"/>
      <c r="QFB254" s="332"/>
      <c r="QFC254" s="418"/>
      <c r="QFD254" s="223"/>
      <c r="QFE254" s="223"/>
      <c r="QFF254" s="333"/>
      <c r="QFG254" s="333"/>
      <c r="QFH254" s="223"/>
      <c r="QFI254" s="418"/>
      <c r="QFJ254" s="418"/>
      <c r="QFK254" s="331"/>
      <c r="QFL254" s="332"/>
      <c r="QFM254" s="418"/>
      <c r="QFN254" s="223"/>
      <c r="QFO254" s="223"/>
      <c r="QFP254" s="333"/>
      <c r="QFQ254" s="333"/>
      <c r="QFR254" s="223"/>
      <c r="QFS254" s="418"/>
      <c r="QFT254" s="418"/>
      <c r="QFU254" s="331"/>
      <c r="QFV254" s="332"/>
      <c r="QFW254" s="418"/>
      <c r="QFX254" s="223"/>
      <c r="QFY254" s="223"/>
      <c r="QFZ254" s="333"/>
      <c r="QGA254" s="333"/>
      <c r="QGB254" s="223"/>
      <c r="QGC254" s="418"/>
      <c r="QGD254" s="418"/>
      <c r="QGE254" s="331"/>
      <c r="QGF254" s="332"/>
      <c r="QGG254" s="418"/>
      <c r="QGH254" s="223"/>
      <c r="QGI254" s="223"/>
      <c r="QGJ254" s="333"/>
      <c r="QGK254" s="333"/>
      <c r="QGL254" s="223"/>
      <c r="QGM254" s="418"/>
      <c r="QGN254" s="418"/>
      <c r="QGO254" s="331"/>
      <c r="QGP254" s="332"/>
      <c r="QGQ254" s="418"/>
      <c r="QGR254" s="223"/>
      <c r="QGS254" s="223"/>
      <c r="QGT254" s="333"/>
      <c r="QGU254" s="333"/>
      <c r="QGV254" s="223"/>
      <c r="QGW254" s="418"/>
      <c r="QGX254" s="418"/>
      <c r="QGY254" s="331"/>
      <c r="QGZ254" s="332"/>
      <c r="QHA254" s="418"/>
      <c r="QHB254" s="223"/>
      <c r="QHC254" s="223"/>
      <c r="QHD254" s="333"/>
      <c r="QHE254" s="333"/>
      <c r="QHF254" s="223"/>
      <c r="QHG254" s="418"/>
      <c r="QHH254" s="418"/>
      <c r="QHI254" s="331"/>
      <c r="QHJ254" s="332"/>
      <c r="QHK254" s="418"/>
      <c r="QHL254" s="223"/>
      <c r="QHM254" s="223"/>
      <c r="QHN254" s="333"/>
      <c r="QHO254" s="333"/>
      <c r="QHP254" s="223"/>
      <c r="QHQ254" s="418"/>
      <c r="QHR254" s="418"/>
      <c r="QHS254" s="331"/>
      <c r="QHT254" s="332"/>
      <c r="QHU254" s="418"/>
      <c r="QHV254" s="223"/>
      <c r="QHW254" s="223"/>
      <c r="QHX254" s="333"/>
      <c r="QHY254" s="333"/>
      <c r="QHZ254" s="223"/>
      <c r="QIA254" s="418"/>
      <c r="QIB254" s="418"/>
      <c r="QIC254" s="331"/>
      <c r="QID254" s="332"/>
      <c r="QIE254" s="418"/>
      <c r="QIF254" s="223"/>
      <c r="QIG254" s="223"/>
      <c r="QIH254" s="333"/>
      <c r="QII254" s="333"/>
      <c r="QIJ254" s="223"/>
      <c r="QIK254" s="418"/>
      <c r="QIL254" s="418"/>
      <c r="QIM254" s="331"/>
      <c r="QIN254" s="332"/>
      <c r="QIO254" s="418"/>
      <c r="QIP254" s="223"/>
      <c r="QIQ254" s="223"/>
      <c r="QIR254" s="333"/>
      <c r="QIS254" s="333"/>
      <c r="QIT254" s="223"/>
      <c r="QIU254" s="418"/>
      <c r="QIV254" s="418"/>
      <c r="QIW254" s="331"/>
      <c r="QIX254" s="332"/>
      <c r="QIY254" s="418"/>
      <c r="QIZ254" s="223"/>
      <c r="QJA254" s="223"/>
      <c r="QJB254" s="333"/>
      <c r="QJC254" s="333"/>
      <c r="QJD254" s="223"/>
      <c r="QJE254" s="418"/>
      <c r="QJF254" s="418"/>
      <c r="QJG254" s="331"/>
      <c r="QJH254" s="332"/>
      <c r="QJI254" s="418"/>
      <c r="QJJ254" s="223"/>
      <c r="QJK254" s="223"/>
      <c r="QJL254" s="333"/>
      <c r="QJM254" s="333"/>
      <c r="QJN254" s="223"/>
      <c r="QJO254" s="418"/>
      <c r="QJP254" s="418"/>
      <c r="QJQ254" s="331"/>
      <c r="QJR254" s="332"/>
      <c r="QJS254" s="418"/>
      <c r="QJT254" s="223"/>
      <c r="QJU254" s="223"/>
      <c r="QJV254" s="333"/>
      <c r="QJW254" s="333"/>
      <c r="QJX254" s="223"/>
      <c r="QJY254" s="418"/>
      <c r="QJZ254" s="418"/>
      <c r="QKA254" s="331"/>
      <c r="QKB254" s="332"/>
      <c r="QKC254" s="418"/>
      <c r="QKD254" s="223"/>
      <c r="QKE254" s="223"/>
      <c r="QKF254" s="333"/>
      <c r="QKG254" s="333"/>
      <c r="QKH254" s="223"/>
      <c r="QKI254" s="418"/>
      <c r="QKJ254" s="418"/>
      <c r="QKK254" s="331"/>
      <c r="QKL254" s="332"/>
      <c r="QKM254" s="418"/>
      <c r="QKN254" s="223"/>
      <c r="QKO254" s="223"/>
      <c r="QKP254" s="333"/>
      <c r="QKQ254" s="333"/>
      <c r="QKR254" s="223"/>
      <c r="QKS254" s="418"/>
      <c r="QKT254" s="418"/>
      <c r="QKU254" s="331"/>
      <c r="QKV254" s="332"/>
      <c r="QKW254" s="418"/>
      <c r="QKX254" s="223"/>
      <c r="QKY254" s="223"/>
      <c r="QKZ254" s="333"/>
      <c r="QLA254" s="333"/>
      <c r="QLB254" s="223"/>
      <c r="QLC254" s="418"/>
      <c r="QLD254" s="418"/>
      <c r="QLE254" s="331"/>
      <c r="QLF254" s="332"/>
      <c r="QLG254" s="418"/>
      <c r="QLH254" s="223"/>
      <c r="QLI254" s="223"/>
      <c r="QLJ254" s="333"/>
      <c r="QLK254" s="333"/>
      <c r="QLL254" s="223"/>
      <c r="QLM254" s="418"/>
      <c r="QLN254" s="418"/>
      <c r="QLO254" s="331"/>
      <c r="QLP254" s="332"/>
      <c r="QLQ254" s="418"/>
      <c r="QLR254" s="223"/>
      <c r="QLS254" s="223"/>
      <c r="QLT254" s="333"/>
      <c r="QLU254" s="333"/>
      <c r="QLV254" s="223"/>
      <c r="QLW254" s="418"/>
      <c r="QLX254" s="418"/>
      <c r="QLY254" s="331"/>
      <c r="QLZ254" s="332"/>
      <c r="QMA254" s="418"/>
      <c r="QMB254" s="223"/>
      <c r="QMC254" s="223"/>
      <c r="QMD254" s="333"/>
      <c r="QME254" s="333"/>
      <c r="QMF254" s="223"/>
      <c r="QMG254" s="418"/>
      <c r="QMH254" s="418"/>
      <c r="QMI254" s="331"/>
      <c r="QMJ254" s="332"/>
      <c r="QMK254" s="418"/>
      <c r="QML254" s="223"/>
      <c r="QMM254" s="223"/>
      <c r="QMN254" s="333"/>
      <c r="QMO254" s="333"/>
      <c r="QMP254" s="223"/>
      <c r="QMQ254" s="418"/>
      <c r="QMR254" s="418"/>
      <c r="QMS254" s="331"/>
      <c r="QMT254" s="332"/>
      <c r="QMU254" s="418"/>
      <c r="QMV254" s="223"/>
      <c r="QMW254" s="223"/>
      <c r="QMX254" s="333"/>
      <c r="QMY254" s="333"/>
      <c r="QMZ254" s="223"/>
      <c r="QNA254" s="418"/>
      <c r="QNB254" s="418"/>
      <c r="QNC254" s="331"/>
      <c r="QND254" s="332"/>
      <c r="QNE254" s="418"/>
      <c r="QNF254" s="223"/>
      <c r="QNG254" s="223"/>
      <c r="QNH254" s="333"/>
      <c r="QNI254" s="333"/>
      <c r="QNJ254" s="223"/>
      <c r="QNK254" s="418"/>
      <c r="QNL254" s="418"/>
      <c r="QNM254" s="331"/>
      <c r="QNN254" s="332"/>
      <c r="QNO254" s="418"/>
      <c r="QNP254" s="223"/>
      <c r="QNQ254" s="223"/>
      <c r="QNR254" s="333"/>
      <c r="QNS254" s="333"/>
      <c r="QNT254" s="223"/>
      <c r="QNU254" s="418"/>
      <c r="QNV254" s="418"/>
      <c r="QNW254" s="331"/>
      <c r="QNX254" s="332"/>
      <c r="QNY254" s="418"/>
      <c r="QNZ254" s="223"/>
      <c r="QOA254" s="223"/>
      <c r="QOB254" s="333"/>
      <c r="QOC254" s="333"/>
      <c r="QOD254" s="223"/>
      <c r="QOE254" s="418"/>
      <c r="QOF254" s="418"/>
      <c r="QOG254" s="331"/>
      <c r="QOH254" s="332"/>
      <c r="QOI254" s="418"/>
      <c r="QOJ254" s="223"/>
      <c r="QOK254" s="223"/>
      <c r="QOL254" s="333"/>
      <c r="QOM254" s="333"/>
      <c r="QON254" s="223"/>
      <c r="QOO254" s="418"/>
      <c r="QOP254" s="418"/>
      <c r="QOQ254" s="331"/>
      <c r="QOR254" s="332"/>
      <c r="QOS254" s="418"/>
      <c r="QOT254" s="223"/>
      <c r="QOU254" s="223"/>
      <c r="QOV254" s="333"/>
      <c r="QOW254" s="333"/>
      <c r="QOX254" s="223"/>
      <c r="QOY254" s="418"/>
      <c r="QOZ254" s="418"/>
      <c r="QPA254" s="331"/>
      <c r="QPB254" s="332"/>
      <c r="QPC254" s="418"/>
      <c r="QPD254" s="223"/>
      <c r="QPE254" s="223"/>
      <c r="QPF254" s="333"/>
      <c r="QPG254" s="333"/>
      <c r="QPH254" s="223"/>
      <c r="QPI254" s="418"/>
      <c r="QPJ254" s="418"/>
      <c r="QPK254" s="331"/>
      <c r="QPL254" s="332"/>
      <c r="QPM254" s="418"/>
      <c r="QPN254" s="223"/>
      <c r="QPO254" s="223"/>
      <c r="QPP254" s="333"/>
      <c r="QPQ254" s="333"/>
      <c r="QPR254" s="223"/>
      <c r="QPS254" s="418"/>
      <c r="QPT254" s="418"/>
      <c r="QPU254" s="331"/>
      <c r="QPV254" s="332"/>
      <c r="QPW254" s="418"/>
      <c r="QPX254" s="223"/>
      <c r="QPY254" s="223"/>
      <c r="QPZ254" s="333"/>
      <c r="QQA254" s="333"/>
      <c r="QQB254" s="223"/>
      <c r="QQC254" s="418"/>
      <c r="QQD254" s="418"/>
      <c r="QQE254" s="331"/>
      <c r="QQF254" s="332"/>
      <c r="QQG254" s="418"/>
      <c r="QQH254" s="223"/>
      <c r="QQI254" s="223"/>
      <c r="QQJ254" s="333"/>
      <c r="QQK254" s="333"/>
      <c r="QQL254" s="223"/>
      <c r="QQM254" s="418"/>
      <c r="QQN254" s="418"/>
      <c r="QQO254" s="331"/>
      <c r="QQP254" s="332"/>
      <c r="QQQ254" s="418"/>
      <c r="QQR254" s="223"/>
      <c r="QQS254" s="223"/>
      <c r="QQT254" s="333"/>
      <c r="QQU254" s="333"/>
      <c r="QQV254" s="223"/>
      <c r="QQW254" s="418"/>
      <c r="QQX254" s="418"/>
      <c r="QQY254" s="331"/>
      <c r="QQZ254" s="332"/>
      <c r="QRA254" s="418"/>
      <c r="QRB254" s="223"/>
      <c r="QRC254" s="223"/>
      <c r="QRD254" s="333"/>
      <c r="QRE254" s="333"/>
      <c r="QRF254" s="223"/>
      <c r="QRG254" s="418"/>
      <c r="QRH254" s="418"/>
      <c r="QRI254" s="331"/>
      <c r="QRJ254" s="332"/>
      <c r="QRK254" s="418"/>
      <c r="QRL254" s="223"/>
      <c r="QRM254" s="223"/>
      <c r="QRN254" s="333"/>
      <c r="QRO254" s="333"/>
      <c r="QRP254" s="223"/>
      <c r="QRQ254" s="418"/>
      <c r="QRR254" s="418"/>
      <c r="QRS254" s="331"/>
      <c r="QRT254" s="332"/>
      <c r="QRU254" s="418"/>
      <c r="QRV254" s="223"/>
      <c r="QRW254" s="223"/>
      <c r="QRX254" s="333"/>
      <c r="QRY254" s="333"/>
      <c r="QRZ254" s="223"/>
      <c r="QSA254" s="418"/>
      <c r="QSB254" s="418"/>
      <c r="QSC254" s="331"/>
      <c r="QSD254" s="332"/>
      <c r="QSE254" s="418"/>
      <c r="QSF254" s="223"/>
      <c r="QSG254" s="223"/>
      <c r="QSH254" s="333"/>
      <c r="QSI254" s="333"/>
      <c r="QSJ254" s="223"/>
      <c r="QSK254" s="418"/>
      <c r="QSL254" s="418"/>
      <c r="QSM254" s="331"/>
      <c r="QSN254" s="332"/>
      <c r="QSO254" s="418"/>
      <c r="QSP254" s="223"/>
      <c r="QSQ254" s="223"/>
      <c r="QSR254" s="333"/>
      <c r="QSS254" s="333"/>
      <c r="QST254" s="223"/>
      <c r="QSU254" s="418"/>
      <c r="QSV254" s="418"/>
      <c r="QSW254" s="331"/>
      <c r="QSX254" s="332"/>
      <c r="QSY254" s="418"/>
      <c r="QSZ254" s="223"/>
      <c r="QTA254" s="223"/>
      <c r="QTB254" s="333"/>
      <c r="QTC254" s="333"/>
      <c r="QTD254" s="223"/>
      <c r="QTE254" s="418"/>
      <c r="QTF254" s="418"/>
      <c r="QTG254" s="331"/>
      <c r="QTH254" s="332"/>
      <c r="QTI254" s="418"/>
      <c r="QTJ254" s="223"/>
      <c r="QTK254" s="223"/>
      <c r="QTL254" s="333"/>
      <c r="QTM254" s="333"/>
      <c r="QTN254" s="223"/>
      <c r="QTO254" s="418"/>
      <c r="QTP254" s="418"/>
      <c r="QTQ254" s="331"/>
      <c r="QTR254" s="332"/>
      <c r="QTS254" s="418"/>
      <c r="QTT254" s="223"/>
      <c r="QTU254" s="223"/>
      <c r="QTV254" s="333"/>
      <c r="QTW254" s="333"/>
      <c r="QTX254" s="223"/>
      <c r="QTY254" s="418"/>
      <c r="QTZ254" s="418"/>
      <c r="QUA254" s="331"/>
      <c r="QUB254" s="332"/>
      <c r="QUC254" s="418"/>
      <c r="QUD254" s="223"/>
      <c r="QUE254" s="223"/>
      <c r="QUF254" s="333"/>
      <c r="QUG254" s="333"/>
      <c r="QUH254" s="223"/>
      <c r="QUI254" s="418"/>
      <c r="QUJ254" s="418"/>
      <c r="QUK254" s="331"/>
      <c r="QUL254" s="332"/>
      <c r="QUM254" s="418"/>
      <c r="QUN254" s="223"/>
      <c r="QUO254" s="223"/>
      <c r="QUP254" s="333"/>
      <c r="QUQ254" s="333"/>
      <c r="QUR254" s="223"/>
      <c r="QUS254" s="418"/>
      <c r="QUT254" s="418"/>
      <c r="QUU254" s="331"/>
      <c r="QUV254" s="332"/>
      <c r="QUW254" s="418"/>
      <c r="QUX254" s="223"/>
      <c r="QUY254" s="223"/>
      <c r="QUZ254" s="333"/>
      <c r="QVA254" s="333"/>
      <c r="QVB254" s="223"/>
      <c r="QVC254" s="418"/>
      <c r="QVD254" s="418"/>
      <c r="QVE254" s="331"/>
      <c r="QVF254" s="332"/>
      <c r="QVG254" s="418"/>
      <c r="QVH254" s="223"/>
      <c r="QVI254" s="223"/>
      <c r="QVJ254" s="333"/>
      <c r="QVK254" s="333"/>
      <c r="QVL254" s="223"/>
      <c r="QVM254" s="418"/>
      <c r="QVN254" s="418"/>
      <c r="QVO254" s="331"/>
      <c r="QVP254" s="332"/>
      <c r="QVQ254" s="418"/>
      <c r="QVR254" s="223"/>
      <c r="QVS254" s="223"/>
      <c r="QVT254" s="333"/>
      <c r="QVU254" s="333"/>
      <c r="QVV254" s="223"/>
      <c r="QVW254" s="418"/>
      <c r="QVX254" s="418"/>
      <c r="QVY254" s="331"/>
      <c r="QVZ254" s="332"/>
      <c r="QWA254" s="418"/>
      <c r="QWB254" s="223"/>
      <c r="QWC254" s="223"/>
      <c r="QWD254" s="333"/>
      <c r="QWE254" s="333"/>
      <c r="QWF254" s="223"/>
      <c r="QWG254" s="418"/>
      <c r="QWH254" s="418"/>
      <c r="QWI254" s="331"/>
      <c r="QWJ254" s="332"/>
      <c r="QWK254" s="418"/>
      <c r="QWL254" s="223"/>
      <c r="QWM254" s="223"/>
      <c r="QWN254" s="333"/>
      <c r="QWO254" s="333"/>
      <c r="QWP254" s="223"/>
      <c r="QWQ254" s="418"/>
      <c r="QWR254" s="418"/>
      <c r="QWS254" s="331"/>
      <c r="QWT254" s="332"/>
      <c r="QWU254" s="418"/>
      <c r="QWV254" s="223"/>
      <c r="QWW254" s="223"/>
      <c r="QWX254" s="333"/>
      <c r="QWY254" s="333"/>
      <c r="QWZ254" s="223"/>
      <c r="QXA254" s="418"/>
      <c r="QXB254" s="418"/>
      <c r="QXC254" s="331"/>
      <c r="QXD254" s="332"/>
      <c r="QXE254" s="418"/>
      <c r="QXF254" s="223"/>
      <c r="QXG254" s="223"/>
      <c r="QXH254" s="333"/>
      <c r="QXI254" s="333"/>
      <c r="QXJ254" s="223"/>
      <c r="QXK254" s="418"/>
      <c r="QXL254" s="418"/>
      <c r="QXM254" s="331"/>
      <c r="QXN254" s="332"/>
      <c r="QXO254" s="418"/>
      <c r="QXP254" s="223"/>
      <c r="QXQ254" s="223"/>
      <c r="QXR254" s="333"/>
      <c r="QXS254" s="333"/>
      <c r="QXT254" s="223"/>
      <c r="QXU254" s="418"/>
      <c r="QXV254" s="418"/>
      <c r="QXW254" s="331"/>
      <c r="QXX254" s="332"/>
      <c r="QXY254" s="418"/>
      <c r="QXZ254" s="223"/>
      <c r="QYA254" s="223"/>
      <c r="QYB254" s="333"/>
      <c r="QYC254" s="333"/>
      <c r="QYD254" s="223"/>
      <c r="QYE254" s="418"/>
      <c r="QYF254" s="418"/>
      <c r="QYG254" s="331"/>
      <c r="QYH254" s="332"/>
      <c r="QYI254" s="418"/>
      <c r="QYJ254" s="223"/>
      <c r="QYK254" s="223"/>
      <c r="QYL254" s="333"/>
      <c r="QYM254" s="333"/>
      <c r="QYN254" s="223"/>
      <c r="QYO254" s="418"/>
      <c r="QYP254" s="418"/>
      <c r="QYQ254" s="331"/>
      <c r="QYR254" s="332"/>
      <c r="QYS254" s="418"/>
      <c r="QYT254" s="223"/>
      <c r="QYU254" s="223"/>
      <c r="QYV254" s="333"/>
      <c r="QYW254" s="333"/>
      <c r="QYX254" s="223"/>
      <c r="QYY254" s="418"/>
      <c r="QYZ254" s="418"/>
      <c r="QZA254" s="331"/>
      <c r="QZB254" s="332"/>
      <c r="QZC254" s="418"/>
      <c r="QZD254" s="223"/>
      <c r="QZE254" s="223"/>
      <c r="QZF254" s="333"/>
      <c r="QZG254" s="333"/>
      <c r="QZH254" s="223"/>
      <c r="QZI254" s="418"/>
      <c r="QZJ254" s="418"/>
      <c r="QZK254" s="331"/>
      <c r="QZL254" s="332"/>
      <c r="QZM254" s="418"/>
      <c r="QZN254" s="223"/>
      <c r="QZO254" s="223"/>
      <c r="QZP254" s="333"/>
      <c r="QZQ254" s="333"/>
      <c r="QZR254" s="223"/>
      <c r="QZS254" s="418"/>
      <c r="QZT254" s="418"/>
      <c r="QZU254" s="331"/>
      <c r="QZV254" s="332"/>
      <c r="QZW254" s="418"/>
      <c r="QZX254" s="223"/>
      <c r="QZY254" s="223"/>
      <c r="QZZ254" s="333"/>
      <c r="RAA254" s="333"/>
      <c r="RAB254" s="223"/>
      <c r="RAC254" s="418"/>
      <c r="RAD254" s="418"/>
      <c r="RAE254" s="331"/>
      <c r="RAF254" s="332"/>
      <c r="RAG254" s="418"/>
      <c r="RAH254" s="223"/>
      <c r="RAI254" s="223"/>
      <c r="RAJ254" s="333"/>
      <c r="RAK254" s="333"/>
      <c r="RAL254" s="223"/>
      <c r="RAM254" s="418"/>
      <c r="RAN254" s="418"/>
      <c r="RAO254" s="331"/>
      <c r="RAP254" s="332"/>
      <c r="RAQ254" s="418"/>
      <c r="RAR254" s="223"/>
      <c r="RAS254" s="223"/>
      <c r="RAT254" s="333"/>
      <c r="RAU254" s="333"/>
      <c r="RAV254" s="223"/>
      <c r="RAW254" s="418"/>
      <c r="RAX254" s="418"/>
      <c r="RAY254" s="331"/>
      <c r="RAZ254" s="332"/>
      <c r="RBA254" s="418"/>
      <c r="RBB254" s="223"/>
      <c r="RBC254" s="223"/>
      <c r="RBD254" s="333"/>
      <c r="RBE254" s="333"/>
      <c r="RBF254" s="223"/>
      <c r="RBG254" s="418"/>
      <c r="RBH254" s="418"/>
      <c r="RBI254" s="331"/>
      <c r="RBJ254" s="332"/>
      <c r="RBK254" s="418"/>
      <c r="RBL254" s="223"/>
      <c r="RBM254" s="223"/>
      <c r="RBN254" s="333"/>
      <c r="RBO254" s="333"/>
      <c r="RBP254" s="223"/>
      <c r="RBQ254" s="418"/>
      <c r="RBR254" s="418"/>
      <c r="RBS254" s="331"/>
      <c r="RBT254" s="332"/>
      <c r="RBU254" s="418"/>
      <c r="RBV254" s="223"/>
      <c r="RBW254" s="223"/>
      <c r="RBX254" s="333"/>
      <c r="RBY254" s="333"/>
      <c r="RBZ254" s="223"/>
      <c r="RCA254" s="418"/>
      <c r="RCB254" s="418"/>
      <c r="RCC254" s="331"/>
      <c r="RCD254" s="332"/>
      <c r="RCE254" s="418"/>
      <c r="RCF254" s="223"/>
      <c r="RCG254" s="223"/>
      <c r="RCH254" s="333"/>
      <c r="RCI254" s="333"/>
      <c r="RCJ254" s="223"/>
      <c r="RCK254" s="418"/>
      <c r="RCL254" s="418"/>
      <c r="RCM254" s="331"/>
      <c r="RCN254" s="332"/>
      <c r="RCO254" s="418"/>
      <c r="RCP254" s="223"/>
      <c r="RCQ254" s="223"/>
      <c r="RCR254" s="333"/>
      <c r="RCS254" s="333"/>
      <c r="RCT254" s="223"/>
      <c r="RCU254" s="418"/>
      <c r="RCV254" s="418"/>
      <c r="RCW254" s="331"/>
      <c r="RCX254" s="332"/>
      <c r="RCY254" s="418"/>
      <c r="RCZ254" s="223"/>
      <c r="RDA254" s="223"/>
      <c r="RDB254" s="333"/>
      <c r="RDC254" s="333"/>
      <c r="RDD254" s="223"/>
      <c r="RDE254" s="418"/>
      <c r="RDF254" s="418"/>
      <c r="RDG254" s="331"/>
      <c r="RDH254" s="332"/>
      <c r="RDI254" s="418"/>
      <c r="RDJ254" s="223"/>
      <c r="RDK254" s="223"/>
      <c r="RDL254" s="333"/>
      <c r="RDM254" s="333"/>
      <c r="RDN254" s="223"/>
      <c r="RDO254" s="418"/>
      <c r="RDP254" s="418"/>
      <c r="RDQ254" s="331"/>
      <c r="RDR254" s="332"/>
      <c r="RDS254" s="418"/>
      <c r="RDT254" s="223"/>
      <c r="RDU254" s="223"/>
      <c r="RDV254" s="333"/>
      <c r="RDW254" s="333"/>
      <c r="RDX254" s="223"/>
      <c r="RDY254" s="418"/>
      <c r="RDZ254" s="418"/>
      <c r="REA254" s="331"/>
      <c r="REB254" s="332"/>
      <c r="REC254" s="418"/>
      <c r="RED254" s="223"/>
      <c r="REE254" s="223"/>
      <c r="REF254" s="333"/>
      <c r="REG254" s="333"/>
      <c r="REH254" s="223"/>
      <c r="REI254" s="418"/>
      <c r="REJ254" s="418"/>
      <c r="REK254" s="331"/>
      <c r="REL254" s="332"/>
      <c r="REM254" s="418"/>
      <c r="REN254" s="223"/>
      <c r="REO254" s="223"/>
      <c r="REP254" s="333"/>
      <c r="REQ254" s="333"/>
      <c r="RER254" s="223"/>
      <c r="RES254" s="418"/>
      <c r="RET254" s="418"/>
      <c r="REU254" s="331"/>
      <c r="REV254" s="332"/>
      <c r="REW254" s="418"/>
      <c r="REX254" s="223"/>
      <c r="REY254" s="223"/>
      <c r="REZ254" s="333"/>
      <c r="RFA254" s="333"/>
      <c r="RFB254" s="223"/>
      <c r="RFC254" s="418"/>
      <c r="RFD254" s="418"/>
      <c r="RFE254" s="331"/>
      <c r="RFF254" s="332"/>
      <c r="RFG254" s="418"/>
      <c r="RFH254" s="223"/>
      <c r="RFI254" s="223"/>
      <c r="RFJ254" s="333"/>
      <c r="RFK254" s="333"/>
      <c r="RFL254" s="223"/>
      <c r="RFM254" s="418"/>
      <c r="RFN254" s="418"/>
      <c r="RFO254" s="331"/>
      <c r="RFP254" s="332"/>
      <c r="RFQ254" s="418"/>
      <c r="RFR254" s="223"/>
      <c r="RFS254" s="223"/>
      <c r="RFT254" s="333"/>
      <c r="RFU254" s="333"/>
      <c r="RFV254" s="223"/>
      <c r="RFW254" s="418"/>
      <c r="RFX254" s="418"/>
      <c r="RFY254" s="331"/>
      <c r="RFZ254" s="332"/>
      <c r="RGA254" s="418"/>
      <c r="RGB254" s="223"/>
      <c r="RGC254" s="223"/>
      <c r="RGD254" s="333"/>
      <c r="RGE254" s="333"/>
      <c r="RGF254" s="223"/>
      <c r="RGG254" s="418"/>
      <c r="RGH254" s="418"/>
      <c r="RGI254" s="331"/>
      <c r="RGJ254" s="332"/>
      <c r="RGK254" s="418"/>
      <c r="RGL254" s="223"/>
      <c r="RGM254" s="223"/>
      <c r="RGN254" s="333"/>
      <c r="RGO254" s="333"/>
      <c r="RGP254" s="223"/>
      <c r="RGQ254" s="418"/>
      <c r="RGR254" s="418"/>
      <c r="RGS254" s="331"/>
      <c r="RGT254" s="332"/>
      <c r="RGU254" s="418"/>
      <c r="RGV254" s="223"/>
      <c r="RGW254" s="223"/>
      <c r="RGX254" s="333"/>
      <c r="RGY254" s="333"/>
      <c r="RGZ254" s="223"/>
      <c r="RHA254" s="418"/>
      <c r="RHB254" s="418"/>
      <c r="RHC254" s="331"/>
      <c r="RHD254" s="332"/>
      <c r="RHE254" s="418"/>
      <c r="RHF254" s="223"/>
      <c r="RHG254" s="223"/>
      <c r="RHH254" s="333"/>
      <c r="RHI254" s="333"/>
      <c r="RHJ254" s="223"/>
      <c r="RHK254" s="418"/>
      <c r="RHL254" s="418"/>
      <c r="RHM254" s="331"/>
      <c r="RHN254" s="332"/>
      <c r="RHO254" s="418"/>
      <c r="RHP254" s="223"/>
      <c r="RHQ254" s="223"/>
      <c r="RHR254" s="333"/>
      <c r="RHS254" s="333"/>
      <c r="RHT254" s="223"/>
      <c r="RHU254" s="418"/>
      <c r="RHV254" s="418"/>
      <c r="RHW254" s="331"/>
      <c r="RHX254" s="332"/>
      <c r="RHY254" s="418"/>
      <c r="RHZ254" s="223"/>
      <c r="RIA254" s="223"/>
      <c r="RIB254" s="333"/>
      <c r="RIC254" s="333"/>
      <c r="RID254" s="223"/>
      <c r="RIE254" s="418"/>
      <c r="RIF254" s="418"/>
      <c r="RIG254" s="331"/>
      <c r="RIH254" s="332"/>
      <c r="RII254" s="418"/>
      <c r="RIJ254" s="223"/>
      <c r="RIK254" s="223"/>
      <c r="RIL254" s="333"/>
      <c r="RIM254" s="333"/>
      <c r="RIN254" s="223"/>
      <c r="RIO254" s="418"/>
      <c r="RIP254" s="418"/>
      <c r="RIQ254" s="331"/>
      <c r="RIR254" s="332"/>
      <c r="RIS254" s="418"/>
      <c r="RIT254" s="223"/>
      <c r="RIU254" s="223"/>
      <c r="RIV254" s="333"/>
      <c r="RIW254" s="333"/>
      <c r="RIX254" s="223"/>
      <c r="RIY254" s="418"/>
      <c r="RIZ254" s="418"/>
      <c r="RJA254" s="331"/>
      <c r="RJB254" s="332"/>
      <c r="RJC254" s="418"/>
      <c r="RJD254" s="223"/>
      <c r="RJE254" s="223"/>
      <c r="RJF254" s="333"/>
      <c r="RJG254" s="333"/>
      <c r="RJH254" s="223"/>
      <c r="RJI254" s="418"/>
      <c r="RJJ254" s="418"/>
      <c r="RJK254" s="331"/>
      <c r="RJL254" s="332"/>
      <c r="RJM254" s="418"/>
      <c r="RJN254" s="223"/>
      <c r="RJO254" s="223"/>
      <c r="RJP254" s="333"/>
      <c r="RJQ254" s="333"/>
      <c r="RJR254" s="223"/>
      <c r="RJS254" s="418"/>
      <c r="RJT254" s="418"/>
      <c r="RJU254" s="331"/>
      <c r="RJV254" s="332"/>
      <c r="RJW254" s="418"/>
      <c r="RJX254" s="223"/>
      <c r="RJY254" s="223"/>
      <c r="RJZ254" s="333"/>
      <c r="RKA254" s="333"/>
      <c r="RKB254" s="223"/>
      <c r="RKC254" s="418"/>
      <c r="RKD254" s="418"/>
      <c r="RKE254" s="331"/>
      <c r="RKF254" s="332"/>
      <c r="RKG254" s="418"/>
      <c r="RKH254" s="223"/>
      <c r="RKI254" s="223"/>
      <c r="RKJ254" s="333"/>
      <c r="RKK254" s="333"/>
      <c r="RKL254" s="223"/>
      <c r="RKM254" s="418"/>
      <c r="RKN254" s="418"/>
      <c r="RKO254" s="331"/>
      <c r="RKP254" s="332"/>
      <c r="RKQ254" s="418"/>
      <c r="RKR254" s="223"/>
      <c r="RKS254" s="223"/>
      <c r="RKT254" s="333"/>
      <c r="RKU254" s="333"/>
      <c r="RKV254" s="223"/>
      <c r="RKW254" s="418"/>
      <c r="RKX254" s="418"/>
      <c r="RKY254" s="331"/>
      <c r="RKZ254" s="332"/>
      <c r="RLA254" s="418"/>
      <c r="RLB254" s="223"/>
      <c r="RLC254" s="223"/>
      <c r="RLD254" s="333"/>
      <c r="RLE254" s="333"/>
      <c r="RLF254" s="223"/>
      <c r="RLG254" s="418"/>
      <c r="RLH254" s="418"/>
      <c r="RLI254" s="331"/>
      <c r="RLJ254" s="332"/>
      <c r="RLK254" s="418"/>
      <c r="RLL254" s="223"/>
      <c r="RLM254" s="223"/>
      <c r="RLN254" s="333"/>
      <c r="RLO254" s="333"/>
      <c r="RLP254" s="223"/>
      <c r="RLQ254" s="418"/>
      <c r="RLR254" s="418"/>
      <c r="RLS254" s="331"/>
      <c r="RLT254" s="332"/>
      <c r="RLU254" s="418"/>
      <c r="RLV254" s="223"/>
      <c r="RLW254" s="223"/>
      <c r="RLX254" s="333"/>
      <c r="RLY254" s="333"/>
      <c r="RLZ254" s="223"/>
      <c r="RMA254" s="418"/>
      <c r="RMB254" s="418"/>
      <c r="RMC254" s="331"/>
      <c r="RMD254" s="332"/>
      <c r="RME254" s="418"/>
      <c r="RMF254" s="223"/>
      <c r="RMG254" s="223"/>
      <c r="RMH254" s="333"/>
      <c r="RMI254" s="333"/>
      <c r="RMJ254" s="223"/>
      <c r="RMK254" s="418"/>
      <c r="RML254" s="418"/>
      <c r="RMM254" s="331"/>
      <c r="RMN254" s="332"/>
      <c r="RMO254" s="418"/>
      <c r="RMP254" s="223"/>
      <c r="RMQ254" s="223"/>
      <c r="RMR254" s="333"/>
      <c r="RMS254" s="333"/>
      <c r="RMT254" s="223"/>
      <c r="RMU254" s="418"/>
      <c r="RMV254" s="418"/>
      <c r="RMW254" s="331"/>
      <c r="RMX254" s="332"/>
      <c r="RMY254" s="418"/>
      <c r="RMZ254" s="223"/>
      <c r="RNA254" s="223"/>
      <c r="RNB254" s="333"/>
      <c r="RNC254" s="333"/>
      <c r="RND254" s="223"/>
      <c r="RNE254" s="418"/>
      <c r="RNF254" s="418"/>
      <c r="RNG254" s="331"/>
      <c r="RNH254" s="332"/>
      <c r="RNI254" s="418"/>
      <c r="RNJ254" s="223"/>
      <c r="RNK254" s="223"/>
      <c r="RNL254" s="333"/>
      <c r="RNM254" s="333"/>
      <c r="RNN254" s="223"/>
      <c r="RNO254" s="418"/>
      <c r="RNP254" s="418"/>
      <c r="RNQ254" s="331"/>
      <c r="RNR254" s="332"/>
      <c r="RNS254" s="418"/>
      <c r="RNT254" s="223"/>
      <c r="RNU254" s="223"/>
      <c r="RNV254" s="333"/>
      <c r="RNW254" s="333"/>
      <c r="RNX254" s="223"/>
      <c r="RNY254" s="418"/>
      <c r="RNZ254" s="418"/>
      <c r="ROA254" s="331"/>
      <c r="ROB254" s="332"/>
      <c r="ROC254" s="418"/>
      <c r="ROD254" s="223"/>
      <c r="ROE254" s="223"/>
      <c r="ROF254" s="333"/>
      <c r="ROG254" s="333"/>
      <c r="ROH254" s="223"/>
      <c r="ROI254" s="418"/>
      <c r="ROJ254" s="418"/>
      <c r="ROK254" s="331"/>
      <c r="ROL254" s="332"/>
      <c r="ROM254" s="418"/>
      <c r="RON254" s="223"/>
      <c r="ROO254" s="223"/>
      <c r="ROP254" s="333"/>
      <c r="ROQ254" s="333"/>
      <c r="ROR254" s="223"/>
      <c r="ROS254" s="418"/>
      <c r="ROT254" s="418"/>
      <c r="ROU254" s="331"/>
      <c r="ROV254" s="332"/>
      <c r="ROW254" s="418"/>
      <c r="ROX254" s="223"/>
      <c r="ROY254" s="223"/>
      <c r="ROZ254" s="333"/>
      <c r="RPA254" s="333"/>
      <c r="RPB254" s="223"/>
      <c r="RPC254" s="418"/>
      <c r="RPD254" s="418"/>
      <c r="RPE254" s="331"/>
      <c r="RPF254" s="332"/>
      <c r="RPG254" s="418"/>
      <c r="RPH254" s="223"/>
      <c r="RPI254" s="223"/>
      <c r="RPJ254" s="333"/>
      <c r="RPK254" s="333"/>
      <c r="RPL254" s="223"/>
      <c r="RPM254" s="418"/>
      <c r="RPN254" s="418"/>
      <c r="RPO254" s="331"/>
      <c r="RPP254" s="332"/>
      <c r="RPQ254" s="418"/>
      <c r="RPR254" s="223"/>
      <c r="RPS254" s="223"/>
      <c r="RPT254" s="333"/>
      <c r="RPU254" s="333"/>
      <c r="RPV254" s="223"/>
      <c r="RPW254" s="418"/>
      <c r="RPX254" s="418"/>
      <c r="RPY254" s="331"/>
      <c r="RPZ254" s="332"/>
      <c r="RQA254" s="418"/>
      <c r="RQB254" s="223"/>
      <c r="RQC254" s="223"/>
      <c r="RQD254" s="333"/>
      <c r="RQE254" s="333"/>
      <c r="RQF254" s="223"/>
      <c r="RQG254" s="418"/>
      <c r="RQH254" s="418"/>
      <c r="RQI254" s="331"/>
      <c r="RQJ254" s="332"/>
      <c r="RQK254" s="418"/>
      <c r="RQL254" s="223"/>
      <c r="RQM254" s="223"/>
      <c r="RQN254" s="333"/>
      <c r="RQO254" s="333"/>
      <c r="RQP254" s="223"/>
      <c r="RQQ254" s="418"/>
      <c r="RQR254" s="418"/>
      <c r="RQS254" s="331"/>
      <c r="RQT254" s="332"/>
      <c r="RQU254" s="418"/>
      <c r="RQV254" s="223"/>
      <c r="RQW254" s="223"/>
      <c r="RQX254" s="333"/>
      <c r="RQY254" s="333"/>
      <c r="RQZ254" s="223"/>
      <c r="RRA254" s="418"/>
      <c r="RRB254" s="418"/>
      <c r="RRC254" s="331"/>
      <c r="RRD254" s="332"/>
      <c r="RRE254" s="418"/>
      <c r="RRF254" s="223"/>
      <c r="RRG254" s="223"/>
      <c r="RRH254" s="333"/>
      <c r="RRI254" s="333"/>
      <c r="RRJ254" s="223"/>
      <c r="RRK254" s="418"/>
      <c r="RRL254" s="418"/>
      <c r="RRM254" s="331"/>
      <c r="RRN254" s="332"/>
      <c r="RRO254" s="418"/>
      <c r="RRP254" s="223"/>
      <c r="RRQ254" s="223"/>
      <c r="RRR254" s="333"/>
      <c r="RRS254" s="333"/>
      <c r="RRT254" s="223"/>
      <c r="RRU254" s="418"/>
      <c r="RRV254" s="418"/>
      <c r="RRW254" s="331"/>
      <c r="RRX254" s="332"/>
      <c r="RRY254" s="418"/>
      <c r="RRZ254" s="223"/>
      <c r="RSA254" s="223"/>
      <c r="RSB254" s="333"/>
      <c r="RSC254" s="333"/>
      <c r="RSD254" s="223"/>
      <c r="RSE254" s="418"/>
      <c r="RSF254" s="418"/>
      <c r="RSG254" s="331"/>
      <c r="RSH254" s="332"/>
      <c r="RSI254" s="418"/>
      <c r="RSJ254" s="223"/>
      <c r="RSK254" s="223"/>
      <c r="RSL254" s="333"/>
      <c r="RSM254" s="333"/>
      <c r="RSN254" s="223"/>
      <c r="RSO254" s="418"/>
      <c r="RSP254" s="418"/>
      <c r="RSQ254" s="331"/>
      <c r="RSR254" s="332"/>
      <c r="RSS254" s="418"/>
      <c r="RST254" s="223"/>
      <c r="RSU254" s="223"/>
      <c r="RSV254" s="333"/>
      <c r="RSW254" s="333"/>
      <c r="RSX254" s="223"/>
      <c r="RSY254" s="418"/>
      <c r="RSZ254" s="418"/>
      <c r="RTA254" s="331"/>
      <c r="RTB254" s="332"/>
      <c r="RTC254" s="418"/>
      <c r="RTD254" s="223"/>
      <c r="RTE254" s="223"/>
      <c r="RTF254" s="333"/>
      <c r="RTG254" s="333"/>
      <c r="RTH254" s="223"/>
      <c r="RTI254" s="418"/>
      <c r="RTJ254" s="418"/>
      <c r="RTK254" s="331"/>
      <c r="RTL254" s="332"/>
      <c r="RTM254" s="418"/>
      <c r="RTN254" s="223"/>
      <c r="RTO254" s="223"/>
      <c r="RTP254" s="333"/>
      <c r="RTQ254" s="333"/>
      <c r="RTR254" s="223"/>
      <c r="RTS254" s="418"/>
      <c r="RTT254" s="418"/>
      <c r="RTU254" s="331"/>
      <c r="RTV254" s="332"/>
      <c r="RTW254" s="418"/>
      <c r="RTX254" s="223"/>
      <c r="RTY254" s="223"/>
      <c r="RTZ254" s="333"/>
      <c r="RUA254" s="333"/>
      <c r="RUB254" s="223"/>
      <c r="RUC254" s="418"/>
      <c r="RUD254" s="418"/>
      <c r="RUE254" s="331"/>
      <c r="RUF254" s="332"/>
      <c r="RUG254" s="418"/>
      <c r="RUH254" s="223"/>
      <c r="RUI254" s="223"/>
      <c r="RUJ254" s="333"/>
      <c r="RUK254" s="333"/>
      <c r="RUL254" s="223"/>
      <c r="RUM254" s="418"/>
      <c r="RUN254" s="418"/>
      <c r="RUO254" s="331"/>
      <c r="RUP254" s="332"/>
      <c r="RUQ254" s="418"/>
      <c r="RUR254" s="223"/>
      <c r="RUS254" s="223"/>
      <c r="RUT254" s="333"/>
      <c r="RUU254" s="333"/>
      <c r="RUV254" s="223"/>
      <c r="RUW254" s="418"/>
      <c r="RUX254" s="418"/>
      <c r="RUY254" s="331"/>
      <c r="RUZ254" s="332"/>
      <c r="RVA254" s="418"/>
      <c r="RVB254" s="223"/>
      <c r="RVC254" s="223"/>
      <c r="RVD254" s="333"/>
      <c r="RVE254" s="333"/>
      <c r="RVF254" s="223"/>
      <c r="RVG254" s="418"/>
      <c r="RVH254" s="418"/>
      <c r="RVI254" s="331"/>
      <c r="RVJ254" s="332"/>
      <c r="RVK254" s="418"/>
      <c r="RVL254" s="223"/>
      <c r="RVM254" s="223"/>
      <c r="RVN254" s="333"/>
      <c r="RVO254" s="333"/>
      <c r="RVP254" s="223"/>
      <c r="RVQ254" s="418"/>
      <c r="RVR254" s="418"/>
      <c r="RVS254" s="331"/>
      <c r="RVT254" s="332"/>
      <c r="RVU254" s="418"/>
      <c r="RVV254" s="223"/>
      <c r="RVW254" s="223"/>
      <c r="RVX254" s="333"/>
      <c r="RVY254" s="333"/>
      <c r="RVZ254" s="223"/>
      <c r="RWA254" s="418"/>
      <c r="RWB254" s="418"/>
      <c r="RWC254" s="331"/>
      <c r="RWD254" s="332"/>
      <c r="RWE254" s="418"/>
      <c r="RWF254" s="223"/>
      <c r="RWG254" s="223"/>
      <c r="RWH254" s="333"/>
      <c r="RWI254" s="333"/>
      <c r="RWJ254" s="223"/>
      <c r="RWK254" s="418"/>
      <c r="RWL254" s="418"/>
      <c r="RWM254" s="331"/>
      <c r="RWN254" s="332"/>
      <c r="RWO254" s="418"/>
      <c r="RWP254" s="223"/>
      <c r="RWQ254" s="223"/>
      <c r="RWR254" s="333"/>
      <c r="RWS254" s="333"/>
      <c r="RWT254" s="223"/>
      <c r="RWU254" s="418"/>
      <c r="RWV254" s="418"/>
      <c r="RWW254" s="331"/>
      <c r="RWX254" s="332"/>
      <c r="RWY254" s="418"/>
      <c r="RWZ254" s="223"/>
      <c r="RXA254" s="223"/>
      <c r="RXB254" s="333"/>
      <c r="RXC254" s="333"/>
      <c r="RXD254" s="223"/>
      <c r="RXE254" s="418"/>
      <c r="RXF254" s="418"/>
      <c r="RXG254" s="331"/>
      <c r="RXH254" s="332"/>
      <c r="RXI254" s="418"/>
      <c r="RXJ254" s="223"/>
      <c r="RXK254" s="223"/>
      <c r="RXL254" s="333"/>
      <c r="RXM254" s="333"/>
      <c r="RXN254" s="223"/>
      <c r="RXO254" s="418"/>
      <c r="RXP254" s="418"/>
      <c r="RXQ254" s="331"/>
      <c r="RXR254" s="332"/>
      <c r="RXS254" s="418"/>
      <c r="RXT254" s="223"/>
      <c r="RXU254" s="223"/>
      <c r="RXV254" s="333"/>
      <c r="RXW254" s="333"/>
      <c r="RXX254" s="223"/>
      <c r="RXY254" s="418"/>
      <c r="RXZ254" s="418"/>
      <c r="RYA254" s="331"/>
      <c r="RYB254" s="332"/>
      <c r="RYC254" s="418"/>
      <c r="RYD254" s="223"/>
      <c r="RYE254" s="223"/>
      <c r="RYF254" s="333"/>
      <c r="RYG254" s="333"/>
      <c r="RYH254" s="223"/>
      <c r="RYI254" s="418"/>
      <c r="RYJ254" s="418"/>
      <c r="RYK254" s="331"/>
      <c r="RYL254" s="332"/>
      <c r="RYM254" s="418"/>
      <c r="RYN254" s="223"/>
      <c r="RYO254" s="223"/>
      <c r="RYP254" s="333"/>
      <c r="RYQ254" s="333"/>
      <c r="RYR254" s="223"/>
      <c r="RYS254" s="418"/>
      <c r="RYT254" s="418"/>
      <c r="RYU254" s="331"/>
      <c r="RYV254" s="332"/>
      <c r="RYW254" s="418"/>
      <c r="RYX254" s="223"/>
      <c r="RYY254" s="223"/>
      <c r="RYZ254" s="333"/>
      <c r="RZA254" s="333"/>
      <c r="RZB254" s="223"/>
      <c r="RZC254" s="418"/>
      <c r="RZD254" s="418"/>
      <c r="RZE254" s="331"/>
      <c r="RZF254" s="332"/>
      <c r="RZG254" s="418"/>
      <c r="RZH254" s="223"/>
      <c r="RZI254" s="223"/>
      <c r="RZJ254" s="333"/>
      <c r="RZK254" s="333"/>
      <c r="RZL254" s="223"/>
      <c r="RZM254" s="418"/>
      <c r="RZN254" s="418"/>
      <c r="RZO254" s="331"/>
      <c r="RZP254" s="332"/>
      <c r="RZQ254" s="418"/>
      <c r="RZR254" s="223"/>
      <c r="RZS254" s="223"/>
      <c r="RZT254" s="333"/>
      <c r="RZU254" s="333"/>
      <c r="RZV254" s="223"/>
      <c r="RZW254" s="418"/>
      <c r="RZX254" s="418"/>
      <c r="RZY254" s="331"/>
      <c r="RZZ254" s="332"/>
      <c r="SAA254" s="418"/>
      <c r="SAB254" s="223"/>
      <c r="SAC254" s="223"/>
      <c r="SAD254" s="333"/>
      <c r="SAE254" s="333"/>
      <c r="SAF254" s="223"/>
      <c r="SAG254" s="418"/>
      <c r="SAH254" s="418"/>
      <c r="SAI254" s="331"/>
      <c r="SAJ254" s="332"/>
      <c r="SAK254" s="418"/>
      <c r="SAL254" s="223"/>
      <c r="SAM254" s="223"/>
      <c r="SAN254" s="333"/>
      <c r="SAO254" s="333"/>
      <c r="SAP254" s="223"/>
      <c r="SAQ254" s="418"/>
      <c r="SAR254" s="418"/>
      <c r="SAS254" s="331"/>
      <c r="SAT254" s="332"/>
      <c r="SAU254" s="418"/>
      <c r="SAV254" s="223"/>
      <c r="SAW254" s="223"/>
      <c r="SAX254" s="333"/>
      <c r="SAY254" s="333"/>
      <c r="SAZ254" s="223"/>
      <c r="SBA254" s="418"/>
      <c r="SBB254" s="418"/>
      <c r="SBC254" s="331"/>
      <c r="SBD254" s="332"/>
      <c r="SBE254" s="418"/>
      <c r="SBF254" s="223"/>
      <c r="SBG254" s="223"/>
      <c r="SBH254" s="333"/>
      <c r="SBI254" s="333"/>
      <c r="SBJ254" s="223"/>
      <c r="SBK254" s="418"/>
      <c r="SBL254" s="418"/>
      <c r="SBM254" s="331"/>
      <c r="SBN254" s="332"/>
      <c r="SBO254" s="418"/>
      <c r="SBP254" s="223"/>
      <c r="SBQ254" s="223"/>
      <c r="SBR254" s="333"/>
      <c r="SBS254" s="333"/>
      <c r="SBT254" s="223"/>
      <c r="SBU254" s="418"/>
      <c r="SBV254" s="418"/>
      <c r="SBW254" s="331"/>
      <c r="SBX254" s="332"/>
      <c r="SBY254" s="418"/>
      <c r="SBZ254" s="223"/>
      <c r="SCA254" s="223"/>
      <c r="SCB254" s="333"/>
      <c r="SCC254" s="333"/>
      <c r="SCD254" s="223"/>
      <c r="SCE254" s="418"/>
      <c r="SCF254" s="418"/>
      <c r="SCG254" s="331"/>
      <c r="SCH254" s="332"/>
      <c r="SCI254" s="418"/>
      <c r="SCJ254" s="223"/>
      <c r="SCK254" s="223"/>
      <c r="SCL254" s="333"/>
      <c r="SCM254" s="333"/>
      <c r="SCN254" s="223"/>
      <c r="SCO254" s="418"/>
      <c r="SCP254" s="418"/>
      <c r="SCQ254" s="331"/>
      <c r="SCR254" s="332"/>
      <c r="SCS254" s="418"/>
      <c r="SCT254" s="223"/>
      <c r="SCU254" s="223"/>
      <c r="SCV254" s="333"/>
      <c r="SCW254" s="333"/>
      <c r="SCX254" s="223"/>
      <c r="SCY254" s="418"/>
      <c r="SCZ254" s="418"/>
      <c r="SDA254" s="331"/>
      <c r="SDB254" s="332"/>
      <c r="SDC254" s="418"/>
      <c r="SDD254" s="223"/>
      <c r="SDE254" s="223"/>
      <c r="SDF254" s="333"/>
      <c r="SDG254" s="333"/>
      <c r="SDH254" s="223"/>
      <c r="SDI254" s="418"/>
      <c r="SDJ254" s="418"/>
      <c r="SDK254" s="331"/>
      <c r="SDL254" s="332"/>
      <c r="SDM254" s="418"/>
      <c r="SDN254" s="223"/>
      <c r="SDO254" s="223"/>
      <c r="SDP254" s="333"/>
      <c r="SDQ254" s="333"/>
      <c r="SDR254" s="223"/>
      <c r="SDS254" s="418"/>
      <c r="SDT254" s="418"/>
      <c r="SDU254" s="331"/>
      <c r="SDV254" s="332"/>
      <c r="SDW254" s="418"/>
      <c r="SDX254" s="223"/>
      <c r="SDY254" s="223"/>
      <c r="SDZ254" s="333"/>
      <c r="SEA254" s="333"/>
      <c r="SEB254" s="223"/>
      <c r="SEC254" s="418"/>
      <c r="SED254" s="418"/>
      <c r="SEE254" s="331"/>
      <c r="SEF254" s="332"/>
      <c r="SEG254" s="418"/>
      <c r="SEH254" s="223"/>
      <c r="SEI254" s="223"/>
      <c r="SEJ254" s="333"/>
      <c r="SEK254" s="333"/>
      <c r="SEL254" s="223"/>
      <c r="SEM254" s="418"/>
      <c r="SEN254" s="418"/>
      <c r="SEO254" s="331"/>
      <c r="SEP254" s="332"/>
      <c r="SEQ254" s="418"/>
      <c r="SER254" s="223"/>
      <c r="SES254" s="223"/>
      <c r="SET254" s="333"/>
      <c r="SEU254" s="333"/>
      <c r="SEV254" s="223"/>
      <c r="SEW254" s="418"/>
      <c r="SEX254" s="418"/>
      <c r="SEY254" s="331"/>
      <c r="SEZ254" s="332"/>
      <c r="SFA254" s="418"/>
      <c r="SFB254" s="223"/>
      <c r="SFC254" s="223"/>
      <c r="SFD254" s="333"/>
      <c r="SFE254" s="333"/>
      <c r="SFF254" s="223"/>
      <c r="SFG254" s="418"/>
      <c r="SFH254" s="418"/>
      <c r="SFI254" s="331"/>
      <c r="SFJ254" s="332"/>
      <c r="SFK254" s="418"/>
      <c r="SFL254" s="223"/>
      <c r="SFM254" s="223"/>
      <c r="SFN254" s="333"/>
      <c r="SFO254" s="333"/>
      <c r="SFP254" s="223"/>
      <c r="SFQ254" s="418"/>
      <c r="SFR254" s="418"/>
      <c r="SFS254" s="331"/>
      <c r="SFT254" s="332"/>
      <c r="SFU254" s="418"/>
      <c r="SFV254" s="223"/>
      <c r="SFW254" s="223"/>
      <c r="SFX254" s="333"/>
      <c r="SFY254" s="333"/>
      <c r="SFZ254" s="223"/>
      <c r="SGA254" s="418"/>
      <c r="SGB254" s="418"/>
      <c r="SGC254" s="331"/>
      <c r="SGD254" s="332"/>
      <c r="SGE254" s="418"/>
      <c r="SGF254" s="223"/>
      <c r="SGG254" s="223"/>
      <c r="SGH254" s="333"/>
      <c r="SGI254" s="333"/>
      <c r="SGJ254" s="223"/>
      <c r="SGK254" s="418"/>
      <c r="SGL254" s="418"/>
      <c r="SGM254" s="331"/>
      <c r="SGN254" s="332"/>
      <c r="SGO254" s="418"/>
      <c r="SGP254" s="223"/>
      <c r="SGQ254" s="223"/>
      <c r="SGR254" s="333"/>
      <c r="SGS254" s="333"/>
      <c r="SGT254" s="223"/>
      <c r="SGU254" s="418"/>
      <c r="SGV254" s="418"/>
      <c r="SGW254" s="331"/>
      <c r="SGX254" s="332"/>
      <c r="SGY254" s="418"/>
      <c r="SGZ254" s="223"/>
      <c r="SHA254" s="223"/>
      <c r="SHB254" s="333"/>
      <c r="SHC254" s="333"/>
      <c r="SHD254" s="223"/>
      <c r="SHE254" s="418"/>
      <c r="SHF254" s="418"/>
      <c r="SHG254" s="331"/>
      <c r="SHH254" s="332"/>
      <c r="SHI254" s="418"/>
      <c r="SHJ254" s="223"/>
      <c r="SHK254" s="223"/>
      <c r="SHL254" s="333"/>
      <c r="SHM254" s="333"/>
      <c r="SHN254" s="223"/>
      <c r="SHO254" s="418"/>
      <c r="SHP254" s="418"/>
      <c r="SHQ254" s="331"/>
      <c r="SHR254" s="332"/>
      <c r="SHS254" s="418"/>
      <c r="SHT254" s="223"/>
      <c r="SHU254" s="223"/>
      <c r="SHV254" s="333"/>
      <c r="SHW254" s="333"/>
      <c r="SHX254" s="223"/>
      <c r="SHY254" s="418"/>
      <c r="SHZ254" s="418"/>
      <c r="SIA254" s="331"/>
      <c r="SIB254" s="332"/>
      <c r="SIC254" s="418"/>
      <c r="SID254" s="223"/>
      <c r="SIE254" s="223"/>
      <c r="SIF254" s="333"/>
      <c r="SIG254" s="333"/>
      <c r="SIH254" s="223"/>
      <c r="SII254" s="418"/>
      <c r="SIJ254" s="418"/>
      <c r="SIK254" s="331"/>
      <c r="SIL254" s="332"/>
      <c r="SIM254" s="418"/>
      <c r="SIN254" s="223"/>
      <c r="SIO254" s="223"/>
      <c r="SIP254" s="333"/>
      <c r="SIQ254" s="333"/>
      <c r="SIR254" s="223"/>
      <c r="SIS254" s="418"/>
      <c r="SIT254" s="418"/>
      <c r="SIU254" s="331"/>
      <c r="SIV254" s="332"/>
      <c r="SIW254" s="418"/>
      <c r="SIX254" s="223"/>
      <c r="SIY254" s="223"/>
      <c r="SIZ254" s="333"/>
      <c r="SJA254" s="333"/>
      <c r="SJB254" s="223"/>
      <c r="SJC254" s="418"/>
      <c r="SJD254" s="418"/>
      <c r="SJE254" s="331"/>
      <c r="SJF254" s="332"/>
      <c r="SJG254" s="418"/>
      <c r="SJH254" s="223"/>
      <c r="SJI254" s="223"/>
      <c r="SJJ254" s="333"/>
      <c r="SJK254" s="333"/>
      <c r="SJL254" s="223"/>
      <c r="SJM254" s="418"/>
      <c r="SJN254" s="418"/>
      <c r="SJO254" s="331"/>
      <c r="SJP254" s="332"/>
      <c r="SJQ254" s="418"/>
      <c r="SJR254" s="223"/>
      <c r="SJS254" s="223"/>
      <c r="SJT254" s="333"/>
      <c r="SJU254" s="333"/>
      <c r="SJV254" s="223"/>
      <c r="SJW254" s="418"/>
      <c r="SJX254" s="418"/>
      <c r="SJY254" s="331"/>
      <c r="SJZ254" s="332"/>
      <c r="SKA254" s="418"/>
      <c r="SKB254" s="223"/>
      <c r="SKC254" s="223"/>
      <c r="SKD254" s="333"/>
      <c r="SKE254" s="333"/>
      <c r="SKF254" s="223"/>
      <c r="SKG254" s="418"/>
      <c r="SKH254" s="418"/>
      <c r="SKI254" s="331"/>
      <c r="SKJ254" s="332"/>
      <c r="SKK254" s="418"/>
      <c r="SKL254" s="223"/>
      <c r="SKM254" s="223"/>
      <c r="SKN254" s="333"/>
      <c r="SKO254" s="333"/>
      <c r="SKP254" s="223"/>
      <c r="SKQ254" s="418"/>
      <c r="SKR254" s="418"/>
      <c r="SKS254" s="331"/>
      <c r="SKT254" s="332"/>
      <c r="SKU254" s="418"/>
      <c r="SKV254" s="223"/>
      <c r="SKW254" s="223"/>
      <c r="SKX254" s="333"/>
      <c r="SKY254" s="333"/>
      <c r="SKZ254" s="223"/>
      <c r="SLA254" s="418"/>
      <c r="SLB254" s="418"/>
      <c r="SLC254" s="331"/>
      <c r="SLD254" s="332"/>
      <c r="SLE254" s="418"/>
      <c r="SLF254" s="223"/>
      <c r="SLG254" s="223"/>
      <c r="SLH254" s="333"/>
      <c r="SLI254" s="333"/>
      <c r="SLJ254" s="223"/>
      <c r="SLK254" s="418"/>
      <c r="SLL254" s="418"/>
      <c r="SLM254" s="331"/>
      <c r="SLN254" s="332"/>
      <c r="SLO254" s="418"/>
      <c r="SLP254" s="223"/>
      <c r="SLQ254" s="223"/>
      <c r="SLR254" s="333"/>
      <c r="SLS254" s="333"/>
      <c r="SLT254" s="223"/>
      <c r="SLU254" s="418"/>
      <c r="SLV254" s="418"/>
      <c r="SLW254" s="331"/>
      <c r="SLX254" s="332"/>
      <c r="SLY254" s="418"/>
      <c r="SLZ254" s="223"/>
      <c r="SMA254" s="223"/>
      <c r="SMB254" s="333"/>
      <c r="SMC254" s="333"/>
      <c r="SMD254" s="223"/>
      <c r="SME254" s="418"/>
      <c r="SMF254" s="418"/>
      <c r="SMG254" s="331"/>
      <c r="SMH254" s="332"/>
      <c r="SMI254" s="418"/>
      <c r="SMJ254" s="223"/>
      <c r="SMK254" s="223"/>
      <c r="SML254" s="333"/>
      <c r="SMM254" s="333"/>
      <c r="SMN254" s="223"/>
      <c r="SMO254" s="418"/>
      <c r="SMP254" s="418"/>
      <c r="SMQ254" s="331"/>
      <c r="SMR254" s="332"/>
      <c r="SMS254" s="418"/>
      <c r="SMT254" s="223"/>
      <c r="SMU254" s="223"/>
      <c r="SMV254" s="333"/>
      <c r="SMW254" s="333"/>
      <c r="SMX254" s="223"/>
      <c r="SMY254" s="418"/>
      <c r="SMZ254" s="418"/>
      <c r="SNA254" s="331"/>
      <c r="SNB254" s="332"/>
      <c r="SNC254" s="418"/>
      <c r="SND254" s="223"/>
      <c r="SNE254" s="223"/>
      <c r="SNF254" s="333"/>
      <c r="SNG254" s="333"/>
      <c r="SNH254" s="223"/>
      <c r="SNI254" s="418"/>
      <c r="SNJ254" s="418"/>
      <c r="SNK254" s="331"/>
      <c r="SNL254" s="332"/>
      <c r="SNM254" s="418"/>
      <c r="SNN254" s="223"/>
      <c r="SNO254" s="223"/>
      <c r="SNP254" s="333"/>
      <c r="SNQ254" s="333"/>
      <c r="SNR254" s="223"/>
      <c r="SNS254" s="418"/>
      <c r="SNT254" s="418"/>
      <c r="SNU254" s="331"/>
      <c r="SNV254" s="332"/>
      <c r="SNW254" s="418"/>
      <c r="SNX254" s="223"/>
      <c r="SNY254" s="223"/>
      <c r="SNZ254" s="333"/>
      <c r="SOA254" s="333"/>
      <c r="SOB254" s="223"/>
      <c r="SOC254" s="418"/>
      <c r="SOD254" s="418"/>
      <c r="SOE254" s="331"/>
      <c r="SOF254" s="332"/>
      <c r="SOG254" s="418"/>
      <c r="SOH254" s="223"/>
      <c r="SOI254" s="223"/>
      <c r="SOJ254" s="333"/>
      <c r="SOK254" s="333"/>
      <c r="SOL254" s="223"/>
      <c r="SOM254" s="418"/>
      <c r="SON254" s="418"/>
      <c r="SOO254" s="331"/>
      <c r="SOP254" s="332"/>
      <c r="SOQ254" s="418"/>
      <c r="SOR254" s="223"/>
      <c r="SOS254" s="223"/>
      <c r="SOT254" s="333"/>
      <c r="SOU254" s="333"/>
      <c r="SOV254" s="223"/>
      <c r="SOW254" s="418"/>
      <c r="SOX254" s="418"/>
      <c r="SOY254" s="331"/>
      <c r="SOZ254" s="332"/>
      <c r="SPA254" s="418"/>
      <c r="SPB254" s="223"/>
      <c r="SPC254" s="223"/>
      <c r="SPD254" s="333"/>
      <c r="SPE254" s="333"/>
      <c r="SPF254" s="223"/>
      <c r="SPG254" s="418"/>
      <c r="SPH254" s="418"/>
      <c r="SPI254" s="331"/>
      <c r="SPJ254" s="332"/>
      <c r="SPK254" s="418"/>
      <c r="SPL254" s="223"/>
      <c r="SPM254" s="223"/>
      <c r="SPN254" s="333"/>
      <c r="SPO254" s="333"/>
      <c r="SPP254" s="223"/>
      <c r="SPQ254" s="418"/>
      <c r="SPR254" s="418"/>
      <c r="SPS254" s="331"/>
      <c r="SPT254" s="332"/>
      <c r="SPU254" s="418"/>
      <c r="SPV254" s="223"/>
      <c r="SPW254" s="223"/>
      <c r="SPX254" s="333"/>
      <c r="SPY254" s="333"/>
      <c r="SPZ254" s="223"/>
      <c r="SQA254" s="418"/>
      <c r="SQB254" s="418"/>
      <c r="SQC254" s="331"/>
      <c r="SQD254" s="332"/>
      <c r="SQE254" s="418"/>
      <c r="SQF254" s="223"/>
      <c r="SQG254" s="223"/>
      <c r="SQH254" s="333"/>
      <c r="SQI254" s="333"/>
      <c r="SQJ254" s="223"/>
      <c r="SQK254" s="418"/>
      <c r="SQL254" s="418"/>
      <c r="SQM254" s="331"/>
      <c r="SQN254" s="332"/>
      <c r="SQO254" s="418"/>
      <c r="SQP254" s="223"/>
      <c r="SQQ254" s="223"/>
      <c r="SQR254" s="333"/>
      <c r="SQS254" s="333"/>
      <c r="SQT254" s="223"/>
      <c r="SQU254" s="418"/>
      <c r="SQV254" s="418"/>
      <c r="SQW254" s="331"/>
      <c r="SQX254" s="332"/>
      <c r="SQY254" s="418"/>
      <c r="SQZ254" s="223"/>
      <c r="SRA254" s="223"/>
      <c r="SRB254" s="333"/>
      <c r="SRC254" s="333"/>
      <c r="SRD254" s="223"/>
      <c r="SRE254" s="418"/>
      <c r="SRF254" s="418"/>
      <c r="SRG254" s="331"/>
      <c r="SRH254" s="332"/>
      <c r="SRI254" s="418"/>
      <c r="SRJ254" s="223"/>
      <c r="SRK254" s="223"/>
      <c r="SRL254" s="333"/>
      <c r="SRM254" s="333"/>
      <c r="SRN254" s="223"/>
      <c r="SRO254" s="418"/>
      <c r="SRP254" s="418"/>
      <c r="SRQ254" s="331"/>
      <c r="SRR254" s="332"/>
      <c r="SRS254" s="418"/>
      <c r="SRT254" s="223"/>
      <c r="SRU254" s="223"/>
      <c r="SRV254" s="333"/>
      <c r="SRW254" s="333"/>
      <c r="SRX254" s="223"/>
      <c r="SRY254" s="418"/>
      <c r="SRZ254" s="418"/>
      <c r="SSA254" s="331"/>
      <c r="SSB254" s="332"/>
      <c r="SSC254" s="418"/>
      <c r="SSD254" s="223"/>
      <c r="SSE254" s="223"/>
      <c r="SSF254" s="333"/>
      <c r="SSG254" s="333"/>
      <c r="SSH254" s="223"/>
      <c r="SSI254" s="418"/>
      <c r="SSJ254" s="418"/>
      <c r="SSK254" s="331"/>
      <c r="SSL254" s="332"/>
      <c r="SSM254" s="418"/>
      <c r="SSN254" s="223"/>
      <c r="SSO254" s="223"/>
      <c r="SSP254" s="333"/>
      <c r="SSQ254" s="333"/>
      <c r="SSR254" s="223"/>
      <c r="SSS254" s="418"/>
      <c r="SST254" s="418"/>
      <c r="SSU254" s="331"/>
      <c r="SSV254" s="332"/>
      <c r="SSW254" s="418"/>
      <c r="SSX254" s="223"/>
      <c r="SSY254" s="223"/>
      <c r="SSZ254" s="333"/>
      <c r="STA254" s="333"/>
      <c r="STB254" s="223"/>
      <c r="STC254" s="418"/>
      <c r="STD254" s="418"/>
      <c r="STE254" s="331"/>
      <c r="STF254" s="332"/>
      <c r="STG254" s="418"/>
      <c r="STH254" s="223"/>
      <c r="STI254" s="223"/>
      <c r="STJ254" s="333"/>
      <c r="STK254" s="333"/>
      <c r="STL254" s="223"/>
      <c r="STM254" s="418"/>
      <c r="STN254" s="418"/>
      <c r="STO254" s="331"/>
      <c r="STP254" s="332"/>
      <c r="STQ254" s="418"/>
      <c r="STR254" s="223"/>
      <c r="STS254" s="223"/>
      <c r="STT254" s="333"/>
      <c r="STU254" s="333"/>
      <c r="STV254" s="223"/>
      <c r="STW254" s="418"/>
      <c r="STX254" s="418"/>
      <c r="STY254" s="331"/>
      <c r="STZ254" s="332"/>
      <c r="SUA254" s="418"/>
      <c r="SUB254" s="223"/>
      <c r="SUC254" s="223"/>
      <c r="SUD254" s="333"/>
      <c r="SUE254" s="333"/>
      <c r="SUF254" s="223"/>
      <c r="SUG254" s="418"/>
      <c r="SUH254" s="418"/>
      <c r="SUI254" s="331"/>
      <c r="SUJ254" s="332"/>
      <c r="SUK254" s="418"/>
      <c r="SUL254" s="223"/>
      <c r="SUM254" s="223"/>
      <c r="SUN254" s="333"/>
      <c r="SUO254" s="333"/>
      <c r="SUP254" s="223"/>
      <c r="SUQ254" s="418"/>
      <c r="SUR254" s="418"/>
      <c r="SUS254" s="331"/>
      <c r="SUT254" s="332"/>
      <c r="SUU254" s="418"/>
      <c r="SUV254" s="223"/>
      <c r="SUW254" s="223"/>
      <c r="SUX254" s="333"/>
      <c r="SUY254" s="333"/>
      <c r="SUZ254" s="223"/>
      <c r="SVA254" s="418"/>
      <c r="SVB254" s="418"/>
      <c r="SVC254" s="331"/>
      <c r="SVD254" s="332"/>
      <c r="SVE254" s="418"/>
      <c r="SVF254" s="223"/>
      <c r="SVG254" s="223"/>
      <c r="SVH254" s="333"/>
      <c r="SVI254" s="333"/>
      <c r="SVJ254" s="223"/>
      <c r="SVK254" s="418"/>
      <c r="SVL254" s="418"/>
      <c r="SVM254" s="331"/>
      <c r="SVN254" s="332"/>
      <c r="SVO254" s="418"/>
      <c r="SVP254" s="223"/>
      <c r="SVQ254" s="223"/>
      <c r="SVR254" s="333"/>
      <c r="SVS254" s="333"/>
      <c r="SVT254" s="223"/>
      <c r="SVU254" s="418"/>
      <c r="SVV254" s="418"/>
      <c r="SVW254" s="331"/>
      <c r="SVX254" s="332"/>
      <c r="SVY254" s="418"/>
      <c r="SVZ254" s="223"/>
      <c r="SWA254" s="223"/>
      <c r="SWB254" s="333"/>
      <c r="SWC254" s="333"/>
      <c r="SWD254" s="223"/>
      <c r="SWE254" s="418"/>
      <c r="SWF254" s="418"/>
      <c r="SWG254" s="331"/>
      <c r="SWH254" s="332"/>
      <c r="SWI254" s="418"/>
      <c r="SWJ254" s="223"/>
      <c r="SWK254" s="223"/>
      <c r="SWL254" s="333"/>
      <c r="SWM254" s="333"/>
      <c r="SWN254" s="223"/>
      <c r="SWO254" s="418"/>
      <c r="SWP254" s="418"/>
      <c r="SWQ254" s="331"/>
      <c r="SWR254" s="332"/>
      <c r="SWS254" s="418"/>
      <c r="SWT254" s="223"/>
      <c r="SWU254" s="223"/>
      <c r="SWV254" s="333"/>
      <c r="SWW254" s="333"/>
      <c r="SWX254" s="223"/>
      <c r="SWY254" s="418"/>
      <c r="SWZ254" s="418"/>
      <c r="SXA254" s="331"/>
      <c r="SXB254" s="332"/>
      <c r="SXC254" s="418"/>
      <c r="SXD254" s="223"/>
      <c r="SXE254" s="223"/>
      <c r="SXF254" s="333"/>
      <c r="SXG254" s="333"/>
      <c r="SXH254" s="223"/>
      <c r="SXI254" s="418"/>
      <c r="SXJ254" s="418"/>
      <c r="SXK254" s="331"/>
      <c r="SXL254" s="332"/>
      <c r="SXM254" s="418"/>
      <c r="SXN254" s="223"/>
      <c r="SXO254" s="223"/>
      <c r="SXP254" s="333"/>
      <c r="SXQ254" s="333"/>
      <c r="SXR254" s="223"/>
      <c r="SXS254" s="418"/>
      <c r="SXT254" s="418"/>
      <c r="SXU254" s="331"/>
      <c r="SXV254" s="332"/>
      <c r="SXW254" s="418"/>
      <c r="SXX254" s="223"/>
      <c r="SXY254" s="223"/>
      <c r="SXZ254" s="333"/>
      <c r="SYA254" s="333"/>
      <c r="SYB254" s="223"/>
      <c r="SYC254" s="418"/>
      <c r="SYD254" s="418"/>
      <c r="SYE254" s="331"/>
      <c r="SYF254" s="332"/>
      <c r="SYG254" s="418"/>
      <c r="SYH254" s="223"/>
      <c r="SYI254" s="223"/>
      <c r="SYJ254" s="333"/>
      <c r="SYK254" s="333"/>
      <c r="SYL254" s="223"/>
      <c r="SYM254" s="418"/>
      <c r="SYN254" s="418"/>
      <c r="SYO254" s="331"/>
      <c r="SYP254" s="332"/>
      <c r="SYQ254" s="418"/>
      <c r="SYR254" s="223"/>
      <c r="SYS254" s="223"/>
      <c r="SYT254" s="333"/>
      <c r="SYU254" s="333"/>
      <c r="SYV254" s="223"/>
      <c r="SYW254" s="418"/>
      <c r="SYX254" s="418"/>
      <c r="SYY254" s="331"/>
      <c r="SYZ254" s="332"/>
      <c r="SZA254" s="418"/>
      <c r="SZB254" s="223"/>
      <c r="SZC254" s="223"/>
      <c r="SZD254" s="333"/>
      <c r="SZE254" s="333"/>
      <c r="SZF254" s="223"/>
      <c r="SZG254" s="418"/>
      <c r="SZH254" s="418"/>
      <c r="SZI254" s="331"/>
      <c r="SZJ254" s="332"/>
      <c r="SZK254" s="418"/>
      <c r="SZL254" s="223"/>
      <c r="SZM254" s="223"/>
      <c r="SZN254" s="333"/>
      <c r="SZO254" s="333"/>
      <c r="SZP254" s="223"/>
      <c r="SZQ254" s="418"/>
      <c r="SZR254" s="418"/>
      <c r="SZS254" s="331"/>
      <c r="SZT254" s="332"/>
      <c r="SZU254" s="418"/>
      <c r="SZV254" s="223"/>
      <c r="SZW254" s="223"/>
      <c r="SZX254" s="333"/>
      <c r="SZY254" s="333"/>
      <c r="SZZ254" s="223"/>
      <c r="TAA254" s="418"/>
      <c r="TAB254" s="418"/>
      <c r="TAC254" s="331"/>
      <c r="TAD254" s="332"/>
      <c r="TAE254" s="418"/>
      <c r="TAF254" s="223"/>
      <c r="TAG254" s="223"/>
      <c r="TAH254" s="333"/>
      <c r="TAI254" s="333"/>
      <c r="TAJ254" s="223"/>
      <c r="TAK254" s="418"/>
      <c r="TAL254" s="418"/>
      <c r="TAM254" s="331"/>
      <c r="TAN254" s="332"/>
      <c r="TAO254" s="418"/>
      <c r="TAP254" s="223"/>
      <c r="TAQ254" s="223"/>
      <c r="TAR254" s="333"/>
      <c r="TAS254" s="333"/>
      <c r="TAT254" s="223"/>
      <c r="TAU254" s="418"/>
      <c r="TAV254" s="418"/>
      <c r="TAW254" s="331"/>
      <c r="TAX254" s="332"/>
      <c r="TAY254" s="418"/>
      <c r="TAZ254" s="223"/>
      <c r="TBA254" s="223"/>
      <c r="TBB254" s="333"/>
      <c r="TBC254" s="333"/>
      <c r="TBD254" s="223"/>
      <c r="TBE254" s="418"/>
      <c r="TBF254" s="418"/>
      <c r="TBG254" s="331"/>
      <c r="TBH254" s="332"/>
      <c r="TBI254" s="418"/>
      <c r="TBJ254" s="223"/>
      <c r="TBK254" s="223"/>
      <c r="TBL254" s="333"/>
      <c r="TBM254" s="333"/>
      <c r="TBN254" s="223"/>
      <c r="TBO254" s="418"/>
      <c r="TBP254" s="418"/>
      <c r="TBQ254" s="331"/>
      <c r="TBR254" s="332"/>
      <c r="TBS254" s="418"/>
      <c r="TBT254" s="223"/>
      <c r="TBU254" s="223"/>
      <c r="TBV254" s="333"/>
      <c r="TBW254" s="333"/>
      <c r="TBX254" s="223"/>
      <c r="TBY254" s="418"/>
      <c r="TBZ254" s="418"/>
      <c r="TCA254" s="331"/>
      <c r="TCB254" s="332"/>
      <c r="TCC254" s="418"/>
      <c r="TCD254" s="223"/>
      <c r="TCE254" s="223"/>
      <c r="TCF254" s="333"/>
      <c r="TCG254" s="333"/>
      <c r="TCH254" s="223"/>
      <c r="TCI254" s="418"/>
      <c r="TCJ254" s="418"/>
      <c r="TCK254" s="331"/>
      <c r="TCL254" s="332"/>
      <c r="TCM254" s="418"/>
      <c r="TCN254" s="223"/>
      <c r="TCO254" s="223"/>
      <c r="TCP254" s="333"/>
      <c r="TCQ254" s="333"/>
      <c r="TCR254" s="223"/>
      <c r="TCS254" s="418"/>
      <c r="TCT254" s="418"/>
      <c r="TCU254" s="331"/>
      <c r="TCV254" s="332"/>
      <c r="TCW254" s="418"/>
      <c r="TCX254" s="223"/>
      <c r="TCY254" s="223"/>
      <c r="TCZ254" s="333"/>
      <c r="TDA254" s="333"/>
      <c r="TDB254" s="223"/>
      <c r="TDC254" s="418"/>
      <c r="TDD254" s="418"/>
      <c r="TDE254" s="331"/>
      <c r="TDF254" s="332"/>
      <c r="TDG254" s="418"/>
      <c r="TDH254" s="223"/>
      <c r="TDI254" s="223"/>
      <c r="TDJ254" s="333"/>
      <c r="TDK254" s="333"/>
      <c r="TDL254" s="223"/>
      <c r="TDM254" s="418"/>
      <c r="TDN254" s="418"/>
      <c r="TDO254" s="331"/>
      <c r="TDP254" s="332"/>
      <c r="TDQ254" s="418"/>
      <c r="TDR254" s="223"/>
      <c r="TDS254" s="223"/>
      <c r="TDT254" s="333"/>
      <c r="TDU254" s="333"/>
      <c r="TDV254" s="223"/>
      <c r="TDW254" s="418"/>
      <c r="TDX254" s="418"/>
      <c r="TDY254" s="331"/>
      <c r="TDZ254" s="332"/>
      <c r="TEA254" s="418"/>
      <c r="TEB254" s="223"/>
      <c r="TEC254" s="223"/>
      <c r="TED254" s="333"/>
      <c r="TEE254" s="333"/>
      <c r="TEF254" s="223"/>
      <c r="TEG254" s="418"/>
      <c r="TEH254" s="418"/>
      <c r="TEI254" s="331"/>
      <c r="TEJ254" s="332"/>
      <c r="TEK254" s="418"/>
      <c r="TEL254" s="223"/>
      <c r="TEM254" s="223"/>
      <c r="TEN254" s="333"/>
      <c r="TEO254" s="333"/>
      <c r="TEP254" s="223"/>
      <c r="TEQ254" s="418"/>
      <c r="TER254" s="418"/>
      <c r="TES254" s="331"/>
      <c r="TET254" s="332"/>
      <c r="TEU254" s="418"/>
      <c r="TEV254" s="223"/>
      <c r="TEW254" s="223"/>
      <c r="TEX254" s="333"/>
      <c r="TEY254" s="333"/>
      <c r="TEZ254" s="223"/>
      <c r="TFA254" s="418"/>
      <c r="TFB254" s="418"/>
      <c r="TFC254" s="331"/>
      <c r="TFD254" s="332"/>
      <c r="TFE254" s="418"/>
      <c r="TFF254" s="223"/>
      <c r="TFG254" s="223"/>
      <c r="TFH254" s="333"/>
      <c r="TFI254" s="333"/>
      <c r="TFJ254" s="223"/>
      <c r="TFK254" s="418"/>
      <c r="TFL254" s="418"/>
      <c r="TFM254" s="331"/>
      <c r="TFN254" s="332"/>
      <c r="TFO254" s="418"/>
      <c r="TFP254" s="223"/>
      <c r="TFQ254" s="223"/>
      <c r="TFR254" s="333"/>
      <c r="TFS254" s="333"/>
      <c r="TFT254" s="223"/>
      <c r="TFU254" s="418"/>
      <c r="TFV254" s="418"/>
      <c r="TFW254" s="331"/>
      <c r="TFX254" s="332"/>
      <c r="TFY254" s="418"/>
      <c r="TFZ254" s="223"/>
      <c r="TGA254" s="223"/>
      <c r="TGB254" s="333"/>
      <c r="TGC254" s="333"/>
      <c r="TGD254" s="223"/>
      <c r="TGE254" s="418"/>
      <c r="TGF254" s="418"/>
      <c r="TGG254" s="331"/>
      <c r="TGH254" s="332"/>
      <c r="TGI254" s="418"/>
      <c r="TGJ254" s="223"/>
      <c r="TGK254" s="223"/>
      <c r="TGL254" s="333"/>
      <c r="TGM254" s="333"/>
      <c r="TGN254" s="223"/>
      <c r="TGO254" s="418"/>
      <c r="TGP254" s="418"/>
      <c r="TGQ254" s="331"/>
      <c r="TGR254" s="332"/>
      <c r="TGS254" s="418"/>
      <c r="TGT254" s="223"/>
      <c r="TGU254" s="223"/>
      <c r="TGV254" s="333"/>
      <c r="TGW254" s="333"/>
      <c r="TGX254" s="223"/>
      <c r="TGY254" s="418"/>
      <c r="TGZ254" s="418"/>
      <c r="THA254" s="331"/>
      <c r="THB254" s="332"/>
      <c r="THC254" s="418"/>
      <c r="THD254" s="223"/>
      <c r="THE254" s="223"/>
      <c r="THF254" s="333"/>
      <c r="THG254" s="333"/>
      <c r="THH254" s="223"/>
      <c r="THI254" s="418"/>
      <c r="THJ254" s="418"/>
      <c r="THK254" s="331"/>
      <c r="THL254" s="332"/>
      <c r="THM254" s="418"/>
      <c r="THN254" s="223"/>
      <c r="THO254" s="223"/>
      <c r="THP254" s="333"/>
      <c r="THQ254" s="333"/>
      <c r="THR254" s="223"/>
      <c r="THS254" s="418"/>
      <c r="THT254" s="418"/>
      <c r="THU254" s="331"/>
      <c r="THV254" s="332"/>
      <c r="THW254" s="418"/>
      <c r="THX254" s="223"/>
      <c r="THY254" s="223"/>
      <c r="THZ254" s="333"/>
      <c r="TIA254" s="333"/>
      <c r="TIB254" s="223"/>
      <c r="TIC254" s="418"/>
      <c r="TID254" s="418"/>
      <c r="TIE254" s="331"/>
      <c r="TIF254" s="332"/>
      <c r="TIG254" s="418"/>
      <c r="TIH254" s="223"/>
      <c r="TII254" s="223"/>
      <c r="TIJ254" s="333"/>
      <c r="TIK254" s="333"/>
      <c r="TIL254" s="223"/>
      <c r="TIM254" s="418"/>
      <c r="TIN254" s="418"/>
      <c r="TIO254" s="331"/>
      <c r="TIP254" s="332"/>
      <c r="TIQ254" s="418"/>
      <c r="TIR254" s="223"/>
      <c r="TIS254" s="223"/>
      <c r="TIT254" s="333"/>
      <c r="TIU254" s="333"/>
      <c r="TIV254" s="223"/>
      <c r="TIW254" s="418"/>
      <c r="TIX254" s="418"/>
      <c r="TIY254" s="331"/>
      <c r="TIZ254" s="332"/>
      <c r="TJA254" s="418"/>
      <c r="TJB254" s="223"/>
      <c r="TJC254" s="223"/>
      <c r="TJD254" s="333"/>
      <c r="TJE254" s="333"/>
      <c r="TJF254" s="223"/>
      <c r="TJG254" s="418"/>
      <c r="TJH254" s="418"/>
      <c r="TJI254" s="331"/>
      <c r="TJJ254" s="332"/>
      <c r="TJK254" s="418"/>
      <c r="TJL254" s="223"/>
      <c r="TJM254" s="223"/>
      <c r="TJN254" s="333"/>
      <c r="TJO254" s="333"/>
      <c r="TJP254" s="223"/>
      <c r="TJQ254" s="418"/>
      <c r="TJR254" s="418"/>
      <c r="TJS254" s="331"/>
      <c r="TJT254" s="332"/>
      <c r="TJU254" s="418"/>
      <c r="TJV254" s="223"/>
      <c r="TJW254" s="223"/>
      <c r="TJX254" s="333"/>
      <c r="TJY254" s="333"/>
      <c r="TJZ254" s="223"/>
      <c r="TKA254" s="418"/>
      <c r="TKB254" s="418"/>
      <c r="TKC254" s="331"/>
      <c r="TKD254" s="332"/>
      <c r="TKE254" s="418"/>
      <c r="TKF254" s="223"/>
      <c r="TKG254" s="223"/>
      <c r="TKH254" s="333"/>
      <c r="TKI254" s="333"/>
      <c r="TKJ254" s="223"/>
      <c r="TKK254" s="418"/>
      <c r="TKL254" s="418"/>
      <c r="TKM254" s="331"/>
      <c r="TKN254" s="332"/>
      <c r="TKO254" s="418"/>
      <c r="TKP254" s="223"/>
      <c r="TKQ254" s="223"/>
      <c r="TKR254" s="333"/>
      <c r="TKS254" s="333"/>
      <c r="TKT254" s="223"/>
      <c r="TKU254" s="418"/>
      <c r="TKV254" s="418"/>
      <c r="TKW254" s="331"/>
      <c r="TKX254" s="332"/>
      <c r="TKY254" s="418"/>
      <c r="TKZ254" s="223"/>
      <c r="TLA254" s="223"/>
      <c r="TLB254" s="333"/>
      <c r="TLC254" s="333"/>
      <c r="TLD254" s="223"/>
      <c r="TLE254" s="418"/>
      <c r="TLF254" s="418"/>
      <c r="TLG254" s="331"/>
      <c r="TLH254" s="332"/>
      <c r="TLI254" s="418"/>
      <c r="TLJ254" s="223"/>
      <c r="TLK254" s="223"/>
      <c r="TLL254" s="333"/>
      <c r="TLM254" s="333"/>
      <c r="TLN254" s="223"/>
      <c r="TLO254" s="418"/>
      <c r="TLP254" s="418"/>
      <c r="TLQ254" s="331"/>
      <c r="TLR254" s="332"/>
      <c r="TLS254" s="418"/>
      <c r="TLT254" s="223"/>
      <c r="TLU254" s="223"/>
      <c r="TLV254" s="333"/>
      <c r="TLW254" s="333"/>
      <c r="TLX254" s="223"/>
      <c r="TLY254" s="418"/>
      <c r="TLZ254" s="418"/>
      <c r="TMA254" s="331"/>
      <c r="TMB254" s="332"/>
      <c r="TMC254" s="418"/>
      <c r="TMD254" s="223"/>
      <c r="TME254" s="223"/>
      <c r="TMF254" s="333"/>
      <c r="TMG254" s="333"/>
      <c r="TMH254" s="223"/>
      <c r="TMI254" s="418"/>
      <c r="TMJ254" s="418"/>
      <c r="TMK254" s="331"/>
      <c r="TML254" s="332"/>
      <c r="TMM254" s="418"/>
      <c r="TMN254" s="223"/>
      <c r="TMO254" s="223"/>
      <c r="TMP254" s="333"/>
      <c r="TMQ254" s="333"/>
      <c r="TMR254" s="223"/>
      <c r="TMS254" s="418"/>
      <c r="TMT254" s="418"/>
      <c r="TMU254" s="331"/>
      <c r="TMV254" s="332"/>
      <c r="TMW254" s="418"/>
      <c r="TMX254" s="223"/>
      <c r="TMY254" s="223"/>
      <c r="TMZ254" s="333"/>
      <c r="TNA254" s="333"/>
      <c r="TNB254" s="223"/>
      <c r="TNC254" s="418"/>
      <c r="TND254" s="418"/>
      <c r="TNE254" s="331"/>
      <c r="TNF254" s="332"/>
      <c r="TNG254" s="418"/>
      <c r="TNH254" s="223"/>
      <c r="TNI254" s="223"/>
      <c r="TNJ254" s="333"/>
      <c r="TNK254" s="333"/>
      <c r="TNL254" s="223"/>
      <c r="TNM254" s="418"/>
      <c r="TNN254" s="418"/>
      <c r="TNO254" s="331"/>
      <c r="TNP254" s="332"/>
      <c r="TNQ254" s="418"/>
      <c r="TNR254" s="223"/>
      <c r="TNS254" s="223"/>
      <c r="TNT254" s="333"/>
      <c r="TNU254" s="333"/>
      <c r="TNV254" s="223"/>
      <c r="TNW254" s="418"/>
      <c r="TNX254" s="418"/>
      <c r="TNY254" s="331"/>
      <c r="TNZ254" s="332"/>
      <c r="TOA254" s="418"/>
      <c r="TOB254" s="223"/>
      <c r="TOC254" s="223"/>
      <c r="TOD254" s="333"/>
      <c r="TOE254" s="333"/>
      <c r="TOF254" s="223"/>
      <c r="TOG254" s="418"/>
      <c r="TOH254" s="418"/>
      <c r="TOI254" s="331"/>
      <c r="TOJ254" s="332"/>
      <c r="TOK254" s="418"/>
      <c r="TOL254" s="223"/>
      <c r="TOM254" s="223"/>
      <c r="TON254" s="333"/>
      <c r="TOO254" s="333"/>
      <c r="TOP254" s="223"/>
      <c r="TOQ254" s="418"/>
      <c r="TOR254" s="418"/>
      <c r="TOS254" s="331"/>
      <c r="TOT254" s="332"/>
      <c r="TOU254" s="418"/>
      <c r="TOV254" s="223"/>
      <c r="TOW254" s="223"/>
      <c r="TOX254" s="333"/>
      <c r="TOY254" s="333"/>
      <c r="TOZ254" s="223"/>
      <c r="TPA254" s="418"/>
      <c r="TPB254" s="418"/>
      <c r="TPC254" s="331"/>
      <c r="TPD254" s="332"/>
      <c r="TPE254" s="418"/>
      <c r="TPF254" s="223"/>
      <c r="TPG254" s="223"/>
      <c r="TPH254" s="333"/>
      <c r="TPI254" s="333"/>
      <c r="TPJ254" s="223"/>
      <c r="TPK254" s="418"/>
      <c r="TPL254" s="418"/>
      <c r="TPM254" s="331"/>
      <c r="TPN254" s="332"/>
      <c r="TPO254" s="418"/>
      <c r="TPP254" s="223"/>
      <c r="TPQ254" s="223"/>
      <c r="TPR254" s="333"/>
      <c r="TPS254" s="333"/>
      <c r="TPT254" s="223"/>
      <c r="TPU254" s="418"/>
      <c r="TPV254" s="418"/>
      <c r="TPW254" s="331"/>
      <c r="TPX254" s="332"/>
      <c r="TPY254" s="418"/>
      <c r="TPZ254" s="223"/>
      <c r="TQA254" s="223"/>
      <c r="TQB254" s="333"/>
      <c r="TQC254" s="333"/>
      <c r="TQD254" s="223"/>
      <c r="TQE254" s="418"/>
      <c r="TQF254" s="418"/>
      <c r="TQG254" s="331"/>
      <c r="TQH254" s="332"/>
      <c r="TQI254" s="418"/>
      <c r="TQJ254" s="223"/>
      <c r="TQK254" s="223"/>
      <c r="TQL254" s="333"/>
      <c r="TQM254" s="333"/>
      <c r="TQN254" s="223"/>
      <c r="TQO254" s="418"/>
      <c r="TQP254" s="418"/>
      <c r="TQQ254" s="331"/>
      <c r="TQR254" s="332"/>
      <c r="TQS254" s="418"/>
      <c r="TQT254" s="223"/>
      <c r="TQU254" s="223"/>
      <c r="TQV254" s="333"/>
      <c r="TQW254" s="333"/>
      <c r="TQX254" s="223"/>
      <c r="TQY254" s="418"/>
      <c r="TQZ254" s="418"/>
      <c r="TRA254" s="331"/>
      <c r="TRB254" s="332"/>
      <c r="TRC254" s="418"/>
      <c r="TRD254" s="223"/>
      <c r="TRE254" s="223"/>
      <c r="TRF254" s="333"/>
      <c r="TRG254" s="333"/>
      <c r="TRH254" s="223"/>
      <c r="TRI254" s="418"/>
      <c r="TRJ254" s="418"/>
      <c r="TRK254" s="331"/>
      <c r="TRL254" s="332"/>
      <c r="TRM254" s="418"/>
      <c r="TRN254" s="223"/>
      <c r="TRO254" s="223"/>
      <c r="TRP254" s="333"/>
      <c r="TRQ254" s="333"/>
      <c r="TRR254" s="223"/>
      <c r="TRS254" s="418"/>
      <c r="TRT254" s="418"/>
      <c r="TRU254" s="331"/>
      <c r="TRV254" s="332"/>
      <c r="TRW254" s="418"/>
      <c r="TRX254" s="223"/>
      <c r="TRY254" s="223"/>
      <c r="TRZ254" s="333"/>
      <c r="TSA254" s="333"/>
      <c r="TSB254" s="223"/>
      <c r="TSC254" s="418"/>
      <c r="TSD254" s="418"/>
      <c r="TSE254" s="331"/>
      <c r="TSF254" s="332"/>
      <c r="TSG254" s="418"/>
      <c r="TSH254" s="223"/>
      <c r="TSI254" s="223"/>
      <c r="TSJ254" s="333"/>
      <c r="TSK254" s="333"/>
      <c r="TSL254" s="223"/>
      <c r="TSM254" s="418"/>
      <c r="TSN254" s="418"/>
      <c r="TSO254" s="331"/>
      <c r="TSP254" s="332"/>
      <c r="TSQ254" s="418"/>
      <c r="TSR254" s="223"/>
      <c r="TSS254" s="223"/>
      <c r="TST254" s="333"/>
      <c r="TSU254" s="333"/>
      <c r="TSV254" s="223"/>
      <c r="TSW254" s="418"/>
      <c r="TSX254" s="418"/>
      <c r="TSY254" s="331"/>
      <c r="TSZ254" s="332"/>
      <c r="TTA254" s="418"/>
      <c r="TTB254" s="223"/>
      <c r="TTC254" s="223"/>
      <c r="TTD254" s="333"/>
      <c r="TTE254" s="333"/>
      <c r="TTF254" s="223"/>
      <c r="TTG254" s="418"/>
      <c r="TTH254" s="418"/>
      <c r="TTI254" s="331"/>
      <c r="TTJ254" s="332"/>
      <c r="TTK254" s="418"/>
      <c r="TTL254" s="223"/>
      <c r="TTM254" s="223"/>
      <c r="TTN254" s="333"/>
      <c r="TTO254" s="333"/>
      <c r="TTP254" s="223"/>
      <c r="TTQ254" s="418"/>
      <c r="TTR254" s="418"/>
      <c r="TTS254" s="331"/>
      <c r="TTT254" s="332"/>
      <c r="TTU254" s="418"/>
      <c r="TTV254" s="223"/>
      <c r="TTW254" s="223"/>
      <c r="TTX254" s="333"/>
      <c r="TTY254" s="333"/>
      <c r="TTZ254" s="223"/>
      <c r="TUA254" s="418"/>
      <c r="TUB254" s="418"/>
      <c r="TUC254" s="331"/>
      <c r="TUD254" s="332"/>
      <c r="TUE254" s="418"/>
      <c r="TUF254" s="223"/>
      <c r="TUG254" s="223"/>
      <c r="TUH254" s="333"/>
      <c r="TUI254" s="333"/>
      <c r="TUJ254" s="223"/>
      <c r="TUK254" s="418"/>
      <c r="TUL254" s="418"/>
      <c r="TUM254" s="331"/>
      <c r="TUN254" s="332"/>
      <c r="TUO254" s="418"/>
      <c r="TUP254" s="223"/>
      <c r="TUQ254" s="223"/>
      <c r="TUR254" s="333"/>
      <c r="TUS254" s="333"/>
      <c r="TUT254" s="223"/>
      <c r="TUU254" s="418"/>
      <c r="TUV254" s="418"/>
      <c r="TUW254" s="331"/>
      <c r="TUX254" s="332"/>
      <c r="TUY254" s="418"/>
      <c r="TUZ254" s="223"/>
      <c r="TVA254" s="223"/>
      <c r="TVB254" s="333"/>
      <c r="TVC254" s="333"/>
      <c r="TVD254" s="223"/>
      <c r="TVE254" s="418"/>
      <c r="TVF254" s="418"/>
      <c r="TVG254" s="331"/>
      <c r="TVH254" s="332"/>
      <c r="TVI254" s="418"/>
      <c r="TVJ254" s="223"/>
      <c r="TVK254" s="223"/>
      <c r="TVL254" s="333"/>
      <c r="TVM254" s="333"/>
      <c r="TVN254" s="223"/>
      <c r="TVO254" s="418"/>
      <c r="TVP254" s="418"/>
      <c r="TVQ254" s="331"/>
      <c r="TVR254" s="332"/>
      <c r="TVS254" s="418"/>
      <c r="TVT254" s="223"/>
      <c r="TVU254" s="223"/>
      <c r="TVV254" s="333"/>
      <c r="TVW254" s="333"/>
      <c r="TVX254" s="223"/>
      <c r="TVY254" s="418"/>
      <c r="TVZ254" s="418"/>
      <c r="TWA254" s="331"/>
      <c r="TWB254" s="332"/>
      <c r="TWC254" s="418"/>
      <c r="TWD254" s="223"/>
      <c r="TWE254" s="223"/>
      <c r="TWF254" s="333"/>
      <c r="TWG254" s="333"/>
      <c r="TWH254" s="223"/>
      <c r="TWI254" s="418"/>
      <c r="TWJ254" s="418"/>
      <c r="TWK254" s="331"/>
      <c r="TWL254" s="332"/>
      <c r="TWM254" s="418"/>
      <c r="TWN254" s="223"/>
      <c r="TWO254" s="223"/>
      <c r="TWP254" s="333"/>
      <c r="TWQ254" s="333"/>
      <c r="TWR254" s="223"/>
      <c r="TWS254" s="418"/>
      <c r="TWT254" s="418"/>
      <c r="TWU254" s="331"/>
      <c r="TWV254" s="332"/>
      <c r="TWW254" s="418"/>
      <c r="TWX254" s="223"/>
      <c r="TWY254" s="223"/>
      <c r="TWZ254" s="333"/>
      <c r="TXA254" s="333"/>
      <c r="TXB254" s="223"/>
      <c r="TXC254" s="418"/>
      <c r="TXD254" s="418"/>
      <c r="TXE254" s="331"/>
      <c r="TXF254" s="332"/>
      <c r="TXG254" s="418"/>
      <c r="TXH254" s="223"/>
      <c r="TXI254" s="223"/>
      <c r="TXJ254" s="333"/>
      <c r="TXK254" s="333"/>
      <c r="TXL254" s="223"/>
      <c r="TXM254" s="418"/>
      <c r="TXN254" s="418"/>
      <c r="TXO254" s="331"/>
      <c r="TXP254" s="332"/>
      <c r="TXQ254" s="418"/>
      <c r="TXR254" s="223"/>
      <c r="TXS254" s="223"/>
      <c r="TXT254" s="333"/>
      <c r="TXU254" s="333"/>
      <c r="TXV254" s="223"/>
      <c r="TXW254" s="418"/>
      <c r="TXX254" s="418"/>
      <c r="TXY254" s="331"/>
      <c r="TXZ254" s="332"/>
      <c r="TYA254" s="418"/>
      <c r="TYB254" s="223"/>
      <c r="TYC254" s="223"/>
      <c r="TYD254" s="333"/>
      <c r="TYE254" s="333"/>
      <c r="TYF254" s="223"/>
      <c r="TYG254" s="418"/>
      <c r="TYH254" s="418"/>
      <c r="TYI254" s="331"/>
      <c r="TYJ254" s="332"/>
      <c r="TYK254" s="418"/>
      <c r="TYL254" s="223"/>
      <c r="TYM254" s="223"/>
      <c r="TYN254" s="333"/>
      <c r="TYO254" s="333"/>
      <c r="TYP254" s="223"/>
      <c r="TYQ254" s="418"/>
      <c r="TYR254" s="418"/>
      <c r="TYS254" s="331"/>
      <c r="TYT254" s="332"/>
      <c r="TYU254" s="418"/>
      <c r="TYV254" s="223"/>
      <c r="TYW254" s="223"/>
      <c r="TYX254" s="333"/>
      <c r="TYY254" s="333"/>
      <c r="TYZ254" s="223"/>
      <c r="TZA254" s="418"/>
      <c r="TZB254" s="418"/>
      <c r="TZC254" s="331"/>
      <c r="TZD254" s="332"/>
      <c r="TZE254" s="418"/>
      <c r="TZF254" s="223"/>
      <c r="TZG254" s="223"/>
      <c r="TZH254" s="333"/>
      <c r="TZI254" s="333"/>
      <c r="TZJ254" s="223"/>
      <c r="TZK254" s="418"/>
      <c r="TZL254" s="418"/>
      <c r="TZM254" s="331"/>
      <c r="TZN254" s="332"/>
      <c r="TZO254" s="418"/>
      <c r="TZP254" s="223"/>
      <c r="TZQ254" s="223"/>
      <c r="TZR254" s="333"/>
      <c r="TZS254" s="333"/>
      <c r="TZT254" s="223"/>
      <c r="TZU254" s="418"/>
      <c r="TZV254" s="418"/>
      <c r="TZW254" s="331"/>
      <c r="TZX254" s="332"/>
      <c r="TZY254" s="418"/>
      <c r="TZZ254" s="223"/>
      <c r="UAA254" s="223"/>
      <c r="UAB254" s="333"/>
      <c r="UAC254" s="333"/>
      <c r="UAD254" s="223"/>
      <c r="UAE254" s="418"/>
      <c r="UAF254" s="418"/>
      <c r="UAG254" s="331"/>
      <c r="UAH254" s="332"/>
      <c r="UAI254" s="418"/>
      <c r="UAJ254" s="223"/>
      <c r="UAK254" s="223"/>
      <c r="UAL254" s="333"/>
      <c r="UAM254" s="333"/>
      <c r="UAN254" s="223"/>
      <c r="UAO254" s="418"/>
      <c r="UAP254" s="418"/>
      <c r="UAQ254" s="331"/>
      <c r="UAR254" s="332"/>
      <c r="UAS254" s="418"/>
      <c r="UAT254" s="223"/>
      <c r="UAU254" s="223"/>
      <c r="UAV254" s="333"/>
      <c r="UAW254" s="333"/>
      <c r="UAX254" s="223"/>
      <c r="UAY254" s="418"/>
      <c r="UAZ254" s="418"/>
      <c r="UBA254" s="331"/>
      <c r="UBB254" s="332"/>
      <c r="UBC254" s="418"/>
      <c r="UBD254" s="223"/>
      <c r="UBE254" s="223"/>
      <c r="UBF254" s="333"/>
      <c r="UBG254" s="333"/>
      <c r="UBH254" s="223"/>
      <c r="UBI254" s="418"/>
      <c r="UBJ254" s="418"/>
      <c r="UBK254" s="331"/>
      <c r="UBL254" s="332"/>
      <c r="UBM254" s="418"/>
      <c r="UBN254" s="223"/>
      <c r="UBO254" s="223"/>
      <c r="UBP254" s="333"/>
      <c r="UBQ254" s="333"/>
      <c r="UBR254" s="223"/>
      <c r="UBS254" s="418"/>
      <c r="UBT254" s="418"/>
      <c r="UBU254" s="331"/>
      <c r="UBV254" s="332"/>
      <c r="UBW254" s="418"/>
      <c r="UBX254" s="223"/>
      <c r="UBY254" s="223"/>
      <c r="UBZ254" s="333"/>
      <c r="UCA254" s="333"/>
      <c r="UCB254" s="223"/>
      <c r="UCC254" s="418"/>
      <c r="UCD254" s="418"/>
      <c r="UCE254" s="331"/>
      <c r="UCF254" s="332"/>
      <c r="UCG254" s="418"/>
      <c r="UCH254" s="223"/>
      <c r="UCI254" s="223"/>
      <c r="UCJ254" s="333"/>
      <c r="UCK254" s="333"/>
      <c r="UCL254" s="223"/>
      <c r="UCM254" s="418"/>
      <c r="UCN254" s="418"/>
      <c r="UCO254" s="331"/>
      <c r="UCP254" s="332"/>
      <c r="UCQ254" s="418"/>
      <c r="UCR254" s="223"/>
      <c r="UCS254" s="223"/>
      <c r="UCT254" s="333"/>
      <c r="UCU254" s="333"/>
      <c r="UCV254" s="223"/>
      <c r="UCW254" s="418"/>
      <c r="UCX254" s="418"/>
      <c r="UCY254" s="331"/>
      <c r="UCZ254" s="332"/>
      <c r="UDA254" s="418"/>
      <c r="UDB254" s="223"/>
      <c r="UDC254" s="223"/>
      <c r="UDD254" s="333"/>
      <c r="UDE254" s="333"/>
      <c r="UDF254" s="223"/>
      <c r="UDG254" s="418"/>
      <c r="UDH254" s="418"/>
      <c r="UDI254" s="331"/>
      <c r="UDJ254" s="332"/>
      <c r="UDK254" s="418"/>
      <c r="UDL254" s="223"/>
      <c r="UDM254" s="223"/>
      <c r="UDN254" s="333"/>
      <c r="UDO254" s="333"/>
      <c r="UDP254" s="223"/>
      <c r="UDQ254" s="418"/>
      <c r="UDR254" s="418"/>
      <c r="UDS254" s="331"/>
      <c r="UDT254" s="332"/>
      <c r="UDU254" s="418"/>
      <c r="UDV254" s="223"/>
      <c r="UDW254" s="223"/>
      <c r="UDX254" s="333"/>
      <c r="UDY254" s="333"/>
      <c r="UDZ254" s="223"/>
      <c r="UEA254" s="418"/>
      <c r="UEB254" s="418"/>
      <c r="UEC254" s="331"/>
      <c r="UED254" s="332"/>
      <c r="UEE254" s="418"/>
      <c r="UEF254" s="223"/>
      <c r="UEG254" s="223"/>
      <c r="UEH254" s="333"/>
      <c r="UEI254" s="333"/>
      <c r="UEJ254" s="223"/>
      <c r="UEK254" s="418"/>
      <c r="UEL254" s="418"/>
      <c r="UEM254" s="331"/>
      <c r="UEN254" s="332"/>
      <c r="UEO254" s="418"/>
      <c r="UEP254" s="223"/>
      <c r="UEQ254" s="223"/>
      <c r="UER254" s="333"/>
      <c r="UES254" s="333"/>
      <c r="UET254" s="223"/>
      <c r="UEU254" s="418"/>
      <c r="UEV254" s="418"/>
      <c r="UEW254" s="331"/>
      <c r="UEX254" s="332"/>
      <c r="UEY254" s="418"/>
      <c r="UEZ254" s="223"/>
      <c r="UFA254" s="223"/>
      <c r="UFB254" s="333"/>
      <c r="UFC254" s="333"/>
      <c r="UFD254" s="223"/>
      <c r="UFE254" s="418"/>
      <c r="UFF254" s="418"/>
      <c r="UFG254" s="331"/>
      <c r="UFH254" s="332"/>
      <c r="UFI254" s="418"/>
      <c r="UFJ254" s="223"/>
      <c r="UFK254" s="223"/>
      <c r="UFL254" s="333"/>
      <c r="UFM254" s="333"/>
      <c r="UFN254" s="223"/>
      <c r="UFO254" s="418"/>
      <c r="UFP254" s="418"/>
      <c r="UFQ254" s="331"/>
      <c r="UFR254" s="332"/>
      <c r="UFS254" s="418"/>
      <c r="UFT254" s="223"/>
      <c r="UFU254" s="223"/>
      <c r="UFV254" s="333"/>
      <c r="UFW254" s="333"/>
      <c r="UFX254" s="223"/>
      <c r="UFY254" s="418"/>
      <c r="UFZ254" s="418"/>
      <c r="UGA254" s="331"/>
      <c r="UGB254" s="332"/>
      <c r="UGC254" s="418"/>
      <c r="UGD254" s="223"/>
      <c r="UGE254" s="223"/>
      <c r="UGF254" s="333"/>
      <c r="UGG254" s="333"/>
      <c r="UGH254" s="223"/>
      <c r="UGI254" s="418"/>
      <c r="UGJ254" s="418"/>
      <c r="UGK254" s="331"/>
      <c r="UGL254" s="332"/>
      <c r="UGM254" s="418"/>
      <c r="UGN254" s="223"/>
      <c r="UGO254" s="223"/>
      <c r="UGP254" s="333"/>
      <c r="UGQ254" s="333"/>
      <c r="UGR254" s="223"/>
      <c r="UGS254" s="418"/>
      <c r="UGT254" s="418"/>
      <c r="UGU254" s="331"/>
      <c r="UGV254" s="332"/>
      <c r="UGW254" s="418"/>
      <c r="UGX254" s="223"/>
      <c r="UGY254" s="223"/>
      <c r="UGZ254" s="333"/>
      <c r="UHA254" s="333"/>
      <c r="UHB254" s="223"/>
      <c r="UHC254" s="418"/>
      <c r="UHD254" s="418"/>
      <c r="UHE254" s="331"/>
      <c r="UHF254" s="332"/>
      <c r="UHG254" s="418"/>
      <c r="UHH254" s="223"/>
      <c r="UHI254" s="223"/>
      <c r="UHJ254" s="333"/>
      <c r="UHK254" s="333"/>
      <c r="UHL254" s="223"/>
      <c r="UHM254" s="418"/>
      <c r="UHN254" s="418"/>
      <c r="UHO254" s="331"/>
      <c r="UHP254" s="332"/>
      <c r="UHQ254" s="418"/>
      <c r="UHR254" s="223"/>
      <c r="UHS254" s="223"/>
      <c r="UHT254" s="333"/>
      <c r="UHU254" s="333"/>
      <c r="UHV254" s="223"/>
      <c r="UHW254" s="418"/>
      <c r="UHX254" s="418"/>
      <c r="UHY254" s="331"/>
      <c r="UHZ254" s="332"/>
      <c r="UIA254" s="418"/>
      <c r="UIB254" s="223"/>
      <c r="UIC254" s="223"/>
      <c r="UID254" s="333"/>
      <c r="UIE254" s="333"/>
      <c r="UIF254" s="223"/>
      <c r="UIG254" s="418"/>
      <c r="UIH254" s="418"/>
      <c r="UII254" s="331"/>
      <c r="UIJ254" s="332"/>
      <c r="UIK254" s="418"/>
      <c r="UIL254" s="223"/>
      <c r="UIM254" s="223"/>
      <c r="UIN254" s="333"/>
      <c r="UIO254" s="333"/>
      <c r="UIP254" s="223"/>
      <c r="UIQ254" s="418"/>
      <c r="UIR254" s="418"/>
      <c r="UIS254" s="331"/>
      <c r="UIT254" s="332"/>
      <c r="UIU254" s="418"/>
      <c r="UIV254" s="223"/>
      <c r="UIW254" s="223"/>
      <c r="UIX254" s="333"/>
      <c r="UIY254" s="333"/>
      <c r="UIZ254" s="223"/>
      <c r="UJA254" s="418"/>
      <c r="UJB254" s="418"/>
      <c r="UJC254" s="331"/>
      <c r="UJD254" s="332"/>
      <c r="UJE254" s="418"/>
      <c r="UJF254" s="223"/>
      <c r="UJG254" s="223"/>
      <c r="UJH254" s="333"/>
      <c r="UJI254" s="333"/>
      <c r="UJJ254" s="223"/>
      <c r="UJK254" s="418"/>
      <c r="UJL254" s="418"/>
      <c r="UJM254" s="331"/>
      <c r="UJN254" s="332"/>
      <c r="UJO254" s="418"/>
      <c r="UJP254" s="223"/>
      <c r="UJQ254" s="223"/>
      <c r="UJR254" s="333"/>
      <c r="UJS254" s="333"/>
      <c r="UJT254" s="223"/>
      <c r="UJU254" s="418"/>
      <c r="UJV254" s="418"/>
      <c r="UJW254" s="331"/>
      <c r="UJX254" s="332"/>
      <c r="UJY254" s="418"/>
      <c r="UJZ254" s="223"/>
      <c r="UKA254" s="223"/>
      <c r="UKB254" s="333"/>
      <c r="UKC254" s="333"/>
      <c r="UKD254" s="223"/>
      <c r="UKE254" s="418"/>
      <c r="UKF254" s="418"/>
      <c r="UKG254" s="331"/>
      <c r="UKH254" s="332"/>
      <c r="UKI254" s="418"/>
      <c r="UKJ254" s="223"/>
      <c r="UKK254" s="223"/>
      <c r="UKL254" s="333"/>
      <c r="UKM254" s="333"/>
      <c r="UKN254" s="223"/>
      <c r="UKO254" s="418"/>
      <c r="UKP254" s="418"/>
      <c r="UKQ254" s="331"/>
      <c r="UKR254" s="332"/>
      <c r="UKS254" s="418"/>
      <c r="UKT254" s="223"/>
      <c r="UKU254" s="223"/>
      <c r="UKV254" s="333"/>
      <c r="UKW254" s="333"/>
      <c r="UKX254" s="223"/>
      <c r="UKY254" s="418"/>
      <c r="UKZ254" s="418"/>
      <c r="ULA254" s="331"/>
      <c r="ULB254" s="332"/>
      <c r="ULC254" s="418"/>
      <c r="ULD254" s="223"/>
      <c r="ULE254" s="223"/>
      <c r="ULF254" s="333"/>
      <c r="ULG254" s="333"/>
      <c r="ULH254" s="223"/>
      <c r="ULI254" s="418"/>
      <c r="ULJ254" s="418"/>
      <c r="ULK254" s="331"/>
      <c r="ULL254" s="332"/>
      <c r="ULM254" s="418"/>
      <c r="ULN254" s="223"/>
      <c r="ULO254" s="223"/>
      <c r="ULP254" s="333"/>
      <c r="ULQ254" s="333"/>
      <c r="ULR254" s="223"/>
      <c r="ULS254" s="418"/>
      <c r="ULT254" s="418"/>
      <c r="ULU254" s="331"/>
      <c r="ULV254" s="332"/>
      <c r="ULW254" s="418"/>
      <c r="ULX254" s="223"/>
      <c r="ULY254" s="223"/>
      <c r="ULZ254" s="333"/>
      <c r="UMA254" s="333"/>
      <c r="UMB254" s="223"/>
      <c r="UMC254" s="418"/>
      <c r="UMD254" s="418"/>
      <c r="UME254" s="331"/>
      <c r="UMF254" s="332"/>
      <c r="UMG254" s="418"/>
      <c r="UMH254" s="223"/>
      <c r="UMI254" s="223"/>
      <c r="UMJ254" s="333"/>
      <c r="UMK254" s="333"/>
      <c r="UML254" s="223"/>
      <c r="UMM254" s="418"/>
      <c r="UMN254" s="418"/>
      <c r="UMO254" s="331"/>
      <c r="UMP254" s="332"/>
      <c r="UMQ254" s="418"/>
      <c r="UMR254" s="223"/>
      <c r="UMS254" s="223"/>
      <c r="UMT254" s="333"/>
      <c r="UMU254" s="333"/>
      <c r="UMV254" s="223"/>
      <c r="UMW254" s="418"/>
      <c r="UMX254" s="418"/>
      <c r="UMY254" s="331"/>
      <c r="UMZ254" s="332"/>
      <c r="UNA254" s="418"/>
      <c r="UNB254" s="223"/>
      <c r="UNC254" s="223"/>
      <c r="UND254" s="333"/>
      <c r="UNE254" s="333"/>
      <c r="UNF254" s="223"/>
      <c r="UNG254" s="418"/>
      <c r="UNH254" s="418"/>
      <c r="UNI254" s="331"/>
      <c r="UNJ254" s="332"/>
      <c r="UNK254" s="418"/>
      <c r="UNL254" s="223"/>
      <c r="UNM254" s="223"/>
      <c r="UNN254" s="333"/>
      <c r="UNO254" s="333"/>
      <c r="UNP254" s="223"/>
      <c r="UNQ254" s="418"/>
      <c r="UNR254" s="418"/>
      <c r="UNS254" s="331"/>
      <c r="UNT254" s="332"/>
      <c r="UNU254" s="418"/>
      <c r="UNV254" s="223"/>
      <c r="UNW254" s="223"/>
      <c r="UNX254" s="333"/>
      <c r="UNY254" s="333"/>
      <c r="UNZ254" s="223"/>
      <c r="UOA254" s="418"/>
      <c r="UOB254" s="418"/>
      <c r="UOC254" s="331"/>
      <c r="UOD254" s="332"/>
      <c r="UOE254" s="418"/>
      <c r="UOF254" s="223"/>
      <c r="UOG254" s="223"/>
      <c r="UOH254" s="333"/>
      <c r="UOI254" s="333"/>
      <c r="UOJ254" s="223"/>
      <c r="UOK254" s="418"/>
      <c r="UOL254" s="418"/>
      <c r="UOM254" s="331"/>
      <c r="UON254" s="332"/>
      <c r="UOO254" s="418"/>
      <c r="UOP254" s="223"/>
      <c r="UOQ254" s="223"/>
      <c r="UOR254" s="333"/>
      <c r="UOS254" s="333"/>
      <c r="UOT254" s="223"/>
      <c r="UOU254" s="418"/>
      <c r="UOV254" s="418"/>
      <c r="UOW254" s="331"/>
      <c r="UOX254" s="332"/>
      <c r="UOY254" s="418"/>
      <c r="UOZ254" s="223"/>
      <c r="UPA254" s="223"/>
      <c r="UPB254" s="333"/>
      <c r="UPC254" s="333"/>
      <c r="UPD254" s="223"/>
      <c r="UPE254" s="418"/>
      <c r="UPF254" s="418"/>
      <c r="UPG254" s="331"/>
      <c r="UPH254" s="332"/>
      <c r="UPI254" s="418"/>
      <c r="UPJ254" s="223"/>
      <c r="UPK254" s="223"/>
      <c r="UPL254" s="333"/>
      <c r="UPM254" s="333"/>
      <c r="UPN254" s="223"/>
      <c r="UPO254" s="418"/>
      <c r="UPP254" s="418"/>
      <c r="UPQ254" s="331"/>
      <c r="UPR254" s="332"/>
      <c r="UPS254" s="418"/>
      <c r="UPT254" s="223"/>
      <c r="UPU254" s="223"/>
      <c r="UPV254" s="333"/>
      <c r="UPW254" s="333"/>
      <c r="UPX254" s="223"/>
      <c r="UPY254" s="418"/>
      <c r="UPZ254" s="418"/>
      <c r="UQA254" s="331"/>
      <c r="UQB254" s="332"/>
      <c r="UQC254" s="418"/>
      <c r="UQD254" s="223"/>
      <c r="UQE254" s="223"/>
      <c r="UQF254" s="333"/>
      <c r="UQG254" s="333"/>
      <c r="UQH254" s="223"/>
      <c r="UQI254" s="418"/>
      <c r="UQJ254" s="418"/>
      <c r="UQK254" s="331"/>
      <c r="UQL254" s="332"/>
      <c r="UQM254" s="418"/>
      <c r="UQN254" s="223"/>
      <c r="UQO254" s="223"/>
      <c r="UQP254" s="333"/>
      <c r="UQQ254" s="333"/>
      <c r="UQR254" s="223"/>
      <c r="UQS254" s="418"/>
      <c r="UQT254" s="418"/>
      <c r="UQU254" s="331"/>
      <c r="UQV254" s="332"/>
      <c r="UQW254" s="418"/>
      <c r="UQX254" s="223"/>
      <c r="UQY254" s="223"/>
      <c r="UQZ254" s="333"/>
      <c r="URA254" s="333"/>
      <c r="URB254" s="223"/>
      <c r="URC254" s="418"/>
      <c r="URD254" s="418"/>
      <c r="URE254" s="331"/>
      <c r="URF254" s="332"/>
      <c r="URG254" s="418"/>
      <c r="URH254" s="223"/>
      <c r="URI254" s="223"/>
      <c r="URJ254" s="333"/>
      <c r="URK254" s="333"/>
      <c r="URL254" s="223"/>
      <c r="URM254" s="418"/>
      <c r="URN254" s="418"/>
      <c r="URO254" s="331"/>
      <c r="URP254" s="332"/>
      <c r="URQ254" s="418"/>
      <c r="URR254" s="223"/>
      <c r="URS254" s="223"/>
      <c r="URT254" s="333"/>
      <c r="URU254" s="333"/>
      <c r="URV254" s="223"/>
      <c r="URW254" s="418"/>
      <c r="URX254" s="418"/>
      <c r="URY254" s="331"/>
      <c r="URZ254" s="332"/>
      <c r="USA254" s="418"/>
      <c r="USB254" s="223"/>
      <c r="USC254" s="223"/>
      <c r="USD254" s="333"/>
      <c r="USE254" s="333"/>
      <c r="USF254" s="223"/>
      <c r="USG254" s="418"/>
      <c r="USH254" s="418"/>
      <c r="USI254" s="331"/>
      <c r="USJ254" s="332"/>
      <c r="USK254" s="418"/>
      <c r="USL254" s="223"/>
      <c r="USM254" s="223"/>
      <c r="USN254" s="333"/>
      <c r="USO254" s="333"/>
      <c r="USP254" s="223"/>
      <c r="USQ254" s="418"/>
      <c r="USR254" s="418"/>
      <c r="USS254" s="331"/>
      <c r="UST254" s="332"/>
      <c r="USU254" s="418"/>
      <c r="USV254" s="223"/>
      <c r="USW254" s="223"/>
      <c r="USX254" s="333"/>
      <c r="USY254" s="333"/>
      <c r="USZ254" s="223"/>
      <c r="UTA254" s="418"/>
      <c r="UTB254" s="418"/>
      <c r="UTC254" s="331"/>
      <c r="UTD254" s="332"/>
      <c r="UTE254" s="418"/>
      <c r="UTF254" s="223"/>
      <c r="UTG254" s="223"/>
      <c r="UTH254" s="333"/>
      <c r="UTI254" s="333"/>
      <c r="UTJ254" s="223"/>
      <c r="UTK254" s="418"/>
      <c r="UTL254" s="418"/>
      <c r="UTM254" s="331"/>
      <c r="UTN254" s="332"/>
      <c r="UTO254" s="418"/>
      <c r="UTP254" s="223"/>
      <c r="UTQ254" s="223"/>
      <c r="UTR254" s="333"/>
      <c r="UTS254" s="333"/>
      <c r="UTT254" s="223"/>
      <c r="UTU254" s="418"/>
      <c r="UTV254" s="418"/>
      <c r="UTW254" s="331"/>
      <c r="UTX254" s="332"/>
      <c r="UTY254" s="418"/>
      <c r="UTZ254" s="223"/>
      <c r="UUA254" s="223"/>
      <c r="UUB254" s="333"/>
      <c r="UUC254" s="333"/>
      <c r="UUD254" s="223"/>
      <c r="UUE254" s="418"/>
      <c r="UUF254" s="418"/>
      <c r="UUG254" s="331"/>
      <c r="UUH254" s="332"/>
      <c r="UUI254" s="418"/>
      <c r="UUJ254" s="223"/>
      <c r="UUK254" s="223"/>
      <c r="UUL254" s="333"/>
      <c r="UUM254" s="333"/>
      <c r="UUN254" s="223"/>
      <c r="UUO254" s="418"/>
      <c r="UUP254" s="418"/>
      <c r="UUQ254" s="331"/>
      <c r="UUR254" s="332"/>
      <c r="UUS254" s="418"/>
      <c r="UUT254" s="223"/>
      <c r="UUU254" s="223"/>
      <c r="UUV254" s="333"/>
      <c r="UUW254" s="333"/>
      <c r="UUX254" s="223"/>
      <c r="UUY254" s="418"/>
      <c r="UUZ254" s="418"/>
      <c r="UVA254" s="331"/>
      <c r="UVB254" s="332"/>
      <c r="UVC254" s="418"/>
      <c r="UVD254" s="223"/>
      <c r="UVE254" s="223"/>
      <c r="UVF254" s="333"/>
      <c r="UVG254" s="333"/>
      <c r="UVH254" s="223"/>
      <c r="UVI254" s="418"/>
      <c r="UVJ254" s="418"/>
      <c r="UVK254" s="331"/>
      <c r="UVL254" s="332"/>
      <c r="UVM254" s="418"/>
      <c r="UVN254" s="223"/>
      <c r="UVO254" s="223"/>
      <c r="UVP254" s="333"/>
      <c r="UVQ254" s="333"/>
      <c r="UVR254" s="223"/>
      <c r="UVS254" s="418"/>
      <c r="UVT254" s="418"/>
      <c r="UVU254" s="331"/>
      <c r="UVV254" s="332"/>
      <c r="UVW254" s="418"/>
      <c r="UVX254" s="223"/>
      <c r="UVY254" s="223"/>
      <c r="UVZ254" s="333"/>
      <c r="UWA254" s="333"/>
      <c r="UWB254" s="223"/>
      <c r="UWC254" s="418"/>
      <c r="UWD254" s="418"/>
      <c r="UWE254" s="331"/>
      <c r="UWF254" s="332"/>
      <c r="UWG254" s="418"/>
      <c r="UWH254" s="223"/>
      <c r="UWI254" s="223"/>
      <c r="UWJ254" s="333"/>
      <c r="UWK254" s="333"/>
      <c r="UWL254" s="223"/>
      <c r="UWM254" s="418"/>
      <c r="UWN254" s="418"/>
      <c r="UWO254" s="331"/>
      <c r="UWP254" s="332"/>
      <c r="UWQ254" s="418"/>
      <c r="UWR254" s="223"/>
      <c r="UWS254" s="223"/>
      <c r="UWT254" s="333"/>
      <c r="UWU254" s="333"/>
      <c r="UWV254" s="223"/>
      <c r="UWW254" s="418"/>
      <c r="UWX254" s="418"/>
      <c r="UWY254" s="331"/>
      <c r="UWZ254" s="332"/>
      <c r="UXA254" s="418"/>
      <c r="UXB254" s="223"/>
      <c r="UXC254" s="223"/>
      <c r="UXD254" s="333"/>
      <c r="UXE254" s="333"/>
      <c r="UXF254" s="223"/>
      <c r="UXG254" s="418"/>
      <c r="UXH254" s="418"/>
      <c r="UXI254" s="331"/>
      <c r="UXJ254" s="332"/>
      <c r="UXK254" s="418"/>
      <c r="UXL254" s="223"/>
      <c r="UXM254" s="223"/>
      <c r="UXN254" s="333"/>
      <c r="UXO254" s="333"/>
      <c r="UXP254" s="223"/>
      <c r="UXQ254" s="418"/>
      <c r="UXR254" s="418"/>
      <c r="UXS254" s="331"/>
      <c r="UXT254" s="332"/>
      <c r="UXU254" s="418"/>
      <c r="UXV254" s="223"/>
      <c r="UXW254" s="223"/>
      <c r="UXX254" s="333"/>
      <c r="UXY254" s="333"/>
      <c r="UXZ254" s="223"/>
      <c r="UYA254" s="418"/>
      <c r="UYB254" s="418"/>
      <c r="UYC254" s="331"/>
      <c r="UYD254" s="332"/>
      <c r="UYE254" s="418"/>
      <c r="UYF254" s="223"/>
      <c r="UYG254" s="223"/>
      <c r="UYH254" s="333"/>
      <c r="UYI254" s="333"/>
      <c r="UYJ254" s="223"/>
      <c r="UYK254" s="418"/>
      <c r="UYL254" s="418"/>
      <c r="UYM254" s="331"/>
      <c r="UYN254" s="332"/>
      <c r="UYO254" s="418"/>
      <c r="UYP254" s="223"/>
      <c r="UYQ254" s="223"/>
      <c r="UYR254" s="333"/>
      <c r="UYS254" s="333"/>
      <c r="UYT254" s="223"/>
      <c r="UYU254" s="418"/>
      <c r="UYV254" s="418"/>
      <c r="UYW254" s="331"/>
      <c r="UYX254" s="332"/>
      <c r="UYY254" s="418"/>
      <c r="UYZ254" s="223"/>
      <c r="UZA254" s="223"/>
      <c r="UZB254" s="333"/>
      <c r="UZC254" s="333"/>
      <c r="UZD254" s="223"/>
      <c r="UZE254" s="418"/>
      <c r="UZF254" s="418"/>
      <c r="UZG254" s="331"/>
      <c r="UZH254" s="332"/>
      <c r="UZI254" s="418"/>
      <c r="UZJ254" s="223"/>
      <c r="UZK254" s="223"/>
      <c r="UZL254" s="333"/>
      <c r="UZM254" s="333"/>
      <c r="UZN254" s="223"/>
      <c r="UZO254" s="418"/>
      <c r="UZP254" s="418"/>
      <c r="UZQ254" s="331"/>
      <c r="UZR254" s="332"/>
      <c r="UZS254" s="418"/>
      <c r="UZT254" s="223"/>
      <c r="UZU254" s="223"/>
      <c r="UZV254" s="333"/>
      <c r="UZW254" s="333"/>
      <c r="UZX254" s="223"/>
      <c r="UZY254" s="418"/>
      <c r="UZZ254" s="418"/>
      <c r="VAA254" s="331"/>
      <c r="VAB254" s="332"/>
      <c r="VAC254" s="418"/>
      <c r="VAD254" s="223"/>
      <c r="VAE254" s="223"/>
      <c r="VAF254" s="333"/>
      <c r="VAG254" s="333"/>
      <c r="VAH254" s="223"/>
      <c r="VAI254" s="418"/>
      <c r="VAJ254" s="418"/>
      <c r="VAK254" s="331"/>
      <c r="VAL254" s="332"/>
      <c r="VAM254" s="418"/>
      <c r="VAN254" s="223"/>
      <c r="VAO254" s="223"/>
      <c r="VAP254" s="333"/>
      <c r="VAQ254" s="333"/>
      <c r="VAR254" s="223"/>
      <c r="VAS254" s="418"/>
      <c r="VAT254" s="418"/>
      <c r="VAU254" s="331"/>
      <c r="VAV254" s="332"/>
      <c r="VAW254" s="418"/>
      <c r="VAX254" s="223"/>
      <c r="VAY254" s="223"/>
      <c r="VAZ254" s="333"/>
      <c r="VBA254" s="333"/>
      <c r="VBB254" s="223"/>
      <c r="VBC254" s="418"/>
      <c r="VBD254" s="418"/>
      <c r="VBE254" s="331"/>
      <c r="VBF254" s="332"/>
      <c r="VBG254" s="418"/>
      <c r="VBH254" s="223"/>
      <c r="VBI254" s="223"/>
      <c r="VBJ254" s="333"/>
      <c r="VBK254" s="333"/>
      <c r="VBL254" s="223"/>
      <c r="VBM254" s="418"/>
      <c r="VBN254" s="418"/>
      <c r="VBO254" s="331"/>
      <c r="VBP254" s="332"/>
      <c r="VBQ254" s="418"/>
      <c r="VBR254" s="223"/>
      <c r="VBS254" s="223"/>
      <c r="VBT254" s="333"/>
      <c r="VBU254" s="333"/>
      <c r="VBV254" s="223"/>
      <c r="VBW254" s="418"/>
      <c r="VBX254" s="418"/>
      <c r="VBY254" s="331"/>
      <c r="VBZ254" s="332"/>
      <c r="VCA254" s="418"/>
      <c r="VCB254" s="223"/>
      <c r="VCC254" s="223"/>
      <c r="VCD254" s="333"/>
      <c r="VCE254" s="333"/>
      <c r="VCF254" s="223"/>
      <c r="VCG254" s="418"/>
      <c r="VCH254" s="418"/>
      <c r="VCI254" s="331"/>
      <c r="VCJ254" s="332"/>
      <c r="VCK254" s="418"/>
      <c r="VCL254" s="223"/>
      <c r="VCM254" s="223"/>
      <c r="VCN254" s="333"/>
      <c r="VCO254" s="333"/>
      <c r="VCP254" s="223"/>
      <c r="VCQ254" s="418"/>
      <c r="VCR254" s="418"/>
      <c r="VCS254" s="331"/>
      <c r="VCT254" s="332"/>
      <c r="VCU254" s="418"/>
      <c r="VCV254" s="223"/>
      <c r="VCW254" s="223"/>
      <c r="VCX254" s="333"/>
      <c r="VCY254" s="333"/>
      <c r="VCZ254" s="223"/>
      <c r="VDA254" s="418"/>
      <c r="VDB254" s="418"/>
      <c r="VDC254" s="331"/>
      <c r="VDD254" s="332"/>
      <c r="VDE254" s="418"/>
      <c r="VDF254" s="223"/>
      <c r="VDG254" s="223"/>
      <c r="VDH254" s="333"/>
      <c r="VDI254" s="333"/>
      <c r="VDJ254" s="223"/>
      <c r="VDK254" s="418"/>
      <c r="VDL254" s="418"/>
      <c r="VDM254" s="331"/>
      <c r="VDN254" s="332"/>
      <c r="VDO254" s="418"/>
      <c r="VDP254" s="223"/>
      <c r="VDQ254" s="223"/>
      <c r="VDR254" s="333"/>
      <c r="VDS254" s="333"/>
      <c r="VDT254" s="223"/>
      <c r="VDU254" s="418"/>
      <c r="VDV254" s="418"/>
      <c r="VDW254" s="331"/>
      <c r="VDX254" s="332"/>
      <c r="VDY254" s="418"/>
      <c r="VDZ254" s="223"/>
      <c r="VEA254" s="223"/>
      <c r="VEB254" s="333"/>
      <c r="VEC254" s="333"/>
      <c r="VED254" s="223"/>
      <c r="VEE254" s="418"/>
      <c r="VEF254" s="418"/>
      <c r="VEG254" s="331"/>
      <c r="VEH254" s="332"/>
      <c r="VEI254" s="418"/>
      <c r="VEJ254" s="223"/>
      <c r="VEK254" s="223"/>
      <c r="VEL254" s="333"/>
      <c r="VEM254" s="333"/>
      <c r="VEN254" s="223"/>
      <c r="VEO254" s="418"/>
      <c r="VEP254" s="418"/>
      <c r="VEQ254" s="331"/>
      <c r="VER254" s="332"/>
      <c r="VES254" s="418"/>
      <c r="VET254" s="223"/>
      <c r="VEU254" s="223"/>
      <c r="VEV254" s="333"/>
      <c r="VEW254" s="333"/>
      <c r="VEX254" s="223"/>
      <c r="VEY254" s="418"/>
      <c r="VEZ254" s="418"/>
      <c r="VFA254" s="331"/>
      <c r="VFB254" s="332"/>
      <c r="VFC254" s="418"/>
      <c r="VFD254" s="223"/>
      <c r="VFE254" s="223"/>
      <c r="VFF254" s="333"/>
      <c r="VFG254" s="333"/>
      <c r="VFH254" s="223"/>
      <c r="VFI254" s="418"/>
      <c r="VFJ254" s="418"/>
      <c r="VFK254" s="331"/>
      <c r="VFL254" s="332"/>
      <c r="VFM254" s="418"/>
      <c r="VFN254" s="223"/>
      <c r="VFO254" s="223"/>
      <c r="VFP254" s="333"/>
      <c r="VFQ254" s="333"/>
      <c r="VFR254" s="223"/>
      <c r="VFS254" s="418"/>
      <c r="VFT254" s="418"/>
      <c r="VFU254" s="331"/>
      <c r="VFV254" s="332"/>
      <c r="VFW254" s="418"/>
      <c r="VFX254" s="223"/>
      <c r="VFY254" s="223"/>
      <c r="VFZ254" s="333"/>
      <c r="VGA254" s="333"/>
      <c r="VGB254" s="223"/>
      <c r="VGC254" s="418"/>
      <c r="VGD254" s="418"/>
      <c r="VGE254" s="331"/>
      <c r="VGF254" s="332"/>
      <c r="VGG254" s="418"/>
      <c r="VGH254" s="223"/>
      <c r="VGI254" s="223"/>
      <c r="VGJ254" s="333"/>
      <c r="VGK254" s="333"/>
      <c r="VGL254" s="223"/>
      <c r="VGM254" s="418"/>
      <c r="VGN254" s="418"/>
      <c r="VGO254" s="331"/>
      <c r="VGP254" s="332"/>
      <c r="VGQ254" s="418"/>
      <c r="VGR254" s="223"/>
      <c r="VGS254" s="223"/>
      <c r="VGT254" s="333"/>
      <c r="VGU254" s="333"/>
      <c r="VGV254" s="223"/>
      <c r="VGW254" s="418"/>
      <c r="VGX254" s="418"/>
      <c r="VGY254" s="331"/>
      <c r="VGZ254" s="332"/>
      <c r="VHA254" s="418"/>
      <c r="VHB254" s="223"/>
      <c r="VHC254" s="223"/>
      <c r="VHD254" s="333"/>
      <c r="VHE254" s="333"/>
      <c r="VHF254" s="223"/>
      <c r="VHG254" s="418"/>
      <c r="VHH254" s="418"/>
      <c r="VHI254" s="331"/>
      <c r="VHJ254" s="332"/>
      <c r="VHK254" s="418"/>
      <c r="VHL254" s="223"/>
      <c r="VHM254" s="223"/>
      <c r="VHN254" s="333"/>
      <c r="VHO254" s="333"/>
      <c r="VHP254" s="223"/>
      <c r="VHQ254" s="418"/>
      <c r="VHR254" s="418"/>
      <c r="VHS254" s="331"/>
      <c r="VHT254" s="332"/>
      <c r="VHU254" s="418"/>
      <c r="VHV254" s="223"/>
      <c r="VHW254" s="223"/>
      <c r="VHX254" s="333"/>
      <c r="VHY254" s="333"/>
      <c r="VHZ254" s="223"/>
      <c r="VIA254" s="418"/>
      <c r="VIB254" s="418"/>
      <c r="VIC254" s="331"/>
      <c r="VID254" s="332"/>
      <c r="VIE254" s="418"/>
      <c r="VIF254" s="223"/>
      <c r="VIG254" s="223"/>
      <c r="VIH254" s="333"/>
      <c r="VII254" s="333"/>
      <c r="VIJ254" s="223"/>
      <c r="VIK254" s="418"/>
      <c r="VIL254" s="418"/>
      <c r="VIM254" s="331"/>
      <c r="VIN254" s="332"/>
      <c r="VIO254" s="418"/>
      <c r="VIP254" s="223"/>
      <c r="VIQ254" s="223"/>
      <c r="VIR254" s="333"/>
      <c r="VIS254" s="333"/>
      <c r="VIT254" s="223"/>
      <c r="VIU254" s="418"/>
      <c r="VIV254" s="418"/>
      <c r="VIW254" s="331"/>
      <c r="VIX254" s="332"/>
      <c r="VIY254" s="418"/>
      <c r="VIZ254" s="223"/>
      <c r="VJA254" s="223"/>
      <c r="VJB254" s="333"/>
      <c r="VJC254" s="333"/>
      <c r="VJD254" s="223"/>
      <c r="VJE254" s="418"/>
      <c r="VJF254" s="418"/>
      <c r="VJG254" s="331"/>
      <c r="VJH254" s="332"/>
      <c r="VJI254" s="418"/>
      <c r="VJJ254" s="223"/>
      <c r="VJK254" s="223"/>
      <c r="VJL254" s="333"/>
      <c r="VJM254" s="333"/>
      <c r="VJN254" s="223"/>
      <c r="VJO254" s="418"/>
      <c r="VJP254" s="418"/>
      <c r="VJQ254" s="331"/>
      <c r="VJR254" s="332"/>
      <c r="VJS254" s="418"/>
      <c r="VJT254" s="223"/>
      <c r="VJU254" s="223"/>
      <c r="VJV254" s="333"/>
      <c r="VJW254" s="333"/>
      <c r="VJX254" s="223"/>
      <c r="VJY254" s="418"/>
      <c r="VJZ254" s="418"/>
      <c r="VKA254" s="331"/>
      <c r="VKB254" s="332"/>
      <c r="VKC254" s="418"/>
      <c r="VKD254" s="223"/>
      <c r="VKE254" s="223"/>
      <c r="VKF254" s="333"/>
      <c r="VKG254" s="333"/>
      <c r="VKH254" s="223"/>
      <c r="VKI254" s="418"/>
      <c r="VKJ254" s="418"/>
      <c r="VKK254" s="331"/>
      <c r="VKL254" s="332"/>
      <c r="VKM254" s="418"/>
      <c r="VKN254" s="223"/>
      <c r="VKO254" s="223"/>
      <c r="VKP254" s="333"/>
      <c r="VKQ254" s="333"/>
      <c r="VKR254" s="223"/>
      <c r="VKS254" s="418"/>
      <c r="VKT254" s="418"/>
      <c r="VKU254" s="331"/>
      <c r="VKV254" s="332"/>
      <c r="VKW254" s="418"/>
      <c r="VKX254" s="223"/>
      <c r="VKY254" s="223"/>
      <c r="VKZ254" s="333"/>
      <c r="VLA254" s="333"/>
      <c r="VLB254" s="223"/>
      <c r="VLC254" s="418"/>
      <c r="VLD254" s="418"/>
      <c r="VLE254" s="331"/>
      <c r="VLF254" s="332"/>
      <c r="VLG254" s="418"/>
      <c r="VLH254" s="223"/>
      <c r="VLI254" s="223"/>
      <c r="VLJ254" s="333"/>
      <c r="VLK254" s="333"/>
      <c r="VLL254" s="223"/>
      <c r="VLM254" s="418"/>
      <c r="VLN254" s="418"/>
      <c r="VLO254" s="331"/>
      <c r="VLP254" s="332"/>
      <c r="VLQ254" s="418"/>
      <c r="VLR254" s="223"/>
      <c r="VLS254" s="223"/>
      <c r="VLT254" s="333"/>
      <c r="VLU254" s="333"/>
      <c r="VLV254" s="223"/>
      <c r="VLW254" s="418"/>
      <c r="VLX254" s="418"/>
      <c r="VLY254" s="331"/>
      <c r="VLZ254" s="332"/>
      <c r="VMA254" s="418"/>
      <c r="VMB254" s="223"/>
      <c r="VMC254" s="223"/>
      <c r="VMD254" s="333"/>
      <c r="VME254" s="333"/>
      <c r="VMF254" s="223"/>
      <c r="VMG254" s="418"/>
      <c r="VMH254" s="418"/>
      <c r="VMI254" s="331"/>
      <c r="VMJ254" s="332"/>
      <c r="VMK254" s="418"/>
      <c r="VML254" s="223"/>
      <c r="VMM254" s="223"/>
      <c r="VMN254" s="333"/>
      <c r="VMO254" s="333"/>
      <c r="VMP254" s="223"/>
      <c r="VMQ254" s="418"/>
      <c r="VMR254" s="418"/>
      <c r="VMS254" s="331"/>
      <c r="VMT254" s="332"/>
      <c r="VMU254" s="418"/>
      <c r="VMV254" s="223"/>
      <c r="VMW254" s="223"/>
      <c r="VMX254" s="333"/>
      <c r="VMY254" s="333"/>
      <c r="VMZ254" s="223"/>
      <c r="VNA254" s="418"/>
      <c r="VNB254" s="418"/>
      <c r="VNC254" s="331"/>
      <c r="VND254" s="332"/>
      <c r="VNE254" s="418"/>
      <c r="VNF254" s="223"/>
      <c r="VNG254" s="223"/>
      <c r="VNH254" s="333"/>
      <c r="VNI254" s="333"/>
      <c r="VNJ254" s="223"/>
      <c r="VNK254" s="418"/>
      <c r="VNL254" s="418"/>
      <c r="VNM254" s="331"/>
      <c r="VNN254" s="332"/>
      <c r="VNO254" s="418"/>
      <c r="VNP254" s="223"/>
      <c r="VNQ254" s="223"/>
      <c r="VNR254" s="333"/>
      <c r="VNS254" s="333"/>
      <c r="VNT254" s="223"/>
      <c r="VNU254" s="418"/>
      <c r="VNV254" s="418"/>
      <c r="VNW254" s="331"/>
      <c r="VNX254" s="332"/>
      <c r="VNY254" s="418"/>
      <c r="VNZ254" s="223"/>
      <c r="VOA254" s="223"/>
      <c r="VOB254" s="333"/>
      <c r="VOC254" s="333"/>
      <c r="VOD254" s="223"/>
      <c r="VOE254" s="418"/>
      <c r="VOF254" s="418"/>
      <c r="VOG254" s="331"/>
      <c r="VOH254" s="332"/>
      <c r="VOI254" s="418"/>
      <c r="VOJ254" s="223"/>
      <c r="VOK254" s="223"/>
      <c r="VOL254" s="333"/>
      <c r="VOM254" s="333"/>
      <c r="VON254" s="223"/>
      <c r="VOO254" s="418"/>
      <c r="VOP254" s="418"/>
      <c r="VOQ254" s="331"/>
      <c r="VOR254" s="332"/>
      <c r="VOS254" s="418"/>
      <c r="VOT254" s="223"/>
      <c r="VOU254" s="223"/>
      <c r="VOV254" s="333"/>
      <c r="VOW254" s="333"/>
      <c r="VOX254" s="223"/>
      <c r="VOY254" s="418"/>
      <c r="VOZ254" s="418"/>
      <c r="VPA254" s="331"/>
      <c r="VPB254" s="332"/>
      <c r="VPC254" s="418"/>
      <c r="VPD254" s="223"/>
      <c r="VPE254" s="223"/>
      <c r="VPF254" s="333"/>
      <c r="VPG254" s="333"/>
      <c r="VPH254" s="223"/>
      <c r="VPI254" s="418"/>
      <c r="VPJ254" s="418"/>
      <c r="VPK254" s="331"/>
      <c r="VPL254" s="332"/>
      <c r="VPM254" s="418"/>
      <c r="VPN254" s="223"/>
      <c r="VPO254" s="223"/>
      <c r="VPP254" s="333"/>
      <c r="VPQ254" s="333"/>
      <c r="VPR254" s="223"/>
      <c r="VPS254" s="418"/>
      <c r="VPT254" s="418"/>
      <c r="VPU254" s="331"/>
      <c r="VPV254" s="332"/>
      <c r="VPW254" s="418"/>
      <c r="VPX254" s="223"/>
      <c r="VPY254" s="223"/>
      <c r="VPZ254" s="333"/>
      <c r="VQA254" s="333"/>
      <c r="VQB254" s="223"/>
      <c r="VQC254" s="418"/>
      <c r="VQD254" s="418"/>
      <c r="VQE254" s="331"/>
      <c r="VQF254" s="332"/>
      <c r="VQG254" s="418"/>
      <c r="VQH254" s="223"/>
      <c r="VQI254" s="223"/>
      <c r="VQJ254" s="333"/>
      <c r="VQK254" s="333"/>
      <c r="VQL254" s="223"/>
      <c r="VQM254" s="418"/>
      <c r="VQN254" s="418"/>
      <c r="VQO254" s="331"/>
      <c r="VQP254" s="332"/>
      <c r="VQQ254" s="418"/>
      <c r="VQR254" s="223"/>
      <c r="VQS254" s="223"/>
      <c r="VQT254" s="333"/>
      <c r="VQU254" s="333"/>
      <c r="VQV254" s="223"/>
      <c r="VQW254" s="418"/>
      <c r="VQX254" s="418"/>
      <c r="VQY254" s="331"/>
      <c r="VQZ254" s="332"/>
      <c r="VRA254" s="418"/>
      <c r="VRB254" s="223"/>
      <c r="VRC254" s="223"/>
      <c r="VRD254" s="333"/>
      <c r="VRE254" s="333"/>
      <c r="VRF254" s="223"/>
      <c r="VRG254" s="418"/>
      <c r="VRH254" s="418"/>
      <c r="VRI254" s="331"/>
      <c r="VRJ254" s="332"/>
      <c r="VRK254" s="418"/>
      <c r="VRL254" s="223"/>
      <c r="VRM254" s="223"/>
      <c r="VRN254" s="333"/>
      <c r="VRO254" s="333"/>
      <c r="VRP254" s="223"/>
      <c r="VRQ254" s="418"/>
      <c r="VRR254" s="418"/>
      <c r="VRS254" s="331"/>
      <c r="VRT254" s="332"/>
      <c r="VRU254" s="418"/>
      <c r="VRV254" s="223"/>
      <c r="VRW254" s="223"/>
      <c r="VRX254" s="333"/>
      <c r="VRY254" s="333"/>
      <c r="VRZ254" s="223"/>
      <c r="VSA254" s="418"/>
      <c r="VSB254" s="418"/>
      <c r="VSC254" s="331"/>
      <c r="VSD254" s="332"/>
      <c r="VSE254" s="418"/>
      <c r="VSF254" s="223"/>
      <c r="VSG254" s="223"/>
      <c r="VSH254" s="333"/>
      <c r="VSI254" s="333"/>
      <c r="VSJ254" s="223"/>
      <c r="VSK254" s="418"/>
      <c r="VSL254" s="418"/>
      <c r="VSM254" s="331"/>
      <c r="VSN254" s="332"/>
      <c r="VSO254" s="418"/>
      <c r="VSP254" s="223"/>
      <c r="VSQ254" s="223"/>
      <c r="VSR254" s="333"/>
      <c r="VSS254" s="333"/>
      <c r="VST254" s="223"/>
      <c r="VSU254" s="418"/>
      <c r="VSV254" s="418"/>
      <c r="VSW254" s="331"/>
      <c r="VSX254" s="332"/>
      <c r="VSY254" s="418"/>
      <c r="VSZ254" s="223"/>
      <c r="VTA254" s="223"/>
      <c r="VTB254" s="333"/>
      <c r="VTC254" s="333"/>
      <c r="VTD254" s="223"/>
      <c r="VTE254" s="418"/>
      <c r="VTF254" s="418"/>
      <c r="VTG254" s="331"/>
      <c r="VTH254" s="332"/>
      <c r="VTI254" s="418"/>
      <c r="VTJ254" s="223"/>
      <c r="VTK254" s="223"/>
      <c r="VTL254" s="333"/>
      <c r="VTM254" s="333"/>
      <c r="VTN254" s="223"/>
      <c r="VTO254" s="418"/>
      <c r="VTP254" s="418"/>
      <c r="VTQ254" s="331"/>
      <c r="VTR254" s="332"/>
      <c r="VTS254" s="418"/>
      <c r="VTT254" s="223"/>
      <c r="VTU254" s="223"/>
      <c r="VTV254" s="333"/>
      <c r="VTW254" s="333"/>
      <c r="VTX254" s="223"/>
      <c r="VTY254" s="418"/>
      <c r="VTZ254" s="418"/>
      <c r="VUA254" s="331"/>
      <c r="VUB254" s="332"/>
      <c r="VUC254" s="418"/>
      <c r="VUD254" s="223"/>
      <c r="VUE254" s="223"/>
      <c r="VUF254" s="333"/>
      <c r="VUG254" s="333"/>
      <c r="VUH254" s="223"/>
      <c r="VUI254" s="418"/>
      <c r="VUJ254" s="418"/>
      <c r="VUK254" s="331"/>
      <c r="VUL254" s="332"/>
      <c r="VUM254" s="418"/>
      <c r="VUN254" s="223"/>
      <c r="VUO254" s="223"/>
      <c r="VUP254" s="333"/>
      <c r="VUQ254" s="333"/>
      <c r="VUR254" s="223"/>
      <c r="VUS254" s="418"/>
      <c r="VUT254" s="418"/>
      <c r="VUU254" s="331"/>
      <c r="VUV254" s="332"/>
      <c r="VUW254" s="418"/>
      <c r="VUX254" s="223"/>
      <c r="VUY254" s="223"/>
      <c r="VUZ254" s="333"/>
      <c r="VVA254" s="333"/>
      <c r="VVB254" s="223"/>
      <c r="VVC254" s="418"/>
      <c r="VVD254" s="418"/>
      <c r="VVE254" s="331"/>
      <c r="VVF254" s="332"/>
      <c r="VVG254" s="418"/>
      <c r="VVH254" s="223"/>
      <c r="VVI254" s="223"/>
      <c r="VVJ254" s="333"/>
      <c r="VVK254" s="333"/>
      <c r="VVL254" s="223"/>
      <c r="VVM254" s="418"/>
      <c r="VVN254" s="418"/>
      <c r="VVO254" s="331"/>
      <c r="VVP254" s="332"/>
      <c r="VVQ254" s="418"/>
      <c r="VVR254" s="223"/>
      <c r="VVS254" s="223"/>
      <c r="VVT254" s="333"/>
      <c r="VVU254" s="333"/>
      <c r="VVV254" s="223"/>
      <c r="VVW254" s="418"/>
      <c r="VVX254" s="418"/>
      <c r="VVY254" s="331"/>
      <c r="VVZ254" s="332"/>
      <c r="VWA254" s="418"/>
      <c r="VWB254" s="223"/>
      <c r="VWC254" s="223"/>
      <c r="VWD254" s="333"/>
      <c r="VWE254" s="333"/>
      <c r="VWF254" s="223"/>
      <c r="VWG254" s="418"/>
      <c r="VWH254" s="418"/>
      <c r="VWI254" s="331"/>
      <c r="VWJ254" s="332"/>
      <c r="VWK254" s="418"/>
      <c r="VWL254" s="223"/>
      <c r="VWM254" s="223"/>
      <c r="VWN254" s="333"/>
      <c r="VWO254" s="333"/>
      <c r="VWP254" s="223"/>
      <c r="VWQ254" s="418"/>
      <c r="VWR254" s="418"/>
      <c r="VWS254" s="331"/>
      <c r="VWT254" s="332"/>
      <c r="VWU254" s="418"/>
      <c r="VWV254" s="223"/>
      <c r="VWW254" s="223"/>
      <c r="VWX254" s="333"/>
      <c r="VWY254" s="333"/>
      <c r="VWZ254" s="223"/>
      <c r="VXA254" s="418"/>
      <c r="VXB254" s="418"/>
      <c r="VXC254" s="331"/>
      <c r="VXD254" s="332"/>
      <c r="VXE254" s="418"/>
      <c r="VXF254" s="223"/>
      <c r="VXG254" s="223"/>
      <c r="VXH254" s="333"/>
      <c r="VXI254" s="333"/>
      <c r="VXJ254" s="223"/>
      <c r="VXK254" s="418"/>
      <c r="VXL254" s="418"/>
      <c r="VXM254" s="331"/>
      <c r="VXN254" s="332"/>
      <c r="VXO254" s="418"/>
      <c r="VXP254" s="223"/>
      <c r="VXQ254" s="223"/>
      <c r="VXR254" s="333"/>
      <c r="VXS254" s="333"/>
      <c r="VXT254" s="223"/>
      <c r="VXU254" s="418"/>
      <c r="VXV254" s="418"/>
      <c r="VXW254" s="331"/>
      <c r="VXX254" s="332"/>
      <c r="VXY254" s="418"/>
      <c r="VXZ254" s="223"/>
      <c r="VYA254" s="223"/>
      <c r="VYB254" s="333"/>
      <c r="VYC254" s="333"/>
      <c r="VYD254" s="223"/>
      <c r="VYE254" s="418"/>
      <c r="VYF254" s="418"/>
      <c r="VYG254" s="331"/>
      <c r="VYH254" s="332"/>
      <c r="VYI254" s="418"/>
      <c r="VYJ254" s="223"/>
      <c r="VYK254" s="223"/>
      <c r="VYL254" s="333"/>
      <c r="VYM254" s="333"/>
      <c r="VYN254" s="223"/>
      <c r="VYO254" s="418"/>
      <c r="VYP254" s="418"/>
      <c r="VYQ254" s="331"/>
      <c r="VYR254" s="332"/>
      <c r="VYS254" s="418"/>
      <c r="VYT254" s="223"/>
      <c r="VYU254" s="223"/>
      <c r="VYV254" s="333"/>
      <c r="VYW254" s="333"/>
      <c r="VYX254" s="223"/>
      <c r="VYY254" s="418"/>
      <c r="VYZ254" s="418"/>
      <c r="VZA254" s="331"/>
      <c r="VZB254" s="332"/>
      <c r="VZC254" s="418"/>
      <c r="VZD254" s="223"/>
      <c r="VZE254" s="223"/>
      <c r="VZF254" s="333"/>
      <c r="VZG254" s="333"/>
      <c r="VZH254" s="223"/>
      <c r="VZI254" s="418"/>
      <c r="VZJ254" s="418"/>
      <c r="VZK254" s="331"/>
      <c r="VZL254" s="332"/>
      <c r="VZM254" s="418"/>
      <c r="VZN254" s="223"/>
      <c r="VZO254" s="223"/>
      <c r="VZP254" s="333"/>
      <c r="VZQ254" s="333"/>
      <c r="VZR254" s="223"/>
      <c r="VZS254" s="418"/>
      <c r="VZT254" s="418"/>
      <c r="VZU254" s="331"/>
      <c r="VZV254" s="332"/>
      <c r="VZW254" s="418"/>
      <c r="VZX254" s="223"/>
      <c r="VZY254" s="223"/>
      <c r="VZZ254" s="333"/>
      <c r="WAA254" s="333"/>
      <c r="WAB254" s="223"/>
      <c r="WAC254" s="418"/>
      <c r="WAD254" s="418"/>
      <c r="WAE254" s="331"/>
      <c r="WAF254" s="332"/>
      <c r="WAG254" s="418"/>
      <c r="WAH254" s="223"/>
      <c r="WAI254" s="223"/>
      <c r="WAJ254" s="333"/>
      <c r="WAK254" s="333"/>
      <c r="WAL254" s="223"/>
      <c r="WAM254" s="418"/>
      <c r="WAN254" s="418"/>
      <c r="WAO254" s="331"/>
      <c r="WAP254" s="332"/>
      <c r="WAQ254" s="418"/>
      <c r="WAR254" s="223"/>
      <c r="WAS254" s="223"/>
      <c r="WAT254" s="333"/>
      <c r="WAU254" s="333"/>
      <c r="WAV254" s="223"/>
      <c r="WAW254" s="418"/>
      <c r="WAX254" s="418"/>
      <c r="WAY254" s="331"/>
      <c r="WAZ254" s="332"/>
      <c r="WBA254" s="418"/>
      <c r="WBB254" s="223"/>
      <c r="WBC254" s="223"/>
      <c r="WBD254" s="333"/>
      <c r="WBE254" s="333"/>
      <c r="WBF254" s="223"/>
      <c r="WBG254" s="418"/>
      <c r="WBH254" s="418"/>
      <c r="WBI254" s="331"/>
      <c r="WBJ254" s="332"/>
      <c r="WBK254" s="418"/>
      <c r="WBL254" s="223"/>
      <c r="WBM254" s="223"/>
      <c r="WBN254" s="333"/>
      <c r="WBO254" s="333"/>
      <c r="WBP254" s="223"/>
      <c r="WBQ254" s="418"/>
      <c r="WBR254" s="418"/>
      <c r="WBS254" s="331"/>
      <c r="WBT254" s="332"/>
      <c r="WBU254" s="418"/>
      <c r="WBV254" s="223"/>
      <c r="WBW254" s="223"/>
      <c r="WBX254" s="333"/>
      <c r="WBY254" s="333"/>
      <c r="WBZ254" s="223"/>
      <c r="WCA254" s="418"/>
      <c r="WCB254" s="418"/>
      <c r="WCC254" s="331"/>
      <c r="WCD254" s="332"/>
      <c r="WCE254" s="418"/>
      <c r="WCF254" s="223"/>
      <c r="WCG254" s="223"/>
      <c r="WCH254" s="333"/>
      <c r="WCI254" s="333"/>
      <c r="WCJ254" s="223"/>
      <c r="WCK254" s="418"/>
      <c r="WCL254" s="418"/>
      <c r="WCM254" s="331"/>
      <c r="WCN254" s="332"/>
      <c r="WCO254" s="418"/>
      <c r="WCP254" s="223"/>
      <c r="WCQ254" s="223"/>
      <c r="WCR254" s="333"/>
      <c r="WCS254" s="333"/>
      <c r="WCT254" s="223"/>
      <c r="WCU254" s="418"/>
      <c r="WCV254" s="418"/>
      <c r="WCW254" s="331"/>
      <c r="WCX254" s="332"/>
      <c r="WCY254" s="418"/>
      <c r="WCZ254" s="223"/>
      <c r="WDA254" s="223"/>
      <c r="WDB254" s="333"/>
      <c r="WDC254" s="333"/>
      <c r="WDD254" s="223"/>
      <c r="WDE254" s="418"/>
      <c r="WDF254" s="418"/>
      <c r="WDG254" s="331"/>
      <c r="WDH254" s="332"/>
      <c r="WDI254" s="418"/>
      <c r="WDJ254" s="223"/>
      <c r="WDK254" s="223"/>
      <c r="WDL254" s="333"/>
      <c r="WDM254" s="333"/>
      <c r="WDN254" s="223"/>
      <c r="WDO254" s="418"/>
      <c r="WDP254" s="418"/>
      <c r="WDQ254" s="331"/>
      <c r="WDR254" s="332"/>
      <c r="WDS254" s="418"/>
      <c r="WDT254" s="223"/>
      <c r="WDU254" s="223"/>
      <c r="WDV254" s="333"/>
      <c r="WDW254" s="333"/>
      <c r="WDX254" s="223"/>
      <c r="WDY254" s="418"/>
      <c r="WDZ254" s="418"/>
      <c r="WEA254" s="331"/>
      <c r="WEB254" s="332"/>
      <c r="WEC254" s="418"/>
      <c r="WED254" s="223"/>
      <c r="WEE254" s="223"/>
      <c r="WEF254" s="333"/>
      <c r="WEG254" s="333"/>
      <c r="WEH254" s="223"/>
      <c r="WEI254" s="418"/>
      <c r="WEJ254" s="418"/>
      <c r="WEK254" s="331"/>
      <c r="WEL254" s="332"/>
      <c r="WEM254" s="418"/>
      <c r="WEN254" s="223"/>
      <c r="WEO254" s="223"/>
      <c r="WEP254" s="333"/>
      <c r="WEQ254" s="333"/>
      <c r="WER254" s="223"/>
      <c r="WES254" s="418"/>
      <c r="WET254" s="418"/>
      <c r="WEU254" s="331"/>
      <c r="WEV254" s="332"/>
      <c r="WEW254" s="418"/>
      <c r="WEX254" s="223"/>
      <c r="WEY254" s="223"/>
      <c r="WEZ254" s="333"/>
      <c r="WFA254" s="333"/>
      <c r="WFB254" s="223"/>
      <c r="WFC254" s="418"/>
      <c r="WFD254" s="418"/>
      <c r="WFE254" s="331"/>
      <c r="WFF254" s="332"/>
      <c r="WFG254" s="418"/>
      <c r="WFH254" s="223"/>
      <c r="WFI254" s="223"/>
      <c r="WFJ254" s="333"/>
      <c r="WFK254" s="333"/>
      <c r="WFL254" s="223"/>
      <c r="WFM254" s="418"/>
      <c r="WFN254" s="418"/>
      <c r="WFO254" s="331"/>
      <c r="WFP254" s="332"/>
      <c r="WFQ254" s="418"/>
      <c r="WFR254" s="223"/>
      <c r="WFS254" s="223"/>
      <c r="WFT254" s="333"/>
      <c r="WFU254" s="333"/>
      <c r="WFV254" s="223"/>
      <c r="WFW254" s="418"/>
      <c r="WFX254" s="418"/>
      <c r="WFY254" s="331"/>
      <c r="WFZ254" s="332"/>
      <c r="WGA254" s="418"/>
      <c r="WGB254" s="223"/>
      <c r="WGC254" s="223"/>
      <c r="WGD254" s="333"/>
      <c r="WGE254" s="333"/>
      <c r="WGF254" s="223"/>
      <c r="WGG254" s="418"/>
      <c r="WGH254" s="418"/>
      <c r="WGI254" s="331"/>
      <c r="WGJ254" s="332"/>
      <c r="WGK254" s="418"/>
      <c r="WGL254" s="223"/>
      <c r="WGM254" s="223"/>
      <c r="WGN254" s="333"/>
      <c r="WGO254" s="333"/>
      <c r="WGP254" s="223"/>
      <c r="WGQ254" s="418"/>
      <c r="WGR254" s="418"/>
      <c r="WGS254" s="331"/>
      <c r="WGT254" s="332"/>
      <c r="WGU254" s="418"/>
      <c r="WGV254" s="223"/>
      <c r="WGW254" s="223"/>
      <c r="WGX254" s="333"/>
      <c r="WGY254" s="333"/>
      <c r="WGZ254" s="223"/>
      <c r="WHA254" s="418"/>
      <c r="WHB254" s="418"/>
      <c r="WHC254" s="331"/>
      <c r="WHD254" s="332"/>
      <c r="WHE254" s="418"/>
      <c r="WHF254" s="223"/>
      <c r="WHG254" s="223"/>
      <c r="WHH254" s="333"/>
      <c r="WHI254" s="333"/>
      <c r="WHJ254" s="223"/>
      <c r="WHK254" s="418"/>
      <c r="WHL254" s="418"/>
      <c r="WHM254" s="331"/>
      <c r="WHN254" s="332"/>
      <c r="WHO254" s="418"/>
      <c r="WHP254" s="223"/>
      <c r="WHQ254" s="223"/>
      <c r="WHR254" s="333"/>
      <c r="WHS254" s="333"/>
      <c r="WHT254" s="223"/>
      <c r="WHU254" s="418"/>
      <c r="WHV254" s="418"/>
      <c r="WHW254" s="331"/>
      <c r="WHX254" s="332"/>
      <c r="WHY254" s="418"/>
      <c r="WHZ254" s="223"/>
      <c r="WIA254" s="223"/>
      <c r="WIB254" s="333"/>
      <c r="WIC254" s="333"/>
      <c r="WID254" s="223"/>
      <c r="WIE254" s="418"/>
      <c r="WIF254" s="418"/>
      <c r="WIG254" s="331"/>
      <c r="WIH254" s="332"/>
      <c r="WII254" s="418"/>
      <c r="WIJ254" s="223"/>
      <c r="WIK254" s="223"/>
      <c r="WIL254" s="333"/>
      <c r="WIM254" s="333"/>
      <c r="WIN254" s="223"/>
      <c r="WIO254" s="418"/>
      <c r="WIP254" s="418"/>
      <c r="WIQ254" s="331"/>
      <c r="WIR254" s="332"/>
      <c r="WIS254" s="418"/>
      <c r="WIT254" s="223"/>
      <c r="WIU254" s="223"/>
      <c r="WIV254" s="333"/>
      <c r="WIW254" s="333"/>
      <c r="WIX254" s="223"/>
      <c r="WIY254" s="418"/>
      <c r="WIZ254" s="418"/>
      <c r="WJA254" s="331"/>
      <c r="WJB254" s="332"/>
      <c r="WJC254" s="418"/>
      <c r="WJD254" s="223"/>
      <c r="WJE254" s="223"/>
      <c r="WJF254" s="333"/>
      <c r="WJG254" s="333"/>
      <c r="WJH254" s="223"/>
      <c r="WJI254" s="418"/>
      <c r="WJJ254" s="418"/>
      <c r="WJK254" s="331"/>
      <c r="WJL254" s="332"/>
      <c r="WJM254" s="418"/>
      <c r="WJN254" s="223"/>
      <c r="WJO254" s="223"/>
      <c r="WJP254" s="333"/>
      <c r="WJQ254" s="333"/>
      <c r="WJR254" s="223"/>
      <c r="WJS254" s="418"/>
      <c r="WJT254" s="418"/>
      <c r="WJU254" s="331"/>
      <c r="WJV254" s="332"/>
      <c r="WJW254" s="418"/>
      <c r="WJX254" s="223"/>
      <c r="WJY254" s="223"/>
      <c r="WJZ254" s="333"/>
      <c r="WKA254" s="333"/>
      <c r="WKB254" s="223"/>
      <c r="WKC254" s="418"/>
      <c r="WKD254" s="418"/>
      <c r="WKE254" s="331"/>
      <c r="WKF254" s="332"/>
      <c r="WKG254" s="418"/>
      <c r="WKH254" s="223"/>
      <c r="WKI254" s="223"/>
      <c r="WKJ254" s="333"/>
      <c r="WKK254" s="333"/>
      <c r="WKL254" s="223"/>
      <c r="WKM254" s="418"/>
      <c r="WKN254" s="418"/>
      <c r="WKO254" s="331"/>
      <c r="WKP254" s="332"/>
      <c r="WKQ254" s="418"/>
      <c r="WKR254" s="223"/>
      <c r="WKS254" s="223"/>
      <c r="WKT254" s="333"/>
      <c r="WKU254" s="333"/>
      <c r="WKV254" s="223"/>
      <c r="WKW254" s="418"/>
      <c r="WKX254" s="418"/>
      <c r="WKY254" s="331"/>
      <c r="WKZ254" s="332"/>
      <c r="WLA254" s="418"/>
      <c r="WLB254" s="223"/>
      <c r="WLC254" s="223"/>
      <c r="WLD254" s="333"/>
      <c r="WLE254" s="333"/>
      <c r="WLF254" s="223"/>
      <c r="WLG254" s="418"/>
      <c r="WLH254" s="418"/>
      <c r="WLI254" s="331"/>
      <c r="WLJ254" s="332"/>
      <c r="WLK254" s="418"/>
      <c r="WLL254" s="223"/>
      <c r="WLM254" s="223"/>
      <c r="WLN254" s="333"/>
      <c r="WLO254" s="333"/>
      <c r="WLP254" s="223"/>
      <c r="WLQ254" s="418"/>
      <c r="WLR254" s="418"/>
      <c r="WLS254" s="331"/>
      <c r="WLT254" s="332"/>
      <c r="WLU254" s="418"/>
      <c r="WLV254" s="223"/>
      <c r="WLW254" s="223"/>
      <c r="WLX254" s="333"/>
      <c r="WLY254" s="333"/>
      <c r="WLZ254" s="223"/>
      <c r="WMA254" s="418"/>
      <c r="WMB254" s="418"/>
      <c r="WMC254" s="331"/>
      <c r="WMD254" s="332"/>
      <c r="WME254" s="418"/>
      <c r="WMF254" s="223"/>
      <c r="WMG254" s="223"/>
      <c r="WMH254" s="333"/>
      <c r="WMI254" s="333"/>
      <c r="WMJ254" s="223"/>
      <c r="WMK254" s="418"/>
      <c r="WML254" s="418"/>
      <c r="WMM254" s="331"/>
      <c r="WMN254" s="332"/>
      <c r="WMO254" s="418"/>
      <c r="WMP254" s="223"/>
      <c r="WMQ254" s="223"/>
      <c r="WMR254" s="333"/>
      <c r="WMS254" s="333"/>
      <c r="WMT254" s="223"/>
      <c r="WMU254" s="418"/>
      <c r="WMV254" s="418"/>
      <c r="WMW254" s="331"/>
      <c r="WMX254" s="332"/>
      <c r="WMY254" s="418"/>
      <c r="WMZ254" s="223"/>
      <c r="WNA254" s="223"/>
      <c r="WNB254" s="333"/>
      <c r="WNC254" s="333"/>
      <c r="WND254" s="223"/>
      <c r="WNE254" s="418"/>
      <c r="WNF254" s="418"/>
      <c r="WNG254" s="331"/>
      <c r="WNH254" s="332"/>
      <c r="WNI254" s="418"/>
      <c r="WNJ254" s="223"/>
      <c r="WNK254" s="223"/>
      <c r="WNL254" s="333"/>
      <c r="WNM254" s="333"/>
      <c r="WNN254" s="223"/>
      <c r="WNO254" s="418"/>
      <c r="WNP254" s="418"/>
      <c r="WNQ254" s="331"/>
      <c r="WNR254" s="332"/>
      <c r="WNS254" s="418"/>
      <c r="WNT254" s="223"/>
      <c r="WNU254" s="223"/>
      <c r="WNV254" s="333"/>
      <c r="WNW254" s="333"/>
      <c r="WNX254" s="223"/>
      <c r="WNY254" s="418"/>
      <c r="WNZ254" s="418"/>
      <c r="WOA254" s="331"/>
      <c r="WOB254" s="332"/>
      <c r="WOC254" s="418"/>
      <c r="WOD254" s="223"/>
      <c r="WOE254" s="223"/>
      <c r="WOF254" s="333"/>
      <c r="WOG254" s="333"/>
      <c r="WOH254" s="223"/>
      <c r="WOI254" s="418"/>
      <c r="WOJ254" s="418"/>
      <c r="WOK254" s="331"/>
      <c r="WOL254" s="332"/>
      <c r="WOM254" s="418"/>
      <c r="WON254" s="223"/>
      <c r="WOO254" s="223"/>
      <c r="WOP254" s="333"/>
      <c r="WOQ254" s="333"/>
      <c r="WOR254" s="223"/>
      <c r="WOS254" s="418"/>
      <c r="WOT254" s="418"/>
      <c r="WOU254" s="331"/>
      <c r="WOV254" s="332"/>
      <c r="WOW254" s="418"/>
      <c r="WOX254" s="223"/>
      <c r="WOY254" s="223"/>
      <c r="WOZ254" s="333"/>
      <c r="WPA254" s="333"/>
      <c r="WPB254" s="223"/>
      <c r="WPC254" s="418"/>
      <c r="WPD254" s="418"/>
      <c r="WPE254" s="331"/>
      <c r="WPF254" s="332"/>
      <c r="WPG254" s="418"/>
      <c r="WPH254" s="223"/>
      <c r="WPI254" s="223"/>
      <c r="WPJ254" s="333"/>
      <c r="WPK254" s="333"/>
      <c r="WPL254" s="223"/>
      <c r="WPM254" s="418"/>
      <c r="WPN254" s="418"/>
      <c r="WPO254" s="331"/>
      <c r="WPP254" s="332"/>
      <c r="WPQ254" s="418"/>
      <c r="WPR254" s="223"/>
      <c r="WPS254" s="223"/>
      <c r="WPT254" s="333"/>
      <c r="WPU254" s="333"/>
      <c r="WPV254" s="223"/>
      <c r="WPW254" s="418"/>
      <c r="WPX254" s="418"/>
      <c r="WPY254" s="331"/>
      <c r="WPZ254" s="332"/>
      <c r="WQA254" s="418"/>
      <c r="WQB254" s="223"/>
      <c r="WQC254" s="223"/>
      <c r="WQD254" s="333"/>
      <c r="WQE254" s="333"/>
      <c r="WQF254" s="223"/>
      <c r="WQG254" s="418"/>
      <c r="WQH254" s="418"/>
      <c r="WQI254" s="331"/>
      <c r="WQJ254" s="332"/>
      <c r="WQK254" s="418"/>
      <c r="WQL254" s="223"/>
      <c r="WQM254" s="223"/>
      <c r="WQN254" s="333"/>
      <c r="WQO254" s="333"/>
      <c r="WQP254" s="223"/>
      <c r="WQQ254" s="418"/>
      <c r="WQR254" s="418"/>
      <c r="WQS254" s="331"/>
      <c r="WQT254" s="332"/>
      <c r="WQU254" s="418"/>
      <c r="WQV254" s="223"/>
      <c r="WQW254" s="223"/>
      <c r="WQX254" s="333"/>
      <c r="WQY254" s="333"/>
      <c r="WQZ254" s="223"/>
      <c r="WRA254" s="418"/>
      <c r="WRB254" s="418"/>
      <c r="WRC254" s="331"/>
      <c r="WRD254" s="332"/>
      <c r="WRE254" s="418"/>
      <c r="WRF254" s="223"/>
      <c r="WRG254" s="223"/>
      <c r="WRH254" s="333"/>
      <c r="WRI254" s="333"/>
      <c r="WRJ254" s="223"/>
      <c r="WRK254" s="418"/>
      <c r="WRL254" s="418"/>
      <c r="WRM254" s="331"/>
      <c r="WRN254" s="332"/>
      <c r="WRO254" s="418"/>
      <c r="WRP254" s="223"/>
      <c r="WRQ254" s="223"/>
      <c r="WRR254" s="333"/>
      <c r="WRS254" s="333"/>
      <c r="WRT254" s="223"/>
      <c r="WRU254" s="418"/>
      <c r="WRV254" s="418"/>
      <c r="WRW254" s="331"/>
      <c r="WRX254" s="332"/>
      <c r="WRY254" s="418"/>
      <c r="WRZ254" s="223"/>
      <c r="WSA254" s="223"/>
      <c r="WSB254" s="333"/>
      <c r="WSC254" s="333"/>
      <c r="WSD254" s="223"/>
      <c r="WSE254" s="418"/>
      <c r="WSF254" s="418"/>
      <c r="WSG254" s="331"/>
      <c r="WSH254" s="332"/>
      <c r="WSI254" s="418"/>
      <c r="WSJ254" s="223"/>
      <c r="WSK254" s="223"/>
      <c r="WSL254" s="333"/>
      <c r="WSM254" s="333"/>
      <c r="WSN254" s="223"/>
      <c r="WSO254" s="418"/>
      <c r="WSP254" s="418"/>
      <c r="WSQ254" s="331"/>
      <c r="WSR254" s="332"/>
      <c r="WSS254" s="418"/>
      <c r="WST254" s="223"/>
      <c r="WSU254" s="223"/>
      <c r="WSV254" s="333"/>
      <c r="WSW254" s="333"/>
      <c r="WSX254" s="223"/>
      <c r="WSY254" s="418"/>
      <c r="WSZ254" s="418"/>
      <c r="WTA254" s="331"/>
      <c r="WTB254" s="332"/>
      <c r="WTC254" s="418"/>
      <c r="WTD254" s="223"/>
      <c r="WTE254" s="223"/>
      <c r="WTF254" s="333"/>
      <c r="WTG254" s="333"/>
      <c r="WTH254" s="223"/>
      <c r="WTI254" s="418"/>
      <c r="WTJ254" s="418"/>
      <c r="WTK254" s="331"/>
      <c r="WTL254" s="332"/>
      <c r="WTM254" s="418"/>
      <c r="WTN254" s="223"/>
      <c r="WTO254" s="223"/>
      <c r="WTP254" s="333"/>
      <c r="WTQ254" s="333"/>
      <c r="WTR254" s="223"/>
      <c r="WTS254" s="418"/>
      <c r="WTT254" s="418"/>
      <c r="WTU254" s="331"/>
      <c r="WTV254" s="332"/>
      <c r="WTW254" s="418"/>
      <c r="WTX254" s="223"/>
      <c r="WTY254" s="223"/>
      <c r="WTZ254" s="333"/>
      <c r="WUA254" s="333"/>
      <c r="WUB254" s="223"/>
      <c r="WUC254" s="418"/>
      <c r="WUD254" s="418"/>
      <c r="WUE254" s="331"/>
      <c r="WUF254" s="332"/>
      <c r="WUG254" s="418"/>
      <c r="WUH254" s="223"/>
      <c r="WUI254" s="223"/>
      <c r="WUJ254" s="333"/>
      <c r="WUK254" s="333"/>
      <c r="WUL254" s="223"/>
      <c r="WUM254" s="418"/>
      <c r="WUN254" s="418"/>
      <c r="WUO254" s="331"/>
      <c r="WUP254" s="332"/>
      <c r="WUQ254" s="418"/>
      <c r="WUR254" s="223"/>
      <c r="WUS254" s="223"/>
      <c r="WUT254" s="333"/>
      <c r="WUU254" s="333"/>
      <c r="WUV254" s="223"/>
      <c r="WUW254" s="418"/>
      <c r="WUX254" s="418"/>
      <c r="WUY254" s="331"/>
      <c r="WUZ254" s="332"/>
      <c r="WVA254" s="418"/>
      <c r="WVB254" s="223"/>
      <c r="WVC254" s="223"/>
      <c r="WVD254" s="333"/>
      <c r="WVE254" s="333"/>
      <c r="WVF254" s="223"/>
      <c r="WVG254" s="418"/>
      <c r="WVH254" s="418"/>
      <c r="WVI254" s="331"/>
      <c r="WVJ254" s="332"/>
      <c r="WVK254" s="418"/>
      <c r="WVL254" s="223"/>
      <c r="WVM254" s="223"/>
      <c r="WVN254" s="333"/>
      <c r="WVO254" s="333"/>
      <c r="WVP254" s="223"/>
      <c r="WVQ254" s="418"/>
      <c r="WVR254" s="418"/>
      <c r="WVS254" s="331"/>
      <c r="WVT254" s="332"/>
      <c r="WVU254" s="418"/>
      <c r="WVV254" s="223"/>
      <c r="WVW254" s="223"/>
      <c r="WVX254" s="333"/>
      <c r="WVY254" s="333"/>
      <c r="WVZ254" s="223"/>
      <c r="WWA254" s="418"/>
      <c r="WWB254" s="418"/>
      <c r="WWC254" s="331"/>
      <c r="WWD254" s="332"/>
      <c r="WWE254" s="418"/>
      <c r="WWF254" s="223"/>
      <c r="WWG254" s="223"/>
      <c r="WWH254" s="333"/>
      <c r="WWI254" s="333"/>
      <c r="WWJ254" s="223"/>
      <c r="WWK254" s="418"/>
      <c r="WWL254" s="418"/>
      <c r="WWM254" s="331"/>
      <c r="WWN254" s="332"/>
      <c r="WWO254" s="418"/>
      <c r="WWP254" s="223"/>
      <c r="WWQ254" s="223"/>
      <c r="WWR254" s="333"/>
      <c r="WWS254" s="333"/>
      <c r="WWT254" s="223"/>
      <c r="WWU254" s="418"/>
      <c r="WWV254" s="418"/>
      <c r="WWW254" s="331"/>
      <c r="WWX254" s="332"/>
      <c r="WWY254" s="418"/>
      <c r="WWZ254" s="223"/>
      <c r="WXA254" s="223"/>
      <c r="WXB254" s="333"/>
      <c r="WXC254" s="333"/>
      <c r="WXD254" s="223"/>
      <c r="WXE254" s="418"/>
      <c r="WXF254" s="418"/>
      <c r="WXG254" s="331"/>
      <c r="WXH254" s="332"/>
      <c r="WXI254" s="418"/>
      <c r="WXJ254" s="223"/>
      <c r="WXK254" s="223"/>
      <c r="WXL254" s="333"/>
      <c r="WXM254" s="333"/>
      <c r="WXN254" s="223"/>
      <c r="WXO254" s="418"/>
      <c r="WXP254" s="418"/>
      <c r="WXQ254" s="331"/>
      <c r="WXR254" s="332"/>
      <c r="WXS254" s="418"/>
      <c r="WXT254" s="223"/>
      <c r="WXU254" s="223"/>
      <c r="WXV254" s="333"/>
      <c r="WXW254" s="333"/>
      <c r="WXX254" s="223"/>
      <c r="WXY254" s="418"/>
      <c r="WXZ254" s="418"/>
      <c r="WYA254" s="331"/>
      <c r="WYB254" s="332"/>
      <c r="WYC254" s="418"/>
      <c r="WYD254" s="223"/>
      <c r="WYE254" s="223"/>
      <c r="WYF254" s="333"/>
      <c r="WYG254" s="333"/>
      <c r="WYH254" s="223"/>
      <c r="WYI254" s="418"/>
      <c r="WYJ254" s="418"/>
      <c r="WYK254" s="331"/>
      <c r="WYL254" s="332"/>
      <c r="WYM254" s="418"/>
      <c r="WYN254" s="223"/>
      <c r="WYO254" s="223"/>
      <c r="WYP254" s="333"/>
      <c r="WYQ254" s="333"/>
      <c r="WYR254" s="223"/>
      <c r="WYS254" s="418"/>
      <c r="WYT254" s="418"/>
      <c r="WYU254" s="331"/>
      <c r="WYV254" s="332"/>
      <c r="WYW254" s="418"/>
      <c r="WYX254" s="223"/>
      <c r="WYY254" s="223"/>
      <c r="WYZ254" s="333"/>
      <c r="WZA254" s="333"/>
      <c r="WZB254" s="223"/>
      <c r="WZC254" s="418"/>
      <c r="WZD254" s="418"/>
      <c r="WZE254" s="331"/>
      <c r="WZF254" s="332"/>
      <c r="WZG254" s="418"/>
      <c r="WZH254" s="223"/>
      <c r="WZI254" s="223"/>
      <c r="WZJ254" s="333"/>
      <c r="WZK254" s="333"/>
      <c r="WZL254" s="223"/>
      <c r="WZM254" s="418"/>
      <c r="WZN254" s="418"/>
      <c r="WZO254" s="331"/>
      <c r="WZP254" s="332"/>
      <c r="WZQ254" s="418"/>
      <c r="WZR254" s="223"/>
      <c r="WZS254" s="223"/>
      <c r="WZT254" s="333"/>
      <c r="WZU254" s="333"/>
      <c r="WZV254" s="223"/>
      <c r="WZW254" s="418"/>
      <c r="WZX254" s="418"/>
      <c r="WZY254" s="331"/>
      <c r="WZZ254" s="332"/>
      <c r="XAA254" s="418"/>
      <c r="XAB254" s="223"/>
      <c r="XAC254" s="223"/>
      <c r="XAD254" s="333"/>
      <c r="XAE254" s="333"/>
      <c r="XAF254" s="223"/>
      <c r="XAG254" s="418"/>
      <c r="XAH254" s="418"/>
      <c r="XAI254" s="331"/>
      <c r="XAJ254" s="332"/>
      <c r="XAK254" s="418"/>
      <c r="XAL254" s="223"/>
      <c r="XAM254" s="223"/>
      <c r="XAN254" s="333"/>
      <c r="XAO254" s="333"/>
      <c r="XAP254" s="223"/>
      <c r="XAQ254" s="418"/>
      <c r="XAR254" s="418"/>
      <c r="XAS254" s="331"/>
      <c r="XAT254" s="332"/>
      <c r="XAU254" s="418"/>
      <c r="XAV254" s="223"/>
      <c r="XAW254" s="223"/>
      <c r="XAX254" s="333"/>
      <c r="XAY254" s="333"/>
      <c r="XAZ254" s="223"/>
      <c r="XBA254" s="418"/>
      <c r="XBB254" s="418"/>
      <c r="XBC254" s="331"/>
      <c r="XBD254" s="332"/>
      <c r="XBE254" s="418"/>
      <c r="XBF254" s="223"/>
      <c r="XBG254" s="223"/>
      <c r="XBH254" s="333"/>
      <c r="XBI254" s="333"/>
      <c r="XBJ254" s="223"/>
      <c r="XBK254" s="418"/>
      <c r="XBL254" s="418"/>
      <c r="XBM254" s="331"/>
      <c r="XBN254" s="332"/>
      <c r="XBO254" s="418"/>
      <c r="XBP254" s="223"/>
      <c r="XBQ254" s="223"/>
      <c r="XBR254" s="333"/>
      <c r="XBS254" s="333"/>
      <c r="XBT254" s="223"/>
      <c r="XBU254" s="418"/>
      <c r="XBV254" s="418"/>
      <c r="XBW254" s="331"/>
      <c r="XBX254" s="332"/>
      <c r="XBY254" s="418"/>
      <c r="XBZ254" s="223"/>
      <c r="XCA254" s="223"/>
      <c r="XCB254" s="333"/>
      <c r="XCC254" s="333"/>
      <c r="XCD254" s="223"/>
      <c r="XCE254" s="418"/>
      <c r="XCF254" s="418"/>
      <c r="XCG254" s="331"/>
      <c r="XCH254" s="332"/>
      <c r="XCI254" s="418"/>
      <c r="XCJ254" s="223"/>
      <c r="XCK254" s="223"/>
      <c r="XCL254" s="333"/>
      <c r="XCM254" s="333"/>
      <c r="XCN254" s="223"/>
      <c r="XCO254" s="418"/>
      <c r="XCP254" s="418"/>
      <c r="XCQ254" s="331"/>
      <c r="XCR254" s="332"/>
      <c r="XCS254" s="418"/>
      <c r="XCT254" s="223"/>
      <c r="XCU254" s="223"/>
      <c r="XCV254" s="333"/>
      <c r="XCW254" s="333"/>
      <c r="XCX254" s="223"/>
      <c r="XCY254" s="418"/>
      <c r="XCZ254" s="418"/>
      <c r="XDA254" s="331"/>
      <c r="XDB254" s="332"/>
      <c r="XDC254" s="418"/>
      <c r="XDD254" s="223"/>
      <c r="XDE254" s="223"/>
      <c r="XDF254" s="333"/>
      <c r="XDG254" s="333"/>
      <c r="XDH254" s="223"/>
      <c r="XDI254" s="418"/>
      <c r="XDJ254" s="418"/>
      <c r="XDK254" s="331"/>
      <c r="XDL254" s="332"/>
      <c r="XDM254" s="418"/>
      <c r="XDN254" s="223"/>
      <c r="XDO254" s="223"/>
      <c r="XDP254" s="333"/>
      <c r="XDQ254" s="333"/>
      <c r="XDR254" s="223"/>
      <c r="XDS254" s="418"/>
      <c r="XDT254" s="418"/>
      <c r="XDU254" s="331"/>
      <c r="XDV254" s="332"/>
      <c r="XDW254" s="418"/>
      <c r="XDX254" s="223"/>
      <c r="XDY254" s="223"/>
      <c r="XDZ254" s="333"/>
      <c r="XEA254" s="333"/>
      <c r="XEB254" s="223"/>
      <c r="XEC254" s="418"/>
      <c r="XED254" s="418"/>
      <c r="XEE254" s="331"/>
      <c r="XEF254" s="332"/>
      <c r="XEG254" s="418"/>
      <c r="XEH254" s="223"/>
      <c r="XEI254" s="223"/>
      <c r="XEJ254" s="333"/>
      <c r="XEK254" s="333"/>
      <c r="XEL254" s="223"/>
      <c r="XEM254" s="418"/>
      <c r="XEN254" s="418"/>
      <c r="XEO254" s="331"/>
      <c r="XEP254" s="332"/>
    </row>
    <row r="255" spans="1:16370" s="316" customFormat="1" ht="39" customHeight="1">
      <c r="A255" s="317">
        <v>91844</v>
      </c>
      <c r="B255" s="317" t="s">
        <v>16</v>
      </c>
      <c r="C255" s="317" t="s">
        <v>2571</v>
      </c>
      <c r="D255" s="543" t="s">
        <v>2399</v>
      </c>
      <c r="E255" s="317" t="s">
        <v>492</v>
      </c>
      <c r="F255" s="305">
        <v>1372</v>
      </c>
      <c r="G255" s="319"/>
      <c r="H255" s="318">
        <v>4.25</v>
      </c>
      <c r="I255" s="532">
        <f t="shared" si="54"/>
        <v>5.31</v>
      </c>
      <c r="J255" s="318">
        <f t="shared" ref="J255:J260" si="57">F255*I255</f>
        <v>7285.32</v>
      </c>
    </row>
    <row r="256" spans="1:16370" s="316" customFormat="1" ht="39" customHeight="1">
      <c r="A256" s="317">
        <v>91847</v>
      </c>
      <c r="B256" s="317" t="s">
        <v>16</v>
      </c>
      <c r="C256" s="317" t="s">
        <v>2572</v>
      </c>
      <c r="D256" s="543" t="s">
        <v>2400</v>
      </c>
      <c r="E256" s="317" t="s">
        <v>492</v>
      </c>
      <c r="F256" s="305">
        <v>580</v>
      </c>
      <c r="G256" s="319"/>
      <c r="H256" s="318">
        <v>7.64</v>
      </c>
      <c r="I256" s="532">
        <f t="shared" si="54"/>
        <v>9.5500000000000007</v>
      </c>
      <c r="J256" s="318">
        <f t="shared" si="57"/>
        <v>5539</v>
      </c>
    </row>
    <row r="257" spans="1:16370" s="316" customFormat="1" ht="30.75" customHeight="1">
      <c r="A257" s="317">
        <v>97667</v>
      </c>
      <c r="B257" s="317" t="s">
        <v>16</v>
      </c>
      <c r="C257" s="317" t="s">
        <v>2573</v>
      </c>
      <c r="D257" s="543" t="s">
        <v>2401</v>
      </c>
      <c r="E257" s="317" t="s">
        <v>492</v>
      </c>
      <c r="F257" s="305">
        <v>78.8</v>
      </c>
      <c r="G257" s="319"/>
      <c r="H257" s="318">
        <v>6</v>
      </c>
      <c r="I257" s="532">
        <f t="shared" si="54"/>
        <v>7.5</v>
      </c>
      <c r="J257" s="318">
        <f t="shared" si="57"/>
        <v>591</v>
      </c>
    </row>
    <row r="258" spans="1:16370" s="316" customFormat="1" ht="30.75" customHeight="1">
      <c r="A258" s="317">
        <v>97668</v>
      </c>
      <c r="B258" s="317" t="s">
        <v>16</v>
      </c>
      <c r="C258" s="317" t="s">
        <v>2574</v>
      </c>
      <c r="D258" s="543" t="s">
        <v>2402</v>
      </c>
      <c r="E258" s="317" t="s">
        <v>492</v>
      </c>
      <c r="F258" s="305">
        <v>41.6</v>
      </c>
      <c r="G258" s="319"/>
      <c r="H258" s="318">
        <v>9.15</v>
      </c>
      <c r="I258" s="532">
        <f t="shared" si="54"/>
        <v>11.43</v>
      </c>
      <c r="J258" s="318">
        <f t="shared" si="57"/>
        <v>475.49</v>
      </c>
    </row>
    <row r="259" spans="1:16370" s="316" customFormat="1" ht="30.75" customHeight="1">
      <c r="A259" s="317">
        <v>97669</v>
      </c>
      <c r="B259" s="317" t="s">
        <v>16</v>
      </c>
      <c r="C259" s="317" t="s">
        <v>2575</v>
      </c>
      <c r="D259" s="543" t="s">
        <v>2403</v>
      </c>
      <c r="E259" s="317" t="s">
        <v>492</v>
      </c>
      <c r="F259" s="305">
        <v>49</v>
      </c>
      <c r="G259" s="319"/>
      <c r="H259" s="318">
        <v>14.43</v>
      </c>
      <c r="I259" s="532">
        <f t="shared" si="54"/>
        <v>18.03</v>
      </c>
      <c r="J259" s="318">
        <f t="shared" si="57"/>
        <v>883.47</v>
      </c>
    </row>
    <row r="260" spans="1:16370" s="316" customFormat="1" ht="30.75" customHeight="1">
      <c r="A260" s="317">
        <v>97670</v>
      </c>
      <c r="B260" s="317" t="s">
        <v>16</v>
      </c>
      <c r="C260" s="317" t="s">
        <v>2576</v>
      </c>
      <c r="D260" s="543" t="s">
        <v>2404</v>
      </c>
      <c r="E260" s="317" t="s">
        <v>492</v>
      </c>
      <c r="F260" s="305">
        <v>98.9</v>
      </c>
      <c r="G260" s="319"/>
      <c r="H260" s="318">
        <v>18.690000000000001</v>
      </c>
      <c r="I260" s="532">
        <f t="shared" si="54"/>
        <v>23.35</v>
      </c>
      <c r="J260" s="318">
        <f t="shared" si="57"/>
        <v>2309.3200000000002</v>
      </c>
    </row>
    <row r="261" spans="1:16370" s="209" customFormat="1" ht="18" customHeight="1">
      <c r="A261" s="75"/>
      <c r="B261" s="75"/>
      <c r="C261" s="92" t="s">
        <v>1926</v>
      </c>
      <c r="D261" s="102" t="s">
        <v>525</v>
      </c>
      <c r="E261" s="75"/>
      <c r="F261" s="326"/>
      <c r="G261" s="326"/>
      <c r="H261" s="326"/>
      <c r="I261" s="532"/>
      <c r="J261" s="326"/>
      <c r="K261" s="418"/>
      <c r="L261" s="223"/>
      <c r="M261" s="223"/>
      <c r="N261" s="333"/>
      <c r="O261" s="333"/>
      <c r="P261" s="223"/>
      <c r="Q261" s="418"/>
      <c r="R261" s="418"/>
      <c r="S261" s="331"/>
      <c r="T261" s="332"/>
      <c r="U261" s="418"/>
      <c r="V261" s="223"/>
      <c r="W261" s="223"/>
      <c r="X261" s="333"/>
      <c r="Y261" s="333"/>
      <c r="Z261" s="223"/>
      <c r="AA261" s="418"/>
      <c r="AB261" s="418"/>
      <c r="AC261" s="331"/>
      <c r="AD261" s="332"/>
      <c r="AE261" s="418"/>
      <c r="AF261" s="223"/>
      <c r="AG261" s="223"/>
      <c r="AH261" s="333"/>
      <c r="AI261" s="333"/>
      <c r="AJ261" s="223"/>
      <c r="AK261" s="418"/>
      <c r="AL261" s="418"/>
      <c r="AM261" s="331"/>
      <c r="AN261" s="332"/>
      <c r="AO261" s="418"/>
      <c r="AP261" s="223"/>
      <c r="AQ261" s="223"/>
      <c r="AR261" s="333"/>
      <c r="AS261" s="333"/>
      <c r="AT261" s="223"/>
      <c r="AU261" s="418"/>
      <c r="AV261" s="418"/>
      <c r="AW261" s="331"/>
      <c r="AX261" s="332"/>
      <c r="AY261" s="418"/>
      <c r="AZ261" s="223"/>
      <c r="BA261" s="223"/>
      <c r="BB261" s="333"/>
      <c r="BC261" s="333"/>
      <c r="BD261" s="223"/>
      <c r="BE261" s="418"/>
      <c r="BF261" s="418"/>
      <c r="BG261" s="331"/>
      <c r="BH261" s="332"/>
      <c r="BI261" s="418"/>
      <c r="BJ261" s="223"/>
      <c r="BK261" s="223"/>
      <c r="BL261" s="333"/>
      <c r="BM261" s="333"/>
      <c r="BN261" s="223"/>
      <c r="BO261" s="418"/>
      <c r="BP261" s="418"/>
      <c r="BQ261" s="331"/>
      <c r="BR261" s="332"/>
      <c r="BS261" s="418"/>
      <c r="BT261" s="223"/>
      <c r="BU261" s="223"/>
      <c r="BV261" s="333"/>
      <c r="BW261" s="333"/>
      <c r="BX261" s="223"/>
      <c r="BY261" s="418"/>
      <c r="BZ261" s="418"/>
      <c r="CA261" s="331"/>
      <c r="CB261" s="332"/>
      <c r="CC261" s="418"/>
      <c r="CD261" s="223"/>
      <c r="CE261" s="223"/>
      <c r="CF261" s="333"/>
      <c r="CG261" s="333"/>
      <c r="CH261" s="223"/>
      <c r="CI261" s="418"/>
      <c r="CJ261" s="418"/>
      <c r="CK261" s="331"/>
      <c r="CL261" s="332"/>
      <c r="CM261" s="418"/>
      <c r="CN261" s="223"/>
      <c r="CO261" s="223"/>
      <c r="CP261" s="333"/>
      <c r="CQ261" s="333"/>
      <c r="CR261" s="223"/>
      <c r="CS261" s="418"/>
      <c r="CT261" s="418"/>
      <c r="CU261" s="331"/>
      <c r="CV261" s="332"/>
      <c r="CW261" s="418"/>
      <c r="CX261" s="223"/>
      <c r="CY261" s="223"/>
      <c r="CZ261" s="333"/>
      <c r="DA261" s="333"/>
      <c r="DB261" s="223"/>
      <c r="DC261" s="418"/>
      <c r="DD261" s="418"/>
      <c r="DE261" s="331"/>
      <c r="DF261" s="332"/>
      <c r="DG261" s="418"/>
      <c r="DH261" s="223"/>
      <c r="DI261" s="223"/>
      <c r="DJ261" s="333"/>
      <c r="DK261" s="333"/>
      <c r="DL261" s="223"/>
      <c r="DM261" s="418"/>
      <c r="DN261" s="418"/>
      <c r="DO261" s="331"/>
      <c r="DP261" s="332"/>
      <c r="DQ261" s="418"/>
      <c r="DR261" s="223"/>
      <c r="DS261" s="223"/>
      <c r="DT261" s="333"/>
      <c r="DU261" s="333"/>
      <c r="DV261" s="223"/>
      <c r="DW261" s="418"/>
      <c r="DX261" s="418"/>
      <c r="DY261" s="331"/>
      <c r="DZ261" s="332"/>
      <c r="EA261" s="418"/>
      <c r="EB261" s="223"/>
      <c r="EC261" s="223"/>
      <c r="ED261" s="333"/>
      <c r="EE261" s="333"/>
      <c r="EF261" s="223"/>
      <c r="EG261" s="418"/>
      <c r="EH261" s="418"/>
      <c r="EI261" s="331"/>
      <c r="EJ261" s="332"/>
      <c r="EK261" s="418"/>
      <c r="EL261" s="223"/>
      <c r="EM261" s="223"/>
      <c r="EN261" s="333"/>
      <c r="EO261" s="333"/>
      <c r="EP261" s="223"/>
      <c r="EQ261" s="418"/>
      <c r="ER261" s="418"/>
      <c r="ES261" s="331"/>
      <c r="ET261" s="332"/>
      <c r="EU261" s="418"/>
      <c r="EV261" s="223"/>
      <c r="EW261" s="223"/>
      <c r="EX261" s="333"/>
      <c r="EY261" s="333"/>
      <c r="EZ261" s="223"/>
      <c r="FA261" s="418"/>
      <c r="FB261" s="418"/>
      <c r="FC261" s="331"/>
      <c r="FD261" s="332"/>
      <c r="FE261" s="418"/>
      <c r="FF261" s="223"/>
      <c r="FG261" s="223"/>
      <c r="FH261" s="333"/>
      <c r="FI261" s="333"/>
      <c r="FJ261" s="223"/>
      <c r="FK261" s="418"/>
      <c r="FL261" s="418"/>
      <c r="FM261" s="331"/>
      <c r="FN261" s="332"/>
      <c r="FO261" s="418"/>
      <c r="FP261" s="223"/>
      <c r="FQ261" s="223"/>
      <c r="FR261" s="333"/>
      <c r="FS261" s="333"/>
      <c r="FT261" s="223"/>
      <c r="FU261" s="418"/>
      <c r="FV261" s="418"/>
      <c r="FW261" s="331"/>
      <c r="FX261" s="332"/>
      <c r="FY261" s="418"/>
      <c r="FZ261" s="223"/>
      <c r="GA261" s="223"/>
      <c r="GB261" s="333"/>
      <c r="GC261" s="333"/>
      <c r="GD261" s="223"/>
      <c r="GE261" s="418"/>
      <c r="GF261" s="418"/>
      <c r="GG261" s="331"/>
      <c r="GH261" s="332"/>
      <c r="GI261" s="418"/>
      <c r="GJ261" s="223"/>
      <c r="GK261" s="223"/>
      <c r="GL261" s="333"/>
      <c r="GM261" s="333"/>
      <c r="GN261" s="223"/>
      <c r="GO261" s="418"/>
      <c r="GP261" s="418"/>
      <c r="GQ261" s="331"/>
      <c r="GR261" s="332"/>
      <c r="GS261" s="418"/>
      <c r="GT261" s="223"/>
      <c r="GU261" s="223"/>
      <c r="GV261" s="333"/>
      <c r="GW261" s="333"/>
      <c r="GX261" s="223"/>
      <c r="GY261" s="418"/>
      <c r="GZ261" s="418"/>
      <c r="HA261" s="331"/>
      <c r="HB261" s="332"/>
      <c r="HC261" s="418"/>
      <c r="HD261" s="223"/>
      <c r="HE261" s="223"/>
      <c r="HF261" s="333"/>
      <c r="HG261" s="333"/>
      <c r="HH261" s="223"/>
      <c r="HI261" s="418"/>
      <c r="HJ261" s="418"/>
      <c r="HK261" s="331"/>
      <c r="HL261" s="332"/>
      <c r="HM261" s="418"/>
      <c r="HN261" s="223"/>
      <c r="HO261" s="223"/>
      <c r="HP261" s="333"/>
      <c r="HQ261" s="333"/>
      <c r="HR261" s="223"/>
      <c r="HS261" s="418"/>
      <c r="HT261" s="418"/>
      <c r="HU261" s="331"/>
      <c r="HV261" s="332"/>
      <c r="HW261" s="418"/>
      <c r="HX261" s="223"/>
      <c r="HY261" s="223"/>
      <c r="HZ261" s="333"/>
      <c r="IA261" s="333"/>
      <c r="IB261" s="223"/>
      <c r="IC261" s="418"/>
      <c r="ID261" s="418"/>
      <c r="IE261" s="331"/>
      <c r="IF261" s="332"/>
      <c r="IG261" s="418"/>
      <c r="IH261" s="223"/>
      <c r="II261" s="223"/>
      <c r="IJ261" s="333"/>
      <c r="IK261" s="333"/>
      <c r="IL261" s="223"/>
      <c r="IM261" s="418"/>
      <c r="IN261" s="418"/>
      <c r="IO261" s="331"/>
      <c r="IP261" s="332"/>
      <c r="IQ261" s="418"/>
      <c r="IR261" s="223"/>
      <c r="IS261" s="223"/>
      <c r="IT261" s="333"/>
      <c r="IU261" s="333"/>
      <c r="IV261" s="223"/>
      <c r="IW261" s="418"/>
      <c r="IX261" s="418"/>
      <c r="IY261" s="331"/>
      <c r="IZ261" s="332"/>
      <c r="JA261" s="418"/>
      <c r="JB261" s="223"/>
      <c r="JC261" s="223"/>
      <c r="JD261" s="333"/>
      <c r="JE261" s="333"/>
      <c r="JF261" s="223"/>
      <c r="JG261" s="418"/>
      <c r="JH261" s="418"/>
      <c r="JI261" s="331"/>
      <c r="JJ261" s="332"/>
      <c r="JK261" s="418"/>
      <c r="JL261" s="223"/>
      <c r="JM261" s="223"/>
      <c r="JN261" s="333"/>
      <c r="JO261" s="333"/>
      <c r="JP261" s="223"/>
      <c r="JQ261" s="418"/>
      <c r="JR261" s="418"/>
      <c r="JS261" s="331"/>
      <c r="JT261" s="332"/>
      <c r="JU261" s="418"/>
      <c r="JV261" s="223"/>
      <c r="JW261" s="223"/>
      <c r="JX261" s="333"/>
      <c r="JY261" s="333"/>
      <c r="JZ261" s="223"/>
      <c r="KA261" s="418"/>
      <c r="KB261" s="418"/>
      <c r="KC261" s="331"/>
      <c r="KD261" s="332"/>
      <c r="KE261" s="418"/>
      <c r="KF261" s="223"/>
      <c r="KG261" s="223"/>
      <c r="KH261" s="333"/>
      <c r="KI261" s="333"/>
      <c r="KJ261" s="223"/>
      <c r="KK261" s="418"/>
      <c r="KL261" s="418"/>
      <c r="KM261" s="331"/>
      <c r="KN261" s="332"/>
      <c r="KO261" s="418"/>
      <c r="KP261" s="223"/>
      <c r="KQ261" s="223"/>
      <c r="KR261" s="333"/>
      <c r="KS261" s="333"/>
      <c r="KT261" s="223"/>
      <c r="KU261" s="418"/>
      <c r="KV261" s="418"/>
      <c r="KW261" s="331"/>
      <c r="KX261" s="332"/>
      <c r="KY261" s="418"/>
      <c r="KZ261" s="223"/>
      <c r="LA261" s="223"/>
      <c r="LB261" s="333"/>
      <c r="LC261" s="333"/>
      <c r="LD261" s="223"/>
      <c r="LE261" s="418"/>
      <c r="LF261" s="418"/>
      <c r="LG261" s="331"/>
      <c r="LH261" s="332"/>
      <c r="LI261" s="418"/>
      <c r="LJ261" s="223"/>
      <c r="LK261" s="223"/>
      <c r="LL261" s="333"/>
      <c r="LM261" s="333"/>
      <c r="LN261" s="223"/>
      <c r="LO261" s="418"/>
      <c r="LP261" s="418"/>
      <c r="LQ261" s="331"/>
      <c r="LR261" s="332"/>
      <c r="LS261" s="418"/>
      <c r="LT261" s="223"/>
      <c r="LU261" s="223"/>
      <c r="LV261" s="333"/>
      <c r="LW261" s="333"/>
      <c r="LX261" s="223"/>
      <c r="LY261" s="418"/>
      <c r="LZ261" s="418"/>
      <c r="MA261" s="331"/>
      <c r="MB261" s="332"/>
      <c r="MC261" s="418"/>
      <c r="MD261" s="223"/>
      <c r="ME261" s="223"/>
      <c r="MF261" s="333"/>
      <c r="MG261" s="333"/>
      <c r="MH261" s="223"/>
      <c r="MI261" s="418"/>
      <c r="MJ261" s="418"/>
      <c r="MK261" s="331"/>
      <c r="ML261" s="332"/>
      <c r="MM261" s="418"/>
      <c r="MN261" s="223"/>
      <c r="MO261" s="223"/>
      <c r="MP261" s="333"/>
      <c r="MQ261" s="333"/>
      <c r="MR261" s="223"/>
      <c r="MS261" s="418"/>
      <c r="MT261" s="418"/>
      <c r="MU261" s="331"/>
      <c r="MV261" s="332"/>
      <c r="MW261" s="418"/>
      <c r="MX261" s="223"/>
      <c r="MY261" s="223"/>
      <c r="MZ261" s="333"/>
      <c r="NA261" s="333"/>
      <c r="NB261" s="223"/>
      <c r="NC261" s="418"/>
      <c r="ND261" s="418"/>
      <c r="NE261" s="331"/>
      <c r="NF261" s="332"/>
      <c r="NG261" s="418"/>
      <c r="NH261" s="223"/>
      <c r="NI261" s="223"/>
      <c r="NJ261" s="333"/>
      <c r="NK261" s="333"/>
      <c r="NL261" s="223"/>
      <c r="NM261" s="418"/>
      <c r="NN261" s="418"/>
      <c r="NO261" s="331"/>
      <c r="NP261" s="332"/>
      <c r="NQ261" s="418"/>
      <c r="NR261" s="223"/>
      <c r="NS261" s="223"/>
      <c r="NT261" s="333"/>
      <c r="NU261" s="333"/>
      <c r="NV261" s="223"/>
      <c r="NW261" s="418"/>
      <c r="NX261" s="418"/>
      <c r="NY261" s="331"/>
      <c r="NZ261" s="332"/>
      <c r="OA261" s="418"/>
      <c r="OB261" s="223"/>
      <c r="OC261" s="223"/>
      <c r="OD261" s="333"/>
      <c r="OE261" s="333"/>
      <c r="OF261" s="223"/>
      <c r="OG261" s="418"/>
      <c r="OH261" s="418"/>
      <c r="OI261" s="331"/>
      <c r="OJ261" s="332"/>
      <c r="OK261" s="418"/>
      <c r="OL261" s="223"/>
      <c r="OM261" s="223"/>
      <c r="ON261" s="333"/>
      <c r="OO261" s="333"/>
      <c r="OP261" s="223"/>
      <c r="OQ261" s="418"/>
      <c r="OR261" s="418"/>
      <c r="OS261" s="331"/>
      <c r="OT261" s="332"/>
      <c r="OU261" s="418"/>
      <c r="OV261" s="223"/>
      <c r="OW261" s="223"/>
      <c r="OX261" s="333"/>
      <c r="OY261" s="333"/>
      <c r="OZ261" s="223"/>
      <c r="PA261" s="418"/>
      <c r="PB261" s="418"/>
      <c r="PC261" s="331"/>
      <c r="PD261" s="332"/>
      <c r="PE261" s="418"/>
      <c r="PF261" s="223"/>
      <c r="PG261" s="223"/>
      <c r="PH261" s="333"/>
      <c r="PI261" s="333"/>
      <c r="PJ261" s="223"/>
      <c r="PK261" s="418"/>
      <c r="PL261" s="418"/>
      <c r="PM261" s="331"/>
      <c r="PN261" s="332"/>
      <c r="PO261" s="418"/>
      <c r="PP261" s="223"/>
      <c r="PQ261" s="223"/>
      <c r="PR261" s="333"/>
      <c r="PS261" s="333"/>
      <c r="PT261" s="223"/>
      <c r="PU261" s="418"/>
      <c r="PV261" s="418"/>
      <c r="PW261" s="331"/>
      <c r="PX261" s="332"/>
      <c r="PY261" s="418"/>
      <c r="PZ261" s="223"/>
      <c r="QA261" s="223"/>
      <c r="QB261" s="333"/>
      <c r="QC261" s="333"/>
      <c r="QD261" s="223"/>
      <c r="QE261" s="418"/>
      <c r="QF261" s="418"/>
      <c r="QG261" s="331"/>
      <c r="QH261" s="332"/>
      <c r="QI261" s="418"/>
      <c r="QJ261" s="223"/>
      <c r="QK261" s="223"/>
      <c r="QL261" s="333"/>
      <c r="QM261" s="333"/>
      <c r="QN261" s="223"/>
      <c r="QO261" s="418"/>
      <c r="QP261" s="418"/>
      <c r="QQ261" s="331"/>
      <c r="QR261" s="332"/>
      <c r="QS261" s="418"/>
      <c r="QT261" s="223"/>
      <c r="QU261" s="223"/>
      <c r="QV261" s="333"/>
      <c r="QW261" s="333"/>
      <c r="QX261" s="223"/>
      <c r="QY261" s="418"/>
      <c r="QZ261" s="418"/>
      <c r="RA261" s="331"/>
      <c r="RB261" s="332"/>
      <c r="RC261" s="418"/>
      <c r="RD261" s="223"/>
      <c r="RE261" s="223"/>
      <c r="RF261" s="333"/>
      <c r="RG261" s="333"/>
      <c r="RH261" s="223"/>
      <c r="RI261" s="418"/>
      <c r="RJ261" s="418"/>
      <c r="RK261" s="331"/>
      <c r="RL261" s="332"/>
      <c r="RM261" s="418"/>
      <c r="RN261" s="223"/>
      <c r="RO261" s="223"/>
      <c r="RP261" s="333"/>
      <c r="RQ261" s="333"/>
      <c r="RR261" s="223"/>
      <c r="RS261" s="418"/>
      <c r="RT261" s="418"/>
      <c r="RU261" s="331"/>
      <c r="RV261" s="332"/>
      <c r="RW261" s="418"/>
      <c r="RX261" s="223"/>
      <c r="RY261" s="223"/>
      <c r="RZ261" s="333"/>
      <c r="SA261" s="333"/>
      <c r="SB261" s="223"/>
      <c r="SC261" s="418"/>
      <c r="SD261" s="418"/>
      <c r="SE261" s="331"/>
      <c r="SF261" s="332"/>
      <c r="SG261" s="418"/>
      <c r="SH261" s="223"/>
      <c r="SI261" s="223"/>
      <c r="SJ261" s="333"/>
      <c r="SK261" s="333"/>
      <c r="SL261" s="223"/>
      <c r="SM261" s="418"/>
      <c r="SN261" s="418"/>
      <c r="SO261" s="331"/>
      <c r="SP261" s="332"/>
      <c r="SQ261" s="418"/>
      <c r="SR261" s="223"/>
      <c r="SS261" s="223"/>
      <c r="ST261" s="333"/>
      <c r="SU261" s="333"/>
      <c r="SV261" s="223"/>
      <c r="SW261" s="418"/>
      <c r="SX261" s="418"/>
      <c r="SY261" s="331"/>
      <c r="SZ261" s="332"/>
      <c r="TA261" s="418"/>
      <c r="TB261" s="223"/>
      <c r="TC261" s="223"/>
      <c r="TD261" s="333"/>
      <c r="TE261" s="333"/>
      <c r="TF261" s="223"/>
      <c r="TG261" s="418"/>
      <c r="TH261" s="418"/>
      <c r="TI261" s="331"/>
      <c r="TJ261" s="332"/>
      <c r="TK261" s="418"/>
      <c r="TL261" s="223"/>
      <c r="TM261" s="223"/>
      <c r="TN261" s="333"/>
      <c r="TO261" s="333"/>
      <c r="TP261" s="223"/>
      <c r="TQ261" s="418"/>
      <c r="TR261" s="418"/>
      <c r="TS261" s="331"/>
      <c r="TT261" s="332"/>
      <c r="TU261" s="418"/>
      <c r="TV261" s="223"/>
      <c r="TW261" s="223"/>
      <c r="TX261" s="333"/>
      <c r="TY261" s="333"/>
      <c r="TZ261" s="223"/>
      <c r="UA261" s="418"/>
      <c r="UB261" s="418"/>
      <c r="UC261" s="331"/>
      <c r="UD261" s="332"/>
      <c r="UE261" s="418"/>
      <c r="UF261" s="223"/>
      <c r="UG261" s="223"/>
      <c r="UH261" s="333"/>
      <c r="UI261" s="333"/>
      <c r="UJ261" s="223"/>
      <c r="UK261" s="418"/>
      <c r="UL261" s="418"/>
      <c r="UM261" s="331"/>
      <c r="UN261" s="332"/>
      <c r="UO261" s="418"/>
      <c r="UP261" s="223"/>
      <c r="UQ261" s="223"/>
      <c r="UR261" s="333"/>
      <c r="US261" s="333"/>
      <c r="UT261" s="223"/>
      <c r="UU261" s="418"/>
      <c r="UV261" s="418"/>
      <c r="UW261" s="331"/>
      <c r="UX261" s="332"/>
      <c r="UY261" s="418"/>
      <c r="UZ261" s="223"/>
      <c r="VA261" s="223"/>
      <c r="VB261" s="333"/>
      <c r="VC261" s="333"/>
      <c r="VD261" s="223"/>
      <c r="VE261" s="418"/>
      <c r="VF261" s="418"/>
      <c r="VG261" s="331"/>
      <c r="VH261" s="332"/>
      <c r="VI261" s="418"/>
      <c r="VJ261" s="223"/>
      <c r="VK261" s="223"/>
      <c r="VL261" s="333"/>
      <c r="VM261" s="333"/>
      <c r="VN261" s="223"/>
      <c r="VO261" s="418"/>
      <c r="VP261" s="418"/>
      <c r="VQ261" s="331"/>
      <c r="VR261" s="332"/>
      <c r="VS261" s="418"/>
      <c r="VT261" s="223"/>
      <c r="VU261" s="223"/>
      <c r="VV261" s="333"/>
      <c r="VW261" s="333"/>
      <c r="VX261" s="223"/>
      <c r="VY261" s="418"/>
      <c r="VZ261" s="418"/>
      <c r="WA261" s="331"/>
      <c r="WB261" s="332"/>
      <c r="WC261" s="418"/>
      <c r="WD261" s="223"/>
      <c r="WE261" s="223"/>
      <c r="WF261" s="333"/>
      <c r="WG261" s="333"/>
      <c r="WH261" s="223"/>
      <c r="WI261" s="418"/>
      <c r="WJ261" s="418"/>
      <c r="WK261" s="331"/>
      <c r="WL261" s="332"/>
      <c r="WM261" s="418"/>
      <c r="WN261" s="223"/>
      <c r="WO261" s="223"/>
      <c r="WP261" s="333"/>
      <c r="WQ261" s="333"/>
      <c r="WR261" s="223"/>
      <c r="WS261" s="418"/>
      <c r="WT261" s="418"/>
      <c r="WU261" s="331"/>
      <c r="WV261" s="332"/>
      <c r="WW261" s="418"/>
      <c r="WX261" s="223"/>
      <c r="WY261" s="223"/>
      <c r="WZ261" s="333"/>
      <c r="XA261" s="333"/>
      <c r="XB261" s="223"/>
      <c r="XC261" s="418"/>
      <c r="XD261" s="418"/>
      <c r="XE261" s="331"/>
      <c r="XF261" s="332"/>
      <c r="XG261" s="418"/>
      <c r="XH261" s="223"/>
      <c r="XI261" s="223"/>
      <c r="XJ261" s="333"/>
      <c r="XK261" s="333"/>
      <c r="XL261" s="223"/>
      <c r="XM261" s="418"/>
      <c r="XN261" s="418"/>
      <c r="XO261" s="331"/>
      <c r="XP261" s="332"/>
      <c r="XQ261" s="418"/>
      <c r="XR261" s="223"/>
      <c r="XS261" s="223"/>
      <c r="XT261" s="333"/>
      <c r="XU261" s="333"/>
      <c r="XV261" s="223"/>
      <c r="XW261" s="418"/>
      <c r="XX261" s="418"/>
      <c r="XY261" s="331"/>
      <c r="XZ261" s="332"/>
      <c r="YA261" s="418"/>
      <c r="YB261" s="223"/>
      <c r="YC261" s="223"/>
      <c r="YD261" s="333"/>
      <c r="YE261" s="333"/>
      <c r="YF261" s="223"/>
      <c r="YG261" s="418"/>
      <c r="YH261" s="418"/>
      <c r="YI261" s="331"/>
      <c r="YJ261" s="332"/>
      <c r="YK261" s="418"/>
      <c r="YL261" s="223"/>
      <c r="YM261" s="223"/>
      <c r="YN261" s="333"/>
      <c r="YO261" s="333"/>
      <c r="YP261" s="223"/>
      <c r="YQ261" s="418"/>
      <c r="YR261" s="418"/>
      <c r="YS261" s="331"/>
      <c r="YT261" s="332"/>
      <c r="YU261" s="418"/>
      <c r="YV261" s="223"/>
      <c r="YW261" s="223"/>
      <c r="YX261" s="333"/>
      <c r="YY261" s="333"/>
      <c r="YZ261" s="223"/>
      <c r="ZA261" s="418"/>
      <c r="ZB261" s="418"/>
      <c r="ZC261" s="331"/>
      <c r="ZD261" s="332"/>
      <c r="ZE261" s="418"/>
      <c r="ZF261" s="223"/>
      <c r="ZG261" s="223"/>
      <c r="ZH261" s="333"/>
      <c r="ZI261" s="333"/>
      <c r="ZJ261" s="223"/>
      <c r="ZK261" s="418"/>
      <c r="ZL261" s="418"/>
      <c r="ZM261" s="331"/>
      <c r="ZN261" s="332"/>
      <c r="ZO261" s="418"/>
      <c r="ZP261" s="223"/>
      <c r="ZQ261" s="223"/>
      <c r="ZR261" s="333"/>
      <c r="ZS261" s="333"/>
      <c r="ZT261" s="223"/>
      <c r="ZU261" s="418"/>
      <c r="ZV261" s="418"/>
      <c r="ZW261" s="331"/>
      <c r="ZX261" s="332"/>
      <c r="ZY261" s="418"/>
      <c r="ZZ261" s="223"/>
      <c r="AAA261" s="223"/>
      <c r="AAB261" s="333"/>
      <c r="AAC261" s="333"/>
      <c r="AAD261" s="223"/>
      <c r="AAE261" s="418"/>
      <c r="AAF261" s="418"/>
      <c r="AAG261" s="331"/>
      <c r="AAH261" s="332"/>
      <c r="AAI261" s="418"/>
      <c r="AAJ261" s="223"/>
      <c r="AAK261" s="223"/>
      <c r="AAL261" s="333"/>
      <c r="AAM261" s="333"/>
      <c r="AAN261" s="223"/>
      <c r="AAO261" s="418"/>
      <c r="AAP261" s="418"/>
      <c r="AAQ261" s="331"/>
      <c r="AAR261" s="332"/>
      <c r="AAS261" s="418"/>
      <c r="AAT261" s="223"/>
      <c r="AAU261" s="223"/>
      <c r="AAV261" s="333"/>
      <c r="AAW261" s="333"/>
      <c r="AAX261" s="223"/>
      <c r="AAY261" s="418"/>
      <c r="AAZ261" s="418"/>
      <c r="ABA261" s="331"/>
      <c r="ABB261" s="332"/>
      <c r="ABC261" s="418"/>
      <c r="ABD261" s="223"/>
      <c r="ABE261" s="223"/>
      <c r="ABF261" s="333"/>
      <c r="ABG261" s="333"/>
      <c r="ABH261" s="223"/>
      <c r="ABI261" s="418"/>
      <c r="ABJ261" s="418"/>
      <c r="ABK261" s="331"/>
      <c r="ABL261" s="332"/>
      <c r="ABM261" s="418"/>
      <c r="ABN261" s="223"/>
      <c r="ABO261" s="223"/>
      <c r="ABP261" s="333"/>
      <c r="ABQ261" s="333"/>
      <c r="ABR261" s="223"/>
      <c r="ABS261" s="418"/>
      <c r="ABT261" s="418"/>
      <c r="ABU261" s="331"/>
      <c r="ABV261" s="332"/>
      <c r="ABW261" s="418"/>
      <c r="ABX261" s="223"/>
      <c r="ABY261" s="223"/>
      <c r="ABZ261" s="333"/>
      <c r="ACA261" s="333"/>
      <c r="ACB261" s="223"/>
      <c r="ACC261" s="418"/>
      <c r="ACD261" s="418"/>
      <c r="ACE261" s="331"/>
      <c r="ACF261" s="332"/>
      <c r="ACG261" s="418"/>
      <c r="ACH261" s="223"/>
      <c r="ACI261" s="223"/>
      <c r="ACJ261" s="333"/>
      <c r="ACK261" s="333"/>
      <c r="ACL261" s="223"/>
      <c r="ACM261" s="418"/>
      <c r="ACN261" s="418"/>
      <c r="ACO261" s="331"/>
      <c r="ACP261" s="332"/>
      <c r="ACQ261" s="418"/>
      <c r="ACR261" s="223"/>
      <c r="ACS261" s="223"/>
      <c r="ACT261" s="333"/>
      <c r="ACU261" s="333"/>
      <c r="ACV261" s="223"/>
      <c r="ACW261" s="418"/>
      <c r="ACX261" s="418"/>
      <c r="ACY261" s="331"/>
      <c r="ACZ261" s="332"/>
      <c r="ADA261" s="418"/>
      <c r="ADB261" s="223"/>
      <c r="ADC261" s="223"/>
      <c r="ADD261" s="333"/>
      <c r="ADE261" s="333"/>
      <c r="ADF261" s="223"/>
      <c r="ADG261" s="418"/>
      <c r="ADH261" s="418"/>
      <c r="ADI261" s="331"/>
      <c r="ADJ261" s="332"/>
      <c r="ADK261" s="418"/>
      <c r="ADL261" s="223"/>
      <c r="ADM261" s="223"/>
      <c r="ADN261" s="333"/>
      <c r="ADO261" s="333"/>
      <c r="ADP261" s="223"/>
      <c r="ADQ261" s="418"/>
      <c r="ADR261" s="418"/>
      <c r="ADS261" s="331"/>
      <c r="ADT261" s="332"/>
      <c r="ADU261" s="418"/>
      <c r="ADV261" s="223"/>
      <c r="ADW261" s="223"/>
      <c r="ADX261" s="333"/>
      <c r="ADY261" s="333"/>
      <c r="ADZ261" s="223"/>
      <c r="AEA261" s="418"/>
      <c r="AEB261" s="418"/>
      <c r="AEC261" s="331"/>
      <c r="AED261" s="332"/>
      <c r="AEE261" s="418"/>
      <c r="AEF261" s="223"/>
      <c r="AEG261" s="223"/>
      <c r="AEH261" s="333"/>
      <c r="AEI261" s="333"/>
      <c r="AEJ261" s="223"/>
      <c r="AEK261" s="418"/>
      <c r="AEL261" s="418"/>
      <c r="AEM261" s="331"/>
      <c r="AEN261" s="332"/>
      <c r="AEO261" s="418"/>
      <c r="AEP261" s="223"/>
      <c r="AEQ261" s="223"/>
      <c r="AER261" s="333"/>
      <c r="AES261" s="333"/>
      <c r="AET261" s="223"/>
      <c r="AEU261" s="418"/>
      <c r="AEV261" s="418"/>
      <c r="AEW261" s="331"/>
      <c r="AEX261" s="332"/>
      <c r="AEY261" s="418"/>
      <c r="AEZ261" s="223"/>
      <c r="AFA261" s="223"/>
      <c r="AFB261" s="333"/>
      <c r="AFC261" s="333"/>
      <c r="AFD261" s="223"/>
      <c r="AFE261" s="418"/>
      <c r="AFF261" s="418"/>
      <c r="AFG261" s="331"/>
      <c r="AFH261" s="332"/>
      <c r="AFI261" s="418"/>
      <c r="AFJ261" s="223"/>
      <c r="AFK261" s="223"/>
      <c r="AFL261" s="333"/>
      <c r="AFM261" s="333"/>
      <c r="AFN261" s="223"/>
      <c r="AFO261" s="418"/>
      <c r="AFP261" s="418"/>
      <c r="AFQ261" s="331"/>
      <c r="AFR261" s="332"/>
      <c r="AFS261" s="418"/>
      <c r="AFT261" s="223"/>
      <c r="AFU261" s="223"/>
      <c r="AFV261" s="333"/>
      <c r="AFW261" s="333"/>
      <c r="AFX261" s="223"/>
      <c r="AFY261" s="418"/>
      <c r="AFZ261" s="418"/>
      <c r="AGA261" s="331"/>
      <c r="AGB261" s="332"/>
      <c r="AGC261" s="418"/>
      <c r="AGD261" s="223"/>
      <c r="AGE261" s="223"/>
      <c r="AGF261" s="333"/>
      <c r="AGG261" s="333"/>
      <c r="AGH261" s="223"/>
      <c r="AGI261" s="418"/>
      <c r="AGJ261" s="418"/>
      <c r="AGK261" s="331"/>
      <c r="AGL261" s="332"/>
      <c r="AGM261" s="418"/>
      <c r="AGN261" s="223"/>
      <c r="AGO261" s="223"/>
      <c r="AGP261" s="333"/>
      <c r="AGQ261" s="333"/>
      <c r="AGR261" s="223"/>
      <c r="AGS261" s="418"/>
      <c r="AGT261" s="418"/>
      <c r="AGU261" s="331"/>
      <c r="AGV261" s="332"/>
      <c r="AGW261" s="418"/>
      <c r="AGX261" s="223"/>
      <c r="AGY261" s="223"/>
      <c r="AGZ261" s="333"/>
      <c r="AHA261" s="333"/>
      <c r="AHB261" s="223"/>
      <c r="AHC261" s="418"/>
      <c r="AHD261" s="418"/>
      <c r="AHE261" s="331"/>
      <c r="AHF261" s="332"/>
      <c r="AHG261" s="418"/>
      <c r="AHH261" s="223"/>
      <c r="AHI261" s="223"/>
      <c r="AHJ261" s="333"/>
      <c r="AHK261" s="333"/>
      <c r="AHL261" s="223"/>
      <c r="AHM261" s="418"/>
      <c r="AHN261" s="418"/>
      <c r="AHO261" s="331"/>
      <c r="AHP261" s="332"/>
      <c r="AHQ261" s="418"/>
      <c r="AHR261" s="223"/>
      <c r="AHS261" s="223"/>
      <c r="AHT261" s="333"/>
      <c r="AHU261" s="333"/>
      <c r="AHV261" s="223"/>
      <c r="AHW261" s="418"/>
      <c r="AHX261" s="418"/>
      <c r="AHY261" s="331"/>
      <c r="AHZ261" s="332"/>
      <c r="AIA261" s="418"/>
      <c r="AIB261" s="223"/>
      <c r="AIC261" s="223"/>
      <c r="AID261" s="333"/>
      <c r="AIE261" s="333"/>
      <c r="AIF261" s="223"/>
      <c r="AIG261" s="418"/>
      <c r="AIH261" s="418"/>
      <c r="AII261" s="331"/>
      <c r="AIJ261" s="332"/>
      <c r="AIK261" s="418"/>
      <c r="AIL261" s="223"/>
      <c r="AIM261" s="223"/>
      <c r="AIN261" s="333"/>
      <c r="AIO261" s="333"/>
      <c r="AIP261" s="223"/>
      <c r="AIQ261" s="418"/>
      <c r="AIR261" s="418"/>
      <c r="AIS261" s="331"/>
      <c r="AIT261" s="332"/>
      <c r="AIU261" s="418"/>
      <c r="AIV261" s="223"/>
      <c r="AIW261" s="223"/>
      <c r="AIX261" s="333"/>
      <c r="AIY261" s="333"/>
      <c r="AIZ261" s="223"/>
      <c r="AJA261" s="418"/>
      <c r="AJB261" s="418"/>
      <c r="AJC261" s="331"/>
      <c r="AJD261" s="332"/>
      <c r="AJE261" s="418"/>
      <c r="AJF261" s="223"/>
      <c r="AJG261" s="223"/>
      <c r="AJH261" s="333"/>
      <c r="AJI261" s="333"/>
      <c r="AJJ261" s="223"/>
      <c r="AJK261" s="418"/>
      <c r="AJL261" s="418"/>
      <c r="AJM261" s="331"/>
      <c r="AJN261" s="332"/>
      <c r="AJO261" s="418"/>
      <c r="AJP261" s="223"/>
      <c r="AJQ261" s="223"/>
      <c r="AJR261" s="333"/>
      <c r="AJS261" s="333"/>
      <c r="AJT261" s="223"/>
      <c r="AJU261" s="418"/>
      <c r="AJV261" s="418"/>
      <c r="AJW261" s="331"/>
      <c r="AJX261" s="332"/>
      <c r="AJY261" s="418"/>
      <c r="AJZ261" s="223"/>
      <c r="AKA261" s="223"/>
      <c r="AKB261" s="333"/>
      <c r="AKC261" s="333"/>
      <c r="AKD261" s="223"/>
      <c r="AKE261" s="418"/>
      <c r="AKF261" s="418"/>
      <c r="AKG261" s="331"/>
      <c r="AKH261" s="332"/>
      <c r="AKI261" s="418"/>
      <c r="AKJ261" s="223"/>
      <c r="AKK261" s="223"/>
      <c r="AKL261" s="333"/>
      <c r="AKM261" s="333"/>
      <c r="AKN261" s="223"/>
      <c r="AKO261" s="418"/>
      <c r="AKP261" s="418"/>
      <c r="AKQ261" s="331"/>
      <c r="AKR261" s="332"/>
      <c r="AKS261" s="418"/>
      <c r="AKT261" s="223"/>
      <c r="AKU261" s="223"/>
      <c r="AKV261" s="333"/>
      <c r="AKW261" s="333"/>
      <c r="AKX261" s="223"/>
      <c r="AKY261" s="418"/>
      <c r="AKZ261" s="418"/>
      <c r="ALA261" s="331"/>
      <c r="ALB261" s="332"/>
      <c r="ALC261" s="418"/>
      <c r="ALD261" s="223"/>
      <c r="ALE261" s="223"/>
      <c r="ALF261" s="333"/>
      <c r="ALG261" s="333"/>
      <c r="ALH261" s="223"/>
      <c r="ALI261" s="418"/>
      <c r="ALJ261" s="418"/>
      <c r="ALK261" s="331"/>
      <c r="ALL261" s="332"/>
      <c r="ALM261" s="418"/>
      <c r="ALN261" s="223"/>
      <c r="ALO261" s="223"/>
      <c r="ALP261" s="333"/>
      <c r="ALQ261" s="333"/>
      <c r="ALR261" s="223"/>
      <c r="ALS261" s="418"/>
      <c r="ALT261" s="418"/>
      <c r="ALU261" s="331"/>
      <c r="ALV261" s="332"/>
      <c r="ALW261" s="418"/>
      <c r="ALX261" s="223"/>
      <c r="ALY261" s="223"/>
      <c r="ALZ261" s="333"/>
      <c r="AMA261" s="333"/>
      <c r="AMB261" s="223"/>
      <c r="AMC261" s="418"/>
      <c r="AMD261" s="418"/>
      <c r="AME261" s="331"/>
      <c r="AMF261" s="332"/>
      <c r="AMG261" s="418"/>
      <c r="AMH261" s="223"/>
      <c r="AMI261" s="223"/>
      <c r="AMJ261" s="333"/>
      <c r="AMK261" s="333"/>
      <c r="AML261" s="223"/>
      <c r="AMM261" s="418"/>
      <c r="AMN261" s="418"/>
      <c r="AMO261" s="331"/>
      <c r="AMP261" s="332"/>
      <c r="AMQ261" s="418"/>
      <c r="AMR261" s="223"/>
      <c r="AMS261" s="223"/>
      <c r="AMT261" s="333"/>
      <c r="AMU261" s="333"/>
      <c r="AMV261" s="223"/>
      <c r="AMW261" s="418"/>
      <c r="AMX261" s="418"/>
      <c r="AMY261" s="331"/>
      <c r="AMZ261" s="332"/>
      <c r="ANA261" s="418"/>
      <c r="ANB261" s="223"/>
      <c r="ANC261" s="223"/>
      <c r="AND261" s="333"/>
      <c r="ANE261" s="333"/>
      <c r="ANF261" s="223"/>
      <c r="ANG261" s="418"/>
      <c r="ANH261" s="418"/>
      <c r="ANI261" s="331"/>
      <c r="ANJ261" s="332"/>
      <c r="ANK261" s="418"/>
      <c r="ANL261" s="223"/>
      <c r="ANM261" s="223"/>
      <c r="ANN261" s="333"/>
      <c r="ANO261" s="333"/>
      <c r="ANP261" s="223"/>
      <c r="ANQ261" s="418"/>
      <c r="ANR261" s="418"/>
      <c r="ANS261" s="331"/>
      <c r="ANT261" s="332"/>
      <c r="ANU261" s="418"/>
      <c r="ANV261" s="223"/>
      <c r="ANW261" s="223"/>
      <c r="ANX261" s="333"/>
      <c r="ANY261" s="333"/>
      <c r="ANZ261" s="223"/>
      <c r="AOA261" s="418"/>
      <c r="AOB261" s="418"/>
      <c r="AOC261" s="331"/>
      <c r="AOD261" s="332"/>
      <c r="AOE261" s="418"/>
      <c r="AOF261" s="223"/>
      <c r="AOG261" s="223"/>
      <c r="AOH261" s="333"/>
      <c r="AOI261" s="333"/>
      <c r="AOJ261" s="223"/>
      <c r="AOK261" s="418"/>
      <c r="AOL261" s="418"/>
      <c r="AOM261" s="331"/>
      <c r="AON261" s="332"/>
      <c r="AOO261" s="418"/>
      <c r="AOP261" s="223"/>
      <c r="AOQ261" s="223"/>
      <c r="AOR261" s="333"/>
      <c r="AOS261" s="333"/>
      <c r="AOT261" s="223"/>
      <c r="AOU261" s="418"/>
      <c r="AOV261" s="418"/>
      <c r="AOW261" s="331"/>
      <c r="AOX261" s="332"/>
      <c r="AOY261" s="418"/>
      <c r="AOZ261" s="223"/>
      <c r="APA261" s="223"/>
      <c r="APB261" s="333"/>
      <c r="APC261" s="333"/>
      <c r="APD261" s="223"/>
      <c r="APE261" s="418"/>
      <c r="APF261" s="418"/>
      <c r="APG261" s="331"/>
      <c r="APH261" s="332"/>
      <c r="API261" s="418"/>
      <c r="APJ261" s="223"/>
      <c r="APK261" s="223"/>
      <c r="APL261" s="333"/>
      <c r="APM261" s="333"/>
      <c r="APN261" s="223"/>
      <c r="APO261" s="418"/>
      <c r="APP261" s="418"/>
      <c r="APQ261" s="331"/>
      <c r="APR261" s="332"/>
      <c r="APS261" s="418"/>
      <c r="APT261" s="223"/>
      <c r="APU261" s="223"/>
      <c r="APV261" s="333"/>
      <c r="APW261" s="333"/>
      <c r="APX261" s="223"/>
      <c r="APY261" s="418"/>
      <c r="APZ261" s="418"/>
      <c r="AQA261" s="331"/>
      <c r="AQB261" s="332"/>
      <c r="AQC261" s="418"/>
      <c r="AQD261" s="223"/>
      <c r="AQE261" s="223"/>
      <c r="AQF261" s="333"/>
      <c r="AQG261" s="333"/>
      <c r="AQH261" s="223"/>
      <c r="AQI261" s="418"/>
      <c r="AQJ261" s="418"/>
      <c r="AQK261" s="331"/>
      <c r="AQL261" s="332"/>
      <c r="AQM261" s="418"/>
      <c r="AQN261" s="223"/>
      <c r="AQO261" s="223"/>
      <c r="AQP261" s="333"/>
      <c r="AQQ261" s="333"/>
      <c r="AQR261" s="223"/>
      <c r="AQS261" s="418"/>
      <c r="AQT261" s="418"/>
      <c r="AQU261" s="331"/>
      <c r="AQV261" s="332"/>
      <c r="AQW261" s="418"/>
      <c r="AQX261" s="223"/>
      <c r="AQY261" s="223"/>
      <c r="AQZ261" s="333"/>
      <c r="ARA261" s="333"/>
      <c r="ARB261" s="223"/>
      <c r="ARC261" s="418"/>
      <c r="ARD261" s="418"/>
      <c r="ARE261" s="331"/>
      <c r="ARF261" s="332"/>
      <c r="ARG261" s="418"/>
      <c r="ARH261" s="223"/>
      <c r="ARI261" s="223"/>
      <c r="ARJ261" s="333"/>
      <c r="ARK261" s="333"/>
      <c r="ARL261" s="223"/>
      <c r="ARM261" s="418"/>
      <c r="ARN261" s="418"/>
      <c r="ARO261" s="331"/>
      <c r="ARP261" s="332"/>
      <c r="ARQ261" s="418"/>
      <c r="ARR261" s="223"/>
      <c r="ARS261" s="223"/>
      <c r="ART261" s="333"/>
      <c r="ARU261" s="333"/>
      <c r="ARV261" s="223"/>
      <c r="ARW261" s="418"/>
      <c r="ARX261" s="418"/>
      <c r="ARY261" s="331"/>
      <c r="ARZ261" s="332"/>
      <c r="ASA261" s="418"/>
      <c r="ASB261" s="223"/>
      <c r="ASC261" s="223"/>
      <c r="ASD261" s="333"/>
      <c r="ASE261" s="333"/>
      <c r="ASF261" s="223"/>
      <c r="ASG261" s="418"/>
      <c r="ASH261" s="418"/>
      <c r="ASI261" s="331"/>
      <c r="ASJ261" s="332"/>
      <c r="ASK261" s="418"/>
      <c r="ASL261" s="223"/>
      <c r="ASM261" s="223"/>
      <c r="ASN261" s="333"/>
      <c r="ASO261" s="333"/>
      <c r="ASP261" s="223"/>
      <c r="ASQ261" s="418"/>
      <c r="ASR261" s="418"/>
      <c r="ASS261" s="331"/>
      <c r="AST261" s="332"/>
      <c r="ASU261" s="418"/>
      <c r="ASV261" s="223"/>
      <c r="ASW261" s="223"/>
      <c r="ASX261" s="333"/>
      <c r="ASY261" s="333"/>
      <c r="ASZ261" s="223"/>
      <c r="ATA261" s="418"/>
      <c r="ATB261" s="418"/>
      <c r="ATC261" s="331"/>
      <c r="ATD261" s="332"/>
      <c r="ATE261" s="418"/>
      <c r="ATF261" s="223"/>
      <c r="ATG261" s="223"/>
      <c r="ATH261" s="333"/>
      <c r="ATI261" s="333"/>
      <c r="ATJ261" s="223"/>
      <c r="ATK261" s="418"/>
      <c r="ATL261" s="418"/>
      <c r="ATM261" s="331"/>
      <c r="ATN261" s="332"/>
      <c r="ATO261" s="418"/>
      <c r="ATP261" s="223"/>
      <c r="ATQ261" s="223"/>
      <c r="ATR261" s="333"/>
      <c r="ATS261" s="333"/>
      <c r="ATT261" s="223"/>
      <c r="ATU261" s="418"/>
      <c r="ATV261" s="418"/>
      <c r="ATW261" s="331"/>
      <c r="ATX261" s="332"/>
      <c r="ATY261" s="418"/>
      <c r="ATZ261" s="223"/>
      <c r="AUA261" s="223"/>
      <c r="AUB261" s="333"/>
      <c r="AUC261" s="333"/>
      <c r="AUD261" s="223"/>
      <c r="AUE261" s="418"/>
      <c r="AUF261" s="418"/>
      <c r="AUG261" s="331"/>
      <c r="AUH261" s="332"/>
      <c r="AUI261" s="418"/>
      <c r="AUJ261" s="223"/>
      <c r="AUK261" s="223"/>
      <c r="AUL261" s="333"/>
      <c r="AUM261" s="333"/>
      <c r="AUN261" s="223"/>
      <c r="AUO261" s="418"/>
      <c r="AUP261" s="418"/>
      <c r="AUQ261" s="331"/>
      <c r="AUR261" s="332"/>
      <c r="AUS261" s="418"/>
      <c r="AUT261" s="223"/>
      <c r="AUU261" s="223"/>
      <c r="AUV261" s="333"/>
      <c r="AUW261" s="333"/>
      <c r="AUX261" s="223"/>
      <c r="AUY261" s="418"/>
      <c r="AUZ261" s="418"/>
      <c r="AVA261" s="331"/>
      <c r="AVB261" s="332"/>
      <c r="AVC261" s="418"/>
      <c r="AVD261" s="223"/>
      <c r="AVE261" s="223"/>
      <c r="AVF261" s="333"/>
      <c r="AVG261" s="333"/>
      <c r="AVH261" s="223"/>
      <c r="AVI261" s="418"/>
      <c r="AVJ261" s="418"/>
      <c r="AVK261" s="331"/>
      <c r="AVL261" s="332"/>
      <c r="AVM261" s="418"/>
      <c r="AVN261" s="223"/>
      <c r="AVO261" s="223"/>
      <c r="AVP261" s="333"/>
      <c r="AVQ261" s="333"/>
      <c r="AVR261" s="223"/>
      <c r="AVS261" s="418"/>
      <c r="AVT261" s="418"/>
      <c r="AVU261" s="331"/>
      <c r="AVV261" s="332"/>
      <c r="AVW261" s="418"/>
      <c r="AVX261" s="223"/>
      <c r="AVY261" s="223"/>
      <c r="AVZ261" s="333"/>
      <c r="AWA261" s="333"/>
      <c r="AWB261" s="223"/>
      <c r="AWC261" s="418"/>
      <c r="AWD261" s="418"/>
      <c r="AWE261" s="331"/>
      <c r="AWF261" s="332"/>
      <c r="AWG261" s="418"/>
      <c r="AWH261" s="223"/>
      <c r="AWI261" s="223"/>
      <c r="AWJ261" s="333"/>
      <c r="AWK261" s="333"/>
      <c r="AWL261" s="223"/>
      <c r="AWM261" s="418"/>
      <c r="AWN261" s="418"/>
      <c r="AWO261" s="331"/>
      <c r="AWP261" s="332"/>
      <c r="AWQ261" s="418"/>
      <c r="AWR261" s="223"/>
      <c r="AWS261" s="223"/>
      <c r="AWT261" s="333"/>
      <c r="AWU261" s="333"/>
      <c r="AWV261" s="223"/>
      <c r="AWW261" s="418"/>
      <c r="AWX261" s="418"/>
      <c r="AWY261" s="331"/>
      <c r="AWZ261" s="332"/>
      <c r="AXA261" s="418"/>
      <c r="AXB261" s="223"/>
      <c r="AXC261" s="223"/>
      <c r="AXD261" s="333"/>
      <c r="AXE261" s="333"/>
      <c r="AXF261" s="223"/>
      <c r="AXG261" s="418"/>
      <c r="AXH261" s="418"/>
      <c r="AXI261" s="331"/>
      <c r="AXJ261" s="332"/>
      <c r="AXK261" s="418"/>
      <c r="AXL261" s="223"/>
      <c r="AXM261" s="223"/>
      <c r="AXN261" s="333"/>
      <c r="AXO261" s="333"/>
      <c r="AXP261" s="223"/>
      <c r="AXQ261" s="418"/>
      <c r="AXR261" s="418"/>
      <c r="AXS261" s="331"/>
      <c r="AXT261" s="332"/>
      <c r="AXU261" s="418"/>
      <c r="AXV261" s="223"/>
      <c r="AXW261" s="223"/>
      <c r="AXX261" s="333"/>
      <c r="AXY261" s="333"/>
      <c r="AXZ261" s="223"/>
      <c r="AYA261" s="418"/>
      <c r="AYB261" s="418"/>
      <c r="AYC261" s="331"/>
      <c r="AYD261" s="332"/>
      <c r="AYE261" s="418"/>
      <c r="AYF261" s="223"/>
      <c r="AYG261" s="223"/>
      <c r="AYH261" s="333"/>
      <c r="AYI261" s="333"/>
      <c r="AYJ261" s="223"/>
      <c r="AYK261" s="418"/>
      <c r="AYL261" s="418"/>
      <c r="AYM261" s="331"/>
      <c r="AYN261" s="332"/>
      <c r="AYO261" s="418"/>
      <c r="AYP261" s="223"/>
      <c r="AYQ261" s="223"/>
      <c r="AYR261" s="333"/>
      <c r="AYS261" s="333"/>
      <c r="AYT261" s="223"/>
      <c r="AYU261" s="418"/>
      <c r="AYV261" s="418"/>
      <c r="AYW261" s="331"/>
      <c r="AYX261" s="332"/>
      <c r="AYY261" s="418"/>
      <c r="AYZ261" s="223"/>
      <c r="AZA261" s="223"/>
      <c r="AZB261" s="333"/>
      <c r="AZC261" s="333"/>
      <c r="AZD261" s="223"/>
      <c r="AZE261" s="418"/>
      <c r="AZF261" s="418"/>
      <c r="AZG261" s="331"/>
      <c r="AZH261" s="332"/>
      <c r="AZI261" s="418"/>
      <c r="AZJ261" s="223"/>
      <c r="AZK261" s="223"/>
      <c r="AZL261" s="333"/>
      <c r="AZM261" s="333"/>
      <c r="AZN261" s="223"/>
      <c r="AZO261" s="418"/>
      <c r="AZP261" s="418"/>
      <c r="AZQ261" s="331"/>
      <c r="AZR261" s="332"/>
      <c r="AZS261" s="418"/>
      <c r="AZT261" s="223"/>
      <c r="AZU261" s="223"/>
      <c r="AZV261" s="333"/>
      <c r="AZW261" s="333"/>
      <c r="AZX261" s="223"/>
      <c r="AZY261" s="418"/>
      <c r="AZZ261" s="418"/>
      <c r="BAA261" s="331"/>
      <c r="BAB261" s="332"/>
      <c r="BAC261" s="418"/>
      <c r="BAD261" s="223"/>
      <c r="BAE261" s="223"/>
      <c r="BAF261" s="333"/>
      <c r="BAG261" s="333"/>
      <c r="BAH261" s="223"/>
      <c r="BAI261" s="418"/>
      <c r="BAJ261" s="418"/>
      <c r="BAK261" s="331"/>
      <c r="BAL261" s="332"/>
      <c r="BAM261" s="418"/>
      <c r="BAN261" s="223"/>
      <c r="BAO261" s="223"/>
      <c r="BAP261" s="333"/>
      <c r="BAQ261" s="333"/>
      <c r="BAR261" s="223"/>
      <c r="BAS261" s="418"/>
      <c r="BAT261" s="418"/>
      <c r="BAU261" s="331"/>
      <c r="BAV261" s="332"/>
      <c r="BAW261" s="418"/>
      <c r="BAX261" s="223"/>
      <c r="BAY261" s="223"/>
      <c r="BAZ261" s="333"/>
      <c r="BBA261" s="333"/>
      <c r="BBB261" s="223"/>
      <c r="BBC261" s="418"/>
      <c r="BBD261" s="418"/>
      <c r="BBE261" s="331"/>
      <c r="BBF261" s="332"/>
      <c r="BBG261" s="418"/>
      <c r="BBH261" s="223"/>
      <c r="BBI261" s="223"/>
      <c r="BBJ261" s="333"/>
      <c r="BBK261" s="333"/>
      <c r="BBL261" s="223"/>
      <c r="BBM261" s="418"/>
      <c r="BBN261" s="418"/>
      <c r="BBO261" s="331"/>
      <c r="BBP261" s="332"/>
      <c r="BBQ261" s="418"/>
      <c r="BBR261" s="223"/>
      <c r="BBS261" s="223"/>
      <c r="BBT261" s="333"/>
      <c r="BBU261" s="333"/>
      <c r="BBV261" s="223"/>
      <c r="BBW261" s="418"/>
      <c r="BBX261" s="418"/>
      <c r="BBY261" s="331"/>
      <c r="BBZ261" s="332"/>
      <c r="BCA261" s="418"/>
      <c r="BCB261" s="223"/>
      <c r="BCC261" s="223"/>
      <c r="BCD261" s="333"/>
      <c r="BCE261" s="333"/>
      <c r="BCF261" s="223"/>
      <c r="BCG261" s="418"/>
      <c r="BCH261" s="418"/>
      <c r="BCI261" s="331"/>
      <c r="BCJ261" s="332"/>
      <c r="BCK261" s="418"/>
      <c r="BCL261" s="223"/>
      <c r="BCM261" s="223"/>
      <c r="BCN261" s="333"/>
      <c r="BCO261" s="333"/>
      <c r="BCP261" s="223"/>
      <c r="BCQ261" s="418"/>
      <c r="BCR261" s="418"/>
      <c r="BCS261" s="331"/>
      <c r="BCT261" s="332"/>
      <c r="BCU261" s="418"/>
      <c r="BCV261" s="223"/>
      <c r="BCW261" s="223"/>
      <c r="BCX261" s="333"/>
      <c r="BCY261" s="333"/>
      <c r="BCZ261" s="223"/>
      <c r="BDA261" s="418"/>
      <c r="BDB261" s="418"/>
      <c r="BDC261" s="331"/>
      <c r="BDD261" s="332"/>
      <c r="BDE261" s="418"/>
      <c r="BDF261" s="223"/>
      <c r="BDG261" s="223"/>
      <c r="BDH261" s="333"/>
      <c r="BDI261" s="333"/>
      <c r="BDJ261" s="223"/>
      <c r="BDK261" s="418"/>
      <c r="BDL261" s="418"/>
      <c r="BDM261" s="331"/>
      <c r="BDN261" s="332"/>
      <c r="BDO261" s="418"/>
      <c r="BDP261" s="223"/>
      <c r="BDQ261" s="223"/>
      <c r="BDR261" s="333"/>
      <c r="BDS261" s="333"/>
      <c r="BDT261" s="223"/>
      <c r="BDU261" s="418"/>
      <c r="BDV261" s="418"/>
      <c r="BDW261" s="331"/>
      <c r="BDX261" s="332"/>
      <c r="BDY261" s="418"/>
      <c r="BDZ261" s="223"/>
      <c r="BEA261" s="223"/>
      <c r="BEB261" s="333"/>
      <c r="BEC261" s="333"/>
      <c r="BED261" s="223"/>
      <c r="BEE261" s="418"/>
      <c r="BEF261" s="418"/>
      <c r="BEG261" s="331"/>
      <c r="BEH261" s="332"/>
      <c r="BEI261" s="418"/>
      <c r="BEJ261" s="223"/>
      <c r="BEK261" s="223"/>
      <c r="BEL261" s="333"/>
      <c r="BEM261" s="333"/>
      <c r="BEN261" s="223"/>
      <c r="BEO261" s="418"/>
      <c r="BEP261" s="418"/>
      <c r="BEQ261" s="331"/>
      <c r="BER261" s="332"/>
      <c r="BES261" s="418"/>
      <c r="BET261" s="223"/>
      <c r="BEU261" s="223"/>
      <c r="BEV261" s="333"/>
      <c r="BEW261" s="333"/>
      <c r="BEX261" s="223"/>
      <c r="BEY261" s="418"/>
      <c r="BEZ261" s="418"/>
      <c r="BFA261" s="331"/>
      <c r="BFB261" s="332"/>
      <c r="BFC261" s="418"/>
      <c r="BFD261" s="223"/>
      <c r="BFE261" s="223"/>
      <c r="BFF261" s="333"/>
      <c r="BFG261" s="333"/>
      <c r="BFH261" s="223"/>
      <c r="BFI261" s="418"/>
      <c r="BFJ261" s="418"/>
      <c r="BFK261" s="331"/>
      <c r="BFL261" s="332"/>
      <c r="BFM261" s="418"/>
      <c r="BFN261" s="223"/>
      <c r="BFO261" s="223"/>
      <c r="BFP261" s="333"/>
      <c r="BFQ261" s="333"/>
      <c r="BFR261" s="223"/>
      <c r="BFS261" s="418"/>
      <c r="BFT261" s="418"/>
      <c r="BFU261" s="331"/>
      <c r="BFV261" s="332"/>
      <c r="BFW261" s="418"/>
      <c r="BFX261" s="223"/>
      <c r="BFY261" s="223"/>
      <c r="BFZ261" s="333"/>
      <c r="BGA261" s="333"/>
      <c r="BGB261" s="223"/>
      <c r="BGC261" s="418"/>
      <c r="BGD261" s="418"/>
      <c r="BGE261" s="331"/>
      <c r="BGF261" s="332"/>
      <c r="BGG261" s="418"/>
      <c r="BGH261" s="223"/>
      <c r="BGI261" s="223"/>
      <c r="BGJ261" s="333"/>
      <c r="BGK261" s="333"/>
      <c r="BGL261" s="223"/>
      <c r="BGM261" s="418"/>
      <c r="BGN261" s="418"/>
      <c r="BGO261" s="331"/>
      <c r="BGP261" s="332"/>
      <c r="BGQ261" s="418"/>
      <c r="BGR261" s="223"/>
      <c r="BGS261" s="223"/>
      <c r="BGT261" s="333"/>
      <c r="BGU261" s="333"/>
      <c r="BGV261" s="223"/>
      <c r="BGW261" s="418"/>
      <c r="BGX261" s="418"/>
      <c r="BGY261" s="331"/>
      <c r="BGZ261" s="332"/>
      <c r="BHA261" s="418"/>
      <c r="BHB261" s="223"/>
      <c r="BHC261" s="223"/>
      <c r="BHD261" s="333"/>
      <c r="BHE261" s="333"/>
      <c r="BHF261" s="223"/>
      <c r="BHG261" s="418"/>
      <c r="BHH261" s="418"/>
      <c r="BHI261" s="331"/>
      <c r="BHJ261" s="332"/>
      <c r="BHK261" s="418"/>
      <c r="BHL261" s="223"/>
      <c r="BHM261" s="223"/>
      <c r="BHN261" s="333"/>
      <c r="BHO261" s="333"/>
      <c r="BHP261" s="223"/>
      <c r="BHQ261" s="418"/>
      <c r="BHR261" s="418"/>
      <c r="BHS261" s="331"/>
      <c r="BHT261" s="332"/>
      <c r="BHU261" s="418"/>
      <c r="BHV261" s="223"/>
      <c r="BHW261" s="223"/>
      <c r="BHX261" s="333"/>
      <c r="BHY261" s="333"/>
      <c r="BHZ261" s="223"/>
      <c r="BIA261" s="418"/>
      <c r="BIB261" s="418"/>
      <c r="BIC261" s="331"/>
      <c r="BID261" s="332"/>
      <c r="BIE261" s="418"/>
      <c r="BIF261" s="223"/>
      <c r="BIG261" s="223"/>
      <c r="BIH261" s="333"/>
      <c r="BII261" s="333"/>
      <c r="BIJ261" s="223"/>
      <c r="BIK261" s="418"/>
      <c r="BIL261" s="418"/>
      <c r="BIM261" s="331"/>
      <c r="BIN261" s="332"/>
      <c r="BIO261" s="418"/>
      <c r="BIP261" s="223"/>
      <c r="BIQ261" s="223"/>
      <c r="BIR261" s="333"/>
      <c r="BIS261" s="333"/>
      <c r="BIT261" s="223"/>
      <c r="BIU261" s="418"/>
      <c r="BIV261" s="418"/>
      <c r="BIW261" s="331"/>
      <c r="BIX261" s="332"/>
      <c r="BIY261" s="418"/>
      <c r="BIZ261" s="223"/>
      <c r="BJA261" s="223"/>
      <c r="BJB261" s="333"/>
      <c r="BJC261" s="333"/>
      <c r="BJD261" s="223"/>
      <c r="BJE261" s="418"/>
      <c r="BJF261" s="418"/>
      <c r="BJG261" s="331"/>
      <c r="BJH261" s="332"/>
      <c r="BJI261" s="418"/>
      <c r="BJJ261" s="223"/>
      <c r="BJK261" s="223"/>
      <c r="BJL261" s="333"/>
      <c r="BJM261" s="333"/>
      <c r="BJN261" s="223"/>
      <c r="BJO261" s="418"/>
      <c r="BJP261" s="418"/>
      <c r="BJQ261" s="331"/>
      <c r="BJR261" s="332"/>
      <c r="BJS261" s="418"/>
      <c r="BJT261" s="223"/>
      <c r="BJU261" s="223"/>
      <c r="BJV261" s="333"/>
      <c r="BJW261" s="333"/>
      <c r="BJX261" s="223"/>
      <c r="BJY261" s="418"/>
      <c r="BJZ261" s="418"/>
      <c r="BKA261" s="331"/>
      <c r="BKB261" s="332"/>
      <c r="BKC261" s="418"/>
      <c r="BKD261" s="223"/>
      <c r="BKE261" s="223"/>
      <c r="BKF261" s="333"/>
      <c r="BKG261" s="333"/>
      <c r="BKH261" s="223"/>
      <c r="BKI261" s="418"/>
      <c r="BKJ261" s="418"/>
      <c r="BKK261" s="331"/>
      <c r="BKL261" s="332"/>
      <c r="BKM261" s="418"/>
      <c r="BKN261" s="223"/>
      <c r="BKO261" s="223"/>
      <c r="BKP261" s="333"/>
      <c r="BKQ261" s="333"/>
      <c r="BKR261" s="223"/>
      <c r="BKS261" s="418"/>
      <c r="BKT261" s="418"/>
      <c r="BKU261" s="331"/>
      <c r="BKV261" s="332"/>
      <c r="BKW261" s="418"/>
      <c r="BKX261" s="223"/>
      <c r="BKY261" s="223"/>
      <c r="BKZ261" s="333"/>
      <c r="BLA261" s="333"/>
      <c r="BLB261" s="223"/>
      <c r="BLC261" s="418"/>
      <c r="BLD261" s="418"/>
      <c r="BLE261" s="331"/>
      <c r="BLF261" s="332"/>
      <c r="BLG261" s="418"/>
      <c r="BLH261" s="223"/>
      <c r="BLI261" s="223"/>
      <c r="BLJ261" s="333"/>
      <c r="BLK261" s="333"/>
      <c r="BLL261" s="223"/>
      <c r="BLM261" s="418"/>
      <c r="BLN261" s="418"/>
      <c r="BLO261" s="331"/>
      <c r="BLP261" s="332"/>
      <c r="BLQ261" s="418"/>
      <c r="BLR261" s="223"/>
      <c r="BLS261" s="223"/>
      <c r="BLT261" s="333"/>
      <c r="BLU261" s="333"/>
      <c r="BLV261" s="223"/>
      <c r="BLW261" s="418"/>
      <c r="BLX261" s="418"/>
      <c r="BLY261" s="331"/>
      <c r="BLZ261" s="332"/>
      <c r="BMA261" s="418"/>
      <c r="BMB261" s="223"/>
      <c r="BMC261" s="223"/>
      <c r="BMD261" s="333"/>
      <c r="BME261" s="333"/>
      <c r="BMF261" s="223"/>
      <c r="BMG261" s="418"/>
      <c r="BMH261" s="418"/>
      <c r="BMI261" s="331"/>
      <c r="BMJ261" s="332"/>
      <c r="BMK261" s="418"/>
      <c r="BML261" s="223"/>
      <c r="BMM261" s="223"/>
      <c r="BMN261" s="333"/>
      <c r="BMO261" s="333"/>
      <c r="BMP261" s="223"/>
      <c r="BMQ261" s="418"/>
      <c r="BMR261" s="418"/>
      <c r="BMS261" s="331"/>
      <c r="BMT261" s="332"/>
      <c r="BMU261" s="418"/>
      <c r="BMV261" s="223"/>
      <c r="BMW261" s="223"/>
      <c r="BMX261" s="333"/>
      <c r="BMY261" s="333"/>
      <c r="BMZ261" s="223"/>
      <c r="BNA261" s="418"/>
      <c r="BNB261" s="418"/>
      <c r="BNC261" s="331"/>
      <c r="BND261" s="332"/>
      <c r="BNE261" s="418"/>
      <c r="BNF261" s="223"/>
      <c r="BNG261" s="223"/>
      <c r="BNH261" s="333"/>
      <c r="BNI261" s="333"/>
      <c r="BNJ261" s="223"/>
      <c r="BNK261" s="418"/>
      <c r="BNL261" s="418"/>
      <c r="BNM261" s="331"/>
      <c r="BNN261" s="332"/>
      <c r="BNO261" s="418"/>
      <c r="BNP261" s="223"/>
      <c r="BNQ261" s="223"/>
      <c r="BNR261" s="333"/>
      <c r="BNS261" s="333"/>
      <c r="BNT261" s="223"/>
      <c r="BNU261" s="418"/>
      <c r="BNV261" s="418"/>
      <c r="BNW261" s="331"/>
      <c r="BNX261" s="332"/>
      <c r="BNY261" s="418"/>
      <c r="BNZ261" s="223"/>
      <c r="BOA261" s="223"/>
      <c r="BOB261" s="333"/>
      <c r="BOC261" s="333"/>
      <c r="BOD261" s="223"/>
      <c r="BOE261" s="418"/>
      <c r="BOF261" s="418"/>
      <c r="BOG261" s="331"/>
      <c r="BOH261" s="332"/>
      <c r="BOI261" s="418"/>
      <c r="BOJ261" s="223"/>
      <c r="BOK261" s="223"/>
      <c r="BOL261" s="333"/>
      <c r="BOM261" s="333"/>
      <c r="BON261" s="223"/>
      <c r="BOO261" s="418"/>
      <c r="BOP261" s="418"/>
      <c r="BOQ261" s="331"/>
      <c r="BOR261" s="332"/>
      <c r="BOS261" s="418"/>
      <c r="BOT261" s="223"/>
      <c r="BOU261" s="223"/>
      <c r="BOV261" s="333"/>
      <c r="BOW261" s="333"/>
      <c r="BOX261" s="223"/>
      <c r="BOY261" s="418"/>
      <c r="BOZ261" s="418"/>
      <c r="BPA261" s="331"/>
      <c r="BPB261" s="332"/>
      <c r="BPC261" s="418"/>
      <c r="BPD261" s="223"/>
      <c r="BPE261" s="223"/>
      <c r="BPF261" s="333"/>
      <c r="BPG261" s="333"/>
      <c r="BPH261" s="223"/>
      <c r="BPI261" s="418"/>
      <c r="BPJ261" s="418"/>
      <c r="BPK261" s="331"/>
      <c r="BPL261" s="332"/>
      <c r="BPM261" s="418"/>
      <c r="BPN261" s="223"/>
      <c r="BPO261" s="223"/>
      <c r="BPP261" s="333"/>
      <c r="BPQ261" s="333"/>
      <c r="BPR261" s="223"/>
      <c r="BPS261" s="418"/>
      <c r="BPT261" s="418"/>
      <c r="BPU261" s="331"/>
      <c r="BPV261" s="332"/>
      <c r="BPW261" s="418"/>
      <c r="BPX261" s="223"/>
      <c r="BPY261" s="223"/>
      <c r="BPZ261" s="333"/>
      <c r="BQA261" s="333"/>
      <c r="BQB261" s="223"/>
      <c r="BQC261" s="418"/>
      <c r="BQD261" s="418"/>
      <c r="BQE261" s="331"/>
      <c r="BQF261" s="332"/>
      <c r="BQG261" s="418"/>
      <c r="BQH261" s="223"/>
      <c r="BQI261" s="223"/>
      <c r="BQJ261" s="333"/>
      <c r="BQK261" s="333"/>
      <c r="BQL261" s="223"/>
      <c r="BQM261" s="418"/>
      <c r="BQN261" s="418"/>
      <c r="BQO261" s="331"/>
      <c r="BQP261" s="332"/>
      <c r="BQQ261" s="418"/>
      <c r="BQR261" s="223"/>
      <c r="BQS261" s="223"/>
      <c r="BQT261" s="333"/>
      <c r="BQU261" s="333"/>
      <c r="BQV261" s="223"/>
      <c r="BQW261" s="418"/>
      <c r="BQX261" s="418"/>
      <c r="BQY261" s="331"/>
      <c r="BQZ261" s="332"/>
      <c r="BRA261" s="418"/>
      <c r="BRB261" s="223"/>
      <c r="BRC261" s="223"/>
      <c r="BRD261" s="333"/>
      <c r="BRE261" s="333"/>
      <c r="BRF261" s="223"/>
      <c r="BRG261" s="418"/>
      <c r="BRH261" s="418"/>
      <c r="BRI261" s="331"/>
      <c r="BRJ261" s="332"/>
      <c r="BRK261" s="418"/>
      <c r="BRL261" s="223"/>
      <c r="BRM261" s="223"/>
      <c r="BRN261" s="333"/>
      <c r="BRO261" s="333"/>
      <c r="BRP261" s="223"/>
      <c r="BRQ261" s="418"/>
      <c r="BRR261" s="418"/>
      <c r="BRS261" s="331"/>
      <c r="BRT261" s="332"/>
      <c r="BRU261" s="418"/>
      <c r="BRV261" s="223"/>
      <c r="BRW261" s="223"/>
      <c r="BRX261" s="333"/>
      <c r="BRY261" s="333"/>
      <c r="BRZ261" s="223"/>
      <c r="BSA261" s="418"/>
      <c r="BSB261" s="418"/>
      <c r="BSC261" s="331"/>
      <c r="BSD261" s="332"/>
      <c r="BSE261" s="418"/>
      <c r="BSF261" s="223"/>
      <c r="BSG261" s="223"/>
      <c r="BSH261" s="333"/>
      <c r="BSI261" s="333"/>
      <c r="BSJ261" s="223"/>
      <c r="BSK261" s="418"/>
      <c r="BSL261" s="418"/>
      <c r="BSM261" s="331"/>
      <c r="BSN261" s="332"/>
      <c r="BSO261" s="418"/>
      <c r="BSP261" s="223"/>
      <c r="BSQ261" s="223"/>
      <c r="BSR261" s="333"/>
      <c r="BSS261" s="333"/>
      <c r="BST261" s="223"/>
      <c r="BSU261" s="418"/>
      <c r="BSV261" s="418"/>
      <c r="BSW261" s="331"/>
      <c r="BSX261" s="332"/>
      <c r="BSY261" s="418"/>
      <c r="BSZ261" s="223"/>
      <c r="BTA261" s="223"/>
      <c r="BTB261" s="333"/>
      <c r="BTC261" s="333"/>
      <c r="BTD261" s="223"/>
      <c r="BTE261" s="418"/>
      <c r="BTF261" s="418"/>
      <c r="BTG261" s="331"/>
      <c r="BTH261" s="332"/>
      <c r="BTI261" s="418"/>
      <c r="BTJ261" s="223"/>
      <c r="BTK261" s="223"/>
      <c r="BTL261" s="333"/>
      <c r="BTM261" s="333"/>
      <c r="BTN261" s="223"/>
      <c r="BTO261" s="418"/>
      <c r="BTP261" s="418"/>
      <c r="BTQ261" s="331"/>
      <c r="BTR261" s="332"/>
      <c r="BTS261" s="418"/>
      <c r="BTT261" s="223"/>
      <c r="BTU261" s="223"/>
      <c r="BTV261" s="333"/>
      <c r="BTW261" s="333"/>
      <c r="BTX261" s="223"/>
      <c r="BTY261" s="418"/>
      <c r="BTZ261" s="418"/>
      <c r="BUA261" s="331"/>
      <c r="BUB261" s="332"/>
      <c r="BUC261" s="418"/>
      <c r="BUD261" s="223"/>
      <c r="BUE261" s="223"/>
      <c r="BUF261" s="333"/>
      <c r="BUG261" s="333"/>
      <c r="BUH261" s="223"/>
      <c r="BUI261" s="418"/>
      <c r="BUJ261" s="418"/>
      <c r="BUK261" s="331"/>
      <c r="BUL261" s="332"/>
      <c r="BUM261" s="418"/>
      <c r="BUN261" s="223"/>
      <c r="BUO261" s="223"/>
      <c r="BUP261" s="333"/>
      <c r="BUQ261" s="333"/>
      <c r="BUR261" s="223"/>
      <c r="BUS261" s="418"/>
      <c r="BUT261" s="418"/>
      <c r="BUU261" s="331"/>
      <c r="BUV261" s="332"/>
      <c r="BUW261" s="418"/>
      <c r="BUX261" s="223"/>
      <c r="BUY261" s="223"/>
      <c r="BUZ261" s="333"/>
      <c r="BVA261" s="333"/>
      <c r="BVB261" s="223"/>
      <c r="BVC261" s="418"/>
      <c r="BVD261" s="418"/>
      <c r="BVE261" s="331"/>
      <c r="BVF261" s="332"/>
      <c r="BVG261" s="418"/>
      <c r="BVH261" s="223"/>
      <c r="BVI261" s="223"/>
      <c r="BVJ261" s="333"/>
      <c r="BVK261" s="333"/>
      <c r="BVL261" s="223"/>
      <c r="BVM261" s="418"/>
      <c r="BVN261" s="418"/>
      <c r="BVO261" s="331"/>
      <c r="BVP261" s="332"/>
      <c r="BVQ261" s="418"/>
      <c r="BVR261" s="223"/>
      <c r="BVS261" s="223"/>
      <c r="BVT261" s="333"/>
      <c r="BVU261" s="333"/>
      <c r="BVV261" s="223"/>
      <c r="BVW261" s="418"/>
      <c r="BVX261" s="418"/>
      <c r="BVY261" s="331"/>
      <c r="BVZ261" s="332"/>
      <c r="BWA261" s="418"/>
      <c r="BWB261" s="223"/>
      <c r="BWC261" s="223"/>
      <c r="BWD261" s="333"/>
      <c r="BWE261" s="333"/>
      <c r="BWF261" s="223"/>
      <c r="BWG261" s="418"/>
      <c r="BWH261" s="418"/>
      <c r="BWI261" s="331"/>
      <c r="BWJ261" s="332"/>
      <c r="BWK261" s="418"/>
      <c r="BWL261" s="223"/>
      <c r="BWM261" s="223"/>
      <c r="BWN261" s="333"/>
      <c r="BWO261" s="333"/>
      <c r="BWP261" s="223"/>
      <c r="BWQ261" s="418"/>
      <c r="BWR261" s="418"/>
      <c r="BWS261" s="331"/>
      <c r="BWT261" s="332"/>
      <c r="BWU261" s="418"/>
      <c r="BWV261" s="223"/>
      <c r="BWW261" s="223"/>
      <c r="BWX261" s="333"/>
      <c r="BWY261" s="333"/>
      <c r="BWZ261" s="223"/>
      <c r="BXA261" s="418"/>
      <c r="BXB261" s="418"/>
      <c r="BXC261" s="331"/>
      <c r="BXD261" s="332"/>
      <c r="BXE261" s="418"/>
      <c r="BXF261" s="223"/>
      <c r="BXG261" s="223"/>
      <c r="BXH261" s="333"/>
      <c r="BXI261" s="333"/>
      <c r="BXJ261" s="223"/>
      <c r="BXK261" s="418"/>
      <c r="BXL261" s="418"/>
      <c r="BXM261" s="331"/>
      <c r="BXN261" s="332"/>
      <c r="BXO261" s="418"/>
      <c r="BXP261" s="223"/>
      <c r="BXQ261" s="223"/>
      <c r="BXR261" s="333"/>
      <c r="BXS261" s="333"/>
      <c r="BXT261" s="223"/>
      <c r="BXU261" s="418"/>
      <c r="BXV261" s="418"/>
      <c r="BXW261" s="331"/>
      <c r="BXX261" s="332"/>
      <c r="BXY261" s="418"/>
      <c r="BXZ261" s="223"/>
      <c r="BYA261" s="223"/>
      <c r="BYB261" s="333"/>
      <c r="BYC261" s="333"/>
      <c r="BYD261" s="223"/>
      <c r="BYE261" s="418"/>
      <c r="BYF261" s="418"/>
      <c r="BYG261" s="331"/>
      <c r="BYH261" s="332"/>
      <c r="BYI261" s="418"/>
      <c r="BYJ261" s="223"/>
      <c r="BYK261" s="223"/>
      <c r="BYL261" s="333"/>
      <c r="BYM261" s="333"/>
      <c r="BYN261" s="223"/>
      <c r="BYO261" s="418"/>
      <c r="BYP261" s="418"/>
      <c r="BYQ261" s="331"/>
      <c r="BYR261" s="332"/>
      <c r="BYS261" s="418"/>
      <c r="BYT261" s="223"/>
      <c r="BYU261" s="223"/>
      <c r="BYV261" s="333"/>
      <c r="BYW261" s="333"/>
      <c r="BYX261" s="223"/>
      <c r="BYY261" s="418"/>
      <c r="BYZ261" s="418"/>
      <c r="BZA261" s="331"/>
      <c r="BZB261" s="332"/>
      <c r="BZC261" s="418"/>
      <c r="BZD261" s="223"/>
      <c r="BZE261" s="223"/>
      <c r="BZF261" s="333"/>
      <c r="BZG261" s="333"/>
      <c r="BZH261" s="223"/>
      <c r="BZI261" s="418"/>
      <c r="BZJ261" s="418"/>
      <c r="BZK261" s="331"/>
      <c r="BZL261" s="332"/>
      <c r="BZM261" s="418"/>
      <c r="BZN261" s="223"/>
      <c r="BZO261" s="223"/>
      <c r="BZP261" s="333"/>
      <c r="BZQ261" s="333"/>
      <c r="BZR261" s="223"/>
      <c r="BZS261" s="418"/>
      <c r="BZT261" s="418"/>
      <c r="BZU261" s="331"/>
      <c r="BZV261" s="332"/>
      <c r="BZW261" s="418"/>
      <c r="BZX261" s="223"/>
      <c r="BZY261" s="223"/>
      <c r="BZZ261" s="333"/>
      <c r="CAA261" s="333"/>
      <c r="CAB261" s="223"/>
      <c r="CAC261" s="418"/>
      <c r="CAD261" s="418"/>
      <c r="CAE261" s="331"/>
      <c r="CAF261" s="332"/>
      <c r="CAG261" s="418"/>
      <c r="CAH261" s="223"/>
      <c r="CAI261" s="223"/>
      <c r="CAJ261" s="333"/>
      <c r="CAK261" s="333"/>
      <c r="CAL261" s="223"/>
      <c r="CAM261" s="418"/>
      <c r="CAN261" s="418"/>
      <c r="CAO261" s="331"/>
      <c r="CAP261" s="332"/>
      <c r="CAQ261" s="418"/>
      <c r="CAR261" s="223"/>
      <c r="CAS261" s="223"/>
      <c r="CAT261" s="333"/>
      <c r="CAU261" s="333"/>
      <c r="CAV261" s="223"/>
      <c r="CAW261" s="418"/>
      <c r="CAX261" s="418"/>
      <c r="CAY261" s="331"/>
      <c r="CAZ261" s="332"/>
      <c r="CBA261" s="418"/>
      <c r="CBB261" s="223"/>
      <c r="CBC261" s="223"/>
      <c r="CBD261" s="333"/>
      <c r="CBE261" s="333"/>
      <c r="CBF261" s="223"/>
      <c r="CBG261" s="418"/>
      <c r="CBH261" s="418"/>
      <c r="CBI261" s="331"/>
      <c r="CBJ261" s="332"/>
      <c r="CBK261" s="418"/>
      <c r="CBL261" s="223"/>
      <c r="CBM261" s="223"/>
      <c r="CBN261" s="333"/>
      <c r="CBO261" s="333"/>
      <c r="CBP261" s="223"/>
      <c r="CBQ261" s="418"/>
      <c r="CBR261" s="418"/>
      <c r="CBS261" s="331"/>
      <c r="CBT261" s="332"/>
      <c r="CBU261" s="418"/>
      <c r="CBV261" s="223"/>
      <c r="CBW261" s="223"/>
      <c r="CBX261" s="333"/>
      <c r="CBY261" s="333"/>
      <c r="CBZ261" s="223"/>
      <c r="CCA261" s="418"/>
      <c r="CCB261" s="418"/>
      <c r="CCC261" s="331"/>
      <c r="CCD261" s="332"/>
      <c r="CCE261" s="418"/>
      <c r="CCF261" s="223"/>
      <c r="CCG261" s="223"/>
      <c r="CCH261" s="333"/>
      <c r="CCI261" s="333"/>
      <c r="CCJ261" s="223"/>
      <c r="CCK261" s="418"/>
      <c r="CCL261" s="418"/>
      <c r="CCM261" s="331"/>
      <c r="CCN261" s="332"/>
      <c r="CCO261" s="418"/>
      <c r="CCP261" s="223"/>
      <c r="CCQ261" s="223"/>
      <c r="CCR261" s="333"/>
      <c r="CCS261" s="333"/>
      <c r="CCT261" s="223"/>
      <c r="CCU261" s="418"/>
      <c r="CCV261" s="418"/>
      <c r="CCW261" s="331"/>
      <c r="CCX261" s="332"/>
      <c r="CCY261" s="418"/>
      <c r="CCZ261" s="223"/>
      <c r="CDA261" s="223"/>
      <c r="CDB261" s="333"/>
      <c r="CDC261" s="333"/>
      <c r="CDD261" s="223"/>
      <c r="CDE261" s="418"/>
      <c r="CDF261" s="418"/>
      <c r="CDG261" s="331"/>
      <c r="CDH261" s="332"/>
      <c r="CDI261" s="418"/>
      <c r="CDJ261" s="223"/>
      <c r="CDK261" s="223"/>
      <c r="CDL261" s="333"/>
      <c r="CDM261" s="333"/>
      <c r="CDN261" s="223"/>
      <c r="CDO261" s="418"/>
      <c r="CDP261" s="418"/>
      <c r="CDQ261" s="331"/>
      <c r="CDR261" s="332"/>
      <c r="CDS261" s="418"/>
      <c r="CDT261" s="223"/>
      <c r="CDU261" s="223"/>
      <c r="CDV261" s="333"/>
      <c r="CDW261" s="333"/>
      <c r="CDX261" s="223"/>
      <c r="CDY261" s="418"/>
      <c r="CDZ261" s="418"/>
      <c r="CEA261" s="331"/>
      <c r="CEB261" s="332"/>
      <c r="CEC261" s="418"/>
      <c r="CED261" s="223"/>
      <c r="CEE261" s="223"/>
      <c r="CEF261" s="333"/>
      <c r="CEG261" s="333"/>
      <c r="CEH261" s="223"/>
      <c r="CEI261" s="418"/>
      <c r="CEJ261" s="418"/>
      <c r="CEK261" s="331"/>
      <c r="CEL261" s="332"/>
      <c r="CEM261" s="418"/>
      <c r="CEN261" s="223"/>
      <c r="CEO261" s="223"/>
      <c r="CEP261" s="333"/>
      <c r="CEQ261" s="333"/>
      <c r="CER261" s="223"/>
      <c r="CES261" s="418"/>
      <c r="CET261" s="418"/>
      <c r="CEU261" s="331"/>
      <c r="CEV261" s="332"/>
      <c r="CEW261" s="418"/>
      <c r="CEX261" s="223"/>
      <c r="CEY261" s="223"/>
      <c r="CEZ261" s="333"/>
      <c r="CFA261" s="333"/>
      <c r="CFB261" s="223"/>
      <c r="CFC261" s="418"/>
      <c r="CFD261" s="418"/>
      <c r="CFE261" s="331"/>
      <c r="CFF261" s="332"/>
      <c r="CFG261" s="418"/>
      <c r="CFH261" s="223"/>
      <c r="CFI261" s="223"/>
      <c r="CFJ261" s="333"/>
      <c r="CFK261" s="333"/>
      <c r="CFL261" s="223"/>
      <c r="CFM261" s="418"/>
      <c r="CFN261" s="418"/>
      <c r="CFO261" s="331"/>
      <c r="CFP261" s="332"/>
      <c r="CFQ261" s="418"/>
      <c r="CFR261" s="223"/>
      <c r="CFS261" s="223"/>
      <c r="CFT261" s="333"/>
      <c r="CFU261" s="333"/>
      <c r="CFV261" s="223"/>
      <c r="CFW261" s="418"/>
      <c r="CFX261" s="418"/>
      <c r="CFY261" s="331"/>
      <c r="CFZ261" s="332"/>
      <c r="CGA261" s="418"/>
      <c r="CGB261" s="223"/>
      <c r="CGC261" s="223"/>
      <c r="CGD261" s="333"/>
      <c r="CGE261" s="333"/>
      <c r="CGF261" s="223"/>
      <c r="CGG261" s="418"/>
      <c r="CGH261" s="418"/>
      <c r="CGI261" s="331"/>
      <c r="CGJ261" s="332"/>
      <c r="CGK261" s="418"/>
      <c r="CGL261" s="223"/>
      <c r="CGM261" s="223"/>
      <c r="CGN261" s="333"/>
      <c r="CGO261" s="333"/>
      <c r="CGP261" s="223"/>
      <c r="CGQ261" s="418"/>
      <c r="CGR261" s="418"/>
      <c r="CGS261" s="331"/>
      <c r="CGT261" s="332"/>
      <c r="CGU261" s="418"/>
      <c r="CGV261" s="223"/>
      <c r="CGW261" s="223"/>
      <c r="CGX261" s="333"/>
      <c r="CGY261" s="333"/>
      <c r="CGZ261" s="223"/>
      <c r="CHA261" s="418"/>
      <c r="CHB261" s="418"/>
      <c r="CHC261" s="331"/>
      <c r="CHD261" s="332"/>
      <c r="CHE261" s="418"/>
      <c r="CHF261" s="223"/>
      <c r="CHG261" s="223"/>
      <c r="CHH261" s="333"/>
      <c r="CHI261" s="333"/>
      <c r="CHJ261" s="223"/>
      <c r="CHK261" s="418"/>
      <c r="CHL261" s="418"/>
      <c r="CHM261" s="331"/>
      <c r="CHN261" s="332"/>
      <c r="CHO261" s="418"/>
      <c r="CHP261" s="223"/>
      <c r="CHQ261" s="223"/>
      <c r="CHR261" s="333"/>
      <c r="CHS261" s="333"/>
      <c r="CHT261" s="223"/>
      <c r="CHU261" s="418"/>
      <c r="CHV261" s="418"/>
      <c r="CHW261" s="331"/>
      <c r="CHX261" s="332"/>
      <c r="CHY261" s="418"/>
      <c r="CHZ261" s="223"/>
      <c r="CIA261" s="223"/>
      <c r="CIB261" s="333"/>
      <c r="CIC261" s="333"/>
      <c r="CID261" s="223"/>
      <c r="CIE261" s="418"/>
      <c r="CIF261" s="418"/>
      <c r="CIG261" s="331"/>
      <c r="CIH261" s="332"/>
      <c r="CII261" s="418"/>
      <c r="CIJ261" s="223"/>
      <c r="CIK261" s="223"/>
      <c r="CIL261" s="333"/>
      <c r="CIM261" s="333"/>
      <c r="CIN261" s="223"/>
      <c r="CIO261" s="418"/>
      <c r="CIP261" s="418"/>
      <c r="CIQ261" s="331"/>
      <c r="CIR261" s="332"/>
      <c r="CIS261" s="418"/>
      <c r="CIT261" s="223"/>
      <c r="CIU261" s="223"/>
      <c r="CIV261" s="333"/>
      <c r="CIW261" s="333"/>
      <c r="CIX261" s="223"/>
      <c r="CIY261" s="418"/>
      <c r="CIZ261" s="418"/>
      <c r="CJA261" s="331"/>
      <c r="CJB261" s="332"/>
      <c r="CJC261" s="418"/>
      <c r="CJD261" s="223"/>
      <c r="CJE261" s="223"/>
      <c r="CJF261" s="333"/>
      <c r="CJG261" s="333"/>
      <c r="CJH261" s="223"/>
      <c r="CJI261" s="418"/>
      <c r="CJJ261" s="418"/>
      <c r="CJK261" s="331"/>
      <c r="CJL261" s="332"/>
      <c r="CJM261" s="418"/>
      <c r="CJN261" s="223"/>
      <c r="CJO261" s="223"/>
      <c r="CJP261" s="333"/>
      <c r="CJQ261" s="333"/>
      <c r="CJR261" s="223"/>
      <c r="CJS261" s="418"/>
      <c r="CJT261" s="418"/>
      <c r="CJU261" s="331"/>
      <c r="CJV261" s="332"/>
      <c r="CJW261" s="418"/>
      <c r="CJX261" s="223"/>
      <c r="CJY261" s="223"/>
      <c r="CJZ261" s="333"/>
      <c r="CKA261" s="333"/>
      <c r="CKB261" s="223"/>
      <c r="CKC261" s="418"/>
      <c r="CKD261" s="418"/>
      <c r="CKE261" s="331"/>
      <c r="CKF261" s="332"/>
      <c r="CKG261" s="418"/>
      <c r="CKH261" s="223"/>
      <c r="CKI261" s="223"/>
      <c r="CKJ261" s="333"/>
      <c r="CKK261" s="333"/>
      <c r="CKL261" s="223"/>
      <c r="CKM261" s="418"/>
      <c r="CKN261" s="418"/>
      <c r="CKO261" s="331"/>
      <c r="CKP261" s="332"/>
      <c r="CKQ261" s="418"/>
      <c r="CKR261" s="223"/>
      <c r="CKS261" s="223"/>
      <c r="CKT261" s="333"/>
      <c r="CKU261" s="333"/>
      <c r="CKV261" s="223"/>
      <c r="CKW261" s="418"/>
      <c r="CKX261" s="418"/>
      <c r="CKY261" s="331"/>
      <c r="CKZ261" s="332"/>
      <c r="CLA261" s="418"/>
      <c r="CLB261" s="223"/>
      <c r="CLC261" s="223"/>
      <c r="CLD261" s="333"/>
      <c r="CLE261" s="333"/>
      <c r="CLF261" s="223"/>
      <c r="CLG261" s="418"/>
      <c r="CLH261" s="418"/>
      <c r="CLI261" s="331"/>
      <c r="CLJ261" s="332"/>
      <c r="CLK261" s="418"/>
      <c r="CLL261" s="223"/>
      <c r="CLM261" s="223"/>
      <c r="CLN261" s="333"/>
      <c r="CLO261" s="333"/>
      <c r="CLP261" s="223"/>
      <c r="CLQ261" s="418"/>
      <c r="CLR261" s="418"/>
      <c r="CLS261" s="331"/>
      <c r="CLT261" s="332"/>
      <c r="CLU261" s="418"/>
      <c r="CLV261" s="223"/>
      <c r="CLW261" s="223"/>
      <c r="CLX261" s="333"/>
      <c r="CLY261" s="333"/>
      <c r="CLZ261" s="223"/>
      <c r="CMA261" s="418"/>
      <c r="CMB261" s="418"/>
      <c r="CMC261" s="331"/>
      <c r="CMD261" s="332"/>
      <c r="CME261" s="418"/>
      <c r="CMF261" s="223"/>
      <c r="CMG261" s="223"/>
      <c r="CMH261" s="333"/>
      <c r="CMI261" s="333"/>
      <c r="CMJ261" s="223"/>
      <c r="CMK261" s="418"/>
      <c r="CML261" s="418"/>
      <c r="CMM261" s="331"/>
      <c r="CMN261" s="332"/>
      <c r="CMO261" s="418"/>
      <c r="CMP261" s="223"/>
      <c r="CMQ261" s="223"/>
      <c r="CMR261" s="333"/>
      <c r="CMS261" s="333"/>
      <c r="CMT261" s="223"/>
      <c r="CMU261" s="418"/>
      <c r="CMV261" s="418"/>
      <c r="CMW261" s="331"/>
      <c r="CMX261" s="332"/>
      <c r="CMY261" s="418"/>
      <c r="CMZ261" s="223"/>
      <c r="CNA261" s="223"/>
      <c r="CNB261" s="333"/>
      <c r="CNC261" s="333"/>
      <c r="CND261" s="223"/>
      <c r="CNE261" s="418"/>
      <c r="CNF261" s="418"/>
      <c r="CNG261" s="331"/>
      <c r="CNH261" s="332"/>
      <c r="CNI261" s="418"/>
      <c r="CNJ261" s="223"/>
      <c r="CNK261" s="223"/>
      <c r="CNL261" s="333"/>
      <c r="CNM261" s="333"/>
      <c r="CNN261" s="223"/>
      <c r="CNO261" s="418"/>
      <c r="CNP261" s="418"/>
      <c r="CNQ261" s="331"/>
      <c r="CNR261" s="332"/>
      <c r="CNS261" s="418"/>
      <c r="CNT261" s="223"/>
      <c r="CNU261" s="223"/>
      <c r="CNV261" s="333"/>
      <c r="CNW261" s="333"/>
      <c r="CNX261" s="223"/>
      <c r="CNY261" s="418"/>
      <c r="CNZ261" s="418"/>
      <c r="COA261" s="331"/>
      <c r="COB261" s="332"/>
      <c r="COC261" s="418"/>
      <c r="COD261" s="223"/>
      <c r="COE261" s="223"/>
      <c r="COF261" s="333"/>
      <c r="COG261" s="333"/>
      <c r="COH261" s="223"/>
      <c r="COI261" s="418"/>
      <c r="COJ261" s="418"/>
      <c r="COK261" s="331"/>
      <c r="COL261" s="332"/>
      <c r="COM261" s="418"/>
      <c r="CON261" s="223"/>
      <c r="COO261" s="223"/>
      <c r="COP261" s="333"/>
      <c r="COQ261" s="333"/>
      <c r="COR261" s="223"/>
      <c r="COS261" s="418"/>
      <c r="COT261" s="418"/>
      <c r="COU261" s="331"/>
      <c r="COV261" s="332"/>
      <c r="COW261" s="418"/>
      <c r="COX261" s="223"/>
      <c r="COY261" s="223"/>
      <c r="COZ261" s="333"/>
      <c r="CPA261" s="333"/>
      <c r="CPB261" s="223"/>
      <c r="CPC261" s="418"/>
      <c r="CPD261" s="418"/>
      <c r="CPE261" s="331"/>
      <c r="CPF261" s="332"/>
      <c r="CPG261" s="418"/>
      <c r="CPH261" s="223"/>
      <c r="CPI261" s="223"/>
      <c r="CPJ261" s="333"/>
      <c r="CPK261" s="333"/>
      <c r="CPL261" s="223"/>
      <c r="CPM261" s="418"/>
      <c r="CPN261" s="418"/>
      <c r="CPO261" s="331"/>
      <c r="CPP261" s="332"/>
      <c r="CPQ261" s="418"/>
      <c r="CPR261" s="223"/>
      <c r="CPS261" s="223"/>
      <c r="CPT261" s="333"/>
      <c r="CPU261" s="333"/>
      <c r="CPV261" s="223"/>
      <c r="CPW261" s="418"/>
      <c r="CPX261" s="418"/>
      <c r="CPY261" s="331"/>
      <c r="CPZ261" s="332"/>
      <c r="CQA261" s="418"/>
      <c r="CQB261" s="223"/>
      <c r="CQC261" s="223"/>
      <c r="CQD261" s="333"/>
      <c r="CQE261" s="333"/>
      <c r="CQF261" s="223"/>
      <c r="CQG261" s="418"/>
      <c r="CQH261" s="418"/>
      <c r="CQI261" s="331"/>
      <c r="CQJ261" s="332"/>
      <c r="CQK261" s="418"/>
      <c r="CQL261" s="223"/>
      <c r="CQM261" s="223"/>
      <c r="CQN261" s="333"/>
      <c r="CQO261" s="333"/>
      <c r="CQP261" s="223"/>
      <c r="CQQ261" s="418"/>
      <c r="CQR261" s="418"/>
      <c r="CQS261" s="331"/>
      <c r="CQT261" s="332"/>
      <c r="CQU261" s="418"/>
      <c r="CQV261" s="223"/>
      <c r="CQW261" s="223"/>
      <c r="CQX261" s="333"/>
      <c r="CQY261" s="333"/>
      <c r="CQZ261" s="223"/>
      <c r="CRA261" s="418"/>
      <c r="CRB261" s="418"/>
      <c r="CRC261" s="331"/>
      <c r="CRD261" s="332"/>
      <c r="CRE261" s="418"/>
      <c r="CRF261" s="223"/>
      <c r="CRG261" s="223"/>
      <c r="CRH261" s="333"/>
      <c r="CRI261" s="333"/>
      <c r="CRJ261" s="223"/>
      <c r="CRK261" s="418"/>
      <c r="CRL261" s="418"/>
      <c r="CRM261" s="331"/>
      <c r="CRN261" s="332"/>
      <c r="CRO261" s="418"/>
      <c r="CRP261" s="223"/>
      <c r="CRQ261" s="223"/>
      <c r="CRR261" s="333"/>
      <c r="CRS261" s="333"/>
      <c r="CRT261" s="223"/>
      <c r="CRU261" s="418"/>
      <c r="CRV261" s="418"/>
      <c r="CRW261" s="331"/>
      <c r="CRX261" s="332"/>
      <c r="CRY261" s="418"/>
      <c r="CRZ261" s="223"/>
      <c r="CSA261" s="223"/>
      <c r="CSB261" s="333"/>
      <c r="CSC261" s="333"/>
      <c r="CSD261" s="223"/>
      <c r="CSE261" s="418"/>
      <c r="CSF261" s="418"/>
      <c r="CSG261" s="331"/>
      <c r="CSH261" s="332"/>
      <c r="CSI261" s="418"/>
      <c r="CSJ261" s="223"/>
      <c r="CSK261" s="223"/>
      <c r="CSL261" s="333"/>
      <c r="CSM261" s="333"/>
      <c r="CSN261" s="223"/>
      <c r="CSO261" s="418"/>
      <c r="CSP261" s="418"/>
      <c r="CSQ261" s="331"/>
      <c r="CSR261" s="332"/>
      <c r="CSS261" s="418"/>
      <c r="CST261" s="223"/>
      <c r="CSU261" s="223"/>
      <c r="CSV261" s="333"/>
      <c r="CSW261" s="333"/>
      <c r="CSX261" s="223"/>
      <c r="CSY261" s="418"/>
      <c r="CSZ261" s="418"/>
      <c r="CTA261" s="331"/>
      <c r="CTB261" s="332"/>
      <c r="CTC261" s="418"/>
      <c r="CTD261" s="223"/>
      <c r="CTE261" s="223"/>
      <c r="CTF261" s="333"/>
      <c r="CTG261" s="333"/>
      <c r="CTH261" s="223"/>
      <c r="CTI261" s="418"/>
      <c r="CTJ261" s="418"/>
      <c r="CTK261" s="331"/>
      <c r="CTL261" s="332"/>
      <c r="CTM261" s="418"/>
      <c r="CTN261" s="223"/>
      <c r="CTO261" s="223"/>
      <c r="CTP261" s="333"/>
      <c r="CTQ261" s="333"/>
      <c r="CTR261" s="223"/>
      <c r="CTS261" s="418"/>
      <c r="CTT261" s="418"/>
      <c r="CTU261" s="331"/>
      <c r="CTV261" s="332"/>
      <c r="CTW261" s="418"/>
      <c r="CTX261" s="223"/>
      <c r="CTY261" s="223"/>
      <c r="CTZ261" s="333"/>
      <c r="CUA261" s="333"/>
      <c r="CUB261" s="223"/>
      <c r="CUC261" s="418"/>
      <c r="CUD261" s="418"/>
      <c r="CUE261" s="331"/>
      <c r="CUF261" s="332"/>
      <c r="CUG261" s="418"/>
      <c r="CUH261" s="223"/>
      <c r="CUI261" s="223"/>
      <c r="CUJ261" s="333"/>
      <c r="CUK261" s="333"/>
      <c r="CUL261" s="223"/>
      <c r="CUM261" s="418"/>
      <c r="CUN261" s="418"/>
      <c r="CUO261" s="331"/>
      <c r="CUP261" s="332"/>
      <c r="CUQ261" s="418"/>
      <c r="CUR261" s="223"/>
      <c r="CUS261" s="223"/>
      <c r="CUT261" s="333"/>
      <c r="CUU261" s="333"/>
      <c r="CUV261" s="223"/>
      <c r="CUW261" s="418"/>
      <c r="CUX261" s="418"/>
      <c r="CUY261" s="331"/>
      <c r="CUZ261" s="332"/>
      <c r="CVA261" s="418"/>
      <c r="CVB261" s="223"/>
      <c r="CVC261" s="223"/>
      <c r="CVD261" s="333"/>
      <c r="CVE261" s="333"/>
      <c r="CVF261" s="223"/>
      <c r="CVG261" s="418"/>
      <c r="CVH261" s="418"/>
      <c r="CVI261" s="331"/>
      <c r="CVJ261" s="332"/>
      <c r="CVK261" s="418"/>
      <c r="CVL261" s="223"/>
      <c r="CVM261" s="223"/>
      <c r="CVN261" s="333"/>
      <c r="CVO261" s="333"/>
      <c r="CVP261" s="223"/>
      <c r="CVQ261" s="418"/>
      <c r="CVR261" s="418"/>
      <c r="CVS261" s="331"/>
      <c r="CVT261" s="332"/>
      <c r="CVU261" s="418"/>
      <c r="CVV261" s="223"/>
      <c r="CVW261" s="223"/>
      <c r="CVX261" s="333"/>
      <c r="CVY261" s="333"/>
      <c r="CVZ261" s="223"/>
      <c r="CWA261" s="418"/>
      <c r="CWB261" s="418"/>
      <c r="CWC261" s="331"/>
      <c r="CWD261" s="332"/>
      <c r="CWE261" s="418"/>
      <c r="CWF261" s="223"/>
      <c r="CWG261" s="223"/>
      <c r="CWH261" s="333"/>
      <c r="CWI261" s="333"/>
      <c r="CWJ261" s="223"/>
      <c r="CWK261" s="418"/>
      <c r="CWL261" s="418"/>
      <c r="CWM261" s="331"/>
      <c r="CWN261" s="332"/>
      <c r="CWO261" s="418"/>
      <c r="CWP261" s="223"/>
      <c r="CWQ261" s="223"/>
      <c r="CWR261" s="333"/>
      <c r="CWS261" s="333"/>
      <c r="CWT261" s="223"/>
      <c r="CWU261" s="418"/>
      <c r="CWV261" s="418"/>
      <c r="CWW261" s="331"/>
      <c r="CWX261" s="332"/>
      <c r="CWY261" s="418"/>
      <c r="CWZ261" s="223"/>
      <c r="CXA261" s="223"/>
      <c r="CXB261" s="333"/>
      <c r="CXC261" s="333"/>
      <c r="CXD261" s="223"/>
      <c r="CXE261" s="418"/>
      <c r="CXF261" s="418"/>
      <c r="CXG261" s="331"/>
      <c r="CXH261" s="332"/>
      <c r="CXI261" s="418"/>
      <c r="CXJ261" s="223"/>
      <c r="CXK261" s="223"/>
      <c r="CXL261" s="333"/>
      <c r="CXM261" s="333"/>
      <c r="CXN261" s="223"/>
      <c r="CXO261" s="418"/>
      <c r="CXP261" s="418"/>
      <c r="CXQ261" s="331"/>
      <c r="CXR261" s="332"/>
      <c r="CXS261" s="418"/>
      <c r="CXT261" s="223"/>
      <c r="CXU261" s="223"/>
      <c r="CXV261" s="333"/>
      <c r="CXW261" s="333"/>
      <c r="CXX261" s="223"/>
      <c r="CXY261" s="418"/>
      <c r="CXZ261" s="418"/>
      <c r="CYA261" s="331"/>
      <c r="CYB261" s="332"/>
      <c r="CYC261" s="418"/>
      <c r="CYD261" s="223"/>
      <c r="CYE261" s="223"/>
      <c r="CYF261" s="333"/>
      <c r="CYG261" s="333"/>
      <c r="CYH261" s="223"/>
      <c r="CYI261" s="418"/>
      <c r="CYJ261" s="418"/>
      <c r="CYK261" s="331"/>
      <c r="CYL261" s="332"/>
      <c r="CYM261" s="418"/>
      <c r="CYN261" s="223"/>
      <c r="CYO261" s="223"/>
      <c r="CYP261" s="333"/>
      <c r="CYQ261" s="333"/>
      <c r="CYR261" s="223"/>
      <c r="CYS261" s="418"/>
      <c r="CYT261" s="418"/>
      <c r="CYU261" s="331"/>
      <c r="CYV261" s="332"/>
      <c r="CYW261" s="418"/>
      <c r="CYX261" s="223"/>
      <c r="CYY261" s="223"/>
      <c r="CYZ261" s="333"/>
      <c r="CZA261" s="333"/>
      <c r="CZB261" s="223"/>
      <c r="CZC261" s="418"/>
      <c r="CZD261" s="418"/>
      <c r="CZE261" s="331"/>
      <c r="CZF261" s="332"/>
      <c r="CZG261" s="418"/>
      <c r="CZH261" s="223"/>
      <c r="CZI261" s="223"/>
      <c r="CZJ261" s="333"/>
      <c r="CZK261" s="333"/>
      <c r="CZL261" s="223"/>
      <c r="CZM261" s="418"/>
      <c r="CZN261" s="418"/>
      <c r="CZO261" s="331"/>
      <c r="CZP261" s="332"/>
      <c r="CZQ261" s="418"/>
      <c r="CZR261" s="223"/>
      <c r="CZS261" s="223"/>
      <c r="CZT261" s="333"/>
      <c r="CZU261" s="333"/>
      <c r="CZV261" s="223"/>
      <c r="CZW261" s="418"/>
      <c r="CZX261" s="418"/>
      <c r="CZY261" s="331"/>
      <c r="CZZ261" s="332"/>
      <c r="DAA261" s="418"/>
      <c r="DAB261" s="223"/>
      <c r="DAC261" s="223"/>
      <c r="DAD261" s="333"/>
      <c r="DAE261" s="333"/>
      <c r="DAF261" s="223"/>
      <c r="DAG261" s="418"/>
      <c r="DAH261" s="418"/>
      <c r="DAI261" s="331"/>
      <c r="DAJ261" s="332"/>
      <c r="DAK261" s="418"/>
      <c r="DAL261" s="223"/>
      <c r="DAM261" s="223"/>
      <c r="DAN261" s="333"/>
      <c r="DAO261" s="333"/>
      <c r="DAP261" s="223"/>
      <c r="DAQ261" s="418"/>
      <c r="DAR261" s="418"/>
      <c r="DAS261" s="331"/>
      <c r="DAT261" s="332"/>
      <c r="DAU261" s="418"/>
      <c r="DAV261" s="223"/>
      <c r="DAW261" s="223"/>
      <c r="DAX261" s="333"/>
      <c r="DAY261" s="333"/>
      <c r="DAZ261" s="223"/>
      <c r="DBA261" s="418"/>
      <c r="DBB261" s="418"/>
      <c r="DBC261" s="331"/>
      <c r="DBD261" s="332"/>
      <c r="DBE261" s="418"/>
      <c r="DBF261" s="223"/>
      <c r="DBG261" s="223"/>
      <c r="DBH261" s="333"/>
      <c r="DBI261" s="333"/>
      <c r="DBJ261" s="223"/>
      <c r="DBK261" s="418"/>
      <c r="DBL261" s="418"/>
      <c r="DBM261" s="331"/>
      <c r="DBN261" s="332"/>
      <c r="DBO261" s="418"/>
      <c r="DBP261" s="223"/>
      <c r="DBQ261" s="223"/>
      <c r="DBR261" s="333"/>
      <c r="DBS261" s="333"/>
      <c r="DBT261" s="223"/>
      <c r="DBU261" s="418"/>
      <c r="DBV261" s="418"/>
      <c r="DBW261" s="331"/>
      <c r="DBX261" s="332"/>
      <c r="DBY261" s="418"/>
      <c r="DBZ261" s="223"/>
      <c r="DCA261" s="223"/>
      <c r="DCB261" s="333"/>
      <c r="DCC261" s="333"/>
      <c r="DCD261" s="223"/>
      <c r="DCE261" s="418"/>
      <c r="DCF261" s="418"/>
      <c r="DCG261" s="331"/>
      <c r="DCH261" s="332"/>
      <c r="DCI261" s="418"/>
      <c r="DCJ261" s="223"/>
      <c r="DCK261" s="223"/>
      <c r="DCL261" s="333"/>
      <c r="DCM261" s="333"/>
      <c r="DCN261" s="223"/>
      <c r="DCO261" s="418"/>
      <c r="DCP261" s="418"/>
      <c r="DCQ261" s="331"/>
      <c r="DCR261" s="332"/>
      <c r="DCS261" s="418"/>
      <c r="DCT261" s="223"/>
      <c r="DCU261" s="223"/>
      <c r="DCV261" s="333"/>
      <c r="DCW261" s="333"/>
      <c r="DCX261" s="223"/>
      <c r="DCY261" s="418"/>
      <c r="DCZ261" s="418"/>
      <c r="DDA261" s="331"/>
      <c r="DDB261" s="332"/>
      <c r="DDC261" s="418"/>
      <c r="DDD261" s="223"/>
      <c r="DDE261" s="223"/>
      <c r="DDF261" s="333"/>
      <c r="DDG261" s="333"/>
      <c r="DDH261" s="223"/>
      <c r="DDI261" s="418"/>
      <c r="DDJ261" s="418"/>
      <c r="DDK261" s="331"/>
      <c r="DDL261" s="332"/>
      <c r="DDM261" s="418"/>
      <c r="DDN261" s="223"/>
      <c r="DDO261" s="223"/>
      <c r="DDP261" s="333"/>
      <c r="DDQ261" s="333"/>
      <c r="DDR261" s="223"/>
      <c r="DDS261" s="418"/>
      <c r="DDT261" s="418"/>
      <c r="DDU261" s="331"/>
      <c r="DDV261" s="332"/>
      <c r="DDW261" s="418"/>
      <c r="DDX261" s="223"/>
      <c r="DDY261" s="223"/>
      <c r="DDZ261" s="333"/>
      <c r="DEA261" s="333"/>
      <c r="DEB261" s="223"/>
      <c r="DEC261" s="418"/>
      <c r="DED261" s="418"/>
      <c r="DEE261" s="331"/>
      <c r="DEF261" s="332"/>
      <c r="DEG261" s="418"/>
      <c r="DEH261" s="223"/>
      <c r="DEI261" s="223"/>
      <c r="DEJ261" s="333"/>
      <c r="DEK261" s="333"/>
      <c r="DEL261" s="223"/>
      <c r="DEM261" s="418"/>
      <c r="DEN261" s="418"/>
      <c r="DEO261" s="331"/>
      <c r="DEP261" s="332"/>
      <c r="DEQ261" s="418"/>
      <c r="DER261" s="223"/>
      <c r="DES261" s="223"/>
      <c r="DET261" s="333"/>
      <c r="DEU261" s="333"/>
      <c r="DEV261" s="223"/>
      <c r="DEW261" s="418"/>
      <c r="DEX261" s="418"/>
      <c r="DEY261" s="331"/>
      <c r="DEZ261" s="332"/>
      <c r="DFA261" s="418"/>
      <c r="DFB261" s="223"/>
      <c r="DFC261" s="223"/>
      <c r="DFD261" s="333"/>
      <c r="DFE261" s="333"/>
      <c r="DFF261" s="223"/>
      <c r="DFG261" s="418"/>
      <c r="DFH261" s="418"/>
      <c r="DFI261" s="331"/>
      <c r="DFJ261" s="332"/>
      <c r="DFK261" s="418"/>
      <c r="DFL261" s="223"/>
      <c r="DFM261" s="223"/>
      <c r="DFN261" s="333"/>
      <c r="DFO261" s="333"/>
      <c r="DFP261" s="223"/>
      <c r="DFQ261" s="418"/>
      <c r="DFR261" s="418"/>
      <c r="DFS261" s="331"/>
      <c r="DFT261" s="332"/>
      <c r="DFU261" s="418"/>
      <c r="DFV261" s="223"/>
      <c r="DFW261" s="223"/>
      <c r="DFX261" s="333"/>
      <c r="DFY261" s="333"/>
      <c r="DFZ261" s="223"/>
      <c r="DGA261" s="418"/>
      <c r="DGB261" s="418"/>
      <c r="DGC261" s="331"/>
      <c r="DGD261" s="332"/>
      <c r="DGE261" s="418"/>
      <c r="DGF261" s="223"/>
      <c r="DGG261" s="223"/>
      <c r="DGH261" s="333"/>
      <c r="DGI261" s="333"/>
      <c r="DGJ261" s="223"/>
      <c r="DGK261" s="418"/>
      <c r="DGL261" s="418"/>
      <c r="DGM261" s="331"/>
      <c r="DGN261" s="332"/>
      <c r="DGO261" s="418"/>
      <c r="DGP261" s="223"/>
      <c r="DGQ261" s="223"/>
      <c r="DGR261" s="333"/>
      <c r="DGS261" s="333"/>
      <c r="DGT261" s="223"/>
      <c r="DGU261" s="418"/>
      <c r="DGV261" s="418"/>
      <c r="DGW261" s="331"/>
      <c r="DGX261" s="332"/>
      <c r="DGY261" s="418"/>
      <c r="DGZ261" s="223"/>
      <c r="DHA261" s="223"/>
      <c r="DHB261" s="333"/>
      <c r="DHC261" s="333"/>
      <c r="DHD261" s="223"/>
      <c r="DHE261" s="418"/>
      <c r="DHF261" s="418"/>
      <c r="DHG261" s="331"/>
      <c r="DHH261" s="332"/>
      <c r="DHI261" s="418"/>
      <c r="DHJ261" s="223"/>
      <c r="DHK261" s="223"/>
      <c r="DHL261" s="333"/>
      <c r="DHM261" s="333"/>
      <c r="DHN261" s="223"/>
      <c r="DHO261" s="418"/>
      <c r="DHP261" s="418"/>
      <c r="DHQ261" s="331"/>
      <c r="DHR261" s="332"/>
      <c r="DHS261" s="418"/>
      <c r="DHT261" s="223"/>
      <c r="DHU261" s="223"/>
      <c r="DHV261" s="333"/>
      <c r="DHW261" s="333"/>
      <c r="DHX261" s="223"/>
      <c r="DHY261" s="418"/>
      <c r="DHZ261" s="418"/>
      <c r="DIA261" s="331"/>
      <c r="DIB261" s="332"/>
      <c r="DIC261" s="418"/>
      <c r="DID261" s="223"/>
      <c r="DIE261" s="223"/>
      <c r="DIF261" s="333"/>
      <c r="DIG261" s="333"/>
      <c r="DIH261" s="223"/>
      <c r="DII261" s="418"/>
      <c r="DIJ261" s="418"/>
      <c r="DIK261" s="331"/>
      <c r="DIL261" s="332"/>
      <c r="DIM261" s="418"/>
      <c r="DIN261" s="223"/>
      <c r="DIO261" s="223"/>
      <c r="DIP261" s="333"/>
      <c r="DIQ261" s="333"/>
      <c r="DIR261" s="223"/>
      <c r="DIS261" s="418"/>
      <c r="DIT261" s="418"/>
      <c r="DIU261" s="331"/>
      <c r="DIV261" s="332"/>
      <c r="DIW261" s="418"/>
      <c r="DIX261" s="223"/>
      <c r="DIY261" s="223"/>
      <c r="DIZ261" s="333"/>
      <c r="DJA261" s="333"/>
      <c r="DJB261" s="223"/>
      <c r="DJC261" s="418"/>
      <c r="DJD261" s="418"/>
      <c r="DJE261" s="331"/>
      <c r="DJF261" s="332"/>
      <c r="DJG261" s="418"/>
      <c r="DJH261" s="223"/>
      <c r="DJI261" s="223"/>
      <c r="DJJ261" s="333"/>
      <c r="DJK261" s="333"/>
      <c r="DJL261" s="223"/>
      <c r="DJM261" s="418"/>
      <c r="DJN261" s="418"/>
      <c r="DJO261" s="331"/>
      <c r="DJP261" s="332"/>
      <c r="DJQ261" s="418"/>
      <c r="DJR261" s="223"/>
      <c r="DJS261" s="223"/>
      <c r="DJT261" s="333"/>
      <c r="DJU261" s="333"/>
      <c r="DJV261" s="223"/>
      <c r="DJW261" s="418"/>
      <c r="DJX261" s="418"/>
      <c r="DJY261" s="331"/>
      <c r="DJZ261" s="332"/>
      <c r="DKA261" s="418"/>
      <c r="DKB261" s="223"/>
      <c r="DKC261" s="223"/>
      <c r="DKD261" s="333"/>
      <c r="DKE261" s="333"/>
      <c r="DKF261" s="223"/>
      <c r="DKG261" s="418"/>
      <c r="DKH261" s="418"/>
      <c r="DKI261" s="331"/>
      <c r="DKJ261" s="332"/>
      <c r="DKK261" s="418"/>
      <c r="DKL261" s="223"/>
      <c r="DKM261" s="223"/>
      <c r="DKN261" s="333"/>
      <c r="DKO261" s="333"/>
      <c r="DKP261" s="223"/>
      <c r="DKQ261" s="418"/>
      <c r="DKR261" s="418"/>
      <c r="DKS261" s="331"/>
      <c r="DKT261" s="332"/>
      <c r="DKU261" s="418"/>
      <c r="DKV261" s="223"/>
      <c r="DKW261" s="223"/>
      <c r="DKX261" s="333"/>
      <c r="DKY261" s="333"/>
      <c r="DKZ261" s="223"/>
      <c r="DLA261" s="418"/>
      <c r="DLB261" s="418"/>
      <c r="DLC261" s="331"/>
      <c r="DLD261" s="332"/>
      <c r="DLE261" s="418"/>
      <c r="DLF261" s="223"/>
      <c r="DLG261" s="223"/>
      <c r="DLH261" s="333"/>
      <c r="DLI261" s="333"/>
      <c r="DLJ261" s="223"/>
      <c r="DLK261" s="418"/>
      <c r="DLL261" s="418"/>
      <c r="DLM261" s="331"/>
      <c r="DLN261" s="332"/>
      <c r="DLO261" s="418"/>
      <c r="DLP261" s="223"/>
      <c r="DLQ261" s="223"/>
      <c r="DLR261" s="333"/>
      <c r="DLS261" s="333"/>
      <c r="DLT261" s="223"/>
      <c r="DLU261" s="418"/>
      <c r="DLV261" s="418"/>
      <c r="DLW261" s="331"/>
      <c r="DLX261" s="332"/>
      <c r="DLY261" s="418"/>
      <c r="DLZ261" s="223"/>
      <c r="DMA261" s="223"/>
      <c r="DMB261" s="333"/>
      <c r="DMC261" s="333"/>
      <c r="DMD261" s="223"/>
      <c r="DME261" s="418"/>
      <c r="DMF261" s="418"/>
      <c r="DMG261" s="331"/>
      <c r="DMH261" s="332"/>
      <c r="DMI261" s="418"/>
      <c r="DMJ261" s="223"/>
      <c r="DMK261" s="223"/>
      <c r="DML261" s="333"/>
      <c r="DMM261" s="333"/>
      <c r="DMN261" s="223"/>
      <c r="DMO261" s="418"/>
      <c r="DMP261" s="418"/>
      <c r="DMQ261" s="331"/>
      <c r="DMR261" s="332"/>
      <c r="DMS261" s="418"/>
      <c r="DMT261" s="223"/>
      <c r="DMU261" s="223"/>
      <c r="DMV261" s="333"/>
      <c r="DMW261" s="333"/>
      <c r="DMX261" s="223"/>
      <c r="DMY261" s="418"/>
      <c r="DMZ261" s="418"/>
      <c r="DNA261" s="331"/>
      <c r="DNB261" s="332"/>
      <c r="DNC261" s="418"/>
      <c r="DND261" s="223"/>
      <c r="DNE261" s="223"/>
      <c r="DNF261" s="333"/>
      <c r="DNG261" s="333"/>
      <c r="DNH261" s="223"/>
      <c r="DNI261" s="418"/>
      <c r="DNJ261" s="418"/>
      <c r="DNK261" s="331"/>
      <c r="DNL261" s="332"/>
      <c r="DNM261" s="418"/>
      <c r="DNN261" s="223"/>
      <c r="DNO261" s="223"/>
      <c r="DNP261" s="333"/>
      <c r="DNQ261" s="333"/>
      <c r="DNR261" s="223"/>
      <c r="DNS261" s="418"/>
      <c r="DNT261" s="418"/>
      <c r="DNU261" s="331"/>
      <c r="DNV261" s="332"/>
      <c r="DNW261" s="418"/>
      <c r="DNX261" s="223"/>
      <c r="DNY261" s="223"/>
      <c r="DNZ261" s="333"/>
      <c r="DOA261" s="333"/>
      <c r="DOB261" s="223"/>
      <c r="DOC261" s="418"/>
      <c r="DOD261" s="418"/>
      <c r="DOE261" s="331"/>
      <c r="DOF261" s="332"/>
      <c r="DOG261" s="418"/>
      <c r="DOH261" s="223"/>
      <c r="DOI261" s="223"/>
      <c r="DOJ261" s="333"/>
      <c r="DOK261" s="333"/>
      <c r="DOL261" s="223"/>
      <c r="DOM261" s="418"/>
      <c r="DON261" s="418"/>
      <c r="DOO261" s="331"/>
      <c r="DOP261" s="332"/>
      <c r="DOQ261" s="418"/>
      <c r="DOR261" s="223"/>
      <c r="DOS261" s="223"/>
      <c r="DOT261" s="333"/>
      <c r="DOU261" s="333"/>
      <c r="DOV261" s="223"/>
      <c r="DOW261" s="418"/>
      <c r="DOX261" s="418"/>
      <c r="DOY261" s="331"/>
      <c r="DOZ261" s="332"/>
      <c r="DPA261" s="418"/>
      <c r="DPB261" s="223"/>
      <c r="DPC261" s="223"/>
      <c r="DPD261" s="333"/>
      <c r="DPE261" s="333"/>
      <c r="DPF261" s="223"/>
      <c r="DPG261" s="418"/>
      <c r="DPH261" s="418"/>
      <c r="DPI261" s="331"/>
      <c r="DPJ261" s="332"/>
      <c r="DPK261" s="418"/>
      <c r="DPL261" s="223"/>
      <c r="DPM261" s="223"/>
      <c r="DPN261" s="333"/>
      <c r="DPO261" s="333"/>
      <c r="DPP261" s="223"/>
      <c r="DPQ261" s="418"/>
      <c r="DPR261" s="418"/>
      <c r="DPS261" s="331"/>
      <c r="DPT261" s="332"/>
      <c r="DPU261" s="418"/>
      <c r="DPV261" s="223"/>
      <c r="DPW261" s="223"/>
      <c r="DPX261" s="333"/>
      <c r="DPY261" s="333"/>
      <c r="DPZ261" s="223"/>
      <c r="DQA261" s="418"/>
      <c r="DQB261" s="418"/>
      <c r="DQC261" s="331"/>
      <c r="DQD261" s="332"/>
      <c r="DQE261" s="418"/>
      <c r="DQF261" s="223"/>
      <c r="DQG261" s="223"/>
      <c r="DQH261" s="333"/>
      <c r="DQI261" s="333"/>
      <c r="DQJ261" s="223"/>
      <c r="DQK261" s="418"/>
      <c r="DQL261" s="418"/>
      <c r="DQM261" s="331"/>
      <c r="DQN261" s="332"/>
      <c r="DQO261" s="418"/>
      <c r="DQP261" s="223"/>
      <c r="DQQ261" s="223"/>
      <c r="DQR261" s="333"/>
      <c r="DQS261" s="333"/>
      <c r="DQT261" s="223"/>
      <c r="DQU261" s="418"/>
      <c r="DQV261" s="418"/>
      <c r="DQW261" s="331"/>
      <c r="DQX261" s="332"/>
      <c r="DQY261" s="418"/>
      <c r="DQZ261" s="223"/>
      <c r="DRA261" s="223"/>
      <c r="DRB261" s="333"/>
      <c r="DRC261" s="333"/>
      <c r="DRD261" s="223"/>
      <c r="DRE261" s="418"/>
      <c r="DRF261" s="418"/>
      <c r="DRG261" s="331"/>
      <c r="DRH261" s="332"/>
      <c r="DRI261" s="418"/>
      <c r="DRJ261" s="223"/>
      <c r="DRK261" s="223"/>
      <c r="DRL261" s="333"/>
      <c r="DRM261" s="333"/>
      <c r="DRN261" s="223"/>
      <c r="DRO261" s="418"/>
      <c r="DRP261" s="418"/>
      <c r="DRQ261" s="331"/>
      <c r="DRR261" s="332"/>
      <c r="DRS261" s="418"/>
      <c r="DRT261" s="223"/>
      <c r="DRU261" s="223"/>
      <c r="DRV261" s="333"/>
      <c r="DRW261" s="333"/>
      <c r="DRX261" s="223"/>
      <c r="DRY261" s="418"/>
      <c r="DRZ261" s="418"/>
      <c r="DSA261" s="331"/>
      <c r="DSB261" s="332"/>
      <c r="DSC261" s="418"/>
      <c r="DSD261" s="223"/>
      <c r="DSE261" s="223"/>
      <c r="DSF261" s="333"/>
      <c r="DSG261" s="333"/>
      <c r="DSH261" s="223"/>
      <c r="DSI261" s="418"/>
      <c r="DSJ261" s="418"/>
      <c r="DSK261" s="331"/>
      <c r="DSL261" s="332"/>
      <c r="DSM261" s="418"/>
      <c r="DSN261" s="223"/>
      <c r="DSO261" s="223"/>
      <c r="DSP261" s="333"/>
      <c r="DSQ261" s="333"/>
      <c r="DSR261" s="223"/>
      <c r="DSS261" s="418"/>
      <c r="DST261" s="418"/>
      <c r="DSU261" s="331"/>
      <c r="DSV261" s="332"/>
      <c r="DSW261" s="418"/>
      <c r="DSX261" s="223"/>
      <c r="DSY261" s="223"/>
      <c r="DSZ261" s="333"/>
      <c r="DTA261" s="333"/>
      <c r="DTB261" s="223"/>
      <c r="DTC261" s="418"/>
      <c r="DTD261" s="418"/>
      <c r="DTE261" s="331"/>
      <c r="DTF261" s="332"/>
      <c r="DTG261" s="418"/>
      <c r="DTH261" s="223"/>
      <c r="DTI261" s="223"/>
      <c r="DTJ261" s="333"/>
      <c r="DTK261" s="333"/>
      <c r="DTL261" s="223"/>
      <c r="DTM261" s="418"/>
      <c r="DTN261" s="418"/>
      <c r="DTO261" s="331"/>
      <c r="DTP261" s="332"/>
      <c r="DTQ261" s="418"/>
      <c r="DTR261" s="223"/>
      <c r="DTS261" s="223"/>
      <c r="DTT261" s="333"/>
      <c r="DTU261" s="333"/>
      <c r="DTV261" s="223"/>
      <c r="DTW261" s="418"/>
      <c r="DTX261" s="418"/>
      <c r="DTY261" s="331"/>
      <c r="DTZ261" s="332"/>
      <c r="DUA261" s="418"/>
      <c r="DUB261" s="223"/>
      <c r="DUC261" s="223"/>
      <c r="DUD261" s="333"/>
      <c r="DUE261" s="333"/>
      <c r="DUF261" s="223"/>
      <c r="DUG261" s="418"/>
      <c r="DUH261" s="418"/>
      <c r="DUI261" s="331"/>
      <c r="DUJ261" s="332"/>
      <c r="DUK261" s="418"/>
      <c r="DUL261" s="223"/>
      <c r="DUM261" s="223"/>
      <c r="DUN261" s="333"/>
      <c r="DUO261" s="333"/>
      <c r="DUP261" s="223"/>
      <c r="DUQ261" s="418"/>
      <c r="DUR261" s="418"/>
      <c r="DUS261" s="331"/>
      <c r="DUT261" s="332"/>
      <c r="DUU261" s="418"/>
      <c r="DUV261" s="223"/>
      <c r="DUW261" s="223"/>
      <c r="DUX261" s="333"/>
      <c r="DUY261" s="333"/>
      <c r="DUZ261" s="223"/>
      <c r="DVA261" s="418"/>
      <c r="DVB261" s="418"/>
      <c r="DVC261" s="331"/>
      <c r="DVD261" s="332"/>
      <c r="DVE261" s="418"/>
      <c r="DVF261" s="223"/>
      <c r="DVG261" s="223"/>
      <c r="DVH261" s="333"/>
      <c r="DVI261" s="333"/>
      <c r="DVJ261" s="223"/>
      <c r="DVK261" s="418"/>
      <c r="DVL261" s="418"/>
      <c r="DVM261" s="331"/>
      <c r="DVN261" s="332"/>
      <c r="DVO261" s="418"/>
      <c r="DVP261" s="223"/>
      <c r="DVQ261" s="223"/>
      <c r="DVR261" s="333"/>
      <c r="DVS261" s="333"/>
      <c r="DVT261" s="223"/>
      <c r="DVU261" s="418"/>
      <c r="DVV261" s="418"/>
      <c r="DVW261" s="331"/>
      <c r="DVX261" s="332"/>
      <c r="DVY261" s="418"/>
      <c r="DVZ261" s="223"/>
      <c r="DWA261" s="223"/>
      <c r="DWB261" s="333"/>
      <c r="DWC261" s="333"/>
      <c r="DWD261" s="223"/>
      <c r="DWE261" s="418"/>
      <c r="DWF261" s="418"/>
      <c r="DWG261" s="331"/>
      <c r="DWH261" s="332"/>
      <c r="DWI261" s="418"/>
      <c r="DWJ261" s="223"/>
      <c r="DWK261" s="223"/>
      <c r="DWL261" s="333"/>
      <c r="DWM261" s="333"/>
      <c r="DWN261" s="223"/>
      <c r="DWO261" s="418"/>
      <c r="DWP261" s="418"/>
      <c r="DWQ261" s="331"/>
      <c r="DWR261" s="332"/>
      <c r="DWS261" s="418"/>
      <c r="DWT261" s="223"/>
      <c r="DWU261" s="223"/>
      <c r="DWV261" s="333"/>
      <c r="DWW261" s="333"/>
      <c r="DWX261" s="223"/>
      <c r="DWY261" s="418"/>
      <c r="DWZ261" s="418"/>
      <c r="DXA261" s="331"/>
      <c r="DXB261" s="332"/>
      <c r="DXC261" s="418"/>
      <c r="DXD261" s="223"/>
      <c r="DXE261" s="223"/>
      <c r="DXF261" s="333"/>
      <c r="DXG261" s="333"/>
      <c r="DXH261" s="223"/>
      <c r="DXI261" s="418"/>
      <c r="DXJ261" s="418"/>
      <c r="DXK261" s="331"/>
      <c r="DXL261" s="332"/>
      <c r="DXM261" s="418"/>
      <c r="DXN261" s="223"/>
      <c r="DXO261" s="223"/>
      <c r="DXP261" s="333"/>
      <c r="DXQ261" s="333"/>
      <c r="DXR261" s="223"/>
      <c r="DXS261" s="418"/>
      <c r="DXT261" s="418"/>
      <c r="DXU261" s="331"/>
      <c r="DXV261" s="332"/>
      <c r="DXW261" s="418"/>
      <c r="DXX261" s="223"/>
      <c r="DXY261" s="223"/>
      <c r="DXZ261" s="333"/>
      <c r="DYA261" s="333"/>
      <c r="DYB261" s="223"/>
      <c r="DYC261" s="418"/>
      <c r="DYD261" s="418"/>
      <c r="DYE261" s="331"/>
      <c r="DYF261" s="332"/>
      <c r="DYG261" s="418"/>
      <c r="DYH261" s="223"/>
      <c r="DYI261" s="223"/>
      <c r="DYJ261" s="333"/>
      <c r="DYK261" s="333"/>
      <c r="DYL261" s="223"/>
      <c r="DYM261" s="418"/>
      <c r="DYN261" s="418"/>
      <c r="DYO261" s="331"/>
      <c r="DYP261" s="332"/>
      <c r="DYQ261" s="418"/>
      <c r="DYR261" s="223"/>
      <c r="DYS261" s="223"/>
      <c r="DYT261" s="333"/>
      <c r="DYU261" s="333"/>
      <c r="DYV261" s="223"/>
      <c r="DYW261" s="418"/>
      <c r="DYX261" s="418"/>
      <c r="DYY261" s="331"/>
      <c r="DYZ261" s="332"/>
      <c r="DZA261" s="418"/>
      <c r="DZB261" s="223"/>
      <c r="DZC261" s="223"/>
      <c r="DZD261" s="333"/>
      <c r="DZE261" s="333"/>
      <c r="DZF261" s="223"/>
      <c r="DZG261" s="418"/>
      <c r="DZH261" s="418"/>
      <c r="DZI261" s="331"/>
      <c r="DZJ261" s="332"/>
      <c r="DZK261" s="418"/>
      <c r="DZL261" s="223"/>
      <c r="DZM261" s="223"/>
      <c r="DZN261" s="333"/>
      <c r="DZO261" s="333"/>
      <c r="DZP261" s="223"/>
      <c r="DZQ261" s="418"/>
      <c r="DZR261" s="418"/>
      <c r="DZS261" s="331"/>
      <c r="DZT261" s="332"/>
      <c r="DZU261" s="418"/>
      <c r="DZV261" s="223"/>
      <c r="DZW261" s="223"/>
      <c r="DZX261" s="333"/>
      <c r="DZY261" s="333"/>
      <c r="DZZ261" s="223"/>
      <c r="EAA261" s="418"/>
      <c r="EAB261" s="418"/>
      <c r="EAC261" s="331"/>
      <c r="EAD261" s="332"/>
      <c r="EAE261" s="418"/>
      <c r="EAF261" s="223"/>
      <c r="EAG261" s="223"/>
      <c r="EAH261" s="333"/>
      <c r="EAI261" s="333"/>
      <c r="EAJ261" s="223"/>
      <c r="EAK261" s="418"/>
      <c r="EAL261" s="418"/>
      <c r="EAM261" s="331"/>
      <c r="EAN261" s="332"/>
      <c r="EAO261" s="418"/>
      <c r="EAP261" s="223"/>
      <c r="EAQ261" s="223"/>
      <c r="EAR261" s="333"/>
      <c r="EAS261" s="333"/>
      <c r="EAT261" s="223"/>
      <c r="EAU261" s="418"/>
      <c r="EAV261" s="418"/>
      <c r="EAW261" s="331"/>
      <c r="EAX261" s="332"/>
      <c r="EAY261" s="418"/>
      <c r="EAZ261" s="223"/>
      <c r="EBA261" s="223"/>
      <c r="EBB261" s="333"/>
      <c r="EBC261" s="333"/>
      <c r="EBD261" s="223"/>
      <c r="EBE261" s="418"/>
      <c r="EBF261" s="418"/>
      <c r="EBG261" s="331"/>
      <c r="EBH261" s="332"/>
      <c r="EBI261" s="418"/>
      <c r="EBJ261" s="223"/>
      <c r="EBK261" s="223"/>
      <c r="EBL261" s="333"/>
      <c r="EBM261" s="333"/>
      <c r="EBN261" s="223"/>
      <c r="EBO261" s="418"/>
      <c r="EBP261" s="418"/>
      <c r="EBQ261" s="331"/>
      <c r="EBR261" s="332"/>
      <c r="EBS261" s="418"/>
      <c r="EBT261" s="223"/>
      <c r="EBU261" s="223"/>
      <c r="EBV261" s="333"/>
      <c r="EBW261" s="333"/>
      <c r="EBX261" s="223"/>
      <c r="EBY261" s="418"/>
      <c r="EBZ261" s="418"/>
      <c r="ECA261" s="331"/>
      <c r="ECB261" s="332"/>
      <c r="ECC261" s="418"/>
      <c r="ECD261" s="223"/>
      <c r="ECE261" s="223"/>
      <c r="ECF261" s="333"/>
      <c r="ECG261" s="333"/>
      <c r="ECH261" s="223"/>
      <c r="ECI261" s="418"/>
      <c r="ECJ261" s="418"/>
      <c r="ECK261" s="331"/>
      <c r="ECL261" s="332"/>
      <c r="ECM261" s="418"/>
      <c r="ECN261" s="223"/>
      <c r="ECO261" s="223"/>
      <c r="ECP261" s="333"/>
      <c r="ECQ261" s="333"/>
      <c r="ECR261" s="223"/>
      <c r="ECS261" s="418"/>
      <c r="ECT261" s="418"/>
      <c r="ECU261" s="331"/>
      <c r="ECV261" s="332"/>
      <c r="ECW261" s="418"/>
      <c r="ECX261" s="223"/>
      <c r="ECY261" s="223"/>
      <c r="ECZ261" s="333"/>
      <c r="EDA261" s="333"/>
      <c r="EDB261" s="223"/>
      <c r="EDC261" s="418"/>
      <c r="EDD261" s="418"/>
      <c r="EDE261" s="331"/>
      <c r="EDF261" s="332"/>
      <c r="EDG261" s="418"/>
      <c r="EDH261" s="223"/>
      <c r="EDI261" s="223"/>
      <c r="EDJ261" s="333"/>
      <c r="EDK261" s="333"/>
      <c r="EDL261" s="223"/>
      <c r="EDM261" s="418"/>
      <c r="EDN261" s="418"/>
      <c r="EDO261" s="331"/>
      <c r="EDP261" s="332"/>
      <c r="EDQ261" s="418"/>
      <c r="EDR261" s="223"/>
      <c r="EDS261" s="223"/>
      <c r="EDT261" s="333"/>
      <c r="EDU261" s="333"/>
      <c r="EDV261" s="223"/>
      <c r="EDW261" s="418"/>
      <c r="EDX261" s="418"/>
      <c r="EDY261" s="331"/>
      <c r="EDZ261" s="332"/>
      <c r="EEA261" s="418"/>
      <c r="EEB261" s="223"/>
      <c r="EEC261" s="223"/>
      <c r="EED261" s="333"/>
      <c r="EEE261" s="333"/>
      <c r="EEF261" s="223"/>
      <c r="EEG261" s="418"/>
      <c r="EEH261" s="418"/>
      <c r="EEI261" s="331"/>
      <c r="EEJ261" s="332"/>
      <c r="EEK261" s="418"/>
      <c r="EEL261" s="223"/>
      <c r="EEM261" s="223"/>
      <c r="EEN261" s="333"/>
      <c r="EEO261" s="333"/>
      <c r="EEP261" s="223"/>
      <c r="EEQ261" s="418"/>
      <c r="EER261" s="418"/>
      <c r="EES261" s="331"/>
      <c r="EET261" s="332"/>
      <c r="EEU261" s="418"/>
      <c r="EEV261" s="223"/>
      <c r="EEW261" s="223"/>
      <c r="EEX261" s="333"/>
      <c r="EEY261" s="333"/>
      <c r="EEZ261" s="223"/>
      <c r="EFA261" s="418"/>
      <c r="EFB261" s="418"/>
      <c r="EFC261" s="331"/>
      <c r="EFD261" s="332"/>
      <c r="EFE261" s="418"/>
      <c r="EFF261" s="223"/>
      <c r="EFG261" s="223"/>
      <c r="EFH261" s="333"/>
      <c r="EFI261" s="333"/>
      <c r="EFJ261" s="223"/>
      <c r="EFK261" s="418"/>
      <c r="EFL261" s="418"/>
      <c r="EFM261" s="331"/>
      <c r="EFN261" s="332"/>
      <c r="EFO261" s="418"/>
      <c r="EFP261" s="223"/>
      <c r="EFQ261" s="223"/>
      <c r="EFR261" s="333"/>
      <c r="EFS261" s="333"/>
      <c r="EFT261" s="223"/>
      <c r="EFU261" s="418"/>
      <c r="EFV261" s="418"/>
      <c r="EFW261" s="331"/>
      <c r="EFX261" s="332"/>
      <c r="EFY261" s="418"/>
      <c r="EFZ261" s="223"/>
      <c r="EGA261" s="223"/>
      <c r="EGB261" s="333"/>
      <c r="EGC261" s="333"/>
      <c r="EGD261" s="223"/>
      <c r="EGE261" s="418"/>
      <c r="EGF261" s="418"/>
      <c r="EGG261" s="331"/>
      <c r="EGH261" s="332"/>
      <c r="EGI261" s="418"/>
      <c r="EGJ261" s="223"/>
      <c r="EGK261" s="223"/>
      <c r="EGL261" s="333"/>
      <c r="EGM261" s="333"/>
      <c r="EGN261" s="223"/>
      <c r="EGO261" s="418"/>
      <c r="EGP261" s="418"/>
      <c r="EGQ261" s="331"/>
      <c r="EGR261" s="332"/>
      <c r="EGS261" s="418"/>
      <c r="EGT261" s="223"/>
      <c r="EGU261" s="223"/>
      <c r="EGV261" s="333"/>
      <c r="EGW261" s="333"/>
      <c r="EGX261" s="223"/>
      <c r="EGY261" s="418"/>
      <c r="EGZ261" s="418"/>
      <c r="EHA261" s="331"/>
      <c r="EHB261" s="332"/>
      <c r="EHC261" s="418"/>
      <c r="EHD261" s="223"/>
      <c r="EHE261" s="223"/>
      <c r="EHF261" s="333"/>
      <c r="EHG261" s="333"/>
      <c r="EHH261" s="223"/>
      <c r="EHI261" s="418"/>
      <c r="EHJ261" s="418"/>
      <c r="EHK261" s="331"/>
      <c r="EHL261" s="332"/>
      <c r="EHM261" s="418"/>
      <c r="EHN261" s="223"/>
      <c r="EHO261" s="223"/>
      <c r="EHP261" s="333"/>
      <c r="EHQ261" s="333"/>
      <c r="EHR261" s="223"/>
      <c r="EHS261" s="418"/>
      <c r="EHT261" s="418"/>
      <c r="EHU261" s="331"/>
      <c r="EHV261" s="332"/>
      <c r="EHW261" s="418"/>
      <c r="EHX261" s="223"/>
      <c r="EHY261" s="223"/>
      <c r="EHZ261" s="333"/>
      <c r="EIA261" s="333"/>
      <c r="EIB261" s="223"/>
      <c r="EIC261" s="418"/>
      <c r="EID261" s="418"/>
      <c r="EIE261" s="331"/>
      <c r="EIF261" s="332"/>
      <c r="EIG261" s="418"/>
      <c r="EIH261" s="223"/>
      <c r="EII261" s="223"/>
      <c r="EIJ261" s="333"/>
      <c r="EIK261" s="333"/>
      <c r="EIL261" s="223"/>
      <c r="EIM261" s="418"/>
      <c r="EIN261" s="418"/>
      <c r="EIO261" s="331"/>
      <c r="EIP261" s="332"/>
      <c r="EIQ261" s="418"/>
      <c r="EIR261" s="223"/>
      <c r="EIS261" s="223"/>
      <c r="EIT261" s="333"/>
      <c r="EIU261" s="333"/>
      <c r="EIV261" s="223"/>
      <c r="EIW261" s="418"/>
      <c r="EIX261" s="418"/>
      <c r="EIY261" s="331"/>
      <c r="EIZ261" s="332"/>
      <c r="EJA261" s="418"/>
      <c r="EJB261" s="223"/>
      <c r="EJC261" s="223"/>
      <c r="EJD261" s="333"/>
      <c r="EJE261" s="333"/>
      <c r="EJF261" s="223"/>
      <c r="EJG261" s="418"/>
      <c r="EJH261" s="418"/>
      <c r="EJI261" s="331"/>
      <c r="EJJ261" s="332"/>
      <c r="EJK261" s="418"/>
      <c r="EJL261" s="223"/>
      <c r="EJM261" s="223"/>
      <c r="EJN261" s="333"/>
      <c r="EJO261" s="333"/>
      <c r="EJP261" s="223"/>
      <c r="EJQ261" s="418"/>
      <c r="EJR261" s="418"/>
      <c r="EJS261" s="331"/>
      <c r="EJT261" s="332"/>
      <c r="EJU261" s="418"/>
      <c r="EJV261" s="223"/>
      <c r="EJW261" s="223"/>
      <c r="EJX261" s="333"/>
      <c r="EJY261" s="333"/>
      <c r="EJZ261" s="223"/>
      <c r="EKA261" s="418"/>
      <c r="EKB261" s="418"/>
      <c r="EKC261" s="331"/>
      <c r="EKD261" s="332"/>
      <c r="EKE261" s="418"/>
      <c r="EKF261" s="223"/>
      <c r="EKG261" s="223"/>
      <c r="EKH261" s="333"/>
      <c r="EKI261" s="333"/>
      <c r="EKJ261" s="223"/>
      <c r="EKK261" s="418"/>
      <c r="EKL261" s="418"/>
      <c r="EKM261" s="331"/>
      <c r="EKN261" s="332"/>
      <c r="EKO261" s="418"/>
      <c r="EKP261" s="223"/>
      <c r="EKQ261" s="223"/>
      <c r="EKR261" s="333"/>
      <c r="EKS261" s="333"/>
      <c r="EKT261" s="223"/>
      <c r="EKU261" s="418"/>
      <c r="EKV261" s="418"/>
      <c r="EKW261" s="331"/>
      <c r="EKX261" s="332"/>
      <c r="EKY261" s="418"/>
      <c r="EKZ261" s="223"/>
      <c r="ELA261" s="223"/>
      <c r="ELB261" s="333"/>
      <c r="ELC261" s="333"/>
      <c r="ELD261" s="223"/>
      <c r="ELE261" s="418"/>
      <c r="ELF261" s="418"/>
      <c r="ELG261" s="331"/>
      <c r="ELH261" s="332"/>
      <c r="ELI261" s="418"/>
      <c r="ELJ261" s="223"/>
      <c r="ELK261" s="223"/>
      <c r="ELL261" s="333"/>
      <c r="ELM261" s="333"/>
      <c r="ELN261" s="223"/>
      <c r="ELO261" s="418"/>
      <c r="ELP261" s="418"/>
      <c r="ELQ261" s="331"/>
      <c r="ELR261" s="332"/>
      <c r="ELS261" s="418"/>
      <c r="ELT261" s="223"/>
      <c r="ELU261" s="223"/>
      <c r="ELV261" s="333"/>
      <c r="ELW261" s="333"/>
      <c r="ELX261" s="223"/>
      <c r="ELY261" s="418"/>
      <c r="ELZ261" s="418"/>
      <c r="EMA261" s="331"/>
      <c r="EMB261" s="332"/>
      <c r="EMC261" s="418"/>
      <c r="EMD261" s="223"/>
      <c r="EME261" s="223"/>
      <c r="EMF261" s="333"/>
      <c r="EMG261" s="333"/>
      <c r="EMH261" s="223"/>
      <c r="EMI261" s="418"/>
      <c r="EMJ261" s="418"/>
      <c r="EMK261" s="331"/>
      <c r="EML261" s="332"/>
      <c r="EMM261" s="418"/>
      <c r="EMN261" s="223"/>
      <c r="EMO261" s="223"/>
      <c r="EMP261" s="333"/>
      <c r="EMQ261" s="333"/>
      <c r="EMR261" s="223"/>
      <c r="EMS261" s="418"/>
      <c r="EMT261" s="418"/>
      <c r="EMU261" s="331"/>
      <c r="EMV261" s="332"/>
      <c r="EMW261" s="418"/>
      <c r="EMX261" s="223"/>
      <c r="EMY261" s="223"/>
      <c r="EMZ261" s="333"/>
      <c r="ENA261" s="333"/>
      <c r="ENB261" s="223"/>
      <c r="ENC261" s="418"/>
      <c r="END261" s="418"/>
      <c r="ENE261" s="331"/>
      <c r="ENF261" s="332"/>
      <c r="ENG261" s="418"/>
      <c r="ENH261" s="223"/>
      <c r="ENI261" s="223"/>
      <c r="ENJ261" s="333"/>
      <c r="ENK261" s="333"/>
      <c r="ENL261" s="223"/>
      <c r="ENM261" s="418"/>
      <c r="ENN261" s="418"/>
      <c r="ENO261" s="331"/>
      <c r="ENP261" s="332"/>
      <c r="ENQ261" s="418"/>
      <c r="ENR261" s="223"/>
      <c r="ENS261" s="223"/>
      <c r="ENT261" s="333"/>
      <c r="ENU261" s="333"/>
      <c r="ENV261" s="223"/>
      <c r="ENW261" s="418"/>
      <c r="ENX261" s="418"/>
      <c r="ENY261" s="331"/>
      <c r="ENZ261" s="332"/>
      <c r="EOA261" s="418"/>
      <c r="EOB261" s="223"/>
      <c r="EOC261" s="223"/>
      <c r="EOD261" s="333"/>
      <c r="EOE261" s="333"/>
      <c r="EOF261" s="223"/>
      <c r="EOG261" s="418"/>
      <c r="EOH261" s="418"/>
      <c r="EOI261" s="331"/>
      <c r="EOJ261" s="332"/>
      <c r="EOK261" s="418"/>
      <c r="EOL261" s="223"/>
      <c r="EOM261" s="223"/>
      <c r="EON261" s="333"/>
      <c r="EOO261" s="333"/>
      <c r="EOP261" s="223"/>
      <c r="EOQ261" s="418"/>
      <c r="EOR261" s="418"/>
      <c r="EOS261" s="331"/>
      <c r="EOT261" s="332"/>
      <c r="EOU261" s="418"/>
      <c r="EOV261" s="223"/>
      <c r="EOW261" s="223"/>
      <c r="EOX261" s="333"/>
      <c r="EOY261" s="333"/>
      <c r="EOZ261" s="223"/>
      <c r="EPA261" s="418"/>
      <c r="EPB261" s="418"/>
      <c r="EPC261" s="331"/>
      <c r="EPD261" s="332"/>
      <c r="EPE261" s="418"/>
      <c r="EPF261" s="223"/>
      <c r="EPG261" s="223"/>
      <c r="EPH261" s="333"/>
      <c r="EPI261" s="333"/>
      <c r="EPJ261" s="223"/>
      <c r="EPK261" s="418"/>
      <c r="EPL261" s="418"/>
      <c r="EPM261" s="331"/>
      <c r="EPN261" s="332"/>
      <c r="EPO261" s="418"/>
      <c r="EPP261" s="223"/>
      <c r="EPQ261" s="223"/>
      <c r="EPR261" s="333"/>
      <c r="EPS261" s="333"/>
      <c r="EPT261" s="223"/>
      <c r="EPU261" s="418"/>
      <c r="EPV261" s="418"/>
      <c r="EPW261" s="331"/>
      <c r="EPX261" s="332"/>
      <c r="EPY261" s="418"/>
      <c r="EPZ261" s="223"/>
      <c r="EQA261" s="223"/>
      <c r="EQB261" s="333"/>
      <c r="EQC261" s="333"/>
      <c r="EQD261" s="223"/>
      <c r="EQE261" s="418"/>
      <c r="EQF261" s="418"/>
      <c r="EQG261" s="331"/>
      <c r="EQH261" s="332"/>
      <c r="EQI261" s="418"/>
      <c r="EQJ261" s="223"/>
      <c r="EQK261" s="223"/>
      <c r="EQL261" s="333"/>
      <c r="EQM261" s="333"/>
      <c r="EQN261" s="223"/>
      <c r="EQO261" s="418"/>
      <c r="EQP261" s="418"/>
      <c r="EQQ261" s="331"/>
      <c r="EQR261" s="332"/>
      <c r="EQS261" s="418"/>
      <c r="EQT261" s="223"/>
      <c r="EQU261" s="223"/>
      <c r="EQV261" s="333"/>
      <c r="EQW261" s="333"/>
      <c r="EQX261" s="223"/>
      <c r="EQY261" s="418"/>
      <c r="EQZ261" s="418"/>
      <c r="ERA261" s="331"/>
      <c r="ERB261" s="332"/>
      <c r="ERC261" s="418"/>
      <c r="ERD261" s="223"/>
      <c r="ERE261" s="223"/>
      <c r="ERF261" s="333"/>
      <c r="ERG261" s="333"/>
      <c r="ERH261" s="223"/>
      <c r="ERI261" s="418"/>
      <c r="ERJ261" s="418"/>
      <c r="ERK261" s="331"/>
      <c r="ERL261" s="332"/>
      <c r="ERM261" s="418"/>
      <c r="ERN261" s="223"/>
      <c r="ERO261" s="223"/>
      <c r="ERP261" s="333"/>
      <c r="ERQ261" s="333"/>
      <c r="ERR261" s="223"/>
      <c r="ERS261" s="418"/>
      <c r="ERT261" s="418"/>
      <c r="ERU261" s="331"/>
      <c r="ERV261" s="332"/>
      <c r="ERW261" s="418"/>
      <c r="ERX261" s="223"/>
      <c r="ERY261" s="223"/>
      <c r="ERZ261" s="333"/>
      <c r="ESA261" s="333"/>
      <c r="ESB261" s="223"/>
      <c r="ESC261" s="418"/>
      <c r="ESD261" s="418"/>
      <c r="ESE261" s="331"/>
      <c r="ESF261" s="332"/>
      <c r="ESG261" s="418"/>
      <c r="ESH261" s="223"/>
      <c r="ESI261" s="223"/>
      <c r="ESJ261" s="333"/>
      <c r="ESK261" s="333"/>
      <c r="ESL261" s="223"/>
      <c r="ESM261" s="418"/>
      <c r="ESN261" s="418"/>
      <c r="ESO261" s="331"/>
      <c r="ESP261" s="332"/>
      <c r="ESQ261" s="418"/>
      <c r="ESR261" s="223"/>
      <c r="ESS261" s="223"/>
      <c r="EST261" s="333"/>
      <c r="ESU261" s="333"/>
      <c r="ESV261" s="223"/>
      <c r="ESW261" s="418"/>
      <c r="ESX261" s="418"/>
      <c r="ESY261" s="331"/>
      <c r="ESZ261" s="332"/>
      <c r="ETA261" s="418"/>
      <c r="ETB261" s="223"/>
      <c r="ETC261" s="223"/>
      <c r="ETD261" s="333"/>
      <c r="ETE261" s="333"/>
      <c r="ETF261" s="223"/>
      <c r="ETG261" s="418"/>
      <c r="ETH261" s="418"/>
      <c r="ETI261" s="331"/>
      <c r="ETJ261" s="332"/>
      <c r="ETK261" s="418"/>
      <c r="ETL261" s="223"/>
      <c r="ETM261" s="223"/>
      <c r="ETN261" s="333"/>
      <c r="ETO261" s="333"/>
      <c r="ETP261" s="223"/>
      <c r="ETQ261" s="418"/>
      <c r="ETR261" s="418"/>
      <c r="ETS261" s="331"/>
      <c r="ETT261" s="332"/>
      <c r="ETU261" s="418"/>
      <c r="ETV261" s="223"/>
      <c r="ETW261" s="223"/>
      <c r="ETX261" s="333"/>
      <c r="ETY261" s="333"/>
      <c r="ETZ261" s="223"/>
      <c r="EUA261" s="418"/>
      <c r="EUB261" s="418"/>
      <c r="EUC261" s="331"/>
      <c r="EUD261" s="332"/>
      <c r="EUE261" s="418"/>
      <c r="EUF261" s="223"/>
      <c r="EUG261" s="223"/>
      <c r="EUH261" s="333"/>
      <c r="EUI261" s="333"/>
      <c r="EUJ261" s="223"/>
      <c r="EUK261" s="418"/>
      <c r="EUL261" s="418"/>
      <c r="EUM261" s="331"/>
      <c r="EUN261" s="332"/>
      <c r="EUO261" s="418"/>
      <c r="EUP261" s="223"/>
      <c r="EUQ261" s="223"/>
      <c r="EUR261" s="333"/>
      <c r="EUS261" s="333"/>
      <c r="EUT261" s="223"/>
      <c r="EUU261" s="418"/>
      <c r="EUV261" s="418"/>
      <c r="EUW261" s="331"/>
      <c r="EUX261" s="332"/>
      <c r="EUY261" s="418"/>
      <c r="EUZ261" s="223"/>
      <c r="EVA261" s="223"/>
      <c r="EVB261" s="333"/>
      <c r="EVC261" s="333"/>
      <c r="EVD261" s="223"/>
      <c r="EVE261" s="418"/>
      <c r="EVF261" s="418"/>
      <c r="EVG261" s="331"/>
      <c r="EVH261" s="332"/>
      <c r="EVI261" s="418"/>
      <c r="EVJ261" s="223"/>
      <c r="EVK261" s="223"/>
      <c r="EVL261" s="333"/>
      <c r="EVM261" s="333"/>
      <c r="EVN261" s="223"/>
      <c r="EVO261" s="418"/>
      <c r="EVP261" s="418"/>
      <c r="EVQ261" s="331"/>
      <c r="EVR261" s="332"/>
      <c r="EVS261" s="418"/>
      <c r="EVT261" s="223"/>
      <c r="EVU261" s="223"/>
      <c r="EVV261" s="333"/>
      <c r="EVW261" s="333"/>
      <c r="EVX261" s="223"/>
      <c r="EVY261" s="418"/>
      <c r="EVZ261" s="418"/>
      <c r="EWA261" s="331"/>
      <c r="EWB261" s="332"/>
      <c r="EWC261" s="418"/>
      <c r="EWD261" s="223"/>
      <c r="EWE261" s="223"/>
      <c r="EWF261" s="333"/>
      <c r="EWG261" s="333"/>
      <c r="EWH261" s="223"/>
      <c r="EWI261" s="418"/>
      <c r="EWJ261" s="418"/>
      <c r="EWK261" s="331"/>
      <c r="EWL261" s="332"/>
      <c r="EWM261" s="418"/>
      <c r="EWN261" s="223"/>
      <c r="EWO261" s="223"/>
      <c r="EWP261" s="333"/>
      <c r="EWQ261" s="333"/>
      <c r="EWR261" s="223"/>
      <c r="EWS261" s="418"/>
      <c r="EWT261" s="418"/>
      <c r="EWU261" s="331"/>
      <c r="EWV261" s="332"/>
      <c r="EWW261" s="418"/>
      <c r="EWX261" s="223"/>
      <c r="EWY261" s="223"/>
      <c r="EWZ261" s="333"/>
      <c r="EXA261" s="333"/>
      <c r="EXB261" s="223"/>
      <c r="EXC261" s="418"/>
      <c r="EXD261" s="418"/>
      <c r="EXE261" s="331"/>
      <c r="EXF261" s="332"/>
      <c r="EXG261" s="418"/>
      <c r="EXH261" s="223"/>
      <c r="EXI261" s="223"/>
      <c r="EXJ261" s="333"/>
      <c r="EXK261" s="333"/>
      <c r="EXL261" s="223"/>
      <c r="EXM261" s="418"/>
      <c r="EXN261" s="418"/>
      <c r="EXO261" s="331"/>
      <c r="EXP261" s="332"/>
      <c r="EXQ261" s="418"/>
      <c r="EXR261" s="223"/>
      <c r="EXS261" s="223"/>
      <c r="EXT261" s="333"/>
      <c r="EXU261" s="333"/>
      <c r="EXV261" s="223"/>
      <c r="EXW261" s="418"/>
      <c r="EXX261" s="418"/>
      <c r="EXY261" s="331"/>
      <c r="EXZ261" s="332"/>
      <c r="EYA261" s="418"/>
      <c r="EYB261" s="223"/>
      <c r="EYC261" s="223"/>
      <c r="EYD261" s="333"/>
      <c r="EYE261" s="333"/>
      <c r="EYF261" s="223"/>
      <c r="EYG261" s="418"/>
      <c r="EYH261" s="418"/>
      <c r="EYI261" s="331"/>
      <c r="EYJ261" s="332"/>
      <c r="EYK261" s="418"/>
      <c r="EYL261" s="223"/>
      <c r="EYM261" s="223"/>
      <c r="EYN261" s="333"/>
      <c r="EYO261" s="333"/>
      <c r="EYP261" s="223"/>
      <c r="EYQ261" s="418"/>
      <c r="EYR261" s="418"/>
      <c r="EYS261" s="331"/>
      <c r="EYT261" s="332"/>
      <c r="EYU261" s="418"/>
      <c r="EYV261" s="223"/>
      <c r="EYW261" s="223"/>
      <c r="EYX261" s="333"/>
      <c r="EYY261" s="333"/>
      <c r="EYZ261" s="223"/>
      <c r="EZA261" s="418"/>
      <c r="EZB261" s="418"/>
      <c r="EZC261" s="331"/>
      <c r="EZD261" s="332"/>
      <c r="EZE261" s="418"/>
      <c r="EZF261" s="223"/>
      <c r="EZG261" s="223"/>
      <c r="EZH261" s="333"/>
      <c r="EZI261" s="333"/>
      <c r="EZJ261" s="223"/>
      <c r="EZK261" s="418"/>
      <c r="EZL261" s="418"/>
      <c r="EZM261" s="331"/>
      <c r="EZN261" s="332"/>
      <c r="EZO261" s="418"/>
      <c r="EZP261" s="223"/>
      <c r="EZQ261" s="223"/>
      <c r="EZR261" s="333"/>
      <c r="EZS261" s="333"/>
      <c r="EZT261" s="223"/>
      <c r="EZU261" s="418"/>
      <c r="EZV261" s="418"/>
      <c r="EZW261" s="331"/>
      <c r="EZX261" s="332"/>
      <c r="EZY261" s="418"/>
      <c r="EZZ261" s="223"/>
      <c r="FAA261" s="223"/>
      <c r="FAB261" s="333"/>
      <c r="FAC261" s="333"/>
      <c r="FAD261" s="223"/>
      <c r="FAE261" s="418"/>
      <c r="FAF261" s="418"/>
      <c r="FAG261" s="331"/>
      <c r="FAH261" s="332"/>
      <c r="FAI261" s="418"/>
      <c r="FAJ261" s="223"/>
      <c r="FAK261" s="223"/>
      <c r="FAL261" s="333"/>
      <c r="FAM261" s="333"/>
      <c r="FAN261" s="223"/>
      <c r="FAO261" s="418"/>
      <c r="FAP261" s="418"/>
      <c r="FAQ261" s="331"/>
      <c r="FAR261" s="332"/>
      <c r="FAS261" s="418"/>
      <c r="FAT261" s="223"/>
      <c r="FAU261" s="223"/>
      <c r="FAV261" s="333"/>
      <c r="FAW261" s="333"/>
      <c r="FAX261" s="223"/>
      <c r="FAY261" s="418"/>
      <c r="FAZ261" s="418"/>
      <c r="FBA261" s="331"/>
      <c r="FBB261" s="332"/>
      <c r="FBC261" s="418"/>
      <c r="FBD261" s="223"/>
      <c r="FBE261" s="223"/>
      <c r="FBF261" s="333"/>
      <c r="FBG261" s="333"/>
      <c r="FBH261" s="223"/>
      <c r="FBI261" s="418"/>
      <c r="FBJ261" s="418"/>
      <c r="FBK261" s="331"/>
      <c r="FBL261" s="332"/>
      <c r="FBM261" s="418"/>
      <c r="FBN261" s="223"/>
      <c r="FBO261" s="223"/>
      <c r="FBP261" s="333"/>
      <c r="FBQ261" s="333"/>
      <c r="FBR261" s="223"/>
      <c r="FBS261" s="418"/>
      <c r="FBT261" s="418"/>
      <c r="FBU261" s="331"/>
      <c r="FBV261" s="332"/>
      <c r="FBW261" s="418"/>
      <c r="FBX261" s="223"/>
      <c r="FBY261" s="223"/>
      <c r="FBZ261" s="333"/>
      <c r="FCA261" s="333"/>
      <c r="FCB261" s="223"/>
      <c r="FCC261" s="418"/>
      <c r="FCD261" s="418"/>
      <c r="FCE261" s="331"/>
      <c r="FCF261" s="332"/>
      <c r="FCG261" s="418"/>
      <c r="FCH261" s="223"/>
      <c r="FCI261" s="223"/>
      <c r="FCJ261" s="333"/>
      <c r="FCK261" s="333"/>
      <c r="FCL261" s="223"/>
      <c r="FCM261" s="418"/>
      <c r="FCN261" s="418"/>
      <c r="FCO261" s="331"/>
      <c r="FCP261" s="332"/>
      <c r="FCQ261" s="418"/>
      <c r="FCR261" s="223"/>
      <c r="FCS261" s="223"/>
      <c r="FCT261" s="333"/>
      <c r="FCU261" s="333"/>
      <c r="FCV261" s="223"/>
      <c r="FCW261" s="418"/>
      <c r="FCX261" s="418"/>
      <c r="FCY261" s="331"/>
      <c r="FCZ261" s="332"/>
      <c r="FDA261" s="418"/>
      <c r="FDB261" s="223"/>
      <c r="FDC261" s="223"/>
      <c r="FDD261" s="333"/>
      <c r="FDE261" s="333"/>
      <c r="FDF261" s="223"/>
      <c r="FDG261" s="418"/>
      <c r="FDH261" s="418"/>
      <c r="FDI261" s="331"/>
      <c r="FDJ261" s="332"/>
      <c r="FDK261" s="418"/>
      <c r="FDL261" s="223"/>
      <c r="FDM261" s="223"/>
      <c r="FDN261" s="333"/>
      <c r="FDO261" s="333"/>
      <c r="FDP261" s="223"/>
      <c r="FDQ261" s="418"/>
      <c r="FDR261" s="418"/>
      <c r="FDS261" s="331"/>
      <c r="FDT261" s="332"/>
      <c r="FDU261" s="418"/>
      <c r="FDV261" s="223"/>
      <c r="FDW261" s="223"/>
      <c r="FDX261" s="333"/>
      <c r="FDY261" s="333"/>
      <c r="FDZ261" s="223"/>
      <c r="FEA261" s="418"/>
      <c r="FEB261" s="418"/>
      <c r="FEC261" s="331"/>
      <c r="FED261" s="332"/>
      <c r="FEE261" s="418"/>
      <c r="FEF261" s="223"/>
      <c r="FEG261" s="223"/>
      <c r="FEH261" s="333"/>
      <c r="FEI261" s="333"/>
      <c r="FEJ261" s="223"/>
      <c r="FEK261" s="418"/>
      <c r="FEL261" s="418"/>
      <c r="FEM261" s="331"/>
      <c r="FEN261" s="332"/>
      <c r="FEO261" s="418"/>
      <c r="FEP261" s="223"/>
      <c r="FEQ261" s="223"/>
      <c r="FER261" s="333"/>
      <c r="FES261" s="333"/>
      <c r="FET261" s="223"/>
      <c r="FEU261" s="418"/>
      <c r="FEV261" s="418"/>
      <c r="FEW261" s="331"/>
      <c r="FEX261" s="332"/>
      <c r="FEY261" s="418"/>
      <c r="FEZ261" s="223"/>
      <c r="FFA261" s="223"/>
      <c r="FFB261" s="333"/>
      <c r="FFC261" s="333"/>
      <c r="FFD261" s="223"/>
      <c r="FFE261" s="418"/>
      <c r="FFF261" s="418"/>
      <c r="FFG261" s="331"/>
      <c r="FFH261" s="332"/>
      <c r="FFI261" s="418"/>
      <c r="FFJ261" s="223"/>
      <c r="FFK261" s="223"/>
      <c r="FFL261" s="333"/>
      <c r="FFM261" s="333"/>
      <c r="FFN261" s="223"/>
      <c r="FFO261" s="418"/>
      <c r="FFP261" s="418"/>
      <c r="FFQ261" s="331"/>
      <c r="FFR261" s="332"/>
      <c r="FFS261" s="418"/>
      <c r="FFT261" s="223"/>
      <c r="FFU261" s="223"/>
      <c r="FFV261" s="333"/>
      <c r="FFW261" s="333"/>
      <c r="FFX261" s="223"/>
      <c r="FFY261" s="418"/>
      <c r="FFZ261" s="418"/>
      <c r="FGA261" s="331"/>
      <c r="FGB261" s="332"/>
      <c r="FGC261" s="418"/>
      <c r="FGD261" s="223"/>
      <c r="FGE261" s="223"/>
      <c r="FGF261" s="333"/>
      <c r="FGG261" s="333"/>
      <c r="FGH261" s="223"/>
      <c r="FGI261" s="418"/>
      <c r="FGJ261" s="418"/>
      <c r="FGK261" s="331"/>
      <c r="FGL261" s="332"/>
      <c r="FGM261" s="418"/>
      <c r="FGN261" s="223"/>
      <c r="FGO261" s="223"/>
      <c r="FGP261" s="333"/>
      <c r="FGQ261" s="333"/>
      <c r="FGR261" s="223"/>
      <c r="FGS261" s="418"/>
      <c r="FGT261" s="418"/>
      <c r="FGU261" s="331"/>
      <c r="FGV261" s="332"/>
      <c r="FGW261" s="418"/>
      <c r="FGX261" s="223"/>
      <c r="FGY261" s="223"/>
      <c r="FGZ261" s="333"/>
      <c r="FHA261" s="333"/>
      <c r="FHB261" s="223"/>
      <c r="FHC261" s="418"/>
      <c r="FHD261" s="418"/>
      <c r="FHE261" s="331"/>
      <c r="FHF261" s="332"/>
      <c r="FHG261" s="418"/>
      <c r="FHH261" s="223"/>
      <c r="FHI261" s="223"/>
      <c r="FHJ261" s="333"/>
      <c r="FHK261" s="333"/>
      <c r="FHL261" s="223"/>
      <c r="FHM261" s="418"/>
      <c r="FHN261" s="418"/>
      <c r="FHO261" s="331"/>
      <c r="FHP261" s="332"/>
      <c r="FHQ261" s="418"/>
      <c r="FHR261" s="223"/>
      <c r="FHS261" s="223"/>
      <c r="FHT261" s="333"/>
      <c r="FHU261" s="333"/>
      <c r="FHV261" s="223"/>
      <c r="FHW261" s="418"/>
      <c r="FHX261" s="418"/>
      <c r="FHY261" s="331"/>
      <c r="FHZ261" s="332"/>
      <c r="FIA261" s="418"/>
      <c r="FIB261" s="223"/>
      <c r="FIC261" s="223"/>
      <c r="FID261" s="333"/>
      <c r="FIE261" s="333"/>
      <c r="FIF261" s="223"/>
      <c r="FIG261" s="418"/>
      <c r="FIH261" s="418"/>
      <c r="FII261" s="331"/>
      <c r="FIJ261" s="332"/>
      <c r="FIK261" s="418"/>
      <c r="FIL261" s="223"/>
      <c r="FIM261" s="223"/>
      <c r="FIN261" s="333"/>
      <c r="FIO261" s="333"/>
      <c r="FIP261" s="223"/>
      <c r="FIQ261" s="418"/>
      <c r="FIR261" s="418"/>
      <c r="FIS261" s="331"/>
      <c r="FIT261" s="332"/>
      <c r="FIU261" s="418"/>
      <c r="FIV261" s="223"/>
      <c r="FIW261" s="223"/>
      <c r="FIX261" s="333"/>
      <c r="FIY261" s="333"/>
      <c r="FIZ261" s="223"/>
      <c r="FJA261" s="418"/>
      <c r="FJB261" s="418"/>
      <c r="FJC261" s="331"/>
      <c r="FJD261" s="332"/>
      <c r="FJE261" s="418"/>
      <c r="FJF261" s="223"/>
      <c r="FJG261" s="223"/>
      <c r="FJH261" s="333"/>
      <c r="FJI261" s="333"/>
      <c r="FJJ261" s="223"/>
      <c r="FJK261" s="418"/>
      <c r="FJL261" s="418"/>
      <c r="FJM261" s="331"/>
      <c r="FJN261" s="332"/>
      <c r="FJO261" s="418"/>
      <c r="FJP261" s="223"/>
      <c r="FJQ261" s="223"/>
      <c r="FJR261" s="333"/>
      <c r="FJS261" s="333"/>
      <c r="FJT261" s="223"/>
      <c r="FJU261" s="418"/>
      <c r="FJV261" s="418"/>
      <c r="FJW261" s="331"/>
      <c r="FJX261" s="332"/>
      <c r="FJY261" s="418"/>
      <c r="FJZ261" s="223"/>
      <c r="FKA261" s="223"/>
      <c r="FKB261" s="333"/>
      <c r="FKC261" s="333"/>
      <c r="FKD261" s="223"/>
      <c r="FKE261" s="418"/>
      <c r="FKF261" s="418"/>
      <c r="FKG261" s="331"/>
      <c r="FKH261" s="332"/>
      <c r="FKI261" s="418"/>
      <c r="FKJ261" s="223"/>
      <c r="FKK261" s="223"/>
      <c r="FKL261" s="333"/>
      <c r="FKM261" s="333"/>
      <c r="FKN261" s="223"/>
      <c r="FKO261" s="418"/>
      <c r="FKP261" s="418"/>
      <c r="FKQ261" s="331"/>
      <c r="FKR261" s="332"/>
      <c r="FKS261" s="418"/>
      <c r="FKT261" s="223"/>
      <c r="FKU261" s="223"/>
      <c r="FKV261" s="333"/>
      <c r="FKW261" s="333"/>
      <c r="FKX261" s="223"/>
      <c r="FKY261" s="418"/>
      <c r="FKZ261" s="418"/>
      <c r="FLA261" s="331"/>
      <c r="FLB261" s="332"/>
      <c r="FLC261" s="418"/>
      <c r="FLD261" s="223"/>
      <c r="FLE261" s="223"/>
      <c r="FLF261" s="333"/>
      <c r="FLG261" s="333"/>
      <c r="FLH261" s="223"/>
      <c r="FLI261" s="418"/>
      <c r="FLJ261" s="418"/>
      <c r="FLK261" s="331"/>
      <c r="FLL261" s="332"/>
      <c r="FLM261" s="418"/>
      <c r="FLN261" s="223"/>
      <c r="FLO261" s="223"/>
      <c r="FLP261" s="333"/>
      <c r="FLQ261" s="333"/>
      <c r="FLR261" s="223"/>
      <c r="FLS261" s="418"/>
      <c r="FLT261" s="418"/>
      <c r="FLU261" s="331"/>
      <c r="FLV261" s="332"/>
      <c r="FLW261" s="418"/>
      <c r="FLX261" s="223"/>
      <c r="FLY261" s="223"/>
      <c r="FLZ261" s="333"/>
      <c r="FMA261" s="333"/>
      <c r="FMB261" s="223"/>
      <c r="FMC261" s="418"/>
      <c r="FMD261" s="418"/>
      <c r="FME261" s="331"/>
      <c r="FMF261" s="332"/>
      <c r="FMG261" s="418"/>
      <c r="FMH261" s="223"/>
      <c r="FMI261" s="223"/>
      <c r="FMJ261" s="333"/>
      <c r="FMK261" s="333"/>
      <c r="FML261" s="223"/>
      <c r="FMM261" s="418"/>
      <c r="FMN261" s="418"/>
      <c r="FMO261" s="331"/>
      <c r="FMP261" s="332"/>
      <c r="FMQ261" s="418"/>
      <c r="FMR261" s="223"/>
      <c r="FMS261" s="223"/>
      <c r="FMT261" s="333"/>
      <c r="FMU261" s="333"/>
      <c r="FMV261" s="223"/>
      <c r="FMW261" s="418"/>
      <c r="FMX261" s="418"/>
      <c r="FMY261" s="331"/>
      <c r="FMZ261" s="332"/>
      <c r="FNA261" s="418"/>
      <c r="FNB261" s="223"/>
      <c r="FNC261" s="223"/>
      <c r="FND261" s="333"/>
      <c r="FNE261" s="333"/>
      <c r="FNF261" s="223"/>
      <c r="FNG261" s="418"/>
      <c r="FNH261" s="418"/>
      <c r="FNI261" s="331"/>
      <c r="FNJ261" s="332"/>
      <c r="FNK261" s="418"/>
      <c r="FNL261" s="223"/>
      <c r="FNM261" s="223"/>
      <c r="FNN261" s="333"/>
      <c r="FNO261" s="333"/>
      <c r="FNP261" s="223"/>
      <c r="FNQ261" s="418"/>
      <c r="FNR261" s="418"/>
      <c r="FNS261" s="331"/>
      <c r="FNT261" s="332"/>
      <c r="FNU261" s="418"/>
      <c r="FNV261" s="223"/>
      <c r="FNW261" s="223"/>
      <c r="FNX261" s="333"/>
      <c r="FNY261" s="333"/>
      <c r="FNZ261" s="223"/>
      <c r="FOA261" s="418"/>
      <c r="FOB261" s="418"/>
      <c r="FOC261" s="331"/>
      <c r="FOD261" s="332"/>
      <c r="FOE261" s="418"/>
      <c r="FOF261" s="223"/>
      <c r="FOG261" s="223"/>
      <c r="FOH261" s="333"/>
      <c r="FOI261" s="333"/>
      <c r="FOJ261" s="223"/>
      <c r="FOK261" s="418"/>
      <c r="FOL261" s="418"/>
      <c r="FOM261" s="331"/>
      <c r="FON261" s="332"/>
      <c r="FOO261" s="418"/>
      <c r="FOP261" s="223"/>
      <c r="FOQ261" s="223"/>
      <c r="FOR261" s="333"/>
      <c r="FOS261" s="333"/>
      <c r="FOT261" s="223"/>
      <c r="FOU261" s="418"/>
      <c r="FOV261" s="418"/>
      <c r="FOW261" s="331"/>
      <c r="FOX261" s="332"/>
      <c r="FOY261" s="418"/>
      <c r="FOZ261" s="223"/>
      <c r="FPA261" s="223"/>
      <c r="FPB261" s="333"/>
      <c r="FPC261" s="333"/>
      <c r="FPD261" s="223"/>
      <c r="FPE261" s="418"/>
      <c r="FPF261" s="418"/>
      <c r="FPG261" s="331"/>
      <c r="FPH261" s="332"/>
      <c r="FPI261" s="418"/>
      <c r="FPJ261" s="223"/>
      <c r="FPK261" s="223"/>
      <c r="FPL261" s="333"/>
      <c r="FPM261" s="333"/>
      <c r="FPN261" s="223"/>
      <c r="FPO261" s="418"/>
      <c r="FPP261" s="418"/>
      <c r="FPQ261" s="331"/>
      <c r="FPR261" s="332"/>
      <c r="FPS261" s="418"/>
      <c r="FPT261" s="223"/>
      <c r="FPU261" s="223"/>
      <c r="FPV261" s="333"/>
      <c r="FPW261" s="333"/>
      <c r="FPX261" s="223"/>
      <c r="FPY261" s="418"/>
      <c r="FPZ261" s="418"/>
      <c r="FQA261" s="331"/>
      <c r="FQB261" s="332"/>
      <c r="FQC261" s="418"/>
      <c r="FQD261" s="223"/>
      <c r="FQE261" s="223"/>
      <c r="FQF261" s="333"/>
      <c r="FQG261" s="333"/>
      <c r="FQH261" s="223"/>
      <c r="FQI261" s="418"/>
      <c r="FQJ261" s="418"/>
      <c r="FQK261" s="331"/>
      <c r="FQL261" s="332"/>
      <c r="FQM261" s="418"/>
      <c r="FQN261" s="223"/>
      <c r="FQO261" s="223"/>
      <c r="FQP261" s="333"/>
      <c r="FQQ261" s="333"/>
      <c r="FQR261" s="223"/>
      <c r="FQS261" s="418"/>
      <c r="FQT261" s="418"/>
      <c r="FQU261" s="331"/>
      <c r="FQV261" s="332"/>
      <c r="FQW261" s="418"/>
      <c r="FQX261" s="223"/>
      <c r="FQY261" s="223"/>
      <c r="FQZ261" s="333"/>
      <c r="FRA261" s="333"/>
      <c r="FRB261" s="223"/>
      <c r="FRC261" s="418"/>
      <c r="FRD261" s="418"/>
      <c r="FRE261" s="331"/>
      <c r="FRF261" s="332"/>
      <c r="FRG261" s="418"/>
      <c r="FRH261" s="223"/>
      <c r="FRI261" s="223"/>
      <c r="FRJ261" s="333"/>
      <c r="FRK261" s="333"/>
      <c r="FRL261" s="223"/>
      <c r="FRM261" s="418"/>
      <c r="FRN261" s="418"/>
      <c r="FRO261" s="331"/>
      <c r="FRP261" s="332"/>
      <c r="FRQ261" s="418"/>
      <c r="FRR261" s="223"/>
      <c r="FRS261" s="223"/>
      <c r="FRT261" s="333"/>
      <c r="FRU261" s="333"/>
      <c r="FRV261" s="223"/>
      <c r="FRW261" s="418"/>
      <c r="FRX261" s="418"/>
      <c r="FRY261" s="331"/>
      <c r="FRZ261" s="332"/>
      <c r="FSA261" s="418"/>
      <c r="FSB261" s="223"/>
      <c r="FSC261" s="223"/>
      <c r="FSD261" s="333"/>
      <c r="FSE261" s="333"/>
      <c r="FSF261" s="223"/>
      <c r="FSG261" s="418"/>
      <c r="FSH261" s="418"/>
      <c r="FSI261" s="331"/>
      <c r="FSJ261" s="332"/>
      <c r="FSK261" s="418"/>
      <c r="FSL261" s="223"/>
      <c r="FSM261" s="223"/>
      <c r="FSN261" s="333"/>
      <c r="FSO261" s="333"/>
      <c r="FSP261" s="223"/>
      <c r="FSQ261" s="418"/>
      <c r="FSR261" s="418"/>
      <c r="FSS261" s="331"/>
      <c r="FST261" s="332"/>
      <c r="FSU261" s="418"/>
      <c r="FSV261" s="223"/>
      <c r="FSW261" s="223"/>
      <c r="FSX261" s="333"/>
      <c r="FSY261" s="333"/>
      <c r="FSZ261" s="223"/>
      <c r="FTA261" s="418"/>
      <c r="FTB261" s="418"/>
      <c r="FTC261" s="331"/>
      <c r="FTD261" s="332"/>
      <c r="FTE261" s="418"/>
      <c r="FTF261" s="223"/>
      <c r="FTG261" s="223"/>
      <c r="FTH261" s="333"/>
      <c r="FTI261" s="333"/>
      <c r="FTJ261" s="223"/>
      <c r="FTK261" s="418"/>
      <c r="FTL261" s="418"/>
      <c r="FTM261" s="331"/>
      <c r="FTN261" s="332"/>
      <c r="FTO261" s="418"/>
      <c r="FTP261" s="223"/>
      <c r="FTQ261" s="223"/>
      <c r="FTR261" s="333"/>
      <c r="FTS261" s="333"/>
      <c r="FTT261" s="223"/>
      <c r="FTU261" s="418"/>
      <c r="FTV261" s="418"/>
      <c r="FTW261" s="331"/>
      <c r="FTX261" s="332"/>
      <c r="FTY261" s="418"/>
      <c r="FTZ261" s="223"/>
      <c r="FUA261" s="223"/>
      <c r="FUB261" s="333"/>
      <c r="FUC261" s="333"/>
      <c r="FUD261" s="223"/>
      <c r="FUE261" s="418"/>
      <c r="FUF261" s="418"/>
      <c r="FUG261" s="331"/>
      <c r="FUH261" s="332"/>
      <c r="FUI261" s="418"/>
      <c r="FUJ261" s="223"/>
      <c r="FUK261" s="223"/>
      <c r="FUL261" s="333"/>
      <c r="FUM261" s="333"/>
      <c r="FUN261" s="223"/>
      <c r="FUO261" s="418"/>
      <c r="FUP261" s="418"/>
      <c r="FUQ261" s="331"/>
      <c r="FUR261" s="332"/>
      <c r="FUS261" s="418"/>
      <c r="FUT261" s="223"/>
      <c r="FUU261" s="223"/>
      <c r="FUV261" s="333"/>
      <c r="FUW261" s="333"/>
      <c r="FUX261" s="223"/>
      <c r="FUY261" s="418"/>
      <c r="FUZ261" s="418"/>
      <c r="FVA261" s="331"/>
      <c r="FVB261" s="332"/>
      <c r="FVC261" s="418"/>
      <c r="FVD261" s="223"/>
      <c r="FVE261" s="223"/>
      <c r="FVF261" s="333"/>
      <c r="FVG261" s="333"/>
      <c r="FVH261" s="223"/>
      <c r="FVI261" s="418"/>
      <c r="FVJ261" s="418"/>
      <c r="FVK261" s="331"/>
      <c r="FVL261" s="332"/>
      <c r="FVM261" s="418"/>
      <c r="FVN261" s="223"/>
      <c r="FVO261" s="223"/>
      <c r="FVP261" s="333"/>
      <c r="FVQ261" s="333"/>
      <c r="FVR261" s="223"/>
      <c r="FVS261" s="418"/>
      <c r="FVT261" s="418"/>
      <c r="FVU261" s="331"/>
      <c r="FVV261" s="332"/>
      <c r="FVW261" s="418"/>
      <c r="FVX261" s="223"/>
      <c r="FVY261" s="223"/>
      <c r="FVZ261" s="333"/>
      <c r="FWA261" s="333"/>
      <c r="FWB261" s="223"/>
      <c r="FWC261" s="418"/>
      <c r="FWD261" s="418"/>
      <c r="FWE261" s="331"/>
      <c r="FWF261" s="332"/>
      <c r="FWG261" s="418"/>
      <c r="FWH261" s="223"/>
      <c r="FWI261" s="223"/>
      <c r="FWJ261" s="333"/>
      <c r="FWK261" s="333"/>
      <c r="FWL261" s="223"/>
      <c r="FWM261" s="418"/>
      <c r="FWN261" s="418"/>
      <c r="FWO261" s="331"/>
      <c r="FWP261" s="332"/>
      <c r="FWQ261" s="418"/>
      <c r="FWR261" s="223"/>
      <c r="FWS261" s="223"/>
      <c r="FWT261" s="333"/>
      <c r="FWU261" s="333"/>
      <c r="FWV261" s="223"/>
      <c r="FWW261" s="418"/>
      <c r="FWX261" s="418"/>
      <c r="FWY261" s="331"/>
      <c r="FWZ261" s="332"/>
      <c r="FXA261" s="418"/>
      <c r="FXB261" s="223"/>
      <c r="FXC261" s="223"/>
      <c r="FXD261" s="333"/>
      <c r="FXE261" s="333"/>
      <c r="FXF261" s="223"/>
      <c r="FXG261" s="418"/>
      <c r="FXH261" s="418"/>
      <c r="FXI261" s="331"/>
      <c r="FXJ261" s="332"/>
      <c r="FXK261" s="418"/>
      <c r="FXL261" s="223"/>
      <c r="FXM261" s="223"/>
      <c r="FXN261" s="333"/>
      <c r="FXO261" s="333"/>
      <c r="FXP261" s="223"/>
      <c r="FXQ261" s="418"/>
      <c r="FXR261" s="418"/>
      <c r="FXS261" s="331"/>
      <c r="FXT261" s="332"/>
      <c r="FXU261" s="418"/>
      <c r="FXV261" s="223"/>
      <c r="FXW261" s="223"/>
      <c r="FXX261" s="333"/>
      <c r="FXY261" s="333"/>
      <c r="FXZ261" s="223"/>
      <c r="FYA261" s="418"/>
      <c r="FYB261" s="418"/>
      <c r="FYC261" s="331"/>
      <c r="FYD261" s="332"/>
      <c r="FYE261" s="418"/>
      <c r="FYF261" s="223"/>
      <c r="FYG261" s="223"/>
      <c r="FYH261" s="333"/>
      <c r="FYI261" s="333"/>
      <c r="FYJ261" s="223"/>
      <c r="FYK261" s="418"/>
      <c r="FYL261" s="418"/>
      <c r="FYM261" s="331"/>
      <c r="FYN261" s="332"/>
      <c r="FYO261" s="418"/>
      <c r="FYP261" s="223"/>
      <c r="FYQ261" s="223"/>
      <c r="FYR261" s="333"/>
      <c r="FYS261" s="333"/>
      <c r="FYT261" s="223"/>
      <c r="FYU261" s="418"/>
      <c r="FYV261" s="418"/>
      <c r="FYW261" s="331"/>
      <c r="FYX261" s="332"/>
      <c r="FYY261" s="418"/>
      <c r="FYZ261" s="223"/>
      <c r="FZA261" s="223"/>
      <c r="FZB261" s="333"/>
      <c r="FZC261" s="333"/>
      <c r="FZD261" s="223"/>
      <c r="FZE261" s="418"/>
      <c r="FZF261" s="418"/>
      <c r="FZG261" s="331"/>
      <c r="FZH261" s="332"/>
      <c r="FZI261" s="418"/>
      <c r="FZJ261" s="223"/>
      <c r="FZK261" s="223"/>
      <c r="FZL261" s="333"/>
      <c r="FZM261" s="333"/>
      <c r="FZN261" s="223"/>
      <c r="FZO261" s="418"/>
      <c r="FZP261" s="418"/>
      <c r="FZQ261" s="331"/>
      <c r="FZR261" s="332"/>
      <c r="FZS261" s="418"/>
      <c r="FZT261" s="223"/>
      <c r="FZU261" s="223"/>
      <c r="FZV261" s="333"/>
      <c r="FZW261" s="333"/>
      <c r="FZX261" s="223"/>
      <c r="FZY261" s="418"/>
      <c r="FZZ261" s="418"/>
      <c r="GAA261" s="331"/>
      <c r="GAB261" s="332"/>
      <c r="GAC261" s="418"/>
      <c r="GAD261" s="223"/>
      <c r="GAE261" s="223"/>
      <c r="GAF261" s="333"/>
      <c r="GAG261" s="333"/>
      <c r="GAH261" s="223"/>
      <c r="GAI261" s="418"/>
      <c r="GAJ261" s="418"/>
      <c r="GAK261" s="331"/>
      <c r="GAL261" s="332"/>
      <c r="GAM261" s="418"/>
      <c r="GAN261" s="223"/>
      <c r="GAO261" s="223"/>
      <c r="GAP261" s="333"/>
      <c r="GAQ261" s="333"/>
      <c r="GAR261" s="223"/>
      <c r="GAS261" s="418"/>
      <c r="GAT261" s="418"/>
      <c r="GAU261" s="331"/>
      <c r="GAV261" s="332"/>
      <c r="GAW261" s="418"/>
      <c r="GAX261" s="223"/>
      <c r="GAY261" s="223"/>
      <c r="GAZ261" s="333"/>
      <c r="GBA261" s="333"/>
      <c r="GBB261" s="223"/>
      <c r="GBC261" s="418"/>
      <c r="GBD261" s="418"/>
      <c r="GBE261" s="331"/>
      <c r="GBF261" s="332"/>
      <c r="GBG261" s="418"/>
      <c r="GBH261" s="223"/>
      <c r="GBI261" s="223"/>
      <c r="GBJ261" s="333"/>
      <c r="GBK261" s="333"/>
      <c r="GBL261" s="223"/>
      <c r="GBM261" s="418"/>
      <c r="GBN261" s="418"/>
      <c r="GBO261" s="331"/>
      <c r="GBP261" s="332"/>
      <c r="GBQ261" s="418"/>
      <c r="GBR261" s="223"/>
      <c r="GBS261" s="223"/>
      <c r="GBT261" s="333"/>
      <c r="GBU261" s="333"/>
      <c r="GBV261" s="223"/>
      <c r="GBW261" s="418"/>
      <c r="GBX261" s="418"/>
      <c r="GBY261" s="331"/>
      <c r="GBZ261" s="332"/>
      <c r="GCA261" s="418"/>
      <c r="GCB261" s="223"/>
      <c r="GCC261" s="223"/>
      <c r="GCD261" s="333"/>
      <c r="GCE261" s="333"/>
      <c r="GCF261" s="223"/>
      <c r="GCG261" s="418"/>
      <c r="GCH261" s="418"/>
      <c r="GCI261" s="331"/>
      <c r="GCJ261" s="332"/>
      <c r="GCK261" s="418"/>
      <c r="GCL261" s="223"/>
      <c r="GCM261" s="223"/>
      <c r="GCN261" s="333"/>
      <c r="GCO261" s="333"/>
      <c r="GCP261" s="223"/>
      <c r="GCQ261" s="418"/>
      <c r="GCR261" s="418"/>
      <c r="GCS261" s="331"/>
      <c r="GCT261" s="332"/>
      <c r="GCU261" s="418"/>
      <c r="GCV261" s="223"/>
      <c r="GCW261" s="223"/>
      <c r="GCX261" s="333"/>
      <c r="GCY261" s="333"/>
      <c r="GCZ261" s="223"/>
      <c r="GDA261" s="418"/>
      <c r="GDB261" s="418"/>
      <c r="GDC261" s="331"/>
      <c r="GDD261" s="332"/>
      <c r="GDE261" s="418"/>
      <c r="GDF261" s="223"/>
      <c r="GDG261" s="223"/>
      <c r="GDH261" s="333"/>
      <c r="GDI261" s="333"/>
      <c r="GDJ261" s="223"/>
      <c r="GDK261" s="418"/>
      <c r="GDL261" s="418"/>
      <c r="GDM261" s="331"/>
      <c r="GDN261" s="332"/>
      <c r="GDO261" s="418"/>
      <c r="GDP261" s="223"/>
      <c r="GDQ261" s="223"/>
      <c r="GDR261" s="333"/>
      <c r="GDS261" s="333"/>
      <c r="GDT261" s="223"/>
      <c r="GDU261" s="418"/>
      <c r="GDV261" s="418"/>
      <c r="GDW261" s="331"/>
      <c r="GDX261" s="332"/>
      <c r="GDY261" s="418"/>
      <c r="GDZ261" s="223"/>
      <c r="GEA261" s="223"/>
      <c r="GEB261" s="333"/>
      <c r="GEC261" s="333"/>
      <c r="GED261" s="223"/>
      <c r="GEE261" s="418"/>
      <c r="GEF261" s="418"/>
      <c r="GEG261" s="331"/>
      <c r="GEH261" s="332"/>
      <c r="GEI261" s="418"/>
      <c r="GEJ261" s="223"/>
      <c r="GEK261" s="223"/>
      <c r="GEL261" s="333"/>
      <c r="GEM261" s="333"/>
      <c r="GEN261" s="223"/>
      <c r="GEO261" s="418"/>
      <c r="GEP261" s="418"/>
      <c r="GEQ261" s="331"/>
      <c r="GER261" s="332"/>
      <c r="GES261" s="418"/>
      <c r="GET261" s="223"/>
      <c r="GEU261" s="223"/>
      <c r="GEV261" s="333"/>
      <c r="GEW261" s="333"/>
      <c r="GEX261" s="223"/>
      <c r="GEY261" s="418"/>
      <c r="GEZ261" s="418"/>
      <c r="GFA261" s="331"/>
      <c r="GFB261" s="332"/>
      <c r="GFC261" s="418"/>
      <c r="GFD261" s="223"/>
      <c r="GFE261" s="223"/>
      <c r="GFF261" s="333"/>
      <c r="GFG261" s="333"/>
      <c r="GFH261" s="223"/>
      <c r="GFI261" s="418"/>
      <c r="GFJ261" s="418"/>
      <c r="GFK261" s="331"/>
      <c r="GFL261" s="332"/>
      <c r="GFM261" s="418"/>
      <c r="GFN261" s="223"/>
      <c r="GFO261" s="223"/>
      <c r="GFP261" s="333"/>
      <c r="GFQ261" s="333"/>
      <c r="GFR261" s="223"/>
      <c r="GFS261" s="418"/>
      <c r="GFT261" s="418"/>
      <c r="GFU261" s="331"/>
      <c r="GFV261" s="332"/>
      <c r="GFW261" s="418"/>
      <c r="GFX261" s="223"/>
      <c r="GFY261" s="223"/>
      <c r="GFZ261" s="333"/>
      <c r="GGA261" s="333"/>
      <c r="GGB261" s="223"/>
      <c r="GGC261" s="418"/>
      <c r="GGD261" s="418"/>
      <c r="GGE261" s="331"/>
      <c r="GGF261" s="332"/>
      <c r="GGG261" s="418"/>
      <c r="GGH261" s="223"/>
      <c r="GGI261" s="223"/>
      <c r="GGJ261" s="333"/>
      <c r="GGK261" s="333"/>
      <c r="GGL261" s="223"/>
      <c r="GGM261" s="418"/>
      <c r="GGN261" s="418"/>
      <c r="GGO261" s="331"/>
      <c r="GGP261" s="332"/>
      <c r="GGQ261" s="418"/>
      <c r="GGR261" s="223"/>
      <c r="GGS261" s="223"/>
      <c r="GGT261" s="333"/>
      <c r="GGU261" s="333"/>
      <c r="GGV261" s="223"/>
      <c r="GGW261" s="418"/>
      <c r="GGX261" s="418"/>
      <c r="GGY261" s="331"/>
      <c r="GGZ261" s="332"/>
      <c r="GHA261" s="418"/>
      <c r="GHB261" s="223"/>
      <c r="GHC261" s="223"/>
      <c r="GHD261" s="333"/>
      <c r="GHE261" s="333"/>
      <c r="GHF261" s="223"/>
      <c r="GHG261" s="418"/>
      <c r="GHH261" s="418"/>
      <c r="GHI261" s="331"/>
      <c r="GHJ261" s="332"/>
      <c r="GHK261" s="418"/>
      <c r="GHL261" s="223"/>
      <c r="GHM261" s="223"/>
      <c r="GHN261" s="333"/>
      <c r="GHO261" s="333"/>
      <c r="GHP261" s="223"/>
      <c r="GHQ261" s="418"/>
      <c r="GHR261" s="418"/>
      <c r="GHS261" s="331"/>
      <c r="GHT261" s="332"/>
      <c r="GHU261" s="418"/>
      <c r="GHV261" s="223"/>
      <c r="GHW261" s="223"/>
      <c r="GHX261" s="333"/>
      <c r="GHY261" s="333"/>
      <c r="GHZ261" s="223"/>
      <c r="GIA261" s="418"/>
      <c r="GIB261" s="418"/>
      <c r="GIC261" s="331"/>
      <c r="GID261" s="332"/>
      <c r="GIE261" s="418"/>
      <c r="GIF261" s="223"/>
      <c r="GIG261" s="223"/>
      <c r="GIH261" s="333"/>
      <c r="GII261" s="333"/>
      <c r="GIJ261" s="223"/>
      <c r="GIK261" s="418"/>
      <c r="GIL261" s="418"/>
      <c r="GIM261" s="331"/>
      <c r="GIN261" s="332"/>
      <c r="GIO261" s="418"/>
      <c r="GIP261" s="223"/>
      <c r="GIQ261" s="223"/>
      <c r="GIR261" s="333"/>
      <c r="GIS261" s="333"/>
      <c r="GIT261" s="223"/>
      <c r="GIU261" s="418"/>
      <c r="GIV261" s="418"/>
      <c r="GIW261" s="331"/>
      <c r="GIX261" s="332"/>
      <c r="GIY261" s="418"/>
      <c r="GIZ261" s="223"/>
      <c r="GJA261" s="223"/>
      <c r="GJB261" s="333"/>
      <c r="GJC261" s="333"/>
      <c r="GJD261" s="223"/>
      <c r="GJE261" s="418"/>
      <c r="GJF261" s="418"/>
      <c r="GJG261" s="331"/>
      <c r="GJH261" s="332"/>
      <c r="GJI261" s="418"/>
      <c r="GJJ261" s="223"/>
      <c r="GJK261" s="223"/>
      <c r="GJL261" s="333"/>
      <c r="GJM261" s="333"/>
      <c r="GJN261" s="223"/>
      <c r="GJO261" s="418"/>
      <c r="GJP261" s="418"/>
      <c r="GJQ261" s="331"/>
      <c r="GJR261" s="332"/>
      <c r="GJS261" s="418"/>
      <c r="GJT261" s="223"/>
      <c r="GJU261" s="223"/>
      <c r="GJV261" s="333"/>
      <c r="GJW261" s="333"/>
      <c r="GJX261" s="223"/>
      <c r="GJY261" s="418"/>
      <c r="GJZ261" s="418"/>
      <c r="GKA261" s="331"/>
      <c r="GKB261" s="332"/>
      <c r="GKC261" s="418"/>
      <c r="GKD261" s="223"/>
      <c r="GKE261" s="223"/>
      <c r="GKF261" s="333"/>
      <c r="GKG261" s="333"/>
      <c r="GKH261" s="223"/>
      <c r="GKI261" s="418"/>
      <c r="GKJ261" s="418"/>
      <c r="GKK261" s="331"/>
      <c r="GKL261" s="332"/>
      <c r="GKM261" s="418"/>
      <c r="GKN261" s="223"/>
      <c r="GKO261" s="223"/>
      <c r="GKP261" s="333"/>
      <c r="GKQ261" s="333"/>
      <c r="GKR261" s="223"/>
      <c r="GKS261" s="418"/>
      <c r="GKT261" s="418"/>
      <c r="GKU261" s="331"/>
      <c r="GKV261" s="332"/>
      <c r="GKW261" s="418"/>
      <c r="GKX261" s="223"/>
      <c r="GKY261" s="223"/>
      <c r="GKZ261" s="333"/>
      <c r="GLA261" s="333"/>
      <c r="GLB261" s="223"/>
      <c r="GLC261" s="418"/>
      <c r="GLD261" s="418"/>
      <c r="GLE261" s="331"/>
      <c r="GLF261" s="332"/>
      <c r="GLG261" s="418"/>
      <c r="GLH261" s="223"/>
      <c r="GLI261" s="223"/>
      <c r="GLJ261" s="333"/>
      <c r="GLK261" s="333"/>
      <c r="GLL261" s="223"/>
      <c r="GLM261" s="418"/>
      <c r="GLN261" s="418"/>
      <c r="GLO261" s="331"/>
      <c r="GLP261" s="332"/>
      <c r="GLQ261" s="418"/>
      <c r="GLR261" s="223"/>
      <c r="GLS261" s="223"/>
      <c r="GLT261" s="333"/>
      <c r="GLU261" s="333"/>
      <c r="GLV261" s="223"/>
      <c r="GLW261" s="418"/>
      <c r="GLX261" s="418"/>
      <c r="GLY261" s="331"/>
      <c r="GLZ261" s="332"/>
      <c r="GMA261" s="418"/>
      <c r="GMB261" s="223"/>
      <c r="GMC261" s="223"/>
      <c r="GMD261" s="333"/>
      <c r="GME261" s="333"/>
      <c r="GMF261" s="223"/>
      <c r="GMG261" s="418"/>
      <c r="GMH261" s="418"/>
      <c r="GMI261" s="331"/>
      <c r="GMJ261" s="332"/>
      <c r="GMK261" s="418"/>
      <c r="GML261" s="223"/>
      <c r="GMM261" s="223"/>
      <c r="GMN261" s="333"/>
      <c r="GMO261" s="333"/>
      <c r="GMP261" s="223"/>
      <c r="GMQ261" s="418"/>
      <c r="GMR261" s="418"/>
      <c r="GMS261" s="331"/>
      <c r="GMT261" s="332"/>
      <c r="GMU261" s="418"/>
      <c r="GMV261" s="223"/>
      <c r="GMW261" s="223"/>
      <c r="GMX261" s="333"/>
      <c r="GMY261" s="333"/>
      <c r="GMZ261" s="223"/>
      <c r="GNA261" s="418"/>
      <c r="GNB261" s="418"/>
      <c r="GNC261" s="331"/>
      <c r="GND261" s="332"/>
      <c r="GNE261" s="418"/>
      <c r="GNF261" s="223"/>
      <c r="GNG261" s="223"/>
      <c r="GNH261" s="333"/>
      <c r="GNI261" s="333"/>
      <c r="GNJ261" s="223"/>
      <c r="GNK261" s="418"/>
      <c r="GNL261" s="418"/>
      <c r="GNM261" s="331"/>
      <c r="GNN261" s="332"/>
      <c r="GNO261" s="418"/>
      <c r="GNP261" s="223"/>
      <c r="GNQ261" s="223"/>
      <c r="GNR261" s="333"/>
      <c r="GNS261" s="333"/>
      <c r="GNT261" s="223"/>
      <c r="GNU261" s="418"/>
      <c r="GNV261" s="418"/>
      <c r="GNW261" s="331"/>
      <c r="GNX261" s="332"/>
      <c r="GNY261" s="418"/>
      <c r="GNZ261" s="223"/>
      <c r="GOA261" s="223"/>
      <c r="GOB261" s="333"/>
      <c r="GOC261" s="333"/>
      <c r="GOD261" s="223"/>
      <c r="GOE261" s="418"/>
      <c r="GOF261" s="418"/>
      <c r="GOG261" s="331"/>
      <c r="GOH261" s="332"/>
      <c r="GOI261" s="418"/>
      <c r="GOJ261" s="223"/>
      <c r="GOK261" s="223"/>
      <c r="GOL261" s="333"/>
      <c r="GOM261" s="333"/>
      <c r="GON261" s="223"/>
      <c r="GOO261" s="418"/>
      <c r="GOP261" s="418"/>
      <c r="GOQ261" s="331"/>
      <c r="GOR261" s="332"/>
      <c r="GOS261" s="418"/>
      <c r="GOT261" s="223"/>
      <c r="GOU261" s="223"/>
      <c r="GOV261" s="333"/>
      <c r="GOW261" s="333"/>
      <c r="GOX261" s="223"/>
      <c r="GOY261" s="418"/>
      <c r="GOZ261" s="418"/>
      <c r="GPA261" s="331"/>
      <c r="GPB261" s="332"/>
      <c r="GPC261" s="418"/>
      <c r="GPD261" s="223"/>
      <c r="GPE261" s="223"/>
      <c r="GPF261" s="333"/>
      <c r="GPG261" s="333"/>
      <c r="GPH261" s="223"/>
      <c r="GPI261" s="418"/>
      <c r="GPJ261" s="418"/>
      <c r="GPK261" s="331"/>
      <c r="GPL261" s="332"/>
      <c r="GPM261" s="418"/>
      <c r="GPN261" s="223"/>
      <c r="GPO261" s="223"/>
      <c r="GPP261" s="333"/>
      <c r="GPQ261" s="333"/>
      <c r="GPR261" s="223"/>
      <c r="GPS261" s="418"/>
      <c r="GPT261" s="418"/>
      <c r="GPU261" s="331"/>
      <c r="GPV261" s="332"/>
      <c r="GPW261" s="418"/>
      <c r="GPX261" s="223"/>
      <c r="GPY261" s="223"/>
      <c r="GPZ261" s="333"/>
      <c r="GQA261" s="333"/>
      <c r="GQB261" s="223"/>
      <c r="GQC261" s="418"/>
      <c r="GQD261" s="418"/>
      <c r="GQE261" s="331"/>
      <c r="GQF261" s="332"/>
      <c r="GQG261" s="418"/>
      <c r="GQH261" s="223"/>
      <c r="GQI261" s="223"/>
      <c r="GQJ261" s="333"/>
      <c r="GQK261" s="333"/>
      <c r="GQL261" s="223"/>
      <c r="GQM261" s="418"/>
      <c r="GQN261" s="418"/>
      <c r="GQO261" s="331"/>
      <c r="GQP261" s="332"/>
      <c r="GQQ261" s="418"/>
      <c r="GQR261" s="223"/>
      <c r="GQS261" s="223"/>
      <c r="GQT261" s="333"/>
      <c r="GQU261" s="333"/>
      <c r="GQV261" s="223"/>
      <c r="GQW261" s="418"/>
      <c r="GQX261" s="418"/>
      <c r="GQY261" s="331"/>
      <c r="GQZ261" s="332"/>
      <c r="GRA261" s="418"/>
      <c r="GRB261" s="223"/>
      <c r="GRC261" s="223"/>
      <c r="GRD261" s="333"/>
      <c r="GRE261" s="333"/>
      <c r="GRF261" s="223"/>
      <c r="GRG261" s="418"/>
      <c r="GRH261" s="418"/>
      <c r="GRI261" s="331"/>
      <c r="GRJ261" s="332"/>
      <c r="GRK261" s="418"/>
      <c r="GRL261" s="223"/>
      <c r="GRM261" s="223"/>
      <c r="GRN261" s="333"/>
      <c r="GRO261" s="333"/>
      <c r="GRP261" s="223"/>
      <c r="GRQ261" s="418"/>
      <c r="GRR261" s="418"/>
      <c r="GRS261" s="331"/>
      <c r="GRT261" s="332"/>
      <c r="GRU261" s="418"/>
      <c r="GRV261" s="223"/>
      <c r="GRW261" s="223"/>
      <c r="GRX261" s="333"/>
      <c r="GRY261" s="333"/>
      <c r="GRZ261" s="223"/>
      <c r="GSA261" s="418"/>
      <c r="GSB261" s="418"/>
      <c r="GSC261" s="331"/>
      <c r="GSD261" s="332"/>
      <c r="GSE261" s="418"/>
      <c r="GSF261" s="223"/>
      <c r="GSG261" s="223"/>
      <c r="GSH261" s="333"/>
      <c r="GSI261" s="333"/>
      <c r="GSJ261" s="223"/>
      <c r="GSK261" s="418"/>
      <c r="GSL261" s="418"/>
      <c r="GSM261" s="331"/>
      <c r="GSN261" s="332"/>
      <c r="GSO261" s="418"/>
      <c r="GSP261" s="223"/>
      <c r="GSQ261" s="223"/>
      <c r="GSR261" s="333"/>
      <c r="GSS261" s="333"/>
      <c r="GST261" s="223"/>
      <c r="GSU261" s="418"/>
      <c r="GSV261" s="418"/>
      <c r="GSW261" s="331"/>
      <c r="GSX261" s="332"/>
      <c r="GSY261" s="418"/>
      <c r="GSZ261" s="223"/>
      <c r="GTA261" s="223"/>
      <c r="GTB261" s="333"/>
      <c r="GTC261" s="333"/>
      <c r="GTD261" s="223"/>
      <c r="GTE261" s="418"/>
      <c r="GTF261" s="418"/>
      <c r="GTG261" s="331"/>
      <c r="GTH261" s="332"/>
      <c r="GTI261" s="418"/>
      <c r="GTJ261" s="223"/>
      <c r="GTK261" s="223"/>
      <c r="GTL261" s="333"/>
      <c r="GTM261" s="333"/>
      <c r="GTN261" s="223"/>
      <c r="GTO261" s="418"/>
      <c r="GTP261" s="418"/>
      <c r="GTQ261" s="331"/>
      <c r="GTR261" s="332"/>
      <c r="GTS261" s="418"/>
      <c r="GTT261" s="223"/>
      <c r="GTU261" s="223"/>
      <c r="GTV261" s="333"/>
      <c r="GTW261" s="333"/>
      <c r="GTX261" s="223"/>
      <c r="GTY261" s="418"/>
      <c r="GTZ261" s="418"/>
      <c r="GUA261" s="331"/>
      <c r="GUB261" s="332"/>
      <c r="GUC261" s="418"/>
      <c r="GUD261" s="223"/>
      <c r="GUE261" s="223"/>
      <c r="GUF261" s="333"/>
      <c r="GUG261" s="333"/>
      <c r="GUH261" s="223"/>
      <c r="GUI261" s="418"/>
      <c r="GUJ261" s="418"/>
      <c r="GUK261" s="331"/>
      <c r="GUL261" s="332"/>
      <c r="GUM261" s="418"/>
      <c r="GUN261" s="223"/>
      <c r="GUO261" s="223"/>
      <c r="GUP261" s="333"/>
      <c r="GUQ261" s="333"/>
      <c r="GUR261" s="223"/>
      <c r="GUS261" s="418"/>
      <c r="GUT261" s="418"/>
      <c r="GUU261" s="331"/>
      <c r="GUV261" s="332"/>
      <c r="GUW261" s="418"/>
      <c r="GUX261" s="223"/>
      <c r="GUY261" s="223"/>
      <c r="GUZ261" s="333"/>
      <c r="GVA261" s="333"/>
      <c r="GVB261" s="223"/>
      <c r="GVC261" s="418"/>
      <c r="GVD261" s="418"/>
      <c r="GVE261" s="331"/>
      <c r="GVF261" s="332"/>
      <c r="GVG261" s="418"/>
      <c r="GVH261" s="223"/>
      <c r="GVI261" s="223"/>
      <c r="GVJ261" s="333"/>
      <c r="GVK261" s="333"/>
      <c r="GVL261" s="223"/>
      <c r="GVM261" s="418"/>
      <c r="GVN261" s="418"/>
      <c r="GVO261" s="331"/>
      <c r="GVP261" s="332"/>
      <c r="GVQ261" s="418"/>
      <c r="GVR261" s="223"/>
      <c r="GVS261" s="223"/>
      <c r="GVT261" s="333"/>
      <c r="GVU261" s="333"/>
      <c r="GVV261" s="223"/>
      <c r="GVW261" s="418"/>
      <c r="GVX261" s="418"/>
      <c r="GVY261" s="331"/>
      <c r="GVZ261" s="332"/>
      <c r="GWA261" s="418"/>
      <c r="GWB261" s="223"/>
      <c r="GWC261" s="223"/>
      <c r="GWD261" s="333"/>
      <c r="GWE261" s="333"/>
      <c r="GWF261" s="223"/>
      <c r="GWG261" s="418"/>
      <c r="GWH261" s="418"/>
      <c r="GWI261" s="331"/>
      <c r="GWJ261" s="332"/>
      <c r="GWK261" s="418"/>
      <c r="GWL261" s="223"/>
      <c r="GWM261" s="223"/>
      <c r="GWN261" s="333"/>
      <c r="GWO261" s="333"/>
      <c r="GWP261" s="223"/>
      <c r="GWQ261" s="418"/>
      <c r="GWR261" s="418"/>
      <c r="GWS261" s="331"/>
      <c r="GWT261" s="332"/>
      <c r="GWU261" s="418"/>
      <c r="GWV261" s="223"/>
      <c r="GWW261" s="223"/>
      <c r="GWX261" s="333"/>
      <c r="GWY261" s="333"/>
      <c r="GWZ261" s="223"/>
      <c r="GXA261" s="418"/>
      <c r="GXB261" s="418"/>
      <c r="GXC261" s="331"/>
      <c r="GXD261" s="332"/>
      <c r="GXE261" s="418"/>
      <c r="GXF261" s="223"/>
      <c r="GXG261" s="223"/>
      <c r="GXH261" s="333"/>
      <c r="GXI261" s="333"/>
      <c r="GXJ261" s="223"/>
      <c r="GXK261" s="418"/>
      <c r="GXL261" s="418"/>
      <c r="GXM261" s="331"/>
      <c r="GXN261" s="332"/>
      <c r="GXO261" s="418"/>
      <c r="GXP261" s="223"/>
      <c r="GXQ261" s="223"/>
      <c r="GXR261" s="333"/>
      <c r="GXS261" s="333"/>
      <c r="GXT261" s="223"/>
      <c r="GXU261" s="418"/>
      <c r="GXV261" s="418"/>
      <c r="GXW261" s="331"/>
      <c r="GXX261" s="332"/>
      <c r="GXY261" s="418"/>
      <c r="GXZ261" s="223"/>
      <c r="GYA261" s="223"/>
      <c r="GYB261" s="333"/>
      <c r="GYC261" s="333"/>
      <c r="GYD261" s="223"/>
      <c r="GYE261" s="418"/>
      <c r="GYF261" s="418"/>
      <c r="GYG261" s="331"/>
      <c r="GYH261" s="332"/>
      <c r="GYI261" s="418"/>
      <c r="GYJ261" s="223"/>
      <c r="GYK261" s="223"/>
      <c r="GYL261" s="333"/>
      <c r="GYM261" s="333"/>
      <c r="GYN261" s="223"/>
      <c r="GYO261" s="418"/>
      <c r="GYP261" s="418"/>
      <c r="GYQ261" s="331"/>
      <c r="GYR261" s="332"/>
      <c r="GYS261" s="418"/>
      <c r="GYT261" s="223"/>
      <c r="GYU261" s="223"/>
      <c r="GYV261" s="333"/>
      <c r="GYW261" s="333"/>
      <c r="GYX261" s="223"/>
      <c r="GYY261" s="418"/>
      <c r="GYZ261" s="418"/>
      <c r="GZA261" s="331"/>
      <c r="GZB261" s="332"/>
      <c r="GZC261" s="418"/>
      <c r="GZD261" s="223"/>
      <c r="GZE261" s="223"/>
      <c r="GZF261" s="333"/>
      <c r="GZG261" s="333"/>
      <c r="GZH261" s="223"/>
      <c r="GZI261" s="418"/>
      <c r="GZJ261" s="418"/>
      <c r="GZK261" s="331"/>
      <c r="GZL261" s="332"/>
      <c r="GZM261" s="418"/>
      <c r="GZN261" s="223"/>
      <c r="GZO261" s="223"/>
      <c r="GZP261" s="333"/>
      <c r="GZQ261" s="333"/>
      <c r="GZR261" s="223"/>
      <c r="GZS261" s="418"/>
      <c r="GZT261" s="418"/>
      <c r="GZU261" s="331"/>
      <c r="GZV261" s="332"/>
      <c r="GZW261" s="418"/>
      <c r="GZX261" s="223"/>
      <c r="GZY261" s="223"/>
      <c r="GZZ261" s="333"/>
      <c r="HAA261" s="333"/>
      <c r="HAB261" s="223"/>
      <c r="HAC261" s="418"/>
      <c r="HAD261" s="418"/>
      <c r="HAE261" s="331"/>
      <c r="HAF261" s="332"/>
      <c r="HAG261" s="418"/>
      <c r="HAH261" s="223"/>
      <c r="HAI261" s="223"/>
      <c r="HAJ261" s="333"/>
      <c r="HAK261" s="333"/>
      <c r="HAL261" s="223"/>
      <c r="HAM261" s="418"/>
      <c r="HAN261" s="418"/>
      <c r="HAO261" s="331"/>
      <c r="HAP261" s="332"/>
      <c r="HAQ261" s="418"/>
      <c r="HAR261" s="223"/>
      <c r="HAS261" s="223"/>
      <c r="HAT261" s="333"/>
      <c r="HAU261" s="333"/>
      <c r="HAV261" s="223"/>
      <c r="HAW261" s="418"/>
      <c r="HAX261" s="418"/>
      <c r="HAY261" s="331"/>
      <c r="HAZ261" s="332"/>
      <c r="HBA261" s="418"/>
      <c r="HBB261" s="223"/>
      <c r="HBC261" s="223"/>
      <c r="HBD261" s="333"/>
      <c r="HBE261" s="333"/>
      <c r="HBF261" s="223"/>
      <c r="HBG261" s="418"/>
      <c r="HBH261" s="418"/>
      <c r="HBI261" s="331"/>
      <c r="HBJ261" s="332"/>
      <c r="HBK261" s="418"/>
      <c r="HBL261" s="223"/>
      <c r="HBM261" s="223"/>
      <c r="HBN261" s="333"/>
      <c r="HBO261" s="333"/>
      <c r="HBP261" s="223"/>
      <c r="HBQ261" s="418"/>
      <c r="HBR261" s="418"/>
      <c r="HBS261" s="331"/>
      <c r="HBT261" s="332"/>
      <c r="HBU261" s="418"/>
      <c r="HBV261" s="223"/>
      <c r="HBW261" s="223"/>
      <c r="HBX261" s="333"/>
      <c r="HBY261" s="333"/>
      <c r="HBZ261" s="223"/>
      <c r="HCA261" s="418"/>
      <c r="HCB261" s="418"/>
      <c r="HCC261" s="331"/>
      <c r="HCD261" s="332"/>
      <c r="HCE261" s="418"/>
      <c r="HCF261" s="223"/>
      <c r="HCG261" s="223"/>
      <c r="HCH261" s="333"/>
      <c r="HCI261" s="333"/>
      <c r="HCJ261" s="223"/>
      <c r="HCK261" s="418"/>
      <c r="HCL261" s="418"/>
      <c r="HCM261" s="331"/>
      <c r="HCN261" s="332"/>
      <c r="HCO261" s="418"/>
      <c r="HCP261" s="223"/>
      <c r="HCQ261" s="223"/>
      <c r="HCR261" s="333"/>
      <c r="HCS261" s="333"/>
      <c r="HCT261" s="223"/>
      <c r="HCU261" s="418"/>
      <c r="HCV261" s="418"/>
      <c r="HCW261" s="331"/>
      <c r="HCX261" s="332"/>
      <c r="HCY261" s="418"/>
      <c r="HCZ261" s="223"/>
      <c r="HDA261" s="223"/>
      <c r="HDB261" s="333"/>
      <c r="HDC261" s="333"/>
      <c r="HDD261" s="223"/>
      <c r="HDE261" s="418"/>
      <c r="HDF261" s="418"/>
      <c r="HDG261" s="331"/>
      <c r="HDH261" s="332"/>
      <c r="HDI261" s="418"/>
      <c r="HDJ261" s="223"/>
      <c r="HDK261" s="223"/>
      <c r="HDL261" s="333"/>
      <c r="HDM261" s="333"/>
      <c r="HDN261" s="223"/>
      <c r="HDO261" s="418"/>
      <c r="HDP261" s="418"/>
      <c r="HDQ261" s="331"/>
      <c r="HDR261" s="332"/>
      <c r="HDS261" s="418"/>
      <c r="HDT261" s="223"/>
      <c r="HDU261" s="223"/>
      <c r="HDV261" s="333"/>
      <c r="HDW261" s="333"/>
      <c r="HDX261" s="223"/>
      <c r="HDY261" s="418"/>
      <c r="HDZ261" s="418"/>
      <c r="HEA261" s="331"/>
      <c r="HEB261" s="332"/>
      <c r="HEC261" s="418"/>
      <c r="HED261" s="223"/>
      <c r="HEE261" s="223"/>
      <c r="HEF261" s="333"/>
      <c r="HEG261" s="333"/>
      <c r="HEH261" s="223"/>
      <c r="HEI261" s="418"/>
      <c r="HEJ261" s="418"/>
      <c r="HEK261" s="331"/>
      <c r="HEL261" s="332"/>
      <c r="HEM261" s="418"/>
      <c r="HEN261" s="223"/>
      <c r="HEO261" s="223"/>
      <c r="HEP261" s="333"/>
      <c r="HEQ261" s="333"/>
      <c r="HER261" s="223"/>
      <c r="HES261" s="418"/>
      <c r="HET261" s="418"/>
      <c r="HEU261" s="331"/>
      <c r="HEV261" s="332"/>
      <c r="HEW261" s="418"/>
      <c r="HEX261" s="223"/>
      <c r="HEY261" s="223"/>
      <c r="HEZ261" s="333"/>
      <c r="HFA261" s="333"/>
      <c r="HFB261" s="223"/>
      <c r="HFC261" s="418"/>
      <c r="HFD261" s="418"/>
      <c r="HFE261" s="331"/>
      <c r="HFF261" s="332"/>
      <c r="HFG261" s="418"/>
      <c r="HFH261" s="223"/>
      <c r="HFI261" s="223"/>
      <c r="HFJ261" s="333"/>
      <c r="HFK261" s="333"/>
      <c r="HFL261" s="223"/>
      <c r="HFM261" s="418"/>
      <c r="HFN261" s="418"/>
      <c r="HFO261" s="331"/>
      <c r="HFP261" s="332"/>
      <c r="HFQ261" s="418"/>
      <c r="HFR261" s="223"/>
      <c r="HFS261" s="223"/>
      <c r="HFT261" s="333"/>
      <c r="HFU261" s="333"/>
      <c r="HFV261" s="223"/>
      <c r="HFW261" s="418"/>
      <c r="HFX261" s="418"/>
      <c r="HFY261" s="331"/>
      <c r="HFZ261" s="332"/>
      <c r="HGA261" s="418"/>
      <c r="HGB261" s="223"/>
      <c r="HGC261" s="223"/>
      <c r="HGD261" s="333"/>
      <c r="HGE261" s="333"/>
      <c r="HGF261" s="223"/>
      <c r="HGG261" s="418"/>
      <c r="HGH261" s="418"/>
      <c r="HGI261" s="331"/>
      <c r="HGJ261" s="332"/>
      <c r="HGK261" s="418"/>
      <c r="HGL261" s="223"/>
      <c r="HGM261" s="223"/>
      <c r="HGN261" s="333"/>
      <c r="HGO261" s="333"/>
      <c r="HGP261" s="223"/>
      <c r="HGQ261" s="418"/>
      <c r="HGR261" s="418"/>
      <c r="HGS261" s="331"/>
      <c r="HGT261" s="332"/>
      <c r="HGU261" s="418"/>
      <c r="HGV261" s="223"/>
      <c r="HGW261" s="223"/>
      <c r="HGX261" s="333"/>
      <c r="HGY261" s="333"/>
      <c r="HGZ261" s="223"/>
      <c r="HHA261" s="418"/>
      <c r="HHB261" s="418"/>
      <c r="HHC261" s="331"/>
      <c r="HHD261" s="332"/>
      <c r="HHE261" s="418"/>
      <c r="HHF261" s="223"/>
      <c r="HHG261" s="223"/>
      <c r="HHH261" s="333"/>
      <c r="HHI261" s="333"/>
      <c r="HHJ261" s="223"/>
      <c r="HHK261" s="418"/>
      <c r="HHL261" s="418"/>
      <c r="HHM261" s="331"/>
      <c r="HHN261" s="332"/>
      <c r="HHO261" s="418"/>
      <c r="HHP261" s="223"/>
      <c r="HHQ261" s="223"/>
      <c r="HHR261" s="333"/>
      <c r="HHS261" s="333"/>
      <c r="HHT261" s="223"/>
      <c r="HHU261" s="418"/>
      <c r="HHV261" s="418"/>
      <c r="HHW261" s="331"/>
      <c r="HHX261" s="332"/>
      <c r="HHY261" s="418"/>
      <c r="HHZ261" s="223"/>
      <c r="HIA261" s="223"/>
      <c r="HIB261" s="333"/>
      <c r="HIC261" s="333"/>
      <c r="HID261" s="223"/>
      <c r="HIE261" s="418"/>
      <c r="HIF261" s="418"/>
      <c r="HIG261" s="331"/>
      <c r="HIH261" s="332"/>
      <c r="HII261" s="418"/>
      <c r="HIJ261" s="223"/>
      <c r="HIK261" s="223"/>
      <c r="HIL261" s="333"/>
      <c r="HIM261" s="333"/>
      <c r="HIN261" s="223"/>
      <c r="HIO261" s="418"/>
      <c r="HIP261" s="418"/>
      <c r="HIQ261" s="331"/>
      <c r="HIR261" s="332"/>
      <c r="HIS261" s="418"/>
      <c r="HIT261" s="223"/>
      <c r="HIU261" s="223"/>
      <c r="HIV261" s="333"/>
      <c r="HIW261" s="333"/>
      <c r="HIX261" s="223"/>
      <c r="HIY261" s="418"/>
      <c r="HIZ261" s="418"/>
      <c r="HJA261" s="331"/>
      <c r="HJB261" s="332"/>
      <c r="HJC261" s="418"/>
      <c r="HJD261" s="223"/>
      <c r="HJE261" s="223"/>
      <c r="HJF261" s="333"/>
      <c r="HJG261" s="333"/>
      <c r="HJH261" s="223"/>
      <c r="HJI261" s="418"/>
      <c r="HJJ261" s="418"/>
      <c r="HJK261" s="331"/>
      <c r="HJL261" s="332"/>
      <c r="HJM261" s="418"/>
      <c r="HJN261" s="223"/>
      <c r="HJO261" s="223"/>
      <c r="HJP261" s="333"/>
      <c r="HJQ261" s="333"/>
      <c r="HJR261" s="223"/>
      <c r="HJS261" s="418"/>
      <c r="HJT261" s="418"/>
      <c r="HJU261" s="331"/>
      <c r="HJV261" s="332"/>
      <c r="HJW261" s="418"/>
      <c r="HJX261" s="223"/>
      <c r="HJY261" s="223"/>
      <c r="HJZ261" s="333"/>
      <c r="HKA261" s="333"/>
      <c r="HKB261" s="223"/>
      <c r="HKC261" s="418"/>
      <c r="HKD261" s="418"/>
      <c r="HKE261" s="331"/>
      <c r="HKF261" s="332"/>
      <c r="HKG261" s="418"/>
      <c r="HKH261" s="223"/>
      <c r="HKI261" s="223"/>
      <c r="HKJ261" s="333"/>
      <c r="HKK261" s="333"/>
      <c r="HKL261" s="223"/>
      <c r="HKM261" s="418"/>
      <c r="HKN261" s="418"/>
      <c r="HKO261" s="331"/>
      <c r="HKP261" s="332"/>
      <c r="HKQ261" s="418"/>
      <c r="HKR261" s="223"/>
      <c r="HKS261" s="223"/>
      <c r="HKT261" s="333"/>
      <c r="HKU261" s="333"/>
      <c r="HKV261" s="223"/>
      <c r="HKW261" s="418"/>
      <c r="HKX261" s="418"/>
      <c r="HKY261" s="331"/>
      <c r="HKZ261" s="332"/>
      <c r="HLA261" s="418"/>
      <c r="HLB261" s="223"/>
      <c r="HLC261" s="223"/>
      <c r="HLD261" s="333"/>
      <c r="HLE261" s="333"/>
      <c r="HLF261" s="223"/>
      <c r="HLG261" s="418"/>
      <c r="HLH261" s="418"/>
      <c r="HLI261" s="331"/>
      <c r="HLJ261" s="332"/>
      <c r="HLK261" s="418"/>
      <c r="HLL261" s="223"/>
      <c r="HLM261" s="223"/>
      <c r="HLN261" s="333"/>
      <c r="HLO261" s="333"/>
      <c r="HLP261" s="223"/>
      <c r="HLQ261" s="418"/>
      <c r="HLR261" s="418"/>
      <c r="HLS261" s="331"/>
      <c r="HLT261" s="332"/>
      <c r="HLU261" s="418"/>
      <c r="HLV261" s="223"/>
      <c r="HLW261" s="223"/>
      <c r="HLX261" s="333"/>
      <c r="HLY261" s="333"/>
      <c r="HLZ261" s="223"/>
      <c r="HMA261" s="418"/>
      <c r="HMB261" s="418"/>
      <c r="HMC261" s="331"/>
      <c r="HMD261" s="332"/>
      <c r="HME261" s="418"/>
      <c r="HMF261" s="223"/>
      <c r="HMG261" s="223"/>
      <c r="HMH261" s="333"/>
      <c r="HMI261" s="333"/>
      <c r="HMJ261" s="223"/>
      <c r="HMK261" s="418"/>
      <c r="HML261" s="418"/>
      <c r="HMM261" s="331"/>
      <c r="HMN261" s="332"/>
      <c r="HMO261" s="418"/>
      <c r="HMP261" s="223"/>
      <c r="HMQ261" s="223"/>
      <c r="HMR261" s="333"/>
      <c r="HMS261" s="333"/>
      <c r="HMT261" s="223"/>
      <c r="HMU261" s="418"/>
      <c r="HMV261" s="418"/>
      <c r="HMW261" s="331"/>
      <c r="HMX261" s="332"/>
      <c r="HMY261" s="418"/>
      <c r="HMZ261" s="223"/>
      <c r="HNA261" s="223"/>
      <c r="HNB261" s="333"/>
      <c r="HNC261" s="333"/>
      <c r="HND261" s="223"/>
      <c r="HNE261" s="418"/>
      <c r="HNF261" s="418"/>
      <c r="HNG261" s="331"/>
      <c r="HNH261" s="332"/>
      <c r="HNI261" s="418"/>
      <c r="HNJ261" s="223"/>
      <c r="HNK261" s="223"/>
      <c r="HNL261" s="333"/>
      <c r="HNM261" s="333"/>
      <c r="HNN261" s="223"/>
      <c r="HNO261" s="418"/>
      <c r="HNP261" s="418"/>
      <c r="HNQ261" s="331"/>
      <c r="HNR261" s="332"/>
      <c r="HNS261" s="418"/>
      <c r="HNT261" s="223"/>
      <c r="HNU261" s="223"/>
      <c r="HNV261" s="333"/>
      <c r="HNW261" s="333"/>
      <c r="HNX261" s="223"/>
      <c r="HNY261" s="418"/>
      <c r="HNZ261" s="418"/>
      <c r="HOA261" s="331"/>
      <c r="HOB261" s="332"/>
      <c r="HOC261" s="418"/>
      <c r="HOD261" s="223"/>
      <c r="HOE261" s="223"/>
      <c r="HOF261" s="333"/>
      <c r="HOG261" s="333"/>
      <c r="HOH261" s="223"/>
      <c r="HOI261" s="418"/>
      <c r="HOJ261" s="418"/>
      <c r="HOK261" s="331"/>
      <c r="HOL261" s="332"/>
      <c r="HOM261" s="418"/>
      <c r="HON261" s="223"/>
      <c r="HOO261" s="223"/>
      <c r="HOP261" s="333"/>
      <c r="HOQ261" s="333"/>
      <c r="HOR261" s="223"/>
      <c r="HOS261" s="418"/>
      <c r="HOT261" s="418"/>
      <c r="HOU261" s="331"/>
      <c r="HOV261" s="332"/>
      <c r="HOW261" s="418"/>
      <c r="HOX261" s="223"/>
      <c r="HOY261" s="223"/>
      <c r="HOZ261" s="333"/>
      <c r="HPA261" s="333"/>
      <c r="HPB261" s="223"/>
      <c r="HPC261" s="418"/>
      <c r="HPD261" s="418"/>
      <c r="HPE261" s="331"/>
      <c r="HPF261" s="332"/>
      <c r="HPG261" s="418"/>
      <c r="HPH261" s="223"/>
      <c r="HPI261" s="223"/>
      <c r="HPJ261" s="333"/>
      <c r="HPK261" s="333"/>
      <c r="HPL261" s="223"/>
      <c r="HPM261" s="418"/>
      <c r="HPN261" s="418"/>
      <c r="HPO261" s="331"/>
      <c r="HPP261" s="332"/>
      <c r="HPQ261" s="418"/>
      <c r="HPR261" s="223"/>
      <c r="HPS261" s="223"/>
      <c r="HPT261" s="333"/>
      <c r="HPU261" s="333"/>
      <c r="HPV261" s="223"/>
      <c r="HPW261" s="418"/>
      <c r="HPX261" s="418"/>
      <c r="HPY261" s="331"/>
      <c r="HPZ261" s="332"/>
      <c r="HQA261" s="418"/>
      <c r="HQB261" s="223"/>
      <c r="HQC261" s="223"/>
      <c r="HQD261" s="333"/>
      <c r="HQE261" s="333"/>
      <c r="HQF261" s="223"/>
      <c r="HQG261" s="418"/>
      <c r="HQH261" s="418"/>
      <c r="HQI261" s="331"/>
      <c r="HQJ261" s="332"/>
      <c r="HQK261" s="418"/>
      <c r="HQL261" s="223"/>
      <c r="HQM261" s="223"/>
      <c r="HQN261" s="333"/>
      <c r="HQO261" s="333"/>
      <c r="HQP261" s="223"/>
      <c r="HQQ261" s="418"/>
      <c r="HQR261" s="418"/>
      <c r="HQS261" s="331"/>
      <c r="HQT261" s="332"/>
      <c r="HQU261" s="418"/>
      <c r="HQV261" s="223"/>
      <c r="HQW261" s="223"/>
      <c r="HQX261" s="333"/>
      <c r="HQY261" s="333"/>
      <c r="HQZ261" s="223"/>
      <c r="HRA261" s="418"/>
      <c r="HRB261" s="418"/>
      <c r="HRC261" s="331"/>
      <c r="HRD261" s="332"/>
      <c r="HRE261" s="418"/>
      <c r="HRF261" s="223"/>
      <c r="HRG261" s="223"/>
      <c r="HRH261" s="333"/>
      <c r="HRI261" s="333"/>
      <c r="HRJ261" s="223"/>
      <c r="HRK261" s="418"/>
      <c r="HRL261" s="418"/>
      <c r="HRM261" s="331"/>
      <c r="HRN261" s="332"/>
      <c r="HRO261" s="418"/>
      <c r="HRP261" s="223"/>
      <c r="HRQ261" s="223"/>
      <c r="HRR261" s="333"/>
      <c r="HRS261" s="333"/>
      <c r="HRT261" s="223"/>
      <c r="HRU261" s="418"/>
      <c r="HRV261" s="418"/>
      <c r="HRW261" s="331"/>
      <c r="HRX261" s="332"/>
      <c r="HRY261" s="418"/>
      <c r="HRZ261" s="223"/>
      <c r="HSA261" s="223"/>
      <c r="HSB261" s="333"/>
      <c r="HSC261" s="333"/>
      <c r="HSD261" s="223"/>
      <c r="HSE261" s="418"/>
      <c r="HSF261" s="418"/>
      <c r="HSG261" s="331"/>
      <c r="HSH261" s="332"/>
      <c r="HSI261" s="418"/>
      <c r="HSJ261" s="223"/>
      <c r="HSK261" s="223"/>
      <c r="HSL261" s="333"/>
      <c r="HSM261" s="333"/>
      <c r="HSN261" s="223"/>
      <c r="HSO261" s="418"/>
      <c r="HSP261" s="418"/>
      <c r="HSQ261" s="331"/>
      <c r="HSR261" s="332"/>
      <c r="HSS261" s="418"/>
      <c r="HST261" s="223"/>
      <c r="HSU261" s="223"/>
      <c r="HSV261" s="333"/>
      <c r="HSW261" s="333"/>
      <c r="HSX261" s="223"/>
      <c r="HSY261" s="418"/>
      <c r="HSZ261" s="418"/>
      <c r="HTA261" s="331"/>
      <c r="HTB261" s="332"/>
      <c r="HTC261" s="418"/>
      <c r="HTD261" s="223"/>
      <c r="HTE261" s="223"/>
      <c r="HTF261" s="333"/>
      <c r="HTG261" s="333"/>
      <c r="HTH261" s="223"/>
      <c r="HTI261" s="418"/>
      <c r="HTJ261" s="418"/>
      <c r="HTK261" s="331"/>
      <c r="HTL261" s="332"/>
      <c r="HTM261" s="418"/>
      <c r="HTN261" s="223"/>
      <c r="HTO261" s="223"/>
      <c r="HTP261" s="333"/>
      <c r="HTQ261" s="333"/>
      <c r="HTR261" s="223"/>
      <c r="HTS261" s="418"/>
      <c r="HTT261" s="418"/>
      <c r="HTU261" s="331"/>
      <c r="HTV261" s="332"/>
      <c r="HTW261" s="418"/>
      <c r="HTX261" s="223"/>
      <c r="HTY261" s="223"/>
      <c r="HTZ261" s="333"/>
      <c r="HUA261" s="333"/>
      <c r="HUB261" s="223"/>
      <c r="HUC261" s="418"/>
      <c r="HUD261" s="418"/>
      <c r="HUE261" s="331"/>
      <c r="HUF261" s="332"/>
      <c r="HUG261" s="418"/>
      <c r="HUH261" s="223"/>
      <c r="HUI261" s="223"/>
      <c r="HUJ261" s="333"/>
      <c r="HUK261" s="333"/>
      <c r="HUL261" s="223"/>
      <c r="HUM261" s="418"/>
      <c r="HUN261" s="418"/>
      <c r="HUO261" s="331"/>
      <c r="HUP261" s="332"/>
      <c r="HUQ261" s="418"/>
      <c r="HUR261" s="223"/>
      <c r="HUS261" s="223"/>
      <c r="HUT261" s="333"/>
      <c r="HUU261" s="333"/>
      <c r="HUV261" s="223"/>
      <c r="HUW261" s="418"/>
      <c r="HUX261" s="418"/>
      <c r="HUY261" s="331"/>
      <c r="HUZ261" s="332"/>
      <c r="HVA261" s="418"/>
      <c r="HVB261" s="223"/>
      <c r="HVC261" s="223"/>
      <c r="HVD261" s="333"/>
      <c r="HVE261" s="333"/>
      <c r="HVF261" s="223"/>
      <c r="HVG261" s="418"/>
      <c r="HVH261" s="418"/>
      <c r="HVI261" s="331"/>
      <c r="HVJ261" s="332"/>
      <c r="HVK261" s="418"/>
      <c r="HVL261" s="223"/>
      <c r="HVM261" s="223"/>
      <c r="HVN261" s="333"/>
      <c r="HVO261" s="333"/>
      <c r="HVP261" s="223"/>
      <c r="HVQ261" s="418"/>
      <c r="HVR261" s="418"/>
      <c r="HVS261" s="331"/>
      <c r="HVT261" s="332"/>
      <c r="HVU261" s="418"/>
      <c r="HVV261" s="223"/>
      <c r="HVW261" s="223"/>
      <c r="HVX261" s="333"/>
      <c r="HVY261" s="333"/>
      <c r="HVZ261" s="223"/>
      <c r="HWA261" s="418"/>
      <c r="HWB261" s="418"/>
      <c r="HWC261" s="331"/>
      <c r="HWD261" s="332"/>
      <c r="HWE261" s="418"/>
      <c r="HWF261" s="223"/>
      <c r="HWG261" s="223"/>
      <c r="HWH261" s="333"/>
      <c r="HWI261" s="333"/>
      <c r="HWJ261" s="223"/>
      <c r="HWK261" s="418"/>
      <c r="HWL261" s="418"/>
      <c r="HWM261" s="331"/>
      <c r="HWN261" s="332"/>
      <c r="HWO261" s="418"/>
      <c r="HWP261" s="223"/>
      <c r="HWQ261" s="223"/>
      <c r="HWR261" s="333"/>
      <c r="HWS261" s="333"/>
      <c r="HWT261" s="223"/>
      <c r="HWU261" s="418"/>
      <c r="HWV261" s="418"/>
      <c r="HWW261" s="331"/>
      <c r="HWX261" s="332"/>
      <c r="HWY261" s="418"/>
      <c r="HWZ261" s="223"/>
      <c r="HXA261" s="223"/>
      <c r="HXB261" s="333"/>
      <c r="HXC261" s="333"/>
      <c r="HXD261" s="223"/>
      <c r="HXE261" s="418"/>
      <c r="HXF261" s="418"/>
      <c r="HXG261" s="331"/>
      <c r="HXH261" s="332"/>
      <c r="HXI261" s="418"/>
      <c r="HXJ261" s="223"/>
      <c r="HXK261" s="223"/>
      <c r="HXL261" s="333"/>
      <c r="HXM261" s="333"/>
      <c r="HXN261" s="223"/>
      <c r="HXO261" s="418"/>
      <c r="HXP261" s="418"/>
      <c r="HXQ261" s="331"/>
      <c r="HXR261" s="332"/>
      <c r="HXS261" s="418"/>
      <c r="HXT261" s="223"/>
      <c r="HXU261" s="223"/>
      <c r="HXV261" s="333"/>
      <c r="HXW261" s="333"/>
      <c r="HXX261" s="223"/>
      <c r="HXY261" s="418"/>
      <c r="HXZ261" s="418"/>
      <c r="HYA261" s="331"/>
      <c r="HYB261" s="332"/>
      <c r="HYC261" s="418"/>
      <c r="HYD261" s="223"/>
      <c r="HYE261" s="223"/>
      <c r="HYF261" s="333"/>
      <c r="HYG261" s="333"/>
      <c r="HYH261" s="223"/>
      <c r="HYI261" s="418"/>
      <c r="HYJ261" s="418"/>
      <c r="HYK261" s="331"/>
      <c r="HYL261" s="332"/>
      <c r="HYM261" s="418"/>
      <c r="HYN261" s="223"/>
      <c r="HYO261" s="223"/>
      <c r="HYP261" s="333"/>
      <c r="HYQ261" s="333"/>
      <c r="HYR261" s="223"/>
      <c r="HYS261" s="418"/>
      <c r="HYT261" s="418"/>
      <c r="HYU261" s="331"/>
      <c r="HYV261" s="332"/>
      <c r="HYW261" s="418"/>
      <c r="HYX261" s="223"/>
      <c r="HYY261" s="223"/>
      <c r="HYZ261" s="333"/>
      <c r="HZA261" s="333"/>
      <c r="HZB261" s="223"/>
      <c r="HZC261" s="418"/>
      <c r="HZD261" s="418"/>
      <c r="HZE261" s="331"/>
      <c r="HZF261" s="332"/>
      <c r="HZG261" s="418"/>
      <c r="HZH261" s="223"/>
      <c r="HZI261" s="223"/>
      <c r="HZJ261" s="333"/>
      <c r="HZK261" s="333"/>
      <c r="HZL261" s="223"/>
      <c r="HZM261" s="418"/>
      <c r="HZN261" s="418"/>
      <c r="HZO261" s="331"/>
      <c r="HZP261" s="332"/>
      <c r="HZQ261" s="418"/>
      <c r="HZR261" s="223"/>
      <c r="HZS261" s="223"/>
      <c r="HZT261" s="333"/>
      <c r="HZU261" s="333"/>
      <c r="HZV261" s="223"/>
      <c r="HZW261" s="418"/>
      <c r="HZX261" s="418"/>
      <c r="HZY261" s="331"/>
      <c r="HZZ261" s="332"/>
      <c r="IAA261" s="418"/>
      <c r="IAB261" s="223"/>
      <c r="IAC261" s="223"/>
      <c r="IAD261" s="333"/>
      <c r="IAE261" s="333"/>
      <c r="IAF261" s="223"/>
      <c r="IAG261" s="418"/>
      <c r="IAH261" s="418"/>
      <c r="IAI261" s="331"/>
      <c r="IAJ261" s="332"/>
      <c r="IAK261" s="418"/>
      <c r="IAL261" s="223"/>
      <c r="IAM261" s="223"/>
      <c r="IAN261" s="333"/>
      <c r="IAO261" s="333"/>
      <c r="IAP261" s="223"/>
      <c r="IAQ261" s="418"/>
      <c r="IAR261" s="418"/>
      <c r="IAS261" s="331"/>
      <c r="IAT261" s="332"/>
      <c r="IAU261" s="418"/>
      <c r="IAV261" s="223"/>
      <c r="IAW261" s="223"/>
      <c r="IAX261" s="333"/>
      <c r="IAY261" s="333"/>
      <c r="IAZ261" s="223"/>
      <c r="IBA261" s="418"/>
      <c r="IBB261" s="418"/>
      <c r="IBC261" s="331"/>
      <c r="IBD261" s="332"/>
      <c r="IBE261" s="418"/>
      <c r="IBF261" s="223"/>
      <c r="IBG261" s="223"/>
      <c r="IBH261" s="333"/>
      <c r="IBI261" s="333"/>
      <c r="IBJ261" s="223"/>
      <c r="IBK261" s="418"/>
      <c r="IBL261" s="418"/>
      <c r="IBM261" s="331"/>
      <c r="IBN261" s="332"/>
      <c r="IBO261" s="418"/>
      <c r="IBP261" s="223"/>
      <c r="IBQ261" s="223"/>
      <c r="IBR261" s="333"/>
      <c r="IBS261" s="333"/>
      <c r="IBT261" s="223"/>
      <c r="IBU261" s="418"/>
      <c r="IBV261" s="418"/>
      <c r="IBW261" s="331"/>
      <c r="IBX261" s="332"/>
      <c r="IBY261" s="418"/>
      <c r="IBZ261" s="223"/>
      <c r="ICA261" s="223"/>
      <c r="ICB261" s="333"/>
      <c r="ICC261" s="333"/>
      <c r="ICD261" s="223"/>
      <c r="ICE261" s="418"/>
      <c r="ICF261" s="418"/>
      <c r="ICG261" s="331"/>
      <c r="ICH261" s="332"/>
      <c r="ICI261" s="418"/>
      <c r="ICJ261" s="223"/>
      <c r="ICK261" s="223"/>
      <c r="ICL261" s="333"/>
      <c r="ICM261" s="333"/>
      <c r="ICN261" s="223"/>
      <c r="ICO261" s="418"/>
      <c r="ICP261" s="418"/>
      <c r="ICQ261" s="331"/>
      <c r="ICR261" s="332"/>
      <c r="ICS261" s="418"/>
      <c r="ICT261" s="223"/>
      <c r="ICU261" s="223"/>
      <c r="ICV261" s="333"/>
      <c r="ICW261" s="333"/>
      <c r="ICX261" s="223"/>
      <c r="ICY261" s="418"/>
      <c r="ICZ261" s="418"/>
      <c r="IDA261" s="331"/>
      <c r="IDB261" s="332"/>
      <c r="IDC261" s="418"/>
      <c r="IDD261" s="223"/>
      <c r="IDE261" s="223"/>
      <c r="IDF261" s="333"/>
      <c r="IDG261" s="333"/>
      <c r="IDH261" s="223"/>
      <c r="IDI261" s="418"/>
      <c r="IDJ261" s="418"/>
      <c r="IDK261" s="331"/>
      <c r="IDL261" s="332"/>
      <c r="IDM261" s="418"/>
      <c r="IDN261" s="223"/>
      <c r="IDO261" s="223"/>
      <c r="IDP261" s="333"/>
      <c r="IDQ261" s="333"/>
      <c r="IDR261" s="223"/>
      <c r="IDS261" s="418"/>
      <c r="IDT261" s="418"/>
      <c r="IDU261" s="331"/>
      <c r="IDV261" s="332"/>
      <c r="IDW261" s="418"/>
      <c r="IDX261" s="223"/>
      <c r="IDY261" s="223"/>
      <c r="IDZ261" s="333"/>
      <c r="IEA261" s="333"/>
      <c r="IEB261" s="223"/>
      <c r="IEC261" s="418"/>
      <c r="IED261" s="418"/>
      <c r="IEE261" s="331"/>
      <c r="IEF261" s="332"/>
      <c r="IEG261" s="418"/>
      <c r="IEH261" s="223"/>
      <c r="IEI261" s="223"/>
      <c r="IEJ261" s="333"/>
      <c r="IEK261" s="333"/>
      <c r="IEL261" s="223"/>
      <c r="IEM261" s="418"/>
      <c r="IEN261" s="418"/>
      <c r="IEO261" s="331"/>
      <c r="IEP261" s="332"/>
      <c r="IEQ261" s="418"/>
      <c r="IER261" s="223"/>
      <c r="IES261" s="223"/>
      <c r="IET261" s="333"/>
      <c r="IEU261" s="333"/>
      <c r="IEV261" s="223"/>
      <c r="IEW261" s="418"/>
      <c r="IEX261" s="418"/>
      <c r="IEY261" s="331"/>
      <c r="IEZ261" s="332"/>
      <c r="IFA261" s="418"/>
      <c r="IFB261" s="223"/>
      <c r="IFC261" s="223"/>
      <c r="IFD261" s="333"/>
      <c r="IFE261" s="333"/>
      <c r="IFF261" s="223"/>
      <c r="IFG261" s="418"/>
      <c r="IFH261" s="418"/>
      <c r="IFI261" s="331"/>
      <c r="IFJ261" s="332"/>
      <c r="IFK261" s="418"/>
      <c r="IFL261" s="223"/>
      <c r="IFM261" s="223"/>
      <c r="IFN261" s="333"/>
      <c r="IFO261" s="333"/>
      <c r="IFP261" s="223"/>
      <c r="IFQ261" s="418"/>
      <c r="IFR261" s="418"/>
      <c r="IFS261" s="331"/>
      <c r="IFT261" s="332"/>
      <c r="IFU261" s="418"/>
      <c r="IFV261" s="223"/>
      <c r="IFW261" s="223"/>
      <c r="IFX261" s="333"/>
      <c r="IFY261" s="333"/>
      <c r="IFZ261" s="223"/>
      <c r="IGA261" s="418"/>
      <c r="IGB261" s="418"/>
      <c r="IGC261" s="331"/>
      <c r="IGD261" s="332"/>
      <c r="IGE261" s="418"/>
      <c r="IGF261" s="223"/>
      <c r="IGG261" s="223"/>
      <c r="IGH261" s="333"/>
      <c r="IGI261" s="333"/>
      <c r="IGJ261" s="223"/>
      <c r="IGK261" s="418"/>
      <c r="IGL261" s="418"/>
      <c r="IGM261" s="331"/>
      <c r="IGN261" s="332"/>
      <c r="IGO261" s="418"/>
      <c r="IGP261" s="223"/>
      <c r="IGQ261" s="223"/>
      <c r="IGR261" s="333"/>
      <c r="IGS261" s="333"/>
      <c r="IGT261" s="223"/>
      <c r="IGU261" s="418"/>
      <c r="IGV261" s="418"/>
      <c r="IGW261" s="331"/>
      <c r="IGX261" s="332"/>
      <c r="IGY261" s="418"/>
      <c r="IGZ261" s="223"/>
      <c r="IHA261" s="223"/>
      <c r="IHB261" s="333"/>
      <c r="IHC261" s="333"/>
      <c r="IHD261" s="223"/>
      <c r="IHE261" s="418"/>
      <c r="IHF261" s="418"/>
      <c r="IHG261" s="331"/>
      <c r="IHH261" s="332"/>
      <c r="IHI261" s="418"/>
      <c r="IHJ261" s="223"/>
      <c r="IHK261" s="223"/>
      <c r="IHL261" s="333"/>
      <c r="IHM261" s="333"/>
      <c r="IHN261" s="223"/>
      <c r="IHO261" s="418"/>
      <c r="IHP261" s="418"/>
      <c r="IHQ261" s="331"/>
      <c r="IHR261" s="332"/>
      <c r="IHS261" s="418"/>
      <c r="IHT261" s="223"/>
      <c r="IHU261" s="223"/>
      <c r="IHV261" s="333"/>
      <c r="IHW261" s="333"/>
      <c r="IHX261" s="223"/>
      <c r="IHY261" s="418"/>
      <c r="IHZ261" s="418"/>
      <c r="IIA261" s="331"/>
      <c r="IIB261" s="332"/>
      <c r="IIC261" s="418"/>
      <c r="IID261" s="223"/>
      <c r="IIE261" s="223"/>
      <c r="IIF261" s="333"/>
      <c r="IIG261" s="333"/>
      <c r="IIH261" s="223"/>
      <c r="III261" s="418"/>
      <c r="IIJ261" s="418"/>
      <c r="IIK261" s="331"/>
      <c r="IIL261" s="332"/>
      <c r="IIM261" s="418"/>
      <c r="IIN261" s="223"/>
      <c r="IIO261" s="223"/>
      <c r="IIP261" s="333"/>
      <c r="IIQ261" s="333"/>
      <c r="IIR261" s="223"/>
      <c r="IIS261" s="418"/>
      <c r="IIT261" s="418"/>
      <c r="IIU261" s="331"/>
      <c r="IIV261" s="332"/>
      <c r="IIW261" s="418"/>
      <c r="IIX261" s="223"/>
      <c r="IIY261" s="223"/>
      <c r="IIZ261" s="333"/>
      <c r="IJA261" s="333"/>
      <c r="IJB261" s="223"/>
      <c r="IJC261" s="418"/>
      <c r="IJD261" s="418"/>
      <c r="IJE261" s="331"/>
      <c r="IJF261" s="332"/>
      <c r="IJG261" s="418"/>
      <c r="IJH261" s="223"/>
      <c r="IJI261" s="223"/>
      <c r="IJJ261" s="333"/>
      <c r="IJK261" s="333"/>
      <c r="IJL261" s="223"/>
      <c r="IJM261" s="418"/>
      <c r="IJN261" s="418"/>
      <c r="IJO261" s="331"/>
      <c r="IJP261" s="332"/>
      <c r="IJQ261" s="418"/>
      <c r="IJR261" s="223"/>
      <c r="IJS261" s="223"/>
      <c r="IJT261" s="333"/>
      <c r="IJU261" s="333"/>
      <c r="IJV261" s="223"/>
      <c r="IJW261" s="418"/>
      <c r="IJX261" s="418"/>
      <c r="IJY261" s="331"/>
      <c r="IJZ261" s="332"/>
      <c r="IKA261" s="418"/>
      <c r="IKB261" s="223"/>
      <c r="IKC261" s="223"/>
      <c r="IKD261" s="333"/>
      <c r="IKE261" s="333"/>
      <c r="IKF261" s="223"/>
      <c r="IKG261" s="418"/>
      <c r="IKH261" s="418"/>
      <c r="IKI261" s="331"/>
      <c r="IKJ261" s="332"/>
      <c r="IKK261" s="418"/>
      <c r="IKL261" s="223"/>
      <c r="IKM261" s="223"/>
      <c r="IKN261" s="333"/>
      <c r="IKO261" s="333"/>
      <c r="IKP261" s="223"/>
      <c r="IKQ261" s="418"/>
      <c r="IKR261" s="418"/>
      <c r="IKS261" s="331"/>
      <c r="IKT261" s="332"/>
      <c r="IKU261" s="418"/>
      <c r="IKV261" s="223"/>
      <c r="IKW261" s="223"/>
      <c r="IKX261" s="333"/>
      <c r="IKY261" s="333"/>
      <c r="IKZ261" s="223"/>
      <c r="ILA261" s="418"/>
      <c r="ILB261" s="418"/>
      <c r="ILC261" s="331"/>
      <c r="ILD261" s="332"/>
      <c r="ILE261" s="418"/>
      <c r="ILF261" s="223"/>
      <c r="ILG261" s="223"/>
      <c r="ILH261" s="333"/>
      <c r="ILI261" s="333"/>
      <c r="ILJ261" s="223"/>
      <c r="ILK261" s="418"/>
      <c r="ILL261" s="418"/>
      <c r="ILM261" s="331"/>
      <c r="ILN261" s="332"/>
      <c r="ILO261" s="418"/>
      <c r="ILP261" s="223"/>
      <c r="ILQ261" s="223"/>
      <c r="ILR261" s="333"/>
      <c r="ILS261" s="333"/>
      <c r="ILT261" s="223"/>
      <c r="ILU261" s="418"/>
      <c r="ILV261" s="418"/>
      <c r="ILW261" s="331"/>
      <c r="ILX261" s="332"/>
      <c r="ILY261" s="418"/>
      <c r="ILZ261" s="223"/>
      <c r="IMA261" s="223"/>
      <c r="IMB261" s="333"/>
      <c r="IMC261" s="333"/>
      <c r="IMD261" s="223"/>
      <c r="IME261" s="418"/>
      <c r="IMF261" s="418"/>
      <c r="IMG261" s="331"/>
      <c r="IMH261" s="332"/>
      <c r="IMI261" s="418"/>
      <c r="IMJ261" s="223"/>
      <c r="IMK261" s="223"/>
      <c r="IML261" s="333"/>
      <c r="IMM261" s="333"/>
      <c r="IMN261" s="223"/>
      <c r="IMO261" s="418"/>
      <c r="IMP261" s="418"/>
      <c r="IMQ261" s="331"/>
      <c r="IMR261" s="332"/>
      <c r="IMS261" s="418"/>
      <c r="IMT261" s="223"/>
      <c r="IMU261" s="223"/>
      <c r="IMV261" s="333"/>
      <c r="IMW261" s="333"/>
      <c r="IMX261" s="223"/>
      <c r="IMY261" s="418"/>
      <c r="IMZ261" s="418"/>
      <c r="INA261" s="331"/>
      <c r="INB261" s="332"/>
      <c r="INC261" s="418"/>
      <c r="IND261" s="223"/>
      <c r="INE261" s="223"/>
      <c r="INF261" s="333"/>
      <c r="ING261" s="333"/>
      <c r="INH261" s="223"/>
      <c r="INI261" s="418"/>
      <c r="INJ261" s="418"/>
      <c r="INK261" s="331"/>
      <c r="INL261" s="332"/>
      <c r="INM261" s="418"/>
      <c r="INN261" s="223"/>
      <c r="INO261" s="223"/>
      <c r="INP261" s="333"/>
      <c r="INQ261" s="333"/>
      <c r="INR261" s="223"/>
      <c r="INS261" s="418"/>
      <c r="INT261" s="418"/>
      <c r="INU261" s="331"/>
      <c r="INV261" s="332"/>
      <c r="INW261" s="418"/>
      <c r="INX261" s="223"/>
      <c r="INY261" s="223"/>
      <c r="INZ261" s="333"/>
      <c r="IOA261" s="333"/>
      <c r="IOB261" s="223"/>
      <c r="IOC261" s="418"/>
      <c r="IOD261" s="418"/>
      <c r="IOE261" s="331"/>
      <c r="IOF261" s="332"/>
      <c r="IOG261" s="418"/>
      <c r="IOH261" s="223"/>
      <c r="IOI261" s="223"/>
      <c r="IOJ261" s="333"/>
      <c r="IOK261" s="333"/>
      <c r="IOL261" s="223"/>
      <c r="IOM261" s="418"/>
      <c r="ION261" s="418"/>
      <c r="IOO261" s="331"/>
      <c r="IOP261" s="332"/>
      <c r="IOQ261" s="418"/>
      <c r="IOR261" s="223"/>
      <c r="IOS261" s="223"/>
      <c r="IOT261" s="333"/>
      <c r="IOU261" s="333"/>
      <c r="IOV261" s="223"/>
      <c r="IOW261" s="418"/>
      <c r="IOX261" s="418"/>
      <c r="IOY261" s="331"/>
      <c r="IOZ261" s="332"/>
      <c r="IPA261" s="418"/>
      <c r="IPB261" s="223"/>
      <c r="IPC261" s="223"/>
      <c r="IPD261" s="333"/>
      <c r="IPE261" s="333"/>
      <c r="IPF261" s="223"/>
      <c r="IPG261" s="418"/>
      <c r="IPH261" s="418"/>
      <c r="IPI261" s="331"/>
      <c r="IPJ261" s="332"/>
      <c r="IPK261" s="418"/>
      <c r="IPL261" s="223"/>
      <c r="IPM261" s="223"/>
      <c r="IPN261" s="333"/>
      <c r="IPO261" s="333"/>
      <c r="IPP261" s="223"/>
      <c r="IPQ261" s="418"/>
      <c r="IPR261" s="418"/>
      <c r="IPS261" s="331"/>
      <c r="IPT261" s="332"/>
      <c r="IPU261" s="418"/>
      <c r="IPV261" s="223"/>
      <c r="IPW261" s="223"/>
      <c r="IPX261" s="333"/>
      <c r="IPY261" s="333"/>
      <c r="IPZ261" s="223"/>
      <c r="IQA261" s="418"/>
      <c r="IQB261" s="418"/>
      <c r="IQC261" s="331"/>
      <c r="IQD261" s="332"/>
      <c r="IQE261" s="418"/>
      <c r="IQF261" s="223"/>
      <c r="IQG261" s="223"/>
      <c r="IQH261" s="333"/>
      <c r="IQI261" s="333"/>
      <c r="IQJ261" s="223"/>
      <c r="IQK261" s="418"/>
      <c r="IQL261" s="418"/>
      <c r="IQM261" s="331"/>
      <c r="IQN261" s="332"/>
      <c r="IQO261" s="418"/>
      <c r="IQP261" s="223"/>
      <c r="IQQ261" s="223"/>
      <c r="IQR261" s="333"/>
      <c r="IQS261" s="333"/>
      <c r="IQT261" s="223"/>
      <c r="IQU261" s="418"/>
      <c r="IQV261" s="418"/>
      <c r="IQW261" s="331"/>
      <c r="IQX261" s="332"/>
      <c r="IQY261" s="418"/>
      <c r="IQZ261" s="223"/>
      <c r="IRA261" s="223"/>
      <c r="IRB261" s="333"/>
      <c r="IRC261" s="333"/>
      <c r="IRD261" s="223"/>
      <c r="IRE261" s="418"/>
      <c r="IRF261" s="418"/>
      <c r="IRG261" s="331"/>
      <c r="IRH261" s="332"/>
      <c r="IRI261" s="418"/>
      <c r="IRJ261" s="223"/>
      <c r="IRK261" s="223"/>
      <c r="IRL261" s="333"/>
      <c r="IRM261" s="333"/>
      <c r="IRN261" s="223"/>
      <c r="IRO261" s="418"/>
      <c r="IRP261" s="418"/>
      <c r="IRQ261" s="331"/>
      <c r="IRR261" s="332"/>
      <c r="IRS261" s="418"/>
      <c r="IRT261" s="223"/>
      <c r="IRU261" s="223"/>
      <c r="IRV261" s="333"/>
      <c r="IRW261" s="333"/>
      <c r="IRX261" s="223"/>
      <c r="IRY261" s="418"/>
      <c r="IRZ261" s="418"/>
      <c r="ISA261" s="331"/>
      <c r="ISB261" s="332"/>
      <c r="ISC261" s="418"/>
      <c r="ISD261" s="223"/>
      <c r="ISE261" s="223"/>
      <c r="ISF261" s="333"/>
      <c r="ISG261" s="333"/>
      <c r="ISH261" s="223"/>
      <c r="ISI261" s="418"/>
      <c r="ISJ261" s="418"/>
      <c r="ISK261" s="331"/>
      <c r="ISL261" s="332"/>
      <c r="ISM261" s="418"/>
      <c r="ISN261" s="223"/>
      <c r="ISO261" s="223"/>
      <c r="ISP261" s="333"/>
      <c r="ISQ261" s="333"/>
      <c r="ISR261" s="223"/>
      <c r="ISS261" s="418"/>
      <c r="IST261" s="418"/>
      <c r="ISU261" s="331"/>
      <c r="ISV261" s="332"/>
      <c r="ISW261" s="418"/>
      <c r="ISX261" s="223"/>
      <c r="ISY261" s="223"/>
      <c r="ISZ261" s="333"/>
      <c r="ITA261" s="333"/>
      <c r="ITB261" s="223"/>
      <c r="ITC261" s="418"/>
      <c r="ITD261" s="418"/>
      <c r="ITE261" s="331"/>
      <c r="ITF261" s="332"/>
      <c r="ITG261" s="418"/>
      <c r="ITH261" s="223"/>
      <c r="ITI261" s="223"/>
      <c r="ITJ261" s="333"/>
      <c r="ITK261" s="333"/>
      <c r="ITL261" s="223"/>
      <c r="ITM261" s="418"/>
      <c r="ITN261" s="418"/>
      <c r="ITO261" s="331"/>
      <c r="ITP261" s="332"/>
      <c r="ITQ261" s="418"/>
      <c r="ITR261" s="223"/>
      <c r="ITS261" s="223"/>
      <c r="ITT261" s="333"/>
      <c r="ITU261" s="333"/>
      <c r="ITV261" s="223"/>
      <c r="ITW261" s="418"/>
      <c r="ITX261" s="418"/>
      <c r="ITY261" s="331"/>
      <c r="ITZ261" s="332"/>
      <c r="IUA261" s="418"/>
      <c r="IUB261" s="223"/>
      <c r="IUC261" s="223"/>
      <c r="IUD261" s="333"/>
      <c r="IUE261" s="333"/>
      <c r="IUF261" s="223"/>
      <c r="IUG261" s="418"/>
      <c r="IUH261" s="418"/>
      <c r="IUI261" s="331"/>
      <c r="IUJ261" s="332"/>
      <c r="IUK261" s="418"/>
      <c r="IUL261" s="223"/>
      <c r="IUM261" s="223"/>
      <c r="IUN261" s="333"/>
      <c r="IUO261" s="333"/>
      <c r="IUP261" s="223"/>
      <c r="IUQ261" s="418"/>
      <c r="IUR261" s="418"/>
      <c r="IUS261" s="331"/>
      <c r="IUT261" s="332"/>
      <c r="IUU261" s="418"/>
      <c r="IUV261" s="223"/>
      <c r="IUW261" s="223"/>
      <c r="IUX261" s="333"/>
      <c r="IUY261" s="333"/>
      <c r="IUZ261" s="223"/>
      <c r="IVA261" s="418"/>
      <c r="IVB261" s="418"/>
      <c r="IVC261" s="331"/>
      <c r="IVD261" s="332"/>
      <c r="IVE261" s="418"/>
      <c r="IVF261" s="223"/>
      <c r="IVG261" s="223"/>
      <c r="IVH261" s="333"/>
      <c r="IVI261" s="333"/>
      <c r="IVJ261" s="223"/>
      <c r="IVK261" s="418"/>
      <c r="IVL261" s="418"/>
      <c r="IVM261" s="331"/>
      <c r="IVN261" s="332"/>
      <c r="IVO261" s="418"/>
      <c r="IVP261" s="223"/>
      <c r="IVQ261" s="223"/>
      <c r="IVR261" s="333"/>
      <c r="IVS261" s="333"/>
      <c r="IVT261" s="223"/>
      <c r="IVU261" s="418"/>
      <c r="IVV261" s="418"/>
      <c r="IVW261" s="331"/>
      <c r="IVX261" s="332"/>
      <c r="IVY261" s="418"/>
      <c r="IVZ261" s="223"/>
      <c r="IWA261" s="223"/>
      <c r="IWB261" s="333"/>
      <c r="IWC261" s="333"/>
      <c r="IWD261" s="223"/>
      <c r="IWE261" s="418"/>
      <c r="IWF261" s="418"/>
      <c r="IWG261" s="331"/>
      <c r="IWH261" s="332"/>
      <c r="IWI261" s="418"/>
      <c r="IWJ261" s="223"/>
      <c r="IWK261" s="223"/>
      <c r="IWL261" s="333"/>
      <c r="IWM261" s="333"/>
      <c r="IWN261" s="223"/>
      <c r="IWO261" s="418"/>
      <c r="IWP261" s="418"/>
      <c r="IWQ261" s="331"/>
      <c r="IWR261" s="332"/>
      <c r="IWS261" s="418"/>
      <c r="IWT261" s="223"/>
      <c r="IWU261" s="223"/>
      <c r="IWV261" s="333"/>
      <c r="IWW261" s="333"/>
      <c r="IWX261" s="223"/>
      <c r="IWY261" s="418"/>
      <c r="IWZ261" s="418"/>
      <c r="IXA261" s="331"/>
      <c r="IXB261" s="332"/>
      <c r="IXC261" s="418"/>
      <c r="IXD261" s="223"/>
      <c r="IXE261" s="223"/>
      <c r="IXF261" s="333"/>
      <c r="IXG261" s="333"/>
      <c r="IXH261" s="223"/>
      <c r="IXI261" s="418"/>
      <c r="IXJ261" s="418"/>
      <c r="IXK261" s="331"/>
      <c r="IXL261" s="332"/>
      <c r="IXM261" s="418"/>
      <c r="IXN261" s="223"/>
      <c r="IXO261" s="223"/>
      <c r="IXP261" s="333"/>
      <c r="IXQ261" s="333"/>
      <c r="IXR261" s="223"/>
      <c r="IXS261" s="418"/>
      <c r="IXT261" s="418"/>
      <c r="IXU261" s="331"/>
      <c r="IXV261" s="332"/>
      <c r="IXW261" s="418"/>
      <c r="IXX261" s="223"/>
      <c r="IXY261" s="223"/>
      <c r="IXZ261" s="333"/>
      <c r="IYA261" s="333"/>
      <c r="IYB261" s="223"/>
      <c r="IYC261" s="418"/>
      <c r="IYD261" s="418"/>
      <c r="IYE261" s="331"/>
      <c r="IYF261" s="332"/>
      <c r="IYG261" s="418"/>
      <c r="IYH261" s="223"/>
      <c r="IYI261" s="223"/>
      <c r="IYJ261" s="333"/>
      <c r="IYK261" s="333"/>
      <c r="IYL261" s="223"/>
      <c r="IYM261" s="418"/>
      <c r="IYN261" s="418"/>
      <c r="IYO261" s="331"/>
      <c r="IYP261" s="332"/>
      <c r="IYQ261" s="418"/>
      <c r="IYR261" s="223"/>
      <c r="IYS261" s="223"/>
      <c r="IYT261" s="333"/>
      <c r="IYU261" s="333"/>
      <c r="IYV261" s="223"/>
      <c r="IYW261" s="418"/>
      <c r="IYX261" s="418"/>
      <c r="IYY261" s="331"/>
      <c r="IYZ261" s="332"/>
      <c r="IZA261" s="418"/>
      <c r="IZB261" s="223"/>
      <c r="IZC261" s="223"/>
      <c r="IZD261" s="333"/>
      <c r="IZE261" s="333"/>
      <c r="IZF261" s="223"/>
      <c r="IZG261" s="418"/>
      <c r="IZH261" s="418"/>
      <c r="IZI261" s="331"/>
      <c r="IZJ261" s="332"/>
      <c r="IZK261" s="418"/>
      <c r="IZL261" s="223"/>
      <c r="IZM261" s="223"/>
      <c r="IZN261" s="333"/>
      <c r="IZO261" s="333"/>
      <c r="IZP261" s="223"/>
      <c r="IZQ261" s="418"/>
      <c r="IZR261" s="418"/>
      <c r="IZS261" s="331"/>
      <c r="IZT261" s="332"/>
      <c r="IZU261" s="418"/>
      <c r="IZV261" s="223"/>
      <c r="IZW261" s="223"/>
      <c r="IZX261" s="333"/>
      <c r="IZY261" s="333"/>
      <c r="IZZ261" s="223"/>
      <c r="JAA261" s="418"/>
      <c r="JAB261" s="418"/>
      <c r="JAC261" s="331"/>
      <c r="JAD261" s="332"/>
      <c r="JAE261" s="418"/>
      <c r="JAF261" s="223"/>
      <c r="JAG261" s="223"/>
      <c r="JAH261" s="333"/>
      <c r="JAI261" s="333"/>
      <c r="JAJ261" s="223"/>
      <c r="JAK261" s="418"/>
      <c r="JAL261" s="418"/>
      <c r="JAM261" s="331"/>
      <c r="JAN261" s="332"/>
      <c r="JAO261" s="418"/>
      <c r="JAP261" s="223"/>
      <c r="JAQ261" s="223"/>
      <c r="JAR261" s="333"/>
      <c r="JAS261" s="333"/>
      <c r="JAT261" s="223"/>
      <c r="JAU261" s="418"/>
      <c r="JAV261" s="418"/>
      <c r="JAW261" s="331"/>
      <c r="JAX261" s="332"/>
      <c r="JAY261" s="418"/>
      <c r="JAZ261" s="223"/>
      <c r="JBA261" s="223"/>
      <c r="JBB261" s="333"/>
      <c r="JBC261" s="333"/>
      <c r="JBD261" s="223"/>
      <c r="JBE261" s="418"/>
      <c r="JBF261" s="418"/>
      <c r="JBG261" s="331"/>
      <c r="JBH261" s="332"/>
      <c r="JBI261" s="418"/>
      <c r="JBJ261" s="223"/>
      <c r="JBK261" s="223"/>
      <c r="JBL261" s="333"/>
      <c r="JBM261" s="333"/>
      <c r="JBN261" s="223"/>
      <c r="JBO261" s="418"/>
      <c r="JBP261" s="418"/>
      <c r="JBQ261" s="331"/>
      <c r="JBR261" s="332"/>
      <c r="JBS261" s="418"/>
      <c r="JBT261" s="223"/>
      <c r="JBU261" s="223"/>
      <c r="JBV261" s="333"/>
      <c r="JBW261" s="333"/>
      <c r="JBX261" s="223"/>
      <c r="JBY261" s="418"/>
      <c r="JBZ261" s="418"/>
      <c r="JCA261" s="331"/>
      <c r="JCB261" s="332"/>
      <c r="JCC261" s="418"/>
      <c r="JCD261" s="223"/>
      <c r="JCE261" s="223"/>
      <c r="JCF261" s="333"/>
      <c r="JCG261" s="333"/>
      <c r="JCH261" s="223"/>
      <c r="JCI261" s="418"/>
      <c r="JCJ261" s="418"/>
      <c r="JCK261" s="331"/>
      <c r="JCL261" s="332"/>
      <c r="JCM261" s="418"/>
      <c r="JCN261" s="223"/>
      <c r="JCO261" s="223"/>
      <c r="JCP261" s="333"/>
      <c r="JCQ261" s="333"/>
      <c r="JCR261" s="223"/>
      <c r="JCS261" s="418"/>
      <c r="JCT261" s="418"/>
      <c r="JCU261" s="331"/>
      <c r="JCV261" s="332"/>
      <c r="JCW261" s="418"/>
      <c r="JCX261" s="223"/>
      <c r="JCY261" s="223"/>
      <c r="JCZ261" s="333"/>
      <c r="JDA261" s="333"/>
      <c r="JDB261" s="223"/>
      <c r="JDC261" s="418"/>
      <c r="JDD261" s="418"/>
      <c r="JDE261" s="331"/>
      <c r="JDF261" s="332"/>
      <c r="JDG261" s="418"/>
      <c r="JDH261" s="223"/>
      <c r="JDI261" s="223"/>
      <c r="JDJ261" s="333"/>
      <c r="JDK261" s="333"/>
      <c r="JDL261" s="223"/>
      <c r="JDM261" s="418"/>
      <c r="JDN261" s="418"/>
      <c r="JDO261" s="331"/>
      <c r="JDP261" s="332"/>
      <c r="JDQ261" s="418"/>
      <c r="JDR261" s="223"/>
      <c r="JDS261" s="223"/>
      <c r="JDT261" s="333"/>
      <c r="JDU261" s="333"/>
      <c r="JDV261" s="223"/>
      <c r="JDW261" s="418"/>
      <c r="JDX261" s="418"/>
      <c r="JDY261" s="331"/>
      <c r="JDZ261" s="332"/>
      <c r="JEA261" s="418"/>
      <c r="JEB261" s="223"/>
      <c r="JEC261" s="223"/>
      <c r="JED261" s="333"/>
      <c r="JEE261" s="333"/>
      <c r="JEF261" s="223"/>
      <c r="JEG261" s="418"/>
      <c r="JEH261" s="418"/>
      <c r="JEI261" s="331"/>
      <c r="JEJ261" s="332"/>
      <c r="JEK261" s="418"/>
      <c r="JEL261" s="223"/>
      <c r="JEM261" s="223"/>
      <c r="JEN261" s="333"/>
      <c r="JEO261" s="333"/>
      <c r="JEP261" s="223"/>
      <c r="JEQ261" s="418"/>
      <c r="JER261" s="418"/>
      <c r="JES261" s="331"/>
      <c r="JET261" s="332"/>
      <c r="JEU261" s="418"/>
      <c r="JEV261" s="223"/>
      <c r="JEW261" s="223"/>
      <c r="JEX261" s="333"/>
      <c r="JEY261" s="333"/>
      <c r="JEZ261" s="223"/>
      <c r="JFA261" s="418"/>
      <c r="JFB261" s="418"/>
      <c r="JFC261" s="331"/>
      <c r="JFD261" s="332"/>
      <c r="JFE261" s="418"/>
      <c r="JFF261" s="223"/>
      <c r="JFG261" s="223"/>
      <c r="JFH261" s="333"/>
      <c r="JFI261" s="333"/>
      <c r="JFJ261" s="223"/>
      <c r="JFK261" s="418"/>
      <c r="JFL261" s="418"/>
      <c r="JFM261" s="331"/>
      <c r="JFN261" s="332"/>
      <c r="JFO261" s="418"/>
      <c r="JFP261" s="223"/>
      <c r="JFQ261" s="223"/>
      <c r="JFR261" s="333"/>
      <c r="JFS261" s="333"/>
      <c r="JFT261" s="223"/>
      <c r="JFU261" s="418"/>
      <c r="JFV261" s="418"/>
      <c r="JFW261" s="331"/>
      <c r="JFX261" s="332"/>
      <c r="JFY261" s="418"/>
      <c r="JFZ261" s="223"/>
      <c r="JGA261" s="223"/>
      <c r="JGB261" s="333"/>
      <c r="JGC261" s="333"/>
      <c r="JGD261" s="223"/>
      <c r="JGE261" s="418"/>
      <c r="JGF261" s="418"/>
      <c r="JGG261" s="331"/>
      <c r="JGH261" s="332"/>
      <c r="JGI261" s="418"/>
      <c r="JGJ261" s="223"/>
      <c r="JGK261" s="223"/>
      <c r="JGL261" s="333"/>
      <c r="JGM261" s="333"/>
      <c r="JGN261" s="223"/>
      <c r="JGO261" s="418"/>
      <c r="JGP261" s="418"/>
      <c r="JGQ261" s="331"/>
      <c r="JGR261" s="332"/>
      <c r="JGS261" s="418"/>
      <c r="JGT261" s="223"/>
      <c r="JGU261" s="223"/>
      <c r="JGV261" s="333"/>
      <c r="JGW261" s="333"/>
      <c r="JGX261" s="223"/>
      <c r="JGY261" s="418"/>
      <c r="JGZ261" s="418"/>
      <c r="JHA261" s="331"/>
      <c r="JHB261" s="332"/>
      <c r="JHC261" s="418"/>
      <c r="JHD261" s="223"/>
      <c r="JHE261" s="223"/>
      <c r="JHF261" s="333"/>
      <c r="JHG261" s="333"/>
      <c r="JHH261" s="223"/>
      <c r="JHI261" s="418"/>
      <c r="JHJ261" s="418"/>
      <c r="JHK261" s="331"/>
      <c r="JHL261" s="332"/>
      <c r="JHM261" s="418"/>
      <c r="JHN261" s="223"/>
      <c r="JHO261" s="223"/>
      <c r="JHP261" s="333"/>
      <c r="JHQ261" s="333"/>
      <c r="JHR261" s="223"/>
      <c r="JHS261" s="418"/>
      <c r="JHT261" s="418"/>
      <c r="JHU261" s="331"/>
      <c r="JHV261" s="332"/>
      <c r="JHW261" s="418"/>
      <c r="JHX261" s="223"/>
      <c r="JHY261" s="223"/>
      <c r="JHZ261" s="333"/>
      <c r="JIA261" s="333"/>
      <c r="JIB261" s="223"/>
      <c r="JIC261" s="418"/>
      <c r="JID261" s="418"/>
      <c r="JIE261" s="331"/>
      <c r="JIF261" s="332"/>
      <c r="JIG261" s="418"/>
      <c r="JIH261" s="223"/>
      <c r="JII261" s="223"/>
      <c r="JIJ261" s="333"/>
      <c r="JIK261" s="333"/>
      <c r="JIL261" s="223"/>
      <c r="JIM261" s="418"/>
      <c r="JIN261" s="418"/>
      <c r="JIO261" s="331"/>
      <c r="JIP261" s="332"/>
      <c r="JIQ261" s="418"/>
      <c r="JIR261" s="223"/>
      <c r="JIS261" s="223"/>
      <c r="JIT261" s="333"/>
      <c r="JIU261" s="333"/>
      <c r="JIV261" s="223"/>
      <c r="JIW261" s="418"/>
      <c r="JIX261" s="418"/>
      <c r="JIY261" s="331"/>
      <c r="JIZ261" s="332"/>
      <c r="JJA261" s="418"/>
      <c r="JJB261" s="223"/>
      <c r="JJC261" s="223"/>
      <c r="JJD261" s="333"/>
      <c r="JJE261" s="333"/>
      <c r="JJF261" s="223"/>
      <c r="JJG261" s="418"/>
      <c r="JJH261" s="418"/>
      <c r="JJI261" s="331"/>
      <c r="JJJ261" s="332"/>
      <c r="JJK261" s="418"/>
      <c r="JJL261" s="223"/>
      <c r="JJM261" s="223"/>
      <c r="JJN261" s="333"/>
      <c r="JJO261" s="333"/>
      <c r="JJP261" s="223"/>
      <c r="JJQ261" s="418"/>
      <c r="JJR261" s="418"/>
      <c r="JJS261" s="331"/>
      <c r="JJT261" s="332"/>
      <c r="JJU261" s="418"/>
      <c r="JJV261" s="223"/>
      <c r="JJW261" s="223"/>
      <c r="JJX261" s="333"/>
      <c r="JJY261" s="333"/>
      <c r="JJZ261" s="223"/>
      <c r="JKA261" s="418"/>
      <c r="JKB261" s="418"/>
      <c r="JKC261" s="331"/>
      <c r="JKD261" s="332"/>
      <c r="JKE261" s="418"/>
      <c r="JKF261" s="223"/>
      <c r="JKG261" s="223"/>
      <c r="JKH261" s="333"/>
      <c r="JKI261" s="333"/>
      <c r="JKJ261" s="223"/>
      <c r="JKK261" s="418"/>
      <c r="JKL261" s="418"/>
      <c r="JKM261" s="331"/>
      <c r="JKN261" s="332"/>
      <c r="JKO261" s="418"/>
      <c r="JKP261" s="223"/>
      <c r="JKQ261" s="223"/>
      <c r="JKR261" s="333"/>
      <c r="JKS261" s="333"/>
      <c r="JKT261" s="223"/>
      <c r="JKU261" s="418"/>
      <c r="JKV261" s="418"/>
      <c r="JKW261" s="331"/>
      <c r="JKX261" s="332"/>
      <c r="JKY261" s="418"/>
      <c r="JKZ261" s="223"/>
      <c r="JLA261" s="223"/>
      <c r="JLB261" s="333"/>
      <c r="JLC261" s="333"/>
      <c r="JLD261" s="223"/>
      <c r="JLE261" s="418"/>
      <c r="JLF261" s="418"/>
      <c r="JLG261" s="331"/>
      <c r="JLH261" s="332"/>
      <c r="JLI261" s="418"/>
      <c r="JLJ261" s="223"/>
      <c r="JLK261" s="223"/>
      <c r="JLL261" s="333"/>
      <c r="JLM261" s="333"/>
      <c r="JLN261" s="223"/>
      <c r="JLO261" s="418"/>
      <c r="JLP261" s="418"/>
      <c r="JLQ261" s="331"/>
      <c r="JLR261" s="332"/>
      <c r="JLS261" s="418"/>
      <c r="JLT261" s="223"/>
      <c r="JLU261" s="223"/>
      <c r="JLV261" s="333"/>
      <c r="JLW261" s="333"/>
      <c r="JLX261" s="223"/>
      <c r="JLY261" s="418"/>
      <c r="JLZ261" s="418"/>
      <c r="JMA261" s="331"/>
      <c r="JMB261" s="332"/>
      <c r="JMC261" s="418"/>
      <c r="JMD261" s="223"/>
      <c r="JME261" s="223"/>
      <c r="JMF261" s="333"/>
      <c r="JMG261" s="333"/>
      <c r="JMH261" s="223"/>
      <c r="JMI261" s="418"/>
      <c r="JMJ261" s="418"/>
      <c r="JMK261" s="331"/>
      <c r="JML261" s="332"/>
      <c r="JMM261" s="418"/>
      <c r="JMN261" s="223"/>
      <c r="JMO261" s="223"/>
      <c r="JMP261" s="333"/>
      <c r="JMQ261" s="333"/>
      <c r="JMR261" s="223"/>
      <c r="JMS261" s="418"/>
      <c r="JMT261" s="418"/>
      <c r="JMU261" s="331"/>
      <c r="JMV261" s="332"/>
      <c r="JMW261" s="418"/>
      <c r="JMX261" s="223"/>
      <c r="JMY261" s="223"/>
      <c r="JMZ261" s="333"/>
      <c r="JNA261" s="333"/>
      <c r="JNB261" s="223"/>
      <c r="JNC261" s="418"/>
      <c r="JND261" s="418"/>
      <c r="JNE261" s="331"/>
      <c r="JNF261" s="332"/>
      <c r="JNG261" s="418"/>
      <c r="JNH261" s="223"/>
      <c r="JNI261" s="223"/>
      <c r="JNJ261" s="333"/>
      <c r="JNK261" s="333"/>
      <c r="JNL261" s="223"/>
      <c r="JNM261" s="418"/>
      <c r="JNN261" s="418"/>
      <c r="JNO261" s="331"/>
      <c r="JNP261" s="332"/>
      <c r="JNQ261" s="418"/>
      <c r="JNR261" s="223"/>
      <c r="JNS261" s="223"/>
      <c r="JNT261" s="333"/>
      <c r="JNU261" s="333"/>
      <c r="JNV261" s="223"/>
      <c r="JNW261" s="418"/>
      <c r="JNX261" s="418"/>
      <c r="JNY261" s="331"/>
      <c r="JNZ261" s="332"/>
      <c r="JOA261" s="418"/>
      <c r="JOB261" s="223"/>
      <c r="JOC261" s="223"/>
      <c r="JOD261" s="333"/>
      <c r="JOE261" s="333"/>
      <c r="JOF261" s="223"/>
      <c r="JOG261" s="418"/>
      <c r="JOH261" s="418"/>
      <c r="JOI261" s="331"/>
      <c r="JOJ261" s="332"/>
      <c r="JOK261" s="418"/>
      <c r="JOL261" s="223"/>
      <c r="JOM261" s="223"/>
      <c r="JON261" s="333"/>
      <c r="JOO261" s="333"/>
      <c r="JOP261" s="223"/>
      <c r="JOQ261" s="418"/>
      <c r="JOR261" s="418"/>
      <c r="JOS261" s="331"/>
      <c r="JOT261" s="332"/>
      <c r="JOU261" s="418"/>
      <c r="JOV261" s="223"/>
      <c r="JOW261" s="223"/>
      <c r="JOX261" s="333"/>
      <c r="JOY261" s="333"/>
      <c r="JOZ261" s="223"/>
      <c r="JPA261" s="418"/>
      <c r="JPB261" s="418"/>
      <c r="JPC261" s="331"/>
      <c r="JPD261" s="332"/>
      <c r="JPE261" s="418"/>
      <c r="JPF261" s="223"/>
      <c r="JPG261" s="223"/>
      <c r="JPH261" s="333"/>
      <c r="JPI261" s="333"/>
      <c r="JPJ261" s="223"/>
      <c r="JPK261" s="418"/>
      <c r="JPL261" s="418"/>
      <c r="JPM261" s="331"/>
      <c r="JPN261" s="332"/>
      <c r="JPO261" s="418"/>
      <c r="JPP261" s="223"/>
      <c r="JPQ261" s="223"/>
      <c r="JPR261" s="333"/>
      <c r="JPS261" s="333"/>
      <c r="JPT261" s="223"/>
      <c r="JPU261" s="418"/>
      <c r="JPV261" s="418"/>
      <c r="JPW261" s="331"/>
      <c r="JPX261" s="332"/>
      <c r="JPY261" s="418"/>
      <c r="JPZ261" s="223"/>
      <c r="JQA261" s="223"/>
      <c r="JQB261" s="333"/>
      <c r="JQC261" s="333"/>
      <c r="JQD261" s="223"/>
      <c r="JQE261" s="418"/>
      <c r="JQF261" s="418"/>
      <c r="JQG261" s="331"/>
      <c r="JQH261" s="332"/>
      <c r="JQI261" s="418"/>
      <c r="JQJ261" s="223"/>
      <c r="JQK261" s="223"/>
      <c r="JQL261" s="333"/>
      <c r="JQM261" s="333"/>
      <c r="JQN261" s="223"/>
      <c r="JQO261" s="418"/>
      <c r="JQP261" s="418"/>
      <c r="JQQ261" s="331"/>
      <c r="JQR261" s="332"/>
      <c r="JQS261" s="418"/>
      <c r="JQT261" s="223"/>
      <c r="JQU261" s="223"/>
      <c r="JQV261" s="333"/>
      <c r="JQW261" s="333"/>
      <c r="JQX261" s="223"/>
      <c r="JQY261" s="418"/>
      <c r="JQZ261" s="418"/>
      <c r="JRA261" s="331"/>
      <c r="JRB261" s="332"/>
      <c r="JRC261" s="418"/>
      <c r="JRD261" s="223"/>
      <c r="JRE261" s="223"/>
      <c r="JRF261" s="333"/>
      <c r="JRG261" s="333"/>
      <c r="JRH261" s="223"/>
      <c r="JRI261" s="418"/>
      <c r="JRJ261" s="418"/>
      <c r="JRK261" s="331"/>
      <c r="JRL261" s="332"/>
      <c r="JRM261" s="418"/>
      <c r="JRN261" s="223"/>
      <c r="JRO261" s="223"/>
      <c r="JRP261" s="333"/>
      <c r="JRQ261" s="333"/>
      <c r="JRR261" s="223"/>
      <c r="JRS261" s="418"/>
      <c r="JRT261" s="418"/>
      <c r="JRU261" s="331"/>
      <c r="JRV261" s="332"/>
      <c r="JRW261" s="418"/>
      <c r="JRX261" s="223"/>
      <c r="JRY261" s="223"/>
      <c r="JRZ261" s="333"/>
      <c r="JSA261" s="333"/>
      <c r="JSB261" s="223"/>
      <c r="JSC261" s="418"/>
      <c r="JSD261" s="418"/>
      <c r="JSE261" s="331"/>
      <c r="JSF261" s="332"/>
      <c r="JSG261" s="418"/>
      <c r="JSH261" s="223"/>
      <c r="JSI261" s="223"/>
      <c r="JSJ261" s="333"/>
      <c r="JSK261" s="333"/>
      <c r="JSL261" s="223"/>
      <c r="JSM261" s="418"/>
      <c r="JSN261" s="418"/>
      <c r="JSO261" s="331"/>
      <c r="JSP261" s="332"/>
      <c r="JSQ261" s="418"/>
      <c r="JSR261" s="223"/>
      <c r="JSS261" s="223"/>
      <c r="JST261" s="333"/>
      <c r="JSU261" s="333"/>
      <c r="JSV261" s="223"/>
      <c r="JSW261" s="418"/>
      <c r="JSX261" s="418"/>
      <c r="JSY261" s="331"/>
      <c r="JSZ261" s="332"/>
      <c r="JTA261" s="418"/>
      <c r="JTB261" s="223"/>
      <c r="JTC261" s="223"/>
      <c r="JTD261" s="333"/>
      <c r="JTE261" s="333"/>
      <c r="JTF261" s="223"/>
      <c r="JTG261" s="418"/>
      <c r="JTH261" s="418"/>
      <c r="JTI261" s="331"/>
      <c r="JTJ261" s="332"/>
      <c r="JTK261" s="418"/>
      <c r="JTL261" s="223"/>
      <c r="JTM261" s="223"/>
      <c r="JTN261" s="333"/>
      <c r="JTO261" s="333"/>
      <c r="JTP261" s="223"/>
      <c r="JTQ261" s="418"/>
      <c r="JTR261" s="418"/>
      <c r="JTS261" s="331"/>
      <c r="JTT261" s="332"/>
      <c r="JTU261" s="418"/>
      <c r="JTV261" s="223"/>
      <c r="JTW261" s="223"/>
      <c r="JTX261" s="333"/>
      <c r="JTY261" s="333"/>
      <c r="JTZ261" s="223"/>
      <c r="JUA261" s="418"/>
      <c r="JUB261" s="418"/>
      <c r="JUC261" s="331"/>
      <c r="JUD261" s="332"/>
      <c r="JUE261" s="418"/>
      <c r="JUF261" s="223"/>
      <c r="JUG261" s="223"/>
      <c r="JUH261" s="333"/>
      <c r="JUI261" s="333"/>
      <c r="JUJ261" s="223"/>
      <c r="JUK261" s="418"/>
      <c r="JUL261" s="418"/>
      <c r="JUM261" s="331"/>
      <c r="JUN261" s="332"/>
      <c r="JUO261" s="418"/>
      <c r="JUP261" s="223"/>
      <c r="JUQ261" s="223"/>
      <c r="JUR261" s="333"/>
      <c r="JUS261" s="333"/>
      <c r="JUT261" s="223"/>
      <c r="JUU261" s="418"/>
      <c r="JUV261" s="418"/>
      <c r="JUW261" s="331"/>
      <c r="JUX261" s="332"/>
      <c r="JUY261" s="418"/>
      <c r="JUZ261" s="223"/>
      <c r="JVA261" s="223"/>
      <c r="JVB261" s="333"/>
      <c r="JVC261" s="333"/>
      <c r="JVD261" s="223"/>
      <c r="JVE261" s="418"/>
      <c r="JVF261" s="418"/>
      <c r="JVG261" s="331"/>
      <c r="JVH261" s="332"/>
      <c r="JVI261" s="418"/>
      <c r="JVJ261" s="223"/>
      <c r="JVK261" s="223"/>
      <c r="JVL261" s="333"/>
      <c r="JVM261" s="333"/>
      <c r="JVN261" s="223"/>
      <c r="JVO261" s="418"/>
      <c r="JVP261" s="418"/>
      <c r="JVQ261" s="331"/>
      <c r="JVR261" s="332"/>
      <c r="JVS261" s="418"/>
      <c r="JVT261" s="223"/>
      <c r="JVU261" s="223"/>
      <c r="JVV261" s="333"/>
      <c r="JVW261" s="333"/>
      <c r="JVX261" s="223"/>
      <c r="JVY261" s="418"/>
      <c r="JVZ261" s="418"/>
      <c r="JWA261" s="331"/>
      <c r="JWB261" s="332"/>
      <c r="JWC261" s="418"/>
      <c r="JWD261" s="223"/>
      <c r="JWE261" s="223"/>
      <c r="JWF261" s="333"/>
      <c r="JWG261" s="333"/>
      <c r="JWH261" s="223"/>
      <c r="JWI261" s="418"/>
      <c r="JWJ261" s="418"/>
      <c r="JWK261" s="331"/>
      <c r="JWL261" s="332"/>
      <c r="JWM261" s="418"/>
      <c r="JWN261" s="223"/>
      <c r="JWO261" s="223"/>
      <c r="JWP261" s="333"/>
      <c r="JWQ261" s="333"/>
      <c r="JWR261" s="223"/>
      <c r="JWS261" s="418"/>
      <c r="JWT261" s="418"/>
      <c r="JWU261" s="331"/>
      <c r="JWV261" s="332"/>
      <c r="JWW261" s="418"/>
      <c r="JWX261" s="223"/>
      <c r="JWY261" s="223"/>
      <c r="JWZ261" s="333"/>
      <c r="JXA261" s="333"/>
      <c r="JXB261" s="223"/>
      <c r="JXC261" s="418"/>
      <c r="JXD261" s="418"/>
      <c r="JXE261" s="331"/>
      <c r="JXF261" s="332"/>
      <c r="JXG261" s="418"/>
      <c r="JXH261" s="223"/>
      <c r="JXI261" s="223"/>
      <c r="JXJ261" s="333"/>
      <c r="JXK261" s="333"/>
      <c r="JXL261" s="223"/>
      <c r="JXM261" s="418"/>
      <c r="JXN261" s="418"/>
      <c r="JXO261" s="331"/>
      <c r="JXP261" s="332"/>
      <c r="JXQ261" s="418"/>
      <c r="JXR261" s="223"/>
      <c r="JXS261" s="223"/>
      <c r="JXT261" s="333"/>
      <c r="JXU261" s="333"/>
      <c r="JXV261" s="223"/>
      <c r="JXW261" s="418"/>
      <c r="JXX261" s="418"/>
      <c r="JXY261" s="331"/>
      <c r="JXZ261" s="332"/>
      <c r="JYA261" s="418"/>
      <c r="JYB261" s="223"/>
      <c r="JYC261" s="223"/>
      <c r="JYD261" s="333"/>
      <c r="JYE261" s="333"/>
      <c r="JYF261" s="223"/>
      <c r="JYG261" s="418"/>
      <c r="JYH261" s="418"/>
      <c r="JYI261" s="331"/>
      <c r="JYJ261" s="332"/>
      <c r="JYK261" s="418"/>
      <c r="JYL261" s="223"/>
      <c r="JYM261" s="223"/>
      <c r="JYN261" s="333"/>
      <c r="JYO261" s="333"/>
      <c r="JYP261" s="223"/>
      <c r="JYQ261" s="418"/>
      <c r="JYR261" s="418"/>
      <c r="JYS261" s="331"/>
      <c r="JYT261" s="332"/>
      <c r="JYU261" s="418"/>
      <c r="JYV261" s="223"/>
      <c r="JYW261" s="223"/>
      <c r="JYX261" s="333"/>
      <c r="JYY261" s="333"/>
      <c r="JYZ261" s="223"/>
      <c r="JZA261" s="418"/>
      <c r="JZB261" s="418"/>
      <c r="JZC261" s="331"/>
      <c r="JZD261" s="332"/>
      <c r="JZE261" s="418"/>
      <c r="JZF261" s="223"/>
      <c r="JZG261" s="223"/>
      <c r="JZH261" s="333"/>
      <c r="JZI261" s="333"/>
      <c r="JZJ261" s="223"/>
      <c r="JZK261" s="418"/>
      <c r="JZL261" s="418"/>
      <c r="JZM261" s="331"/>
      <c r="JZN261" s="332"/>
      <c r="JZO261" s="418"/>
      <c r="JZP261" s="223"/>
      <c r="JZQ261" s="223"/>
      <c r="JZR261" s="333"/>
      <c r="JZS261" s="333"/>
      <c r="JZT261" s="223"/>
      <c r="JZU261" s="418"/>
      <c r="JZV261" s="418"/>
      <c r="JZW261" s="331"/>
      <c r="JZX261" s="332"/>
      <c r="JZY261" s="418"/>
      <c r="JZZ261" s="223"/>
      <c r="KAA261" s="223"/>
      <c r="KAB261" s="333"/>
      <c r="KAC261" s="333"/>
      <c r="KAD261" s="223"/>
      <c r="KAE261" s="418"/>
      <c r="KAF261" s="418"/>
      <c r="KAG261" s="331"/>
      <c r="KAH261" s="332"/>
      <c r="KAI261" s="418"/>
      <c r="KAJ261" s="223"/>
      <c r="KAK261" s="223"/>
      <c r="KAL261" s="333"/>
      <c r="KAM261" s="333"/>
      <c r="KAN261" s="223"/>
      <c r="KAO261" s="418"/>
      <c r="KAP261" s="418"/>
      <c r="KAQ261" s="331"/>
      <c r="KAR261" s="332"/>
      <c r="KAS261" s="418"/>
      <c r="KAT261" s="223"/>
      <c r="KAU261" s="223"/>
      <c r="KAV261" s="333"/>
      <c r="KAW261" s="333"/>
      <c r="KAX261" s="223"/>
      <c r="KAY261" s="418"/>
      <c r="KAZ261" s="418"/>
      <c r="KBA261" s="331"/>
      <c r="KBB261" s="332"/>
      <c r="KBC261" s="418"/>
      <c r="KBD261" s="223"/>
      <c r="KBE261" s="223"/>
      <c r="KBF261" s="333"/>
      <c r="KBG261" s="333"/>
      <c r="KBH261" s="223"/>
      <c r="KBI261" s="418"/>
      <c r="KBJ261" s="418"/>
      <c r="KBK261" s="331"/>
      <c r="KBL261" s="332"/>
      <c r="KBM261" s="418"/>
      <c r="KBN261" s="223"/>
      <c r="KBO261" s="223"/>
      <c r="KBP261" s="333"/>
      <c r="KBQ261" s="333"/>
      <c r="KBR261" s="223"/>
      <c r="KBS261" s="418"/>
      <c r="KBT261" s="418"/>
      <c r="KBU261" s="331"/>
      <c r="KBV261" s="332"/>
      <c r="KBW261" s="418"/>
      <c r="KBX261" s="223"/>
      <c r="KBY261" s="223"/>
      <c r="KBZ261" s="333"/>
      <c r="KCA261" s="333"/>
      <c r="KCB261" s="223"/>
      <c r="KCC261" s="418"/>
      <c r="KCD261" s="418"/>
      <c r="KCE261" s="331"/>
      <c r="KCF261" s="332"/>
      <c r="KCG261" s="418"/>
      <c r="KCH261" s="223"/>
      <c r="KCI261" s="223"/>
      <c r="KCJ261" s="333"/>
      <c r="KCK261" s="333"/>
      <c r="KCL261" s="223"/>
      <c r="KCM261" s="418"/>
      <c r="KCN261" s="418"/>
      <c r="KCO261" s="331"/>
      <c r="KCP261" s="332"/>
      <c r="KCQ261" s="418"/>
      <c r="KCR261" s="223"/>
      <c r="KCS261" s="223"/>
      <c r="KCT261" s="333"/>
      <c r="KCU261" s="333"/>
      <c r="KCV261" s="223"/>
      <c r="KCW261" s="418"/>
      <c r="KCX261" s="418"/>
      <c r="KCY261" s="331"/>
      <c r="KCZ261" s="332"/>
      <c r="KDA261" s="418"/>
      <c r="KDB261" s="223"/>
      <c r="KDC261" s="223"/>
      <c r="KDD261" s="333"/>
      <c r="KDE261" s="333"/>
      <c r="KDF261" s="223"/>
      <c r="KDG261" s="418"/>
      <c r="KDH261" s="418"/>
      <c r="KDI261" s="331"/>
      <c r="KDJ261" s="332"/>
      <c r="KDK261" s="418"/>
      <c r="KDL261" s="223"/>
      <c r="KDM261" s="223"/>
      <c r="KDN261" s="333"/>
      <c r="KDO261" s="333"/>
      <c r="KDP261" s="223"/>
      <c r="KDQ261" s="418"/>
      <c r="KDR261" s="418"/>
      <c r="KDS261" s="331"/>
      <c r="KDT261" s="332"/>
      <c r="KDU261" s="418"/>
      <c r="KDV261" s="223"/>
      <c r="KDW261" s="223"/>
      <c r="KDX261" s="333"/>
      <c r="KDY261" s="333"/>
      <c r="KDZ261" s="223"/>
      <c r="KEA261" s="418"/>
      <c r="KEB261" s="418"/>
      <c r="KEC261" s="331"/>
      <c r="KED261" s="332"/>
      <c r="KEE261" s="418"/>
      <c r="KEF261" s="223"/>
      <c r="KEG261" s="223"/>
      <c r="KEH261" s="333"/>
      <c r="KEI261" s="333"/>
      <c r="KEJ261" s="223"/>
      <c r="KEK261" s="418"/>
      <c r="KEL261" s="418"/>
      <c r="KEM261" s="331"/>
      <c r="KEN261" s="332"/>
      <c r="KEO261" s="418"/>
      <c r="KEP261" s="223"/>
      <c r="KEQ261" s="223"/>
      <c r="KER261" s="333"/>
      <c r="KES261" s="333"/>
      <c r="KET261" s="223"/>
      <c r="KEU261" s="418"/>
      <c r="KEV261" s="418"/>
      <c r="KEW261" s="331"/>
      <c r="KEX261" s="332"/>
      <c r="KEY261" s="418"/>
      <c r="KEZ261" s="223"/>
      <c r="KFA261" s="223"/>
      <c r="KFB261" s="333"/>
      <c r="KFC261" s="333"/>
      <c r="KFD261" s="223"/>
      <c r="KFE261" s="418"/>
      <c r="KFF261" s="418"/>
      <c r="KFG261" s="331"/>
      <c r="KFH261" s="332"/>
      <c r="KFI261" s="418"/>
      <c r="KFJ261" s="223"/>
      <c r="KFK261" s="223"/>
      <c r="KFL261" s="333"/>
      <c r="KFM261" s="333"/>
      <c r="KFN261" s="223"/>
      <c r="KFO261" s="418"/>
      <c r="KFP261" s="418"/>
      <c r="KFQ261" s="331"/>
      <c r="KFR261" s="332"/>
      <c r="KFS261" s="418"/>
      <c r="KFT261" s="223"/>
      <c r="KFU261" s="223"/>
      <c r="KFV261" s="333"/>
      <c r="KFW261" s="333"/>
      <c r="KFX261" s="223"/>
      <c r="KFY261" s="418"/>
      <c r="KFZ261" s="418"/>
      <c r="KGA261" s="331"/>
      <c r="KGB261" s="332"/>
      <c r="KGC261" s="418"/>
      <c r="KGD261" s="223"/>
      <c r="KGE261" s="223"/>
      <c r="KGF261" s="333"/>
      <c r="KGG261" s="333"/>
      <c r="KGH261" s="223"/>
      <c r="KGI261" s="418"/>
      <c r="KGJ261" s="418"/>
      <c r="KGK261" s="331"/>
      <c r="KGL261" s="332"/>
      <c r="KGM261" s="418"/>
      <c r="KGN261" s="223"/>
      <c r="KGO261" s="223"/>
      <c r="KGP261" s="333"/>
      <c r="KGQ261" s="333"/>
      <c r="KGR261" s="223"/>
      <c r="KGS261" s="418"/>
      <c r="KGT261" s="418"/>
      <c r="KGU261" s="331"/>
      <c r="KGV261" s="332"/>
      <c r="KGW261" s="418"/>
      <c r="KGX261" s="223"/>
      <c r="KGY261" s="223"/>
      <c r="KGZ261" s="333"/>
      <c r="KHA261" s="333"/>
      <c r="KHB261" s="223"/>
      <c r="KHC261" s="418"/>
      <c r="KHD261" s="418"/>
      <c r="KHE261" s="331"/>
      <c r="KHF261" s="332"/>
      <c r="KHG261" s="418"/>
      <c r="KHH261" s="223"/>
      <c r="KHI261" s="223"/>
      <c r="KHJ261" s="333"/>
      <c r="KHK261" s="333"/>
      <c r="KHL261" s="223"/>
      <c r="KHM261" s="418"/>
      <c r="KHN261" s="418"/>
      <c r="KHO261" s="331"/>
      <c r="KHP261" s="332"/>
      <c r="KHQ261" s="418"/>
      <c r="KHR261" s="223"/>
      <c r="KHS261" s="223"/>
      <c r="KHT261" s="333"/>
      <c r="KHU261" s="333"/>
      <c r="KHV261" s="223"/>
      <c r="KHW261" s="418"/>
      <c r="KHX261" s="418"/>
      <c r="KHY261" s="331"/>
      <c r="KHZ261" s="332"/>
      <c r="KIA261" s="418"/>
      <c r="KIB261" s="223"/>
      <c r="KIC261" s="223"/>
      <c r="KID261" s="333"/>
      <c r="KIE261" s="333"/>
      <c r="KIF261" s="223"/>
      <c r="KIG261" s="418"/>
      <c r="KIH261" s="418"/>
      <c r="KII261" s="331"/>
      <c r="KIJ261" s="332"/>
      <c r="KIK261" s="418"/>
      <c r="KIL261" s="223"/>
      <c r="KIM261" s="223"/>
      <c r="KIN261" s="333"/>
      <c r="KIO261" s="333"/>
      <c r="KIP261" s="223"/>
      <c r="KIQ261" s="418"/>
      <c r="KIR261" s="418"/>
      <c r="KIS261" s="331"/>
      <c r="KIT261" s="332"/>
      <c r="KIU261" s="418"/>
      <c r="KIV261" s="223"/>
      <c r="KIW261" s="223"/>
      <c r="KIX261" s="333"/>
      <c r="KIY261" s="333"/>
      <c r="KIZ261" s="223"/>
      <c r="KJA261" s="418"/>
      <c r="KJB261" s="418"/>
      <c r="KJC261" s="331"/>
      <c r="KJD261" s="332"/>
      <c r="KJE261" s="418"/>
      <c r="KJF261" s="223"/>
      <c r="KJG261" s="223"/>
      <c r="KJH261" s="333"/>
      <c r="KJI261" s="333"/>
      <c r="KJJ261" s="223"/>
      <c r="KJK261" s="418"/>
      <c r="KJL261" s="418"/>
      <c r="KJM261" s="331"/>
      <c r="KJN261" s="332"/>
      <c r="KJO261" s="418"/>
      <c r="KJP261" s="223"/>
      <c r="KJQ261" s="223"/>
      <c r="KJR261" s="333"/>
      <c r="KJS261" s="333"/>
      <c r="KJT261" s="223"/>
      <c r="KJU261" s="418"/>
      <c r="KJV261" s="418"/>
      <c r="KJW261" s="331"/>
      <c r="KJX261" s="332"/>
      <c r="KJY261" s="418"/>
      <c r="KJZ261" s="223"/>
      <c r="KKA261" s="223"/>
      <c r="KKB261" s="333"/>
      <c r="KKC261" s="333"/>
      <c r="KKD261" s="223"/>
      <c r="KKE261" s="418"/>
      <c r="KKF261" s="418"/>
      <c r="KKG261" s="331"/>
      <c r="KKH261" s="332"/>
      <c r="KKI261" s="418"/>
      <c r="KKJ261" s="223"/>
      <c r="KKK261" s="223"/>
      <c r="KKL261" s="333"/>
      <c r="KKM261" s="333"/>
      <c r="KKN261" s="223"/>
      <c r="KKO261" s="418"/>
      <c r="KKP261" s="418"/>
      <c r="KKQ261" s="331"/>
      <c r="KKR261" s="332"/>
      <c r="KKS261" s="418"/>
      <c r="KKT261" s="223"/>
      <c r="KKU261" s="223"/>
      <c r="KKV261" s="333"/>
      <c r="KKW261" s="333"/>
      <c r="KKX261" s="223"/>
      <c r="KKY261" s="418"/>
      <c r="KKZ261" s="418"/>
      <c r="KLA261" s="331"/>
      <c r="KLB261" s="332"/>
      <c r="KLC261" s="418"/>
      <c r="KLD261" s="223"/>
      <c r="KLE261" s="223"/>
      <c r="KLF261" s="333"/>
      <c r="KLG261" s="333"/>
      <c r="KLH261" s="223"/>
      <c r="KLI261" s="418"/>
      <c r="KLJ261" s="418"/>
      <c r="KLK261" s="331"/>
      <c r="KLL261" s="332"/>
      <c r="KLM261" s="418"/>
      <c r="KLN261" s="223"/>
      <c r="KLO261" s="223"/>
      <c r="KLP261" s="333"/>
      <c r="KLQ261" s="333"/>
      <c r="KLR261" s="223"/>
      <c r="KLS261" s="418"/>
      <c r="KLT261" s="418"/>
      <c r="KLU261" s="331"/>
      <c r="KLV261" s="332"/>
      <c r="KLW261" s="418"/>
      <c r="KLX261" s="223"/>
      <c r="KLY261" s="223"/>
      <c r="KLZ261" s="333"/>
      <c r="KMA261" s="333"/>
      <c r="KMB261" s="223"/>
      <c r="KMC261" s="418"/>
      <c r="KMD261" s="418"/>
      <c r="KME261" s="331"/>
      <c r="KMF261" s="332"/>
      <c r="KMG261" s="418"/>
      <c r="KMH261" s="223"/>
      <c r="KMI261" s="223"/>
      <c r="KMJ261" s="333"/>
      <c r="KMK261" s="333"/>
      <c r="KML261" s="223"/>
      <c r="KMM261" s="418"/>
      <c r="KMN261" s="418"/>
      <c r="KMO261" s="331"/>
      <c r="KMP261" s="332"/>
      <c r="KMQ261" s="418"/>
      <c r="KMR261" s="223"/>
      <c r="KMS261" s="223"/>
      <c r="KMT261" s="333"/>
      <c r="KMU261" s="333"/>
      <c r="KMV261" s="223"/>
      <c r="KMW261" s="418"/>
      <c r="KMX261" s="418"/>
      <c r="KMY261" s="331"/>
      <c r="KMZ261" s="332"/>
      <c r="KNA261" s="418"/>
      <c r="KNB261" s="223"/>
      <c r="KNC261" s="223"/>
      <c r="KND261" s="333"/>
      <c r="KNE261" s="333"/>
      <c r="KNF261" s="223"/>
      <c r="KNG261" s="418"/>
      <c r="KNH261" s="418"/>
      <c r="KNI261" s="331"/>
      <c r="KNJ261" s="332"/>
      <c r="KNK261" s="418"/>
      <c r="KNL261" s="223"/>
      <c r="KNM261" s="223"/>
      <c r="KNN261" s="333"/>
      <c r="KNO261" s="333"/>
      <c r="KNP261" s="223"/>
      <c r="KNQ261" s="418"/>
      <c r="KNR261" s="418"/>
      <c r="KNS261" s="331"/>
      <c r="KNT261" s="332"/>
      <c r="KNU261" s="418"/>
      <c r="KNV261" s="223"/>
      <c r="KNW261" s="223"/>
      <c r="KNX261" s="333"/>
      <c r="KNY261" s="333"/>
      <c r="KNZ261" s="223"/>
      <c r="KOA261" s="418"/>
      <c r="KOB261" s="418"/>
      <c r="KOC261" s="331"/>
      <c r="KOD261" s="332"/>
      <c r="KOE261" s="418"/>
      <c r="KOF261" s="223"/>
      <c r="KOG261" s="223"/>
      <c r="KOH261" s="333"/>
      <c r="KOI261" s="333"/>
      <c r="KOJ261" s="223"/>
      <c r="KOK261" s="418"/>
      <c r="KOL261" s="418"/>
      <c r="KOM261" s="331"/>
      <c r="KON261" s="332"/>
      <c r="KOO261" s="418"/>
      <c r="KOP261" s="223"/>
      <c r="KOQ261" s="223"/>
      <c r="KOR261" s="333"/>
      <c r="KOS261" s="333"/>
      <c r="KOT261" s="223"/>
      <c r="KOU261" s="418"/>
      <c r="KOV261" s="418"/>
      <c r="KOW261" s="331"/>
      <c r="KOX261" s="332"/>
      <c r="KOY261" s="418"/>
      <c r="KOZ261" s="223"/>
      <c r="KPA261" s="223"/>
      <c r="KPB261" s="333"/>
      <c r="KPC261" s="333"/>
      <c r="KPD261" s="223"/>
      <c r="KPE261" s="418"/>
      <c r="KPF261" s="418"/>
      <c r="KPG261" s="331"/>
      <c r="KPH261" s="332"/>
      <c r="KPI261" s="418"/>
      <c r="KPJ261" s="223"/>
      <c r="KPK261" s="223"/>
      <c r="KPL261" s="333"/>
      <c r="KPM261" s="333"/>
      <c r="KPN261" s="223"/>
      <c r="KPO261" s="418"/>
      <c r="KPP261" s="418"/>
      <c r="KPQ261" s="331"/>
      <c r="KPR261" s="332"/>
      <c r="KPS261" s="418"/>
      <c r="KPT261" s="223"/>
      <c r="KPU261" s="223"/>
      <c r="KPV261" s="333"/>
      <c r="KPW261" s="333"/>
      <c r="KPX261" s="223"/>
      <c r="KPY261" s="418"/>
      <c r="KPZ261" s="418"/>
      <c r="KQA261" s="331"/>
      <c r="KQB261" s="332"/>
      <c r="KQC261" s="418"/>
      <c r="KQD261" s="223"/>
      <c r="KQE261" s="223"/>
      <c r="KQF261" s="333"/>
      <c r="KQG261" s="333"/>
      <c r="KQH261" s="223"/>
      <c r="KQI261" s="418"/>
      <c r="KQJ261" s="418"/>
      <c r="KQK261" s="331"/>
      <c r="KQL261" s="332"/>
      <c r="KQM261" s="418"/>
      <c r="KQN261" s="223"/>
      <c r="KQO261" s="223"/>
      <c r="KQP261" s="333"/>
      <c r="KQQ261" s="333"/>
      <c r="KQR261" s="223"/>
      <c r="KQS261" s="418"/>
      <c r="KQT261" s="418"/>
      <c r="KQU261" s="331"/>
      <c r="KQV261" s="332"/>
      <c r="KQW261" s="418"/>
      <c r="KQX261" s="223"/>
      <c r="KQY261" s="223"/>
      <c r="KQZ261" s="333"/>
      <c r="KRA261" s="333"/>
      <c r="KRB261" s="223"/>
      <c r="KRC261" s="418"/>
      <c r="KRD261" s="418"/>
      <c r="KRE261" s="331"/>
      <c r="KRF261" s="332"/>
      <c r="KRG261" s="418"/>
      <c r="KRH261" s="223"/>
      <c r="KRI261" s="223"/>
      <c r="KRJ261" s="333"/>
      <c r="KRK261" s="333"/>
      <c r="KRL261" s="223"/>
      <c r="KRM261" s="418"/>
      <c r="KRN261" s="418"/>
      <c r="KRO261" s="331"/>
      <c r="KRP261" s="332"/>
      <c r="KRQ261" s="418"/>
      <c r="KRR261" s="223"/>
      <c r="KRS261" s="223"/>
      <c r="KRT261" s="333"/>
      <c r="KRU261" s="333"/>
      <c r="KRV261" s="223"/>
      <c r="KRW261" s="418"/>
      <c r="KRX261" s="418"/>
      <c r="KRY261" s="331"/>
      <c r="KRZ261" s="332"/>
      <c r="KSA261" s="418"/>
      <c r="KSB261" s="223"/>
      <c r="KSC261" s="223"/>
      <c r="KSD261" s="333"/>
      <c r="KSE261" s="333"/>
      <c r="KSF261" s="223"/>
      <c r="KSG261" s="418"/>
      <c r="KSH261" s="418"/>
      <c r="KSI261" s="331"/>
      <c r="KSJ261" s="332"/>
      <c r="KSK261" s="418"/>
      <c r="KSL261" s="223"/>
      <c r="KSM261" s="223"/>
      <c r="KSN261" s="333"/>
      <c r="KSO261" s="333"/>
      <c r="KSP261" s="223"/>
      <c r="KSQ261" s="418"/>
      <c r="KSR261" s="418"/>
      <c r="KSS261" s="331"/>
      <c r="KST261" s="332"/>
      <c r="KSU261" s="418"/>
      <c r="KSV261" s="223"/>
      <c r="KSW261" s="223"/>
      <c r="KSX261" s="333"/>
      <c r="KSY261" s="333"/>
      <c r="KSZ261" s="223"/>
      <c r="KTA261" s="418"/>
      <c r="KTB261" s="418"/>
      <c r="KTC261" s="331"/>
      <c r="KTD261" s="332"/>
      <c r="KTE261" s="418"/>
      <c r="KTF261" s="223"/>
      <c r="KTG261" s="223"/>
      <c r="KTH261" s="333"/>
      <c r="KTI261" s="333"/>
      <c r="KTJ261" s="223"/>
      <c r="KTK261" s="418"/>
      <c r="KTL261" s="418"/>
      <c r="KTM261" s="331"/>
      <c r="KTN261" s="332"/>
      <c r="KTO261" s="418"/>
      <c r="KTP261" s="223"/>
      <c r="KTQ261" s="223"/>
      <c r="KTR261" s="333"/>
      <c r="KTS261" s="333"/>
      <c r="KTT261" s="223"/>
      <c r="KTU261" s="418"/>
      <c r="KTV261" s="418"/>
      <c r="KTW261" s="331"/>
      <c r="KTX261" s="332"/>
      <c r="KTY261" s="418"/>
      <c r="KTZ261" s="223"/>
      <c r="KUA261" s="223"/>
      <c r="KUB261" s="333"/>
      <c r="KUC261" s="333"/>
      <c r="KUD261" s="223"/>
      <c r="KUE261" s="418"/>
      <c r="KUF261" s="418"/>
      <c r="KUG261" s="331"/>
      <c r="KUH261" s="332"/>
      <c r="KUI261" s="418"/>
      <c r="KUJ261" s="223"/>
      <c r="KUK261" s="223"/>
      <c r="KUL261" s="333"/>
      <c r="KUM261" s="333"/>
      <c r="KUN261" s="223"/>
      <c r="KUO261" s="418"/>
      <c r="KUP261" s="418"/>
      <c r="KUQ261" s="331"/>
      <c r="KUR261" s="332"/>
      <c r="KUS261" s="418"/>
      <c r="KUT261" s="223"/>
      <c r="KUU261" s="223"/>
      <c r="KUV261" s="333"/>
      <c r="KUW261" s="333"/>
      <c r="KUX261" s="223"/>
      <c r="KUY261" s="418"/>
      <c r="KUZ261" s="418"/>
      <c r="KVA261" s="331"/>
      <c r="KVB261" s="332"/>
      <c r="KVC261" s="418"/>
      <c r="KVD261" s="223"/>
      <c r="KVE261" s="223"/>
      <c r="KVF261" s="333"/>
      <c r="KVG261" s="333"/>
      <c r="KVH261" s="223"/>
      <c r="KVI261" s="418"/>
      <c r="KVJ261" s="418"/>
      <c r="KVK261" s="331"/>
      <c r="KVL261" s="332"/>
      <c r="KVM261" s="418"/>
      <c r="KVN261" s="223"/>
      <c r="KVO261" s="223"/>
      <c r="KVP261" s="333"/>
      <c r="KVQ261" s="333"/>
      <c r="KVR261" s="223"/>
      <c r="KVS261" s="418"/>
      <c r="KVT261" s="418"/>
      <c r="KVU261" s="331"/>
      <c r="KVV261" s="332"/>
      <c r="KVW261" s="418"/>
      <c r="KVX261" s="223"/>
      <c r="KVY261" s="223"/>
      <c r="KVZ261" s="333"/>
      <c r="KWA261" s="333"/>
      <c r="KWB261" s="223"/>
      <c r="KWC261" s="418"/>
      <c r="KWD261" s="418"/>
      <c r="KWE261" s="331"/>
      <c r="KWF261" s="332"/>
      <c r="KWG261" s="418"/>
      <c r="KWH261" s="223"/>
      <c r="KWI261" s="223"/>
      <c r="KWJ261" s="333"/>
      <c r="KWK261" s="333"/>
      <c r="KWL261" s="223"/>
      <c r="KWM261" s="418"/>
      <c r="KWN261" s="418"/>
      <c r="KWO261" s="331"/>
      <c r="KWP261" s="332"/>
      <c r="KWQ261" s="418"/>
      <c r="KWR261" s="223"/>
      <c r="KWS261" s="223"/>
      <c r="KWT261" s="333"/>
      <c r="KWU261" s="333"/>
      <c r="KWV261" s="223"/>
      <c r="KWW261" s="418"/>
      <c r="KWX261" s="418"/>
      <c r="KWY261" s="331"/>
      <c r="KWZ261" s="332"/>
      <c r="KXA261" s="418"/>
      <c r="KXB261" s="223"/>
      <c r="KXC261" s="223"/>
      <c r="KXD261" s="333"/>
      <c r="KXE261" s="333"/>
      <c r="KXF261" s="223"/>
      <c r="KXG261" s="418"/>
      <c r="KXH261" s="418"/>
      <c r="KXI261" s="331"/>
      <c r="KXJ261" s="332"/>
      <c r="KXK261" s="418"/>
      <c r="KXL261" s="223"/>
      <c r="KXM261" s="223"/>
      <c r="KXN261" s="333"/>
      <c r="KXO261" s="333"/>
      <c r="KXP261" s="223"/>
      <c r="KXQ261" s="418"/>
      <c r="KXR261" s="418"/>
      <c r="KXS261" s="331"/>
      <c r="KXT261" s="332"/>
      <c r="KXU261" s="418"/>
      <c r="KXV261" s="223"/>
      <c r="KXW261" s="223"/>
      <c r="KXX261" s="333"/>
      <c r="KXY261" s="333"/>
      <c r="KXZ261" s="223"/>
      <c r="KYA261" s="418"/>
      <c r="KYB261" s="418"/>
      <c r="KYC261" s="331"/>
      <c r="KYD261" s="332"/>
      <c r="KYE261" s="418"/>
      <c r="KYF261" s="223"/>
      <c r="KYG261" s="223"/>
      <c r="KYH261" s="333"/>
      <c r="KYI261" s="333"/>
      <c r="KYJ261" s="223"/>
      <c r="KYK261" s="418"/>
      <c r="KYL261" s="418"/>
      <c r="KYM261" s="331"/>
      <c r="KYN261" s="332"/>
      <c r="KYO261" s="418"/>
      <c r="KYP261" s="223"/>
      <c r="KYQ261" s="223"/>
      <c r="KYR261" s="333"/>
      <c r="KYS261" s="333"/>
      <c r="KYT261" s="223"/>
      <c r="KYU261" s="418"/>
      <c r="KYV261" s="418"/>
      <c r="KYW261" s="331"/>
      <c r="KYX261" s="332"/>
      <c r="KYY261" s="418"/>
      <c r="KYZ261" s="223"/>
      <c r="KZA261" s="223"/>
      <c r="KZB261" s="333"/>
      <c r="KZC261" s="333"/>
      <c r="KZD261" s="223"/>
      <c r="KZE261" s="418"/>
      <c r="KZF261" s="418"/>
      <c r="KZG261" s="331"/>
      <c r="KZH261" s="332"/>
      <c r="KZI261" s="418"/>
      <c r="KZJ261" s="223"/>
      <c r="KZK261" s="223"/>
      <c r="KZL261" s="333"/>
      <c r="KZM261" s="333"/>
      <c r="KZN261" s="223"/>
      <c r="KZO261" s="418"/>
      <c r="KZP261" s="418"/>
      <c r="KZQ261" s="331"/>
      <c r="KZR261" s="332"/>
      <c r="KZS261" s="418"/>
      <c r="KZT261" s="223"/>
      <c r="KZU261" s="223"/>
      <c r="KZV261" s="333"/>
      <c r="KZW261" s="333"/>
      <c r="KZX261" s="223"/>
      <c r="KZY261" s="418"/>
      <c r="KZZ261" s="418"/>
      <c r="LAA261" s="331"/>
      <c r="LAB261" s="332"/>
      <c r="LAC261" s="418"/>
      <c r="LAD261" s="223"/>
      <c r="LAE261" s="223"/>
      <c r="LAF261" s="333"/>
      <c r="LAG261" s="333"/>
      <c r="LAH261" s="223"/>
      <c r="LAI261" s="418"/>
      <c r="LAJ261" s="418"/>
      <c r="LAK261" s="331"/>
      <c r="LAL261" s="332"/>
      <c r="LAM261" s="418"/>
      <c r="LAN261" s="223"/>
      <c r="LAO261" s="223"/>
      <c r="LAP261" s="333"/>
      <c r="LAQ261" s="333"/>
      <c r="LAR261" s="223"/>
      <c r="LAS261" s="418"/>
      <c r="LAT261" s="418"/>
      <c r="LAU261" s="331"/>
      <c r="LAV261" s="332"/>
      <c r="LAW261" s="418"/>
      <c r="LAX261" s="223"/>
      <c r="LAY261" s="223"/>
      <c r="LAZ261" s="333"/>
      <c r="LBA261" s="333"/>
      <c r="LBB261" s="223"/>
      <c r="LBC261" s="418"/>
      <c r="LBD261" s="418"/>
      <c r="LBE261" s="331"/>
      <c r="LBF261" s="332"/>
      <c r="LBG261" s="418"/>
      <c r="LBH261" s="223"/>
      <c r="LBI261" s="223"/>
      <c r="LBJ261" s="333"/>
      <c r="LBK261" s="333"/>
      <c r="LBL261" s="223"/>
      <c r="LBM261" s="418"/>
      <c r="LBN261" s="418"/>
      <c r="LBO261" s="331"/>
      <c r="LBP261" s="332"/>
      <c r="LBQ261" s="418"/>
      <c r="LBR261" s="223"/>
      <c r="LBS261" s="223"/>
      <c r="LBT261" s="333"/>
      <c r="LBU261" s="333"/>
      <c r="LBV261" s="223"/>
      <c r="LBW261" s="418"/>
      <c r="LBX261" s="418"/>
      <c r="LBY261" s="331"/>
      <c r="LBZ261" s="332"/>
      <c r="LCA261" s="418"/>
      <c r="LCB261" s="223"/>
      <c r="LCC261" s="223"/>
      <c r="LCD261" s="333"/>
      <c r="LCE261" s="333"/>
      <c r="LCF261" s="223"/>
      <c r="LCG261" s="418"/>
      <c r="LCH261" s="418"/>
      <c r="LCI261" s="331"/>
      <c r="LCJ261" s="332"/>
      <c r="LCK261" s="418"/>
      <c r="LCL261" s="223"/>
      <c r="LCM261" s="223"/>
      <c r="LCN261" s="333"/>
      <c r="LCO261" s="333"/>
      <c r="LCP261" s="223"/>
      <c r="LCQ261" s="418"/>
      <c r="LCR261" s="418"/>
      <c r="LCS261" s="331"/>
      <c r="LCT261" s="332"/>
      <c r="LCU261" s="418"/>
      <c r="LCV261" s="223"/>
      <c r="LCW261" s="223"/>
      <c r="LCX261" s="333"/>
      <c r="LCY261" s="333"/>
      <c r="LCZ261" s="223"/>
      <c r="LDA261" s="418"/>
      <c r="LDB261" s="418"/>
      <c r="LDC261" s="331"/>
      <c r="LDD261" s="332"/>
      <c r="LDE261" s="418"/>
      <c r="LDF261" s="223"/>
      <c r="LDG261" s="223"/>
      <c r="LDH261" s="333"/>
      <c r="LDI261" s="333"/>
      <c r="LDJ261" s="223"/>
      <c r="LDK261" s="418"/>
      <c r="LDL261" s="418"/>
      <c r="LDM261" s="331"/>
      <c r="LDN261" s="332"/>
      <c r="LDO261" s="418"/>
      <c r="LDP261" s="223"/>
      <c r="LDQ261" s="223"/>
      <c r="LDR261" s="333"/>
      <c r="LDS261" s="333"/>
      <c r="LDT261" s="223"/>
      <c r="LDU261" s="418"/>
      <c r="LDV261" s="418"/>
      <c r="LDW261" s="331"/>
      <c r="LDX261" s="332"/>
      <c r="LDY261" s="418"/>
      <c r="LDZ261" s="223"/>
      <c r="LEA261" s="223"/>
      <c r="LEB261" s="333"/>
      <c r="LEC261" s="333"/>
      <c r="LED261" s="223"/>
      <c r="LEE261" s="418"/>
      <c r="LEF261" s="418"/>
      <c r="LEG261" s="331"/>
      <c r="LEH261" s="332"/>
      <c r="LEI261" s="418"/>
      <c r="LEJ261" s="223"/>
      <c r="LEK261" s="223"/>
      <c r="LEL261" s="333"/>
      <c r="LEM261" s="333"/>
      <c r="LEN261" s="223"/>
      <c r="LEO261" s="418"/>
      <c r="LEP261" s="418"/>
      <c r="LEQ261" s="331"/>
      <c r="LER261" s="332"/>
      <c r="LES261" s="418"/>
      <c r="LET261" s="223"/>
      <c r="LEU261" s="223"/>
      <c r="LEV261" s="333"/>
      <c r="LEW261" s="333"/>
      <c r="LEX261" s="223"/>
      <c r="LEY261" s="418"/>
      <c r="LEZ261" s="418"/>
      <c r="LFA261" s="331"/>
      <c r="LFB261" s="332"/>
      <c r="LFC261" s="418"/>
      <c r="LFD261" s="223"/>
      <c r="LFE261" s="223"/>
      <c r="LFF261" s="333"/>
      <c r="LFG261" s="333"/>
      <c r="LFH261" s="223"/>
      <c r="LFI261" s="418"/>
      <c r="LFJ261" s="418"/>
      <c r="LFK261" s="331"/>
      <c r="LFL261" s="332"/>
      <c r="LFM261" s="418"/>
      <c r="LFN261" s="223"/>
      <c r="LFO261" s="223"/>
      <c r="LFP261" s="333"/>
      <c r="LFQ261" s="333"/>
      <c r="LFR261" s="223"/>
      <c r="LFS261" s="418"/>
      <c r="LFT261" s="418"/>
      <c r="LFU261" s="331"/>
      <c r="LFV261" s="332"/>
      <c r="LFW261" s="418"/>
      <c r="LFX261" s="223"/>
      <c r="LFY261" s="223"/>
      <c r="LFZ261" s="333"/>
      <c r="LGA261" s="333"/>
      <c r="LGB261" s="223"/>
      <c r="LGC261" s="418"/>
      <c r="LGD261" s="418"/>
      <c r="LGE261" s="331"/>
      <c r="LGF261" s="332"/>
      <c r="LGG261" s="418"/>
      <c r="LGH261" s="223"/>
      <c r="LGI261" s="223"/>
      <c r="LGJ261" s="333"/>
      <c r="LGK261" s="333"/>
      <c r="LGL261" s="223"/>
      <c r="LGM261" s="418"/>
      <c r="LGN261" s="418"/>
      <c r="LGO261" s="331"/>
      <c r="LGP261" s="332"/>
      <c r="LGQ261" s="418"/>
      <c r="LGR261" s="223"/>
      <c r="LGS261" s="223"/>
      <c r="LGT261" s="333"/>
      <c r="LGU261" s="333"/>
      <c r="LGV261" s="223"/>
      <c r="LGW261" s="418"/>
      <c r="LGX261" s="418"/>
      <c r="LGY261" s="331"/>
      <c r="LGZ261" s="332"/>
      <c r="LHA261" s="418"/>
      <c r="LHB261" s="223"/>
      <c r="LHC261" s="223"/>
      <c r="LHD261" s="333"/>
      <c r="LHE261" s="333"/>
      <c r="LHF261" s="223"/>
      <c r="LHG261" s="418"/>
      <c r="LHH261" s="418"/>
      <c r="LHI261" s="331"/>
      <c r="LHJ261" s="332"/>
      <c r="LHK261" s="418"/>
      <c r="LHL261" s="223"/>
      <c r="LHM261" s="223"/>
      <c r="LHN261" s="333"/>
      <c r="LHO261" s="333"/>
      <c r="LHP261" s="223"/>
      <c r="LHQ261" s="418"/>
      <c r="LHR261" s="418"/>
      <c r="LHS261" s="331"/>
      <c r="LHT261" s="332"/>
      <c r="LHU261" s="418"/>
      <c r="LHV261" s="223"/>
      <c r="LHW261" s="223"/>
      <c r="LHX261" s="333"/>
      <c r="LHY261" s="333"/>
      <c r="LHZ261" s="223"/>
      <c r="LIA261" s="418"/>
      <c r="LIB261" s="418"/>
      <c r="LIC261" s="331"/>
      <c r="LID261" s="332"/>
      <c r="LIE261" s="418"/>
      <c r="LIF261" s="223"/>
      <c r="LIG261" s="223"/>
      <c r="LIH261" s="333"/>
      <c r="LII261" s="333"/>
      <c r="LIJ261" s="223"/>
      <c r="LIK261" s="418"/>
      <c r="LIL261" s="418"/>
      <c r="LIM261" s="331"/>
      <c r="LIN261" s="332"/>
      <c r="LIO261" s="418"/>
      <c r="LIP261" s="223"/>
      <c r="LIQ261" s="223"/>
      <c r="LIR261" s="333"/>
      <c r="LIS261" s="333"/>
      <c r="LIT261" s="223"/>
      <c r="LIU261" s="418"/>
      <c r="LIV261" s="418"/>
      <c r="LIW261" s="331"/>
      <c r="LIX261" s="332"/>
      <c r="LIY261" s="418"/>
      <c r="LIZ261" s="223"/>
      <c r="LJA261" s="223"/>
      <c r="LJB261" s="333"/>
      <c r="LJC261" s="333"/>
      <c r="LJD261" s="223"/>
      <c r="LJE261" s="418"/>
      <c r="LJF261" s="418"/>
      <c r="LJG261" s="331"/>
      <c r="LJH261" s="332"/>
      <c r="LJI261" s="418"/>
      <c r="LJJ261" s="223"/>
      <c r="LJK261" s="223"/>
      <c r="LJL261" s="333"/>
      <c r="LJM261" s="333"/>
      <c r="LJN261" s="223"/>
      <c r="LJO261" s="418"/>
      <c r="LJP261" s="418"/>
      <c r="LJQ261" s="331"/>
      <c r="LJR261" s="332"/>
      <c r="LJS261" s="418"/>
      <c r="LJT261" s="223"/>
      <c r="LJU261" s="223"/>
      <c r="LJV261" s="333"/>
      <c r="LJW261" s="333"/>
      <c r="LJX261" s="223"/>
      <c r="LJY261" s="418"/>
      <c r="LJZ261" s="418"/>
      <c r="LKA261" s="331"/>
      <c r="LKB261" s="332"/>
      <c r="LKC261" s="418"/>
      <c r="LKD261" s="223"/>
      <c r="LKE261" s="223"/>
      <c r="LKF261" s="333"/>
      <c r="LKG261" s="333"/>
      <c r="LKH261" s="223"/>
      <c r="LKI261" s="418"/>
      <c r="LKJ261" s="418"/>
      <c r="LKK261" s="331"/>
      <c r="LKL261" s="332"/>
      <c r="LKM261" s="418"/>
      <c r="LKN261" s="223"/>
      <c r="LKO261" s="223"/>
      <c r="LKP261" s="333"/>
      <c r="LKQ261" s="333"/>
      <c r="LKR261" s="223"/>
      <c r="LKS261" s="418"/>
      <c r="LKT261" s="418"/>
      <c r="LKU261" s="331"/>
      <c r="LKV261" s="332"/>
      <c r="LKW261" s="418"/>
      <c r="LKX261" s="223"/>
      <c r="LKY261" s="223"/>
      <c r="LKZ261" s="333"/>
      <c r="LLA261" s="333"/>
      <c r="LLB261" s="223"/>
      <c r="LLC261" s="418"/>
      <c r="LLD261" s="418"/>
      <c r="LLE261" s="331"/>
      <c r="LLF261" s="332"/>
      <c r="LLG261" s="418"/>
      <c r="LLH261" s="223"/>
      <c r="LLI261" s="223"/>
      <c r="LLJ261" s="333"/>
      <c r="LLK261" s="333"/>
      <c r="LLL261" s="223"/>
      <c r="LLM261" s="418"/>
      <c r="LLN261" s="418"/>
      <c r="LLO261" s="331"/>
      <c r="LLP261" s="332"/>
      <c r="LLQ261" s="418"/>
      <c r="LLR261" s="223"/>
      <c r="LLS261" s="223"/>
      <c r="LLT261" s="333"/>
      <c r="LLU261" s="333"/>
      <c r="LLV261" s="223"/>
      <c r="LLW261" s="418"/>
      <c r="LLX261" s="418"/>
      <c r="LLY261" s="331"/>
      <c r="LLZ261" s="332"/>
      <c r="LMA261" s="418"/>
      <c r="LMB261" s="223"/>
      <c r="LMC261" s="223"/>
      <c r="LMD261" s="333"/>
      <c r="LME261" s="333"/>
      <c r="LMF261" s="223"/>
      <c r="LMG261" s="418"/>
      <c r="LMH261" s="418"/>
      <c r="LMI261" s="331"/>
      <c r="LMJ261" s="332"/>
      <c r="LMK261" s="418"/>
      <c r="LML261" s="223"/>
      <c r="LMM261" s="223"/>
      <c r="LMN261" s="333"/>
      <c r="LMO261" s="333"/>
      <c r="LMP261" s="223"/>
      <c r="LMQ261" s="418"/>
      <c r="LMR261" s="418"/>
      <c r="LMS261" s="331"/>
      <c r="LMT261" s="332"/>
      <c r="LMU261" s="418"/>
      <c r="LMV261" s="223"/>
      <c r="LMW261" s="223"/>
      <c r="LMX261" s="333"/>
      <c r="LMY261" s="333"/>
      <c r="LMZ261" s="223"/>
      <c r="LNA261" s="418"/>
      <c r="LNB261" s="418"/>
      <c r="LNC261" s="331"/>
      <c r="LND261" s="332"/>
      <c r="LNE261" s="418"/>
      <c r="LNF261" s="223"/>
      <c r="LNG261" s="223"/>
      <c r="LNH261" s="333"/>
      <c r="LNI261" s="333"/>
      <c r="LNJ261" s="223"/>
      <c r="LNK261" s="418"/>
      <c r="LNL261" s="418"/>
      <c r="LNM261" s="331"/>
      <c r="LNN261" s="332"/>
      <c r="LNO261" s="418"/>
      <c r="LNP261" s="223"/>
      <c r="LNQ261" s="223"/>
      <c r="LNR261" s="333"/>
      <c r="LNS261" s="333"/>
      <c r="LNT261" s="223"/>
      <c r="LNU261" s="418"/>
      <c r="LNV261" s="418"/>
      <c r="LNW261" s="331"/>
      <c r="LNX261" s="332"/>
      <c r="LNY261" s="418"/>
      <c r="LNZ261" s="223"/>
      <c r="LOA261" s="223"/>
      <c r="LOB261" s="333"/>
      <c r="LOC261" s="333"/>
      <c r="LOD261" s="223"/>
      <c r="LOE261" s="418"/>
      <c r="LOF261" s="418"/>
      <c r="LOG261" s="331"/>
      <c r="LOH261" s="332"/>
      <c r="LOI261" s="418"/>
      <c r="LOJ261" s="223"/>
      <c r="LOK261" s="223"/>
      <c r="LOL261" s="333"/>
      <c r="LOM261" s="333"/>
      <c r="LON261" s="223"/>
      <c r="LOO261" s="418"/>
      <c r="LOP261" s="418"/>
      <c r="LOQ261" s="331"/>
      <c r="LOR261" s="332"/>
      <c r="LOS261" s="418"/>
      <c r="LOT261" s="223"/>
      <c r="LOU261" s="223"/>
      <c r="LOV261" s="333"/>
      <c r="LOW261" s="333"/>
      <c r="LOX261" s="223"/>
      <c r="LOY261" s="418"/>
      <c r="LOZ261" s="418"/>
      <c r="LPA261" s="331"/>
      <c r="LPB261" s="332"/>
      <c r="LPC261" s="418"/>
      <c r="LPD261" s="223"/>
      <c r="LPE261" s="223"/>
      <c r="LPF261" s="333"/>
      <c r="LPG261" s="333"/>
      <c r="LPH261" s="223"/>
      <c r="LPI261" s="418"/>
      <c r="LPJ261" s="418"/>
      <c r="LPK261" s="331"/>
      <c r="LPL261" s="332"/>
      <c r="LPM261" s="418"/>
      <c r="LPN261" s="223"/>
      <c r="LPO261" s="223"/>
      <c r="LPP261" s="333"/>
      <c r="LPQ261" s="333"/>
      <c r="LPR261" s="223"/>
      <c r="LPS261" s="418"/>
      <c r="LPT261" s="418"/>
      <c r="LPU261" s="331"/>
      <c r="LPV261" s="332"/>
      <c r="LPW261" s="418"/>
      <c r="LPX261" s="223"/>
      <c r="LPY261" s="223"/>
      <c r="LPZ261" s="333"/>
      <c r="LQA261" s="333"/>
      <c r="LQB261" s="223"/>
      <c r="LQC261" s="418"/>
      <c r="LQD261" s="418"/>
      <c r="LQE261" s="331"/>
      <c r="LQF261" s="332"/>
      <c r="LQG261" s="418"/>
      <c r="LQH261" s="223"/>
      <c r="LQI261" s="223"/>
      <c r="LQJ261" s="333"/>
      <c r="LQK261" s="333"/>
      <c r="LQL261" s="223"/>
      <c r="LQM261" s="418"/>
      <c r="LQN261" s="418"/>
      <c r="LQO261" s="331"/>
      <c r="LQP261" s="332"/>
      <c r="LQQ261" s="418"/>
      <c r="LQR261" s="223"/>
      <c r="LQS261" s="223"/>
      <c r="LQT261" s="333"/>
      <c r="LQU261" s="333"/>
      <c r="LQV261" s="223"/>
      <c r="LQW261" s="418"/>
      <c r="LQX261" s="418"/>
      <c r="LQY261" s="331"/>
      <c r="LQZ261" s="332"/>
      <c r="LRA261" s="418"/>
      <c r="LRB261" s="223"/>
      <c r="LRC261" s="223"/>
      <c r="LRD261" s="333"/>
      <c r="LRE261" s="333"/>
      <c r="LRF261" s="223"/>
      <c r="LRG261" s="418"/>
      <c r="LRH261" s="418"/>
      <c r="LRI261" s="331"/>
      <c r="LRJ261" s="332"/>
      <c r="LRK261" s="418"/>
      <c r="LRL261" s="223"/>
      <c r="LRM261" s="223"/>
      <c r="LRN261" s="333"/>
      <c r="LRO261" s="333"/>
      <c r="LRP261" s="223"/>
      <c r="LRQ261" s="418"/>
      <c r="LRR261" s="418"/>
      <c r="LRS261" s="331"/>
      <c r="LRT261" s="332"/>
      <c r="LRU261" s="418"/>
      <c r="LRV261" s="223"/>
      <c r="LRW261" s="223"/>
      <c r="LRX261" s="333"/>
      <c r="LRY261" s="333"/>
      <c r="LRZ261" s="223"/>
      <c r="LSA261" s="418"/>
      <c r="LSB261" s="418"/>
      <c r="LSC261" s="331"/>
      <c r="LSD261" s="332"/>
      <c r="LSE261" s="418"/>
      <c r="LSF261" s="223"/>
      <c r="LSG261" s="223"/>
      <c r="LSH261" s="333"/>
      <c r="LSI261" s="333"/>
      <c r="LSJ261" s="223"/>
      <c r="LSK261" s="418"/>
      <c r="LSL261" s="418"/>
      <c r="LSM261" s="331"/>
      <c r="LSN261" s="332"/>
      <c r="LSO261" s="418"/>
      <c r="LSP261" s="223"/>
      <c r="LSQ261" s="223"/>
      <c r="LSR261" s="333"/>
      <c r="LSS261" s="333"/>
      <c r="LST261" s="223"/>
      <c r="LSU261" s="418"/>
      <c r="LSV261" s="418"/>
      <c r="LSW261" s="331"/>
      <c r="LSX261" s="332"/>
      <c r="LSY261" s="418"/>
      <c r="LSZ261" s="223"/>
      <c r="LTA261" s="223"/>
      <c r="LTB261" s="333"/>
      <c r="LTC261" s="333"/>
      <c r="LTD261" s="223"/>
      <c r="LTE261" s="418"/>
      <c r="LTF261" s="418"/>
      <c r="LTG261" s="331"/>
      <c r="LTH261" s="332"/>
      <c r="LTI261" s="418"/>
      <c r="LTJ261" s="223"/>
      <c r="LTK261" s="223"/>
      <c r="LTL261" s="333"/>
      <c r="LTM261" s="333"/>
      <c r="LTN261" s="223"/>
      <c r="LTO261" s="418"/>
      <c r="LTP261" s="418"/>
      <c r="LTQ261" s="331"/>
      <c r="LTR261" s="332"/>
      <c r="LTS261" s="418"/>
      <c r="LTT261" s="223"/>
      <c r="LTU261" s="223"/>
      <c r="LTV261" s="333"/>
      <c r="LTW261" s="333"/>
      <c r="LTX261" s="223"/>
      <c r="LTY261" s="418"/>
      <c r="LTZ261" s="418"/>
      <c r="LUA261" s="331"/>
      <c r="LUB261" s="332"/>
      <c r="LUC261" s="418"/>
      <c r="LUD261" s="223"/>
      <c r="LUE261" s="223"/>
      <c r="LUF261" s="333"/>
      <c r="LUG261" s="333"/>
      <c r="LUH261" s="223"/>
      <c r="LUI261" s="418"/>
      <c r="LUJ261" s="418"/>
      <c r="LUK261" s="331"/>
      <c r="LUL261" s="332"/>
      <c r="LUM261" s="418"/>
      <c r="LUN261" s="223"/>
      <c r="LUO261" s="223"/>
      <c r="LUP261" s="333"/>
      <c r="LUQ261" s="333"/>
      <c r="LUR261" s="223"/>
      <c r="LUS261" s="418"/>
      <c r="LUT261" s="418"/>
      <c r="LUU261" s="331"/>
      <c r="LUV261" s="332"/>
      <c r="LUW261" s="418"/>
      <c r="LUX261" s="223"/>
      <c r="LUY261" s="223"/>
      <c r="LUZ261" s="333"/>
      <c r="LVA261" s="333"/>
      <c r="LVB261" s="223"/>
      <c r="LVC261" s="418"/>
      <c r="LVD261" s="418"/>
      <c r="LVE261" s="331"/>
      <c r="LVF261" s="332"/>
      <c r="LVG261" s="418"/>
      <c r="LVH261" s="223"/>
      <c r="LVI261" s="223"/>
      <c r="LVJ261" s="333"/>
      <c r="LVK261" s="333"/>
      <c r="LVL261" s="223"/>
      <c r="LVM261" s="418"/>
      <c r="LVN261" s="418"/>
      <c r="LVO261" s="331"/>
      <c r="LVP261" s="332"/>
      <c r="LVQ261" s="418"/>
      <c r="LVR261" s="223"/>
      <c r="LVS261" s="223"/>
      <c r="LVT261" s="333"/>
      <c r="LVU261" s="333"/>
      <c r="LVV261" s="223"/>
      <c r="LVW261" s="418"/>
      <c r="LVX261" s="418"/>
      <c r="LVY261" s="331"/>
      <c r="LVZ261" s="332"/>
      <c r="LWA261" s="418"/>
      <c r="LWB261" s="223"/>
      <c r="LWC261" s="223"/>
      <c r="LWD261" s="333"/>
      <c r="LWE261" s="333"/>
      <c r="LWF261" s="223"/>
      <c r="LWG261" s="418"/>
      <c r="LWH261" s="418"/>
      <c r="LWI261" s="331"/>
      <c r="LWJ261" s="332"/>
      <c r="LWK261" s="418"/>
      <c r="LWL261" s="223"/>
      <c r="LWM261" s="223"/>
      <c r="LWN261" s="333"/>
      <c r="LWO261" s="333"/>
      <c r="LWP261" s="223"/>
      <c r="LWQ261" s="418"/>
      <c r="LWR261" s="418"/>
      <c r="LWS261" s="331"/>
      <c r="LWT261" s="332"/>
      <c r="LWU261" s="418"/>
      <c r="LWV261" s="223"/>
      <c r="LWW261" s="223"/>
      <c r="LWX261" s="333"/>
      <c r="LWY261" s="333"/>
      <c r="LWZ261" s="223"/>
      <c r="LXA261" s="418"/>
      <c r="LXB261" s="418"/>
      <c r="LXC261" s="331"/>
      <c r="LXD261" s="332"/>
      <c r="LXE261" s="418"/>
      <c r="LXF261" s="223"/>
      <c r="LXG261" s="223"/>
      <c r="LXH261" s="333"/>
      <c r="LXI261" s="333"/>
      <c r="LXJ261" s="223"/>
      <c r="LXK261" s="418"/>
      <c r="LXL261" s="418"/>
      <c r="LXM261" s="331"/>
      <c r="LXN261" s="332"/>
      <c r="LXO261" s="418"/>
      <c r="LXP261" s="223"/>
      <c r="LXQ261" s="223"/>
      <c r="LXR261" s="333"/>
      <c r="LXS261" s="333"/>
      <c r="LXT261" s="223"/>
      <c r="LXU261" s="418"/>
      <c r="LXV261" s="418"/>
      <c r="LXW261" s="331"/>
      <c r="LXX261" s="332"/>
      <c r="LXY261" s="418"/>
      <c r="LXZ261" s="223"/>
      <c r="LYA261" s="223"/>
      <c r="LYB261" s="333"/>
      <c r="LYC261" s="333"/>
      <c r="LYD261" s="223"/>
      <c r="LYE261" s="418"/>
      <c r="LYF261" s="418"/>
      <c r="LYG261" s="331"/>
      <c r="LYH261" s="332"/>
      <c r="LYI261" s="418"/>
      <c r="LYJ261" s="223"/>
      <c r="LYK261" s="223"/>
      <c r="LYL261" s="333"/>
      <c r="LYM261" s="333"/>
      <c r="LYN261" s="223"/>
      <c r="LYO261" s="418"/>
      <c r="LYP261" s="418"/>
      <c r="LYQ261" s="331"/>
      <c r="LYR261" s="332"/>
      <c r="LYS261" s="418"/>
      <c r="LYT261" s="223"/>
      <c r="LYU261" s="223"/>
      <c r="LYV261" s="333"/>
      <c r="LYW261" s="333"/>
      <c r="LYX261" s="223"/>
      <c r="LYY261" s="418"/>
      <c r="LYZ261" s="418"/>
      <c r="LZA261" s="331"/>
      <c r="LZB261" s="332"/>
      <c r="LZC261" s="418"/>
      <c r="LZD261" s="223"/>
      <c r="LZE261" s="223"/>
      <c r="LZF261" s="333"/>
      <c r="LZG261" s="333"/>
      <c r="LZH261" s="223"/>
      <c r="LZI261" s="418"/>
      <c r="LZJ261" s="418"/>
      <c r="LZK261" s="331"/>
      <c r="LZL261" s="332"/>
      <c r="LZM261" s="418"/>
      <c r="LZN261" s="223"/>
      <c r="LZO261" s="223"/>
      <c r="LZP261" s="333"/>
      <c r="LZQ261" s="333"/>
      <c r="LZR261" s="223"/>
      <c r="LZS261" s="418"/>
      <c r="LZT261" s="418"/>
      <c r="LZU261" s="331"/>
      <c r="LZV261" s="332"/>
      <c r="LZW261" s="418"/>
      <c r="LZX261" s="223"/>
      <c r="LZY261" s="223"/>
      <c r="LZZ261" s="333"/>
      <c r="MAA261" s="333"/>
      <c r="MAB261" s="223"/>
      <c r="MAC261" s="418"/>
      <c r="MAD261" s="418"/>
      <c r="MAE261" s="331"/>
      <c r="MAF261" s="332"/>
      <c r="MAG261" s="418"/>
      <c r="MAH261" s="223"/>
      <c r="MAI261" s="223"/>
      <c r="MAJ261" s="333"/>
      <c r="MAK261" s="333"/>
      <c r="MAL261" s="223"/>
      <c r="MAM261" s="418"/>
      <c r="MAN261" s="418"/>
      <c r="MAO261" s="331"/>
      <c r="MAP261" s="332"/>
      <c r="MAQ261" s="418"/>
      <c r="MAR261" s="223"/>
      <c r="MAS261" s="223"/>
      <c r="MAT261" s="333"/>
      <c r="MAU261" s="333"/>
      <c r="MAV261" s="223"/>
      <c r="MAW261" s="418"/>
      <c r="MAX261" s="418"/>
      <c r="MAY261" s="331"/>
      <c r="MAZ261" s="332"/>
      <c r="MBA261" s="418"/>
      <c r="MBB261" s="223"/>
      <c r="MBC261" s="223"/>
      <c r="MBD261" s="333"/>
      <c r="MBE261" s="333"/>
      <c r="MBF261" s="223"/>
      <c r="MBG261" s="418"/>
      <c r="MBH261" s="418"/>
      <c r="MBI261" s="331"/>
      <c r="MBJ261" s="332"/>
      <c r="MBK261" s="418"/>
      <c r="MBL261" s="223"/>
      <c r="MBM261" s="223"/>
      <c r="MBN261" s="333"/>
      <c r="MBO261" s="333"/>
      <c r="MBP261" s="223"/>
      <c r="MBQ261" s="418"/>
      <c r="MBR261" s="418"/>
      <c r="MBS261" s="331"/>
      <c r="MBT261" s="332"/>
      <c r="MBU261" s="418"/>
      <c r="MBV261" s="223"/>
      <c r="MBW261" s="223"/>
      <c r="MBX261" s="333"/>
      <c r="MBY261" s="333"/>
      <c r="MBZ261" s="223"/>
      <c r="MCA261" s="418"/>
      <c r="MCB261" s="418"/>
      <c r="MCC261" s="331"/>
      <c r="MCD261" s="332"/>
      <c r="MCE261" s="418"/>
      <c r="MCF261" s="223"/>
      <c r="MCG261" s="223"/>
      <c r="MCH261" s="333"/>
      <c r="MCI261" s="333"/>
      <c r="MCJ261" s="223"/>
      <c r="MCK261" s="418"/>
      <c r="MCL261" s="418"/>
      <c r="MCM261" s="331"/>
      <c r="MCN261" s="332"/>
      <c r="MCO261" s="418"/>
      <c r="MCP261" s="223"/>
      <c r="MCQ261" s="223"/>
      <c r="MCR261" s="333"/>
      <c r="MCS261" s="333"/>
      <c r="MCT261" s="223"/>
      <c r="MCU261" s="418"/>
      <c r="MCV261" s="418"/>
      <c r="MCW261" s="331"/>
      <c r="MCX261" s="332"/>
      <c r="MCY261" s="418"/>
      <c r="MCZ261" s="223"/>
      <c r="MDA261" s="223"/>
      <c r="MDB261" s="333"/>
      <c r="MDC261" s="333"/>
      <c r="MDD261" s="223"/>
      <c r="MDE261" s="418"/>
      <c r="MDF261" s="418"/>
      <c r="MDG261" s="331"/>
      <c r="MDH261" s="332"/>
      <c r="MDI261" s="418"/>
      <c r="MDJ261" s="223"/>
      <c r="MDK261" s="223"/>
      <c r="MDL261" s="333"/>
      <c r="MDM261" s="333"/>
      <c r="MDN261" s="223"/>
      <c r="MDO261" s="418"/>
      <c r="MDP261" s="418"/>
      <c r="MDQ261" s="331"/>
      <c r="MDR261" s="332"/>
      <c r="MDS261" s="418"/>
      <c r="MDT261" s="223"/>
      <c r="MDU261" s="223"/>
      <c r="MDV261" s="333"/>
      <c r="MDW261" s="333"/>
      <c r="MDX261" s="223"/>
      <c r="MDY261" s="418"/>
      <c r="MDZ261" s="418"/>
      <c r="MEA261" s="331"/>
      <c r="MEB261" s="332"/>
      <c r="MEC261" s="418"/>
      <c r="MED261" s="223"/>
      <c r="MEE261" s="223"/>
      <c r="MEF261" s="333"/>
      <c r="MEG261" s="333"/>
      <c r="MEH261" s="223"/>
      <c r="MEI261" s="418"/>
      <c r="MEJ261" s="418"/>
      <c r="MEK261" s="331"/>
      <c r="MEL261" s="332"/>
      <c r="MEM261" s="418"/>
      <c r="MEN261" s="223"/>
      <c r="MEO261" s="223"/>
      <c r="MEP261" s="333"/>
      <c r="MEQ261" s="333"/>
      <c r="MER261" s="223"/>
      <c r="MES261" s="418"/>
      <c r="MET261" s="418"/>
      <c r="MEU261" s="331"/>
      <c r="MEV261" s="332"/>
      <c r="MEW261" s="418"/>
      <c r="MEX261" s="223"/>
      <c r="MEY261" s="223"/>
      <c r="MEZ261" s="333"/>
      <c r="MFA261" s="333"/>
      <c r="MFB261" s="223"/>
      <c r="MFC261" s="418"/>
      <c r="MFD261" s="418"/>
      <c r="MFE261" s="331"/>
      <c r="MFF261" s="332"/>
      <c r="MFG261" s="418"/>
      <c r="MFH261" s="223"/>
      <c r="MFI261" s="223"/>
      <c r="MFJ261" s="333"/>
      <c r="MFK261" s="333"/>
      <c r="MFL261" s="223"/>
      <c r="MFM261" s="418"/>
      <c r="MFN261" s="418"/>
      <c r="MFO261" s="331"/>
      <c r="MFP261" s="332"/>
      <c r="MFQ261" s="418"/>
      <c r="MFR261" s="223"/>
      <c r="MFS261" s="223"/>
      <c r="MFT261" s="333"/>
      <c r="MFU261" s="333"/>
      <c r="MFV261" s="223"/>
      <c r="MFW261" s="418"/>
      <c r="MFX261" s="418"/>
      <c r="MFY261" s="331"/>
      <c r="MFZ261" s="332"/>
      <c r="MGA261" s="418"/>
      <c r="MGB261" s="223"/>
      <c r="MGC261" s="223"/>
      <c r="MGD261" s="333"/>
      <c r="MGE261" s="333"/>
      <c r="MGF261" s="223"/>
      <c r="MGG261" s="418"/>
      <c r="MGH261" s="418"/>
      <c r="MGI261" s="331"/>
      <c r="MGJ261" s="332"/>
      <c r="MGK261" s="418"/>
      <c r="MGL261" s="223"/>
      <c r="MGM261" s="223"/>
      <c r="MGN261" s="333"/>
      <c r="MGO261" s="333"/>
      <c r="MGP261" s="223"/>
      <c r="MGQ261" s="418"/>
      <c r="MGR261" s="418"/>
      <c r="MGS261" s="331"/>
      <c r="MGT261" s="332"/>
      <c r="MGU261" s="418"/>
      <c r="MGV261" s="223"/>
      <c r="MGW261" s="223"/>
      <c r="MGX261" s="333"/>
      <c r="MGY261" s="333"/>
      <c r="MGZ261" s="223"/>
      <c r="MHA261" s="418"/>
      <c r="MHB261" s="418"/>
      <c r="MHC261" s="331"/>
      <c r="MHD261" s="332"/>
      <c r="MHE261" s="418"/>
      <c r="MHF261" s="223"/>
      <c r="MHG261" s="223"/>
      <c r="MHH261" s="333"/>
      <c r="MHI261" s="333"/>
      <c r="MHJ261" s="223"/>
      <c r="MHK261" s="418"/>
      <c r="MHL261" s="418"/>
      <c r="MHM261" s="331"/>
      <c r="MHN261" s="332"/>
      <c r="MHO261" s="418"/>
      <c r="MHP261" s="223"/>
      <c r="MHQ261" s="223"/>
      <c r="MHR261" s="333"/>
      <c r="MHS261" s="333"/>
      <c r="MHT261" s="223"/>
      <c r="MHU261" s="418"/>
      <c r="MHV261" s="418"/>
      <c r="MHW261" s="331"/>
      <c r="MHX261" s="332"/>
      <c r="MHY261" s="418"/>
      <c r="MHZ261" s="223"/>
      <c r="MIA261" s="223"/>
      <c r="MIB261" s="333"/>
      <c r="MIC261" s="333"/>
      <c r="MID261" s="223"/>
      <c r="MIE261" s="418"/>
      <c r="MIF261" s="418"/>
      <c r="MIG261" s="331"/>
      <c r="MIH261" s="332"/>
      <c r="MII261" s="418"/>
      <c r="MIJ261" s="223"/>
      <c r="MIK261" s="223"/>
      <c r="MIL261" s="333"/>
      <c r="MIM261" s="333"/>
      <c r="MIN261" s="223"/>
      <c r="MIO261" s="418"/>
      <c r="MIP261" s="418"/>
      <c r="MIQ261" s="331"/>
      <c r="MIR261" s="332"/>
      <c r="MIS261" s="418"/>
      <c r="MIT261" s="223"/>
      <c r="MIU261" s="223"/>
      <c r="MIV261" s="333"/>
      <c r="MIW261" s="333"/>
      <c r="MIX261" s="223"/>
      <c r="MIY261" s="418"/>
      <c r="MIZ261" s="418"/>
      <c r="MJA261" s="331"/>
      <c r="MJB261" s="332"/>
      <c r="MJC261" s="418"/>
      <c r="MJD261" s="223"/>
      <c r="MJE261" s="223"/>
      <c r="MJF261" s="333"/>
      <c r="MJG261" s="333"/>
      <c r="MJH261" s="223"/>
      <c r="MJI261" s="418"/>
      <c r="MJJ261" s="418"/>
      <c r="MJK261" s="331"/>
      <c r="MJL261" s="332"/>
      <c r="MJM261" s="418"/>
      <c r="MJN261" s="223"/>
      <c r="MJO261" s="223"/>
      <c r="MJP261" s="333"/>
      <c r="MJQ261" s="333"/>
      <c r="MJR261" s="223"/>
      <c r="MJS261" s="418"/>
      <c r="MJT261" s="418"/>
      <c r="MJU261" s="331"/>
      <c r="MJV261" s="332"/>
      <c r="MJW261" s="418"/>
      <c r="MJX261" s="223"/>
      <c r="MJY261" s="223"/>
      <c r="MJZ261" s="333"/>
      <c r="MKA261" s="333"/>
      <c r="MKB261" s="223"/>
      <c r="MKC261" s="418"/>
      <c r="MKD261" s="418"/>
      <c r="MKE261" s="331"/>
      <c r="MKF261" s="332"/>
      <c r="MKG261" s="418"/>
      <c r="MKH261" s="223"/>
      <c r="MKI261" s="223"/>
      <c r="MKJ261" s="333"/>
      <c r="MKK261" s="333"/>
      <c r="MKL261" s="223"/>
      <c r="MKM261" s="418"/>
      <c r="MKN261" s="418"/>
      <c r="MKO261" s="331"/>
      <c r="MKP261" s="332"/>
      <c r="MKQ261" s="418"/>
      <c r="MKR261" s="223"/>
      <c r="MKS261" s="223"/>
      <c r="MKT261" s="333"/>
      <c r="MKU261" s="333"/>
      <c r="MKV261" s="223"/>
      <c r="MKW261" s="418"/>
      <c r="MKX261" s="418"/>
      <c r="MKY261" s="331"/>
      <c r="MKZ261" s="332"/>
      <c r="MLA261" s="418"/>
      <c r="MLB261" s="223"/>
      <c r="MLC261" s="223"/>
      <c r="MLD261" s="333"/>
      <c r="MLE261" s="333"/>
      <c r="MLF261" s="223"/>
      <c r="MLG261" s="418"/>
      <c r="MLH261" s="418"/>
      <c r="MLI261" s="331"/>
      <c r="MLJ261" s="332"/>
      <c r="MLK261" s="418"/>
      <c r="MLL261" s="223"/>
      <c r="MLM261" s="223"/>
      <c r="MLN261" s="333"/>
      <c r="MLO261" s="333"/>
      <c r="MLP261" s="223"/>
      <c r="MLQ261" s="418"/>
      <c r="MLR261" s="418"/>
      <c r="MLS261" s="331"/>
      <c r="MLT261" s="332"/>
      <c r="MLU261" s="418"/>
      <c r="MLV261" s="223"/>
      <c r="MLW261" s="223"/>
      <c r="MLX261" s="333"/>
      <c r="MLY261" s="333"/>
      <c r="MLZ261" s="223"/>
      <c r="MMA261" s="418"/>
      <c r="MMB261" s="418"/>
      <c r="MMC261" s="331"/>
      <c r="MMD261" s="332"/>
      <c r="MME261" s="418"/>
      <c r="MMF261" s="223"/>
      <c r="MMG261" s="223"/>
      <c r="MMH261" s="333"/>
      <c r="MMI261" s="333"/>
      <c r="MMJ261" s="223"/>
      <c r="MMK261" s="418"/>
      <c r="MML261" s="418"/>
      <c r="MMM261" s="331"/>
      <c r="MMN261" s="332"/>
      <c r="MMO261" s="418"/>
      <c r="MMP261" s="223"/>
      <c r="MMQ261" s="223"/>
      <c r="MMR261" s="333"/>
      <c r="MMS261" s="333"/>
      <c r="MMT261" s="223"/>
      <c r="MMU261" s="418"/>
      <c r="MMV261" s="418"/>
      <c r="MMW261" s="331"/>
      <c r="MMX261" s="332"/>
      <c r="MMY261" s="418"/>
      <c r="MMZ261" s="223"/>
      <c r="MNA261" s="223"/>
      <c r="MNB261" s="333"/>
      <c r="MNC261" s="333"/>
      <c r="MND261" s="223"/>
      <c r="MNE261" s="418"/>
      <c r="MNF261" s="418"/>
      <c r="MNG261" s="331"/>
      <c r="MNH261" s="332"/>
      <c r="MNI261" s="418"/>
      <c r="MNJ261" s="223"/>
      <c r="MNK261" s="223"/>
      <c r="MNL261" s="333"/>
      <c r="MNM261" s="333"/>
      <c r="MNN261" s="223"/>
      <c r="MNO261" s="418"/>
      <c r="MNP261" s="418"/>
      <c r="MNQ261" s="331"/>
      <c r="MNR261" s="332"/>
      <c r="MNS261" s="418"/>
      <c r="MNT261" s="223"/>
      <c r="MNU261" s="223"/>
      <c r="MNV261" s="333"/>
      <c r="MNW261" s="333"/>
      <c r="MNX261" s="223"/>
      <c r="MNY261" s="418"/>
      <c r="MNZ261" s="418"/>
      <c r="MOA261" s="331"/>
      <c r="MOB261" s="332"/>
      <c r="MOC261" s="418"/>
      <c r="MOD261" s="223"/>
      <c r="MOE261" s="223"/>
      <c r="MOF261" s="333"/>
      <c r="MOG261" s="333"/>
      <c r="MOH261" s="223"/>
      <c r="MOI261" s="418"/>
      <c r="MOJ261" s="418"/>
      <c r="MOK261" s="331"/>
      <c r="MOL261" s="332"/>
      <c r="MOM261" s="418"/>
      <c r="MON261" s="223"/>
      <c r="MOO261" s="223"/>
      <c r="MOP261" s="333"/>
      <c r="MOQ261" s="333"/>
      <c r="MOR261" s="223"/>
      <c r="MOS261" s="418"/>
      <c r="MOT261" s="418"/>
      <c r="MOU261" s="331"/>
      <c r="MOV261" s="332"/>
      <c r="MOW261" s="418"/>
      <c r="MOX261" s="223"/>
      <c r="MOY261" s="223"/>
      <c r="MOZ261" s="333"/>
      <c r="MPA261" s="333"/>
      <c r="MPB261" s="223"/>
      <c r="MPC261" s="418"/>
      <c r="MPD261" s="418"/>
      <c r="MPE261" s="331"/>
      <c r="MPF261" s="332"/>
      <c r="MPG261" s="418"/>
      <c r="MPH261" s="223"/>
      <c r="MPI261" s="223"/>
      <c r="MPJ261" s="333"/>
      <c r="MPK261" s="333"/>
      <c r="MPL261" s="223"/>
      <c r="MPM261" s="418"/>
      <c r="MPN261" s="418"/>
      <c r="MPO261" s="331"/>
      <c r="MPP261" s="332"/>
      <c r="MPQ261" s="418"/>
      <c r="MPR261" s="223"/>
      <c r="MPS261" s="223"/>
      <c r="MPT261" s="333"/>
      <c r="MPU261" s="333"/>
      <c r="MPV261" s="223"/>
      <c r="MPW261" s="418"/>
      <c r="MPX261" s="418"/>
      <c r="MPY261" s="331"/>
      <c r="MPZ261" s="332"/>
      <c r="MQA261" s="418"/>
      <c r="MQB261" s="223"/>
      <c r="MQC261" s="223"/>
      <c r="MQD261" s="333"/>
      <c r="MQE261" s="333"/>
      <c r="MQF261" s="223"/>
      <c r="MQG261" s="418"/>
      <c r="MQH261" s="418"/>
      <c r="MQI261" s="331"/>
      <c r="MQJ261" s="332"/>
      <c r="MQK261" s="418"/>
      <c r="MQL261" s="223"/>
      <c r="MQM261" s="223"/>
      <c r="MQN261" s="333"/>
      <c r="MQO261" s="333"/>
      <c r="MQP261" s="223"/>
      <c r="MQQ261" s="418"/>
      <c r="MQR261" s="418"/>
      <c r="MQS261" s="331"/>
      <c r="MQT261" s="332"/>
      <c r="MQU261" s="418"/>
      <c r="MQV261" s="223"/>
      <c r="MQW261" s="223"/>
      <c r="MQX261" s="333"/>
      <c r="MQY261" s="333"/>
      <c r="MQZ261" s="223"/>
      <c r="MRA261" s="418"/>
      <c r="MRB261" s="418"/>
      <c r="MRC261" s="331"/>
      <c r="MRD261" s="332"/>
      <c r="MRE261" s="418"/>
      <c r="MRF261" s="223"/>
      <c r="MRG261" s="223"/>
      <c r="MRH261" s="333"/>
      <c r="MRI261" s="333"/>
      <c r="MRJ261" s="223"/>
      <c r="MRK261" s="418"/>
      <c r="MRL261" s="418"/>
      <c r="MRM261" s="331"/>
      <c r="MRN261" s="332"/>
      <c r="MRO261" s="418"/>
      <c r="MRP261" s="223"/>
      <c r="MRQ261" s="223"/>
      <c r="MRR261" s="333"/>
      <c r="MRS261" s="333"/>
      <c r="MRT261" s="223"/>
      <c r="MRU261" s="418"/>
      <c r="MRV261" s="418"/>
      <c r="MRW261" s="331"/>
      <c r="MRX261" s="332"/>
      <c r="MRY261" s="418"/>
      <c r="MRZ261" s="223"/>
      <c r="MSA261" s="223"/>
      <c r="MSB261" s="333"/>
      <c r="MSC261" s="333"/>
      <c r="MSD261" s="223"/>
      <c r="MSE261" s="418"/>
      <c r="MSF261" s="418"/>
      <c r="MSG261" s="331"/>
      <c r="MSH261" s="332"/>
      <c r="MSI261" s="418"/>
      <c r="MSJ261" s="223"/>
      <c r="MSK261" s="223"/>
      <c r="MSL261" s="333"/>
      <c r="MSM261" s="333"/>
      <c r="MSN261" s="223"/>
      <c r="MSO261" s="418"/>
      <c r="MSP261" s="418"/>
      <c r="MSQ261" s="331"/>
      <c r="MSR261" s="332"/>
      <c r="MSS261" s="418"/>
      <c r="MST261" s="223"/>
      <c r="MSU261" s="223"/>
      <c r="MSV261" s="333"/>
      <c r="MSW261" s="333"/>
      <c r="MSX261" s="223"/>
      <c r="MSY261" s="418"/>
      <c r="MSZ261" s="418"/>
      <c r="MTA261" s="331"/>
      <c r="MTB261" s="332"/>
      <c r="MTC261" s="418"/>
      <c r="MTD261" s="223"/>
      <c r="MTE261" s="223"/>
      <c r="MTF261" s="333"/>
      <c r="MTG261" s="333"/>
      <c r="MTH261" s="223"/>
      <c r="MTI261" s="418"/>
      <c r="MTJ261" s="418"/>
      <c r="MTK261" s="331"/>
      <c r="MTL261" s="332"/>
      <c r="MTM261" s="418"/>
      <c r="MTN261" s="223"/>
      <c r="MTO261" s="223"/>
      <c r="MTP261" s="333"/>
      <c r="MTQ261" s="333"/>
      <c r="MTR261" s="223"/>
      <c r="MTS261" s="418"/>
      <c r="MTT261" s="418"/>
      <c r="MTU261" s="331"/>
      <c r="MTV261" s="332"/>
      <c r="MTW261" s="418"/>
      <c r="MTX261" s="223"/>
      <c r="MTY261" s="223"/>
      <c r="MTZ261" s="333"/>
      <c r="MUA261" s="333"/>
      <c r="MUB261" s="223"/>
      <c r="MUC261" s="418"/>
      <c r="MUD261" s="418"/>
      <c r="MUE261" s="331"/>
      <c r="MUF261" s="332"/>
      <c r="MUG261" s="418"/>
      <c r="MUH261" s="223"/>
      <c r="MUI261" s="223"/>
      <c r="MUJ261" s="333"/>
      <c r="MUK261" s="333"/>
      <c r="MUL261" s="223"/>
      <c r="MUM261" s="418"/>
      <c r="MUN261" s="418"/>
      <c r="MUO261" s="331"/>
      <c r="MUP261" s="332"/>
      <c r="MUQ261" s="418"/>
      <c r="MUR261" s="223"/>
      <c r="MUS261" s="223"/>
      <c r="MUT261" s="333"/>
      <c r="MUU261" s="333"/>
      <c r="MUV261" s="223"/>
      <c r="MUW261" s="418"/>
      <c r="MUX261" s="418"/>
      <c r="MUY261" s="331"/>
      <c r="MUZ261" s="332"/>
      <c r="MVA261" s="418"/>
      <c r="MVB261" s="223"/>
      <c r="MVC261" s="223"/>
      <c r="MVD261" s="333"/>
      <c r="MVE261" s="333"/>
      <c r="MVF261" s="223"/>
      <c r="MVG261" s="418"/>
      <c r="MVH261" s="418"/>
      <c r="MVI261" s="331"/>
      <c r="MVJ261" s="332"/>
      <c r="MVK261" s="418"/>
      <c r="MVL261" s="223"/>
      <c r="MVM261" s="223"/>
      <c r="MVN261" s="333"/>
      <c r="MVO261" s="333"/>
      <c r="MVP261" s="223"/>
      <c r="MVQ261" s="418"/>
      <c r="MVR261" s="418"/>
      <c r="MVS261" s="331"/>
      <c r="MVT261" s="332"/>
      <c r="MVU261" s="418"/>
      <c r="MVV261" s="223"/>
      <c r="MVW261" s="223"/>
      <c r="MVX261" s="333"/>
      <c r="MVY261" s="333"/>
      <c r="MVZ261" s="223"/>
      <c r="MWA261" s="418"/>
      <c r="MWB261" s="418"/>
      <c r="MWC261" s="331"/>
      <c r="MWD261" s="332"/>
      <c r="MWE261" s="418"/>
      <c r="MWF261" s="223"/>
      <c r="MWG261" s="223"/>
      <c r="MWH261" s="333"/>
      <c r="MWI261" s="333"/>
      <c r="MWJ261" s="223"/>
      <c r="MWK261" s="418"/>
      <c r="MWL261" s="418"/>
      <c r="MWM261" s="331"/>
      <c r="MWN261" s="332"/>
      <c r="MWO261" s="418"/>
      <c r="MWP261" s="223"/>
      <c r="MWQ261" s="223"/>
      <c r="MWR261" s="333"/>
      <c r="MWS261" s="333"/>
      <c r="MWT261" s="223"/>
      <c r="MWU261" s="418"/>
      <c r="MWV261" s="418"/>
      <c r="MWW261" s="331"/>
      <c r="MWX261" s="332"/>
      <c r="MWY261" s="418"/>
      <c r="MWZ261" s="223"/>
      <c r="MXA261" s="223"/>
      <c r="MXB261" s="333"/>
      <c r="MXC261" s="333"/>
      <c r="MXD261" s="223"/>
      <c r="MXE261" s="418"/>
      <c r="MXF261" s="418"/>
      <c r="MXG261" s="331"/>
      <c r="MXH261" s="332"/>
      <c r="MXI261" s="418"/>
      <c r="MXJ261" s="223"/>
      <c r="MXK261" s="223"/>
      <c r="MXL261" s="333"/>
      <c r="MXM261" s="333"/>
      <c r="MXN261" s="223"/>
      <c r="MXO261" s="418"/>
      <c r="MXP261" s="418"/>
      <c r="MXQ261" s="331"/>
      <c r="MXR261" s="332"/>
      <c r="MXS261" s="418"/>
      <c r="MXT261" s="223"/>
      <c r="MXU261" s="223"/>
      <c r="MXV261" s="333"/>
      <c r="MXW261" s="333"/>
      <c r="MXX261" s="223"/>
      <c r="MXY261" s="418"/>
      <c r="MXZ261" s="418"/>
      <c r="MYA261" s="331"/>
      <c r="MYB261" s="332"/>
      <c r="MYC261" s="418"/>
      <c r="MYD261" s="223"/>
      <c r="MYE261" s="223"/>
      <c r="MYF261" s="333"/>
      <c r="MYG261" s="333"/>
      <c r="MYH261" s="223"/>
      <c r="MYI261" s="418"/>
      <c r="MYJ261" s="418"/>
      <c r="MYK261" s="331"/>
      <c r="MYL261" s="332"/>
      <c r="MYM261" s="418"/>
      <c r="MYN261" s="223"/>
      <c r="MYO261" s="223"/>
      <c r="MYP261" s="333"/>
      <c r="MYQ261" s="333"/>
      <c r="MYR261" s="223"/>
      <c r="MYS261" s="418"/>
      <c r="MYT261" s="418"/>
      <c r="MYU261" s="331"/>
      <c r="MYV261" s="332"/>
      <c r="MYW261" s="418"/>
      <c r="MYX261" s="223"/>
      <c r="MYY261" s="223"/>
      <c r="MYZ261" s="333"/>
      <c r="MZA261" s="333"/>
      <c r="MZB261" s="223"/>
      <c r="MZC261" s="418"/>
      <c r="MZD261" s="418"/>
      <c r="MZE261" s="331"/>
      <c r="MZF261" s="332"/>
      <c r="MZG261" s="418"/>
      <c r="MZH261" s="223"/>
      <c r="MZI261" s="223"/>
      <c r="MZJ261" s="333"/>
      <c r="MZK261" s="333"/>
      <c r="MZL261" s="223"/>
      <c r="MZM261" s="418"/>
      <c r="MZN261" s="418"/>
      <c r="MZO261" s="331"/>
      <c r="MZP261" s="332"/>
      <c r="MZQ261" s="418"/>
      <c r="MZR261" s="223"/>
      <c r="MZS261" s="223"/>
      <c r="MZT261" s="333"/>
      <c r="MZU261" s="333"/>
      <c r="MZV261" s="223"/>
      <c r="MZW261" s="418"/>
      <c r="MZX261" s="418"/>
      <c r="MZY261" s="331"/>
      <c r="MZZ261" s="332"/>
      <c r="NAA261" s="418"/>
      <c r="NAB261" s="223"/>
      <c r="NAC261" s="223"/>
      <c r="NAD261" s="333"/>
      <c r="NAE261" s="333"/>
      <c r="NAF261" s="223"/>
      <c r="NAG261" s="418"/>
      <c r="NAH261" s="418"/>
      <c r="NAI261" s="331"/>
      <c r="NAJ261" s="332"/>
      <c r="NAK261" s="418"/>
      <c r="NAL261" s="223"/>
      <c r="NAM261" s="223"/>
      <c r="NAN261" s="333"/>
      <c r="NAO261" s="333"/>
      <c r="NAP261" s="223"/>
      <c r="NAQ261" s="418"/>
      <c r="NAR261" s="418"/>
      <c r="NAS261" s="331"/>
      <c r="NAT261" s="332"/>
      <c r="NAU261" s="418"/>
      <c r="NAV261" s="223"/>
      <c r="NAW261" s="223"/>
      <c r="NAX261" s="333"/>
      <c r="NAY261" s="333"/>
      <c r="NAZ261" s="223"/>
      <c r="NBA261" s="418"/>
      <c r="NBB261" s="418"/>
      <c r="NBC261" s="331"/>
      <c r="NBD261" s="332"/>
      <c r="NBE261" s="418"/>
      <c r="NBF261" s="223"/>
      <c r="NBG261" s="223"/>
      <c r="NBH261" s="333"/>
      <c r="NBI261" s="333"/>
      <c r="NBJ261" s="223"/>
      <c r="NBK261" s="418"/>
      <c r="NBL261" s="418"/>
      <c r="NBM261" s="331"/>
      <c r="NBN261" s="332"/>
      <c r="NBO261" s="418"/>
      <c r="NBP261" s="223"/>
      <c r="NBQ261" s="223"/>
      <c r="NBR261" s="333"/>
      <c r="NBS261" s="333"/>
      <c r="NBT261" s="223"/>
      <c r="NBU261" s="418"/>
      <c r="NBV261" s="418"/>
      <c r="NBW261" s="331"/>
      <c r="NBX261" s="332"/>
      <c r="NBY261" s="418"/>
      <c r="NBZ261" s="223"/>
      <c r="NCA261" s="223"/>
      <c r="NCB261" s="333"/>
      <c r="NCC261" s="333"/>
      <c r="NCD261" s="223"/>
      <c r="NCE261" s="418"/>
      <c r="NCF261" s="418"/>
      <c r="NCG261" s="331"/>
      <c r="NCH261" s="332"/>
      <c r="NCI261" s="418"/>
      <c r="NCJ261" s="223"/>
      <c r="NCK261" s="223"/>
      <c r="NCL261" s="333"/>
      <c r="NCM261" s="333"/>
      <c r="NCN261" s="223"/>
      <c r="NCO261" s="418"/>
      <c r="NCP261" s="418"/>
      <c r="NCQ261" s="331"/>
      <c r="NCR261" s="332"/>
      <c r="NCS261" s="418"/>
      <c r="NCT261" s="223"/>
      <c r="NCU261" s="223"/>
      <c r="NCV261" s="333"/>
      <c r="NCW261" s="333"/>
      <c r="NCX261" s="223"/>
      <c r="NCY261" s="418"/>
      <c r="NCZ261" s="418"/>
      <c r="NDA261" s="331"/>
      <c r="NDB261" s="332"/>
      <c r="NDC261" s="418"/>
      <c r="NDD261" s="223"/>
      <c r="NDE261" s="223"/>
      <c r="NDF261" s="333"/>
      <c r="NDG261" s="333"/>
      <c r="NDH261" s="223"/>
      <c r="NDI261" s="418"/>
      <c r="NDJ261" s="418"/>
      <c r="NDK261" s="331"/>
      <c r="NDL261" s="332"/>
      <c r="NDM261" s="418"/>
      <c r="NDN261" s="223"/>
      <c r="NDO261" s="223"/>
      <c r="NDP261" s="333"/>
      <c r="NDQ261" s="333"/>
      <c r="NDR261" s="223"/>
      <c r="NDS261" s="418"/>
      <c r="NDT261" s="418"/>
      <c r="NDU261" s="331"/>
      <c r="NDV261" s="332"/>
      <c r="NDW261" s="418"/>
      <c r="NDX261" s="223"/>
      <c r="NDY261" s="223"/>
      <c r="NDZ261" s="333"/>
      <c r="NEA261" s="333"/>
      <c r="NEB261" s="223"/>
      <c r="NEC261" s="418"/>
      <c r="NED261" s="418"/>
      <c r="NEE261" s="331"/>
      <c r="NEF261" s="332"/>
      <c r="NEG261" s="418"/>
      <c r="NEH261" s="223"/>
      <c r="NEI261" s="223"/>
      <c r="NEJ261" s="333"/>
      <c r="NEK261" s="333"/>
      <c r="NEL261" s="223"/>
      <c r="NEM261" s="418"/>
      <c r="NEN261" s="418"/>
      <c r="NEO261" s="331"/>
      <c r="NEP261" s="332"/>
      <c r="NEQ261" s="418"/>
      <c r="NER261" s="223"/>
      <c r="NES261" s="223"/>
      <c r="NET261" s="333"/>
      <c r="NEU261" s="333"/>
      <c r="NEV261" s="223"/>
      <c r="NEW261" s="418"/>
      <c r="NEX261" s="418"/>
      <c r="NEY261" s="331"/>
      <c r="NEZ261" s="332"/>
      <c r="NFA261" s="418"/>
      <c r="NFB261" s="223"/>
      <c r="NFC261" s="223"/>
      <c r="NFD261" s="333"/>
      <c r="NFE261" s="333"/>
      <c r="NFF261" s="223"/>
      <c r="NFG261" s="418"/>
      <c r="NFH261" s="418"/>
      <c r="NFI261" s="331"/>
      <c r="NFJ261" s="332"/>
      <c r="NFK261" s="418"/>
      <c r="NFL261" s="223"/>
      <c r="NFM261" s="223"/>
      <c r="NFN261" s="333"/>
      <c r="NFO261" s="333"/>
      <c r="NFP261" s="223"/>
      <c r="NFQ261" s="418"/>
      <c r="NFR261" s="418"/>
      <c r="NFS261" s="331"/>
      <c r="NFT261" s="332"/>
      <c r="NFU261" s="418"/>
      <c r="NFV261" s="223"/>
      <c r="NFW261" s="223"/>
      <c r="NFX261" s="333"/>
      <c r="NFY261" s="333"/>
      <c r="NFZ261" s="223"/>
      <c r="NGA261" s="418"/>
      <c r="NGB261" s="418"/>
      <c r="NGC261" s="331"/>
      <c r="NGD261" s="332"/>
      <c r="NGE261" s="418"/>
      <c r="NGF261" s="223"/>
      <c r="NGG261" s="223"/>
      <c r="NGH261" s="333"/>
      <c r="NGI261" s="333"/>
      <c r="NGJ261" s="223"/>
      <c r="NGK261" s="418"/>
      <c r="NGL261" s="418"/>
      <c r="NGM261" s="331"/>
      <c r="NGN261" s="332"/>
      <c r="NGO261" s="418"/>
      <c r="NGP261" s="223"/>
      <c r="NGQ261" s="223"/>
      <c r="NGR261" s="333"/>
      <c r="NGS261" s="333"/>
      <c r="NGT261" s="223"/>
      <c r="NGU261" s="418"/>
      <c r="NGV261" s="418"/>
      <c r="NGW261" s="331"/>
      <c r="NGX261" s="332"/>
      <c r="NGY261" s="418"/>
      <c r="NGZ261" s="223"/>
      <c r="NHA261" s="223"/>
      <c r="NHB261" s="333"/>
      <c r="NHC261" s="333"/>
      <c r="NHD261" s="223"/>
      <c r="NHE261" s="418"/>
      <c r="NHF261" s="418"/>
      <c r="NHG261" s="331"/>
      <c r="NHH261" s="332"/>
      <c r="NHI261" s="418"/>
      <c r="NHJ261" s="223"/>
      <c r="NHK261" s="223"/>
      <c r="NHL261" s="333"/>
      <c r="NHM261" s="333"/>
      <c r="NHN261" s="223"/>
      <c r="NHO261" s="418"/>
      <c r="NHP261" s="418"/>
      <c r="NHQ261" s="331"/>
      <c r="NHR261" s="332"/>
      <c r="NHS261" s="418"/>
      <c r="NHT261" s="223"/>
      <c r="NHU261" s="223"/>
      <c r="NHV261" s="333"/>
      <c r="NHW261" s="333"/>
      <c r="NHX261" s="223"/>
      <c r="NHY261" s="418"/>
      <c r="NHZ261" s="418"/>
      <c r="NIA261" s="331"/>
      <c r="NIB261" s="332"/>
      <c r="NIC261" s="418"/>
      <c r="NID261" s="223"/>
      <c r="NIE261" s="223"/>
      <c r="NIF261" s="333"/>
      <c r="NIG261" s="333"/>
      <c r="NIH261" s="223"/>
      <c r="NII261" s="418"/>
      <c r="NIJ261" s="418"/>
      <c r="NIK261" s="331"/>
      <c r="NIL261" s="332"/>
      <c r="NIM261" s="418"/>
      <c r="NIN261" s="223"/>
      <c r="NIO261" s="223"/>
      <c r="NIP261" s="333"/>
      <c r="NIQ261" s="333"/>
      <c r="NIR261" s="223"/>
      <c r="NIS261" s="418"/>
      <c r="NIT261" s="418"/>
      <c r="NIU261" s="331"/>
      <c r="NIV261" s="332"/>
      <c r="NIW261" s="418"/>
      <c r="NIX261" s="223"/>
      <c r="NIY261" s="223"/>
      <c r="NIZ261" s="333"/>
      <c r="NJA261" s="333"/>
      <c r="NJB261" s="223"/>
      <c r="NJC261" s="418"/>
      <c r="NJD261" s="418"/>
      <c r="NJE261" s="331"/>
      <c r="NJF261" s="332"/>
      <c r="NJG261" s="418"/>
      <c r="NJH261" s="223"/>
      <c r="NJI261" s="223"/>
      <c r="NJJ261" s="333"/>
      <c r="NJK261" s="333"/>
      <c r="NJL261" s="223"/>
      <c r="NJM261" s="418"/>
      <c r="NJN261" s="418"/>
      <c r="NJO261" s="331"/>
      <c r="NJP261" s="332"/>
      <c r="NJQ261" s="418"/>
      <c r="NJR261" s="223"/>
      <c r="NJS261" s="223"/>
      <c r="NJT261" s="333"/>
      <c r="NJU261" s="333"/>
      <c r="NJV261" s="223"/>
      <c r="NJW261" s="418"/>
      <c r="NJX261" s="418"/>
      <c r="NJY261" s="331"/>
      <c r="NJZ261" s="332"/>
      <c r="NKA261" s="418"/>
      <c r="NKB261" s="223"/>
      <c r="NKC261" s="223"/>
      <c r="NKD261" s="333"/>
      <c r="NKE261" s="333"/>
      <c r="NKF261" s="223"/>
      <c r="NKG261" s="418"/>
      <c r="NKH261" s="418"/>
      <c r="NKI261" s="331"/>
      <c r="NKJ261" s="332"/>
      <c r="NKK261" s="418"/>
      <c r="NKL261" s="223"/>
      <c r="NKM261" s="223"/>
      <c r="NKN261" s="333"/>
      <c r="NKO261" s="333"/>
      <c r="NKP261" s="223"/>
      <c r="NKQ261" s="418"/>
      <c r="NKR261" s="418"/>
      <c r="NKS261" s="331"/>
      <c r="NKT261" s="332"/>
      <c r="NKU261" s="418"/>
      <c r="NKV261" s="223"/>
      <c r="NKW261" s="223"/>
      <c r="NKX261" s="333"/>
      <c r="NKY261" s="333"/>
      <c r="NKZ261" s="223"/>
      <c r="NLA261" s="418"/>
      <c r="NLB261" s="418"/>
      <c r="NLC261" s="331"/>
      <c r="NLD261" s="332"/>
      <c r="NLE261" s="418"/>
      <c r="NLF261" s="223"/>
      <c r="NLG261" s="223"/>
      <c r="NLH261" s="333"/>
      <c r="NLI261" s="333"/>
      <c r="NLJ261" s="223"/>
      <c r="NLK261" s="418"/>
      <c r="NLL261" s="418"/>
      <c r="NLM261" s="331"/>
      <c r="NLN261" s="332"/>
      <c r="NLO261" s="418"/>
      <c r="NLP261" s="223"/>
      <c r="NLQ261" s="223"/>
      <c r="NLR261" s="333"/>
      <c r="NLS261" s="333"/>
      <c r="NLT261" s="223"/>
      <c r="NLU261" s="418"/>
      <c r="NLV261" s="418"/>
      <c r="NLW261" s="331"/>
      <c r="NLX261" s="332"/>
      <c r="NLY261" s="418"/>
      <c r="NLZ261" s="223"/>
      <c r="NMA261" s="223"/>
      <c r="NMB261" s="333"/>
      <c r="NMC261" s="333"/>
      <c r="NMD261" s="223"/>
      <c r="NME261" s="418"/>
      <c r="NMF261" s="418"/>
      <c r="NMG261" s="331"/>
      <c r="NMH261" s="332"/>
      <c r="NMI261" s="418"/>
      <c r="NMJ261" s="223"/>
      <c r="NMK261" s="223"/>
      <c r="NML261" s="333"/>
      <c r="NMM261" s="333"/>
      <c r="NMN261" s="223"/>
      <c r="NMO261" s="418"/>
      <c r="NMP261" s="418"/>
      <c r="NMQ261" s="331"/>
      <c r="NMR261" s="332"/>
      <c r="NMS261" s="418"/>
      <c r="NMT261" s="223"/>
      <c r="NMU261" s="223"/>
      <c r="NMV261" s="333"/>
      <c r="NMW261" s="333"/>
      <c r="NMX261" s="223"/>
      <c r="NMY261" s="418"/>
      <c r="NMZ261" s="418"/>
      <c r="NNA261" s="331"/>
      <c r="NNB261" s="332"/>
      <c r="NNC261" s="418"/>
      <c r="NND261" s="223"/>
      <c r="NNE261" s="223"/>
      <c r="NNF261" s="333"/>
      <c r="NNG261" s="333"/>
      <c r="NNH261" s="223"/>
      <c r="NNI261" s="418"/>
      <c r="NNJ261" s="418"/>
      <c r="NNK261" s="331"/>
      <c r="NNL261" s="332"/>
      <c r="NNM261" s="418"/>
      <c r="NNN261" s="223"/>
      <c r="NNO261" s="223"/>
      <c r="NNP261" s="333"/>
      <c r="NNQ261" s="333"/>
      <c r="NNR261" s="223"/>
      <c r="NNS261" s="418"/>
      <c r="NNT261" s="418"/>
      <c r="NNU261" s="331"/>
      <c r="NNV261" s="332"/>
      <c r="NNW261" s="418"/>
      <c r="NNX261" s="223"/>
      <c r="NNY261" s="223"/>
      <c r="NNZ261" s="333"/>
      <c r="NOA261" s="333"/>
      <c r="NOB261" s="223"/>
      <c r="NOC261" s="418"/>
      <c r="NOD261" s="418"/>
      <c r="NOE261" s="331"/>
      <c r="NOF261" s="332"/>
      <c r="NOG261" s="418"/>
      <c r="NOH261" s="223"/>
      <c r="NOI261" s="223"/>
      <c r="NOJ261" s="333"/>
      <c r="NOK261" s="333"/>
      <c r="NOL261" s="223"/>
      <c r="NOM261" s="418"/>
      <c r="NON261" s="418"/>
      <c r="NOO261" s="331"/>
      <c r="NOP261" s="332"/>
      <c r="NOQ261" s="418"/>
      <c r="NOR261" s="223"/>
      <c r="NOS261" s="223"/>
      <c r="NOT261" s="333"/>
      <c r="NOU261" s="333"/>
      <c r="NOV261" s="223"/>
      <c r="NOW261" s="418"/>
      <c r="NOX261" s="418"/>
      <c r="NOY261" s="331"/>
      <c r="NOZ261" s="332"/>
      <c r="NPA261" s="418"/>
      <c r="NPB261" s="223"/>
      <c r="NPC261" s="223"/>
      <c r="NPD261" s="333"/>
      <c r="NPE261" s="333"/>
      <c r="NPF261" s="223"/>
      <c r="NPG261" s="418"/>
      <c r="NPH261" s="418"/>
      <c r="NPI261" s="331"/>
      <c r="NPJ261" s="332"/>
      <c r="NPK261" s="418"/>
      <c r="NPL261" s="223"/>
      <c r="NPM261" s="223"/>
      <c r="NPN261" s="333"/>
      <c r="NPO261" s="333"/>
      <c r="NPP261" s="223"/>
      <c r="NPQ261" s="418"/>
      <c r="NPR261" s="418"/>
      <c r="NPS261" s="331"/>
      <c r="NPT261" s="332"/>
      <c r="NPU261" s="418"/>
      <c r="NPV261" s="223"/>
      <c r="NPW261" s="223"/>
      <c r="NPX261" s="333"/>
      <c r="NPY261" s="333"/>
      <c r="NPZ261" s="223"/>
      <c r="NQA261" s="418"/>
      <c r="NQB261" s="418"/>
      <c r="NQC261" s="331"/>
      <c r="NQD261" s="332"/>
      <c r="NQE261" s="418"/>
      <c r="NQF261" s="223"/>
      <c r="NQG261" s="223"/>
      <c r="NQH261" s="333"/>
      <c r="NQI261" s="333"/>
      <c r="NQJ261" s="223"/>
      <c r="NQK261" s="418"/>
      <c r="NQL261" s="418"/>
      <c r="NQM261" s="331"/>
      <c r="NQN261" s="332"/>
      <c r="NQO261" s="418"/>
      <c r="NQP261" s="223"/>
      <c r="NQQ261" s="223"/>
      <c r="NQR261" s="333"/>
      <c r="NQS261" s="333"/>
      <c r="NQT261" s="223"/>
      <c r="NQU261" s="418"/>
      <c r="NQV261" s="418"/>
      <c r="NQW261" s="331"/>
      <c r="NQX261" s="332"/>
      <c r="NQY261" s="418"/>
      <c r="NQZ261" s="223"/>
      <c r="NRA261" s="223"/>
      <c r="NRB261" s="333"/>
      <c r="NRC261" s="333"/>
      <c r="NRD261" s="223"/>
      <c r="NRE261" s="418"/>
      <c r="NRF261" s="418"/>
      <c r="NRG261" s="331"/>
      <c r="NRH261" s="332"/>
      <c r="NRI261" s="418"/>
      <c r="NRJ261" s="223"/>
      <c r="NRK261" s="223"/>
      <c r="NRL261" s="333"/>
      <c r="NRM261" s="333"/>
      <c r="NRN261" s="223"/>
      <c r="NRO261" s="418"/>
      <c r="NRP261" s="418"/>
      <c r="NRQ261" s="331"/>
      <c r="NRR261" s="332"/>
      <c r="NRS261" s="418"/>
      <c r="NRT261" s="223"/>
      <c r="NRU261" s="223"/>
      <c r="NRV261" s="333"/>
      <c r="NRW261" s="333"/>
      <c r="NRX261" s="223"/>
      <c r="NRY261" s="418"/>
      <c r="NRZ261" s="418"/>
      <c r="NSA261" s="331"/>
      <c r="NSB261" s="332"/>
      <c r="NSC261" s="418"/>
      <c r="NSD261" s="223"/>
      <c r="NSE261" s="223"/>
      <c r="NSF261" s="333"/>
      <c r="NSG261" s="333"/>
      <c r="NSH261" s="223"/>
      <c r="NSI261" s="418"/>
      <c r="NSJ261" s="418"/>
      <c r="NSK261" s="331"/>
      <c r="NSL261" s="332"/>
      <c r="NSM261" s="418"/>
      <c r="NSN261" s="223"/>
      <c r="NSO261" s="223"/>
      <c r="NSP261" s="333"/>
      <c r="NSQ261" s="333"/>
      <c r="NSR261" s="223"/>
      <c r="NSS261" s="418"/>
      <c r="NST261" s="418"/>
      <c r="NSU261" s="331"/>
      <c r="NSV261" s="332"/>
      <c r="NSW261" s="418"/>
      <c r="NSX261" s="223"/>
      <c r="NSY261" s="223"/>
      <c r="NSZ261" s="333"/>
      <c r="NTA261" s="333"/>
      <c r="NTB261" s="223"/>
      <c r="NTC261" s="418"/>
      <c r="NTD261" s="418"/>
      <c r="NTE261" s="331"/>
      <c r="NTF261" s="332"/>
      <c r="NTG261" s="418"/>
      <c r="NTH261" s="223"/>
      <c r="NTI261" s="223"/>
      <c r="NTJ261" s="333"/>
      <c r="NTK261" s="333"/>
      <c r="NTL261" s="223"/>
      <c r="NTM261" s="418"/>
      <c r="NTN261" s="418"/>
      <c r="NTO261" s="331"/>
      <c r="NTP261" s="332"/>
      <c r="NTQ261" s="418"/>
      <c r="NTR261" s="223"/>
      <c r="NTS261" s="223"/>
      <c r="NTT261" s="333"/>
      <c r="NTU261" s="333"/>
      <c r="NTV261" s="223"/>
      <c r="NTW261" s="418"/>
      <c r="NTX261" s="418"/>
      <c r="NTY261" s="331"/>
      <c r="NTZ261" s="332"/>
      <c r="NUA261" s="418"/>
      <c r="NUB261" s="223"/>
      <c r="NUC261" s="223"/>
      <c r="NUD261" s="333"/>
      <c r="NUE261" s="333"/>
      <c r="NUF261" s="223"/>
      <c r="NUG261" s="418"/>
      <c r="NUH261" s="418"/>
      <c r="NUI261" s="331"/>
      <c r="NUJ261" s="332"/>
      <c r="NUK261" s="418"/>
      <c r="NUL261" s="223"/>
      <c r="NUM261" s="223"/>
      <c r="NUN261" s="333"/>
      <c r="NUO261" s="333"/>
      <c r="NUP261" s="223"/>
      <c r="NUQ261" s="418"/>
      <c r="NUR261" s="418"/>
      <c r="NUS261" s="331"/>
      <c r="NUT261" s="332"/>
      <c r="NUU261" s="418"/>
      <c r="NUV261" s="223"/>
      <c r="NUW261" s="223"/>
      <c r="NUX261" s="333"/>
      <c r="NUY261" s="333"/>
      <c r="NUZ261" s="223"/>
      <c r="NVA261" s="418"/>
      <c r="NVB261" s="418"/>
      <c r="NVC261" s="331"/>
      <c r="NVD261" s="332"/>
      <c r="NVE261" s="418"/>
      <c r="NVF261" s="223"/>
      <c r="NVG261" s="223"/>
      <c r="NVH261" s="333"/>
      <c r="NVI261" s="333"/>
      <c r="NVJ261" s="223"/>
      <c r="NVK261" s="418"/>
      <c r="NVL261" s="418"/>
      <c r="NVM261" s="331"/>
      <c r="NVN261" s="332"/>
      <c r="NVO261" s="418"/>
      <c r="NVP261" s="223"/>
      <c r="NVQ261" s="223"/>
      <c r="NVR261" s="333"/>
      <c r="NVS261" s="333"/>
      <c r="NVT261" s="223"/>
      <c r="NVU261" s="418"/>
      <c r="NVV261" s="418"/>
      <c r="NVW261" s="331"/>
      <c r="NVX261" s="332"/>
      <c r="NVY261" s="418"/>
      <c r="NVZ261" s="223"/>
      <c r="NWA261" s="223"/>
      <c r="NWB261" s="333"/>
      <c r="NWC261" s="333"/>
      <c r="NWD261" s="223"/>
      <c r="NWE261" s="418"/>
      <c r="NWF261" s="418"/>
      <c r="NWG261" s="331"/>
      <c r="NWH261" s="332"/>
      <c r="NWI261" s="418"/>
      <c r="NWJ261" s="223"/>
      <c r="NWK261" s="223"/>
      <c r="NWL261" s="333"/>
      <c r="NWM261" s="333"/>
      <c r="NWN261" s="223"/>
      <c r="NWO261" s="418"/>
      <c r="NWP261" s="418"/>
      <c r="NWQ261" s="331"/>
      <c r="NWR261" s="332"/>
      <c r="NWS261" s="418"/>
      <c r="NWT261" s="223"/>
      <c r="NWU261" s="223"/>
      <c r="NWV261" s="333"/>
      <c r="NWW261" s="333"/>
      <c r="NWX261" s="223"/>
      <c r="NWY261" s="418"/>
      <c r="NWZ261" s="418"/>
      <c r="NXA261" s="331"/>
      <c r="NXB261" s="332"/>
      <c r="NXC261" s="418"/>
      <c r="NXD261" s="223"/>
      <c r="NXE261" s="223"/>
      <c r="NXF261" s="333"/>
      <c r="NXG261" s="333"/>
      <c r="NXH261" s="223"/>
      <c r="NXI261" s="418"/>
      <c r="NXJ261" s="418"/>
      <c r="NXK261" s="331"/>
      <c r="NXL261" s="332"/>
      <c r="NXM261" s="418"/>
      <c r="NXN261" s="223"/>
      <c r="NXO261" s="223"/>
      <c r="NXP261" s="333"/>
      <c r="NXQ261" s="333"/>
      <c r="NXR261" s="223"/>
      <c r="NXS261" s="418"/>
      <c r="NXT261" s="418"/>
      <c r="NXU261" s="331"/>
      <c r="NXV261" s="332"/>
      <c r="NXW261" s="418"/>
      <c r="NXX261" s="223"/>
      <c r="NXY261" s="223"/>
      <c r="NXZ261" s="333"/>
      <c r="NYA261" s="333"/>
      <c r="NYB261" s="223"/>
      <c r="NYC261" s="418"/>
      <c r="NYD261" s="418"/>
      <c r="NYE261" s="331"/>
      <c r="NYF261" s="332"/>
      <c r="NYG261" s="418"/>
      <c r="NYH261" s="223"/>
      <c r="NYI261" s="223"/>
      <c r="NYJ261" s="333"/>
      <c r="NYK261" s="333"/>
      <c r="NYL261" s="223"/>
      <c r="NYM261" s="418"/>
      <c r="NYN261" s="418"/>
      <c r="NYO261" s="331"/>
      <c r="NYP261" s="332"/>
      <c r="NYQ261" s="418"/>
      <c r="NYR261" s="223"/>
      <c r="NYS261" s="223"/>
      <c r="NYT261" s="333"/>
      <c r="NYU261" s="333"/>
      <c r="NYV261" s="223"/>
      <c r="NYW261" s="418"/>
      <c r="NYX261" s="418"/>
      <c r="NYY261" s="331"/>
      <c r="NYZ261" s="332"/>
      <c r="NZA261" s="418"/>
      <c r="NZB261" s="223"/>
      <c r="NZC261" s="223"/>
      <c r="NZD261" s="333"/>
      <c r="NZE261" s="333"/>
      <c r="NZF261" s="223"/>
      <c r="NZG261" s="418"/>
      <c r="NZH261" s="418"/>
      <c r="NZI261" s="331"/>
      <c r="NZJ261" s="332"/>
      <c r="NZK261" s="418"/>
      <c r="NZL261" s="223"/>
      <c r="NZM261" s="223"/>
      <c r="NZN261" s="333"/>
      <c r="NZO261" s="333"/>
      <c r="NZP261" s="223"/>
      <c r="NZQ261" s="418"/>
      <c r="NZR261" s="418"/>
      <c r="NZS261" s="331"/>
      <c r="NZT261" s="332"/>
      <c r="NZU261" s="418"/>
      <c r="NZV261" s="223"/>
      <c r="NZW261" s="223"/>
      <c r="NZX261" s="333"/>
      <c r="NZY261" s="333"/>
      <c r="NZZ261" s="223"/>
      <c r="OAA261" s="418"/>
      <c r="OAB261" s="418"/>
      <c r="OAC261" s="331"/>
      <c r="OAD261" s="332"/>
      <c r="OAE261" s="418"/>
      <c r="OAF261" s="223"/>
      <c r="OAG261" s="223"/>
      <c r="OAH261" s="333"/>
      <c r="OAI261" s="333"/>
      <c r="OAJ261" s="223"/>
      <c r="OAK261" s="418"/>
      <c r="OAL261" s="418"/>
      <c r="OAM261" s="331"/>
      <c r="OAN261" s="332"/>
      <c r="OAO261" s="418"/>
      <c r="OAP261" s="223"/>
      <c r="OAQ261" s="223"/>
      <c r="OAR261" s="333"/>
      <c r="OAS261" s="333"/>
      <c r="OAT261" s="223"/>
      <c r="OAU261" s="418"/>
      <c r="OAV261" s="418"/>
      <c r="OAW261" s="331"/>
      <c r="OAX261" s="332"/>
      <c r="OAY261" s="418"/>
      <c r="OAZ261" s="223"/>
      <c r="OBA261" s="223"/>
      <c r="OBB261" s="333"/>
      <c r="OBC261" s="333"/>
      <c r="OBD261" s="223"/>
      <c r="OBE261" s="418"/>
      <c r="OBF261" s="418"/>
      <c r="OBG261" s="331"/>
      <c r="OBH261" s="332"/>
      <c r="OBI261" s="418"/>
      <c r="OBJ261" s="223"/>
      <c r="OBK261" s="223"/>
      <c r="OBL261" s="333"/>
      <c r="OBM261" s="333"/>
      <c r="OBN261" s="223"/>
      <c r="OBO261" s="418"/>
      <c r="OBP261" s="418"/>
      <c r="OBQ261" s="331"/>
      <c r="OBR261" s="332"/>
      <c r="OBS261" s="418"/>
      <c r="OBT261" s="223"/>
      <c r="OBU261" s="223"/>
      <c r="OBV261" s="333"/>
      <c r="OBW261" s="333"/>
      <c r="OBX261" s="223"/>
      <c r="OBY261" s="418"/>
      <c r="OBZ261" s="418"/>
      <c r="OCA261" s="331"/>
      <c r="OCB261" s="332"/>
      <c r="OCC261" s="418"/>
      <c r="OCD261" s="223"/>
      <c r="OCE261" s="223"/>
      <c r="OCF261" s="333"/>
      <c r="OCG261" s="333"/>
      <c r="OCH261" s="223"/>
      <c r="OCI261" s="418"/>
      <c r="OCJ261" s="418"/>
      <c r="OCK261" s="331"/>
      <c r="OCL261" s="332"/>
      <c r="OCM261" s="418"/>
      <c r="OCN261" s="223"/>
      <c r="OCO261" s="223"/>
      <c r="OCP261" s="333"/>
      <c r="OCQ261" s="333"/>
      <c r="OCR261" s="223"/>
      <c r="OCS261" s="418"/>
      <c r="OCT261" s="418"/>
      <c r="OCU261" s="331"/>
      <c r="OCV261" s="332"/>
      <c r="OCW261" s="418"/>
      <c r="OCX261" s="223"/>
      <c r="OCY261" s="223"/>
      <c r="OCZ261" s="333"/>
      <c r="ODA261" s="333"/>
      <c r="ODB261" s="223"/>
      <c r="ODC261" s="418"/>
      <c r="ODD261" s="418"/>
      <c r="ODE261" s="331"/>
      <c r="ODF261" s="332"/>
      <c r="ODG261" s="418"/>
      <c r="ODH261" s="223"/>
      <c r="ODI261" s="223"/>
      <c r="ODJ261" s="333"/>
      <c r="ODK261" s="333"/>
      <c r="ODL261" s="223"/>
      <c r="ODM261" s="418"/>
      <c r="ODN261" s="418"/>
      <c r="ODO261" s="331"/>
      <c r="ODP261" s="332"/>
      <c r="ODQ261" s="418"/>
      <c r="ODR261" s="223"/>
      <c r="ODS261" s="223"/>
      <c r="ODT261" s="333"/>
      <c r="ODU261" s="333"/>
      <c r="ODV261" s="223"/>
      <c r="ODW261" s="418"/>
      <c r="ODX261" s="418"/>
      <c r="ODY261" s="331"/>
      <c r="ODZ261" s="332"/>
      <c r="OEA261" s="418"/>
      <c r="OEB261" s="223"/>
      <c r="OEC261" s="223"/>
      <c r="OED261" s="333"/>
      <c r="OEE261" s="333"/>
      <c r="OEF261" s="223"/>
      <c r="OEG261" s="418"/>
      <c r="OEH261" s="418"/>
      <c r="OEI261" s="331"/>
      <c r="OEJ261" s="332"/>
      <c r="OEK261" s="418"/>
      <c r="OEL261" s="223"/>
      <c r="OEM261" s="223"/>
      <c r="OEN261" s="333"/>
      <c r="OEO261" s="333"/>
      <c r="OEP261" s="223"/>
      <c r="OEQ261" s="418"/>
      <c r="OER261" s="418"/>
      <c r="OES261" s="331"/>
      <c r="OET261" s="332"/>
      <c r="OEU261" s="418"/>
      <c r="OEV261" s="223"/>
      <c r="OEW261" s="223"/>
      <c r="OEX261" s="333"/>
      <c r="OEY261" s="333"/>
      <c r="OEZ261" s="223"/>
      <c r="OFA261" s="418"/>
      <c r="OFB261" s="418"/>
      <c r="OFC261" s="331"/>
      <c r="OFD261" s="332"/>
      <c r="OFE261" s="418"/>
      <c r="OFF261" s="223"/>
      <c r="OFG261" s="223"/>
      <c r="OFH261" s="333"/>
      <c r="OFI261" s="333"/>
      <c r="OFJ261" s="223"/>
      <c r="OFK261" s="418"/>
      <c r="OFL261" s="418"/>
      <c r="OFM261" s="331"/>
      <c r="OFN261" s="332"/>
      <c r="OFO261" s="418"/>
      <c r="OFP261" s="223"/>
      <c r="OFQ261" s="223"/>
      <c r="OFR261" s="333"/>
      <c r="OFS261" s="333"/>
      <c r="OFT261" s="223"/>
      <c r="OFU261" s="418"/>
      <c r="OFV261" s="418"/>
      <c r="OFW261" s="331"/>
      <c r="OFX261" s="332"/>
      <c r="OFY261" s="418"/>
      <c r="OFZ261" s="223"/>
      <c r="OGA261" s="223"/>
      <c r="OGB261" s="333"/>
      <c r="OGC261" s="333"/>
      <c r="OGD261" s="223"/>
      <c r="OGE261" s="418"/>
      <c r="OGF261" s="418"/>
      <c r="OGG261" s="331"/>
      <c r="OGH261" s="332"/>
      <c r="OGI261" s="418"/>
      <c r="OGJ261" s="223"/>
      <c r="OGK261" s="223"/>
      <c r="OGL261" s="333"/>
      <c r="OGM261" s="333"/>
      <c r="OGN261" s="223"/>
      <c r="OGO261" s="418"/>
      <c r="OGP261" s="418"/>
      <c r="OGQ261" s="331"/>
      <c r="OGR261" s="332"/>
      <c r="OGS261" s="418"/>
      <c r="OGT261" s="223"/>
      <c r="OGU261" s="223"/>
      <c r="OGV261" s="333"/>
      <c r="OGW261" s="333"/>
      <c r="OGX261" s="223"/>
      <c r="OGY261" s="418"/>
      <c r="OGZ261" s="418"/>
      <c r="OHA261" s="331"/>
      <c r="OHB261" s="332"/>
      <c r="OHC261" s="418"/>
      <c r="OHD261" s="223"/>
      <c r="OHE261" s="223"/>
      <c r="OHF261" s="333"/>
      <c r="OHG261" s="333"/>
      <c r="OHH261" s="223"/>
      <c r="OHI261" s="418"/>
      <c r="OHJ261" s="418"/>
      <c r="OHK261" s="331"/>
      <c r="OHL261" s="332"/>
      <c r="OHM261" s="418"/>
      <c r="OHN261" s="223"/>
      <c r="OHO261" s="223"/>
      <c r="OHP261" s="333"/>
      <c r="OHQ261" s="333"/>
      <c r="OHR261" s="223"/>
      <c r="OHS261" s="418"/>
      <c r="OHT261" s="418"/>
      <c r="OHU261" s="331"/>
      <c r="OHV261" s="332"/>
      <c r="OHW261" s="418"/>
      <c r="OHX261" s="223"/>
      <c r="OHY261" s="223"/>
      <c r="OHZ261" s="333"/>
      <c r="OIA261" s="333"/>
      <c r="OIB261" s="223"/>
      <c r="OIC261" s="418"/>
      <c r="OID261" s="418"/>
      <c r="OIE261" s="331"/>
      <c r="OIF261" s="332"/>
      <c r="OIG261" s="418"/>
      <c r="OIH261" s="223"/>
      <c r="OII261" s="223"/>
      <c r="OIJ261" s="333"/>
      <c r="OIK261" s="333"/>
      <c r="OIL261" s="223"/>
      <c r="OIM261" s="418"/>
      <c r="OIN261" s="418"/>
      <c r="OIO261" s="331"/>
      <c r="OIP261" s="332"/>
      <c r="OIQ261" s="418"/>
      <c r="OIR261" s="223"/>
      <c r="OIS261" s="223"/>
      <c r="OIT261" s="333"/>
      <c r="OIU261" s="333"/>
      <c r="OIV261" s="223"/>
      <c r="OIW261" s="418"/>
      <c r="OIX261" s="418"/>
      <c r="OIY261" s="331"/>
      <c r="OIZ261" s="332"/>
      <c r="OJA261" s="418"/>
      <c r="OJB261" s="223"/>
      <c r="OJC261" s="223"/>
      <c r="OJD261" s="333"/>
      <c r="OJE261" s="333"/>
      <c r="OJF261" s="223"/>
      <c r="OJG261" s="418"/>
      <c r="OJH261" s="418"/>
      <c r="OJI261" s="331"/>
      <c r="OJJ261" s="332"/>
      <c r="OJK261" s="418"/>
      <c r="OJL261" s="223"/>
      <c r="OJM261" s="223"/>
      <c r="OJN261" s="333"/>
      <c r="OJO261" s="333"/>
      <c r="OJP261" s="223"/>
      <c r="OJQ261" s="418"/>
      <c r="OJR261" s="418"/>
      <c r="OJS261" s="331"/>
      <c r="OJT261" s="332"/>
      <c r="OJU261" s="418"/>
      <c r="OJV261" s="223"/>
      <c r="OJW261" s="223"/>
      <c r="OJX261" s="333"/>
      <c r="OJY261" s="333"/>
      <c r="OJZ261" s="223"/>
      <c r="OKA261" s="418"/>
      <c r="OKB261" s="418"/>
      <c r="OKC261" s="331"/>
      <c r="OKD261" s="332"/>
      <c r="OKE261" s="418"/>
      <c r="OKF261" s="223"/>
      <c r="OKG261" s="223"/>
      <c r="OKH261" s="333"/>
      <c r="OKI261" s="333"/>
      <c r="OKJ261" s="223"/>
      <c r="OKK261" s="418"/>
      <c r="OKL261" s="418"/>
      <c r="OKM261" s="331"/>
      <c r="OKN261" s="332"/>
      <c r="OKO261" s="418"/>
      <c r="OKP261" s="223"/>
      <c r="OKQ261" s="223"/>
      <c r="OKR261" s="333"/>
      <c r="OKS261" s="333"/>
      <c r="OKT261" s="223"/>
      <c r="OKU261" s="418"/>
      <c r="OKV261" s="418"/>
      <c r="OKW261" s="331"/>
      <c r="OKX261" s="332"/>
      <c r="OKY261" s="418"/>
      <c r="OKZ261" s="223"/>
      <c r="OLA261" s="223"/>
      <c r="OLB261" s="333"/>
      <c r="OLC261" s="333"/>
      <c r="OLD261" s="223"/>
      <c r="OLE261" s="418"/>
      <c r="OLF261" s="418"/>
      <c r="OLG261" s="331"/>
      <c r="OLH261" s="332"/>
      <c r="OLI261" s="418"/>
      <c r="OLJ261" s="223"/>
      <c r="OLK261" s="223"/>
      <c r="OLL261" s="333"/>
      <c r="OLM261" s="333"/>
      <c r="OLN261" s="223"/>
      <c r="OLO261" s="418"/>
      <c r="OLP261" s="418"/>
      <c r="OLQ261" s="331"/>
      <c r="OLR261" s="332"/>
      <c r="OLS261" s="418"/>
      <c r="OLT261" s="223"/>
      <c r="OLU261" s="223"/>
      <c r="OLV261" s="333"/>
      <c r="OLW261" s="333"/>
      <c r="OLX261" s="223"/>
      <c r="OLY261" s="418"/>
      <c r="OLZ261" s="418"/>
      <c r="OMA261" s="331"/>
      <c r="OMB261" s="332"/>
      <c r="OMC261" s="418"/>
      <c r="OMD261" s="223"/>
      <c r="OME261" s="223"/>
      <c r="OMF261" s="333"/>
      <c r="OMG261" s="333"/>
      <c r="OMH261" s="223"/>
      <c r="OMI261" s="418"/>
      <c r="OMJ261" s="418"/>
      <c r="OMK261" s="331"/>
      <c r="OML261" s="332"/>
      <c r="OMM261" s="418"/>
      <c r="OMN261" s="223"/>
      <c r="OMO261" s="223"/>
      <c r="OMP261" s="333"/>
      <c r="OMQ261" s="333"/>
      <c r="OMR261" s="223"/>
      <c r="OMS261" s="418"/>
      <c r="OMT261" s="418"/>
      <c r="OMU261" s="331"/>
      <c r="OMV261" s="332"/>
      <c r="OMW261" s="418"/>
      <c r="OMX261" s="223"/>
      <c r="OMY261" s="223"/>
      <c r="OMZ261" s="333"/>
      <c r="ONA261" s="333"/>
      <c r="ONB261" s="223"/>
      <c r="ONC261" s="418"/>
      <c r="OND261" s="418"/>
      <c r="ONE261" s="331"/>
      <c r="ONF261" s="332"/>
      <c r="ONG261" s="418"/>
      <c r="ONH261" s="223"/>
      <c r="ONI261" s="223"/>
      <c r="ONJ261" s="333"/>
      <c r="ONK261" s="333"/>
      <c r="ONL261" s="223"/>
      <c r="ONM261" s="418"/>
      <c r="ONN261" s="418"/>
      <c r="ONO261" s="331"/>
      <c r="ONP261" s="332"/>
      <c r="ONQ261" s="418"/>
      <c r="ONR261" s="223"/>
      <c r="ONS261" s="223"/>
      <c r="ONT261" s="333"/>
      <c r="ONU261" s="333"/>
      <c r="ONV261" s="223"/>
      <c r="ONW261" s="418"/>
      <c r="ONX261" s="418"/>
      <c r="ONY261" s="331"/>
      <c r="ONZ261" s="332"/>
      <c r="OOA261" s="418"/>
      <c r="OOB261" s="223"/>
      <c r="OOC261" s="223"/>
      <c r="OOD261" s="333"/>
      <c r="OOE261" s="333"/>
      <c r="OOF261" s="223"/>
      <c r="OOG261" s="418"/>
      <c r="OOH261" s="418"/>
      <c r="OOI261" s="331"/>
      <c r="OOJ261" s="332"/>
      <c r="OOK261" s="418"/>
      <c r="OOL261" s="223"/>
      <c r="OOM261" s="223"/>
      <c r="OON261" s="333"/>
      <c r="OOO261" s="333"/>
      <c r="OOP261" s="223"/>
      <c r="OOQ261" s="418"/>
      <c r="OOR261" s="418"/>
      <c r="OOS261" s="331"/>
      <c r="OOT261" s="332"/>
      <c r="OOU261" s="418"/>
      <c r="OOV261" s="223"/>
      <c r="OOW261" s="223"/>
      <c r="OOX261" s="333"/>
      <c r="OOY261" s="333"/>
      <c r="OOZ261" s="223"/>
      <c r="OPA261" s="418"/>
      <c r="OPB261" s="418"/>
      <c r="OPC261" s="331"/>
      <c r="OPD261" s="332"/>
      <c r="OPE261" s="418"/>
      <c r="OPF261" s="223"/>
      <c r="OPG261" s="223"/>
      <c r="OPH261" s="333"/>
      <c r="OPI261" s="333"/>
      <c r="OPJ261" s="223"/>
      <c r="OPK261" s="418"/>
      <c r="OPL261" s="418"/>
      <c r="OPM261" s="331"/>
      <c r="OPN261" s="332"/>
      <c r="OPO261" s="418"/>
      <c r="OPP261" s="223"/>
      <c r="OPQ261" s="223"/>
      <c r="OPR261" s="333"/>
      <c r="OPS261" s="333"/>
      <c r="OPT261" s="223"/>
      <c r="OPU261" s="418"/>
      <c r="OPV261" s="418"/>
      <c r="OPW261" s="331"/>
      <c r="OPX261" s="332"/>
      <c r="OPY261" s="418"/>
      <c r="OPZ261" s="223"/>
      <c r="OQA261" s="223"/>
      <c r="OQB261" s="333"/>
      <c r="OQC261" s="333"/>
      <c r="OQD261" s="223"/>
      <c r="OQE261" s="418"/>
      <c r="OQF261" s="418"/>
      <c r="OQG261" s="331"/>
      <c r="OQH261" s="332"/>
      <c r="OQI261" s="418"/>
      <c r="OQJ261" s="223"/>
      <c r="OQK261" s="223"/>
      <c r="OQL261" s="333"/>
      <c r="OQM261" s="333"/>
      <c r="OQN261" s="223"/>
      <c r="OQO261" s="418"/>
      <c r="OQP261" s="418"/>
      <c r="OQQ261" s="331"/>
      <c r="OQR261" s="332"/>
      <c r="OQS261" s="418"/>
      <c r="OQT261" s="223"/>
      <c r="OQU261" s="223"/>
      <c r="OQV261" s="333"/>
      <c r="OQW261" s="333"/>
      <c r="OQX261" s="223"/>
      <c r="OQY261" s="418"/>
      <c r="OQZ261" s="418"/>
      <c r="ORA261" s="331"/>
      <c r="ORB261" s="332"/>
      <c r="ORC261" s="418"/>
      <c r="ORD261" s="223"/>
      <c r="ORE261" s="223"/>
      <c r="ORF261" s="333"/>
      <c r="ORG261" s="333"/>
      <c r="ORH261" s="223"/>
      <c r="ORI261" s="418"/>
      <c r="ORJ261" s="418"/>
      <c r="ORK261" s="331"/>
      <c r="ORL261" s="332"/>
      <c r="ORM261" s="418"/>
      <c r="ORN261" s="223"/>
      <c r="ORO261" s="223"/>
      <c r="ORP261" s="333"/>
      <c r="ORQ261" s="333"/>
      <c r="ORR261" s="223"/>
      <c r="ORS261" s="418"/>
      <c r="ORT261" s="418"/>
      <c r="ORU261" s="331"/>
      <c r="ORV261" s="332"/>
      <c r="ORW261" s="418"/>
      <c r="ORX261" s="223"/>
      <c r="ORY261" s="223"/>
      <c r="ORZ261" s="333"/>
      <c r="OSA261" s="333"/>
      <c r="OSB261" s="223"/>
      <c r="OSC261" s="418"/>
      <c r="OSD261" s="418"/>
      <c r="OSE261" s="331"/>
      <c r="OSF261" s="332"/>
      <c r="OSG261" s="418"/>
      <c r="OSH261" s="223"/>
      <c r="OSI261" s="223"/>
      <c r="OSJ261" s="333"/>
      <c r="OSK261" s="333"/>
      <c r="OSL261" s="223"/>
      <c r="OSM261" s="418"/>
      <c r="OSN261" s="418"/>
      <c r="OSO261" s="331"/>
      <c r="OSP261" s="332"/>
      <c r="OSQ261" s="418"/>
      <c r="OSR261" s="223"/>
      <c r="OSS261" s="223"/>
      <c r="OST261" s="333"/>
      <c r="OSU261" s="333"/>
      <c r="OSV261" s="223"/>
      <c r="OSW261" s="418"/>
      <c r="OSX261" s="418"/>
      <c r="OSY261" s="331"/>
      <c r="OSZ261" s="332"/>
      <c r="OTA261" s="418"/>
      <c r="OTB261" s="223"/>
      <c r="OTC261" s="223"/>
      <c r="OTD261" s="333"/>
      <c r="OTE261" s="333"/>
      <c r="OTF261" s="223"/>
      <c r="OTG261" s="418"/>
      <c r="OTH261" s="418"/>
      <c r="OTI261" s="331"/>
      <c r="OTJ261" s="332"/>
      <c r="OTK261" s="418"/>
      <c r="OTL261" s="223"/>
      <c r="OTM261" s="223"/>
      <c r="OTN261" s="333"/>
      <c r="OTO261" s="333"/>
      <c r="OTP261" s="223"/>
      <c r="OTQ261" s="418"/>
      <c r="OTR261" s="418"/>
      <c r="OTS261" s="331"/>
      <c r="OTT261" s="332"/>
      <c r="OTU261" s="418"/>
      <c r="OTV261" s="223"/>
      <c r="OTW261" s="223"/>
      <c r="OTX261" s="333"/>
      <c r="OTY261" s="333"/>
      <c r="OTZ261" s="223"/>
      <c r="OUA261" s="418"/>
      <c r="OUB261" s="418"/>
      <c r="OUC261" s="331"/>
      <c r="OUD261" s="332"/>
      <c r="OUE261" s="418"/>
      <c r="OUF261" s="223"/>
      <c r="OUG261" s="223"/>
      <c r="OUH261" s="333"/>
      <c r="OUI261" s="333"/>
      <c r="OUJ261" s="223"/>
      <c r="OUK261" s="418"/>
      <c r="OUL261" s="418"/>
      <c r="OUM261" s="331"/>
      <c r="OUN261" s="332"/>
      <c r="OUO261" s="418"/>
      <c r="OUP261" s="223"/>
      <c r="OUQ261" s="223"/>
      <c r="OUR261" s="333"/>
      <c r="OUS261" s="333"/>
      <c r="OUT261" s="223"/>
      <c r="OUU261" s="418"/>
      <c r="OUV261" s="418"/>
      <c r="OUW261" s="331"/>
      <c r="OUX261" s="332"/>
      <c r="OUY261" s="418"/>
      <c r="OUZ261" s="223"/>
      <c r="OVA261" s="223"/>
      <c r="OVB261" s="333"/>
      <c r="OVC261" s="333"/>
      <c r="OVD261" s="223"/>
      <c r="OVE261" s="418"/>
      <c r="OVF261" s="418"/>
      <c r="OVG261" s="331"/>
      <c r="OVH261" s="332"/>
      <c r="OVI261" s="418"/>
      <c r="OVJ261" s="223"/>
      <c r="OVK261" s="223"/>
      <c r="OVL261" s="333"/>
      <c r="OVM261" s="333"/>
      <c r="OVN261" s="223"/>
      <c r="OVO261" s="418"/>
      <c r="OVP261" s="418"/>
      <c r="OVQ261" s="331"/>
      <c r="OVR261" s="332"/>
      <c r="OVS261" s="418"/>
      <c r="OVT261" s="223"/>
      <c r="OVU261" s="223"/>
      <c r="OVV261" s="333"/>
      <c r="OVW261" s="333"/>
      <c r="OVX261" s="223"/>
      <c r="OVY261" s="418"/>
      <c r="OVZ261" s="418"/>
      <c r="OWA261" s="331"/>
      <c r="OWB261" s="332"/>
      <c r="OWC261" s="418"/>
      <c r="OWD261" s="223"/>
      <c r="OWE261" s="223"/>
      <c r="OWF261" s="333"/>
      <c r="OWG261" s="333"/>
      <c r="OWH261" s="223"/>
      <c r="OWI261" s="418"/>
      <c r="OWJ261" s="418"/>
      <c r="OWK261" s="331"/>
      <c r="OWL261" s="332"/>
      <c r="OWM261" s="418"/>
      <c r="OWN261" s="223"/>
      <c r="OWO261" s="223"/>
      <c r="OWP261" s="333"/>
      <c r="OWQ261" s="333"/>
      <c r="OWR261" s="223"/>
      <c r="OWS261" s="418"/>
      <c r="OWT261" s="418"/>
      <c r="OWU261" s="331"/>
      <c r="OWV261" s="332"/>
      <c r="OWW261" s="418"/>
      <c r="OWX261" s="223"/>
      <c r="OWY261" s="223"/>
      <c r="OWZ261" s="333"/>
      <c r="OXA261" s="333"/>
      <c r="OXB261" s="223"/>
      <c r="OXC261" s="418"/>
      <c r="OXD261" s="418"/>
      <c r="OXE261" s="331"/>
      <c r="OXF261" s="332"/>
      <c r="OXG261" s="418"/>
      <c r="OXH261" s="223"/>
      <c r="OXI261" s="223"/>
      <c r="OXJ261" s="333"/>
      <c r="OXK261" s="333"/>
      <c r="OXL261" s="223"/>
      <c r="OXM261" s="418"/>
      <c r="OXN261" s="418"/>
      <c r="OXO261" s="331"/>
      <c r="OXP261" s="332"/>
      <c r="OXQ261" s="418"/>
      <c r="OXR261" s="223"/>
      <c r="OXS261" s="223"/>
      <c r="OXT261" s="333"/>
      <c r="OXU261" s="333"/>
      <c r="OXV261" s="223"/>
      <c r="OXW261" s="418"/>
      <c r="OXX261" s="418"/>
      <c r="OXY261" s="331"/>
      <c r="OXZ261" s="332"/>
      <c r="OYA261" s="418"/>
      <c r="OYB261" s="223"/>
      <c r="OYC261" s="223"/>
      <c r="OYD261" s="333"/>
      <c r="OYE261" s="333"/>
      <c r="OYF261" s="223"/>
      <c r="OYG261" s="418"/>
      <c r="OYH261" s="418"/>
      <c r="OYI261" s="331"/>
      <c r="OYJ261" s="332"/>
      <c r="OYK261" s="418"/>
      <c r="OYL261" s="223"/>
      <c r="OYM261" s="223"/>
      <c r="OYN261" s="333"/>
      <c r="OYO261" s="333"/>
      <c r="OYP261" s="223"/>
      <c r="OYQ261" s="418"/>
      <c r="OYR261" s="418"/>
      <c r="OYS261" s="331"/>
      <c r="OYT261" s="332"/>
      <c r="OYU261" s="418"/>
      <c r="OYV261" s="223"/>
      <c r="OYW261" s="223"/>
      <c r="OYX261" s="333"/>
      <c r="OYY261" s="333"/>
      <c r="OYZ261" s="223"/>
      <c r="OZA261" s="418"/>
      <c r="OZB261" s="418"/>
      <c r="OZC261" s="331"/>
      <c r="OZD261" s="332"/>
      <c r="OZE261" s="418"/>
      <c r="OZF261" s="223"/>
      <c r="OZG261" s="223"/>
      <c r="OZH261" s="333"/>
      <c r="OZI261" s="333"/>
      <c r="OZJ261" s="223"/>
      <c r="OZK261" s="418"/>
      <c r="OZL261" s="418"/>
      <c r="OZM261" s="331"/>
      <c r="OZN261" s="332"/>
      <c r="OZO261" s="418"/>
      <c r="OZP261" s="223"/>
      <c r="OZQ261" s="223"/>
      <c r="OZR261" s="333"/>
      <c r="OZS261" s="333"/>
      <c r="OZT261" s="223"/>
      <c r="OZU261" s="418"/>
      <c r="OZV261" s="418"/>
      <c r="OZW261" s="331"/>
      <c r="OZX261" s="332"/>
      <c r="OZY261" s="418"/>
      <c r="OZZ261" s="223"/>
      <c r="PAA261" s="223"/>
      <c r="PAB261" s="333"/>
      <c r="PAC261" s="333"/>
      <c r="PAD261" s="223"/>
      <c r="PAE261" s="418"/>
      <c r="PAF261" s="418"/>
      <c r="PAG261" s="331"/>
      <c r="PAH261" s="332"/>
      <c r="PAI261" s="418"/>
      <c r="PAJ261" s="223"/>
      <c r="PAK261" s="223"/>
      <c r="PAL261" s="333"/>
      <c r="PAM261" s="333"/>
      <c r="PAN261" s="223"/>
      <c r="PAO261" s="418"/>
      <c r="PAP261" s="418"/>
      <c r="PAQ261" s="331"/>
      <c r="PAR261" s="332"/>
      <c r="PAS261" s="418"/>
      <c r="PAT261" s="223"/>
      <c r="PAU261" s="223"/>
      <c r="PAV261" s="333"/>
      <c r="PAW261" s="333"/>
      <c r="PAX261" s="223"/>
      <c r="PAY261" s="418"/>
      <c r="PAZ261" s="418"/>
      <c r="PBA261" s="331"/>
      <c r="PBB261" s="332"/>
      <c r="PBC261" s="418"/>
      <c r="PBD261" s="223"/>
      <c r="PBE261" s="223"/>
      <c r="PBF261" s="333"/>
      <c r="PBG261" s="333"/>
      <c r="PBH261" s="223"/>
      <c r="PBI261" s="418"/>
      <c r="PBJ261" s="418"/>
      <c r="PBK261" s="331"/>
      <c r="PBL261" s="332"/>
      <c r="PBM261" s="418"/>
      <c r="PBN261" s="223"/>
      <c r="PBO261" s="223"/>
      <c r="PBP261" s="333"/>
      <c r="PBQ261" s="333"/>
      <c r="PBR261" s="223"/>
      <c r="PBS261" s="418"/>
      <c r="PBT261" s="418"/>
      <c r="PBU261" s="331"/>
      <c r="PBV261" s="332"/>
      <c r="PBW261" s="418"/>
      <c r="PBX261" s="223"/>
      <c r="PBY261" s="223"/>
      <c r="PBZ261" s="333"/>
      <c r="PCA261" s="333"/>
      <c r="PCB261" s="223"/>
      <c r="PCC261" s="418"/>
      <c r="PCD261" s="418"/>
      <c r="PCE261" s="331"/>
      <c r="PCF261" s="332"/>
      <c r="PCG261" s="418"/>
      <c r="PCH261" s="223"/>
      <c r="PCI261" s="223"/>
      <c r="PCJ261" s="333"/>
      <c r="PCK261" s="333"/>
      <c r="PCL261" s="223"/>
      <c r="PCM261" s="418"/>
      <c r="PCN261" s="418"/>
      <c r="PCO261" s="331"/>
      <c r="PCP261" s="332"/>
      <c r="PCQ261" s="418"/>
      <c r="PCR261" s="223"/>
      <c r="PCS261" s="223"/>
      <c r="PCT261" s="333"/>
      <c r="PCU261" s="333"/>
      <c r="PCV261" s="223"/>
      <c r="PCW261" s="418"/>
      <c r="PCX261" s="418"/>
      <c r="PCY261" s="331"/>
      <c r="PCZ261" s="332"/>
      <c r="PDA261" s="418"/>
      <c r="PDB261" s="223"/>
      <c r="PDC261" s="223"/>
      <c r="PDD261" s="333"/>
      <c r="PDE261" s="333"/>
      <c r="PDF261" s="223"/>
      <c r="PDG261" s="418"/>
      <c r="PDH261" s="418"/>
      <c r="PDI261" s="331"/>
      <c r="PDJ261" s="332"/>
      <c r="PDK261" s="418"/>
      <c r="PDL261" s="223"/>
      <c r="PDM261" s="223"/>
      <c r="PDN261" s="333"/>
      <c r="PDO261" s="333"/>
      <c r="PDP261" s="223"/>
      <c r="PDQ261" s="418"/>
      <c r="PDR261" s="418"/>
      <c r="PDS261" s="331"/>
      <c r="PDT261" s="332"/>
      <c r="PDU261" s="418"/>
      <c r="PDV261" s="223"/>
      <c r="PDW261" s="223"/>
      <c r="PDX261" s="333"/>
      <c r="PDY261" s="333"/>
      <c r="PDZ261" s="223"/>
      <c r="PEA261" s="418"/>
      <c r="PEB261" s="418"/>
      <c r="PEC261" s="331"/>
      <c r="PED261" s="332"/>
      <c r="PEE261" s="418"/>
      <c r="PEF261" s="223"/>
      <c r="PEG261" s="223"/>
      <c r="PEH261" s="333"/>
      <c r="PEI261" s="333"/>
      <c r="PEJ261" s="223"/>
      <c r="PEK261" s="418"/>
      <c r="PEL261" s="418"/>
      <c r="PEM261" s="331"/>
      <c r="PEN261" s="332"/>
      <c r="PEO261" s="418"/>
      <c r="PEP261" s="223"/>
      <c r="PEQ261" s="223"/>
      <c r="PER261" s="333"/>
      <c r="PES261" s="333"/>
      <c r="PET261" s="223"/>
      <c r="PEU261" s="418"/>
      <c r="PEV261" s="418"/>
      <c r="PEW261" s="331"/>
      <c r="PEX261" s="332"/>
      <c r="PEY261" s="418"/>
      <c r="PEZ261" s="223"/>
      <c r="PFA261" s="223"/>
      <c r="PFB261" s="333"/>
      <c r="PFC261" s="333"/>
      <c r="PFD261" s="223"/>
      <c r="PFE261" s="418"/>
      <c r="PFF261" s="418"/>
      <c r="PFG261" s="331"/>
      <c r="PFH261" s="332"/>
      <c r="PFI261" s="418"/>
      <c r="PFJ261" s="223"/>
      <c r="PFK261" s="223"/>
      <c r="PFL261" s="333"/>
      <c r="PFM261" s="333"/>
      <c r="PFN261" s="223"/>
      <c r="PFO261" s="418"/>
      <c r="PFP261" s="418"/>
      <c r="PFQ261" s="331"/>
      <c r="PFR261" s="332"/>
      <c r="PFS261" s="418"/>
      <c r="PFT261" s="223"/>
      <c r="PFU261" s="223"/>
      <c r="PFV261" s="333"/>
      <c r="PFW261" s="333"/>
      <c r="PFX261" s="223"/>
      <c r="PFY261" s="418"/>
      <c r="PFZ261" s="418"/>
      <c r="PGA261" s="331"/>
      <c r="PGB261" s="332"/>
      <c r="PGC261" s="418"/>
      <c r="PGD261" s="223"/>
      <c r="PGE261" s="223"/>
      <c r="PGF261" s="333"/>
      <c r="PGG261" s="333"/>
      <c r="PGH261" s="223"/>
      <c r="PGI261" s="418"/>
      <c r="PGJ261" s="418"/>
      <c r="PGK261" s="331"/>
      <c r="PGL261" s="332"/>
      <c r="PGM261" s="418"/>
      <c r="PGN261" s="223"/>
      <c r="PGO261" s="223"/>
      <c r="PGP261" s="333"/>
      <c r="PGQ261" s="333"/>
      <c r="PGR261" s="223"/>
      <c r="PGS261" s="418"/>
      <c r="PGT261" s="418"/>
      <c r="PGU261" s="331"/>
      <c r="PGV261" s="332"/>
      <c r="PGW261" s="418"/>
      <c r="PGX261" s="223"/>
      <c r="PGY261" s="223"/>
      <c r="PGZ261" s="333"/>
      <c r="PHA261" s="333"/>
      <c r="PHB261" s="223"/>
      <c r="PHC261" s="418"/>
      <c r="PHD261" s="418"/>
      <c r="PHE261" s="331"/>
      <c r="PHF261" s="332"/>
      <c r="PHG261" s="418"/>
      <c r="PHH261" s="223"/>
      <c r="PHI261" s="223"/>
      <c r="PHJ261" s="333"/>
      <c r="PHK261" s="333"/>
      <c r="PHL261" s="223"/>
      <c r="PHM261" s="418"/>
      <c r="PHN261" s="418"/>
      <c r="PHO261" s="331"/>
      <c r="PHP261" s="332"/>
      <c r="PHQ261" s="418"/>
      <c r="PHR261" s="223"/>
      <c r="PHS261" s="223"/>
      <c r="PHT261" s="333"/>
      <c r="PHU261" s="333"/>
      <c r="PHV261" s="223"/>
      <c r="PHW261" s="418"/>
      <c r="PHX261" s="418"/>
      <c r="PHY261" s="331"/>
      <c r="PHZ261" s="332"/>
      <c r="PIA261" s="418"/>
      <c r="PIB261" s="223"/>
      <c r="PIC261" s="223"/>
      <c r="PID261" s="333"/>
      <c r="PIE261" s="333"/>
      <c r="PIF261" s="223"/>
      <c r="PIG261" s="418"/>
      <c r="PIH261" s="418"/>
      <c r="PII261" s="331"/>
      <c r="PIJ261" s="332"/>
      <c r="PIK261" s="418"/>
      <c r="PIL261" s="223"/>
      <c r="PIM261" s="223"/>
      <c r="PIN261" s="333"/>
      <c r="PIO261" s="333"/>
      <c r="PIP261" s="223"/>
      <c r="PIQ261" s="418"/>
      <c r="PIR261" s="418"/>
      <c r="PIS261" s="331"/>
      <c r="PIT261" s="332"/>
      <c r="PIU261" s="418"/>
      <c r="PIV261" s="223"/>
      <c r="PIW261" s="223"/>
      <c r="PIX261" s="333"/>
      <c r="PIY261" s="333"/>
      <c r="PIZ261" s="223"/>
      <c r="PJA261" s="418"/>
      <c r="PJB261" s="418"/>
      <c r="PJC261" s="331"/>
      <c r="PJD261" s="332"/>
      <c r="PJE261" s="418"/>
      <c r="PJF261" s="223"/>
      <c r="PJG261" s="223"/>
      <c r="PJH261" s="333"/>
      <c r="PJI261" s="333"/>
      <c r="PJJ261" s="223"/>
      <c r="PJK261" s="418"/>
      <c r="PJL261" s="418"/>
      <c r="PJM261" s="331"/>
      <c r="PJN261" s="332"/>
      <c r="PJO261" s="418"/>
      <c r="PJP261" s="223"/>
      <c r="PJQ261" s="223"/>
      <c r="PJR261" s="333"/>
      <c r="PJS261" s="333"/>
      <c r="PJT261" s="223"/>
      <c r="PJU261" s="418"/>
      <c r="PJV261" s="418"/>
      <c r="PJW261" s="331"/>
      <c r="PJX261" s="332"/>
      <c r="PJY261" s="418"/>
      <c r="PJZ261" s="223"/>
      <c r="PKA261" s="223"/>
      <c r="PKB261" s="333"/>
      <c r="PKC261" s="333"/>
      <c r="PKD261" s="223"/>
      <c r="PKE261" s="418"/>
      <c r="PKF261" s="418"/>
      <c r="PKG261" s="331"/>
      <c r="PKH261" s="332"/>
      <c r="PKI261" s="418"/>
      <c r="PKJ261" s="223"/>
      <c r="PKK261" s="223"/>
      <c r="PKL261" s="333"/>
      <c r="PKM261" s="333"/>
      <c r="PKN261" s="223"/>
      <c r="PKO261" s="418"/>
      <c r="PKP261" s="418"/>
      <c r="PKQ261" s="331"/>
      <c r="PKR261" s="332"/>
      <c r="PKS261" s="418"/>
      <c r="PKT261" s="223"/>
      <c r="PKU261" s="223"/>
      <c r="PKV261" s="333"/>
      <c r="PKW261" s="333"/>
      <c r="PKX261" s="223"/>
      <c r="PKY261" s="418"/>
      <c r="PKZ261" s="418"/>
      <c r="PLA261" s="331"/>
      <c r="PLB261" s="332"/>
      <c r="PLC261" s="418"/>
      <c r="PLD261" s="223"/>
      <c r="PLE261" s="223"/>
      <c r="PLF261" s="333"/>
      <c r="PLG261" s="333"/>
      <c r="PLH261" s="223"/>
      <c r="PLI261" s="418"/>
      <c r="PLJ261" s="418"/>
      <c r="PLK261" s="331"/>
      <c r="PLL261" s="332"/>
      <c r="PLM261" s="418"/>
      <c r="PLN261" s="223"/>
      <c r="PLO261" s="223"/>
      <c r="PLP261" s="333"/>
      <c r="PLQ261" s="333"/>
      <c r="PLR261" s="223"/>
      <c r="PLS261" s="418"/>
      <c r="PLT261" s="418"/>
      <c r="PLU261" s="331"/>
      <c r="PLV261" s="332"/>
      <c r="PLW261" s="418"/>
      <c r="PLX261" s="223"/>
      <c r="PLY261" s="223"/>
      <c r="PLZ261" s="333"/>
      <c r="PMA261" s="333"/>
      <c r="PMB261" s="223"/>
      <c r="PMC261" s="418"/>
      <c r="PMD261" s="418"/>
      <c r="PME261" s="331"/>
      <c r="PMF261" s="332"/>
      <c r="PMG261" s="418"/>
      <c r="PMH261" s="223"/>
      <c r="PMI261" s="223"/>
      <c r="PMJ261" s="333"/>
      <c r="PMK261" s="333"/>
      <c r="PML261" s="223"/>
      <c r="PMM261" s="418"/>
      <c r="PMN261" s="418"/>
      <c r="PMO261" s="331"/>
      <c r="PMP261" s="332"/>
      <c r="PMQ261" s="418"/>
      <c r="PMR261" s="223"/>
      <c r="PMS261" s="223"/>
      <c r="PMT261" s="333"/>
      <c r="PMU261" s="333"/>
      <c r="PMV261" s="223"/>
      <c r="PMW261" s="418"/>
      <c r="PMX261" s="418"/>
      <c r="PMY261" s="331"/>
      <c r="PMZ261" s="332"/>
      <c r="PNA261" s="418"/>
      <c r="PNB261" s="223"/>
      <c r="PNC261" s="223"/>
      <c r="PND261" s="333"/>
      <c r="PNE261" s="333"/>
      <c r="PNF261" s="223"/>
      <c r="PNG261" s="418"/>
      <c r="PNH261" s="418"/>
      <c r="PNI261" s="331"/>
      <c r="PNJ261" s="332"/>
      <c r="PNK261" s="418"/>
      <c r="PNL261" s="223"/>
      <c r="PNM261" s="223"/>
      <c r="PNN261" s="333"/>
      <c r="PNO261" s="333"/>
      <c r="PNP261" s="223"/>
      <c r="PNQ261" s="418"/>
      <c r="PNR261" s="418"/>
      <c r="PNS261" s="331"/>
      <c r="PNT261" s="332"/>
      <c r="PNU261" s="418"/>
      <c r="PNV261" s="223"/>
      <c r="PNW261" s="223"/>
      <c r="PNX261" s="333"/>
      <c r="PNY261" s="333"/>
      <c r="PNZ261" s="223"/>
      <c r="POA261" s="418"/>
      <c r="POB261" s="418"/>
      <c r="POC261" s="331"/>
      <c r="POD261" s="332"/>
      <c r="POE261" s="418"/>
      <c r="POF261" s="223"/>
      <c r="POG261" s="223"/>
      <c r="POH261" s="333"/>
      <c r="POI261" s="333"/>
      <c r="POJ261" s="223"/>
      <c r="POK261" s="418"/>
      <c r="POL261" s="418"/>
      <c r="POM261" s="331"/>
      <c r="PON261" s="332"/>
      <c r="POO261" s="418"/>
      <c r="POP261" s="223"/>
      <c r="POQ261" s="223"/>
      <c r="POR261" s="333"/>
      <c r="POS261" s="333"/>
      <c r="POT261" s="223"/>
      <c r="POU261" s="418"/>
      <c r="POV261" s="418"/>
      <c r="POW261" s="331"/>
      <c r="POX261" s="332"/>
      <c r="POY261" s="418"/>
      <c r="POZ261" s="223"/>
      <c r="PPA261" s="223"/>
      <c r="PPB261" s="333"/>
      <c r="PPC261" s="333"/>
      <c r="PPD261" s="223"/>
      <c r="PPE261" s="418"/>
      <c r="PPF261" s="418"/>
      <c r="PPG261" s="331"/>
      <c r="PPH261" s="332"/>
      <c r="PPI261" s="418"/>
      <c r="PPJ261" s="223"/>
      <c r="PPK261" s="223"/>
      <c r="PPL261" s="333"/>
      <c r="PPM261" s="333"/>
      <c r="PPN261" s="223"/>
      <c r="PPO261" s="418"/>
      <c r="PPP261" s="418"/>
      <c r="PPQ261" s="331"/>
      <c r="PPR261" s="332"/>
      <c r="PPS261" s="418"/>
      <c r="PPT261" s="223"/>
      <c r="PPU261" s="223"/>
      <c r="PPV261" s="333"/>
      <c r="PPW261" s="333"/>
      <c r="PPX261" s="223"/>
      <c r="PPY261" s="418"/>
      <c r="PPZ261" s="418"/>
      <c r="PQA261" s="331"/>
      <c r="PQB261" s="332"/>
      <c r="PQC261" s="418"/>
      <c r="PQD261" s="223"/>
      <c r="PQE261" s="223"/>
      <c r="PQF261" s="333"/>
      <c r="PQG261" s="333"/>
      <c r="PQH261" s="223"/>
      <c r="PQI261" s="418"/>
      <c r="PQJ261" s="418"/>
      <c r="PQK261" s="331"/>
      <c r="PQL261" s="332"/>
      <c r="PQM261" s="418"/>
      <c r="PQN261" s="223"/>
      <c r="PQO261" s="223"/>
      <c r="PQP261" s="333"/>
      <c r="PQQ261" s="333"/>
      <c r="PQR261" s="223"/>
      <c r="PQS261" s="418"/>
      <c r="PQT261" s="418"/>
      <c r="PQU261" s="331"/>
      <c r="PQV261" s="332"/>
      <c r="PQW261" s="418"/>
      <c r="PQX261" s="223"/>
      <c r="PQY261" s="223"/>
      <c r="PQZ261" s="333"/>
      <c r="PRA261" s="333"/>
      <c r="PRB261" s="223"/>
      <c r="PRC261" s="418"/>
      <c r="PRD261" s="418"/>
      <c r="PRE261" s="331"/>
      <c r="PRF261" s="332"/>
      <c r="PRG261" s="418"/>
      <c r="PRH261" s="223"/>
      <c r="PRI261" s="223"/>
      <c r="PRJ261" s="333"/>
      <c r="PRK261" s="333"/>
      <c r="PRL261" s="223"/>
      <c r="PRM261" s="418"/>
      <c r="PRN261" s="418"/>
      <c r="PRO261" s="331"/>
      <c r="PRP261" s="332"/>
      <c r="PRQ261" s="418"/>
      <c r="PRR261" s="223"/>
      <c r="PRS261" s="223"/>
      <c r="PRT261" s="333"/>
      <c r="PRU261" s="333"/>
      <c r="PRV261" s="223"/>
      <c r="PRW261" s="418"/>
      <c r="PRX261" s="418"/>
      <c r="PRY261" s="331"/>
      <c r="PRZ261" s="332"/>
      <c r="PSA261" s="418"/>
      <c r="PSB261" s="223"/>
      <c r="PSC261" s="223"/>
      <c r="PSD261" s="333"/>
      <c r="PSE261" s="333"/>
      <c r="PSF261" s="223"/>
      <c r="PSG261" s="418"/>
      <c r="PSH261" s="418"/>
      <c r="PSI261" s="331"/>
      <c r="PSJ261" s="332"/>
      <c r="PSK261" s="418"/>
      <c r="PSL261" s="223"/>
      <c r="PSM261" s="223"/>
      <c r="PSN261" s="333"/>
      <c r="PSO261" s="333"/>
      <c r="PSP261" s="223"/>
      <c r="PSQ261" s="418"/>
      <c r="PSR261" s="418"/>
      <c r="PSS261" s="331"/>
      <c r="PST261" s="332"/>
      <c r="PSU261" s="418"/>
      <c r="PSV261" s="223"/>
      <c r="PSW261" s="223"/>
      <c r="PSX261" s="333"/>
      <c r="PSY261" s="333"/>
      <c r="PSZ261" s="223"/>
      <c r="PTA261" s="418"/>
      <c r="PTB261" s="418"/>
      <c r="PTC261" s="331"/>
      <c r="PTD261" s="332"/>
      <c r="PTE261" s="418"/>
      <c r="PTF261" s="223"/>
      <c r="PTG261" s="223"/>
      <c r="PTH261" s="333"/>
      <c r="PTI261" s="333"/>
      <c r="PTJ261" s="223"/>
      <c r="PTK261" s="418"/>
      <c r="PTL261" s="418"/>
      <c r="PTM261" s="331"/>
      <c r="PTN261" s="332"/>
      <c r="PTO261" s="418"/>
      <c r="PTP261" s="223"/>
      <c r="PTQ261" s="223"/>
      <c r="PTR261" s="333"/>
      <c r="PTS261" s="333"/>
      <c r="PTT261" s="223"/>
      <c r="PTU261" s="418"/>
      <c r="PTV261" s="418"/>
      <c r="PTW261" s="331"/>
      <c r="PTX261" s="332"/>
      <c r="PTY261" s="418"/>
      <c r="PTZ261" s="223"/>
      <c r="PUA261" s="223"/>
      <c r="PUB261" s="333"/>
      <c r="PUC261" s="333"/>
      <c r="PUD261" s="223"/>
      <c r="PUE261" s="418"/>
      <c r="PUF261" s="418"/>
      <c r="PUG261" s="331"/>
      <c r="PUH261" s="332"/>
      <c r="PUI261" s="418"/>
      <c r="PUJ261" s="223"/>
      <c r="PUK261" s="223"/>
      <c r="PUL261" s="333"/>
      <c r="PUM261" s="333"/>
      <c r="PUN261" s="223"/>
      <c r="PUO261" s="418"/>
      <c r="PUP261" s="418"/>
      <c r="PUQ261" s="331"/>
      <c r="PUR261" s="332"/>
      <c r="PUS261" s="418"/>
      <c r="PUT261" s="223"/>
      <c r="PUU261" s="223"/>
      <c r="PUV261" s="333"/>
      <c r="PUW261" s="333"/>
      <c r="PUX261" s="223"/>
      <c r="PUY261" s="418"/>
      <c r="PUZ261" s="418"/>
      <c r="PVA261" s="331"/>
      <c r="PVB261" s="332"/>
      <c r="PVC261" s="418"/>
      <c r="PVD261" s="223"/>
      <c r="PVE261" s="223"/>
      <c r="PVF261" s="333"/>
      <c r="PVG261" s="333"/>
      <c r="PVH261" s="223"/>
      <c r="PVI261" s="418"/>
      <c r="PVJ261" s="418"/>
      <c r="PVK261" s="331"/>
      <c r="PVL261" s="332"/>
      <c r="PVM261" s="418"/>
      <c r="PVN261" s="223"/>
      <c r="PVO261" s="223"/>
      <c r="PVP261" s="333"/>
      <c r="PVQ261" s="333"/>
      <c r="PVR261" s="223"/>
      <c r="PVS261" s="418"/>
      <c r="PVT261" s="418"/>
      <c r="PVU261" s="331"/>
      <c r="PVV261" s="332"/>
      <c r="PVW261" s="418"/>
      <c r="PVX261" s="223"/>
      <c r="PVY261" s="223"/>
      <c r="PVZ261" s="333"/>
      <c r="PWA261" s="333"/>
      <c r="PWB261" s="223"/>
      <c r="PWC261" s="418"/>
      <c r="PWD261" s="418"/>
      <c r="PWE261" s="331"/>
      <c r="PWF261" s="332"/>
      <c r="PWG261" s="418"/>
      <c r="PWH261" s="223"/>
      <c r="PWI261" s="223"/>
      <c r="PWJ261" s="333"/>
      <c r="PWK261" s="333"/>
      <c r="PWL261" s="223"/>
      <c r="PWM261" s="418"/>
      <c r="PWN261" s="418"/>
      <c r="PWO261" s="331"/>
      <c r="PWP261" s="332"/>
      <c r="PWQ261" s="418"/>
      <c r="PWR261" s="223"/>
      <c r="PWS261" s="223"/>
      <c r="PWT261" s="333"/>
      <c r="PWU261" s="333"/>
      <c r="PWV261" s="223"/>
      <c r="PWW261" s="418"/>
      <c r="PWX261" s="418"/>
      <c r="PWY261" s="331"/>
      <c r="PWZ261" s="332"/>
      <c r="PXA261" s="418"/>
      <c r="PXB261" s="223"/>
      <c r="PXC261" s="223"/>
      <c r="PXD261" s="333"/>
      <c r="PXE261" s="333"/>
      <c r="PXF261" s="223"/>
      <c r="PXG261" s="418"/>
      <c r="PXH261" s="418"/>
      <c r="PXI261" s="331"/>
      <c r="PXJ261" s="332"/>
      <c r="PXK261" s="418"/>
      <c r="PXL261" s="223"/>
      <c r="PXM261" s="223"/>
      <c r="PXN261" s="333"/>
      <c r="PXO261" s="333"/>
      <c r="PXP261" s="223"/>
      <c r="PXQ261" s="418"/>
      <c r="PXR261" s="418"/>
      <c r="PXS261" s="331"/>
      <c r="PXT261" s="332"/>
      <c r="PXU261" s="418"/>
      <c r="PXV261" s="223"/>
      <c r="PXW261" s="223"/>
      <c r="PXX261" s="333"/>
      <c r="PXY261" s="333"/>
      <c r="PXZ261" s="223"/>
      <c r="PYA261" s="418"/>
      <c r="PYB261" s="418"/>
      <c r="PYC261" s="331"/>
      <c r="PYD261" s="332"/>
      <c r="PYE261" s="418"/>
      <c r="PYF261" s="223"/>
      <c r="PYG261" s="223"/>
      <c r="PYH261" s="333"/>
      <c r="PYI261" s="333"/>
      <c r="PYJ261" s="223"/>
      <c r="PYK261" s="418"/>
      <c r="PYL261" s="418"/>
      <c r="PYM261" s="331"/>
      <c r="PYN261" s="332"/>
      <c r="PYO261" s="418"/>
      <c r="PYP261" s="223"/>
      <c r="PYQ261" s="223"/>
      <c r="PYR261" s="333"/>
      <c r="PYS261" s="333"/>
      <c r="PYT261" s="223"/>
      <c r="PYU261" s="418"/>
      <c r="PYV261" s="418"/>
      <c r="PYW261" s="331"/>
      <c r="PYX261" s="332"/>
      <c r="PYY261" s="418"/>
      <c r="PYZ261" s="223"/>
      <c r="PZA261" s="223"/>
      <c r="PZB261" s="333"/>
      <c r="PZC261" s="333"/>
      <c r="PZD261" s="223"/>
      <c r="PZE261" s="418"/>
      <c r="PZF261" s="418"/>
      <c r="PZG261" s="331"/>
      <c r="PZH261" s="332"/>
      <c r="PZI261" s="418"/>
      <c r="PZJ261" s="223"/>
      <c r="PZK261" s="223"/>
      <c r="PZL261" s="333"/>
      <c r="PZM261" s="333"/>
      <c r="PZN261" s="223"/>
      <c r="PZO261" s="418"/>
      <c r="PZP261" s="418"/>
      <c r="PZQ261" s="331"/>
      <c r="PZR261" s="332"/>
      <c r="PZS261" s="418"/>
      <c r="PZT261" s="223"/>
      <c r="PZU261" s="223"/>
      <c r="PZV261" s="333"/>
      <c r="PZW261" s="333"/>
      <c r="PZX261" s="223"/>
      <c r="PZY261" s="418"/>
      <c r="PZZ261" s="418"/>
      <c r="QAA261" s="331"/>
      <c r="QAB261" s="332"/>
      <c r="QAC261" s="418"/>
      <c r="QAD261" s="223"/>
      <c r="QAE261" s="223"/>
      <c r="QAF261" s="333"/>
      <c r="QAG261" s="333"/>
      <c r="QAH261" s="223"/>
      <c r="QAI261" s="418"/>
      <c r="QAJ261" s="418"/>
      <c r="QAK261" s="331"/>
      <c r="QAL261" s="332"/>
      <c r="QAM261" s="418"/>
      <c r="QAN261" s="223"/>
      <c r="QAO261" s="223"/>
      <c r="QAP261" s="333"/>
      <c r="QAQ261" s="333"/>
      <c r="QAR261" s="223"/>
      <c r="QAS261" s="418"/>
      <c r="QAT261" s="418"/>
      <c r="QAU261" s="331"/>
      <c r="QAV261" s="332"/>
      <c r="QAW261" s="418"/>
      <c r="QAX261" s="223"/>
      <c r="QAY261" s="223"/>
      <c r="QAZ261" s="333"/>
      <c r="QBA261" s="333"/>
      <c r="QBB261" s="223"/>
      <c r="QBC261" s="418"/>
      <c r="QBD261" s="418"/>
      <c r="QBE261" s="331"/>
      <c r="QBF261" s="332"/>
      <c r="QBG261" s="418"/>
      <c r="QBH261" s="223"/>
      <c r="QBI261" s="223"/>
      <c r="QBJ261" s="333"/>
      <c r="QBK261" s="333"/>
      <c r="QBL261" s="223"/>
      <c r="QBM261" s="418"/>
      <c r="QBN261" s="418"/>
      <c r="QBO261" s="331"/>
      <c r="QBP261" s="332"/>
      <c r="QBQ261" s="418"/>
      <c r="QBR261" s="223"/>
      <c r="QBS261" s="223"/>
      <c r="QBT261" s="333"/>
      <c r="QBU261" s="333"/>
      <c r="QBV261" s="223"/>
      <c r="QBW261" s="418"/>
      <c r="QBX261" s="418"/>
      <c r="QBY261" s="331"/>
      <c r="QBZ261" s="332"/>
      <c r="QCA261" s="418"/>
      <c r="QCB261" s="223"/>
      <c r="QCC261" s="223"/>
      <c r="QCD261" s="333"/>
      <c r="QCE261" s="333"/>
      <c r="QCF261" s="223"/>
      <c r="QCG261" s="418"/>
      <c r="QCH261" s="418"/>
      <c r="QCI261" s="331"/>
      <c r="QCJ261" s="332"/>
      <c r="QCK261" s="418"/>
      <c r="QCL261" s="223"/>
      <c r="QCM261" s="223"/>
      <c r="QCN261" s="333"/>
      <c r="QCO261" s="333"/>
      <c r="QCP261" s="223"/>
      <c r="QCQ261" s="418"/>
      <c r="QCR261" s="418"/>
      <c r="QCS261" s="331"/>
      <c r="QCT261" s="332"/>
      <c r="QCU261" s="418"/>
      <c r="QCV261" s="223"/>
      <c r="QCW261" s="223"/>
      <c r="QCX261" s="333"/>
      <c r="QCY261" s="333"/>
      <c r="QCZ261" s="223"/>
      <c r="QDA261" s="418"/>
      <c r="QDB261" s="418"/>
      <c r="QDC261" s="331"/>
      <c r="QDD261" s="332"/>
      <c r="QDE261" s="418"/>
      <c r="QDF261" s="223"/>
      <c r="QDG261" s="223"/>
      <c r="QDH261" s="333"/>
      <c r="QDI261" s="333"/>
      <c r="QDJ261" s="223"/>
      <c r="QDK261" s="418"/>
      <c r="QDL261" s="418"/>
      <c r="QDM261" s="331"/>
      <c r="QDN261" s="332"/>
      <c r="QDO261" s="418"/>
      <c r="QDP261" s="223"/>
      <c r="QDQ261" s="223"/>
      <c r="QDR261" s="333"/>
      <c r="QDS261" s="333"/>
      <c r="QDT261" s="223"/>
      <c r="QDU261" s="418"/>
      <c r="QDV261" s="418"/>
      <c r="QDW261" s="331"/>
      <c r="QDX261" s="332"/>
      <c r="QDY261" s="418"/>
      <c r="QDZ261" s="223"/>
      <c r="QEA261" s="223"/>
      <c r="QEB261" s="333"/>
      <c r="QEC261" s="333"/>
      <c r="QED261" s="223"/>
      <c r="QEE261" s="418"/>
      <c r="QEF261" s="418"/>
      <c r="QEG261" s="331"/>
      <c r="QEH261" s="332"/>
      <c r="QEI261" s="418"/>
      <c r="QEJ261" s="223"/>
      <c r="QEK261" s="223"/>
      <c r="QEL261" s="333"/>
      <c r="QEM261" s="333"/>
      <c r="QEN261" s="223"/>
      <c r="QEO261" s="418"/>
      <c r="QEP261" s="418"/>
      <c r="QEQ261" s="331"/>
      <c r="QER261" s="332"/>
      <c r="QES261" s="418"/>
      <c r="QET261" s="223"/>
      <c r="QEU261" s="223"/>
      <c r="QEV261" s="333"/>
      <c r="QEW261" s="333"/>
      <c r="QEX261" s="223"/>
      <c r="QEY261" s="418"/>
      <c r="QEZ261" s="418"/>
      <c r="QFA261" s="331"/>
      <c r="QFB261" s="332"/>
      <c r="QFC261" s="418"/>
      <c r="QFD261" s="223"/>
      <c r="QFE261" s="223"/>
      <c r="QFF261" s="333"/>
      <c r="QFG261" s="333"/>
      <c r="QFH261" s="223"/>
      <c r="QFI261" s="418"/>
      <c r="QFJ261" s="418"/>
      <c r="QFK261" s="331"/>
      <c r="QFL261" s="332"/>
      <c r="QFM261" s="418"/>
      <c r="QFN261" s="223"/>
      <c r="QFO261" s="223"/>
      <c r="QFP261" s="333"/>
      <c r="QFQ261" s="333"/>
      <c r="QFR261" s="223"/>
      <c r="QFS261" s="418"/>
      <c r="QFT261" s="418"/>
      <c r="QFU261" s="331"/>
      <c r="QFV261" s="332"/>
      <c r="QFW261" s="418"/>
      <c r="QFX261" s="223"/>
      <c r="QFY261" s="223"/>
      <c r="QFZ261" s="333"/>
      <c r="QGA261" s="333"/>
      <c r="QGB261" s="223"/>
      <c r="QGC261" s="418"/>
      <c r="QGD261" s="418"/>
      <c r="QGE261" s="331"/>
      <c r="QGF261" s="332"/>
      <c r="QGG261" s="418"/>
      <c r="QGH261" s="223"/>
      <c r="QGI261" s="223"/>
      <c r="QGJ261" s="333"/>
      <c r="QGK261" s="333"/>
      <c r="QGL261" s="223"/>
      <c r="QGM261" s="418"/>
      <c r="QGN261" s="418"/>
      <c r="QGO261" s="331"/>
      <c r="QGP261" s="332"/>
      <c r="QGQ261" s="418"/>
      <c r="QGR261" s="223"/>
      <c r="QGS261" s="223"/>
      <c r="QGT261" s="333"/>
      <c r="QGU261" s="333"/>
      <c r="QGV261" s="223"/>
      <c r="QGW261" s="418"/>
      <c r="QGX261" s="418"/>
      <c r="QGY261" s="331"/>
      <c r="QGZ261" s="332"/>
      <c r="QHA261" s="418"/>
      <c r="QHB261" s="223"/>
      <c r="QHC261" s="223"/>
      <c r="QHD261" s="333"/>
      <c r="QHE261" s="333"/>
      <c r="QHF261" s="223"/>
      <c r="QHG261" s="418"/>
      <c r="QHH261" s="418"/>
      <c r="QHI261" s="331"/>
      <c r="QHJ261" s="332"/>
      <c r="QHK261" s="418"/>
      <c r="QHL261" s="223"/>
      <c r="QHM261" s="223"/>
      <c r="QHN261" s="333"/>
      <c r="QHO261" s="333"/>
      <c r="QHP261" s="223"/>
      <c r="QHQ261" s="418"/>
      <c r="QHR261" s="418"/>
      <c r="QHS261" s="331"/>
      <c r="QHT261" s="332"/>
      <c r="QHU261" s="418"/>
      <c r="QHV261" s="223"/>
      <c r="QHW261" s="223"/>
      <c r="QHX261" s="333"/>
      <c r="QHY261" s="333"/>
      <c r="QHZ261" s="223"/>
      <c r="QIA261" s="418"/>
      <c r="QIB261" s="418"/>
      <c r="QIC261" s="331"/>
      <c r="QID261" s="332"/>
      <c r="QIE261" s="418"/>
      <c r="QIF261" s="223"/>
      <c r="QIG261" s="223"/>
      <c r="QIH261" s="333"/>
      <c r="QII261" s="333"/>
      <c r="QIJ261" s="223"/>
      <c r="QIK261" s="418"/>
      <c r="QIL261" s="418"/>
      <c r="QIM261" s="331"/>
      <c r="QIN261" s="332"/>
      <c r="QIO261" s="418"/>
      <c r="QIP261" s="223"/>
      <c r="QIQ261" s="223"/>
      <c r="QIR261" s="333"/>
      <c r="QIS261" s="333"/>
      <c r="QIT261" s="223"/>
      <c r="QIU261" s="418"/>
      <c r="QIV261" s="418"/>
      <c r="QIW261" s="331"/>
      <c r="QIX261" s="332"/>
      <c r="QIY261" s="418"/>
      <c r="QIZ261" s="223"/>
      <c r="QJA261" s="223"/>
      <c r="QJB261" s="333"/>
      <c r="QJC261" s="333"/>
      <c r="QJD261" s="223"/>
      <c r="QJE261" s="418"/>
      <c r="QJF261" s="418"/>
      <c r="QJG261" s="331"/>
      <c r="QJH261" s="332"/>
      <c r="QJI261" s="418"/>
      <c r="QJJ261" s="223"/>
      <c r="QJK261" s="223"/>
      <c r="QJL261" s="333"/>
      <c r="QJM261" s="333"/>
      <c r="QJN261" s="223"/>
      <c r="QJO261" s="418"/>
      <c r="QJP261" s="418"/>
      <c r="QJQ261" s="331"/>
      <c r="QJR261" s="332"/>
      <c r="QJS261" s="418"/>
      <c r="QJT261" s="223"/>
      <c r="QJU261" s="223"/>
      <c r="QJV261" s="333"/>
      <c r="QJW261" s="333"/>
      <c r="QJX261" s="223"/>
      <c r="QJY261" s="418"/>
      <c r="QJZ261" s="418"/>
      <c r="QKA261" s="331"/>
      <c r="QKB261" s="332"/>
      <c r="QKC261" s="418"/>
      <c r="QKD261" s="223"/>
      <c r="QKE261" s="223"/>
      <c r="QKF261" s="333"/>
      <c r="QKG261" s="333"/>
      <c r="QKH261" s="223"/>
      <c r="QKI261" s="418"/>
      <c r="QKJ261" s="418"/>
      <c r="QKK261" s="331"/>
      <c r="QKL261" s="332"/>
      <c r="QKM261" s="418"/>
      <c r="QKN261" s="223"/>
      <c r="QKO261" s="223"/>
      <c r="QKP261" s="333"/>
      <c r="QKQ261" s="333"/>
      <c r="QKR261" s="223"/>
      <c r="QKS261" s="418"/>
      <c r="QKT261" s="418"/>
      <c r="QKU261" s="331"/>
      <c r="QKV261" s="332"/>
      <c r="QKW261" s="418"/>
      <c r="QKX261" s="223"/>
      <c r="QKY261" s="223"/>
      <c r="QKZ261" s="333"/>
      <c r="QLA261" s="333"/>
      <c r="QLB261" s="223"/>
      <c r="QLC261" s="418"/>
      <c r="QLD261" s="418"/>
      <c r="QLE261" s="331"/>
      <c r="QLF261" s="332"/>
      <c r="QLG261" s="418"/>
      <c r="QLH261" s="223"/>
      <c r="QLI261" s="223"/>
      <c r="QLJ261" s="333"/>
      <c r="QLK261" s="333"/>
      <c r="QLL261" s="223"/>
      <c r="QLM261" s="418"/>
      <c r="QLN261" s="418"/>
      <c r="QLO261" s="331"/>
      <c r="QLP261" s="332"/>
      <c r="QLQ261" s="418"/>
      <c r="QLR261" s="223"/>
      <c r="QLS261" s="223"/>
      <c r="QLT261" s="333"/>
      <c r="QLU261" s="333"/>
      <c r="QLV261" s="223"/>
      <c r="QLW261" s="418"/>
      <c r="QLX261" s="418"/>
      <c r="QLY261" s="331"/>
      <c r="QLZ261" s="332"/>
      <c r="QMA261" s="418"/>
      <c r="QMB261" s="223"/>
      <c r="QMC261" s="223"/>
      <c r="QMD261" s="333"/>
      <c r="QME261" s="333"/>
      <c r="QMF261" s="223"/>
      <c r="QMG261" s="418"/>
      <c r="QMH261" s="418"/>
      <c r="QMI261" s="331"/>
      <c r="QMJ261" s="332"/>
      <c r="QMK261" s="418"/>
      <c r="QML261" s="223"/>
      <c r="QMM261" s="223"/>
      <c r="QMN261" s="333"/>
      <c r="QMO261" s="333"/>
      <c r="QMP261" s="223"/>
      <c r="QMQ261" s="418"/>
      <c r="QMR261" s="418"/>
      <c r="QMS261" s="331"/>
      <c r="QMT261" s="332"/>
      <c r="QMU261" s="418"/>
      <c r="QMV261" s="223"/>
      <c r="QMW261" s="223"/>
      <c r="QMX261" s="333"/>
      <c r="QMY261" s="333"/>
      <c r="QMZ261" s="223"/>
      <c r="QNA261" s="418"/>
      <c r="QNB261" s="418"/>
      <c r="QNC261" s="331"/>
      <c r="QND261" s="332"/>
      <c r="QNE261" s="418"/>
      <c r="QNF261" s="223"/>
      <c r="QNG261" s="223"/>
      <c r="QNH261" s="333"/>
      <c r="QNI261" s="333"/>
      <c r="QNJ261" s="223"/>
      <c r="QNK261" s="418"/>
      <c r="QNL261" s="418"/>
      <c r="QNM261" s="331"/>
      <c r="QNN261" s="332"/>
      <c r="QNO261" s="418"/>
      <c r="QNP261" s="223"/>
      <c r="QNQ261" s="223"/>
      <c r="QNR261" s="333"/>
      <c r="QNS261" s="333"/>
      <c r="QNT261" s="223"/>
      <c r="QNU261" s="418"/>
      <c r="QNV261" s="418"/>
      <c r="QNW261" s="331"/>
      <c r="QNX261" s="332"/>
      <c r="QNY261" s="418"/>
      <c r="QNZ261" s="223"/>
      <c r="QOA261" s="223"/>
      <c r="QOB261" s="333"/>
      <c r="QOC261" s="333"/>
      <c r="QOD261" s="223"/>
      <c r="QOE261" s="418"/>
      <c r="QOF261" s="418"/>
      <c r="QOG261" s="331"/>
      <c r="QOH261" s="332"/>
      <c r="QOI261" s="418"/>
      <c r="QOJ261" s="223"/>
      <c r="QOK261" s="223"/>
      <c r="QOL261" s="333"/>
      <c r="QOM261" s="333"/>
      <c r="QON261" s="223"/>
      <c r="QOO261" s="418"/>
      <c r="QOP261" s="418"/>
      <c r="QOQ261" s="331"/>
      <c r="QOR261" s="332"/>
      <c r="QOS261" s="418"/>
      <c r="QOT261" s="223"/>
      <c r="QOU261" s="223"/>
      <c r="QOV261" s="333"/>
      <c r="QOW261" s="333"/>
      <c r="QOX261" s="223"/>
      <c r="QOY261" s="418"/>
      <c r="QOZ261" s="418"/>
      <c r="QPA261" s="331"/>
      <c r="QPB261" s="332"/>
      <c r="QPC261" s="418"/>
      <c r="QPD261" s="223"/>
      <c r="QPE261" s="223"/>
      <c r="QPF261" s="333"/>
      <c r="QPG261" s="333"/>
      <c r="QPH261" s="223"/>
      <c r="QPI261" s="418"/>
      <c r="QPJ261" s="418"/>
      <c r="QPK261" s="331"/>
      <c r="QPL261" s="332"/>
      <c r="QPM261" s="418"/>
      <c r="QPN261" s="223"/>
      <c r="QPO261" s="223"/>
      <c r="QPP261" s="333"/>
      <c r="QPQ261" s="333"/>
      <c r="QPR261" s="223"/>
      <c r="QPS261" s="418"/>
      <c r="QPT261" s="418"/>
      <c r="QPU261" s="331"/>
      <c r="QPV261" s="332"/>
      <c r="QPW261" s="418"/>
      <c r="QPX261" s="223"/>
      <c r="QPY261" s="223"/>
      <c r="QPZ261" s="333"/>
      <c r="QQA261" s="333"/>
      <c r="QQB261" s="223"/>
      <c r="QQC261" s="418"/>
      <c r="QQD261" s="418"/>
      <c r="QQE261" s="331"/>
      <c r="QQF261" s="332"/>
      <c r="QQG261" s="418"/>
      <c r="QQH261" s="223"/>
      <c r="QQI261" s="223"/>
      <c r="QQJ261" s="333"/>
      <c r="QQK261" s="333"/>
      <c r="QQL261" s="223"/>
      <c r="QQM261" s="418"/>
      <c r="QQN261" s="418"/>
      <c r="QQO261" s="331"/>
      <c r="QQP261" s="332"/>
      <c r="QQQ261" s="418"/>
      <c r="QQR261" s="223"/>
      <c r="QQS261" s="223"/>
      <c r="QQT261" s="333"/>
      <c r="QQU261" s="333"/>
      <c r="QQV261" s="223"/>
      <c r="QQW261" s="418"/>
      <c r="QQX261" s="418"/>
      <c r="QQY261" s="331"/>
      <c r="QQZ261" s="332"/>
      <c r="QRA261" s="418"/>
      <c r="QRB261" s="223"/>
      <c r="QRC261" s="223"/>
      <c r="QRD261" s="333"/>
      <c r="QRE261" s="333"/>
      <c r="QRF261" s="223"/>
      <c r="QRG261" s="418"/>
      <c r="QRH261" s="418"/>
      <c r="QRI261" s="331"/>
      <c r="QRJ261" s="332"/>
      <c r="QRK261" s="418"/>
      <c r="QRL261" s="223"/>
      <c r="QRM261" s="223"/>
      <c r="QRN261" s="333"/>
      <c r="QRO261" s="333"/>
      <c r="QRP261" s="223"/>
      <c r="QRQ261" s="418"/>
      <c r="QRR261" s="418"/>
      <c r="QRS261" s="331"/>
      <c r="QRT261" s="332"/>
      <c r="QRU261" s="418"/>
      <c r="QRV261" s="223"/>
      <c r="QRW261" s="223"/>
      <c r="QRX261" s="333"/>
      <c r="QRY261" s="333"/>
      <c r="QRZ261" s="223"/>
      <c r="QSA261" s="418"/>
      <c r="QSB261" s="418"/>
      <c r="QSC261" s="331"/>
      <c r="QSD261" s="332"/>
      <c r="QSE261" s="418"/>
      <c r="QSF261" s="223"/>
      <c r="QSG261" s="223"/>
      <c r="QSH261" s="333"/>
      <c r="QSI261" s="333"/>
      <c r="QSJ261" s="223"/>
      <c r="QSK261" s="418"/>
      <c r="QSL261" s="418"/>
      <c r="QSM261" s="331"/>
      <c r="QSN261" s="332"/>
      <c r="QSO261" s="418"/>
      <c r="QSP261" s="223"/>
      <c r="QSQ261" s="223"/>
      <c r="QSR261" s="333"/>
      <c r="QSS261" s="333"/>
      <c r="QST261" s="223"/>
      <c r="QSU261" s="418"/>
      <c r="QSV261" s="418"/>
      <c r="QSW261" s="331"/>
      <c r="QSX261" s="332"/>
      <c r="QSY261" s="418"/>
      <c r="QSZ261" s="223"/>
      <c r="QTA261" s="223"/>
      <c r="QTB261" s="333"/>
      <c r="QTC261" s="333"/>
      <c r="QTD261" s="223"/>
      <c r="QTE261" s="418"/>
      <c r="QTF261" s="418"/>
      <c r="QTG261" s="331"/>
      <c r="QTH261" s="332"/>
      <c r="QTI261" s="418"/>
      <c r="QTJ261" s="223"/>
      <c r="QTK261" s="223"/>
      <c r="QTL261" s="333"/>
      <c r="QTM261" s="333"/>
      <c r="QTN261" s="223"/>
      <c r="QTO261" s="418"/>
      <c r="QTP261" s="418"/>
      <c r="QTQ261" s="331"/>
      <c r="QTR261" s="332"/>
      <c r="QTS261" s="418"/>
      <c r="QTT261" s="223"/>
      <c r="QTU261" s="223"/>
      <c r="QTV261" s="333"/>
      <c r="QTW261" s="333"/>
      <c r="QTX261" s="223"/>
      <c r="QTY261" s="418"/>
      <c r="QTZ261" s="418"/>
      <c r="QUA261" s="331"/>
      <c r="QUB261" s="332"/>
      <c r="QUC261" s="418"/>
      <c r="QUD261" s="223"/>
      <c r="QUE261" s="223"/>
      <c r="QUF261" s="333"/>
      <c r="QUG261" s="333"/>
      <c r="QUH261" s="223"/>
      <c r="QUI261" s="418"/>
      <c r="QUJ261" s="418"/>
      <c r="QUK261" s="331"/>
      <c r="QUL261" s="332"/>
      <c r="QUM261" s="418"/>
      <c r="QUN261" s="223"/>
      <c r="QUO261" s="223"/>
      <c r="QUP261" s="333"/>
      <c r="QUQ261" s="333"/>
      <c r="QUR261" s="223"/>
      <c r="QUS261" s="418"/>
      <c r="QUT261" s="418"/>
      <c r="QUU261" s="331"/>
      <c r="QUV261" s="332"/>
      <c r="QUW261" s="418"/>
      <c r="QUX261" s="223"/>
      <c r="QUY261" s="223"/>
      <c r="QUZ261" s="333"/>
      <c r="QVA261" s="333"/>
      <c r="QVB261" s="223"/>
      <c r="QVC261" s="418"/>
      <c r="QVD261" s="418"/>
      <c r="QVE261" s="331"/>
      <c r="QVF261" s="332"/>
      <c r="QVG261" s="418"/>
      <c r="QVH261" s="223"/>
      <c r="QVI261" s="223"/>
      <c r="QVJ261" s="333"/>
      <c r="QVK261" s="333"/>
      <c r="QVL261" s="223"/>
      <c r="QVM261" s="418"/>
      <c r="QVN261" s="418"/>
      <c r="QVO261" s="331"/>
      <c r="QVP261" s="332"/>
      <c r="QVQ261" s="418"/>
      <c r="QVR261" s="223"/>
      <c r="QVS261" s="223"/>
      <c r="QVT261" s="333"/>
      <c r="QVU261" s="333"/>
      <c r="QVV261" s="223"/>
      <c r="QVW261" s="418"/>
      <c r="QVX261" s="418"/>
      <c r="QVY261" s="331"/>
      <c r="QVZ261" s="332"/>
      <c r="QWA261" s="418"/>
      <c r="QWB261" s="223"/>
      <c r="QWC261" s="223"/>
      <c r="QWD261" s="333"/>
      <c r="QWE261" s="333"/>
      <c r="QWF261" s="223"/>
      <c r="QWG261" s="418"/>
      <c r="QWH261" s="418"/>
      <c r="QWI261" s="331"/>
      <c r="QWJ261" s="332"/>
      <c r="QWK261" s="418"/>
      <c r="QWL261" s="223"/>
      <c r="QWM261" s="223"/>
      <c r="QWN261" s="333"/>
      <c r="QWO261" s="333"/>
      <c r="QWP261" s="223"/>
      <c r="QWQ261" s="418"/>
      <c r="QWR261" s="418"/>
      <c r="QWS261" s="331"/>
      <c r="QWT261" s="332"/>
      <c r="QWU261" s="418"/>
      <c r="QWV261" s="223"/>
      <c r="QWW261" s="223"/>
      <c r="QWX261" s="333"/>
      <c r="QWY261" s="333"/>
      <c r="QWZ261" s="223"/>
      <c r="QXA261" s="418"/>
      <c r="QXB261" s="418"/>
      <c r="QXC261" s="331"/>
      <c r="QXD261" s="332"/>
      <c r="QXE261" s="418"/>
      <c r="QXF261" s="223"/>
      <c r="QXG261" s="223"/>
      <c r="QXH261" s="333"/>
      <c r="QXI261" s="333"/>
      <c r="QXJ261" s="223"/>
      <c r="QXK261" s="418"/>
      <c r="QXL261" s="418"/>
      <c r="QXM261" s="331"/>
      <c r="QXN261" s="332"/>
      <c r="QXO261" s="418"/>
      <c r="QXP261" s="223"/>
      <c r="QXQ261" s="223"/>
      <c r="QXR261" s="333"/>
      <c r="QXS261" s="333"/>
      <c r="QXT261" s="223"/>
      <c r="QXU261" s="418"/>
      <c r="QXV261" s="418"/>
      <c r="QXW261" s="331"/>
      <c r="QXX261" s="332"/>
      <c r="QXY261" s="418"/>
      <c r="QXZ261" s="223"/>
      <c r="QYA261" s="223"/>
      <c r="QYB261" s="333"/>
      <c r="QYC261" s="333"/>
      <c r="QYD261" s="223"/>
      <c r="QYE261" s="418"/>
      <c r="QYF261" s="418"/>
      <c r="QYG261" s="331"/>
      <c r="QYH261" s="332"/>
      <c r="QYI261" s="418"/>
      <c r="QYJ261" s="223"/>
      <c r="QYK261" s="223"/>
      <c r="QYL261" s="333"/>
      <c r="QYM261" s="333"/>
      <c r="QYN261" s="223"/>
      <c r="QYO261" s="418"/>
      <c r="QYP261" s="418"/>
      <c r="QYQ261" s="331"/>
      <c r="QYR261" s="332"/>
      <c r="QYS261" s="418"/>
      <c r="QYT261" s="223"/>
      <c r="QYU261" s="223"/>
      <c r="QYV261" s="333"/>
      <c r="QYW261" s="333"/>
      <c r="QYX261" s="223"/>
      <c r="QYY261" s="418"/>
      <c r="QYZ261" s="418"/>
      <c r="QZA261" s="331"/>
      <c r="QZB261" s="332"/>
      <c r="QZC261" s="418"/>
      <c r="QZD261" s="223"/>
      <c r="QZE261" s="223"/>
      <c r="QZF261" s="333"/>
      <c r="QZG261" s="333"/>
      <c r="QZH261" s="223"/>
      <c r="QZI261" s="418"/>
      <c r="QZJ261" s="418"/>
      <c r="QZK261" s="331"/>
      <c r="QZL261" s="332"/>
      <c r="QZM261" s="418"/>
      <c r="QZN261" s="223"/>
      <c r="QZO261" s="223"/>
      <c r="QZP261" s="333"/>
      <c r="QZQ261" s="333"/>
      <c r="QZR261" s="223"/>
      <c r="QZS261" s="418"/>
      <c r="QZT261" s="418"/>
      <c r="QZU261" s="331"/>
      <c r="QZV261" s="332"/>
      <c r="QZW261" s="418"/>
      <c r="QZX261" s="223"/>
      <c r="QZY261" s="223"/>
      <c r="QZZ261" s="333"/>
      <c r="RAA261" s="333"/>
      <c r="RAB261" s="223"/>
      <c r="RAC261" s="418"/>
      <c r="RAD261" s="418"/>
      <c r="RAE261" s="331"/>
      <c r="RAF261" s="332"/>
      <c r="RAG261" s="418"/>
      <c r="RAH261" s="223"/>
      <c r="RAI261" s="223"/>
      <c r="RAJ261" s="333"/>
      <c r="RAK261" s="333"/>
      <c r="RAL261" s="223"/>
      <c r="RAM261" s="418"/>
      <c r="RAN261" s="418"/>
      <c r="RAO261" s="331"/>
      <c r="RAP261" s="332"/>
      <c r="RAQ261" s="418"/>
      <c r="RAR261" s="223"/>
      <c r="RAS261" s="223"/>
      <c r="RAT261" s="333"/>
      <c r="RAU261" s="333"/>
      <c r="RAV261" s="223"/>
      <c r="RAW261" s="418"/>
      <c r="RAX261" s="418"/>
      <c r="RAY261" s="331"/>
      <c r="RAZ261" s="332"/>
      <c r="RBA261" s="418"/>
      <c r="RBB261" s="223"/>
      <c r="RBC261" s="223"/>
      <c r="RBD261" s="333"/>
      <c r="RBE261" s="333"/>
      <c r="RBF261" s="223"/>
      <c r="RBG261" s="418"/>
      <c r="RBH261" s="418"/>
      <c r="RBI261" s="331"/>
      <c r="RBJ261" s="332"/>
      <c r="RBK261" s="418"/>
      <c r="RBL261" s="223"/>
      <c r="RBM261" s="223"/>
      <c r="RBN261" s="333"/>
      <c r="RBO261" s="333"/>
      <c r="RBP261" s="223"/>
      <c r="RBQ261" s="418"/>
      <c r="RBR261" s="418"/>
      <c r="RBS261" s="331"/>
      <c r="RBT261" s="332"/>
      <c r="RBU261" s="418"/>
      <c r="RBV261" s="223"/>
      <c r="RBW261" s="223"/>
      <c r="RBX261" s="333"/>
      <c r="RBY261" s="333"/>
      <c r="RBZ261" s="223"/>
      <c r="RCA261" s="418"/>
      <c r="RCB261" s="418"/>
      <c r="RCC261" s="331"/>
      <c r="RCD261" s="332"/>
      <c r="RCE261" s="418"/>
      <c r="RCF261" s="223"/>
      <c r="RCG261" s="223"/>
      <c r="RCH261" s="333"/>
      <c r="RCI261" s="333"/>
      <c r="RCJ261" s="223"/>
      <c r="RCK261" s="418"/>
      <c r="RCL261" s="418"/>
      <c r="RCM261" s="331"/>
      <c r="RCN261" s="332"/>
      <c r="RCO261" s="418"/>
      <c r="RCP261" s="223"/>
      <c r="RCQ261" s="223"/>
      <c r="RCR261" s="333"/>
      <c r="RCS261" s="333"/>
      <c r="RCT261" s="223"/>
      <c r="RCU261" s="418"/>
      <c r="RCV261" s="418"/>
      <c r="RCW261" s="331"/>
      <c r="RCX261" s="332"/>
      <c r="RCY261" s="418"/>
      <c r="RCZ261" s="223"/>
      <c r="RDA261" s="223"/>
      <c r="RDB261" s="333"/>
      <c r="RDC261" s="333"/>
      <c r="RDD261" s="223"/>
      <c r="RDE261" s="418"/>
      <c r="RDF261" s="418"/>
      <c r="RDG261" s="331"/>
      <c r="RDH261" s="332"/>
      <c r="RDI261" s="418"/>
      <c r="RDJ261" s="223"/>
      <c r="RDK261" s="223"/>
      <c r="RDL261" s="333"/>
      <c r="RDM261" s="333"/>
      <c r="RDN261" s="223"/>
      <c r="RDO261" s="418"/>
      <c r="RDP261" s="418"/>
      <c r="RDQ261" s="331"/>
      <c r="RDR261" s="332"/>
      <c r="RDS261" s="418"/>
      <c r="RDT261" s="223"/>
      <c r="RDU261" s="223"/>
      <c r="RDV261" s="333"/>
      <c r="RDW261" s="333"/>
      <c r="RDX261" s="223"/>
      <c r="RDY261" s="418"/>
      <c r="RDZ261" s="418"/>
      <c r="REA261" s="331"/>
      <c r="REB261" s="332"/>
      <c r="REC261" s="418"/>
      <c r="RED261" s="223"/>
      <c r="REE261" s="223"/>
      <c r="REF261" s="333"/>
      <c r="REG261" s="333"/>
      <c r="REH261" s="223"/>
      <c r="REI261" s="418"/>
      <c r="REJ261" s="418"/>
      <c r="REK261" s="331"/>
      <c r="REL261" s="332"/>
      <c r="REM261" s="418"/>
      <c r="REN261" s="223"/>
      <c r="REO261" s="223"/>
      <c r="REP261" s="333"/>
      <c r="REQ261" s="333"/>
      <c r="RER261" s="223"/>
      <c r="RES261" s="418"/>
      <c r="RET261" s="418"/>
      <c r="REU261" s="331"/>
      <c r="REV261" s="332"/>
      <c r="REW261" s="418"/>
      <c r="REX261" s="223"/>
      <c r="REY261" s="223"/>
      <c r="REZ261" s="333"/>
      <c r="RFA261" s="333"/>
      <c r="RFB261" s="223"/>
      <c r="RFC261" s="418"/>
      <c r="RFD261" s="418"/>
      <c r="RFE261" s="331"/>
      <c r="RFF261" s="332"/>
      <c r="RFG261" s="418"/>
      <c r="RFH261" s="223"/>
      <c r="RFI261" s="223"/>
      <c r="RFJ261" s="333"/>
      <c r="RFK261" s="333"/>
      <c r="RFL261" s="223"/>
      <c r="RFM261" s="418"/>
      <c r="RFN261" s="418"/>
      <c r="RFO261" s="331"/>
      <c r="RFP261" s="332"/>
      <c r="RFQ261" s="418"/>
      <c r="RFR261" s="223"/>
      <c r="RFS261" s="223"/>
      <c r="RFT261" s="333"/>
      <c r="RFU261" s="333"/>
      <c r="RFV261" s="223"/>
      <c r="RFW261" s="418"/>
      <c r="RFX261" s="418"/>
      <c r="RFY261" s="331"/>
      <c r="RFZ261" s="332"/>
      <c r="RGA261" s="418"/>
      <c r="RGB261" s="223"/>
      <c r="RGC261" s="223"/>
      <c r="RGD261" s="333"/>
      <c r="RGE261" s="333"/>
      <c r="RGF261" s="223"/>
      <c r="RGG261" s="418"/>
      <c r="RGH261" s="418"/>
      <c r="RGI261" s="331"/>
      <c r="RGJ261" s="332"/>
      <c r="RGK261" s="418"/>
      <c r="RGL261" s="223"/>
      <c r="RGM261" s="223"/>
      <c r="RGN261" s="333"/>
      <c r="RGO261" s="333"/>
      <c r="RGP261" s="223"/>
      <c r="RGQ261" s="418"/>
      <c r="RGR261" s="418"/>
      <c r="RGS261" s="331"/>
      <c r="RGT261" s="332"/>
      <c r="RGU261" s="418"/>
      <c r="RGV261" s="223"/>
      <c r="RGW261" s="223"/>
      <c r="RGX261" s="333"/>
      <c r="RGY261" s="333"/>
      <c r="RGZ261" s="223"/>
      <c r="RHA261" s="418"/>
      <c r="RHB261" s="418"/>
      <c r="RHC261" s="331"/>
      <c r="RHD261" s="332"/>
      <c r="RHE261" s="418"/>
      <c r="RHF261" s="223"/>
      <c r="RHG261" s="223"/>
      <c r="RHH261" s="333"/>
      <c r="RHI261" s="333"/>
      <c r="RHJ261" s="223"/>
      <c r="RHK261" s="418"/>
      <c r="RHL261" s="418"/>
      <c r="RHM261" s="331"/>
      <c r="RHN261" s="332"/>
      <c r="RHO261" s="418"/>
      <c r="RHP261" s="223"/>
      <c r="RHQ261" s="223"/>
      <c r="RHR261" s="333"/>
      <c r="RHS261" s="333"/>
      <c r="RHT261" s="223"/>
      <c r="RHU261" s="418"/>
      <c r="RHV261" s="418"/>
      <c r="RHW261" s="331"/>
      <c r="RHX261" s="332"/>
      <c r="RHY261" s="418"/>
      <c r="RHZ261" s="223"/>
      <c r="RIA261" s="223"/>
      <c r="RIB261" s="333"/>
      <c r="RIC261" s="333"/>
      <c r="RID261" s="223"/>
      <c r="RIE261" s="418"/>
      <c r="RIF261" s="418"/>
      <c r="RIG261" s="331"/>
      <c r="RIH261" s="332"/>
      <c r="RII261" s="418"/>
      <c r="RIJ261" s="223"/>
      <c r="RIK261" s="223"/>
      <c r="RIL261" s="333"/>
      <c r="RIM261" s="333"/>
      <c r="RIN261" s="223"/>
      <c r="RIO261" s="418"/>
      <c r="RIP261" s="418"/>
      <c r="RIQ261" s="331"/>
      <c r="RIR261" s="332"/>
      <c r="RIS261" s="418"/>
      <c r="RIT261" s="223"/>
      <c r="RIU261" s="223"/>
      <c r="RIV261" s="333"/>
      <c r="RIW261" s="333"/>
      <c r="RIX261" s="223"/>
      <c r="RIY261" s="418"/>
      <c r="RIZ261" s="418"/>
      <c r="RJA261" s="331"/>
      <c r="RJB261" s="332"/>
      <c r="RJC261" s="418"/>
      <c r="RJD261" s="223"/>
      <c r="RJE261" s="223"/>
      <c r="RJF261" s="333"/>
      <c r="RJG261" s="333"/>
      <c r="RJH261" s="223"/>
      <c r="RJI261" s="418"/>
      <c r="RJJ261" s="418"/>
      <c r="RJK261" s="331"/>
      <c r="RJL261" s="332"/>
      <c r="RJM261" s="418"/>
      <c r="RJN261" s="223"/>
      <c r="RJO261" s="223"/>
      <c r="RJP261" s="333"/>
      <c r="RJQ261" s="333"/>
      <c r="RJR261" s="223"/>
      <c r="RJS261" s="418"/>
      <c r="RJT261" s="418"/>
      <c r="RJU261" s="331"/>
      <c r="RJV261" s="332"/>
      <c r="RJW261" s="418"/>
      <c r="RJX261" s="223"/>
      <c r="RJY261" s="223"/>
      <c r="RJZ261" s="333"/>
      <c r="RKA261" s="333"/>
      <c r="RKB261" s="223"/>
      <c r="RKC261" s="418"/>
      <c r="RKD261" s="418"/>
      <c r="RKE261" s="331"/>
      <c r="RKF261" s="332"/>
      <c r="RKG261" s="418"/>
      <c r="RKH261" s="223"/>
      <c r="RKI261" s="223"/>
      <c r="RKJ261" s="333"/>
      <c r="RKK261" s="333"/>
      <c r="RKL261" s="223"/>
      <c r="RKM261" s="418"/>
      <c r="RKN261" s="418"/>
      <c r="RKO261" s="331"/>
      <c r="RKP261" s="332"/>
      <c r="RKQ261" s="418"/>
      <c r="RKR261" s="223"/>
      <c r="RKS261" s="223"/>
      <c r="RKT261" s="333"/>
      <c r="RKU261" s="333"/>
      <c r="RKV261" s="223"/>
      <c r="RKW261" s="418"/>
      <c r="RKX261" s="418"/>
      <c r="RKY261" s="331"/>
      <c r="RKZ261" s="332"/>
      <c r="RLA261" s="418"/>
      <c r="RLB261" s="223"/>
      <c r="RLC261" s="223"/>
      <c r="RLD261" s="333"/>
      <c r="RLE261" s="333"/>
      <c r="RLF261" s="223"/>
      <c r="RLG261" s="418"/>
      <c r="RLH261" s="418"/>
      <c r="RLI261" s="331"/>
      <c r="RLJ261" s="332"/>
      <c r="RLK261" s="418"/>
      <c r="RLL261" s="223"/>
      <c r="RLM261" s="223"/>
      <c r="RLN261" s="333"/>
      <c r="RLO261" s="333"/>
      <c r="RLP261" s="223"/>
      <c r="RLQ261" s="418"/>
      <c r="RLR261" s="418"/>
      <c r="RLS261" s="331"/>
      <c r="RLT261" s="332"/>
      <c r="RLU261" s="418"/>
      <c r="RLV261" s="223"/>
      <c r="RLW261" s="223"/>
      <c r="RLX261" s="333"/>
      <c r="RLY261" s="333"/>
      <c r="RLZ261" s="223"/>
      <c r="RMA261" s="418"/>
      <c r="RMB261" s="418"/>
      <c r="RMC261" s="331"/>
      <c r="RMD261" s="332"/>
      <c r="RME261" s="418"/>
      <c r="RMF261" s="223"/>
      <c r="RMG261" s="223"/>
      <c r="RMH261" s="333"/>
      <c r="RMI261" s="333"/>
      <c r="RMJ261" s="223"/>
      <c r="RMK261" s="418"/>
      <c r="RML261" s="418"/>
      <c r="RMM261" s="331"/>
      <c r="RMN261" s="332"/>
      <c r="RMO261" s="418"/>
      <c r="RMP261" s="223"/>
      <c r="RMQ261" s="223"/>
      <c r="RMR261" s="333"/>
      <c r="RMS261" s="333"/>
      <c r="RMT261" s="223"/>
      <c r="RMU261" s="418"/>
      <c r="RMV261" s="418"/>
      <c r="RMW261" s="331"/>
      <c r="RMX261" s="332"/>
      <c r="RMY261" s="418"/>
      <c r="RMZ261" s="223"/>
      <c r="RNA261" s="223"/>
      <c r="RNB261" s="333"/>
      <c r="RNC261" s="333"/>
      <c r="RND261" s="223"/>
      <c r="RNE261" s="418"/>
      <c r="RNF261" s="418"/>
      <c r="RNG261" s="331"/>
      <c r="RNH261" s="332"/>
      <c r="RNI261" s="418"/>
      <c r="RNJ261" s="223"/>
      <c r="RNK261" s="223"/>
      <c r="RNL261" s="333"/>
      <c r="RNM261" s="333"/>
      <c r="RNN261" s="223"/>
      <c r="RNO261" s="418"/>
      <c r="RNP261" s="418"/>
      <c r="RNQ261" s="331"/>
      <c r="RNR261" s="332"/>
      <c r="RNS261" s="418"/>
      <c r="RNT261" s="223"/>
      <c r="RNU261" s="223"/>
      <c r="RNV261" s="333"/>
      <c r="RNW261" s="333"/>
      <c r="RNX261" s="223"/>
      <c r="RNY261" s="418"/>
      <c r="RNZ261" s="418"/>
      <c r="ROA261" s="331"/>
      <c r="ROB261" s="332"/>
      <c r="ROC261" s="418"/>
      <c r="ROD261" s="223"/>
      <c r="ROE261" s="223"/>
      <c r="ROF261" s="333"/>
      <c r="ROG261" s="333"/>
      <c r="ROH261" s="223"/>
      <c r="ROI261" s="418"/>
      <c r="ROJ261" s="418"/>
      <c r="ROK261" s="331"/>
      <c r="ROL261" s="332"/>
      <c r="ROM261" s="418"/>
      <c r="RON261" s="223"/>
      <c r="ROO261" s="223"/>
      <c r="ROP261" s="333"/>
      <c r="ROQ261" s="333"/>
      <c r="ROR261" s="223"/>
      <c r="ROS261" s="418"/>
      <c r="ROT261" s="418"/>
      <c r="ROU261" s="331"/>
      <c r="ROV261" s="332"/>
      <c r="ROW261" s="418"/>
      <c r="ROX261" s="223"/>
      <c r="ROY261" s="223"/>
      <c r="ROZ261" s="333"/>
      <c r="RPA261" s="333"/>
      <c r="RPB261" s="223"/>
      <c r="RPC261" s="418"/>
      <c r="RPD261" s="418"/>
      <c r="RPE261" s="331"/>
      <c r="RPF261" s="332"/>
      <c r="RPG261" s="418"/>
      <c r="RPH261" s="223"/>
      <c r="RPI261" s="223"/>
      <c r="RPJ261" s="333"/>
      <c r="RPK261" s="333"/>
      <c r="RPL261" s="223"/>
      <c r="RPM261" s="418"/>
      <c r="RPN261" s="418"/>
      <c r="RPO261" s="331"/>
      <c r="RPP261" s="332"/>
      <c r="RPQ261" s="418"/>
      <c r="RPR261" s="223"/>
      <c r="RPS261" s="223"/>
      <c r="RPT261" s="333"/>
      <c r="RPU261" s="333"/>
      <c r="RPV261" s="223"/>
      <c r="RPW261" s="418"/>
      <c r="RPX261" s="418"/>
      <c r="RPY261" s="331"/>
      <c r="RPZ261" s="332"/>
      <c r="RQA261" s="418"/>
      <c r="RQB261" s="223"/>
      <c r="RQC261" s="223"/>
      <c r="RQD261" s="333"/>
      <c r="RQE261" s="333"/>
      <c r="RQF261" s="223"/>
      <c r="RQG261" s="418"/>
      <c r="RQH261" s="418"/>
      <c r="RQI261" s="331"/>
      <c r="RQJ261" s="332"/>
      <c r="RQK261" s="418"/>
      <c r="RQL261" s="223"/>
      <c r="RQM261" s="223"/>
      <c r="RQN261" s="333"/>
      <c r="RQO261" s="333"/>
      <c r="RQP261" s="223"/>
      <c r="RQQ261" s="418"/>
      <c r="RQR261" s="418"/>
      <c r="RQS261" s="331"/>
      <c r="RQT261" s="332"/>
      <c r="RQU261" s="418"/>
      <c r="RQV261" s="223"/>
      <c r="RQW261" s="223"/>
      <c r="RQX261" s="333"/>
      <c r="RQY261" s="333"/>
      <c r="RQZ261" s="223"/>
      <c r="RRA261" s="418"/>
      <c r="RRB261" s="418"/>
      <c r="RRC261" s="331"/>
      <c r="RRD261" s="332"/>
      <c r="RRE261" s="418"/>
      <c r="RRF261" s="223"/>
      <c r="RRG261" s="223"/>
      <c r="RRH261" s="333"/>
      <c r="RRI261" s="333"/>
      <c r="RRJ261" s="223"/>
      <c r="RRK261" s="418"/>
      <c r="RRL261" s="418"/>
      <c r="RRM261" s="331"/>
      <c r="RRN261" s="332"/>
      <c r="RRO261" s="418"/>
      <c r="RRP261" s="223"/>
      <c r="RRQ261" s="223"/>
      <c r="RRR261" s="333"/>
      <c r="RRS261" s="333"/>
      <c r="RRT261" s="223"/>
      <c r="RRU261" s="418"/>
      <c r="RRV261" s="418"/>
      <c r="RRW261" s="331"/>
      <c r="RRX261" s="332"/>
      <c r="RRY261" s="418"/>
      <c r="RRZ261" s="223"/>
      <c r="RSA261" s="223"/>
      <c r="RSB261" s="333"/>
      <c r="RSC261" s="333"/>
      <c r="RSD261" s="223"/>
      <c r="RSE261" s="418"/>
      <c r="RSF261" s="418"/>
      <c r="RSG261" s="331"/>
      <c r="RSH261" s="332"/>
      <c r="RSI261" s="418"/>
      <c r="RSJ261" s="223"/>
      <c r="RSK261" s="223"/>
      <c r="RSL261" s="333"/>
      <c r="RSM261" s="333"/>
      <c r="RSN261" s="223"/>
      <c r="RSO261" s="418"/>
      <c r="RSP261" s="418"/>
      <c r="RSQ261" s="331"/>
      <c r="RSR261" s="332"/>
      <c r="RSS261" s="418"/>
      <c r="RST261" s="223"/>
      <c r="RSU261" s="223"/>
      <c r="RSV261" s="333"/>
      <c r="RSW261" s="333"/>
      <c r="RSX261" s="223"/>
      <c r="RSY261" s="418"/>
      <c r="RSZ261" s="418"/>
      <c r="RTA261" s="331"/>
      <c r="RTB261" s="332"/>
      <c r="RTC261" s="418"/>
      <c r="RTD261" s="223"/>
      <c r="RTE261" s="223"/>
      <c r="RTF261" s="333"/>
      <c r="RTG261" s="333"/>
      <c r="RTH261" s="223"/>
      <c r="RTI261" s="418"/>
      <c r="RTJ261" s="418"/>
      <c r="RTK261" s="331"/>
      <c r="RTL261" s="332"/>
      <c r="RTM261" s="418"/>
      <c r="RTN261" s="223"/>
      <c r="RTO261" s="223"/>
      <c r="RTP261" s="333"/>
      <c r="RTQ261" s="333"/>
      <c r="RTR261" s="223"/>
      <c r="RTS261" s="418"/>
      <c r="RTT261" s="418"/>
      <c r="RTU261" s="331"/>
      <c r="RTV261" s="332"/>
      <c r="RTW261" s="418"/>
      <c r="RTX261" s="223"/>
      <c r="RTY261" s="223"/>
      <c r="RTZ261" s="333"/>
      <c r="RUA261" s="333"/>
      <c r="RUB261" s="223"/>
      <c r="RUC261" s="418"/>
      <c r="RUD261" s="418"/>
      <c r="RUE261" s="331"/>
      <c r="RUF261" s="332"/>
      <c r="RUG261" s="418"/>
      <c r="RUH261" s="223"/>
      <c r="RUI261" s="223"/>
      <c r="RUJ261" s="333"/>
      <c r="RUK261" s="333"/>
      <c r="RUL261" s="223"/>
      <c r="RUM261" s="418"/>
      <c r="RUN261" s="418"/>
      <c r="RUO261" s="331"/>
      <c r="RUP261" s="332"/>
      <c r="RUQ261" s="418"/>
      <c r="RUR261" s="223"/>
      <c r="RUS261" s="223"/>
      <c r="RUT261" s="333"/>
      <c r="RUU261" s="333"/>
      <c r="RUV261" s="223"/>
      <c r="RUW261" s="418"/>
      <c r="RUX261" s="418"/>
      <c r="RUY261" s="331"/>
      <c r="RUZ261" s="332"/>
      <c r="RVA261" s="418"/>
      <c r="RVB261" s="223"/>
      <c r="RVC261" s="223"/>
      <c r="RVD261" s="333"/>
      <c r="RVE261" s="333"/>
      <c r="RVF261" s="223"/>
      <c r="RVG261" s="418"/>
      <c r="RVH261" s="418"/>
      <c r="RVI261" s="331"/>
      <c r="RVJ261" s="332"/>
      <c r="RVK261" s="418"/>
      <c r="RVL261" s="223"/>
      <c r="RVM261" s="223"/>
      <c r="RVN261" s="333"/>
      <c r="RVO261" s="333"/>
      <c r="RVP261" s="223"/>
      <c r="RVQ261" s="418"/>
      <c r="RVR261" s="418"/>
      <c r="RVS261" s="331"/>
      <c r="RVT261" s="332"/>
      <c r="RVU261" s="418"/>
      <c r="RVV261" s="223"/>
      <c r="RVW261" s="223"/>
      <c r="RVX261" s="333"/>
      <c r="RVY261" s="333"/>
      <c r="RVZ261" s="223"/>
      <c r="RWA261" s="418"/>
      <c r="RWB261" s="418"/>
      <c r="RWC261" s="331"/>
      <c r="RWD261" s="332"/>
      <c r="RWE261" s="418"/>
      <c r="RWF261" s="223"/>
      <c r="RWG261" s="223"/>
      <c r="RWH261" s="333"/>
      <c r="RWI261" s="333"/>
      <c r="RWJ261" s="223"/>
      <c r="RWK261" s="418"/>
      <c r="RWL261" s="418"/>
      <c r="RWM261" s="331"/>
      <c r="RWN261" s="332"/>
      <c r="RWO261" s="418"/>
      <c r="RWP261" s="223"/>
      <c r="RWQ261" s="223"/>
      <c r="RWR261" s="333"/>
      <c r="RWS261" s="333"/>
      <c r="RWT261" s="223"/>
      <c r="RWU261" s="418"/>
      <c r="RWV261" s="418"/>
      <c r="RWW261" s="331"/>
      <c r="RWX261" s="332"/>
      <c r="RWY261" s="418"/>
      <c r="RWZ261" s="223"/>
      <c r="RXA261" s="223"/>
      <c r="RXB261" s="333"/>
      <c r="RXC261" s="333"/>
      <c r="RXD261" s="223"/>
      <c r="RXE261" s="418"/>
      <c r="RXF261" s="418"/>
      <c r="RXG261" s="331"/>
      <c r="RXH261" s="332"/>
      <c r="RXI261" s="418"/>
      <c r="RXJ261" s="223"/>
      <c r="RXK261" s="223"/>
      <c r="RXL261" s="333"/>
      <c r="RXM261" s="333"/>
      <c r="RXN261" s="223"/>
      <c r="RXO261" s="418"/>
      <c r="RXP261" s="418"/>
      <c r="RXQ261" s="331"/>
      <c r="RXR261" s="332"/>
      <c r="RXS261" s="418"/>
      <c r="RXT261" s="223"/>
      <c r="RXU261" s="223"/>
      <c r="RXV261" s="333"/>
      <c r="RXW261" s="333"/>
      <c r="RXX261" s="223"/>
      <c r="RXY261" s="418"/>
      <c r="RXZ261" s="418"/>
      <c r="RYA261" s="331"/>
      <c r="RYB261" s="332"/>
      <c r="RYC261" s="418"/>
      <c r="RYD261" s="223"/>
      <c r="RYE261" s="223"/>
      <c r="RYF261" s="333"/>
      <c r="RYG261" s="333"/>
      <c r="RYH261" s="223"/>
      <c r="RYI261" s="418"/>
      <c r="RYJ261" s="418"/>
      <c r="RYK261" s="331"/>
      <c r="RYL261" s="332"/>
      <c r="RYM261" s="418"/>
      <c r="RYN261" s="223"/>
      <c r="RYO261" s="223"/>
      <c r="RYP261" s="333"/>
      <c r="RYQ261" s="333"/>
      <c r="RYR261" s="223"/>
      <c r="RYS261" s="418"/>
      <c r="RYT261" s="418"/>
      <c r="RYU261" s="331"/>
      <c r="RYV261" s="332"/>
      <c r="RYW261" s="418"/>
      <c r="RYX261" s="223"/>
      <c r="RYY261" s="223"/>
      <c r="RYZ261" s="333"/>
      <c r="RZA261" s="333"/>
      <c r="RZB261" s="223"/>
      <c r="RZC261" s="418"/>
      <c r="RZD261" s="418"/>
      <c r="RZE261" s="331"/>
      <c r="RZF261" s="332"/>
      <c r="RZG261" s="418"/>
      <c r="RZH261" s="223"/>
      <c r="RZI261" s="223"/>
      <c r="RZJ261" s="333"/>
      <c r="RZK261" s="333"/>
      <c r="RZL261" s="223"/>
      <c r="RZM261" s="418"/>
      <c r="RZN261" s="418"/>
      <c r="RZO261" s="331"/>
      <c r="RZP261" s="332"/>
      <c r="RZQ261" s="418"/>
      <c r="RZR261" s="223"/>
      <c r="RZS261" s="223"/>
      <c r="RZT261" s="333"/>
      <c r="RZU261" s="333"/>
      <c r="RZV261" s="223"/>
      <c r="RZW261" s="418"/>
      <c r="RZX261" s="418"/>
      <c r="RZY261" s="331"/>
      <c r="RZZ261" s="332"/>
      <c r="SAA261" s="418"/>
      <c r="SAB261" s="223"/>
      <c r="SAC261" s="223"/>
      <c r="SAD261" s="333"/>
      <c r="SAE261" s="333"/>
      <c r="SAF261" s="223"/>
      <c r="SAG261" s="418"/>
      <c r="SAH261" s="418"/>
      <c r="SAI261" s="331"/>
      <c r="SAJ261" s="332"/>
      <c r="SAK261" s="418"/>
      <c r="SAL261" s="223"/>
      <c r="SAM261" s="223"/>
      <c r="SAN261" s="333"/>
      <c r="SAO261" s="333"/>
      <c r="SAP261" s="223"/>
      <c r="SAQ261" s="418"/>
      <c r="SAR261" s="418"/>
      <c r="SAS261" s="331"/>
      <c r="SAT261" s="332"/>
      <c r="SAU261" s="418"/>
      <c r="SAV261" s="223"/>
      <c r="SAW261" s="223"/>
      <c r="SAX261" s="333"/>
      <c r="SAY261" s="333"/>
      <c r="SAZ261" s="223"/>
      <c r="SBA261" s="418"/>
      <c r="SBB261" s="418"/>
      <c r="SBC261" s="331"/>
      <c r="SBD261" s="332"/>
      <c r="SBE261" s="418"/>
      <c r="SBF261" s="223"/>
      <c r="SBG261" s="223"/>
      <c r="SBH261" s="333"/>
      <c r="SBI261" s="333"/>
      <c r="SBJ261" s="223"/>
      <c r="SBK261" s="418"/>
      <c r="SBL261" s="418"/>
      <c r="SBM261" s="331"/>
      <c r="SBN261" s="332"/>
      <c r="SBO261" s="418"/>
      <c r="SBP261" s="223"/>
      <c r="SBQ261" s="223"/>
      <c r="SBR261" s="333"/>
      <c r="SBS261" s="333"/>
      <c r="SBT261" s="223"/>
      <c r="SBU261" s="418"/>
      <c r="SBV261" s="418"/>
      <c r="SBW261" s="331"/>
      <c r="SBX261" s="332"/>
      <c r="SBY261" s="418"/>
      <c r="SBZ261" s="223"/>
      <c r="SCA261" s="223"/>
      <c r="SCB261" s="333"/>
      <c r="SCC261" s="333"/>
      <c r="SCD261" s="223"/>
      <c r="SCE261" s="418"/>
      <c r="SCF261" s="418"/>
      <c r="SCG261" s="331"/>
      <c r="SCH261" s="332"/>
      <c r="SCI261" s="418"/>
      <c r="SCJ261" s="223"/>
      <c r="SCK261" s="223"/>
      <c r="SCL261" s="333"/>
      <c r="SCM261" s="333"/>
      <c r="SCN261" s="223"/>
      <c r="SCO261" s="418"/>
      <c r="SCP261" s="418"/>
      <c r="SCQ261" s="331"/>
      <c r="SCR261" s="332"/>
      <c r="SCS261" s="418"/>
      <c r="SCT261" s="223"/>
      <c r="SCU261" s="223"/>
      <c r="SCV261" s="333"/>
      <c r="SCW261" s="333"/>
      <c r="SCX261" s="223"/>
      <c r="SCY261" s="418"/>
      <c r="SCZ261" s="418"/>
      <c r="SDA261" s="331"/>
      <c r="SDB261" s="332"/>
      <c r="SDC261" s="418"/>
      <c r="SDD261" s="223"/>
      <c r="SDE261" s="223"/>
      <c r="SDF261" s="333"/>
      <c r="SDG261" s="333"/>
      <c r="SDH261" s="223"/>
      <c r="SDI261" s="418"/>
      <c r="SDJ261" s="418"/>
      <c r="SDK261" s="331"/>
      <c r="SDL261" s="332"/>
      <c r="SDM261" s="418"/>
      <c r="SDN261" s="223"/>
      <c r="SDO261" s="223"/>
      <c r="SDP261" s="333"/>
      <c r="SDQ261" s="333"/>
      <c r="SDR261" s="223"/>
      <c r="SDS261" s="418"/>
      <c r="SDT261" s="418"/>
      <c r="SDU261" s="331"/>
      <c r="SDV261" s="332"/>
      <c r="SDW261" s="418"/>
      <c r="SDX261" s="223"/>
      <c r="SDY261" s="223"/>
      <c r="SDZ261" s="333"/>
      <c r="SEA261" s="333"/>
      <c r="SEB261" s="223"/>
      <c r="SEC261" s="418"/>
      <c r="SED261" s="418"/>
      <c r="SEE261" s="331"/>
      <c r="SEF261" s="332"/>
      <c r="SEG261" s="418"/>
      <c r="SEH261" s="223"/>
      <c r="SEI261" s="223"/>
      <c r="SEJ261" s="333"/>
      <c r="SEK261" s="333"/>
      <c r="SEL261" s="223"/>
      <c r="SEM261" s="418"/>
      <c r="SEN261" s="418"/>
      <c r="SEO261" s="331"/>
      <c r="SEP261" s="332"/>
      <c r="SEQ261" s="418"/>
      <c r="SER261" s="223"/>
      <c r="SES261" s="223"/>
      <c r="SET261" s="333"/>
      <c r="SEU261" s="333"/>
      <c r="SEV261" s="223"/>
      <c r="SEW261" s="418"/>
      <c r="SEX261" s="418"/>
      <c r="SEY261" s="331"/>
      <c r="SEZ261" s="332"/>
      <c r="SFA261" s="418"/>
      <c r="SFB261" s="223"/>
      <c r="SFC261" s="223"/>
      <c r="SFD261" s="333"/>
      <c r="SFE261" s="333"/>
      <c r="SFF261" s="223"/>
      <c r="SFG261" s="418"/>
      <c r="SFH261" s="418"/>
      <c r="SFI261" s="331"/>
      <c r="SFJ261" s="332"/>
      <c r="SFK261" s="418"/>
      <c r="SFL261" s="223"/>
      <c r="SFM261" s="223"/>
      <c r="SFN261" s="333"/>
      <c r="SFO261" s="333"/>
      <c r="SFP261" s="223"/>
      <c r="SFQ261" s="418"/>
      <c r="SFR261" s="418"/>
      <c r="SFS261" s="331"/>
      <c r="SFT261" s="332"/>
      <c r="SFU261" s="418"/>
      <c r="SFV261" s="223"/>
      <c r="SFW261" s="223"/>
      <c r="SFX261" s="333"/>
      <c r="SFY261" s="333"/>
      <c r="SFZ261" s="223"/>
      <c r="SGA261" s="418"/>
      <c r="SGB261" s="418"/>
      <c r="SGC261" s="331"/>
      <c r="SGD261" s="332"/>
      <c r="SGE261" s="418"/>
      <c r="SGF261" s="223"/>
      <c r="SGG261" s="223"/>
      <c r="SGH261" s="333"/>
      <c r="SGI261" s="333"/>
      <c r="SGJ261" s="223"/>
      <c r="SGK261" s="418"/>
      <c r="SGL261" s="418"/>
      <c r="SGM261" s="331"/>
      <c r="SGN261" s="332"/>
      <c r="SGO261" s="418"/>
      <c r="SGP261" s="223"/>
      <c r="SGQ261" s="223"/>
      <c r="SGR261" s="333"/>
      <c r="SGS261" s="333"/>
      <c r="SGT261" s="223"/>
      <c r="SGU261" s="418"/>
      <c r="SGV261" s="418"/>
      <c r="SGW261" s="331"/>
      <c r="SGX261" s="332"/>
      <c r="SGY261" s="418"/>
      <c r="SGZ261" s="223"/>
      <c r="SHA261" s="223"/>
      <c r="SHB261" s="333"/>
      <c r="SHC261" s="333"/>
      <c r="SHD261" s="223"/>
      <c r="SHE261" s="418"/>
      <c r="SHF261" s="418"/>
      <c r="SHG261" s="331"/>
      <c r="SHH261" s="332"/>
      <c r="SHI261" s="418"/>
      <c r="SHJ261" s="223"/>
      <c r="SHK261" s="223"/>
      <c r="SHL261" s="333"/>
      <c r="SHM261" s="333"/>
      <c r="SHN261" s="223"/>
      <c r="SHO261" s="418"/>
      <c r="SHP261" s="418"/>
      <c r="SHQ261" s="331"/>
      <c r="SHR261" s="332"/>
      <c r="SHS261" s="418"/>
      <c r="SHT261" s="223"/>
      <c r="SHU261" s="223"/>
      <c r="SHV261" s="333"/>
      <c r="SHW261" s="333"/>
      <c r="SHX261" s="223"/>
      <c r="SHY261" s="418"/>
      <c r="SHZ261" s="418"/>
      <c r="SIA261" s="331"/>
      <c r="SIB261" s="332"/>
      <c r="SIC261" s="418"/>
      <c r="SID261" s="223"/>
      <c r="SIE261" s="223"/>
      <c r="SIF261" s="333"/>
      <c r="SIG261" s="333"/>
      <c r="SIH261" s="223"/>
      <c r="SII261" s="418"/>
      <c r="SIJ261" s="418"/>
      <c r="SIK261" s="331"/>
      <c r="SIL261" s="332"/>
      <c r="SIM261" s="418"/>
      <c r="SIN261" s="223"/>
      <c r="SIO261" s="223"/>
      <c r="SIP261" s="333"/>
      <c r="SIQ261" s="333"/>
      <c r="SIR261" s="223"/>
      <c r="SIS261" s="418"/>
      <c r="SIT261" s="418"/>
      <c r="SIU261" s="331"/>
      <c r="SIV261" s="332"/>
      <c r="SIW261" s="418"/>
      <c r="SIX261" s="223"/>
      <c r="SIY261" s="223"/>
      <c r="SIZ261" s="333"/>
      <c r="SJA261" s="333"/>
      <c r="SJB261" s="223"/>
      <c r="SJC261" s="418"/>
      <c r="SJD261" s="418"/>
      <c r="SJE261" s="331"/>
      <c r="SJF261" s="332"/>
      <c r="SJG261" s="418"/>
      <c r="SJH261" s="223"/>
      <c r="SJI261" s="223"/>
      <c r="SJJ261" s="333"/>
      <c r="SJK261" s="333"/>
      <c r="SJL261" s="223"/>
      <c r="SJM261" s="418"/>
      <c r="SJN261" s="418"/>
      <c r="SJO261" s="331"/>
      <c r="SJP261" s="332"/>
      <c r="SJQ261" s="418"/>
      <c r="SJR261" s="223"/>
      <c r="SJS261" s="223"/>
      <c r="SJT261" s="333"/>
      <c r="SJU261" s="333"/>
      <c r="SJV261" s="223"/>
      <c r="SJW261" s="418"/>
      <c r="SJX261" s="418"/>
      <c r="SJY261" s="331"/>
      <c r="SJZ261" s="332"/>
      <c r="SKA261" s="418"/>
      <c r="SKB261" s="223"/>
      <c r="SKC261" s="223"/>
      <c r="SKD261" s="333"/>
      <c r="SKE261" s="333"/>
      <c r="SKF261" s="223"/>
      <c r="SKG261" s="418"/>
      <c r="SKH261" s="418"/>
      <c r="SKI261" s="331"/>
      <c r="SKJ261" s="332"/>
      <c r="SKK261" s="418"/>
      <c r="SKL261" s="223"/>
      <c r="SKM261" s="223"/>
      <c r="SKN261" s="333"/>
      <c r="SKO261" s="333"/>
      <c r="SKP261" s="223"/>
      <c r="SKQ261" s="418"/>
      <c r="SKR261" s="418"/>
      <c r="SKS261" s="331"/>
      <c r="SKT261" s="332"/>
      <c r="SKU261" s="418"/>
      <c r="SKV261" s="223"/>
      <c r="SKW261" s="223"/>
      <c r="SKX261" s="333"/>
      <c r="SKY261" s="333"/>
      <c r="SKZ261" s="223"/>
      <c r="SLA261" s="418"/>
      <c r="SLB261" s="418"/>
      <c r="SLC261" s="331"/>
      <c r="SLD261" s="332"/>
      <c r="SLE261" s="418"/>
      <c r="SLF261" s="223"/>
      <c r="SLG261" s="223"/>
      <c r="SLH261" s="333"/>
      <c r="SLI261" s="333"/>
      <c r="SLJ261" s="223"/>
      <c r="SLK261" s="418"/>
      <c r="SLL261" s="418"/>
      <c r="SLM261" s="331"/>
      <c r="SLN261" s="332"/>
      <c r="SLO261" s="418"/>
      <c r="SLP261" s="223"/>
      <c r="SLQ261" s="223"/>
      <c r="SLR261" s="333"/>
      <c r="SLS261" s="333"/>
      <c r="SLT261" s="223"/>
      <c r="SLU261" s="418"/>
      <c r="SLV261" s="418"/>
      <c r="SLW261" s="331"/>
      <c r="SLX261" s="332"/>
      <c r="SLY261" s="418"/>
      <c r="SLZ261" s="223"/>
      <c r="SMA261" s="223"/>
      <c r="SMB261" s="333"/>
      <c r="SMC261" s="333"/>
      <c r="SMD261" s="223"/>
      <c r="SME261" s="418"/>
      <c r="SMF261" s="418"/>
      <c r="SMG261" s="331"/>
      <c r="SMH261" s="332"/>
      <c r="SMI261" s="418"/>
      <c r="SMJ261" s="223"/>
      <c r="SMK261" s="223"/>
      <c r="SML261" s="333"/>
      <c r="SMM261" s="333"/>
      <c r="SMN261" s="223"/>
      <c r="SMO261" s="418"/>
      <c r="SMP261" s="418"/>
      <c r="SMQ261" s="331"/>
      <c r="SMR261" s="332"/>
      <c r="SMS261" s="418"/>
      <c r="SMT261" s="223"/>
      <c r="SMU261" s="223"/>
      <c r="SMV261" s="333"/>
      <c r="SMW261" s="333"/>
      <c r="SMX261" s="223"/>
      <c r="SMY261" s="418"/>
      <c r="SMZ261" s="418"/>
      <c r="SNA261" s="331"/>
      <c r="SNB261" s="332"/>
      <c r="SNC261" s="418"/>
      <c r="SND261" s="223"/>
      <c r="SNE261" s="223"/>
      <c r="SNF261" s="333"/>
      <c r="SNG261" s="333"/>
      <c r="SNH261" s="223"/>
      <c r="SNI261" s="418"/>
      <c r="SNJ261" s="418"/>
      <c r="SNK261" s="331"/>
      <c r="SNL261" s="332"/>
      <c r="SNM261" s="418"/>
      <c r="SNN261" s="223"/>
      <c r="SNO261" s="223"/>
      <c r="SNP261" s="333"/>
      <c r="SNQ261" s="333"/>
      <c r="SNR261" s="223"/>
      <c r="SNS261" s="418"/>
      <c r="SNT261" s="418"/>
      <c r="SNU261" s="331"/>
      <c r="SNV261" s="332"/>
      <c r="SNW261" s="418"/>
      <c r="SNX261" s="223"/>
      <c r="SNY261" s="223"/>
      <c r="SNZ261" s="333"/>
      <c r="SOA261" s="333"/>
      <c r="SOB261" s="223"/>
      <c r="SOC261" s="418"/>
      <c r="SOD261" s="418"/>
      <c r="SOE261" s="331"/>
      <c r="SOF261" s="332"/>
      <c r="SOG261" s="418"/>
      <c r="SOH261" s="223"/>
      <c r="SOI261" s="223"/>
      <c r="SOJ261" s="333"/>
      <c r="SOK261" s="333"/>
      <c r="SOL261" s="223"/>
      <c r="SOM261" s="418"/>
      <c r="SON261" s="418"/>
      <c r="SOO261" s="331"/>
      <c r="SOP261" s="332"/>
      <c r="SOQ261" s="418"/>
      <c r="SOR261" s="223"/>
      <c r="SOS261" s="223"/>
      <c r="SOT261" s="333"/>
      <c r="SOU261" s="333"/>
      <c r="SOV261" s="223"/>
      <c r="SOW261" s="418"/>
      <c r="SOX261" s="418"/>
      <c r="SOY261" s="331"/>
      <c r="SOZ261" s="332"/>
      <c r="SPA261" s="418"/>
      <c r="SPB261" s="223"/>
      <c r="SPC261" s="223"/>
      <c r="SPD261" s="333"/>
      <c r="SPE261" s="333"/>
      <c r="SPF261" s="223"/>
      <c r="SPG261" s="418"/>
      <c r="SPH261" s="418"/>
      <c r="SPI261" s="331"/>
      <c r="SPJ261" s="332"/>
      <c r="SPK261" s="418"/>
      <c r="SPL261" s="223"/>
      <c r="SPM261" s="223"/>
      <c r="SPN261" s="333"/>
      <c r="SPO261" s="333"/>
      <c r="SPP261" s="223"/>
      <c r="SPQ261" s="418"/>
      <c r="SPR261" s="418"/>
      <c r="SPS261" s="331"/>
      <c r="SPT261" s="332"/>
      <c r="SPU261" s="418"/>
      <c r="SPV261" s="223"/>
      <c r="SPW261" s="223"/>
      <c r="SPX261" s="333"/>
      <c r="SPY261" s="333"/>
      <c r="SPZ261" s="223"/>
      <c r="SQA261" s="418"/>
      <c r="SQB261" s="418"/>
      <c r="SQC261" s="331"/>
      <c r="SQD261" s="332"/>
      <c r="SQE261" s="418"/>
      <c r="SQF261" s="223"/>
      <c r="SQG261" s="223"/>
      <c r="SQH261" s="333"/>
      <c r="SQI261" s="333"/>
      <c r="SQJ261" s="223"/>
      <c r="SQK261" s="418"/>
      <c r="SQL261" s="418"/>
      <c r="SQM261" s="331"/>
      <c r="SQN261" s="332"/>
      <c r="SQO261" s="418"/>
      <c r="SQP261" s="223"/>
      <c r="SQQ261" s="223"/>
      <c r="SQR261" s="333"/>
      <c r="SQS261" s="333"/>
      <c r="SQT261" s="223"/>
      <c r="SQU261" s="418"/>
      <c r="SQV261" s="418"/>
      <c r="SQW261" s="331"/>
      <c r="SQX261" s="332"/>
      <c r="SQY261" s="418"/>
      <c r="SQZ261" s="223"/>
      <c r="SRA261" s="223"/>
      <c r="SRB261" s="333"/>
      <c r="SRC261" s="333"/>
      <c r="SRD261" s="223"/>
      <c r="SRE261" s="418"/>
      <c r="SRF261" s="418"/>
      <c r="SRG261" s="331"/>
      <c r="SRH261" s="332"/>
      <c r="SRI261" s="418"/>
      <c r="SRJ261" s="223"/>
      <c r="SRK261" s="223"/>
      <c r="SRL261" s="333"/>
      <c r="SRM261" s="333"/>
      <c r="SRN261" s="223"/>
      <c r="SRO261" s="418"/>
      <c r="SRP261" s="418"/>
      <c r="SRQ261" s="331"/>
      <c r="SRR261" s="332"/>
      <c r="SRS261" s="418"/>
      <c r="SRT261" s="223"/>
      <c r="SRU261" s="223"/>
      <c r="SRV261" s="333"/>
      <c r="SRW261" s="333"/>
      <c r="SRX261" s="223"/>
      <c r="SRY261" s="418"/>
      <c r="SRZ261" s="418"/>
      <c r="SSA261" s="331"/>
      <c r="SSB261" s="332"/>
      <c r="SSC261" s="418"/>
      <c r="SSD261" s="223"/>
      <c r="SSE261" s="223"/>
      <c r="SSF261" s="333"/>
      <c r="SSG261" s="333"/>
      <c r="SSH261" s="223"/>
      <c r="SSI261" s="418"/>
      <c r="SSJ261" s="418"/>
      <c r="SSK261" s="331"/>
      <c r="SSL261" s="332"/>
      <c r="SSM261" s="418"/>
      <c r="SSN261" s="223"/>
      <c r="SSO261" s="223"/>
      <c r="SSP261" s="333"/>
      <c r="SSQ261" s="333"/>
      <c r="SSR261" s="223"/>
      <c r="SSS261" s="418"/>
      <c r="SST261" s="418"/>
      <c r="SSU261" s="331"/>
      <c r="SSV261" s="332"/>
      <c r="SSW261" s="418"/>
      <c r="SSX261" s="223"/>
      <c r="SSY261" s="223"/>
      <c r="SSZ261" s="333"/>
      <c r="STA261" s="333"/>
      <c r="STB261" s="223"/>
      <c r="STC261" s="418"/>
      <c r="STD261" s="418"/>
      <c r="STE261" s="331"/>
      <c r="STF261" s="332"/>
      <c r="STG261" s="418"/>
      <c r="STH261" s="223"/>
      <c r="STI261" s="223"/>
      <c r="STJ261" s="333"/>
      <c r="STK261" s="333"/>
      <c r="STL261" s="223"/>
      <c r="STM261" s="418"/>
      <c r="STN261" s="418"/>
      <c r="STO261" s="331"/>
      <c r="STP261" s="332"/>
      <c r="STQ261" s="418"/>
      <c r="STR261" s="223"/>
      <c r="STS261" s="223"/>
      <c r="STT261" s="333"/>
      <c r="STU261" s="333"/>
      <c r="STV261" s="223"/>
      <c r="STW261" s="418"/>
      <c r="STX261" s="418"/>
      <c r="STY261" s="331"/>
      <c r="STZ261" s="332"/>
      <c r="SUA261" s="418"/>
      <c r="SUB261" s="223"/>
      <c r="SUC261" s="223"/>
      <c r="SUD261" s="333"/>
      <c r="SUE261" s="333"/>
      <c r="SUF261" s="223"/>
      <c r="SUG261" s="418"/>
      <c r="SUH261" s="418"/>
      <c r="SUI261" s="331"/>
      <c r="SUJ261" s="332"/>
      <c r="SUK261" s="418"/>
      <c r="SUL261" s="223"/>
      <c r="SUM261" s="223"/>
      <c r="SUN261" s="333"/>
      <c r="SUO261" s="333"/>
      <c r="SUP261" s="223"/>
      <c r="SUQ261" s="418"/>
      <c r="SUR261" s="418"/>
      <c r="SUS261" s="331"/>
      <c r="SUT261" s="332"/>
      <c r="SUU261" s="418"/>
      <c r="SUV261" s="223"/>
      <c r="SUW261" s="223"/>
      <c r="SUX261" s="333"/>
      <c r="SUY261" s="333"/>
      <c r="SUZ261" s="223"/>
      <c r="SVA261" s="418"/>
      <c r="SVB261" s="418"/>
      <c r="SVC261" s="331"/>
      <c r="SVD261" s="332"/>
      <c r="SVE261" s="418"/>
      <c r="SVF261" s="223"/>
      <c r="SVG261" s="223"/>
      <c r="SVH261" s="333"/>
      <c r="SVI261" s="333"/>
      <c r="SVJ261" s="223"/>
      <c r="SVK261" s="418"/>
      <c r="SVL261" s="418"/>
      <c r="SVM261" s="331"/>
      <c r="SVN261" s="332"/>
      <c r="SVO261" s="418"/>
      <c r="SVP261" s="223"/>
      <c r="SVQ261" s="223"/>
      <c r="SVR261" s="333"/>
      <c r="SVS261" s="333"/>
      <c r="SVT261" s="223"/>
      <c r="SVU261" s="418"/>
      <c r="SVV261" s="418"/>
      <c r="SVW261" s="331"/>
      <c r="SVX261" s="332"/>
      <c r="SVY261" s="418"/>
      <c r="SVZ261" s="223"/>
      <c r="SWA261" s="223"/>
      <c r="SWB261" s="333"/>
      <c r="SWC261" s="333"/>
      <c r="SWD261" s="223"/>
      <c r="SWE261" s="418"/>
      <c r="SWF261" s="418"/>
      <c r="SWG261" s="331"/>
      <c r="SWH261" s="332"/>
      <c r="SWI261" s="418"/>
      <c r="SWJ261" s="223"/>
      <c r="SWK261" s="223"/>
      <c r="SWL261" s="333"/>
      <c r="SWM261" s="333"/>
      <c r="SWN261" s="223"/>
      <c r="SWO261" s="418"/>
      <c r="SWP261" s="418"/>
      <c r="SWQ261" s="331"/>
      <c r="SWR261" s="332"/>
      <c r="SWS261" s="418"/>
      <c r="SWT261" s="223"/>
      <c r="SWU261" s="223"/>
      <c r="SWV261" s="333"/>
      <c r="SWW261" s="333"/>
      <c r="SWX261" s="223"/>
      <c r="SWY261" s="418"/>
      <c r="SWZ261" s="418"/>
      <c r="SXA261" s="331"/>
      <c r="SXB261" s="332"/>
      <c r="SXC261" s="418"/>
      <c r="SXD261" s="223"/>
      <c r="SXE261" s="223"/>
      <c r="SXF261" s="333"/>
      <c r="SXG261" s="333"/>
      <c r="SXH261" s="223"/>
      <c r="SXI261" s="418"/>
      <c r="SXJ261" s="418"/>
      <c r="SXK261" s="331"/>
      <c r="SXL261" s="332"/>
      <c r="SXM261" s="418"/>
      <c r="SXN261" s="223"/>
      <c r="SXO261" s="223"/>
      <c r="SXP261" s="333"/>
      <c r="SXQ261" s="333"/>
      <c r="SXR261" s="223"/>
      <c r="SXS261" s="418"/>
      <c r="SXT261" s="418"/>
      <c r="SXU261" s="331"/>
      <c r="SXV261" s="332"/>
      <c r="SXW261" s="418"/>
      <c r="SXX261" s="223"/>
      <c r="SXY261" s="223"/>
      <c r="SXZ261" s="333"/>
      <c r="SYA261" s="333"/>
      <c r="SYB261" s="223"/>
      <c r="SYC261" s="418"/>
      <c r="SYD261" s="418"/>
      <c r="SYE261" s="331"/>
      <c r="SYF261" s="332"/>
      <c r="SYG261" s="418"/>
      <c r="SYH261" s="223"/>
      <c r="SYI261" s="223"/>
      <c r="SYJ261" s="333"/>
      <c r="SYK261" s="333"/>
      <c r="SYL261" s="223"/>
      <c r="SYM261" s="418"/>
      <c r="SYN261" s="418"/>
      <c r="SYO261" s="331"/>
      <c r="SYP261" s="332"/>
      <c r="SYQ261" s="418"/>
      <c r="SYR261" s="223"/>
      <c r="SYS261" s="223"/>
      <c r="SYT261" s="333"/>
      <c r="SYU261" s="333"/>
      <c r="SYV261" s="223"/>
      <c r="SYW261" s="418"/>
      <c r="SYX261" s="418"/>
      <c r="SYY261" s="331"/>
      <c r="SYZ261" s="332"/>
      <c r="SZA261" s="418"/>
      <c r="SZB261" s="223"/>
      <c r="SZC261" s="223"/>
      <c r="SZD261" s="333"/>
      <c r="SZE261" s="333"/>
      <c r="SZF261" s="223"/>
      <c r="SZG261" s="418"/>
      <c r="SZH261" s="418"/>
      <c r="SZI261" s="331"/>
      <c r="SZJ261" s="332"/>
      <c r="SZK261" s="418"/>
      <c r="SZL261" s="223"/>
      <c r="SZM261" s="223"/>
      <c r="SZN261" s="333"/>
      <c r="SZO261" s="333"/>
      <c r="SZP261" s="223"/>
      <c r="SZQ261" s="418"/>
      <c r="SZR261" s="418"/>
      <c r="SZS261" s="331"/>
      <c r="SZT261" s="332"/>
      <c r="SZU261" s="418"/>
      <c r="SZV261" s="223"/>
      <c r="SZW261" s="223"/>
      <c r="SZX261" s="333"/>
      <c r="SZY261" s="333"/>
      <c r="SZZ261" s="223"/>
      <c r="TAA261" s="418"/>
      <c r="TAB261" s="418"/>
      <c r="TAC261" s="331"/>
      <c r="TAD261" s="332"/>
      <c r="TAE261" s="418"/>
      <c r="TAF261" s="223"/>
      <c r="TAG261" s="223"/>
      <c r="TAH261" s="333"/>
      <c r="TAI261" s="333"/>
      <c r="TAJ261" s="223"/>
      <c r="TAK261" s="418"/>
      <c r="TAL261" s="418"/>
      <c r="TAM261" s="331"/>
      <c r="TAN261" s="332"/>
      <c r="TAO261" s="418"/>
      <c r="TAP261" s="223"/>
      <c r="TAQ261" s="223"/>
      <c r="TAR261" s="333"/>
      <c r="TAS261" s="333"/>
      <c r="TAT261" s="223"/>
      <c r="TAU261" s="418"/>
      <c r="TAV261" s="418"/>
      <c r="TAW261" s="331"/>
      <c r="TAX261" s="332"/>
      <c r="TAY261" s="418"/>
      <c r="TAZ261" s="223"/>
      <c r="TBA261" s="223"/>
      <c r="TBB261" s="333"/>
      <c r="TBC261" s="333"/>
      <c r="TBD261" s="223"/>
      <c r="TBE261" s="418"/>
      <c r="TBF261" s="418"/>
      <c r="TBG261" s="331"/>
      <c r="TBH261" s="332"/>
      <c r="TBI261" s="418"/>
      <c r="TBJ261" s="223"/>
      <c r="TBK261" s="223"/>
      <c r="TBL261" s="333"/>
      <c r="TBM261" s="333"/>
      <c r="TBN261" s="223"/>
      <c r="TBO261" s="418"/>
      <c r="TBP261" s="418"/>
      <c r="TBQ261" s="331"/>
      <c r="TBR261" s="332"/>
      <c r="TBS261" s="418"/>
      <c r="TBT261" s="223"/>
      <c r="TBU261" s="223"/>
      <c r="TBV261" s="333"/>
      <c r="TBW261" s="333"/>
      <c r="TBX261" s="223"/>
      <c r="TBY261" s="418"/>
      <c r="TBZ261" s="418"/>
      <c r="TCA261" s="331"/>
      <c r="TCB261" s="332"/>
      <c r="TCC261" s="418"/>
      <c r="TCD261" s="223"/>
      <c r="TCE261" s="223"/>
      <c r="TCF261" s="333"/>
      <c r="TCG261" s="333"/>
      <c r="TCH261" s="223"/>
      <c r="TCI261" s="418"/>
      <c r="TCJ261" s="418"/>
      <c r="TCK261" s="331"/>
      <c r="TCL261" s="332"/>
      <c r="TCM261" s="418"/>
      <c r="TCN261" s="223"/>
      <c r="TCO261" s="223"/>
      <c r="TCP261" s="333"/>
      <c r="TCQ261" s="333"/>
      <c r="TCR261" s="223"/>
      <c r="TCS261" s="418"/>
      <c r="TCT261" s="418"/>
      <c r="TCU261" s="331"/>
      <c r="TCV261" s="332"/>
      <c r="TCW261" s="418"/>
      <c r="TCX261" s="223"/>
      <c r="TCY261" s="223"/>
      <c r="TCZ261" s="333"/>
      <c r="TDA261" s="333"/>
      <c r="TDB261" s="223"/>
      <c r="TDC261" s="418"/>
      <c r="TDD261" s="418"/>
      <c r="TDE261" s="331"/>
      <c r="TDF261" s="332"/>
      <c r="TDG261" s="418"/>
      <c r="TDH261" s="223"/>
      <c r="TDI261" s="223"/>
      <c r="TDJ261" s="333"/>
      <c r="TDK261" s="333"/>
      <c r="TDL261" s="223"/>
      <c r="TDM261" s="418"/>
      <c r="TDN261" s="418"/>
      <c r="TDO261" s="331"/>
      <c r="TDP261" s="332"/>
      <c r="TDQ261" s="418"/>
      <c r="TDR261" s="223"/>
      <c r="TDS261" s="223"/>
      <c r="TDT261" s="333"/>
      <c r="TDU261" s="333"/>
      <c r="TDV261" s="223"/>
      <c r="TDW261" s="418"/>
      <c r="TDX261" s="418"/>
      <c r="TDY261" s="331"/>
      <c r="TDZ261" s="332"/>
      <c r="TEA261" s="418"/>
      <c r="TEB261" s="223"/>
      <c r="TEC261" s="223"/>
      <c r="TED261" s="333"/>
      <c r="TEE261" s="333"/>
      <c r="TEF261" s="223"/>
      <c r="TEG261" s="418"/>
      <c r="TEH261" s="418"/>
      <c r="TEI261" s="331"/>
      <c r="TEJ261" s="332"/>
      <c r="TEK261" s="418"/>
      <c r="TEL261" s="223"/>
      <c r="TEM261" s="223"/>
      <c r="TEN261" s="333"/>
      <c r="TEO261" s="333"/>
      <c r="TEP261" s="223"/>
      <c r="TEQ261" s="418"/>
      <c r="TER261" s="418"/>
      <c r="TES261" s="331"/>
      <c r="TET261" s="332"/>
      <c r="TEU261" s="418"/>
      <c r="TEV261" s="223"/>
      <c r="TEW261" s="223"/>
      <c r="TEX261" s="333"/>
      <c r="TEY261" s="333"/>
      <c r="TEZ261" s="223"/>
      <c r="TFA261" s="418"/>
      <c r="TFB261" s="418"/>
      <c r="TFC261" s="331"/>
      <c r="TFD261" s="332"/>
      <c r="TFE261" s="418"/>
      <c r="TFF261" s="223"/>
      <c r="TFG261" s="223"/>
      <c r="TFH261" s="333"/>
      <c r="TFI261" s="333"/>
      <c r="TFJ261" s="223"/>
      <c r="TFK261" s="418"/>
      <c r="TFL261" s="418"/>
      <c r="TFM261" s="331"/>
      <c r="TFN261" s="332"/>
      <c r="TFO261" s="418"/>
      <c r="TFP261" s="223"/>
      <c r="TFQ261" s="223"/>
      <c r="TFR261" s="333"/>
      <c r="TFS261" s="333"/>
      <c r="TFT261" s="223"/>
      <c r="TFU261" s="418"/>
      <c r="TFV261" s="418"/>
      <c r="TFW261" s="331"/>
      <c r="TFX261" s="332"/>
      <c r="TFY261" s="418"/>
      <c r="TFZ261" s="223"/>
      <c r="TGA261" s="223"/>
      <c r="TGB261" s="333"/>
      <c r="TGC261" s="333"/>
      <c r="TGD261" s="223"/>
      <c r="TGE261" s="418"/>
      <c r="TGF261" s="418"/>
      <c r="TGG261" s="331"/>
      <c r="TGH261" s="332"/>
      <c r="TGI261" s="418"/>
      <c r="TGJ261" s="223"/>
      <c r="TGK261" s="223"/>
      <c r="TGL261" s="333"/>
      <c r="TGM261" s="333"/>
      <c r="TGN261" s="223"/>
      <c r="TGO261" s="418"/>
      <c r="TGP261" s="418"/>
      <c r="TGQ261" s="331"/>
      <c r="TGR261" s="332"/>
      <c r="TGS261" s="418"/>
      <c r="TGT261" s="223"/>
      <c r="TGU261" s="223"/>
      <c r="TGV261" s="333"/>
      <c r="TGW261" s="333"/>
      <c r="TGX261" s="223"/>
      <c r="TGY261" s="418"/>
      <c r="TGZ261" s="418"/>
      <c r="THA261" s="331"/>
      <c r="THB261" s="332"/>
      <c r="THC261" s="418"/>
      <c r="THD261" s="223"/>
      <c r="THE261" s="223"/>
      <c r="THF261" s="333"/>
      <c r="THG261" s="333"/>
      <c r="THH261" s="223"/>
      <c r="THI261" s="418"/>
      <c r="THJ261" s="418"/>
      <c r="THK261" s="331"/>
      <c r="THL261" s="332"/>
      <c r="THM261" s="418"/>
      <c r="THN261" s="223"/>
      <c r="THO261" s="223"/>
      <c r="THP261" s="333"/>
      <c r="THQ261" s="333"/>
      <c r="THR261" s="223"/>
      <c r="THS261" s="418"/>
      <c r="THT261" s="418"/>
      <c r="THU261" s="331"/>
      <c r="THV261" s="332"/>
      <c r="THW261" s="418"/>
      <c r="THX261" s="223"/>
      <c r="THY261" s="223"/>
      <c r="THZ261" s="333"/>
      <c r="TIA261" s="333"/>
      <c r="TIB261" s="223"/>
      <c r="TIC261" s="418"/>
      <c r="TID261" s="418"/>
      <c r="TIE261" s="331"/>
      <c r="TIF261" s="332"/>
      <c r="TIG261" s="418"/>
      <c r="TIH261" s="223"/>
      <c r="TII261" s="223"/>
      <c r="TIJ261" s="333"/>
      <c r="TIK261" s="333"/>
      <c r="TIL261" s="223"/>
      <c r="TIM261" s="418"/>
      <c r="TIN261" s="418"/>
      <c r="TIO261" s="331"/>
      <c r="TIP261" s="332"/>
      <c r="TIQ261" s="418"/>
      <c r="TIR261" s="223"/>
      <c r="TIS261" s="223"/>
      <c r="TIT261" s="333"/>
      <c r="TIU261" s="333"/>
      <c r="TIV261" s="223"/>
      <c r="TIW261" s="418"/>
      <c r="TIX261" s="418"/>
      <c r="TIY261" s="331"/>
      <c r="TIZ261" s="332"/>
      <c r="TJA261" s="418"/>
      <c r="TJB261" s="223"/>
      <c r="TJC261" s="223"/>
      <c r="TJD261" s="333"/>
      <c r="TJE261" s="333"/>
      <c r="TJF261" s="223"/>
      <c r="TJG261" s="418"/>
      <c r="TJH261" s="418"/>
      <c r="TJI261" s="331"/>
      <c r="TJJ261" s="332"/>
      <c r="TJK261" s="418"/>
      <c r="TJL261" s="223"/>
      <c r="TJM261" s="223"/>
      <c r="TJN261" s="333"/>
      <c r="TJO261" s="333"/>
      <c r="TJP261" s="223"/>
      <c r="TJQ261" s="418"/>
      <c r="TJR261" s="418"/>
      <c r="TJS261" s="331"/>
      <c r="TJT261" s="332"/>
      <c r="TJU261" s="418"/>
      <c r="TJV261" s="223"/>
      <c r="TJW261" s="223"/>
      <c r="TJX261" s="333"/>
      <c r="TJY261" s="333"/>
      <c r="TJZ261" s="223"/>
      <c r="TKA261" s="418"/>
      <c r="TKB261" s="418"/>
      <c r="TKC261" s="331"/>
      <c r="TKD261" s="332"/>
      <c r="TKE261" s="418"/>
      <c r="TKF261" s="223"/>
      <c r="TKG261" s="223"/>
      <c r="TKH261" s="333"/>
      <c r="TKI261" s="333"/>
      <c r="TKJ261" s="223"/>
      <c r="TKK261" s="418"/>
      <c r="TKL261" s="418"/>
      <c r="TKM261" s="331"/>
      <c r="TKN261" s="332"/>
      <c r="TKO261" s="418"/>
      <c r="TKP261" s="223"/>
      <c r="TKQ261" s="223"/>
      <c r="TKR261" s="333"/>
      <c r="TKS261" s="333"/>
      <c r="TKT261" s="223"/>
      <c r="TKU261" s="418"/>
      <c r="TKV261" s="418"/>
      <c r="TKW261" s="331"/>
      <c r="TKX261" s="332"/>
      <c r="TKY261" s="418"/>
      <c r="TKZ261" s="223"/>
      <c r="TLA261" s="223"/>
      <c r="TLB261" s="333"/>
      <c r="TLC261" s="333"/>
      <c r="TLD261" s="223"/>
      <c r="TLE261" s="418"/>
      <c r="TLF261" s="418"/>
      <c r="TLG261" s="331"/>
      <c r="TLH261" s="332"/>
      <c r="TLI261" s="418"/>
      <c r="TLJ261" s="223"/>
      <c r="TLK261" s="223"/>
      <c r="TLL261" s="333"/>
      <c r="TLM261" s="333"/>
      <c r="TLN261" s="223"/>
      <c r="TLO261" s="418"/>
      <c r="TLP261" s="418"/>
      <c r="TLQ261" s="331"/>
      <c r="TLR261" s="332"/>
      <c r="TLS261" s="418"/>
      <c r="TLT261" s="223"/>
      <c r="TLU261" s="223"/>
      <c r="TLV261" s="333"/>
      <c r="TLW261" s="333"/>
      <c r="TLX261" s="223"/>
      <c r="TLY261" s="418"/>
      <c r="TLZ261" s="418"/>
      <c r="TMA261" s="331"/>
      <c r="TMB261" s="332"/>
      <c r="TMC261" s="418"/>
      <c r="TMD261" s="223"/>
      <c r="TME261" s="223"/>
      <c r="TMF261" s="333"/>
      <c r="TMG261" s="333"/>
      <c r="TMH261" s="223"/>
      <c r="TMI261" s="418"/>
      <c r="TMJ261" s="418"/>
      <c r="TMK261" s="331"/>
      <c r="TML261" s="332"/>
      <c r="TMM261" s="418"/>
      <c r="TMN261" s="223"/>
      <c r="TMO261" s="223"/>
      <c r="TMP261" s="333"/>
      <c r="TMQ261" s="333"/>
      <c r="TMR261" s="223"/>
      <c r="TMS261" s="418"/>
      <c r="TMT261" s="418"/>
      <c r="TMU261" s="331"/>
      <c r="TMV261" s="332"/>
      <c r="TMW261" s="418"/>
      <c r="TMX261" s="223"/>
      <c r="TMY261" s="223"/>
      <c r="TMZ261" s="333"/>
      <c r="TNA261" s="333"/>
      <c r="TNB261" s="223"/>
      <c r="TNC261" s="418"/>
      <c r="TND261" s="418"/>
      <c r="TNE261" s="331"/>
      <c r="TNF261" s="332"/>
      <c r="TNG261" s="418"/>
      <c r="TNH261" s="223"/>
      <c r="TNI261" s="223"/>
      <c r="TNJ261" s="333"/>
      <c r="TNK261" s="333"/>
      <c r="TNL261" s="223"/>
      <c r="TNM261" s="418"/>
      <c r="TNN261" s="418"/>
      <c r="TNO261" s="331"/>
      <c r="TNP261" s="332"/>
      <c r="TNQ261" s="418"/>
      <c r="TNR261" s="223"/>
      <c r="TNS261" s="223"/>
      <c r="TNT261" s="333"/>
      <c r="TNU261" s="333"/>
      <c r="TNV261" s="223"/>
      <c r="TNW261" s="418"/>
      <c r="TNX261" s="418"/>
      <c r="TNY261" s="331"/>
      <c r="TNZ261" s="332"/>
      <c r="TOA261" s="418"/>
      <c r="TOB261" s="223"/>
      <c r="TOC261" s="223"/>
      <c r="TOD261" s="333"/>
      <c r="TOE261" s="333"/>
      <c r="TOF261" s="223"/>
      <c r="TOG261" s="418"/>
      <c r="TOH261" s="418"/>
      <c r="TOI261" s="331"/>
      <c r="TOJ261" s="332"/>
      <c r="TOK261" s="418"/>
      <c r="TOL261" s="223"/>
      <c r="TOM261" s="223"/>
      <c r="TON261" s="333"/>
      <c r="TOO261" s="333"/>
      <c r="TOP261" s="223"/>
      <c r="TOQ261" s="418"/>
      <c r="TOR261" s="418"/>
      <c r="TOS261" s="331"/>
      <c r="TOT261" s="332"/>
      <c r="TOU261" s="418"/>
      <c r="TOV261" s="223"/>
      <c r="TOW261" s="223"/>
      <c r="TOX261" s="333"/>
      <c r="TOY261" s="333"/>
      <c r="TOZ261" s="223"/>
      <c r="TPA261" s="418"/>
      <c r="TPB261" s="418"/>
      <c r="TPC261" s="331"/>
      <c r="TPD261" s="332"/>
      <c r="TPE261" s="418"/>
      <c r="TPF261" s="223"/>
      <c r="TPG261" s="223"/>
      <c r="TPH261" s="333"/>
      <c r="TPI261" s="333"/>
      <c r="TPJ261" s="223"/>
      <c r="TPK261" s="418"/>
      <c r="TPL261" s="418"/>
      <c r="TPM261" s="331"/>
      <c r="TPN261" s="332"/>
      <c r="TPO261" s="418"/>
      <c r="TPP261" s="223"/>
      <c r="TPQ261" s="223"/>
      <c r="TPR261" s="333"/>
      <c r="TPS261" s="333"/>
      <c r="TPT261" s="223"/>
      <c r="TPU261" s="418"/>
      <c r="TPV261" s="418"/>
      <c r="TPW261" s="331"/>
      <c r="TPX261" s="332"/>
      <c r="TPY261" s="418"/>
      <c r="TPZ261" s="223"/>
      <c r="TQA261" s="223"/>
      <c r="TQB261" s="333"/>
      <c r="TQC261" s="333"/>
      <c r="TQD261" s="223"/>
      <c r="TQE261" s="418"/>
      <c r="TQF261" s="418"/>
      <c r="TQG261" s="331"/>
      <c r="TQH261" s="332"/>
      <c r="TQI261" s="418"/>
      <c r="TQJ261" s="223"/>
      <c r="TQK261" s="223"/>
      <c r="TQL261" s="333"/>
      <c r="TQM261" s="333"/>
      <c r="TQN261" s="223"/>
      <c r="TQO261" s="418"/>
      <c r="TQP261" s="418"/>
      <c r="TQQ261" s="331"/>
      <c r="TQR261" s="332"/>
      <c r="TQS261" s="418"/>
      <c r="TQT261" s="223"/>
      <c r="TQU261" s="223"/>
      <c r="TQV261" s="333"/>
      <c r="TQW261" s="333"/>
      <c r="TQX261" s="223"/>
      <c r="TQY261" s="418"/>
      <c r="TQZ261" s="418"/>
      <c r="TRA261" s="331"/>
      <c r="TRB261" s="332"/>
      <c r="TRC261" s="418"/>
      <c r="TRD261" s="223"/>
      <c r="TRE261" s="223"/>
      <c r="TRF261" s="333"/>
      <c r="TRG261" s="333"/>
      <c r="TRH261" s="223"/>
      <c r="TRI261" s="418"/>
      <c r="TRJ261" s="418"/>
      <c r="TRK261" s="331"/>
      <c r="TRL261" s="332"/>
      <c r="TRM261" s="418"/>
      <c r="TRN261" s="223"/>
      <c r="TRO261" s="223"/>
      <c r="TRP261" s="333"/>
      <c r="TRQ261" s="333"/>
      <c r="TRR261" s="223"/>
      <c r="TRS261" s="418"/>
      <c r="TRT261" s="418"/>
      <c r="TRU261" s="331"/>
      <c r="TRV261" s="332"/>
      <c r="TRW261" s="418"/>
      <c r="TRX261" s="223"/>
      <c r="TRY261" s="223"/>
      <c r="TRZ261" s="333"/>
      <c r="TSA261" s="333"/>
      <c r="TSB261" s="223"/>
      <c r="TSC261" s="418"/>
      <c r="TSD261" s="418"/>
      <c r="TSE261" s="331"/>
      <c r="TSF261" s="332"/>
      <c r="TSG261" s="418"/>
      <c r="TSH261" s="223"/>
      <c r="TSI261" s="223"/>
      <c r="TSJ261" s="333"/>
      <c r="TSK261" s="333"/>
      <c r="TSL261" s="223"/>
      <c r="TSM261" s="418"/>
      <c r="TSN261" s="418"/>
      <c r="TSO261" s="331"/>
      <c r="TSP261" s="332"/>
      <c r="TSQ261" s="418"/>
      <c r="TSR261" s="223"/>
      <c r="TSS261" s="223"/>
      <c r="TST261" s="333"/>
      <c r="TSU261" s="333"/>
      <c r="TSV261" s="223"/>
      <c r="TSW261" s="418"/>
      <c r="TSX261" s="418"/>
      <c r="TSY261" s="331"/>
      <c r="TSZ261" s="332"/>
      <c r="TTA261" s="418"/>
      <c r="TTB261" s="223"/>
      <c r="TTC261" s="223"/>
      <c r="TTD261" s="333"/>
      <c r="TTE261" s="333"/>
      <c r="TTF261" s="223"/>
      <c r="TTG261" s="418"/>
      <c r="TTH261" s="418"/>
      <c r="TTI261" s="331"/>
      <c r="TTJ261" s="332"/>
      <c r="TTK261" s="418"/>
      <c r="TTL261" s="223"/>
      <c r="TTM261" s="223"/>
      <c r="TTN261" s="333"/>
      <c r="TTO261" s="333"/>
      <c r="TTP261" s="223"/>
      <c r="TTQ261" s="418"/>
      <c r="TTR261" s="418"/>
      <c r="TTS261" s="331"/>
      <c r="TTT261" s="332"/>
      <c r="TTU261" s="418"/>
      <c r="TTV261" s="223"/>
      <c r="TTW261" s="223"/>
      <c r="TTX261" s="333"/>
      <c r="TTY261" s="333"/>
      <c r="TTZ261" s="223"/>
      <c r="TUA261" s="418"/>
      <c r="TUB261" s="418"/>
      <c r="TUC261" s="331"/>
      <c r="TUD261" s="332"/>
      <c r="TUE261" s="418"/>
      <c r="TUF261" s="223"/>
      <c r="TUG261" s="223"/>
      <c r="TUH261" s="333"/>
      <c r="TUI261" s="333"/>
      <c r="TUJ261" s="223"/>
      <c r="TUK261" s="418"/>
      <c r="TUL261" s="418"/>
      <c r="TUM261" s="331"/>
      <c r="TUN261" s="332"/>
      <c r="TUO261" s="418"/>
      <c r="TUP261" s="223"/>
      <c r="TUQ261" s="223"/>
      <c r="TUR261" s="333"/>
      <c r="TUS261" s="333"/>
      <c r="TUT261" s="223"/>
      <c r="TUU261" s="418"/>
      <c r="TUV261" s="418"/>
      <c r="TUW261" s="331"/>
      <c r="TUX261" s="332"/>
      <c r="TUY261" s="418"/>
      <c r="TUZ261" s="223"/>
      <c r="TVA261" s="223"/>
      <c r="TVB261" s="333"/>
      <c r="TVC261" s="333"/>
      <c r="TVD261" s="223"/>
      <c r="TVE261" s="418"/>
      <c r="TVF261" s="418"/>
      <c r="TVG261" s="331"/>
      <c r="TVH261" s="332"/>
      <c r="TVI261" s="418"/>
      <c r="TVJ261" s="223"/>
      <c r="TVK261" s="223"/>
      <c r="TVL261" s="333"/>
      <c r="TVM261" s="333"/>
      <c r="TVN261" s="223"/>
      <c r="TVO261" s="418"/>
      <c r="TVP261" s="418"/>
      <c r="TVQ261" s="331"/>
      <c r="TVR261" s="332"/>
      <c r="TVS261" s="418"/>
      <c r="TVT261" s="223"/>
      <c r="TVU261" s="223"/>
      <c r="TVV261" s="333"/>
      <c r="TVW261" s="333"/>
      <c r="TVX261" s="223"/>
      <c r="TVY261" s="418"/>
      <c r="TVZ261" s="418"/>
      <c r="TWA261" s="331"/>
      <c r="TWB261" s="332"/>
      <c r="TWC261" s="418"/>
      <c r="TWD261" s="223"/>
      <c r="TWE261" s="223"/>
      <c r="TWF261" s="333"/>
      <c r="TWG261" s="333"/>
      <c r="TWH261" s="223"/>
      <c r="TWI261" s="418"/>
      <c r="TWJ261" s="418"/>
      <c r="TWK261" s="331"/>
      <c r="TWL261" s="332"/>
      <c r="TWM261" s="418"/>
      <c r="TWN261" s="223"/>
      <c r="TWO261" s="223"/>
      <c r="TWP261" s="333"/>
      <c r="TWQ261" s="333"/>
      <c r="TWR261" s="223"/>
      <c r="TWS261" s="418"/>
      <c r="TWT261" s="418"/>
      <c r="TWU261" s="331"/>
      <c r="TWV261" s="332"/>
      <c r="TWW261" s="418"/>
      <c r="TWX261" s="223"/>
      <c r="TWY261" s="223"/>
      <c r="TWZ261" s="333"/>
      <c r="TXA261" s="333"/>
      <c r="TXB261" s="223"/>
      <c r="TXC261" s="418"/>
      <c r="TXD261" s="418"/>
      <c r="TXE261" s="331"/>
      <c r="TXF261" s="332"/>
      <c r="TXG261" s="418"/>
      <c r="TXH261" s="223"/>
      <c r="TXI261" s="223"/>
      <c r="TXJ261" s="333"/>
      <c r="TXK261" s="333"/>
      <c r="TXL261" s="223"/>
      <c r="TXM261" s="418"/>
      <c r="TXN261" s="418"/>
      <c r="TXO261" s="331"/>
      <c r="TXP261" s="332"/>
      <c r="TXQ261" s="418"/>
      <c r="TXR261" s="223"/>
      <c r="TXS261" s="223"/>
      <c r="TXT261" s="333"/>
      <c r="TXU261" s="333"/>
      <c r="TXV261" s="223"/>
      <c r="TXW261" s="418"/>
      <c r="TXX261" s="418"/>
      <c r="TXY261" s="331"/>
      <c r="TXZ261" s="332"/>
      <c r="TYA261" s="418"/>
      <c r="TYB261" s="223"/>
      <c r="TYC261" s="223"/>
      <c r="TYD261" s="333"/>
      <c r="TYE261" s="333"/>
      <c r="TYF261" s="223"/>
      <c r="TYG261" s="418"/>
      <c r="TYH261" s="418"/>
      <c r="TYI261" s="331"/>
      <c r="TYJ261" s="332"/>
      <c r="TYK261" s="418"/>
      <c r="TYL261" s="223"/>
      <c r="TYM261" s="223"/>
      <c r="TYN261" s="333"/>
      <c r="TYO261" s="333"/>
      <c r="TYP261" s="223"/>
      <c r="TYQ261" s="418"/>
      <c r="TYR261" s="418"/>
      <c r="TYS261" s="331"/>
      <c r="TYT261" s="332"/>
      <c r="TYU261" s="418"/>
      <c r="TYV261" s="223"/>
      <c r="TYW261" s="223"/>
      <c r="TYX261" s="333"/>
      <c r="TYY261" s="333"/>
      <c r="TYZ261" s="223"/>
      <c r="TZA261" s="418"/>
      <c r="TZB261" s="418"/>
      <c r="TZC261" s="331"/>
      <c r="TZD261" s="332"/>
      <c r="TZE261" s="418"/>
      <c r="TZF261" s="223"/>
      <c r="TZG261" s="223"/>
      <c r="TZH261" s="333"/>
      <c r="TZI261" s="333"/>
      <c r="TZJ261" s="223"/>
      <c r="TZK261" s="418"/>
      <c r="TZL261" s="418"/>
      <c r="TZM261" s="331"/>
      <c r="TZN261" s="332"/>
      <c r="TZO261" s="418"/>
      <c r="TZP261" s="223"/>
      <c r="TZQ261" s="223"/>
      <c r="TZR261" s="333"/>
      <c r="TZS261" s="333"/>
      <c r="TZT261" s="223"/>
      <c r="TZU261" s="418"/>
      <c r="TZV261" s="418"/>
      <c r="TZW261" s="331"/>
      <c r="TZX261" s="332"/>
      <c r="TZY261" s="418"/>
      <c r="TZZ261" s="223"/>
      <c r="UAA261" s="223"/>
      <c r="UAB261" s="333"/>
      <c r="UAC261" s="333"/>
      <c r="UAD261" s="223"/>
      <c r="UAE261" s="418"/>
      <c r="UAF261" s="418"/>
      <c r="UAG261" s="331"/>
      <c r="UAH261" s="332"/>
      <c r="UAI261" s="418"/>
      <c r="UAJ261" s="223"/>
      <c r="UAK261" s="223"/>
      <c r="UAL261" s="333"/>
      <c r="UAM261" s="333"/>
      <c r="UAN261" s="223"/>
      <c r="UAO261" s="418"/>
      <c r="UAP261" s="418"/>
      <c r="UAQ261" s="331"/>
      <c r="UAR261" s="332"/>
      <c r="UAS261" s="418"/>
      <c r="UAT261" s="223"/>
      <c r="UAU261" s="223"/>
      <c r="UAV261" s="333"/>
      <c r="UAW261" s="333"/>
      <c r="UAX261" s="223"/>
      <c r="UAY261" s="418"/>
      <c r="UAZ261" s="418"/>
      <c r="UBA261" s="331"/>
      <c r="UBB261" s="332"/>
      <c r="UBC261" s="418"/>
      <c r="UBD261" s="223"/>
      <c r="UBE261" s="223"/>
      <c r="UBF261" s="333"/>
      <c r="UBG261" s="333"/>
      <c r="UBH261" s="223"/>
      <c r="UBI261" s="418"/>
      <c r="UBJ261" s="418"/>
      <c r="UBK261" s="331"/>
      <c r="UBL261" s="332"/>
      <c r="UBM261" s="418"/>
      <c r="UBN261" s="223"/>
      <c r="UBO261" s="223"/>
      <c r="UBP261" s="333"/>
      <c r="UBQ261" s="333"/>
      <c r="UBR261" s="223"/>
      <c r="UBS261" s="418"/>
      <c r="UBT261" s="418"/>
      <c r="UBU261" s="331"/>
      <c r="UBV261" s="332"/>
      <c r="UBW261" s="418"/>
      <c r="UBX261" s="223"/>
      <c r="UBY261" s="223"/>
      <c r="UBZ261" s="333"/>
      <c r="UCA261" s="333"/>
      <c r="UCB261" s="223"/>
      <c r="UCC261" s="418"/>
      <c r="UCD261" s="418"/>
      <c r="UCE261" s="331"/>
      <c r="UCF261" s="332"/>
      <c r="UCG261" s="418"/>
      <c r="UCH261" s="223"/>
      <c r="UCI261" s="223"/>
      <c r="UCJ261" s="333"/>
      <c r="UCK261" s="333"/>
      <c r="UCL261" s="223"/>
      <c r="UCM261" s="418"/>
      <c r="UCN261" s="418"/>
      <c r="UCO261" s="331"/>
      <c r="UCP261" s="332"/>
      <c r="UCQ261" s="418"/>
      <c r="UCR261" s="223"/>
      <c r="UCS261" s="223"/>
      <c r="UCT261" s="333"/>
      <c r="UCU261" s="333"/>
      <c r="UCV261" s="223"/>
      <c r="UCW261" s="418"/>
      <c r="UCX261" s="418"/>
      <c r="UCY261" s="331"/>
      <c r="UCZ261" s="332"/>
      <c r="UDA261" s="418"/>
      <c r="UDB261" s="223"/>
      <c r="UDC261" s="223"/>
      <c r="UDD261" s="333"/>
      <c r="UDE261" s="333"/>
      <c r="UDF261" s="223"/>
      <c r="UDG261" s="418"/>
      <c r="UDH261" s="418"/>
      <c r="UDI261" s="331"/>
      <c r="UDJ261" s="332"/>
      <c r="UDK261" s="418"/>
      <c r="UDL261" s="223"/>
      <c r="UDM261" s="223"/>
      <c r="UDN261" s="333"/>
      <c r="UDO261" s="333"/>
      <c r="UDP261" s="223"/>
      <c r="UDQ261" s="418"/>
      <c r="UDR261" s="418"/>
      <c r="UDS261" s="331"/>
      <c r="UDT261" s="332"/>
      <c r="UDU261" s="418"/>
      <c r="UDV261" s="223"/>
      <c r="UDW261" s="223"/>
      <c r="UDX261" s="333"/>
      <c r="UDY261" s="333"/>
      <c r="UDZ261" s="223"/>
      <c r="UEA261" s="418"/>
      <c r="UEB261" s="418"/>
      <c r="UEC261" s="331"/>
      <c r="UED261" s="332"/>
      <c r="UEE261" s="418"/>
      <c r="UEF261" s="223"/>
      <c r="UEG261" s="223"/>
      <c r="UEH261" s="333"/>
      <c r="UEI261" s="333"/>
      <c r="UEJ261" s="223"/>
      <c r="UEK261" s="418"/>
      <c r="UEL261" s="418"/>
      <c r="UEM261" s="331"/>
      <c r="UEN261" s="332"/>
      <c r="UEO261" s="418"/>
      <c r="UEP261" s="223"/>
      <c r="UEQ261" s="223"/>
      <c r="UER261" s="333"/>
      <c r="UES261" s="333"/>
      <c r="UET261" s="223"/>
      <c r="UEU261" s="418"/>
      <c r="UEV261" s="418"/>
      <c r="UEW261" s="331"/>
      <c r="UEX261" s="332"/>
      <c r="UEY261" s="418"/>
      <c r="UEZ261" s="223"/>
      <c r="UFA261" s="223"/>
      <c r="UFB261" s="333"/>
      <c r="UFC261" s="333"/>
      <c r="UFD261" s="223"/>
      <c r="UFE261" s="418"/>
      <c r="UFF261" s="418"/>
      <c r="UFG261" s="331"/>
      <c r="UFH261" s="332"/>
      <c r="UFI261" s="418"/>
      <c r="UFJ261" s="223"/>
      <c r="UFK261" s="223"/>
      <c r="UFL261" s="333"/>
      <c r="UFM261" s="333"/>
      <c r="UFN261" s="223"/>
      <c r="UFO261" s="418"/>
      <c r="UFP261" s="418"/>
      <c r="UFQ261" s="331"/>
      <c r="UFR261" s="332"/>
      <c r="UFS261" s="418"/>
      <c r="UFT261" s="223"/>
      <c r="UFU261" s="223"/>
      <c r="UFV261" s="333"/>
      <c r="UFW261" s="333"/>
      <c r="UFX261" s="223"/>
      <c r="UFY261" s="418"/>
      <c r="UFZ261" s="418"/>
      <c r="UGA261" s="331"/>
      <c r="UGB261" s="332"/>
      <c r="UGC261" s="418"/>
      <c r="UGD261" s="223"/>
      <c r="UGE261" s="223"/>
      <c r="UGF261" s="333"/>
      <c r="UGG261" s="333"/>
      <c r="UGH261" s="223"/>
      <c r="UGI261" s="418"/>
      <c r="UGJ261" s="418"/>
      <c r="UGK261" s="331"/>
      <c r="UGL261" s="332"/>
      <c r="UGM261" s="418"/>
      <c r="UGN261" s="223"/>
      <c r="UGO261" s="223"/>
      <c r="UGP261" s="333"/>
      <c r="UGQ261" s="333"/>
      <c r="UGR261" s="223"/>
      <c r="UGS261" s="418"/>
      <c r="UGT261" s="418"/>
      <c r="UGU261" s="331"/>
      <c r="UGV261" s="332"/>
      <c r="UGW261" s="418"/>
      <c r="UGX261" s="223"/>
      <c r="UGY261" s="223"/>
      <c r="UGZ261" s="333"/>
      <c r="UHA261" s="333"/>
      <c r="UHB261" s="223"/>
      <c r="UHC261" s="418"/>
      <c r="UHD261" s="418"/>
      <c r="UHE261" s="331"/>
      <c r="UHF261" s="332"/>
      <c r="UHG261" s="418"/>
      <c r="UHH261" s="223"/>
      <c r="UHI261" s="223"/>
      <c r="UHJ261" s="333"/>
      <c r="UHK261" s="333"/>
      <c r="UHL261" s="223"/>
      <c r="UHM261" s="418"/>
      <c r="UHN261" s="418"/>
      <c r="UHO261" s="331"/>
      <c r="UHP261" s="332"/>
      <c r="UHQ261" s="418"/>
      <c r="UHR261" s="223"/>
      <c r="UHS261" s="223"/>
      <c r="UHT261" s="333"/>
      <c r="UHU261" s="333"/>
      <c r="UHV261" s="223"/>
      <c r="UHW261" s="418"/>
      <c r="UHX261" s="418"/>
      <c r="UHY261" s="331"/>
      <c r="UHZ261" s="332"/>
      <c r="UIA261" s="418"/>
      <c r="UIB261" s="223"/>
      <c r="UIC261" s="223"/>
      <c r="UID261" s="333"/>
      <c r="UIE261" s="333"/>
      <c r="UIF261" s="223"/>
      <c r="UIG261" s="418"/>
      <c r="UIH261" s="418"/>
      <c r="UII261" s="331"/>
      <c r="UIJ261" s="332"/>
      <c r="UIK261" s="418"/>
      <c r="UIL261" s="223"/>
      <c r="UIM261" s="223"/>
      <c r="UIN261" s="333"/>
      <c r="UIO261" s="333"/>
      <c r="UIP261" s="223"/>
      <c r="UIQ261" s="418"/>
      <c r="UIR261" s="418"/>
      <c r="UIS261" s="331"/>
      <c r="UIT261" s="332"/>
      <c r="UIU261" s="418"/>
      <c r="UIV261" s="223"/>
      <c r="UIW261" s="223"/>
      <c r="UIX261" s="333"/>
      <c r="UIY261" s="333"/>
      <c r="UIZ261" s="223"/>
      <c r="UJA261" s="418"/>
      <c r="UJB261" s="418"/>
      <c r="UJC261" s="331"/>
      <c r="UJD261" s="332"/>
      <c r="UJE261" s="418"/>
      <c r="UJF261" s="223"/>
      <c r="UJG261" s="223"/>
      <c r="UJH261" s="333"/>
      <c r="UJI261" s="333"/>
      <c r="UJJ261" s="223"/>
      <c r="UJK261" s="418"/>
      <c r="UJL261" s="418"/>
      <c r="UJM261" s="331"/>
      <c r="UJN261" s="332"/>
      <c r="UJO261" s="418"/>
      <c r="UJP261" s="223"/>
      <c r="UJQ261" s="223"/>
      <c r="UJR261" s="333"/>
      <c r="UJS261" s="333"/>
      <c r="UJT261" s="223"/>
      <c r="UJU261" s="418"/>
      <c r="UJV261" s="418"/>
      <c r="UJW261" s="331"/>
      <c r="UJX261" s="332"/>
      <c r="UJY261" s="418"/>
      <c r="UJZ261" s="223"/>
      <c r="UKA261" s="223"/>
      <c r="UKB261" s="333"/>
      <c r="UKC261" s="333"/>
      <c r="UKD261" s="223"/>
      <c r="UKE261" s="418"/>
      <c r="UKF261" s="418"/>
      <c r="UKG261" s="331"/>
      <c r="UKH261" s="332"/>
      <c r="UKI261" s="418"/>
      <c r="UKJ261" s="223"/>
      <c r="UKK261" s="223"/>
      <c r="UKL261" s="333"/>
      <c r="UKM261" s="333"/>
      <c r="UKN261" s="223"/>
      <c r="UKO261" s="418"/>
      <c r="UKP261" s="418"/>
      <c r="UKQ261" s="331"/>
      <c r="UKR261" s="332"/>
      <c r="UKS261" s="418"/>
      <c r="UKT261" s="223"/>
      <c r="UKU261" s="223"/>
      <c r="UKV261" s="333"/>
      <c r="UKW261" s="333"/>
      <c r="UKX261" s="223"/>
      <c r="UKY261" s="418"/>
      <c r="UKZ261" s="418"/>
      <c r="ULA261" s="331"/>
      <c r="ULB261" s="332"/>
      <c r="ULC261" s="418"/>
      <c r="ULD261" s="223"/>
      <c r="ULE261" s="223"/>
      <c r="ULF261" s="333"/>
      <c r="ULG261" s="333"/>
      <c r="ULH261" s="223"/>
      <c r="ULI261" s="418"/>
      <c r="ULJ261" s="418"/>
      <c r="ULK261" s="331"/>
      <c r="ULL261" s="332"/>
      <c r="ULM261" s="418"/>
      <c r="ULN261" s="223"/>
      <c r="ULO261" s="223"/>
      <c r="ULP261" s="333"/>
      <c r="ULQ261" s="333"/>
      <c r="ULR261" s="223"/>
      <c r="ULS261" s="418"/>
      <c r="ULT261" s="418"/>
      <c r="ULU261" s="331"/>
      <c r="ULV261" s="332"/>
      <c r="ULW261" s="418"/>
      <c r="ULX261" s="223"/>
      <c r="ULY261" s="223"/>
      <c r="ULZ261" s="333"/>
      <c r="UMA261" s="333"/>
      <c r="UMB261" s="223"/>
      <c r="UMC261" s="418"/>
      <c r="UMD261" s="418"/>
      <c r="UME261" s="331"/>
      <c r="UMF261" s="332"/>
      <c r="UMG261" s="418"/>
      <c r="UMH261" s="223"/>
      <c r="UMI261" s="223"/>
      <c r="UMJ261" s="333"/>
      <c r="UMK261" s="333"/>
      <c r="UML261" s="223"/>
      <c r="UMM261" s="418"/>
      <c r="UMN261" s="418"/>
      <c r="UMO261" s="331"/>
      <c r="UMP261" s="332"/>
      <c r="UMQ261" s="418"/>
      <c r="UMR261" s="223"/>
      <c r="UMS261" s="223"/>
      <c r="UMT261" s="333"/>
      <c r="UMU261" s="333"/>
      <c r="UMV261" s="223"/>
      <c r="UMW261" s="418"/>
      <c r="UMX261" s="418"/>
      <c r="UMY261" s="331"/>
      <c r="UMZ261" s="332"/>
      <c r="UNA261" s="418"/>
      <c r="UNB261" s="223"/>
      <c r="UNC261" s="223"/>
      <c r="UND261" s="333"/>
      <c r="UNE261" s="333"/>
      <c r="UNF261" s="223"/>
      <c r="UNG261" s="418"/>
      <c r="UNH261" s="418"/>
      <c r="UNI261" s="331"/>
      <c r="UNJ261" s="332"/>
      <c r="UNK261" s="418"/>
      <c r="UNL261" s="223"/>
      <c r="UNM261" s="223"/>
      <c r="UNN261" s="333"/>
      <c r="UNO261" s="333"/>
      <c r="UNP261" s="223"/>
      <c r="UNQ261" s="418"/>
      <c r="UNR261" s="418"/>
      <c r="UNS261" s="331"/>
      <c r="UNT261" s="332"/>
      <c r="UNU261" s="418"/>
      <c r="UNV261" s="223"/>
      <c r="UNW261" s="223"/>
      <c r="UNX261" s="333"/>
      <c r="UNY261" s="333"/>
      <c r="UNZ261" s="223"/>
      <c r="UOA261" s="418"/>
      <c r="UOB261" s="418"/>
      <c r="UOC261" s="331"/>
      <c r="UOD261" s="332"/>
      <c r="UOE261" s="418"/>
      <c r="UOF261" s="223"/>
      <c r="UOG261" s="223"/>
      <c r="UOH261" s="333"/>
      <c r="UOI261" s="333"/>
      <c r="UOJ261" s="223"/>
      <c r="UOK261" s="418"/>
      <c r="UOL261" s="418"/>
      <c r="UOM261" s="331"/>
      <c r="UON261" s="332"/>
      <c r="UOO261" s="418"/>
      <c r="UOP261" s="223"/>
      <c r="UOQ261" s="223"/>
      <c r="UOR261" s="333"/>
      <c r="UOS261" s="333"/>
      <c r="UOT261" s="223"/>
      <c r="UOU261" s="418"/>
      <c r="UOV261" s="418"/>
      <c r="UOW261" s="331"/>
      <c r="UOX261" s="332"/>
      <c r="UOY261" s="418"/>
      <c r="UOZ261" s="223"/>
      <c r="UPA261" s="223"/>
      <c r="UPB261" s="333"/>
      <c r="UPC261" s="333"/>
      <c r="UPD261" s="223"/>
      <c r="UPE261" s="418"/>
      <c r="UPF261" s="418"/>
      <c r="UPG261" s="331"/>
      <c r="UPH261" s="332"/>
      <c r="UPI261" s="418"/>
      <c r="UPJ261" s="223"/>
      <c r="UPK261" s="223"/>
      <c r="UPL261" s="333"/>
      <c r="UPM261" s="333"/>
      <c r="UPN261" s="223"/>
      <c r="UPO261" s="418"/>
      <c r="UPP261" s="418"/>
      <c r="UPQ261" s="331"/>
      <c r="UPR261" s="332"/>
      <c r="UPS261" s="418"/>
      <c r="UPT261" s="223"/>
      <c r="UPU261" s="223"/>
      <c r="UPV261" s="333"/>
      <c r="UPW261" s="333"/>
      <c r="UPX261" s="223"/>
      <c r="UPY261" s="418"/>
      <c r="UPZ261" s="418"/>
      <c r="UQA261" s="331"/>
      <c r="UQB261" s="332"/>
      <c r="UQC261" s="418"/>
      <c r="UQD261" s="223"/>
      <c r="UQE261" s="223"/>
      <c r="UQF261" s="333"/>
      <c r="UQG261" s="333"/>
      <c r="UQH261" s="223"/>
      <c r="UQI261" s="418"/>
      <c r="UQJ261" s="418"/>
      <c r="UQK261" s="331"/>
      <c r="UQL261" s="332"/>
      <c r="UQM261" s="418"/>
      <c r="UQN261" s="223"/>
      <c r="UQO261" s="223"/>
      <c r="UQP261" s="333"/>
      <c r="UQQ261" s="333"/>
      <c r="UQR261" s="223"/>
      <c r="UQS261" s="418"/>
      <c r="UQT261" s="418"/>
      <c r="UQU261" s="331"/>
      <c r="UQV261" s="332"/>
      <c r="UQW261" s="418"/>
      <c r="UQX261" s="223"/>
      <c r="UQY261" s="223"/>
      <c r="UQZ261" s="333"/>
      <c r="URA261" s="333"/>
      <c r="URB261" s="223"/>
      <c r="URC261" s="418"/>
      <c r="URD261" s="418"/>
      <c r="URE261" s="331"/>
      <c r="URF261" s="332"/>
      <c r="URG261" s="418"/>
      <c r="URH261" s="223"/>
      <c r="URI261" s="223"/>
      <c r="URJ261" s="333"/>
      <c r="URK261" s="333"/>
      <c r="URL261" s="223"/>
      <c r="URM261" s="418"/>
      <c r="URN261" s="418"/>
      <c r="URO261" s="331"/>
      <c r="URP261" s="332"/>
      <c r="URQ261" s="418"/>
      <c r="URR261" s="223"/>
      <c r="URS261" s="223"/>
      <c r="URT261" s="333"/>
      <c r="URU261" s="333"/>
      <c r="URV261" s="223"/>
      <c r="URW261" s="418"/>
      <c r="URX261" s="418"/>
      <c r="URY261" s="331"/>
      <c r="URZ261" s="332"/>
      <c r="USA261" s="418"/>
      <c r="USB261" s="223"/>
      <c r="USC261" s="223"/>
      <c r="USD261" s="333"/>
      <c r="USE261" s="333"/>
      <c r="USF261" s="223"/>
      <c r="USG261" s="418"/>
      <c r="USH261" s="418"/>
      <c r="USI261" s="331"/>
      <c r="USJ261" s="332"/>
      <c r="USK261" s="418"/>
      <c r="USL261" s="223"/>
      <c r="USM261" s="223"/>
      <c r="USN261" s="333"/>
      <c r="USO261" s="333"/>
      <c r="USP261" s="223"/>
      <c r="USQ261" s="418"/>
      <c r="USR261" s="418"/>
      <c r="USS261" s="331"/>
      <c r="UST261" s="332"/>
      <c r="USU261" s="418"/>
      <c r="USV261" s="223"/>
      <c r="USW261" s="223"/>
      <c r="USX261" s="333"/>
      <c r="USY261" s="333"/>
      <c r="USZ261" s="223"/>
      <c r="UTA261" s="418"/>
      <c r="UTB261" s="418"/>
      <c r="UTC261" s="331"/>
      <c r="UTD261" s="332"/>
      <c r="UTE261" s="418"/>
      <c r="UTF261" s="223"/>
      <c r="UTG261" s="223"/>
      <c r="UTH261" s="333"/>
      <c r="UTI261" s="333"/>
      <c r="UTJ261" s="223"/>
      <c r="UTK261" s="418"/>
      <c r="UTL261" s="418"/>
      <c r="UTM261" s="331"/>
      <c r="UTN261" s="332"/>
      <c r="UTO261" s="418"/>
      <c r="UTP261" s="223"/>
      <c r="UTQ261" s="223"/>
      <c r="UTR261" s="333"/>
      <c r="UTS261" s="333"/>
      <c r="UTT261" s="223"/>
      <c r="UTU261" s="418"/>
      <c r="UTV261" s="418"/>
      <c r="UTW261" s="331"/>
      <c r="UTX261" s="332"/>
      <c r="UTY261" s="418"/>
      <c r="UTZ261" s="223"/>
      <c r="UUA261" s="223"/>
      <c r="UUB261" s="333"/>
      <c r="UUC261" s="333"/>
      <c r="UUD261" s="223"/>
      <c r="UUE261" s="418"/>
      <c r="UUF261" s="418"/>
      <c r="UUG261" s="331"/>
      <c r="UUH261" s="332"/>
      <c r="UUI261" s="418"/>
      <c r="UUJ261" s="223"/>
      <c r="UUK261" s="223"/>
      <c r="UUL261" s="333"/>
      <c r="UUM261" s="333"/>
      <c r="UUN261" s="223"/>
      <c r="UUO261" s="418"/>
      <c r="UUP261" s="418"/>
      <c r="UUQ261" s="331"/>
      <c r="UUR261" s="332"/>
      <c r="UUS261" s="418"/>
      <c r="UUT261" s="223"/>
      <c r="UUU261" s="223"/>
      <c r="UUV261" s="333"/>
      <c r="UUW261" s="333"/>
      <c r="UUX261" s="223"/>
      <c r="UUY261" s="418"/>
      <c r="UUZ261" s="418"/>
      <c r="UVA261" s="331"/>
      <c r="UVB261" s="332"/>
      <c r="UVC261" s="418"/>
      <c r="UVD261" s="223"/>
      <c r="UVE261" s="223"/>
      <c r="UVF261" s="333"/>
      <c r="UVG261" s="333"/>
      <c r="UVH261" s="223"/>
      <c r="UVI261" s="418"/>
      <c r="UVJ261" s="418"/>
      <c r="UVK261" s="331"/>
      <c r="UVL261" s="332"/>
      <c r="UVM261" s="418"/>
      <c r="UVN261" s="223"/>
      <c r="UVO261" s="223"/>
      <c r="UVP261" s="333"/>
      <c r="UVQ261" s="333"/>
      <c r="UVR261" s="223"/>
      <c r="UVS261" s="418"/>
      <c r="UVT261" s="418"/>
      <c r="UVU261" s="331"/>
      <c r="UVV261" s="332"/>
      <c r="UVW261" s="418"/>
      <c r="UVX261" s="223"/>
      <c r="UVY261" s="223"/>
      <c r="UVZ261" s="333"/>
      <c r="UWA261" s="333"/>
      <c r="UWB261" s="223"/>
      <c r="UWC261" s="418"/>
      <c r="UWD261" s="418"/>
      <c r="UWE261" s="331"/>
      <c r="UWF261" s="332"/>
      <c r="UWG261" s="418"/>
      <c r="UWH261" s="223"/>
      <c r="UWI261" s="223"/>
      <c r="UWJ261" s="333"/>
      <c r="UWK261" s="333"/>
      <c r="UWL261" s="223"/>
      <c r="UWM261" s="418"/>
      <c r="UWN261" s="418"/>
      <c r="UWO261" s="331"/>
      <c r="UWP261" s="332"/>
      <c r="UWQ261" s="418"/>
      <c r="UWR261" s="223"/>
      <c r="UWS261" s="223"/>
      <c r="UWT261" s="333"/>
      <c r="UWU261" s="333"/>
      <c r="UWV261" s="223"/>
      <c r="UWW261" s="418"/>
      <c r="UWX261" s="418"/>
      <c r="UWY261" s="331"/>
      <c r="UWZ261" s="332"/>
      <c r="UXA261" s="418"/>
      <c r="UXB261" s="223"/>
      <c r="UXC261" s="223"/>
      <c r="UXD261" s="333"/>
      <c r="UXE261" s="333"/>
      <c r="UXF261" s="223"/>
      <c r="UXG261" s="418"/>
      <c r="UXH261" s="418"/>
      <c r="UXI261" s="331"/>
      <c r="UXJ261" s="332"/>
      <c r="UXK261" s="418"/>
      <c r="UXL261" s="223"/>
      <c r="UXM261" s="223"/>
      <c r="UXN261" s="333"/>
      <c r="UXO261" s="333"/>
      <c r="UXP261" s="223"/>
      <c r="UXQ261" s="418"/>
      <c r="UXR261" s="418"/>
      <c r="UXS261" s="331"/>
      <c r="UXT261" s="332"/>
      <c r="UXU261" s="418"/>
      <c r="UXV261" s="223"/>
      <c r="UXW261" s="223"/>
      <c r="UXX261" s="333"/>
      <c r="UXY261" s="333"/>
      <c r="UXZ261" s="223"/>
      <c r="UYA261" s="418"/>
      <c r="UYB261" s="418"/>
      <c r="UYC261" s="331"/>
      <c r="UYD261" s="332"/>
      <c r="UYE261" s="418"/>
      <c r="UYF261" s="223"/>
      <c r="UYG261" s="223"/>
      <c r="UYH261" s="333"/>
      <c r="UYI261" s="333"/>
      <c r="UYJ261" s="223"/>
      <c r="UYK261" s="418"/>
      <c r="UYL261" s="418"/>
      <c r="UYM261" s="331"/>
      <c r="UYN261" s="332"/>
      <c r="UYO261" s="418"/>
      <c r="UYP261" s="223"/>
      <c r="UYQ261" s="223"/>
      <c r="UYR261" s="333"/>
      <c r="UYS261" s="333"/>
      <c r="UYT261" s="223"/>
      <c r="UYU261" s="418"/>
      <c r="UYV261" s="418"/>
      <c r="UYW261" s="331"/>
      <c r="UYX261" s="332"/>
      <c r="UYY261" s="418"/>
      <c r="UYZ261" s="223"/>
      <c r="UZA261" s="223"/>
      <c r="UZB261" s="333"/>
      <c r="UZC261" s="333"/>
      <c r="UZD261" s="223"/>
      <c r="UZE261" s="418"/>
      <c r="UZF261" s="418"/>
      <c r="UZG261" s="331"/>
      <c r="UZH261" s="332"/>
      <c r="UZI261" s="418"/>
      <c r="UZJ261" s="223"/>
      <c r="UZK261" s="223"/>
      <c r="UZL261" s="333"/>
      <c r="UZM261" s="333"/>
      <c r="UZN261" s="223"/>
      <c r="UZO261" s="418"/>
      <c r="UZP261" s="418"/>
      <c r="UZQ261" s="331"/>
      <c r="UZR261" s="332"/>
      <c r="UZS261" s="418"/>
      <c r="UZT261" s="223"/>
      <c r="UZU261" s="223"/>
      <c r="UZV261" s="333"/>
      <c r="UZW261" s="333"/>
      <c r="UZX261" s="223"/>
      <c r="UZY261" s="418"/>
      <c r="UZZ261" s="418"/>
      <c r="VAA261" s="331"/>
      <c r="VAB261" s="332"/>
      <c r="VAC261" s="418"/>
      <c r="VAD261" s="223"/>
      <c r="VAE261" s="223"/>
      <c r="VAF261" s="333"/>
      <c r="VAG261" s="333"/>
      <c r="VAH261" s="223"/>
      <c r="VAI261" s="418"/>
      <c r="VAJ261" s="418"/>
      <c r="VAK261" s="331"/>
      <c r="VAL261" s="332"/>
      <c r="VAM261" s="418"/>
      <c r="VAN261" s="223"/>
      <c r="VAO261" s="223"/>
      <c r="VAP261" s="333"/>
      <c r="VAQ261" s="333"/>
      <c r="VAR261" s="223"/>
      <c r="VAS261" s="418"/>
      <c r="VAT261" s="418"/>
      <c r="VAU261" s="331"/>
      <c r="VAV261" s="332"/>
      <c r="VAW261" s="418"/>
      <c r="VAX261" s="223"/>
      <c r="VAY261" s="223"/>
      <c r="VAZ261" s="333"/>
      <c r="VBA261" s="333"/>
      <c r="VBB261" s="223"/>
      <c r="VBC261" s="418"/>
      <c r="VBD261" s="418"/>
      <c r="VBE261" s="331"/>
      <c r="VBF261" s="332"/>
      <c r="VBG261" s="418"/>
      <c r="VBH261" s="223"/>
      <c r="VBI261" s="223"/>
      <c r="VBJ261" s="333"/>
      <c r="VBK261" s="333"/>
      <c r="VBL261" s="223"/>
      <c r="VBM261" s="418"/>
      <c r="VBN261" s="418"/>
      <c r="VBO261" s="331"/>
      <c r="VBP261" s="332"/>
      <c r="VBQ261" s="418"/>
      <c r="VBR261" s="223"/>
      <c r="VBS261" s="223"/>
      <c r="VBT261" s="333"/>
      <c r="VBU261" s="333"/>
      <c r="VBV261" s="223"/>
      <c r="VBW261" s="418"/>
      <c r="VBX261" s="418"/>
      <c r="VBY261" s="331"/>
      <c r="VBZ261" s="332"/>
      <c r="VCA261" s="418"/>
      <c r="VCB261" s="223"/>
      <c r="VCC261" s="223"/>
      <c r="VCD261" s="333"/>
      <c r="VCE261" s="333"/>
      <c r="VCF261" s="223"/>
      <c r="VCG261" s="418"/>
      <c r="VCH261" s="418"/>
      <c r="VCI261" s="331"/>
      <c r="VCJ261" s="332"/>
      <c r="VCK261" s="418"/>
      <c r="VCL261" s="223"/>
      <c r="VCM261" s="223"/>
      <c r="VCN261" s="333"/>
      <c r="VCO261" s="333"/>
      <c r="VCP261" s="223"/>
      <c r="VCQ261" s="418"/>
      <c r="VCR261" s="418"/>
      <c r="VCS261" s="331"/>
      <c r="VCT261" s="332"/>
      <c r="VCU261" s="418"/>
      <c r="VCV261" s="223"/>
      <c r="VCW261" s="223"/>
      <c r="VCX261" s="333"/>
      <c r="VCY261" s="333"/>
      <c r="VCZ261" s="223"/>
      <c r="VDA261" s="418"/>
      <c r="VDB261" s="418"/>
      <c r="VDC261" s="331"/>
      <c r="VDD261" s="332"/>
      <c r="VDE261" s="418"/>
      <c r="VDF261" s="223"/>
      <c r="VDG261" s="223"/>
      <c r="VDH261" s="333"/>
      <c r="VDI261" s="333"/>
      <c r="VDJ261" s="223"/>
      <c r="VDK261" s="418"/>
      <c r="VDL261" s="418"/>
      <c r="VDM261" s="331"/>
      <c r="VDN261" s="332"/>
      <c r="VDO261" s="418"/>
      <c r="VDP261" s="223"/>
      <c r="VDQ261" s="223"/>
      <c r="VDR261" s="333"/>
      <c r="VDS261" s="333"/>
      <c r="VDT261" s="223"/>
      <c r="VDU261" s="418"/>
      <c r="VDV261" s="418"/>
      <c r="VDW261" s="331"/>
      <c r="VDX261" s="332"/>
      <c r="VDY261" s="418"/>
      <c r="VDZ261" s="223"/>
      <c r="VEA261" s="223"/>
      <c r="VEB261" s="333"/>
      <c r="VEC261" s="333"/>
      <c r="VED261" s="223"/>
      <c r="VEE261" s="418"/>
      <c r="VEF261" s="418"/>
      <c r="VEG261" s="331"/>
      <c r="VEH261" s="332"/>
      <c r="VEI261" s="418"/>
      <c r="VEJ261" s="223"/>
      <c r="VEK261" s="223"/>
      <c r="VEL261" s="333"/>
      <c r="VEM261" s="333"/>
      <c r="VEN261" s="223"/>
      <c r="VEO261" s="418"/>
      <c r="VEP261" s="418"/>
      <c r="VEQ261" s="331"/>
      <c r="VER261" s="332"/>
      <c r="VES261" s="418"/>
      <c r="VET261" s="223"/>
      <c r="VEU261" s="223"/>
      <c r="VEV261" s="333"/>
      <c r="VEW261" s="333"/>
      <c r="VEX261" s="223"/>
      <c r="VEY261" s="418"/>
      <c r="VEZ261" s="418"/>
      <c r="VFA261" s="331"/>
      <c r="VFB261" s="332"/>
      <c r="VFC261" s="418"/>
      <c r="VFD261" s="223"/>
      <c r="VFE261" s="223"/>
      <c r="VFF261" s="333"/>
      <c r="VFG261" s="333"/>
      <c r="VFH261" s="223"/>
      <c r="VFI261" s="418"/>
      <c r="VFJ261" s="418"/>
      <c r="VFK261" s="331"/>
      <c r="VFL261" s="332"/>
      <c r="VFM261" s="418"/>
      <c r="VFN261" s="223"/>
      <c r="VFO261" s="223"/>
      <c r="VFP261" s="333"/>
      <c r="VFQ261" s="333"/>
      <c r="VFR261" s="223"/>
      <c r="VFS261" s="418"/>
      <c r="VFT261" s="418"/>
      <c r="VFU261" s="331"/>
      <c r="VFV261" s="332"/>
      <c r="VFW261" s="418"/>
      <c r="VFX261" s="223"/>
      <c r="VFY261" s="223"/>
      <c r="VFZ261" s="333"/>
      <c r="VGA261" s="333"/>
      <c r="VGB261" s="223"/>
      <c r="VGC261" s="418"/>
      <c r="VGD261" s="418"/>
      <c r="VGE261" s="331"/>
      <c r="VGF261" s="332"/>
      <c r="VGG261" s="418"/>
      <c r="VGH261" s="223"/>
      <c r="VGI261" s="223"/>
      <c r="VGJ261" s="333"/>
      <c r="VGK261" s="333"/>
      <c r="VGL261" s="223"/>
      <c r="VGM261" s="418"/>
      <c r="VGN261" s="418"/>
      <c r="VGO261" s="331"/>
      <c r="VGP261" s="332"/>
      <c r="VGQ261" s="418"/>
      <c r="VGR261" s="223"/>
      <c r="VGS261" s="223"/>
      <c r="VGT261" s="333"/>
      <c r="VGU261" s="333"/>
      <c r="VGV261" s="223"/>
      <c r="VGW261" s="418"/>
      <c r="VGX261" s="418"/>
      <c r="VGY261" s="331"/>
      <c r="VGZ261" s="332"/>
      <c r="VHA261" s="418"/>
      <c r="VHB261" s="223"/>
      <c r="VHC261" s="223"/>
      <c r="VHD261" s="333"/>
      <c r="VHE261" s="333"/>
      <c r="VHF261" s="223"/>
      <c r="VHG261" s="418"/>
      <c r="VHH261" s="418"/>
      <c r="VHI261" s="331"/>
      <c r="VHJ261" s="332"/>
      <c r="VHK261" s="418"/>
      <c r="VHL261" s="223"/>
      <c r="VHM261" s="223"/>
      <c r="VHN261" s="333"/>
      <c r="VHO261" s="333"/>
      <c r="VHP261" s="223"/>
      <c r="VHQ261" s="418"/>
      <c r="VHR261" s="418"/>
      <c r="VHS261" s="331"/>
      <c r="VHT261" s="332"/>
      <c r="VHU261" s="418"/>
      <c r="VHV261" s="223"/>
      <c r="VHW261" s="223"/>
      <c r="VHX261" s="333"/>
      <c r="VHY261" s="333"/>
      <c r="VHZ261" s="223"/>
      <c r="VIA261" s="418"/>
      <c r="VIB261" s="418"/>
      <c r="VIC261" s="331"/>
      <c r="VID261" s="332"/>
      <c r="VIE261" s="418"/>
      <c r="VIF261" s="223"/>
      <c r="VIG261" s="223"/>
      <c r="VIH261" s="333"/>
      <c r="VII261" s="333"/>
      <c r="VIJ261" s="223"/>
      <c r="VIK261" s="418"/>
      <c r="VIL261" s="418"/>
      <c r="VIM261" s="331"/>
      <c r="VIN261" s="332"/>
      <c r="VIO261" s="418"/>
      <c r="VIP261" s="223"/>
      <c r="VIQ261" s="223"/>
      <c r="VIR261" s="333"/>
      <c r="VIS261" s="333"/>
      <c r="VIT261" s="223"/>
      <c r="VIU261" s="418"/>
      <c r="VIV261" s="418"/>
      <c r="VIW261" s="331"/>
      <c r="VIX261" s="332"/>
      <c r="VIY261" s="418"/>
      <c r="VIZ261" s="223"/>
      <c r="VJA261" s="223"/>
      <c r="VJB261" s="333"/>
      <c r="VJC261" s="333"/>
      <c r="VJD261" s="223"/>
      <c r="VJE261" s="418"/>
      <c r="VJF261" s="418"/>
      <c r="VJG261" s="331"/>
      <c r="VJH261" s="332"/>
      <c r="VJI261" s="418"/>
      <c r="VJJ261" s="223"/>
      <c r="VJK261" s="223"/>
      <c r="VJL261" s="333"/>
      <c r="VJM261" s="333"/>
      <c r="VJN261" s="223"/>
      <c r="VJO261" s="418"/>
      <c r="VJP261" s="418"/>
      <c r="VJQ261" s="331"/>
      <c r="VJR261" s="332"/>
      <c r="VJS261" s="418"/>
      <c r="VJT261" s="223"/>
      <c r="VJU261" s="223"/>
      <c r="VJV261" s="333"/>
      <c r="VJW261" s="333"/>
      <c r="VJX261" s="223"/>
      <c r="VJY261" s="418"/>
      <c r="VJZ261" s="418"/>
      <c r="VKA261" s="331"/>
      <c r="VKB261" s="332"/>
      <c r="VKC261" s="418"/>
      <c r="VKD261" s="223"/>
      <c r="VKE261" s="223"/>
      <c r="VKF261" s="333"/>
      <c r="VKG261" s="333"/>
      <c r="VKH261" s="223"/>
      <c r="VKI261" s="418"/>
      <c r="VKJ261" s="418"/>
      <c r="VKK261" s="331"/>
      <c r="VKL261" s="332"/>
      <c r="VKM261" s="418"/>
      <c r="VKN261" s="223"/>
      <c r="VKO261" s="223"/>
      <c r="VKP261" s="333"/>
      <c r="VKQ261" s="333"/>
      <c r="VKR261" s="223"/>
      <c r="VKS261" s="418"/>
      <c r="VKT261" s="418"/>
      <c r="VKU261" s="331"/>
      <c r="VKV261" s="332"/>
      <c r="VKW261" s="418"/>
      <c r="VKX261" s="223"/>
      <c r="VKY261" s="223"/>
      <c r="VKZ261" s="333"/>
      <c r="VLA261" s="333"/>
      <c r="VLB261" s="223"/>
      <c r="VLC261" s="418"/>
      <c r="VLD261" s="418"/>
      <c r="VLE261" s="331"/>
      <c r="VLF261" s="332"/>
      <c r="VLG261" s="418"/>
      <c r="VLH261" s="223"/>
      <c r="VLI261" s="223"/>
      <c r="VLJ261" s="333"/>
      <c r="VLK261" s="333"/>
      <c r="VLL261" s="223"/>
      <c r="VLM261" s="418"/>
      <c r="VLN261" s="418"/>
      <c r="VLO261" s="331"/>
      <c r="VLP261" s="332"/>
      <c r="VLQ261" s="418"/>
      <c r="VLR261" s="223"/>
      <c r="VLS261" s="223"/>
      <c r="VLT261" s="333"/>
      <c r="VLU261" s="333"/>
      <c r="VLV261" s="223"/>
      <c r="VLW261" s="418"/>
      <c r="VLX261" s="418"/>
      <c r="VLY261" s="331"/>
      <c r="VLZ261" s="332"/>
      <c r="VMA261" s="418"/>
      <c r="VMB261" s="223"/>
      <c r="VMC261" s="223"/>
      <c r="VMD261" s="333"/>
      <c r="VME261" s="333"/>
      <c r="VMF261" s="223"/>
      <c r="VMG261" s="418"/>
      <c r="VMH261" s="418"/>
      <c r="VMI261" s="331"/>
      <c r="VMJ261" s="332"/>
      <c r="VMK261" s="418"/>
      <c r="VML261" s="223"/>
      <c r="VMM261" s="223"/>
      <c r="VMN261" s="333"/>
      <c r="VMO261" s="333"/>
      <c r="VMP261" s="223"/>
      <c r="VMQ261" s="418"/>
      <c r="VMR261" s="418"/>
      <c r="VMS261" s="331"/>
      <c r="VMT261" s="332"/>
      <c r="VMU261" s="418"/>
      <c r="VMV261" s="223"/>
      <c r="VMW261" s="223"/>
      <c r="VMX261" s="333"/>
      <c r="VMY261" s="333"/>
      <c r="VMZ261" s="223"/>
      <c r="VNA261" s="418"/>
      <c r="VNB261" s="418"/>
      <c r="VNC261" s="331"/>
      <c r="VND261" s="332"/>
      <c r="VNE261" s="418"/>
      <c r="VNF261" s="223"/>
      <c r="VNG261" s="223"/>
      <c r="VNH261" s="333"/>
      <c r="VNI261" s="333"/>
      <c r="VNJ261" s="223"/>
      <c r="VNK261" s="418"/>
      <c r="VNL261" s="418"/>
      <c r="VNM261" s="331"/>
      <c r="VNN261" s="332"/>
      <c r="VNO261" s="418"/>
      <c r="VNP261" s="223"/>
      <c r="VNQ261" s="223"/>
      <c r="VNR261" s="333"/>
      <c r="VNS261" s="333"/>
      <c r="VNT261" s="223"/>
      <c r="VNU261" s="418"/>
      <c r="VNV261" s="418"/>
      <c r="VNW261" s="331"/>
      <c r="VNX261" s="332"/>
      <c r="VNY261" s="418"/>
      <c r="VNZ261" s="223"/>
      <c r="VOA261" s="223"/>
      <c r="VOB261" s="333"/>
      <c r="VOC261" s="333"/>
      <c r="VOD261" s="223"/>
      <c r="VOE261" s="418"/>
      <c r="VOF261" s="418"/>
      <c r="VOG261" s="331"/>
      <c r="VOH261" s="332"/>
      <c r="VOI261" s="418"/>
      <c r="VOJ261" s="223"/>
      <c r="VOK261" s="223"/>
      <c r="VOL261" s="333"/>
      <c r="VOM261" s="333"/>
      <c r="VON261" s="223"/>
      <c r="VOO261" s="418"/>
      <c r="VOP261" s="418"/>
      <c r="VOQ261" s="331"/>
      <c r="VOR261" s="332"/>
      <c r="VOS261" s="418"/>
      <c r="VOT261" s="223"/>
      <c r="VOU261" s="223"/>
      <c r="VOV261" s="333"/>
      <c r="VOW261" s="333"/>
      <c r="VOX261" s="223"/>
      <c r="VOY261" s="418"/>
      <c r="VOZ261" s="418"/>
      <c r="VPA261" s="331"/>
      <c r="VPB261" s="332"/>
      <c r="VPC261" s="418"/>
      <c r="VPD261" s="223"/>
      <c r="VPE261" s="223"/>
      <c r="VPF261" s="333"/>
      <c r="VPG261" s="333"/>
      <c r="VPH261" s="223"/>
      <c r="VPI261" s="418"/>
      <c r="VPJ261" s="418"/>
      <c r="VPK261" s="331"/>
      <c r="VPL261" s="332"/>
      <c r="VPM261" s="418"/>
      <c r="VPN261" s="223"/>
      <c r="VPO261" s="223"/>
      <c r="VPP261" s="333"/>
      <c r="VPQ261" s="333"/>
      <c r="VPR261" s="223"/>
      <c r="VPS261" s="418"/>
      <c r="VPT261" s="418"/>
      <c r="VPU261" s="331"/>
      <c r="VPV261" s="332"/>
      <c r="VPW261" s="418"/>
      <c r="VPX261" s="223"/>
      <c r="VPY261" s="223"/>
      <c r="VPZ261" s="333"/>
      <c r="VQA261" s="333"/>
      <c r="VQB261" s="223"/>
      <c r="VQC261" s="418"/>
      <c r="VQD261" s="418"/>
      <c r="VQE261" s="331"/>
      <c r="VQF261" s="332"/>
      <c r="VQG261" s="418"/>
      <c r="VQH261" s="223"/>
      <c r="VQI261" s="223"/>
      <c r="VQJ261" s="333"/>
      <c r="VQK261" s="333"/>
      <c r="VQL261" s="223"/>
      <c r="VQM261" s="418"/>
      <c r="VQN261" s="418"/>
      <c r="VQO261" s="331"/>
      <c r="VQP261" s="332"/>
      <c r="VQQ261" s="418"/>
      <c r="VQR261" s="223"/>
      <c r="VQS261" s="223"/>
      <c r="VQT261" s="333"/>
      <c r="VQU261" s="333"/>
      <c r="VQV261" s="223"/>
      <c r="VQW261" s="418"/>
      <c r="VQX261" s="418"/>
      <c r="VQY261" s="331"/>
      <c r="VQZ261" s="332"/>
      <c r="VRA261" s="418"/>
      <c r="VRB261" s="223"/>
      <c r="VRC261" s="223"/>
      <c r="VRD261" s="333"/>
      <c r="VRE261" s="333"/>
      <c r="VRF261" s="223"/>
      <c r="VRG261" s="418"/>
      <c r="VRH261" s="418"/>
      <c r="VRI261" s="331"/>
      <c r="VRJ261" s="332"/>
      <c r="VRK261" s="418"/>
      <c r="VRL261" s="223"/>
      <c r="VRM261" s="223"/>
      <c r="VRN261" s="333"/>
      <c r="VRO261" s="333"/>
      <c r="VRP261" s="223"/>
      <c r="VRQ261" s="418"/>
      <c r="VRR261" s="418"/>
      <c r="VRS261" s="331"/>
      <c r="VRT261" s="332"/>
      <c r="VRU261" s="418"/>
      <c r="VRV261" s="223"/>
      <c r="VRW261" s="223"/>
      <c r="VRX261" s="333"/>
      <c r="VRY261" s="333"/>
      <c r="VRZ261" s="223"/>
      <c r="VSA261" s="418"/>
      <c r="VSB261" s="418"/>
      <c r="VSC261" s="331"/>
      <c r="VSD261" s="332"/>
      <c r="VSE261" s="418"/>
      <c r="VSF261" s="223"/>
      <c r="VSG261" s="223"/>
      <c r="VSH261" s="333"/>
      <c r="VSI261" s="333"/>
      <c r="VSJ261" s="223"/>
      <c r="VSK261" s="418"/>
      <c r="VSL261" s="418"/>
      <c r="VSM261" s="331"/>
      <c r="VSN261" s="332"/>
      <c r="VSO261" s="418"/>
      <c r="VSP261" s="223"/>
      <c r="VSQ261" s="223"/>
      <c r="VSR261" s="333"/>
      <c r="VSS261" s="333"/>
      <c r="VST261" s="223"/>
      <c r="VSU261" s="418"/>
      <c r="VSV261" s="418"/>
      <c r="VSW261" s="331"/>
      <c r="VSX261" s="332"/>
      <c r="VSY261" s="418"/>
      <c r="VSZ261" s="223"/>
      <c r="VTA261" s="223"/>
      <c r="VTB261" s="333"/>
      <c r="VTC261" s="333"/>
      <c r="VTD261" s="223"/>
      <c r="VTE261" s="418"/>
      <c r="VTF261" s="418"/>
      <c r="VTG261" s="331"/>
      <c r="VTH261" s="332"/>
      <c r="VTI261" s="418"/>
      <c r="VTJ261" s="223"/>
      <c r="VTK261" s="223"/>
      <c r="VTL261" s="333"/>
      <c r="VTM261" s="333"/>
      <c r="VTN261" s="223"/>
      <c r="VTO261" s="418"/>
      <c r="VTP261" s="418"/>
      <c r="VTQ261" s="331"/>
      <c r="VTR261" s="332"/>
      <c r="VTS261" s="418"/>
      <c r="VTT261" s="223"/>
      <c r="VTU261" s="223"/>
      <c r="VTV261" s="333"/>
      <c r="VTW261" s="333"/>
      <c r="VTX261" s="223"/>
      <c r="VTY261" s="418"/>
      <c r="VTZ261" s="418"/>
      <c r="VUA261" s="331"/>
      <c r="VUB261" s="332"/>
      <c r="VUC261" s="418"/>
      <c r="VUD261" s="223"/>
      <c r="VUE261" s="223"/>
      <c r="VUF261" s="333"/>
      <c r="VUG261" s="333"/>
      <c r="VUH261" s="223"/>
      <c r="VUI261" s="418"/>
      <c r="VUJ261" s="418"/>
      <c r="VUK261" s="331"/>
      <c r="VUL261" s="332"/>
      <c r="VUM261" s="418"/>
      <c r="VUN261" s="223"/>
      <c r="VUO261" s="223"/>
      <c r="VUP261" s="333"/>
      <c r="VUQ261" s="333"/>
      <c r="VUR261" s="223"/>
      <c r="VUS261" s="418"/>
      <c r="VUT261" s="418"/>
      <c r="VUU261" s="331"/>
      <c r="VUV261" s="332"/>
      <c r="VUW261" s="418"/>
      <c r="VUX261" s="223"/>
      <c r="VUY261" s="223"/>
      <c r="VUZ261" s="333"/>
      <c r="VVA261" s="333"/>
      <c r="VVB261" s="223"/>
      <c r="VVC261" s="418"/>
      <c r="VVD261" s="418"/>
      <c r="VVE261" s="331"/>
      <c r="VVF261" s="332"/>
      <c r="VVG261" s="418"/>
      <c r="VVH261" s="223"/>
      <c r="VVI261" s="223"/>
      <c r="VVJ261" s="333"/>
      <c r="VVK261" s="333"/>
      <c r="VVL261" s="223"/>
      <c r="VVM261" s="418"/>
      <c r="VVN261" s="418"/>
      <c r="VVO261" s="331"/>
      <c r="VVP261" s="332"/>
      <c r="VVQ261" s="418"/>
      <c r="VVR261" s="223"/>
      <c r="VVS261" s="223"/>
      <c r="VVT261" s="333"/>
      <c r="VVU261" s="333"/>
      <c r="VVV261" s="223"/>
      <c r="VVW261" s="418"/>
      <c r="VVX261" s="418"/>
      <c r="VVY261" s="331"/>
      <c r="VVZ261" s="332"/>
      <c r="VWA261" s="418"/>
      <c r="VWB261" s="223"/>
      <c r="VWC261" s="223"/>
      <c r="VWD261" s="333"/>
      <c r="VWE261" s="333"/>
      <c r="VWF261" s="223"/>
      <c r="VWG261" s="418"/>
      <c r="VWH261" s="418"/>
      <c r="VWI261" s="331"/>
      <c r="VWJ261" s="332"/>
      <c r="VWK261" s="418"/>
      <c r="VWL261" s="223"/>
      <c r="VWM261" s="223"/>
      <c r="VWN261" s="333"/>
      <c r="VWO261" s="333"/>
      <c r="VWP261" s="223"/>
      <c r="VWQ261" s="418"/>
      <c r="VWR261" s="418"/>
      <c r="VWS261" s="331"/>
      <c r="VWT261" s="332"/>
      <c r="VWU261" s="418"/>
      <c r="VWV261" s="223"/>
      <c r="VWW261" s="223"/>
      <c r="VWX261" s="333"/>
      <c r="VWY261" s="333"/>
      <c r="VWZ261" s="223"/>
      <c r="VXA261" s="418"/>
      <c r="VXB261" s="418"/>
      <c r="VXC261" s="331"/>
      <c r="VXD261" s="332"/>
      <c r="VXE261" s="418"/>
      <c r="VXF261" s="223"/>
      <c r="VXG261" s="223"/>
      <c r="VXH261" s="333"/>
      <c r="VXI261" s="333"/>
      <c r="VXJ261" s="223"/>
      <c r="VXK261" s="418"/>
      <c r="VXL261" s="418"/>
      <c r="VXM261" s="331"/>
      <c r="VXN261" s="332"/>
      <c r="VXO261" s="418"/>
      <c r="VXP261" s="223"/>
      <c r="VXQ261" s="223"/>
      <c r="VXR261" s="333"/>
      <c r="VXS261" s="333"/>
      <c r="VXT261" s="223"/>
      <c r="VXU261" s="418"/>
      <c r="VXV261" s="418"/>
      <c r="VXW261" s="331"/>
      <c r="VXX261" s="332"/>
      <c r="VXY261" s="418"/>
      <c r="VXZ261" s="223"/>
      <c r="VYA261" s="223"/>
      <c r="VYB261" s="333"/>
      <c r="VYC261" s="333"/>
      <c r="VYD261" s="223"/>
      <c r="VYE261" s="418"/>
      <c r="VYF261" s="418"/>
      <c r="VYG261" s="331"/>
      <c r="VYH261" s="332"/>
      <c r="VYI261" s="418"/>
      <c r="VYJ261" s="223"/>
      <c r="VYK261" s="223"/>
      <c r="VYL261" s="333"/>
      <c r="VYM261" s="333"/>
      <c r="VYN261" s="223"/>
      <c r="VYO261" s="418"/>
      <c r="VYP261" s="418"/>
      <c r="VYQ261" s="331"/>
      <c r="VYR261" s="332"/>
      <c r="VYS261" s="418"/>
      <c r="VYT261" s="223"/>
      <c r="VYU261" s="223"/>
      <c r="VYV261" s="333"/>
      <c r="VYW261" s="333"/>
      <c r="VYX261" s="223"/>
      <c r="VYY261" s="418"/>
      <c r="VYZ261" s="418"/>
      <c r="VZA261" s="331"/>
      <c r="VZB261" s="332"/>
      <c r="VZC261" s="418"/>
      <c r="VZD261" s="223"/>
      <c r="VZE261" s="223"/>
      <c r="VZF261" s="333"/>
      <c r="VZG261" s="333"/>
      <c r="VZH261" s="223"/>
      <c r="VZI261" s="418"/>
      <c r="VZJ261" s="418"/>
      <c r="VZK261" s="331"/>
      <c r="VZL261" s="332"/>
      <c r="VZM261" s="418"/>
      <c r="VZN261" s="223"/>
      <c r="VZO261" s="223"/>
      <c r="VZP261" s="333"/>
      <c r="VZQ261" s="333"/>
      <c r="VZR261" s="223"/>
      <c r="VZS261" s="418"/>
      <c r="VZT261" s="418"/>
      <c r="VZU261" s="331"/>
      <c r="VZV261" s="332"/>
      <c r="VZW261" s="418"/>
      <c r="VZX261" s="223"/>
      <c r="VZY261" s="223"/>
      <c r="VZZ261" s="333"/>
      <c r="WAA261" s="333"/>
      <c r="WAB261" s="223"/>
      <c r="WAC261" s="418"/>
      <c r="WAD261" s="418"/>
      <c r="WAE261" s="331"/>
      <c r="WAF261" s="332"/>
      <c r="WAG261" s="418"/>
      <c r="WAH261" s="223"/>
      <c r="WAI261" s="223"/>
      <c r="WAJ261" s="333"/>
      <c r="WAK261" s="333"/>
      <c r="WAL261" s="223"/>
      <c r="WAM261" s="418"/>
      <c r="WAN261" s="418"/>
      <c r="WAO261" s="331"/>
      <c r="WAP261" s="332"/>
      <c r="WAQ261" s="418"/>
      <c r="WAR261" s="223"/>
      <c r="WAS261" s="223"/>
      <c r="WAT261" s="333"/>
      <c r="WAU261" s="333"/>
      <c r="WAV261" s="223"/>
      <c r="WAW261" s="418"/>
      <c r="WAX261" s="418"/>
      <c r="WAY261" s="331"/>
      <c r="WAZ261" s="332"/>
      <c r="WBA261" s="418"/>
      <c r="WBB261" s="223"/>
      <c r="WBC261" s="223"/>
      <c r="WBD261" s="333"/>
      <c r="WBE261" s="333"/>
      <c r="WBF261" s="223"/>
      <c r="WBG261" s="418"/>
      <c r="WBH261" s="418"/>
      <c r="WBI261" s="331"/>
      <c r="WBJ261" s="332"/>
      <c r="WBK261" s="418"/>
      <c r="WBL261" s="223"/>
      <c r="WBM261" s="223"/>
      <c r="WBN261" s="333"/>
      <c r="WBO261" s="333"/>
      <c r="WBP261" s="223"/>
      <c r="WBQ261" s="418"/>
      <c r="WBR261" s="418"/>
      <c r="WBS261" s="331"/>
      <c r="WBT261" s="332"/>
      <c r="WBU261" s="418"/>
      <c r="WBV261" s="223"/>
      <c r="WBW261" s="223"/>
      <c r="WBX261" s="333"/>
      <c r="WBY261" s="333"/>
      <c r="WBZ261" s="223"/>
      <c r="WCA261" s="418"/>
      <c r="WCB261" s="418"/>
      <c r="WCC261" s="331"/>
      <c r="WCD261" s="332"/>
      <c r="WCE261" s="418"/>
      <c r="WCF261" s="223"/>
      <c r="WCG261" s="223"/>
      <c r="WCH261" s="333"/>
      <c r="WCI261" s="333"/>
      <c r="WCJ261" s="223"/>
      <c r="WCK261" s="418"/>
      <c r="WCL261" s="418"/>
      <c r="WCM261" s="331"/>
      <c r="WCN261" s="332"/>
      <c r="WCO261" s="418"/>
      <c r="WCP261" s="223"/>
      <c r="WCQ261" s="223"/>
      <c r="WCR261" s="333"/>
      <c r="WCS261" s="333"/>
      <c r="WCT261" s="223"/>
      <c r="WCU261" s="418"/>
      <c r="WCV261" s="418"/>
      <c r="WCW261" s="331"/>
      <c r="WCX261" s="332"/>
      <c r="WCY261" s="418"/>
      <c r="WCZ261" s="223"/>
      <c r="WDA261" s="223"/>
      <c r="WDB261" s="333"/>
      <c r="WDC261" s="333"/>
      <c r="WDD261" s="223"/>
      <c r="WDE261" s="418"/>
      <c r="WDF261" s="418"/>
      <c r="WDG261" s="331"/>
      <c r="WDH261" s="332"/>
      <c r="WDI261" s="418"/>
      <c r="WDJ261" s="223"/>
      <c r="WDK261" s="223"/>
      <c r="WDL261" s="333"/>
      <c r="WDM261" s="333"/>
      <c r="WDN261" s="223"/>
      <c r="WDO261" s="418"/>
      <c r="WDP261" s="418"/>
      <c r="WDQ261" s="331"/>
      <c r="WDR261" s="332"/>
      <c r="WDS261" s="418"/>
      <c r="WDT261" s="223"/>
      <c r="WDU261" s="223"/>
      <c r="WDV261" s="333"/>
      <c r="WDW261" s="333"/>
      <c r="WDX261" s="223"/>
      <c r="WDY261" s="418"/>
      <c r="WDZ261" s="418"/>
      <c r="WEA261" s="331"/>
      <c r="WEB261" s="332"/>
      <c r="WEC261" s="418"/>
      <c r="WED261" s="223"/>
      <c r="WEE261" s="223"/>
      <c r="WEF261" s="333"/>
      <c r="WEG261" s="333"/>
      <c r="WEH261" s="223"/>
      <c r="WEI261" s="418"/>
      <c r="WEJ261" s="418"/>
      <c r="WEK261" s="331"/>
      <c r="WEL261" s="332"/>
      <c r="WEM261" s="418"/>
      <c r="WEN261" s="223"/>
      <c r="WEO261" s="223"/>
      <c r="WEP261" s="333"/>
      <c r="WEQ261" s="333"/>
      <c r="WER261" s="223"/>
      <c r="WES261" s="418"/>
      <c r="WET261" s="418"/>
      <c r="WEU261" s="331"/>
      <c r="WEV261" s="332"/>
      <c r="WEW261" s="418"/>
      <c r="WEX261" s="223"/>
      <c r="WEY261" s="223"/>
      <c r="WEZ261" s="333"/>
      <c r="WFA261" s="333"/>
      <c r="WFB261" s="223"/>
      <c r="WFC261" s="418"/>
      <c r="WFD261" s="418"/>
      <c r="WFE261" s="331"/>
      <c r="WFF261" s="332"/>
      <c r="WFG261" s="418"/>
      <c r="WFH261" s="223"/>
      <c r="WFI261" s="223"/>
      <c r="WFJ261" s="333"/>
      <c r="WFK261" s="333"/>
      <c r="WFL261" s="223"/>
      <c r="WFM261" s="418"/>
      <c r="WFN261" s="418"/>
      <c r="WFO261" s="331"/>
      <c r="WFP261" s="332"/>
      <c r="WFQ261" s="418"/>
      <c r="WFR261" s="223"/>
      <c r="WFS261" s="223"/>
      <c r="WFT261" s="333"/>
      <c r="WFU261" s="333"/>
      <c r="WFV261" s="223"/>
      <c r="WFW261" s="418"/>
      <c r="WFX261" s="418"/>
      <c r="WFY261" s="331"/>
      <c r="WFZ261" s="332"/>
      <c r="WGA261" s="418"/>
      <c r="WGB261" s="223"/>
      <c r="WGC261" s="223"/>
      <c r="WGD261" s="333"/>
      <c r="WGE261" s="333"/>
      <c r="WGF261" s="223"/>
      <c r="WGG261" s="418"/>
      <c r="WGH261" s="418"/>
      <c r="WGI261" s="331"/>
      <c r="WGJ261" s="332"/>
      <c r="WGK261" s="418"/>
      <c r="WGL261" s="223"/>
      <c r="WGM261" s="223"/>
      <c r="WGN261" s="333"/>
      <c r="WGO261" s="333"/>
      <c r="WGP261" s="223"/>
      <c r="WGQ261" s="418"/>
      <c r="WGR261" s="418"/>
      <c r="WGS261" s="331"/>
      <c r="WGT261" s="332"/>
      <c r="WGU261" s="418"/>
      <c r="WGV261" s="223"/>
      <c r="WGW261" s="223"/>
      <c r="WGX261" s="333"/>
      <c r="WGY261" s="333"/>
      <c r="WGZ261" s="223"/>
      <c r="WHA261" s="418"/>
      <c r="WHB261" s="418"/>
      <c r="WHC261" s="331"/>
      <c r="WHD261" s="332"/>
      <c r="WHE261" s="418"/>
      <c r="WHF261" s="223"/>
      <c r="WHG261" s="223"/>
      <c r="WHH261" s="333"/>
      <c r="WHI261" s="333"/>
      <c r="WHJ261" s="223"/>
      <c r="WHK261" s="418"/>
      <c r="WHL261" s="418"/>
      <c r="WHM261" s="331"/>
      <c r="WHN261" s="332"/>
      <c r="WHO261" s="418"/>
      <c r="WHP261" s="223"/>
      <c r="WHQ261" s="223"/>
      <c r="WHR261" s="333"/>
      <c r="WHS261" s="333"/>
      <c r="WHT261" s="223"/>
      <c r="WHU261" s="418"/>
      <c r="WHV261" s="418"/>
      <c r="WHW261" s="331"/>
      <c r="WHX261" s="332"/>
      <c r="WHY261" s="418"/>
      <c r="WHZ261" s="223"/>
      <c r="WIA261" s="223"/>
      <c r="WIB261" s="333"/>
      <c r="WIC261" s="333"/>
      <c r="WID261" s="223"/>
      <c r="WIE261" s="418"/>
      <c r="WIF261" s="418"/>
      <c r="WIG261" s="331"/>
      <c r="WIH261" s="332"/>
      <c r="WII261" s="418"/>
      <c r="WIJ261" s="223"/>
      <c r="WIK261" s="223"/>
      <c r="WIL261" s="333"/>
      <c r="WIM261" s="333"/>
      <c r="WIN261" s="223"/>
      <c r="WIO261" s="418"/>
      <c r="WIP261" s="418"/>
      <c r="WIQ261" s="331"/>
      <c r="WIR261" s="332"/>
      <c r="WIS261" s="418"/>
      <c r="WIT261" s="223"/>
      <c r="WIU261" s="223"/>
      <c r="WIV261" s="333"/>
      <c r="WIW261" s="333"/>
      <c r="WIX261" s="223"/>
      <c r="WIY261" s="418"/>
      <c r="WIZ261" s="418"/>
      <c r="WJA261" s="331"/>
      <c r="WJB261" s="332"/>
      <c r="WJC261" s="418"/>
      <c r="WJD261" s="223"/>
      <c r="WJE261" s="223"/>
      <c r="WJF261" s="333"/>
      <c r="WJG261" s="333"/>
      <c r="WJH261" s="223"/>
      <c r="WJI261" s="418"/>
      <c r="WJJ261" s="418"/>
      <c r="WJK261" s="331"/>
      <c r="WJL261" s="332"/>
      <c r="WJM261" s="418"/>
      <c r="WJN261" s="223"/>
      <c r="WJO261" s="223"/>
      <c r="WJP261" s="333"/>
      <c r="WJQ261" s="333"/>
      <c r="WJR261" s="223"/>
      <c r="WJS261" s="418"/>
      <c r="WJT261" s="418"/>
      <c r="WJU261" s="331"/>
      <c r="WJV261" s="332"/>
      <c r="WJW261" s="418"/>
      <c r="WJX261" s="223"/>
      <c r="WJY261" s="223"/>
      <c r="WJZ261" s="333"/>
      <c r="WKA261" s="333"/>
      <c r="WKB261" s="223"/>
      <c r="WKC261" s="418"/>
      <c r="WKD261" s="418"/>
      <c r="WKE261" s="331"/>
      <c r="WKF261" s="332"/>
      <c r="WKG261" s="418"/>
      <c r="WKH261" s="223"/>
      <c r="WKI261" s="223"/>
      <c r="WKJ261" s="333"/>
      <c r="WKK261" s="333"/>
      <c r="WKL261" s="223"/>
      <c r="WKM261" s="418"/>
      <c r="WKN261" s="418"/>
      <c r="WKO261" s="331"/>
      <c r="WKP261" s="332"/>
      <c r="WKQ261" s="418"/>
      <c r="WKR261" s="223"/>
      <c r="WKS261" s="223"/>
      <c r="WKT261" s="333"/>
      <c r="WKU261" s="333"/>
      <c r="WKV261" s="223"/>
      <c r="WKW261" s="418"/>
      <c r="WKX261" s="418"/>
      <c r="WKY261" s="331"/>
      <c r="WKZ261" s="332"/>
      <c r="WLA261" s="418"/>
      <c r="WLB261" s="223"/>
      <c r="WLC261" s="223"/>
      <c r="WLD261" s="333"/>
      <c r="WLE261" s="333"/>
      <c r="WLF261" s="223"/>
      <c r="WLG261" s="418"/>
      <c r="WLH261" s="418"/>
      <c r="WLI261" s="331"/>
      <c r="WLJ261" s="332"/>
      <c r="WLK261" s="418"/>
      <c r="WLL261" s="223"/>
      <c r="WLM261" s="223"/>
      <c r="WLN261" s="333"/>
      <c r="WLO261" s="333"/>
      <c r="WLP261" s="223"/>
      <c r="WLQ261" s="418"/>
      <c r="WLR261" s="418"/>
      <c r="WLS261" s="331"/>
      <c r="WLT261" s="332"/>
      <c r="WLU261" s="418"/>
      <c r="WLV261" s="223"/>
      <c r="WLW261" s="223"/>
      <c r="WLX261" s="333"/>
      <c r="WLY261" s="333"/>
      <c r="WLZ261" s="223"/>
      <c r="WMA261" s="418"/>
      <c r="WMB261" s="418"/>
      <c r="WMC261" s="331"/>
      <c r="WMD261" s="332"/>
      <c r="WME261" s="418"/>
      <c r="WMF261" s="223"/>
      <c r="WMG261" s="223"/>
      <c r="WMH261" s="333"/>
      <c r="WMI261" s="333"/>
      <c r="WMJ261" s="223"/>
      <c r="WMK261" s="418"/>
      <c r="WML261" s="418"/>
      <c r="WMM261" s="331"/>
      <c r="WMN261" s="332"/>
      <c r="WMO261" s="418"/>
      <c r="WMP261" s="223"/>
      <c r="WMQ261" s="223"/>
      <c r="WMR261" s="333"/>
      <c r="WMS261" s="333"/>
      <c r="WMT261" s="223"/>
      <c r="WMU261" s="418"/>
      <c r="WMV261" s="418"/>
      <c r="WMW261" s="331"/>
      <c r="WMX261" s="332"/>
      <c r="WMY261" s="418"/>
      <c r="WMZ261" s="223"/>
      <c r="WNA261" s="223"/>
      <c r="WNB261" s="333"/>
      <c r="WNC261" s="333"/>
      <c r="WND261" s="223"/>
      <c r="WNE261" s="418"/>
      <c r="WNF261" s="418"/>
      <c r="WNG261" s="331"/>
      <c r="WNH261" s="332"/>
      <c r="WNI261" s="418"/>
      <c r="WNJ261" s="223"/>
      <c r="WNK261" s="223"/>
      <c r="WNL261" s="333"/>
      <c r="WNM261" s="333"/>
      <c r="WNN261" s="223"/>
      <c r="WNO261" s="418"/>
      <c r="WNP261" s="418"/>
      <c r="WNQ261" s="331"/>
      <c r="WNR261" s="332"/>
      <c r="WNS261" s="418"/>
      <c r="WNT261" s="223"/>
      <c r="WNU261" s="223"/>
      <c r="WNV261" s="333"/>
      <c r="WNW261" s="333"/>
      <c r="WNX261" s="223"/>
      <c r="WNY261" s="418"/>
      <c r="WNZ261" s="418"/>
      <c r="WOA261" s="331"/>
      <c r="WOB261" s="332"/>
      <c r="WOC261" s="418"/>
      <c r="WOD261" s="223"/>
      <c r="WOE261" s="223"/>
      <c r="WOF261" s="333"/>
      <c r="WOG261" s="333"/>
      <c r="WOH261" s="223"/>
      <c r="WOI261" s="418"/>
      <c r="WOJ261" s="418"/>
      <c r="WOK261" s="331"/>
      <c r="WOL261" s="332"/>
      <c r="WOM261" s="418"/>
      <c r="WON261" s="223"/>
      <c r="WOO261" s="223"/>
      <c r="WOP261" s="333"/>
      <c r="WOQ261" s="333"/>
      <c r="WOR261" s="223"/>
      <c r="WOS261" s="418"/>
      <c r="WOT261" s="418"/>
      <c r="WOU261" s="331"/>
      <c r="WOV261" s="332"/>
      <c r="WOW261" s="418"/>
      <c r="WOX261" s="223"/>
      <c r="WOY261" s="223"/>
      <c r="WOZ261" s="333"/>
      <c r="WPA261" s="333"/>
      <c r="WPB261" s="223"/>
      <c r="WPC261" s="418"/>
      <c r="WPD261" s="418"/>
      <c r="WPE261" s="331"/>
      <c r="WPF261" s="332"/>
      <c r="WPG261" s="418"/>
      <c r="WPH261" s="223"/>
      <c r="WPI261" s="223"/>
      <c r="WPJ261" s="333"/>
      <c r="WPK261" s="333"/>
      <c r="WPL261" s="223"/>
      <c r="WPM261" s="418"/>
      <c r="WPN261" s="418"/>
      <c r="WPO261" s="331"/>
      <c r="WPP261" s="332"/>
      <c r="WPQ261" s="418"/>
      <c r="WPR261" s="223"/>
      <c r="WPS261" s="223"/>
      <c r="WPT261" s="333"/>
      <c r="WPU261" s="333"/>
      <c r="WPV261" s="223"/>
      <c r="WPW261" s="418"/>
      <c r="WPX261" s="418"/>
      <c r="WPY261" s="331"/>
      <c r="WPZ261" s="332"/>
      <c r="WQA261" s="418"/>
      <c r="WQB261" s="223"/>
      <c r="WQC261" s="223"/>
      <c r="WQD261" s="333"/>
      <c r="WQE261" s="333"/>
      <c r="WQF261" s="223"/>
      <c r="WQG261" s="418"/>
      <c r="WQH261" s="418"/>
      <c r="WQI261" s="331"/>
      <c r="WQJ261" s="332"/>
      <c r="WQK261" s="418"/>
      <c r="WQL261" s="223"/>
      <c r="WQM261" s="223"/>
      <c r="WQN261" s="333"/>
      <c r="WQO261" s="333"/>
      <c r="WQP261" s="223"/>
      <c r="WQQ261" s="418"/>
      <c r="WQR261" s="418"/>
      <c r="WQS261" s="331"/>
      <c r="WQT261" s="332"/>
      <c r="WQU261" s="418"/>
      <c r="WQV261" s="223"/>
      <c r="WQW261" s="223"/>
      <c r="WQX261" s="333"/>
      <c r="WQY261" s="333"/>
      <c r="WQZ261" s="223"/>
      <c r="WRA261" s="418"/>
      <c r="WRB261" s="418"/>
      <c r="WRC261" s="331"/>
      <c r="WRD261" s="332"/>
      <c r="WRE261" s="418"/>
      <c r="WRF261" s="223"/>
      <c r="WRG261" s="223"/>
      <c r="WRH261" s="333"/>
      <c r="WRI261" s="333"/>
      <c r="WRJ261" s="223"/>
      <c r="WRK261" s="418"/>
      <c r="WRL261" s="418"/>
      <c r="WRM261" s="331"/>
      <c r="WRN261" s="332"/>
      <c r="WRO261" s="418"/>
      <c r="WRP261" s="223"/>
      <c r="WRQ261" s="223"/>
      <c r="WRR261" s="333"/>
      <c r="WRS261" s="333"/>
      <c r="WRT261" s="223"/>
      <c r="WRU261" s="418"/>
      <c r="WRV261" s="418"/>
      <c r="WRW261" s="331"/>
      <c r="WRX261" s="332"/>
      <c r="WRY261" s="418"/>
      <c r="WRZ261" s="223"/>
      <c r="WSA261" s="223"/>
      <c r="WSB261" s="333"/>
      <c r="WSC261" s="333"/>
      <c r="WSD261" s="223"/>
      <c r="WSE261" s="418"/>
      <c r="WSF261" s="418"/>
      <c r="WSG261" s="331"/>
      <c r="WSH261" s="332"/>
      <c r="WSI261" s="418"/>
      <c r="WSJ261" s="223"/>
      <c r="WSK261" s="223"/>
      <c r="WSL261" s="333"/>
      <c r="WSM261" s="333"/>
      <c r="WSN261" s="223"/>
      <c r="WSO261" s="418"/>
      <c r="WSP261" s="418"/>
      <c r="WSQ261" s="331"/>
      <c r="WSR261" s="332"/>
      <c r="WSS261" s="418"/>
      <c r="WST261" s="223"/>
      <c r="WSU261" s="223"/>
      <c r="WSV261" s="333"/>
      <c r="WSW261" s="333"/>
      <c r="WSX261" s="223"/>
      <c r="WSY261" s="418"/>
      <c r="WSZ261" s="418"/>
      <c r="WTA261" s="331"/>
      <c r="WTB261" s="332"/>
      <c r="WTC261" s="418"/>
      <c r="WTD261" s="223"/>
      <c r="WTE261" s="223"/>
      <c r="WTF261" s="333"/>
      <c r="WTG261" s="333"/>
      <c r="WTH261" s="223"/>
      <c r="WTI261" s="418"/>
      <c r="WTJ261" s="418"/>
      <c r="WTK261" s="331"/>
      <c r="WTL261" s="332"/>
      <c r="WTM261" s="418"/>
      <c r="WTN261" s="223"/>
      <c r="WTO261" s="223"/>
      <c r="WTP261" s="333"/>
      <c r="WTQ261" s="333"/>
      <c r="WTR261" s="223"/>
      <c r="WTS261" s="418"/>
      <c r="WTT261" s="418"/>
      <c r="WTU261" s="331"/>
      <c r="WTV261" s="332"/>
      <c r="WTW261" s="418"/>
      <c r="WTX261" s="223"/>
      <c r="WTY261" s="223"/>
      <c r="WTZ261" s="333"/>
      <c r="WUA261" s="333"/>
      <c r="WUB261" s="223"/>
      <c r="WUC261" s="418"/>
      <c r="WUD261" s="418"/>
      <c r="WUE261" s="331"/>
      <c r="WUF261" s="332"/>
      <c r="WUG261" s="418"/>
      <c r="WUH261" s="223"/>
      <c r="WUI261" s="223"/>
      <c r="WUJ261" s="333"/>
      <c r="WUK261" s="333"/>
      <c r="WUL261" s="223"/>
      <c r="WUM261" s="418"/>
      <c r="WUN261" s="418"/>
      <c r="WUO261" s="331"/>
      <c r="WUP261" s="332"/>
      <c r="WUQ261" s="418"/>
      <c r="WUR261" s="223"/>
      <c r="WUS261" s="223"/>
      <c r="WUT261" s="333"/>
      <c r="WUU261" s="333"/>
      <c r="WUV261" s="223"/>
      <c r="WUW261" s="418"/>
      <c r="WUX261" s="418"/>
      <c r="WUY261" s="331"/>
      <c r="WUZ261" s="332"/>
      <c r="WVA261" s="418"/>
      <c r="WVB261" s="223"/>
      <c r="WVC261" s="223"/>
      <c r="WVD261" s="333"/>
      <c r="WVE261" s="333"/>
      <c r="WVF261" s="223"/>
      <c r="WVG261" s="418"/>
      <c r="WVH261" s="418"/>
      <c r="WVI261" s="331"/>
      <c r="WVJ261" s="332"/>
      <c r="WVK261" s="418"/>
      <c r="WVL261" s="223"/>
      <c r="WVM261" s="223"/>
      <c r="WVN261" s="333"/>
      <c r="WVO261" s="333"/>
      <c r="WVP261" s="223"/>
      <c r="WVQ261" s="418"/>
      <c r="WVR261" s="418"/>
      <c r="WVS261" s="331"/>
      <c r="WVT261" s="332"/>
      <c r="WVU261" s="418"/>
      <c r="WVV261" s="223"/>
      <c r="WVW261" s="223"/>
      <c r="WVX261" s="333"/>
      <c r="WVY261" s="333"/>
      <c r="WVZ261" s="223"/>
      <c r="WWA261" s="418"/>
      <c r="WWB261" s="418"/>
      <c r="WWC261" s="331"/>
      <c r="WWD261" s="332"/>
      <c r="WWE261" s="418"/>
      <c r="WWF261" s="223"/>
      <c r="WWG261" s="223"/>
      <c r="WWH261" s="333"/>
      <c r="WWI261" s="333"/>
      <c r="WWJ261" s="223"/>
      <c r="WWK261" s="418"/>
      <c r="WWL261" s="418"/>
      <c r="WWM261" s="331"/>
      <c r="WWN261" s="332"/>
      <c r="WWO261" s="418"/>
      <c r="WWP261" s="223"/>
      <c r="WWQ261" s="223"/>
      <c r="WWR261" s="333"/>
      <c r="WWS261" s="333"/>
      <c r="WWT261" s="223"/>
      <c r="WWU261" s="418"/>
      <c r="WWV261" s="418"/>
      <c r="WWW261" s="331"/>
      <c r="WWX261" s="332"/>
      <c r="WWY261" s="418"/>
      <c r="WWZ261" s="223"/>
      <c r="WXA261" s="223"/>
      <c r="WXB261" s="333"/>
      <c r="WXC261" s="333"/>
      <c r="WXD261" s="223"/>
      <c r="WXE261" s="418"/>
      <c r="WXF261" s="418"/>
      <c r="WXG261" s="331"/>
      <c r="WXH261" s="332"/>
      <c r="WXI261" s="418"/>
      <c r="WXJ261" s="223"/>
      <c r="WXK261" s="223"/>
      <c r="WXL261" s="333"/>
      <c r="WXM261" s="333"/>
      <c r="WXN261" s="223"/>
      <c r="WXO261" s="418"/>
      <c r="WXP261" s="418"/>
      <c r="WXQ261" s="331"/>
      <c r="WXR261" s="332"/>
      <c r="WXS261" s="418"/>
      <c r="WXT261" s="223"/>
      <c r="WXU261" s="223"/>
      <c r="WXV261" s="333"/>
      <c r="WXW261" s="333"/>
      <c r="WXX261" s="223"/>
      <c r="WXY261" s="418"/>
      <c r="WXZ261" s="418"/>
      <c r="WYA261" s="331"/>
      <c r="WYB261" s="332"/>
      <c r="WYC261" s="418"/>
      <c r="WYD261" s="223"/>
      <c r="WYE261" s="223"/>
      <c r="WYF261" s="333"/>
      <c r="WYG261" s="333"/>
      <c r="WYH261" s="223"/>
      <c r="WYI261" s="418"/>
      <c r="WYJ261" s="418"/>
      <c r="WYK261" s="331"/>
      <c r="WYL261" s="332"/>
      <c r="WYM261" s="418"/>
      <c r="WYN261" s="223"/>
      <c r="WYO261" s="223"/>
      <c r="WYP261" s="333"/>
      <c r="WYQ261" s="333"/>
      <c r="WYR261" s="223"/>
      <c r="WYS261" s="418"/>
      <c r="WYT261" s="418"/>
      <c r="WYU261" s="331"/>
      <c r="WYV261" s="332"/>
      <c r="WYW261" s="418"/>
      <c r="WYX261" s="223"/>
      <c r="WYY261" s="223"/>
      <c r="WYZ261" s="333"/>
      <c r="WZA261" s="333"/>
      <c r="WZB261" s="223"/>
      <c r="WZC261" s="418"/>
      <c r="WZD261" s="418"/>
      <c r="WZE261" s="331"/>
      <c r="WZF261" s="332"/>
      <c r="WZG261" s="418"/>
      <c r="WZH261" s="223"/>
      <c r="WZI261" s="223"/>
      <c r="WZJ261" s="333"/>
      <c r="WZK261" s="333"/>
      <c r="WZL261" s="223"/>
      <c r="WZM261" s="418"/>
      <c r="WZN261" s="418"/>
      <c r="WZO261" s="331"/>
      <c r="WZP261" s="332"/>
      <c r="WZQ261" s="418"/>
      <c r="WZR261" s="223"/>
      <c r="WZS261" s="223"/>
      <c r="WZT261" s="333"/>
      <c r="WZU261" s="333"/>
      <c r="WZV261" s="223"/>
      <c r="WZW261" s="418"/>
      <c r="WZX261" s="418"/>
      <c r="WZY261" s="331"/>
      <c r="WZZ261" s="332"/>
      <c r="XAA261" s="418"/>
      <c r="XAB261" s="223"/>
      <c r="XAC261" s="223"/>
      <c r="XAD261" s="333"/>
      <c r="XAE261" s="333"/>
      <c r="XAF261" s="223"/>
      <c r="XAG261" s="418"/>
      <c r="XAH261" s="418"/>
      <c r="XAI261" s="331"/>
      <c r="XAJ261" s="332"/>
      <c r="XAK261" s="418"/>
      <c r="XAL261" s="223"/>
      <c r="XAM261" s="223"/>
      <c r="XAN261" s="333"/>
      <c r="XAO261" s="333"/>
      <c r="XAP261" s="223"/>
      <c r="XAQ261" s="418"/>
      <c r="XAR261" s="418"/>
      <c r="XAS261" s="331"/>
      <c r="XAT261" s="332"/>
      <c r="XAU261" s="418"/>
      <c r="XAV261" s="223"/>
      <c r="XAW261" s="223"/>
      <c r="XAX261" s="333"/>
      <c r="XAY261" s="333"/>
      <c r="XAZ261" s="223"/>
      <c r="XBA261" s="418"/>
      <c r="XBB261" s="418"/>
      <c r="XBC261" s="331"/>
      <c r="XBD261" s="332"/>
      <c r="XBE261" s="418"/>
      <c r="XBF261" s="223"/>
      <c r="XBG261" s="223"/>
      <c r="XBH261" s="333"/>
      <c r="XBI261" s="333"/>
      <c r="XBJ261" s="223"/>
      <c r="XBK261" s="418"/>
      <c r="XBL261" s="418"/>
      <c r="XBM261" s="331"/>
      <c r="XBN261" s="332"/>
      <c r="XBO261" s="418"/>
      <c r="XBP261" s="223"/>
      <c r="XBQ261" s="223"/>
      <c r="XBR261" s="333"/>
      <c r="XBS261" s="333"/>
      <c r="XBT261" s="223"/>
      <c r="XBU261" s="418"/>
      <c r="XBV261" s="418"/>
      <c r="XBW261" s="331"/>
      <c r="XBX261" s="332"/>
      <c r="XBY261" s="418"/>
      <c r="XBZ261" s="223"/>
      <c r="XCA261" s="223"/>
      <c r="XCB261" s="333"/>
      <c r="XCC261" s="333"/>
      <c r="XCD261" s="223"/>
      <c r="XCE261" s="418"/>
      <c r="XCF261" s="418"/>
      <c r="XCG261" s="331"/>
      <c r="XCH261" s="332"/>
      <c r="XCI261" s="418"/>
      <c r="XCJ261" s="223"/>
      <c r="XCK261" s="223"/>
      <c r="XCL261" s="333"/>
      <c r="XCM261" s="333"/>
      <c r="XCN261" s="223"/>
      <c r="XCO261" s="418"/>
      <c r="XCP261" s="418"/>
      <c r="XCQ261" s="331"/>
      <c r="XCR261" s="332"/>
      <c r="XCS261" s="418"/>
      <c r="XCT261" s="223"/>
      <c r="XCU261" s="223"/>
      <c r="XCV261" s="333"/>
      <c r="XCW261" s="333"/>
      <c r="XCX261" s="223"/>
      <c r="XCY261" s="418"/>
      <c r="XCZ261" s="418"/>
      <c r="XDA261" s="331"/>
      <c r="XDB261" s="332"/>
      <c r="XDC261" s="418"/>
      <c r="XDD261" s="223"/>
      <c r="XDE261" s="223"/>
      <c r="XDF261" s="333"/>
      <c r="XDG261" s="333"/>
      <c r="XDH261" s="223"/>
      <c r="XDI261" s="418"/>
      <c r="XDJ261" s="418"/>
      <c r="XDK261" s="331"/>
      <c r="XDL261" s="332"/>
      <c r="XDM261" s="418"/>
      <c r="XDN261" s="223"/>
      <c r="XDO261" s="223"/>
      <c r="XDP261" s="333"/>
      <c r="XDQ261" s="333"/>
      <c r="XDR261" s="223"/>
      <c r="XDS261" s="418"/>
      <c r="XDT261" s="418"/>
      <c r="XDU261" s="331"/>
      <c r="XDV261" s="332"/>
      <c r="XDW261" s="418"/>
      <c r="XDX261" s="223"/>
      <c r="XDY261" s="223"/>
      <c r="XDZ261" s="333"/>
      <c r="XEA261" s="333"/>
      <c r="XEB261" s="223"/>
      <c r="XEC261" s="418"/>
      <c r="XED261" s="418"/>
      <c r="XEE261" s="331"/>
      <c r="XEF261" s="332"/>
      <c r="XEG261" s="418"/>
      <c r="XEH261" s="223"/>
      <c r="XEI261" s="223"/>
      <c r="XEJ261" s="333"/>
      <c r="XEK261" s="333"/>
      <c r="XEL261" s="223"/>
      <c r="XEM261" s="418"/>
      <c r="XEN261" s="418"/>
      <c r="XEO261" s="331"/>
      <c r="XEP261" s="332"/>
    </row>
    <row r="262" spans="1:16370" s="316" customFormat="1" ht="27.75" customHeight="1">
      <c r="A262" s="312">
        <v>97592</v>
      </c>
      <c r="B262" s="312" t="s">
        <v>16</v>
      </c>
      <c r="C262" s="317" t="s">
        <v>2578</v>
      </c>
      <c r="D262" s="543" t="s">
        <v>2405</v>
      </c>
      <c r="E262" s="317" t="s">
        <v>486</v>
      </c>
      <c r="F262" s="667">
        <v>147</v>
      </c>
      <c r="G262" s="315"/>
      <c r="H262" s="314">
        <v>29.09</v>
      </c>
      <c r="I262" s="532">
        <f t="shared" si="54"/>
        <v>36.35</v>
      </c>
      <c r="J262" s="314">
        <f t="shared" ref="J262:J264" si="58">F262*I262</f>
        <v>5343.45</v>
      </c>
    </row>
    <row r="263" spans="1:16370" s="316" customFormat="1" ht="27.75" customHeight="1">
      <c r="A263" s="312" t="s">
        <v>2570</v>
      </c>
      <c r="B263" s="544" t="s">
        <v>1350</v>
      </c>
      <c r="C263" s="317" t="s">
        <v>2579</v>
      </c>
      <c r="D263" s="543" t="s">
        <v>2406</v>
      </c>
      <c r="E263" s="317" t="s">
        <v>486</v>
      </c>
      <c r="F263" s="667">
        <v>8</v>
      </c>
      <c r="G263" s="315"/>
      <c r="H263" s="314">
        <v>25.97</v>
      </c>
      <c r="I263" s="532">
        <f t="shared" si="54"/>
        <v>32.450000000000003</v>
      </c>
      <c r="J263" s="314">
        <f t="shared" si="58"/>
        <v>259.60000000000002</v>
      </c>
    </row>
    <row r="264" spans="1:16370" s="316" customFormat="1" ht="27.75" customHeight="1">
      <c r="A264" s="312" t="s">
        <v>2577</v>
      </c>
      <c r="B264" s="544" t="s">
        <v>1350</v>
      </c>
      <c r="C264" s="317" t="s">
        <v>2580</v>
      </c>
      <c r="D264" s="543" t="s">
        <v>1254</v>
      </c>
      <c r="E264" s="317" t="s">
        <v>486</v>
      </c>
      <c r="F264" s="667">
        <v>7</v>
      </c>
      <c r="G264" s="315"/>
      <c r="H264" s="314">
        <f>Composição!$G$1002</f>
        <v>247.12</v>
      </c>
      <c r="I264" s="532">
        <f t="shared" si="54"/>
        <v>308.75</v>
      </c>
      <c r="J264" s="314">
        <f t="shared" si="58"/>
        <v>2161.25</v>
      </c>
    </row>
    <row r="265" spans="1:16370" s="209" customFormat="1">
      <c r="A265" s="75"/>
      <c r="B265" s="75"/>
      <c r="C265" s="92" t="s">
        <v>1927</v>
      </c>
      <c r="D265" s="102" t="s">
        <v>526</v>
      </c>
      <c r="E265" s="75"/>
      <c r="F265" s="326"/>
      <c r="G265" s="326"/>
      <c r="H265" s="326"/>
      <c r="I265" s="532"/>
      <c r="J265" s="326"/>
      <c r="K265" s="418"/>
      <c r="L265" s="223"/>
      <c r="M265" s="223"/>
      <c r="N265" s="333"/>
      <c r="O265" s="333"/>
      <c r="P265" s="223"/>
      <c r="Q265" s="418"/>
      <c r="R265" s="418"/>
      <c r="S265" s="331"/>
      <c r="T265" s="332"/>
      <c r="U265" s="418"/>
      <c r="V265" s="223"/>
      <c r="W265" s="223"/>
      <c r="X265" s="333"/>
      <c r="Y265" s="333"/>
      <c r="Z265" s="223"/>
      <c r="AA265" s="418"/>
      <c r="AB265" s="418"/>
      <c r="AC265" s="331"/>
      <c r="AD265" s="332"/>
      <c r="AE265" s="418"/>
      <c r="AF265" s="223"/>
      <c r="AG265" s="223"/>
      <c r="AH265" s="333"/>
      <c r="AI265" s="333"/>
      <c r="AJ265" s="223"/>
      <c r="AK265" s="418"/>
      <c r="AL265" s="418"/>
      <c r="AM265" s="331"/>
      <c r="AN265" s="332"/>
      <c r="AO265" s="418"/>
      <c r="AP265" s="223"/>
      <c r="AQ265" s="223"/>
      <c r="AR265" s="333"/>
      <c r="AS265" s="333"/>
      <c r="AT265" s="223"/>
      <c r="AU265" s="418"/>
      <c r="AV265" s="418"/>
      <c r="AW265" s="331"/>
      <c r="AX265" s="332"/>
      <c r="AY265" s="418"/>
      <c r="AZ265" s="223"/>
      <c r="BA265" s="223"/>
      <c r="BB265" s="333"/>
      <c r="BC265" s="333"/>
      <c r="BD265" s="223"/>
      <c r="BE265" s="418"/>
      <c r="BF265" s="418"/>
      <c r="BG265" s="331"/>
      <c r="BH265" s="332"/>
      <c r="BI265" s="418"/>
      <c r="BJ265" s="223"/>
      <c r="BK265" s="223"/>
      <c r="BL265" s="333"/>
      <c r="BM265" s="333"/>
      <c r="BN265" s="223"/>
      <c r="BO265" s="418"/>
      <c r="BP265" s="418"/>
      <c r="BQ265" s="331"/>
      <c r="BR265" s="332"/>
      <c r="BS265" s="418"/>
      <c r="BT265" s="223"/>
      <c r="BU265" s="223"/>
      <c r="BV265" s="333"/>
      <c r="BW265" s="333"/>
      <c r="BX265" s="223"/>
      <c r="BY265" s="418"/>
      <c r="BZ265" s="418"/>
      <c r="CA265" s="331"/>
      <c r="CB265" s="332"/>
      <c r="CC265" s="418"/>
      <c r="CD265" s="223"/>
      <c r="CE265" s="223"/>
      <c r="CF265" s="333"/>
      <c r="CG265" s="333"/>
      <c r="CH265" s="223"/>
      <c r="CI265" s="418"/>
      <c r="CJ265" s="418"/>
      <c r="CK265" s="331"/>
      <c r="CL265" s="332"/>
      <c r="CM265" s="418"/>
      <c r="CN265" s="223"/>
      <c r="CO265" s="223"/>
      <c r="CP265" s="333"/>
      <c r="CQ265" s="333"/>
      <c r="CR265" s="223"/>
      <c r="CS265" s="418"/>
      <c r="CT265" s="418"/>
      <c r="CU265" s="331"/>
      <c r="CV265" s="332"/>
      <c r="CW265" s="418"/>
      <c r="CX265" s="223"/>
      <c r="CY265" s="223"/>
      <c r="CZ265" s="333"/>
      <c r="DA265" s="333"/>
      <c r="DB265" s="223"/>
      <c r="DC265" s="418"/>
      <c r="DD265" s="418"/>
      <c r="DE265" s="331"/>
      <c r="DF265" s="332"/>
      <c r="DG265" s="418"/>
      <c r="DH265" s="223"/>
      <c r="DI265" s="223"/>
      <c r="DJ265" s="333"/>
      <c r="DK265" s="333"/>
      <c r="DL265" s="223"/>
      <c r="DM265" s="418"/>
      <c r="DN265" s="418"/>
      <c r="DO265" s="331"/>
      <c r="DP265" s="332"/>
      <c r="DQ265" s="418"/>
      <c r="DR265" s="223"/>
      <c r="DS265" s="223"/>
      <c r="DT265" s="333"/>
      <c r="DU265" s="333"/>
      <c r="DV265" s="223"/>
      <c r="DW265" s="418"/>
      <c r="DX265" s="418"/>
      <c r="DY265" s="331"/>
      <c r="DZ265" s="332"/>
      <c r="EA265" s="418"/>
      <c r="EB265" s="223"/>
      <c r="EC265" s="223"/>
      <c r="ED265" s="333"/>
      <c r="EE265" s="333"/>
      <c r="EF265" s="223"/>
      <c r="EG265" s="418"/>
      <c r="EH265" s="418"/>
      <c r="EI265" s="331"/>
      <c r="EJ265" s="332"/>
      <c r="EK265" s="418"/>
      <c r="EL265" s="223"/>
      <c r="EM265" s="223"/>
      <c r="EN265" s="333"/>
      <c r="EO265" s="333"/>
      <c r="EP265" s="223"/>
      <c r="EQ265" s="418"/>
      <c r="ER265" s="418"/>
      <c r="ES265" s="331"/>
      <c r="ET265" s="332"/>
      <c r="EU265" s="418"/>
      <c r="EV265" s="223"/>
      <c r="EW265" s="223"/>
      <c r="EX265" s="333"/>
      <c r="EY265" s="333"/>
      <c r="EZ265" s="223"/>
      <c r="FA265" s="418"/>
      <c r="FB265" s="418"/>
      <c r="FC265" s="331"/>
      <c r="FD265" s="332"/>
      <c r="FE265" s="418"/>
      <c r="FF265" s="223"/>
      <c r="FG265" s="223"/>
      <c r="FH265" s="333"/>
      <c r="FI265" s="333"/>
      <c r="FJ265" s="223"/>
      <c r="FK265" s="418"/>
      <c r="FL265" s="418"/>
      <c r="FM265" s="331"/>
      <c r="FN265" s="332"/>
      <c r="FO265" s="418"/>
      <c r="FP265" s="223"/>
      <c r="FQ265" s="223"/>
      <c r="FR265" s="333"/>
      <c r="FS265" s="333"/>
      <c r="FT265" s="223"/>
      <c r="FU265" s="418"/>
      <c r="FV265" s="418"/>
      <c r="FW265" s="331"/>
      <c r="FX265" s="332"/>
      <c r="FY265" s="418"/>
      <c r="FZ265" s="223"/>
      <c r="GA265" s="223"/>
      <c r="GB265" s="333"/>
      <c r="GC265" s="333"/>
      <c r="GD265" s="223"/>
      <c r="GE265" s="418"/>
      <c r="GF265" s="418"/>
      <c r="GG265" s="331"/>
      <c r="GH265" s="332"/>
      <c r="GI265" s="418"/>
      <c r="GJ265" s="223"/>
      <c r="GK265" s="223"/>
      <c r="GL265" s="333"/>
      <c r="GM265" s="333"/>
      <c r="GN265" s="223"/>
      <c r="GO265" s="418"/>
      <c r="GP265" s="418"/>
      <c r="GQ265" s="331"/>
      <c r="GR265" s="332"/>
      <c r="GS265" s="418"/>
      <c r="GT265" s="223"/>
      <c r="GU265" s="223"/>
      <c r="GV265" s="333"/>
      <c r="GW265" s="333"/>
      <c r="GX265" s="223"/>
      <c r="GY265" s="418"/>
      <c r="GZ265" s="418"/>
      <c r="HA265" s="331"/>
      <c r="HB265" s="332"/>
      <c r="HC265" s="418"/>
      <c r="HD265" s="223"/>
      <c r="HE265" s="223"/>
      <c r="HF265" s="333"/>
      <c r="HG265" s="333"/>
      <c r="HH265" s="223"/>
      <c r="HI265" s="418"/>
      <c r="HJ265" s="418"/>
      <c r="HK265" s="331"/>
      <c r="HL265" s="332"/>
      <c r="HM265" s="418"/>
      <c r="HN265" s="223"/>
      <c r="HO265" s="223"/>
      <c r="HP265" s="333"/>
      <c r="HQ265" s="333"/>
      <c r="HR265" s="223"/>
      <c r="HS265" s="418"/>
      <c r="HT265" s="418"/>
      <c r="HU265" s="331"/>
      <c r="HV265" s="332"/>
      <c r="HW265" s="418"/>
      <c r="HX265" s="223"/>
      <c r="HY265" s="223"/>
      <c r="HZ265" s="333"/>
      <c r="IA265" s="333"/>
      <c r="IB265" s="223"/>
      <c r="IC265" s="418"/>
      <c r="ID265" s="418"/>
      <c r="IE265" s="331"/>
      <c r="IF265" s="332"/>
      <c r="IG265" s="418"/>
      <c r="IH265" s="223"/>
      <c r="II265" s="223"/>
      <c r="IJ265" s="333"/>
      <c r="IK265" s="333"/>
      <c r="IL265" s="223"/>
      <c r="IM265" s="418"/>
      <c r="IN265" s="418"/>
      <c r="IO265" s="331"/>
      <c r="IP265" s="332"/>
      <c r="IQ265" s="418"/>
      <c r="IR265" s="223"/>
      <c r="IS265" s="223"/>
      <c r="IT265" s="333"/>
      <c r="IU265" s="333"/>
      <c r="IV265" s="223"/>
      <c r="IW265" s="418"/>
      <c r="IX265" s="418"/>
      <c r="IY265" s="331"/>
      <c r="IZ265" s="332"/>
      <c r="JA265" s="418"/>
      <c r="JB265" s="223"/>
      <c r="JC265" s="223"/>
      <c r="JD265" s="333"/>
      <c r="JE265" s="333"/>
      <c r="JF265" s="223"/>
      <c r="JG265" s="418"/>
      <c r="JH265" s="418"/>
      <c r="JI265" s="331"/>
      <c r="JJ265" s="332"/>
      <c r="JK265" s="418"/>
      <c r="JL265" s="223"/>
      <c r="JM265" s="223"/>
      <c r="JN265" s="333"/>
      <c r="JO265" s="333"/>
      <c r="JP265" s="223"/>
      <c r="JQ265" s="418"/>
      <c r="JR265" s="418"/>
      <c r="JS265" s="331"/>
      <c r="JT265" s="332"/>
      <c r="JU265" s="418"/>
      <c r="JV265" s="223"/>
      <c r="JW265" s="223"/>
      <c r="JX265" s="333"/>
      <c r="JY265" s="333"/>
      <c r="JZ265" s="223"/>
      <c r="KA265" s="418"/>
      <c r="KB265" s="418"/>
      <c r="KC265" s="331"/>
      <c r="KD265" s="332"/>
      <c r="KE265" s="418"/>
      <c r="KF265" s="223"/>
      <c r="KG265" s="223"/>
      <c r="KH265" s="333"/>
      <c r="KI265" s="333"/>
      <c r="KJ265" s="223"/>
      <c r="KK265" s="418"/>
      <c r="KL265" s="418"/>
      <c r="KM265" s="331"/>
      <c r="KN265" s="332"/>
      <c r="KO265" s="418"/>
      <c r="KP265" s="223"/>
      <c r="KQ265" s="223"/>
      <c r="KR265" s="333"/>
      <c r="KS265" s="333"/>
      <c r="KT265" s="223"/>
      <c r="KU265" s="418"/>
      <c r="KV265" s="418"/>
      <c r="KW265" s="331"/>
      <c r="KX265" s="332"/>
      <c r="KY265" s="418"/>
      <c r="KZ265" s="223"/>
      <c r="LA265" s="223"/>
      <c r="LB265" s="333"/>
      <c r="LC265" s="333"/>
      <c r="LD265" s="223"/>
      <c r="LE265" s="418"/>
      <c r="LF265" s="418"/>
      <c r="LG265" s="331"/>
      <c r="LH265" s="332"/>
      <c r="LI265" s="418"/>
      <c r="LJ265" s="223"/>
      <c r="LK265" s="223"/>
      <c r="LL265" s="333"/>
      <c r="LM265" s="333"/>
      <c r="LN265" s="223"/>
      <c r="LO265" s="418"/>
      <c r="LP265" s="418"/>
      <c r="LQ265" s="331"/>
      <c r="LR265" s="332"/>
      <c r="LS265" s="418"/>
      <c r="LT265" s="223"/>
      <c r="LU265" s="223"/>
      <c r="LV265" s="333"/>
      <c r="LW265" s="333"/>
      <c r="LX265" s="223"/>
      <c r="LY265" s="418"/>
      <c r="LZ265" s="418"/>
      <c r="MA265" s="331"/>
      <c r="MB265" s="332"/>
      <c r="MC265" s="418"/>
      <c r="MD265" s="223"/>
      <c r="ME265" s="223"/>
      <c r="MF265" s="333"/>
      <c r="MG265" s="333"/>
      <c r="MH265" s="223"/>
      <c r="MI265" s="418"/>
      <c r="MJ265" s="418"/>
      <c r="MK265" s="331"/>
      <c r="ML265" s="332"/>
      <c r="MM265" s="418"/>
      <c r="MN265" s="223"/>
      <c r="MO265" s="223"/>
      <c r="MP265" s="333"/>
      <c r="MQ265" s="333"/>
      <c r="MR265" s="223"/>
      <c r="MS265" s="418"/>
      <c r="MT265" s="418"/>
      <c r="MU265" s="331"/>
      <c r="MV265" s="332"/>
      <c r="MW265" s="418"/>
      <c r="MX265" s="223"/>
      <c r="MY265" s="223"/>
      <c r="MZ265" s="333"/>
      <c r="NA265" s="333"/>
      <c r="NB265" s="223"/>
      <c r="NC265" s="418"/>
      <c r="ND265" s="418"/>
      <c r="NE265" s="331"/>
      <c r="NF265" s="332"/>
      <c r="NG265" s="418"/>
      <c r="NH265" s="223"/>
      <c r="NI265" s="223"/>
      <c r="NJ265" s="333"/>
      <c r="NK265" s="333"/>
      <c r="NL265" s="223"/>
      <c r="NM265" s="418"/>
      <c r="NN265" s="418"/>
      <c r="NO265" s="331"/>
      <c r="NP265" s="332"/>
      <c r="NQ265" s="418"/>
      <c r="NR265" s="223"/>
      <c r="NS265" s="223"/>
      <c r="NT265" s="333"/>
      <c r="NU265" s="333"/>
      <c r="NV265" s="223"/>
      <c r="NW265" s="418"/>
      <c r="NX265" s="418"/>
      <c r="NY265" s="331"/>
      <c r="NZ265" s="332"/>
      <c r="OA265" s="418"/>
      <c r="OB265" s="223"/>
      <c r="OC265" s="223"/>
      <c r="OD265" s="333"/>
      <c r="OE265" s="333"/>
      <c r="OF265" s="223"/>
      <c r="OG265" s="418"/>
      <c r="OH265" s="418"/>
      <c r="OI265" s="331"/>
      <c r="OJ265" s="332"/>
      <c r="OK265" s="418"/>
      <c r="OL265" s="223"/>
      <c r="OM265" s="223"/>
      <c r="ON265" s="333"/>
      <c r="OO265" s="333"/>
      <c r="OP265" s="223"/>
      <c r="OQ265" s="418"/>
      <c r="OR265" s="418"/>
      <c r="OS265" s="331"/>
      <c r="OT265" s="332"/>
      <c r="OU265" s="418"/>
      <c r="OV265" s="223"/>
      <c r="OW265" s="223"/>
      <c r="OX265" s="333"/>
      <c r="OY265" s="333"/>
      <c r="OZ265" s="223"/>
      <c r="PA265" s="418"/>
      <c r="PB265" s="418"/>
      <c r="PC265" s="331"/>
      <c r="PD265" s="332"/>
      <c r="PE265" s="418"/>
      <c r="PF265" s="223"/>
      <c r="PG265" s="223"/>
      <c r="PH265" s="333"/>
      <c r="PI265" s="333"/>
      <c r="PJ265" s="223"/>
      <c r="PK265" s="418"/>
      <c r="PL265" s="418"/>
      <c r="PM265" s="331"/>
      <c r="PN265" s="332"/>
      <c r="PO265" s="418"/>
      <c r="PP265" s="223"/>
      <c r="PQ265" s="223"/>
      <c r="PR265" s="333"/>
      <c r="PS265" s="333"/>
      <c r="PT265" s="223"/>
      <c r="PU265" s="418"/>
      <c r="PV265" s="418"/>
      <c r="PW265" s="331"/>
      <c r="PX265" s="332"/>
      <c r="PY265" s="418"/>
      <c r="PZ265" s="223"/>
      <c r="QA265" s="223"/>
      <c r="QB265" s="333"/>
      <c r="QC265" s="333"/>
      <c r="QD265" s="223"/>
      <c r="QE265" s="418"/>
      <c r="QF265" s="418"/>
      <c r="QG265" s="331"/>
      <c r="QH265" s="332"/>
      <c r="QI265" s="418"/>
      <c r="QJ265" s="223"/>
      <c r="QK265" s="223"/>
      <c r="QL265" s="333"/>
      <c r="QM265" s="333"/>
      <c r="QN265" s="223"/>
      <c r="QO265" s="418"/>
      <c r="QP265" s="418"/>
      <c r="QQ265" s="331"/>
      <c r="QR265" s="332"/>
      <c r="QS265" s="418"/>
      <c r="QT265" s="223"/>
      <c r="QU265" s="223"/>
      <c r="QV265" s="333"/>
      <c r="QW265" s="333"/>
      <c r="QX265" s="223"/>
      <c r="QY265" s="418"/>
      <c r="QZ265" s="418"/>
      <c r="RA265" s="331"/>
      <c r="RB265" s="332"/>
      <c r="RC265" s="418"/>
      <c r="RD265" s="223"/>
      <c r="RE265" s="223"/>
      <c r="RF265" s="333"/>
      <c r="RG265" s="333"/>
      <c r="RH265" s="223"/>
      <c r="RI265" s="418"/>
      <c r="RJ265" s="418"/>
      <c r="RK265" s="331"/>
      <c r="RL265" s="332"/>
      <c r="RM265" s="418"/>
      <c r="RN265" s="223"/>
      <c r="RO265" s="223"/>
      <c r="RP265" s="333"/>
      <c r="RQ265" s="333"/>
      <c r="RR265" s="223"/>
      <c r="RS265" s="418"/>
      <c r="RT265" s="418"/>
      <c r="RU265" s="331"/>
      <c r="RV265" s="332"/>
      <c r="RW265" s="418"/>
      <c r="RX265" s="223"/>
      <c r="RY265" s="223"/>
      <c r="RZ265" s="333"/>
      <c r="SA265" s="333"/>
      <c r="SB265" s="223"/>
      <c r="SC265" s="418"/>
      <c r="SD265" s="418"/>
      <c r="SE265" s="331"/>
      <c r="SF265" s="332"/>
      <c r="SG265" s="418"/>
      <c r="SH265" s="223"/>
      <c r="SI265" s="223"/>
      <c r="SJ265" s="333"/>
      <c r="SK265" s="333"/>
      <c r="SL265" s="223"/>
      <c r="SM265" s="418"/>
      <c r="SN265" s="418"/>
      <c r="SO265" s="331"/>
      <c r="SP265" s="332"/>
      <c r="SQ265" s="418"/>
      <c r="SR265" s="223"/>
      <c r="SS265" s="223"/>
      <c r="ST265" s="333"/>
      <c r="SU265" s="333"/>
      <c r="SV265" s="223"/>
      <c r="SW265" s="418"/>
      <c r="SX265" s="418"/>
      <c r="SY265" s="331"/>
      <c r="SZ265" s="332"/>
      <c r="TA265" s="418"/>
      <c r="TB265" s="223"/>
      <c r="TC265" s="223"/>
      <c r="TD265" s="333"/>
      <c r="TE265" s="333"/>
      <c r="TF265" s="223"/>
      <c r="TG265" s="418"/>
      <c r="TH265" s="418"/>
      <c r="TI265" s="331"/>
      <c r="TJ265" s="332"/>
      <c r="TK265" s="418"/>
      <c r="TL265" s="223"/>
      <c r="TM265" s="223"/>
      <c r="TN265" s="333"/>
      <c r="TO265" s="333"/>
      <c r="TP265" s="223"/>
      <c r="TQ265" s="418"/>
      <c r="TR265" s="418"/>
      <c r="TS265" s="331"/>
      <c r="TT265" s="332"/>
      <c r="TU265" s="418"/>
      <c r="TV265" s="223"/>
      <c r="TW265" s="223"/>
      <c r="TX265" s="333"/>
      <c r="TY265" s="333"/>
      <c r="TZ265" s="223"/>
      <c r="UA265" s="418"/>
      <c r="UB265" s="418"/>
      <c r="UC265" s="331"/>
      <c r="UD265" s="332"/>
      <c r="UE265" s="418"/>
      <c r="UF265" s="223"/>
      <c r="UG265" s="223"/>
      <c r="UH265" s="333"/>
      <c r="UI265" s="333"/>
      <c r="UJ265" s="223"/>
      <c r="UK265" s="418"/>
      <c r="UL265" s="418"/>
      <c r="UM265" s="331"/>
      <c r="UN265" s="332"/>
      <c r="UO265" s="418"/>
      <c r="UP265" s="223"/>
      <c r="UQ265" s="223"/>
      <c r="UR265" s="333"/>
      <c r="US265" s="333"/>
      <c r="UT265" s="223"/>
      <c r="UU265" s="418"/>
      <c r="UV265" s="418"/>
      <c r="UW265" s="331"/>
      <c r="UX265" s="332"/>
      <c r="UY265" s="418"/>
      <c r="UZ265" s="223"/>
      <c r="VA265" s="223"/>
      <c r="VB265" s="333"/>
      <c r="VC265" s="333"/>
      <c r="VD265" s="223"/>
      <c r="VE265" s="418"/>
      <c r="VF265" s="418"/>
      <c r="VG265" s="331"/>
      <c r="VH265" s="332"/>
      <c r="VI265" s="418"/>
      <c r="VJ265" s="223"/>
      <c r="VK265" s="223"/>
      <c r="VL265" s="333"/>
      <c r="VM265" s="333"/>
      <c r="VN265" s="223"/>
      <c r="VO265" s="418"/>
      <c r="VP265" s="418"/>
      <c r="VQ265" s="331"/>
      <c r="VR265" s="332"/>
      <c r="VS265" s="418"/>
      <c r="VT265" s="223"/>
      <c r="VU265" s="223"/>
      <c r="VV265" s="333"/>
      <c r="VW265" s="333"/>
      <c r="VX265" s="223"/>
      <c r="VY265" s="418"/>
      <c r="VZ265" s="418"/>
      <c r="WA265" s="331"/>
      <c r="WB265" s="332"/>
      <c r="WC265" s="418"/>
      <c r="WD265" s="223"/>
      <c r="WE265" s="223"/>
      <c r="WF265" s="333"/>
      <c r="WG265" s="333"/>
      <c r="WH265" s="223"/>
      <c r="WI265" s="418"/>
      <c r="WJ265" s="418"/>
      <c r="WK265" s="331"/>
      <c r="WL265" s="332"/>
      <c r="WM265" s="418"/>
      <c r="WN265" s="223"/>
      <c r="WO265" s="223"/>
      <c r="WP265" s="333"/>
      <c r="WQ265" s="333"/>
      <c r="WR265" s="223"/>
      <c r="WS265" s="418"/>
      <c r="WT265" s="418"/>
      <c r="WU265" s="331"/>
      <c r="WV265" s="332"/>
      <c r="WW265" s="418"/>
      <c r="WX265" s="223"/>
      <c r="WY265" s="223"/>
      <c r="WZ265" s="333"/>
      <c r="XA265" s="333"/>
      <c r="XB265" s="223"/>
      <c r="XC265" s="418"/>
      <c r="XD265" s="418"/>
      <c r="XE265" s="331"/>
      <c r="XF265" s="332"/>
      <c r="XG265" s="418"/>
      <c r="XH265" s="223"/>
      <c r="XI265" s="223"/>
      <c r="XJ265" s="333"/>
      <c r="XK265" s="333"/>
      <c r="XL265" s="223"/>
      <c r="XM265" s="418"/>
      <c r="XN265" s="418"/>
      <c r="XO265" s="331"/>
      <c r="XP265" s="332"/>
      <c r="XQ265" s="418"/>
      <c r="XR265" s="223"/>
      <c r="XS265" s="223"/>
      <c r="XT265" s="333"/>
      <c r="XU265" s="333"/>
      <c r="XV265" s="223"/>
      <c r="XW265" s="418"/>
      <c r="XX265" s="418"/>
      <c r="XY265" s="331"/>
      <c r="XZ265" s="332"/>
      <c r="YA265" s="418"/>
      <c r="YB265" s="223"/>
      <c r="YC265" s="223"/>
      <c r="YD265" s="333"/>
      <c r="YE265" s="333"/>
      <c r="YF265" s="223"/>
      <c r="YG265" s="418"/>
      <c r="YH265" s="418"/>
      <c r="YI265" s="331"/>
      <c r="YJ265" s="332"/>
      <c r="YK265" s="418"/>
      <c r="YL265" s="223"/>
      <c r="YM265" s="223"/>
      <c r="YN265" s="333"/>
      <c r="YO265" s="333"/>
      <c r="YP265" s="223"/>
      <c r="YQ265" s="418"/>
      <c r="YR265" s="418"/>
      <c r="YS265" s="331"/>
      <c r="YT265" s="332"/>
      <c r="YU265" s="418"/>
      <c r="YV265" s="223"/>
      <c r="YW265" s="223"/>
      <c r="YX265" s="333"/>
      <c r="YY265" s="333"/>
      <c r="YZ265" s="223"/>
      <c r="ZA265" s="418"/>
      <c r="ZB265" s="418"/>
      <c r="ZC265" s="331"/>
      <c r="ZD265" s="332"/>
      <c r="ZE265" s="418"/>
      <c r="ZF265" s="223"/>
      <c r="ZG265" s="223"/>
      <c r="ZH265" s="333"/>
      <c r="ZI265" s="333"/>
      <c r="ZJ265" s="223"/>
      <c r="ZK265" s="418"/>
      <c r="ZL265" s="418"/>
      <c r="ZM265" s="331"/>
      <c r="ZN265" s="332"/>
      <c r="ZO265" s="418"/>
      <c r="ZP265" s="223"/>
      <c r="ZQ265" s="223"/>
      <c r="ZR265" s="333"/>
      <c r="ZS265" s="333"/>
      <c r="ZT265" s="223"/>
      <c r="ZU265" s="418"/>
      <c r="ZV265" s="418"/>
      <c r="ZW265" s="331"/>
      <c r="ZX265" s="332"/>
      <c r="ZY265" s="418"/>
      <c r="ZZ265" s="223"/>
      <c r="AAA265" s="223"/>
      <c r="AAB265" s="333"/>
      <c r="AAC265" s="333"/>
      <c r="AAD265" s="223"/>
      <c r="AAE265" s="418"/>
      <c r="AAF265" s="418"/>
      <c r="AAG265" s="331"/>
      <c r="AAH265" s="332"/>
      <c r="AAI265" s="418"/>
      <c r="AAJ265" s="223"/>
      <c r="AAK265" s="223"/>
      <c r="AAL265" s="333"/>
      <c r="AAM265" s="333"/>
      <c r="AAN265" s="223"/>
      <c r="AAO265" s="418"/>
      <c r="AAP265" s="418"/>
      <c r="AAQ265" s="331"/>
      <c r="AAR265" s="332"/>
      <c r="AAS265" s="418"/>
      <c r="AAT265" s="223"/>
      <c r="AAU265" s="223"/>
      <c r="AAV265" s="333"/>
      <c r="AAW265" s="333"/>
      <c r="AAX265" s="223"/>
      <c r="AAY265" s="418"/>
      <c r="AAZ265" s="418"/>
      <c r="ABA265" s="331"/>
      <c r="ABB265" s="332"/>
      <c r="ABC265" s="418"/>
      <c r="ABD265" s="223"/>
      <c r="ABE265" s="223"/>
      <c r="ABF265" s="333"/>
      <c r="ABG265" s="333"/>
      <c r="ABH265" s="223"/>
      <c r="ABI265" s="418"/>
      <c r="ABJ265" s="418"/>
      <c r="ABK265" s="331"/>
      <c r="ABL265" s="332"/>
      <c r="ABM265" s="418"/>
      <c r="ABN265" s="223"/>
      <c r="ABO265" s="223"/>
      <c r="ABP265" s="333"/>
      <c r="ABQ265" s="333"/>
      <c r="ABR265" s="223"/>
      <c r="ABS265" s="418"/>
      <c r="ABT265" s="418"/>
      <c r="ABU265" s="331"/>
      <c r="ABV265" s="332"/>
      <c r="ABW265" s="418"/>
      <c r="ABX265" s="223"/>
      <c r="ABY265" s="223"/>
      <c r="ABZ265" s="333"/>
      <c r="ACA265" s="333"/>
      <c r="ACB265" s="223"/>
      <c r="ACC265" s="418"/>
      <c r="ACD265" s="418"/>
      <c r="ACE265" s="331"/>
      <c r="ACF265" s="332"/>
      <c r="ACG265" s="418"/>
      <c r="ACH265" s="223"/>
      <c r="ACI265" s="223"/>
      <c r="ACJ265" s="333"/>
      <c r="ACK265" s="333"/>
      <c r="ACL265" s="223"/>
      <c r="ACM265" s="418"/>
      <c r="ACN265" s="418"/>
      <c r="ACO265" s="331"/>
      <c r="ACP265" s="332"/>
      <c r="ACQ265" s="418"/>
      <c r="ACR265" s="223"/>
      <c r="ACS265" s="223"/>
      <c r="ACT265" s="333"/>
      <c r="ACU265" s="333"/>
      <c r="ACV265" s="223"/>
      <c r="ACW265" s="418"/>
      <c r="ACX265" s="418"/>
      <c r="ACY265" s="331"/>
      <c r="ACZ265" s="332"/>
      <c r="ADA265" s="418"/>
      <c r="ADB265" s="223"/>
      <c r="ADC265" s="223"/>
      <c r="ADD265" s="333"/>
      <c r="ADE265" s="333"/>
      <c r="ADF265" s="223"/>
      <c r="ADG265" s="418"/>
      <c r="ADH265" s="418"/>
      <c r="ADI265" s="331"/>
      <c r="ADJ265" s="332"/>
      <c r="ADK265" s="418"/>
      <c r="ADL265" s="223"/>
      <c r="ADM265" s="223"/>
      <c r="ADN265" s="333"/>
      <c r="ADO265" s="333"/>
      <c r="ADP265" s="223"/>
      <c r="ADQ265" s="418"/>
      <c r="ADR265" s="418"/>
      <c r="ADS265" s="331"/>
      <c r="ADT265" s="332"/>
      <c r="ADU265" s="418"/>
      <c r="ADV265" s="223"/>
      <c r="ADW265" s="223"/>
      <c r="ADX265" s="333"/>
      <c r="ADY265" s="333"/>
      <c r="ADZ265" s="223"/>
      <c r="AEA265" s="418"/>
      <c r="AEB265" s="418"/>
      <c r="AEC265" s="331"/>
      <c r="AED265" s="332"/>
      <c r="AEE265" s="418"/>
      <c r="AEF265" s="223"/>
      <c r="AEG265" s="223"/>
      <c r="AEH265" s="333"/>
      <c r="AEI265" s="333"/>
      <c r="AEJ265" s="223"/>
      <c r="AEK265" s="418"/>
      <c r="AEL265" s="418"/>
      <c r="AEM265" s="331"/>
      <c r="AEN265" s="332"/>
      <c r="AEO265" s="418"/>
      <c r="AEP265" s="223"/>
      <c r="AEQ265" s="223"/>
      <c r="AER265" s="333"/>
      <c r="AES265" s="333"/>
      <c r="AET265" s="223"/>
      <c r="AEU265" s="418"/>
      <c r="AEV265" s="418"/>
      <c r="AEW265" s="331"/>
      <c r="AEX265" s="332"/>
      <c r="AEY265" s="418"/>
      <c r="AEZ265" s="223"/>
      <c r="AFA265" s="223"/>
      <c r="AFB265" s="333"/>
      <c r="AFC265" s="333"/>
      <c r="AFD265" s="223"/>
      <c r="AFE265" s="418"/>
      <c r="AFF265" s="418"/>
      <c r="AFG265" s="331"/>
      <c r="AFH265" s="332"/>
      <c r="AFI265" s="418"/>
      <c r="AFJ265" s="223"/>
      <c r="AFK265" s="223"/>
      <c r="AFL265" s="333"/>
      <c r="AFM265" s="333"/>
      <c r="AFN265" s="223"/>
      <c r="AFO265" s="418"/>
      <c r="AFP265" s="418"/>
      <c r="AFQ265" s="331"/>
      <c r="AFR265" s="332"/>
      <c r="AFS265" s="418"/>
      <c r="AFT265" s="223"/>
      <c r="AFU265" s="223"/>
      <c r="AFV265" s="333"/>
      <c r="AFW265" s="333"/>
      <c r="AFX265" s="223"/>
      <c r="AFY265" s="418"/>
      <c r="AFZ265" s="418"/>
      <c r="AGA265" s="331"/>
      <c r="AGB265" s="332"/>
      <c r="AGC265" s="418"/>
      <c r="AGD265" s="223"/>
      <c r="AGE265" s="223"/>
      <c r="AGF265" s="333"/>
      <c r="AGG265" s="333"/>
      <c r="AGH265" s="223"/>
      <c r="AGI265" s="418"/>
      <c r="AGJ265" s="418"/>
      <c r="AGK265" s="331"/>
      <c r="AGL265" s="332"/>
      <c r="AGM265" s="418"/>
      <c r="AGN265" s="223"/>
      <c r="AGO265" s="223"/>
      <c r="AGP265" s="333"/>
      <c r="AGQ265" s="333"/>
      <c r="AGR265" s="223"/>
      <c r="AGS265" s="418"/>
      <c r="AGT265" s="418"/>
      <c r="AGU265" s="331"/>
      <c r="AGV265" s="332"/>
      <c r="AGW265" s="418"/>
      <c r="AGX265" s="223"/>
      <c r="AGY265" s="223"/>
      <c r="AGZ265" s="333"/>
      <c r="AHA265" s="333"/>
      <c r="AHB265" s="223"/>
      <c r="AHC265" s="418"/>
      <c r="AHD265" s="418"/>
      <c r="AHE265" s="331"/>
      <c r="AHF265" s="332"/>
      <c r="AHG265" s="418"/>
      <c r="AHH265" s="223"/>
      <c r="AHI265" s="223"/>
      <c r="AHJ265" s="333"/>
      <c r="AHK265" s="333"/>
      <c r="AHL265" s="223"/>
      <c r="AHM265" s="418"/>
      <c r="AHN265" s="418"/>
      <c r="AHO265" s="331"/>
      <c r="AHP265" s="332"/>
      <c r="AHQ265" s="418"/>
      <c r="AHR265" s="223"/>
      <c r="AHS265" s="223"/>
      <c r="AHT265" s="333"/>
      <c r="AHU265" s="333"/>
      <c r="AHV265" s="223"/>
      <c r="AHW265" s="418"/>
      <c r="AHX265" s="418"/>
      <c r="AHY265" s="331"/>
      <c r="AHZ265" s="332"/>
      <c r="AIA265" s="418"/>
      <c r="AIB265" s="223"/>
      <c r="AIC265" s="223"/>
      <c r="AID265" s="333"/>
      <c r="AIE265" s="333"/>
      <c r="AIF265" s="223"/>
      <c r="AIG265" s="418"/>
      <c r="AIH265" s="418"/>
      <c r="AII265" s="331"/>
      <c r="AIJ265" s="332"/>
      <c r="AIK265" s="418"/>
      <c r="AIL265" s="223"/>
      <c r="AIM265" s="223"/>
      <c r="AIN265" s="333"/>
      <c r="AIO265" s="333"/>
      <c r="AIP265" s="223"/>
      <c r="AIQ265" s="418"/>
      <c r="AIR265" s="418"/>
      <c r="AIS265" s="331"/>
      <c r="AIT265" s="332"/>
      <c r="AIU265" s="418"/>
      <c r="AIV265" s="223"/>
      <c r="AIW265" s="223"/>
      <c r="AIX265" s="333"/>
      <c r="AIY265" s="333"/>
      <c r="AIZ265" s="223"/>
      <c r="AJA265" s="418"/>
      <c r="AJB265" s="418"/>
      <c r="AJC265" s="331"/>
      <c r="AJD265" s="332"/>
      <c r="AJE265" s="418"/>
      <c r="AJF265" s="223"/>
      <c r="AJG265" s="223"/>
      <c r="AJH265" s="333"/>
      <c r="AJI265" s="333"/>
      <c r="AJJ265" s="223"/>
      <c r="AJK265" s="418"/>
      <c r="AJL265" s="418"/>
      <c r="AJM265" s="331"/>
      <c r="AJN265" s="332"/>
      <c r="AJO265" s="418"/>
      <c r="AJP265" s="223"/>
      <c r="AJQ265" s="223"/>
      <c r="AJR265" s="333"/>
      <c r="AJS265" s="333"/>
      <c r="AJT265" s="223"/>
      <c r="AJU265" s="418"/>
      <c r="AJV265" s="418"/>
      <c r="AJW265" s="331"/>
      <c r="AJX265" s="332"/>
      <c r="AJY265" s="418"/>
      <c r="AJZ265" s="223"/>
      <c r="AKA265" s="223"/>
      <c r="AKB265" s="333"/>
      <c r="AKC265" s="333"/>
      <c r="AKD265" s="223"/>
      <c r="AKE265" s="418"/>
      <c r="AKF265" s="418"/>
      <c r="AKG265" s="331"/>
      <c r="AKH265" s="332"/>
      <c r="AKI265" s="418"/>
      <c r="AKJ265" s="223"/>
      <c r="AKK265" s="223"/>
      <c r="AKL265" s="333"/>
      <c r="AKM265" s="333"/>
      <c r="AKN265" s="223"/>
      <c r="AKO265" s="418"/>
      <c r="AKP265" s="418"/>
      <c r="AKQ265" s="331"/>
      <c r="AKR265" s="332"/>
      <c r="AKS265" s="418"/>
      <c r="AKT265" s="223"/>
      <c r="AKU265" s="223"/>
      <c r="AKV265" s="333"/>
      <c r="AKW265" s="333"/>
      <c r="AKX265" s="223"/>
      <c r="AKY265" s="418"/>
      <c r="AKZ265" s="418"/>
      <c r="ALA265" s="331"/>
      <c r="ALB265" s="332"/>
      <c r="ALC265" s="418"/>
      <c r="ALD265" s="223"/>
      <c r="ALE265" s="223"/>
      <c r="ALF265" s="333"/>
      <c r="ALG265" s="333"/>
      <c r="ALH265" s="223"/>
      <c r="ALI265" s="418"/>
      <c r="ALJ265" s="418"/>
      <c r="ALK265" s="331"/>
      <c r="ALL265" s="332"/>
      <c r="ALM265" s="418"/>
      <c r="ALN265" s="223"/>
      <c r="ALO265" s="223"/>
      <c r="ALP265" s="333"/>
      <c r="ALQ265" s="333"/>
      <c r="ALR265" s="223"/>
      <c r="ALS265" s="418"/>
      <c r="ALT265" s="418"/>
      <c r="ALU265" s="331"/>
      <c r="ALV265" s="332"/>
      <c r="ALW265" s="418"/>
      <c r="ALX265" s="223"/>
      <c r="ALY265" s="223"/>
      <c r="ALZ265" s="333"/>
      <c r="AMA265" s="333"/>
      <c r="AMB265" s="223"/>
      <c r="AMC265" s="418"/>
      <c r="AMD265" s="418"/>
      <c r="AME265" s="331"/>
      <c r="AMF265" s="332"/>
      <c r="AMG265" s="418"/>
      <c r="AMH265" s="223"/>
      <c r="AMI265" s="223"/>
      <c r="AMJ265" s="333"/>
      <c r="AMK265" s="333"/>
      <c r="AML265" s="223"/>
      <c r="AMM265" s="418"/>
      <c r="AMN265" s="418"/>
      <c r="AMO265" s="331"/>
      <c r="AMP265" s="332"/>
      <c r="AMQ265" s="418"/>
      <c r="AMR265" s="223"/>
      <c r="AMS265" s="223"/>
      <c r="AMT265" s="333"/>
      <c r="AMU265" s="333"/>
      <c r="AMV265" s="223"/>
      <c r="AMW265" s="418"/>
      <c r="AMX265" s="418"/>
      <c r="AMY265" s="331"/>
      <c r="AMZ265" s="332"/>
      <c r="ANA265" s="418"/>
      <c r="ANB265" s="223"/>
      <c r="ANC265" s="223"/>
      <c r="AND265" s="333"/>
      <c r="ANE265" s="333"/>
      <c r="ANF265" s="223"/>
      <c r="ANG265" s="418"/>
      <c r="ANH265" s="418"/>
      <c r="ANI265" s="331"/>
      <c r="ANJ265" s="332"/>
      <c r="ANK265" s="418"/>
      <c r="ANL265" s="223"/>
      <c r="ANM265" s="223"/>
      <c r="ANN265" s="333"/>
      <c r="ANO265" s="333"/>
      <c r="ANP265" s="223"/>
      <c r="ANQ265" s="418"/>
      <c r="ANR265" s="418"/>
      <c r="ANS265" s="331"/>
      <c r="ANT265" s="332"/>
      <c r="ANU265" s="418"/>
      <c r="ANV265" s="223"/>
      <c r="ANW265" s="223"/>
      <c r="ANX265" s="333"/>
      <c r="ANY265" s="333"/>
      <c r="ANZ265" s="223"/>
      <c r="AOA265" s="418"/>
      <c r="AOB265" s="418"/>
      <c r="AOC265" s="331"/>
      <c r="AOD265" s="332"/>
      <c r="AOE265" s="418"/>
      <c r="AOF265" s="223"/>
      <c r="AOG265" s="223"/>
      <c r="AOH265" s="333"/>
      <c r="AOI265" s="333"/>
      <c r="AOJ265" s="223"/>
      <c r="AOK265" s="418"/>
      <c r="AOL265" s="418"/>
      <c r="AOM265" s="331"/>
      <c r="AON265" s="332"/>
      <c r="AOO265" s="418"/>
      <c r="AOP265" s="223"/>
      <c r="AOQ265" s="223"/>
      <c r="AOR265" s="333"/>
      <c r="AOS265" s="333"/>
      <c r="AOT265" s="223"/>
      <c r="AOU265" s="418"/>
      <c r="AOV265" s="418"/>
      <c r="AOW265" s="331"/>
      <c r="AOX265" s="332"/>
      <c r="AOY265" s="418"/>
      <c r="AOZ265" s="223"/>
      <c r="APA265" s="223"/>
      <c r="APB265" s="333"/>
      <c r="APC265" s="333"/>
      <c r="APD265" s="223"/>
      <c r="APE265" s="418"/>
      <c r="APF265" s="418"/>
      <c r="APG265" s="331"/>
      <c r="APH265" s="332"/>
      <c r="API265" s="418"/>
      <c r="APJ265" s="223"/>
      <c r="APK265" s="223"/>
      <c r="APL265" s="333"/>
      <c r="APM265" s="333"/>
      <c r="APN265" s="223"/>
      <c r="APO265" s="418"/>
      <c r="APP265" s="418"/>
      <c r="APQ265" s="331"/>
      <c r="APR265" s="332"/>
      <c r="APS265" s="418"/>
      <c r="APT265" s="223"/>
      <c r="APU265" s="223"/>
      <c r="APV265" s="333"/>
      <c r="APW265" s="333"/>
      <c r="APX265" s="223"/>
      <c r="APY265" s="418"/>
      <c r="APZ265" s="418"/>
      <c r="AQA265" s="331"/>
      <c r="AQB265" s="332"/>
      <c r="AQC265" s="418"/>
      <c r="AQD265" s="223"/>
      <c r="AQE265" s="223"/>
      <c r="AQF265" s="333"/>
      <c r="AQG265" s="333"/>
      <c r="AQH265" s="223"/>
      <c r="AQI265" s="418"/>
      <c r="AQJ265" s="418"/>
      <c r="AQK265" s="331"/>
      <c r="AQL265" s="332"/>
      <c r="AQM265" s="418"/>
      <c r="AQN265" s="223"/>
      <c r="AQO265" s="223"/>
      <c r="AQP265" s="333"/>
      <c r="AQQ265" s="333"/>
      <c r="AQR265" s="223"/>
      <c r="AQS265" s="418"/>
      <c r="AQT265" s="418"/>
      <c r="AQU265" s="331"/>
      <c r="AQV265" s="332"/>
      <c r="AQW265" s="418"/>
      <c r="AQX265" s="223"/>
      <c r="AQY265" s="223"/>
      <c r="AQZ265" s="333"/>
      <c r="ARA265" s="333"/>
      <c r="ARB265" s="223"/>
      <c r="ARC265" s="418"/>
      <c r="ARD265" s="418"/>
      <c r="ARE265" s="331"/>
      <c r="ARF265" s="332"/>
      <c r="ARG265" s="418"/>
      <c r="ARH265" s="223"/>
      <c r="ARI265" s="223"/>
      <c r="ARJ265" s="333"/>
      <c r="ARK265" s="333"/>
      <c r="ARL265" s="223"/>
      <c r="ARM265" s="418"/>
      <c r="ARN265" s="418"/>
      <c r="ARO265" s="331"/>
      <c r="ARP265" s="332"/>
      <c r="ARQ265" s="418"/>
      <c r="ARR265" s="223"/>
      <c r="ARS265" s="223"/>
      <c r="ART265" s="333"/>
      <c r="ARU265" s="333"/>
      <c r="ARV265" s="223"/>
      <c r="ARW265" s="418"/>
      <c r="ARX265" s="418"/>
      <c r="ARY265" s="331"/>
      <c r="ARZ265" s="332"/>
      <c r="ASA265" s="418"/>
      <c r="ASB265" s="223"/>
      <c r="ASC265" s="223"/>
      <c r="ASD265" s="333"/>
      <c r="ASE265" s="333"/>
      <c r="ASF265" s="223"/>
      <c r="ASG265" s="418"/>
      <c r="ASH265" s="418"/>
      <c r="ASI265" s="331"/>
      <c r="ASJ265" s="332"/>
      <c r="ASK265" s="418"/>
      <c r="ASL265" s="223"/>
      <c r="ASM265" s="223"/>
      <c r="ASN265" s="333"/>
      <c r="ASO265" s="333"/>
      <c r="ASP265" s="223"/>
      <c r="ASQ265" s="418"/>
      <c r="ASR265" s="418"/>
      <c r="ASS265" s="331"/>
      <c r="AST265" s="332"/>
      <c r="ASU265" s="418"/>
      <c r="ASV265" s="223"/>
      <c r="ASW265" s="223"/>
      <c r="ASX265" s="333"/>
      <c r="ASY265" s="333"/>
      <c r="ASZ265" s="223"/>
      <c r="ATA265" s="418"/>
      <c r="ATB265" s="418"/>
      <c r="ATC265" s="331"/>
      <c r="ATD265" s="332"/>
      <c r="ATE265" s="418"/>
      <c r="ATF265" s="223"/>
      <c r="ATG265" s="223"/>
      <c r="ATH265" s="333"/>
      <c r="ATI265" s="333"/>
      <c r="ATJ265" s="223"/>
      <c r="ATK265" s="418"/>
      <c r="ATL265" s="418"/>
      <c r="ATM265" s="331"/>
      <c r="ATN265" s="332"/>
      <c r="ATO265" s="418"/>
      <c r="ATP265" s="223"/>
      <c r="ATQ265" s="223"/>
      <c r="ATR265" s="333"/>
      <c r="ATS265" s="333"/>
      <c r="ATT265" s="223"/>
      <c r="ATU265" s="418"/>
      <c r="ATV265" s="418"/>
      <c r="ATW265" s="331"/>
      <c r="ATX265" s="332"/>
      <c r="ATY265" s="418"/>
      <c r="ATZ265" s="223"/>
      <c r="AUA265" s="223"/>
      <c r="AUB265" s="333"/>
      <c r="AUC265" s="333"/>
      <c r="AUD265" s="223"/>
      <c r="AUE265" s="418"/>
      <c r="AUF265" s="418"/>
      <c r="AUG265" s="331"/>
      <c r="AUH265" s="332"/>
      <c r="AUI265" s="418"/>
      <c r="AUJ265" s="223"/>
      <c r="AUK265" s="223"/>
      <c r="AUL265" s="333"/>
      <c r="AUM265" s="333"/>
      <c r="AUN265" s="223"/>
      <c r="AUO265" s="418"/>
      <c r="AUP265" s="418"/>
      <c r="AUQ265" s="331"/>
      <c r="AUR265" s="332"/>
      <c r="AUS265" s="418"/>
      <c r="AUT265" s="223"/>
      <c r="AUU265" s="223"/>
      <c r="AUV265" s="333"/>
      <c r="AUW265" s="333"/>
      <c r="AUX265" s="223"/>
      <c r="AUY265" s="418"/>
      <c r="AUZ265" s="418"/>
      <c r="AVA265" s="331"/>
      <c r="AVB265" s="332"/>
      <c r="AVC265" s="418"/>
      <c r="AVD265" s="223"/>
      <c r="AVE265" s="223"/>
      <c r="AVF265" s="333"/>
      <c r="AVG265" s="333"/>
      <c r="AVH265" s="223"/>
      <c r="AVI265" s="418"/>
      <c r="AVJ265" s="418"/>
      <c r="AVK265" s="331"/>
      <c r="AVL265" s="332"/>
      <c r="AVM265" s="418"/>
      <c r="AVN265" s="223"/>
      <c r="AVO265" s="223"/>
      <c r="AVP265" s="333"/>
      <c r="AVQ265" s="333"/>
      <c r="AVR265" s="223"/>
      <c r="AVS265" s="418"/>
      <c r="AVT265" s="418"/>
      <c r="AVU265" s="331"/>
      <c r="AVV265" s="332"/>
      <c r="AVW265" s="418"/>
      <c r="AVX265" s="223"/>
      <c r="AVY265" s="223"/>
      <c r="AVZ265" s="333"/>
      <c r="AWA265" s="333"/>
      <c r="AWB265" s="223"/>
      <c r="AWC265" s="418"/>
      <c r="AWD265" s="418"/>
      <c r="AWE265" s="331"/>
      <c r="AWF265" s="332"/>
      <c r="AWG265" s="418"/>
      <c r="AWH265" s="223"/>
      <c r="AWI265" s="223"/>
      <c r="AWJ265" s="333"/>
      <c r="AWK265" s="333"/>
      <c r="AWL265" s="223"/>
      <c r="AWM265" s="418"/>
      <c r="AWN265" s="418"/>
      <c r="AWO265" s="331"/>
      <c r="AWP265" s="332"/>
      <c r="AWQ265" s="418"/>
      <c r="AWR265" s="223"/>
      <c r="AWS265" s="223"/>
      <c r="AWT265" s="333"/>
      <c r="AWU265" s="333"/>
      <c r="AWV265" s="223"/>
      <c r="AWW265" s="418"/>
      <c r="AWX265" s="418"/>
      <c r="AWY265" s="331"/>
      <c r="AWZ265" s="332"/>
      <c r="AXA265" s="418"/>
      <c r="AXB265" s="223"/>
      <c r="AXC265" s="223"/>
      <c r="AXD265" s="333"/>
      <c r="AXE265" s="333"/>
      <c r="AXF265" s="223"/>
      <c r="AXG265" s="418"/>
      <c r="AXH265" s="418"/>
      <c r="AXI265" s="331"/>
      <c r="AXJ265" s="332"/>
      <c r="AXK265" s="418"/>
      <c r="AXL265" s="223"/>
      <c r="AXM265" s="223"/>
      <c r="AXN265" s="333"/>
      <c r="AXO265" s="333"/>
      <c r="AXP265" s="223"/>
      <c r="AXQ265" s="418"/>
      <c r="AXR265" s="418"/>
      <c r="AXS265" s="331"/>
      <c r="AXT265" s="332"/>
      <c r="AXU265" s="418"/>
      <c r="AXV265" s="223"/>
      <c r="AXW265" s="223"/>
      <c r="AXX265" s="333"/>
      <c r="AXY265" s="333"/>
      <c r="AXZ265" s="223"/>
      <c r="AYA265" s="418"/>
      <c r="AYB265" s="418"/>
      <c r="AYC265" s="331"/>
      <c r="AYD265" s="332"/>
      <c r="AYE265" s="418"/>
      <c r="AYF265" s="223"/>
      <c r="AYG265" s="223"/>
      <c r="AYH265" s="333"/>
      <c r="AYI265" s="333"/>
      <c r="AYJ265" s="223"/>
      <c r="AYK265" s="418"/>
      <c r="AYL265" s="418"/>
      <c r="AYM265" s="331"/>
      <c r="AYN265" s="332"/>
      <c r="AYO265" s="418"/>
      <c r="AYP265" s="223"/>
      <c r="AYQ265" s="223"/>
      <c r="AYR265" s="333"/>
      <c r="AYS265" s="333"/>
      <c r="AYT265" s="223"/>
      <c r="AYU265" s="418"/>
      <c r="AYV265" s="418"/>
      <c r="AYW265" s="331"/>
      <c r="AYX265" s="332"/>
      <c r="AYY265" s="418"/>
      <c r="AYZ265" s="223"/>
      <c r="AZA265" s="223"/>
      <c r="AZB265" s="333"/>
      <c r="AZC265" s="333"/>
      <c r="AZD265" s="223"/>
      <c r="AZE265" s="418"/>
      <c r="AZF265" s="418"/>
      <c r="AZG265" s="331"/>
      <c r="AZH265" s="332"/>
      <c r="AZI265" s="418"/>
      <c r="AZJ265" s="223"/>
      <c r="AZK265" s="223"/>
      <c r="AZL265" s="333"/>
      <c r="AZM265" s="333"/>
      <c r="AZN265" s="223"/>
      <c r="AZO265" s="418"/>
      <c r="AZP265" s="418"/>
      <c r="AZQ265" s="331"/>
      <c r="AZR265" s="332"/>
      <c r="AZS265" s="418"/>
      <c r="AZT265" s="223"/>
      <c r="AZU265" s="223"/>
      <c r="AZV265" s="333"/>
      <c r="AZW265" s="333"/>
      <c r="AZX265" s="223"/>
      <c r="AZY265" s="418"/>
      <c r="AZZ265" s="418"/>
      <c r="BAA265" s="331"/>
      <c r="BAB265" s="332"/>
      <c r="BAC265" s="418"/>
      <c r="BAD265" s="223"/>
      <c r="BAE265" s="223"/>
      <c r="BAF265" s="333"/>
      <c r="BAG265" s="333"/>
      <c r="BAH265" s="223"/>
      <c r="BAI265" s="418"/>
      <c r="BAJ265" s="418"/>
      <c r="BAK265" s="331"/>
      <c r="BAL265" s="332"/>
      <c r="BAM265" s="418"/>
      <c r="BAN265" s="223"/>
      <c r="BAO265" s="223"/>
      <c r="BAP265" s="333"/>
      <c r="BAQ265" s="333"/>
      <c r="BAR265" s="223"/>
      <c r="BAS265" s="418"/>
      <c r="BAT265" s="418"/>
      <c r="BAU265" s="331"/>
      <c r="BAV265" s="332"/>
      <c r="BAW265" s="418"/>
      <c r="BAX265" s="223"/>
      <c r="BAY265" s="223"/>
      <c r="BAZ265" s="333"/>
      <c r="BBA265" s="333"/>
      <c r="BBB265" s="223"/>
      <c r="BBC265" s="418"/>
      <c r="BBD265" s="418"/>
      <c r="BBE265" s="331"/>
      <c r="BBF265" s="332"/>
      <c r="BBG265" s="418"/>
      <c r="BBH265" s="223"/>
      <c r="BBI265" s="223"/>
      <c r="BBJ265" s="333"/>
      <c r="BBK265" s="333"/>
      <c r="BBL265" s="223"/>
      <c r="BBM265" s="418"/>
      <c r="BBN265" s="418"/>
      <c r="BBO265" s="331"/>
      <c r="BBP265" s="332"/>
      <c r="BBQ265" s="418"/>
      <c r="BBR265" s="223"/>
      <c r="BBS265" s="223"/>
      <c r="BBT265" s="333"/>
      <c r="BBU265" s="333"/>
      <c r="BBV265" s="223"/>
      <c r="BBW265" s="418"/>
      <c r="BBX265" s="418"/>
      <c r="BBY265" s="331"/>
      <c r="BBZ265" s="332"/>
      <c r="BCA265" s="418"/>
      <c r="BCB265" s="223"/>
      <c r="BCC265" s="223"/>
      <c r="BCD265" s="333"/>
      <c r="BCE265" s="333"/>
      <c r="BCF265" s="223"/>
      <c r="BCG265" s="418"/>
      <c r="BCH265" s="418"/>
      <c r="BCI265" s="331"/>
      <c r="BCJ265" s="332"/>
      <c r="BCK265" s="418"/>
      <c r="BCL265" s="223"/>
      <c r="BCM265" s="223"/>
      <c r="BCN265" s="333"/>
      <c r="BCO265" s="333"/>
      <c r="BCP265" s="223"/>
      <c r="BCQ265" s="418"/>
      <c r="BCR265" s="418"/>
      <c r="BCS265" s="331"/>
      <c r="BCT265" s="332"/>
      <c r="BCU265" s="418"/>
      <c r="BCV265" s="223"/>
      <c r="BCW265" s="223"/>
      <c r="BCX265" s="333"/>
      <c r="BCY265" s="333"/>
      <c r="BCZ265" s="223"/>
      <c r="BDA265" s="418"/>
      <c r="BDB265" s="418"/>
      <c r="BDC265" s="331"/>
      <c r="BDD265" s="332"/>
      <c r="BDE265" s="418"/>
      <c r="BDF265" s="223"/>
      <c r="BDG265" s="223"/>
      <c r="BDH265" s="333"/>
      <c r="BDI265" s="333"/>
      <c r="BDJ265" s="223"/>
      <c r="BDK265" s="418"/>
      <c r="BDL265" s="418"/>
      <c r="BDM265" s="331"/>
      <c r="BDN265" s="332"/>
      <c r="BDO265" s="418"/>
      <c r="BDP265" s="223"/>
      <c r="BDQ265" s="223"/>
      <c r="BDR265" s="333"/>
      <c r="BDS265" s="333"/>
      <c r="BDT265" s="223"/>
      <c r="BDU265" s="418"/>
      <c r="BDV265" s="418"/>
      <c r="BDW265" s="331"/>
      <c r="BDX265" s="332"/>
      <c r="BDY265" s="418"/>
      <c r="BDZ265" s="223"/>
      <c r="BEA265" s="223"/>
      <c r="BEB265" s="333"/>
      <c r="BEC265" s="333"/>
      <c r="BED265" s="223"/>
      <c r="BEE265" s="418"/>
      <c r="BEF265" s="418"/>
      <c r="BEG265" s="331"/>
      <c r="BEH265" s="332"/>
      <c r="BEI265" s="418"/>
      <c r="BEJ265" s="223"/>
      <c r="BEK265" s="223"/>
      <c r="BEL265" s="333"/>
      <c r="BEM265" s="333"/>
      <c r="BEN265" s="223"/>
      <c r="BEO265" s="418"/>
      <c r="BEP265" s="418"/>
      <c r="BEQ265" s="331"/>
      <c r="BER265" s="332"/>
      <c r="BES265" s="418"/>
      <c r="BET265" s="223"/>
      <c r="BEU265" s="223"/>
      <c r="BEV265" s="333"/>
      <c r="BEW265" s="333"/>
      <c r="BEX265" s="223"/>
      <c r="BEY265" s="418"/>
      <c r="BEZ265" s="418"/>
      <c r="BFA265" s="331"/>
      <c r="BFB265" s="332"/>
      <c r="BFC265" s="418"/>
      <c r="BFD265" s="223"/>
      <c r="BFE265" s="223"/>
      <c r="BFF265" s="333"/>
      <c r="BFG265" s="333"/>
      <c r="BFH265" s="223"/>
      <c r="BFI265" s="418"/>
      <c r="BFJ265" s="418"/>
      <c r="BFK265" s="331"/>
      <c r="BFL265" s="332"/>
      <c r="BFM265" s="418"/>
      <c r="BFN265" s="223"/>
      <c r="BFO265" s="223"/>
      <c r="BFP265" s="333"/>
      <c r="BFQ265" s="333"/>
      <c r="BFR265" s="223"/>
      <c r="BFS265" s="418"/>
      <c r="BFT265" s="418"/>
      <c r="BFU265" s="331"/>
      <c r="BFV265" s="332"/>
      <c r="BFW265" s="418"/>
      <c r="BFX265" s="223"/>
      <c r="BFY265" s="223"/>
      <c r="BFZ265" s="333"/>
      <c r="BGA265" s="333"/>
      <c r="BGB265" s="223"/>
      <c r="BGC265" s="418"/>
      <c r="BGD265" s="418"/>
      <c r="BGE265" s="331"/>
      <c r="BGF265" s="332"/>
      <c r="BGG265" s="418"/>
      <c r="BGH265" s="223"/>
      <c r="BGI265" s="223"/>
      <c r="BGJ265" s="333"/>
      <c r="BGK265" s="333"/>
      <c r="BGL265" s="223"/>
      <c r="BGM265" s="418"/>
      <c r="BGN265" s="418"/>
      <c r="BGO265" s="331"/>
      <c r="BGP265" s="332"/>
      <c r="BGQ265" s="418"/>
      <c r="BGR265" s="223"/>
      <c r="BGS265" s="223"/>
      <c r="BGT265" s="333"/>
      <c r="BGU265" s="333"/>
      <c r="BGV265" s="223"/>
      <c r="BGW265" s="418"/>
      <c r="BGX265" s="418"/>
      <c r="BGY265" s="331"/>
      <c r="BGZ265" s="332"/>
      <c r="BHA265" s="418"/>
      <c r="BHB265" s="223"/>
      <c r="BHC265" s="223"/>
      <c r="BHD265" s="333"/>
      <c r="BHE265" s="333"/>
      <c r="BHF265" s="223"/>
      <c r="BHG265" s="418"/>
      <c r="BHH265" s="418"/>
      <c r="BHI265" s="331"/>
      <c r="BHJ265" s="332"/>
      <c r="BHK265" s="418"/>
      <c r="BHL265" s="223"/>
      <c r="BHM265" s="223"/>
      <c r="BHN265" s="333"/>
      <c r="BHO265" s="333"/>
      <c r="BHP265" s="223"/>
      <c r="BHQ265" s="418"/>
      <c r="BHR265" s="418"/>
      <c r="BHS265" s="331"/>
      <c r="BHT265" s="332"/>
      <c r="BHU265" s="418"/>
      <c r="BHV265" s="223"/>
      <c r="BHW265" s="223"/>
      <c r="BHX265" s="333"/>
      <c r="BHY265" s="333"/>
      <c r="BHZ265" s="223"/>
      <c r="BIA265" s="418"/>
      <c r="BIB265" s="418"/>
      <c r="BIC265" s="331"/>
      <c r="BID265" s="332"/>
      <c r="BIE265" s="418"/>
      <c r="BIF265" s="223"/>
      <c r="BIG265" s="223"/>
      <c r="BIH265" s="333"/>
      <c r="BII265" s="333"/>
      <c r="BIJ265" s="223"/>
      <c r="BIK265" s="418"/>
      <c r="BIL265" s="418"/>
      <c r="BIM265" s="331"/>
      <c r="BIN265" s="332"/>
      <c r="BIO265" s="418"/>
      <c r="BIP265" s="223"/>
      <c r="BIQ265" s="223"/>
      <c r="BIR265" s="333"/>
      <c r="BIS265" s="333"/>
      <c r="BIT265" s="223"/>
      <c r="BIU265" s="418"/>
      <c r="BIV265" s="418"/>
      <c r="BIW265" s="331"/>
      <c r="BIX265" s="332"/>
      <c r="BIY265" s="418"/>
      <c r="BIZ265" s="223"/>
      <c r="BJA265" s="223"/>
      <c r="BJB265" s="333"/>
      <c r="BJC265" s="333"/>
      <c r="BJD265" s="223"/>
      <c r="BJE265" s="418"/>
      <c r="BJF265" s="418"/>
      <c r="BJG265" s="331"/>
      <c r="BJH265" s="332"/>
      <c r="BJI265" s="418"/>
      <c r="BJJ265" s="223"/>
      <c r="BJK265" s="223"/>
      <c r="BJL265" s="333"/>
      <c r="BJM265" s="333"/>
      <c r="BJN265" s="223"/>
      <c r="BJO265" s="418"/>
      <c r="BJP265" s="418"/>
      <c r="BJQ265" s="331"/>
      <c r="BJR265" s="332"/>
      <c r="BJS265" s="418"/>
      <c r="BJT265" s="223"/>
      <c r="BJU265" s="223"/>
      <c r="BJV265" s="333"/>
      <c r="BJW265" s="333"/>
      <c r="BJX265" s="223"/>
      <c r="BJY265" s="418"/>
      <c r="BJZ265" s="418"/>
      <c r="BKA265" s="331"/>
      <c r="BKB265" s="332"/>
      <c r="BKC265" s="418"/>
      <c r="BKD265" s="223"/>
      <c r="BKE265" s="223"/>
      <c r="BKF265" s="333"/>
      <c r="BKG265" s="333"/>
      <c r="BKH265" s="223"/>
      <c r="BKI265" s="418"/>
      <c r="BKJ265" s="418"/>
      <c r="BKK265" s="331"/>
      <c r="BKL265" s="332"/>
      <c r="BKM265" s="418"/>
      <c r="BKN265" s="223"/>
      <c r="BKO265" s="223"/>
      <c r="BKP265" s="333"/>
      <c r="BKQ265" s="333"/>
      <c r="BKR265" s="223"/>
      <c r="BKS265" s="418"/>
      <c r="BKT265" s="418"/>
      <c r="BKU265" s="331"/>
      <c r="BKV265" s="332"/>
      <c r="BKW265" s="418"/>
      <c r="BKX265" s="223"/>
      <c r="BKY265" s="223"/>
      <c r="BKZ265" s="333"/>
      <c r="BLA265" s="333"/>
      <c r="BLB265" s="223"/>
      <c r="BLC265" s="418"/>
      <c r="BLD265" s="418"/>
      <c r="BLE265" s="331"/>
      <c r="BLF265" s="332"/>
      <c r="BLG265" s="418"/>
      <c r="BLH265" s="223"/>
      <c r="BLI265" s="223"/>
      <c r="BLJ265" s="333"/>
      <c r="BLK265" s="333"/>
      <c r="BLL265" s="223"/>
      <c r="BLM265" s="418"/>
      <c r="BLN265" s="418"/>
      <c r="BLO265" s="331"/>
      <c r="BLP265" s="332"/>
      <c r="BLQ265" s="418"/>
      <c r="BLR265" s="223"/>
      <c r="BLS265" s="223"/>
      <c r="BLT265" s="333"/>
      <c r="BLU265" s="333"/>
      <c r="BLV265" s="223"/>
      <c r="BLW265" s="418"/>
      <c r="BLX265" s="418"/>
      <c r="BLY265" s="331"/>
      <c r="BLZ265" s="332"/>
      <c r="BMA265" s="418"/>
      <c r="BMB265" s="223"/>
      <c r="BMC265" s="223"/>
      <c r="BMD265" s="333"/>
      <c r="BME265" s="333"/>
      <c r="BMF265" s="223"/>
      <c r="BMG265" s="418"/>
      <c r="BMH265" s="418"/>
      <c r="BMI265" s="331"/>
      <c r="BMJ265" s="332"/>
      <c r="BMK265" s="418"/>
      <c r="BML265" s="223"/>
      <c r="BMM265" s="223"/>
      <c r="BMN265" s="333"/>
      <c r="BMO265" s="333"/>
      <c r="BMP265" s="223"/>
      <c r="BMQ265" s="418"/>
      <c r="BMR265" s="418"/>
      <c r="BMS265" s="331"/>
      <c r="BMT265" s="332"/>
      <c r="BMU265" s="418"/>
      <c r="BMV265" s="223"/>
      <c r="BMW265" s="223"/>
      <c r="BMX265" s="333"/>
      <c r="BMY265" s="333"/>
      <c r="BMZ265" s="223"/>
      <c r="BNA265" s="418"/>
      <c r="BNB265" s="418"/>
      <c r="BNC265" s="331"/>
      <c r="BND265" s="332"/>
      <c r="BNE265" s="418"/>
      <c r="BNF265" s="223"/>
      <c r="BNG265" s="223"/>
      <c r="BNH265" s="333"/>
      <c r="BNI265" s="333"/>
      <c r="BNJ265" s="223"/>
      <c r="BNK265" s="418"/>
      <c r="BNL265" s="418"/>
      <c r="BNM265" s="331"/>
      <c r="BNN265" s="332"/>
      <c r="BNO265" s="418"/>
      <c r="BNP265" s="223"/>
      <c r="BNQ265" s="223"/>
      <c r="BNR265" s="333"/>
      <c r="BNS265" s="333"/>
      <c r="BNT265" s="223"/>
      <c r="BNU265" s="418"/>
      <c r="BNV265" s="418"/>
      <c r="BNW265" s="331"/>
      <c r="BNX265" s="332"/>
      <c r="BNY265" s="418"/>
      <c r="BNZ265" s="223"/>
      <c r="BOA265" s="223"/>
      <c r="BOB265" s="333"/>
      <c r="BOC265" s="333"/>
      <c r="BOD265" s="223"/>
      <c r="BOE265" s="418"/>
      <c r="BOF265" s="418"/>
      <c r="BOG265" s="331"/>
      <c r="BOH265" s="332"/>
      <c r="BOI265" s="418"/>
      <c r="BOJ265" s="223"/>
      <c r="BOK265" s="223"/>
      <c r="BOL265" s="333"/>
      <c r="BOM265" s="333"/>
      <c r="BON265" s="223"/>
      <c r="BOO265" s="418"/>
      <c r="BOP265" s="418"/>
      <c r="BOQ265" s="331"/>
      <c r="BOR265" s="332"/>
      <c r="BOS265" s="418"/>
      <c r="BOT265" s="223"/>
      <c r="BOU265" s="223"/>
      <c r="BOV265" s="333"/>
      <c r="BOW265" s="333"/>
      <c r="BOX265" s="223"/>
      <c r="BOY265" s="418"/>
      <c r="BOZ265" s="418"/>
      <c r="BPA265" s="331"/>
      <c r="BPB265" s="332"/>
      <c r="BPC265" s="418"/>
      <c r="BPD265" s="223"/>
      <c r="BPE265" s="223"/>
      <c r="BPF265" s="333"/>
      <c r="BPG265" s="333"/>
      <c r="BPH265" s="223"/>
      <c r="BPI265" s="418"/>
      <c r="BPJ265" s="418"/>
      <c r="BPK265" s="331"/>
      <c r="BPL265" s="332"/>
      <c r="BPM265" s="418"/>
      <c r="BPN265" s="223"/>
      <c r="BPO265" s="223"/>
      <c r="BPP265" s="333"/>
      <c r="BPQ265" s="333"/>
      <c r="BPR265" s="223"/>
      <c r="BPS265" s="418"/>
      <c r="BPT265" s="418"/>
      <c r="BPU265" s="331"/>
      <c r="BPV265" s="332"/>
      <c r="BPW265" s="418"/>
      <c r="BPX265" s="223"/>
      <c r="BPY265" s="223"/>
      <c r="BPZ265" s="333"/>
      <c r="BQA265" s="333"/>
      <c r="BQB265" s="223"/>
      <c r="BQC265" s="418"/>
      <c r="BQD265" s="418"/>
      <c r="BQE265" s="331"/>
      <c r="BQF265" s="332"/>
      <c r="BQG265" s="418"/>
      <c r="BQH265" s="223"/>
      <c r="BQI265" s="223"/>
      <c r="BQJ265" s="333"/>
      <c r="BQK265" s="333"/>
      <c r="BQL265" s="223"/>
      <c r="BQM265" s="418"/>
      <c r="BQN265" s="418"/>
      <c r="BQO265" s="331"/>
      <c r="BQP265" s="332"/>
      <c r="BQQ265" s="418"/>
      <c r="BQR265" s="223"/>
      <c r="BQS265" s="223"/>
      <c r="BQT265" s="333"/>
      <c r="BQU265" s="333"/>
      <c r="BQV265" s="223"/>
      <c r="BQW265" s="418"/>
      <c r="BQX265" s="418"/>
      <c r="BQY265" s="331"/>
      <c r="BQZ265" s="332"/>
      <c r="BRA265" s="418"/>
      <c r="BRB265" s="223"/>
      <c r="BRC265" s="223"/>
      <c r="BRD265" s="333"/>
      <c r="BRE265" s="333"/>
      <c r="BRF265" s="223"/>
      <c r="BRG265" s="418"/>
      <c r="BRH265" s="418"/>
      <c r="BRI265" s="331"/>
      <c r="BRJ265" s="332"/>
      <c r="BRK265" s="418"/>
      <c r="BRL265" s="223"/>
      <c r="BRM265" s="223"/>
      <c r="BRN265" s="333"/>
      <c r="BRO265" s="333"/>
      <c r="BRP265" s="223"/>
      <c r="BRQ265" s="418"/>
      <c r="BRR265" s="418"/>
      <c r="BRS265" s="331"/>
      <c r="BRT265" s="332"/>
      <c r="BRU265" s="418"/>
      <c r="BRV265" s="223"/>
      <c r="BRW265" s="223"/>
      <c r="BRX265" s="333"/>
      <c r="BRY265" s="333"/>
      <c r="BRZ265" s="223"/>
      <c r="BSA265" s="418"/>
      <c r="BSB265" s="418"/>
      <c r="BSC265" s="331"/>
      <c r="BSD265" s="332"/>
      <c r="BSE265" s="418"/>
      <c r="BSF265" s="223"/>
      <c r="BSG265" s="223"/>
      <c r="BSH265" s="333"/>
      <c r="BSI265" s="333"/>
      <c r="BSJ265" s="223"/>
      <c r="BSK265" s="418"/>
      <c r="BSL265" s="418"/>
      <c r="BSM265" s="331"/>
      <c r="BSN265" s="332"/>
      <c r="BSO265" s="418"/>
      <c r="BSP265" s="223"/>
      <c r="BSQ265" s="223"/>
      <c r="BSR265" s="333"/>
      <c r="BSS265" s="333"/>
      <c r="BST265" s="223"/>
      <c r="BSU265" s="418"/>
      <c r="BSV265" s="418"/>
      <c r="BSW265" s="331"/>
      <c r="BSX265" s="332"/>
      <c r="BSY265" s="418"/>
      <c r="BSZ265" s="223"/>
      <c r="BTA265" s="223"/>
      <c r="BTB265" s="333"/>
      <c r="BTC265" s="333"/>
      <c r="BTD265" s="223"/>
      <c r="BTE265" s="418"/>
      <c r="BTF265" s="418"/>
      <c r="BTG265" s="331"/>
      <c r="BTH265" s="332"/>
      <c r="BTI265" s="418"/>
      <c r="BTJ265" s="223"/>
      <c r="BTK265" s="223"/>
      <c r="BTL265" s="333"/>
      <c r="BTM265" s="333"/>
      <c r="BTN265" s="223"/>
      <c r="BTO265" s="418"/>
      <c r="BTP265" s="418"/>
      <c r="BTQ265" s="331"/>
      <c r="BTR265" s="332"/>
      <c r="BTS265" s="418"/>
      <c r="BTT265" s="223"/>
      <c r="BTU265" s="223"/>
      <c r="BTV265" s="333"/>
      <c r="BTW265" s="333"/>
      <c r="BTX265" s="223"/>
      <c r="BTY265" s="418"/>
      <c r="BTZ265" s="418"/>
      <c r="BUA265" s="331"/>
      <c r="BUB265" s="332"/>
      <c r="BUC265" s="418"/>
      <c r="BUD265" s="223"/>
      <c r="BUE265" s="223"/>
      <c r="BUF265" s="333"/>
      <c r="BUG265" s="333"/>
      <c r="BUH265" s="223"/>
      <c r="BUI265" s="418"/>
      <c r="BUJ265" s="418"/>
      <c r="BUK265" s="331"/>
      <c r="BUL265" s="332"/>
      <c r="BUM265" s="418"/>
      <c r="BUN265" s="223"/>
      <c r="BUO265" s="223"/>
      <c r="BUP265" s="333"/>
      <c r="BUQ265" s="333"/>
      <c r="BUR265" s="223"/>
      <c r="BUS265" s="418"/>
      <c r="BUT265" s="418"/>
      <c r="BUU265" s="331"/>
      <c r="BUV265" s="332"/>
      <c r="BUW265" s="418"/>
      <c r="BUX265" s="223"/>
      <c r="BUY265" s="223"/>
      <c r="BUZ265" s="333"/>
      <c r="BVA265" s="333"/>
      <c r="BVB265" s="223"/>
      <c r="BVC265" s="418"/>
      <c r="BVD265" s="418"/>
      <c r="BVE265" s="331"/>
      <c r="BVF265" s="332"/>
      <c r="BVG265" s="418"/>
      <c r="BVH265" s="223"/>
      <c r="BVI265" s="223"/>
      <c r="BVJ265" s="333"/>
      <c r="BVK265" s="333"/>
      <c r="BVL265" s="223"/>
      <c r="BVM265" s="418"/>
      <c r="BVN265" s="418"/>
      <c r="BVO265" s="331"/>
      <c r="BVP265" s="332"/>
      <c r="BVQ265" s="418"/>
      <c r="BVR265" s="223"/>
      <c r="BVS265" s="223"/>
      <c r="BVT265" s="333"/>
      <c r="BVU265" s="333"/>
      <c r="BVV265" s="223"/>
      <c r="BVW265" s="418"/>
      <c r="BVX265" s="418"/>
      <c r="BVY265" s="331"/>
      <c r="BVZ265" s="332"/>
      <c r="BWA265" s="418"/>
      <c r="BWB265" s="223"/>
      <c r="BWC265" s="223"/>
      <c r="BWD265" s="333"/>
      <c r="BWE265" s="333"/>
      <c r="BWF265" s="223"/>
      <c r="BWG265" s="418"/>
      <c r="BWH265" s="418"/>
      <c r="BWI265" s="331"/>
      <c r="BWJ265" s="332"/>
      <c r="BWK265" s="418"/>
      <c r="BWL265" s="223"/>
      <c r="BWM265" s="223"/>
      <c r="BWN265" s="333"/>
      <c r="BWO265" s="333"/>
      <c r="BWP265" s="223"/>
      <c r="BWQ265" s="418"/>
      <c r="BWR265" s="418"/>
      <c r="BWS265" s="331"/>
      <c r="BWT265" s="332"/>
      <c r="BWU265" s="418"/>
      <c r="BWV265" s="223"/>
      <c r="BWW265" s="223"/>
      <c r="BWX265" s="333"/>
      <c r="BWY265" s="333"/>
      <c r="BWZ265" s="223"/>
      <c r="BXA265" s="418"/>
      <c r="BXB265" s="418"/>
      <c r="BXC265" s="331"/>
      <c r="BXD265" s="332"/>
      <c r="BXE265" s="418"/>
      <c r="BXF265" s="223"/>
      <c r="BXG265" s="223"/>
      <c r="BXH265" s="333"/>
      <c r="BXI265" s="333"/>
      <c r="BXJ265" s="223"/>
      <c r="BXK265" s="418"/>
      <c r="BXL265" s="418"/>
      <c r="BXM265" s="331"/>
      <c r="BXN265" s="332"/>
      <c r="BXO265" s="418"/>
      <c r="BXP265" s="223"/>
      <c r="BXQ265" s="223"/>
      <c r="BXR265" s="333"/>
      <c r="BXS265" s="333"/>
      <c r="BXT265" s="223"/>
      <c r="BXU265" s="418"/>
      <c r="BXV265" s="418"/>
      <c r="BXW265" s="331"/>
      <c r="BXX265" s="332"/>
      <c r="BXY265" s="418"/>
      <c r="BXZ265" s="223"/>
      <c r="BYA265" s="223"/>
      <c r="BYB265" s="333"/>
      <c r="BYC265" s="333"/>
      <c r="BYD265" s="223"/>
      <c r="BYE265" s="418"/>
      <c r="BYF265" s="418"/>
      <c r="BYG265" s="331"/>
      <c r="BYH265" s="332"/>
      <c r="BYI265" s="418"/>
      <c r="BYJ265" s="223"/>
      <c r="BYK265" s="223"/>
      <c r="BYL265" s="333"/>
      <c r="BYM265" s="333"/>
      <c r="BYN265" s="223"/>
      <c r="BYO265" s="418"/>
      <c r="BYP265" s="418"/>
      <c r="BYQ265" s="331"/>
      <c r="BYR265" s="332"/>
      <c r="BYS265" s="418"/>
      <c r="BYT265" s="223"/>
      <c r="BYU265" s="223"/>
      <c r="BYV265" s="333"/>
      <c r="BYW265" s="333"/>
      <c r="BYX265" s="223"/>
      <c r="BYY265" s="418"/>
      <c r="BYZ265" s="418"/>
      <c r="BZA265" s="331"/>
      <c r="BZB265" s="332"/>
      <c r="BZC265" s="418"/>
      <c r="BZD265" s="223"/>
      <c r="BZE265" s="223"/>
      <c r="BZF265" s="333"/>
      <c r="BZG265" s="333"/>
      <c r="BZH265" s="223"/>
      <c r="BZI265" s="418"/>
      <c r="BZJ265" s="418"/>
      <c r="BZK265" s="331"/>
      <c r="BZL265" s="332"/>
      <c r="BZM265" s="418"/>
      <c r="BZN265" s="223"/>
      <c r="BZO265" s="223"/>
      <c r="BZP265" s="333"/>
      <c r="BZQ265" s="333"/>
      <c r="BZR265" s="223"/>
      <c r="BZS265" s="418"/>
      <c r="BZT265" s="418"/>
      <c r="BZU265" s="331"/>
      <c r="BZV265" s="332"/>
      <c r="BZW265" s="418"/>
      <c r="BZX265" s="223"/>
      <c r="BZY265" s="223"/>
      <c r="BZZ265" s="333"/>
      <c r="CAA265" s="333"/>
      <c r="CAB265" s="223"/>
      <c r="CAC265" s="418"/>
      <c r="CAD265" s="418"/>
      <c r="CAE265" s="331"/>
      <c r="CAF265" s="332"/>
      <c r="CAG265" s="418"/>
      <c r="CAH265" s="223"/>
      <c r="CAI265" s="223"/>
      <c r="CAJ265" s="333"/>
      <c r="CAK265" s="333"/>
      <c r="CAL265" s="223"/>
      <c r="CAM265" s="418"/>
      <c r="CAN265" s="418"/>
      <c r="CAO265" s="331"/>
      <c r="CAP265" s="332"/>
      <c r="CAQ265" s="418"/>
      <c r="CAR265" s="223"/>
      <c r="CAS265" s="223"/>
      <c r="CAT265" s="333"/>
      <c r="CAU265" s="333"/>
      <c r="CAV265" s="223"/>
      <c r="CAW265" s="418"/>
      <c r="CAX265" s="418"/>
      <c r="CAY265" s="331"/>
      <c r="CAZ265" s="332"/>
      <c r="CBA265" s="418"/>
      <c r="CBB265" s="223"/>
      <c r="CBC265" s="223"/>
      <c r="CBD265" s="333"/>
      <c r="CBE265" s="333"/>
      <c r="CBF265" s="223"/>
      <c r="CBG265" s="418"/>
      <c r="CBH265" s="418"/>
      <c r="CBI265" s="331"/>
      <c r="CBJ265" s="332"/>
      <c r="CBK265" s="418"/>
      <c r="CBL265" s="223"/>
      <c r="CBM265" s="223"/>
      <c r="CBN265" s="333"/>
      <c r="CBO265" s="333"/>
      <c r="CBP265" s="223"/>
      <c r="CBQ265" s="418"/>
      <c r="CBR265" s="418"/>
      <c r="CBS265" s="331"/>
      <c r="CBT265" s="332"/>
      <c r="CBU265" s="418"/>
      <c r="CBV265" s="223"/>
      <c r="CBW265" s="223"/>
      <c r="CBX265" s="333"/>
      <c r="CBY265" s="333"/>
      <c r="CBZ265" s="223"/>
      <c r="CCA265" s="418"/>
      <c r="CCB265" s="418"/>
      <c r="CCC265" s="331"/>
      <c r="CCD265" s="332"/>
      <c r="CCE265" s="418"/>
      <c r="CCF265" s="223"/>
      <c r="CCG265" s="223"/>
      <c r="CCH265" s="333"/>
      <c r="CCI265" s="333"/>
      <c r="CCJ265" s="223"/>
      <c r="CCK265" s="418"/>
      <c r="CCL265" s="418"/>
      <c r="CCM265" s="331"/>
      <c r="CCN265" s="332"/>
      <c r="CCO265" s="418"/>
      <c r="CCP265" s="223"/>
      <c r="CCQ265" s="223"/>
      <c r="CCR265" s="333"/>
      <c r="CCS265" s="333"/>
      <c r="CCT265" s="223"/>
      <c r="CCU265" s="418"/>
      <c r="CCV265" s="418"/>
      <c r="CCW265" s="331"/>
      <c r="CCX265" s="332"/>
      <c r="CCY265" s="418"/>
      <c r="CCZ265" s="223"/>
      <c r="CDA265" s="223"/>
      <c r="CDB265" s="333"/>
      <c r="CDC265" s="333"/>
      <c r="CDD265" s="223"/>
      <c r="CDE265" s="418"/>
      <c r="CDF265" s="418"/>
      <c r="CDG265" s="331"/>
      <c r="CDH265" s="332"/>
      <c r="CDI265" s="418"/>
      <c r="CDJ265" s="223"/>
      <c r="CDK265" s="223"/>
      <c r="CDL265" s="333"/>
      <c r="CDM265" s="333"/>
      <c r="CDN265" s="223"/>
      <c r="CDO265" s="418"/>
      <c r="CDP265" s="418"/>
      <c r="CDQ265" s="331"/>
      <c r="CDR265" s="332"/>
      <c r="CDS265" s="418"/>
      <c r="CDT265" s="223"/>
      <c r="CDU265" s="223"/>
      <c r="CDV265" s="333"/>
      <c r="CDW265" s="333"/>
      <c r="CDX265" s="223"/>
      <c r="CDY265" s="418"/>
      <c r="CDZ265" s="418"/>
      <c r="CEA265" s="331"/>
      <c r="CEB265" s="332"/>
      <c r="CEC265" s="418"/>
      <c r="CED265" s="223"/>
      <c r="CEE265" s="223"/>
      <c r="CEF265" s="333"/>
      <c r="CEG265" s="333"/>
      <c r="CEH265" s="223"/>
      <c r="CEI265" s="418"/>
      <c r="CEJ265" s="418"/>
      <c r="CEK265" s="331"/>
      <c r="CEL265" s="332"/>
      <c r="CEM265" s="418"/>
      <c r="CEN265" s="223"/>
      <c r="CEO265" s="223"/>
      <c r="CEP265" s="333"/>
      <c r="CEQ265" s="333"/>
      <c r="CER265" s="223"/>
      <c r="CES265" s="418"/>
      <c r="CET265" s="418"/>
      <c r="CEU265" s="331"/>
      <c r="CEV265" s="332"/>
      <c r="CEW265" s="418"/>
      <c r="CEX265" s="223"/>
      <c r="CEY265" s="223"/>
      <c r="CEZ265" s="333"/>
      <c r="CFA265" s="333"/>
      <c r="CFB265" s="223"/>
      <c r="CFC265" s="418"/>
      <c r="CFD265" s="418"/>
      <c r="CFE265" s="331"/>
      <c r="CFF265" s="332"/>
      <c r="CFG265" s="418"/>
      <c r="CFH265" s="223"/>
      <c r="CFI265" s="223"/>
      <c r="CFJ265" s="333"/>
      <c r="CFK265" s="333"/>
      <c r="CFL265" s="223"/>
      <c r="CFM265" s="418"/>
      <c r="CFN265" s="418"/>
      <c r="CFO265" s="331"/>
      <c r="CFP265" s="332"/>
      <c r="CFQ265" s="418"/>
      <c r="CFR265" s="223"/>
      <c r="CFS265" s="223"/>
      <c r="CFT265" s="333"/>
      <c r="CFU265" s="333"/>
      <c r="CFV265" s="223"/>
      <c r="CFW265" s="418"/>
      <c r="CFX265" s="418"/>
      <c r="CFY265" s="331"/>
      <c r="CFZ265" s="332"/>
      <c r="CGA265" s="418"/>
      <c r="CGB265" s="223"/>
      <c r="CGC265" s="223"/>
      <c r="CGD265" s="333"/>
      <c r="CGE265" s="333"/>
      <c r="CGF265" s="223"/>
      <c r="CGG265" s="418"/>
      <c r="CGH265" s="418"/>
      <c r="CGI265" s="331"/>
      <c r="CGJ265" s="332"/>
      <c r="CGK265" s="418"/>
      <c r="CGL265" s="223"/>
      <c r="CGM265" s="223"/>
      <c r="CGN265" s="333"/>
      <c r="CGO265" s="333"/>
      <c r="CGP265" s="223"/>
      <c r="CGQ265" s="418"/>
      <c r="CGR265" s="418"/>
      <c r="CGS265" s="331"/>
      <c r="CGT265" s="332"/>
      <c r="CGU265" s="418"/>
      <c r="CGV265" s="223"/>
      <c r="CGW265" s="223"/>
      <c r="CGX265" s="333"/>
      <c r="CGY265" s="333"/>
      <c r="CGZ265" s="223"/>
      <c r="CHA265" s="418"/>
      <c r="CHB265" s="418"/>
      <c r="CHC265" s="331"/>
      <c r="CHD265" s="332"/>
      <c r="CHE265" s="418"/>
      <c r="CHF265" s="223"/>
      <c r="CHG265" s="223"/>
      <c r="CHH265" s="333"/>
      <c r="CHI265" s="333"/>
      <c r="CHJ265" s="223"/>
      <c r="CHK265" s="418"/>
      <c r="CHL265" s="418"/>
      <c r="CHM265" s="331"/>
      <c r="CHN265" s="332"/>
      <c r="CHO265" s="418"/>
      <c r="CHP265" s="223"/>
      <c r="CHQ265" s="223"/>
      <c r="CHR265" s="333"/>
      <c r="CHS265" s="333"/>
      <c r="CHT265" s="223"/>
      <c r="CHU265" s="418"/>
      <c r="CHV265" s="418"/>
      <c r="CHW265" s="331"/>
      <c r="CHX265" s="332"/>
      <c r="CHY265" s="418"/>
      <c r="CHZ265" s="223"/>
      <c r="CIA265" s="223"/>
      <c r="CIB265" s="333"/>
      <c r="CIC265" s="333"/>
      <c r="CID265" s="223"/>
      <c r="CIE265" s="418"/>
      <c r="CIF265" s="418"/>
      <c r="CIG265" s="331"/>
      <c r="CIH265" s="332"/>
      <c r="CII265" s="418"/>
      <c r="CIJ265" s="223"/>
      <c r="CIK265" s="223"/>
      <c r="CIL265" s="333"/>
      <c r="CIM265" s="333"/>
      <c r="CIN265" s="223"/>
      <c r="CIO265" s="418"/>
      <c r="CIP265" s="418"/>
      <c r="CIQ265" s="331"/>
      <c r="CIR265" s="332"/>
      <c r="CIS265" s="418"/>
      <c r="CIT265" s="223"/>
      <c r="CIU265" s="223"/>
      <c r="CIV265" s="333"/>
      <c r="CIW265" s="333"/>
      <c r="CIX265" s="223"/>
      <c r="CIY265" s="418"/>
      <c r="CIZ265" s="418"/>
      <c r="CJA265" s="331"/>
      <c r="CJB265" s="332"/>
      <c r="CJC265" s="418"/>
      <c r="CJD265" s="223"/>
      <c r="CJE265" s="223"/>
      <c r="CJF265" s="333"/>
      <c r="CJG265" s="333"/>
      <c r="CJH265" s="223"/>
      <c r="CJI265" s="418"/>
      <c r="CJJ265" s="418"/>
      <c r="CJK265" s="331"/>
      <c r="CJL265" s="332"/>
      <c r="CJM265" s="418"/>
      <c r="CJN265" s="223"/>
      <c r="CJO265" s="223"/>
      <c r="CJP265" s="333"/>
      <c r="CJQ265" s="333"/>
      <c r="CJR265" s="223"/>
      <c r="CJS265" s="418"/>
      <c r="CJT265" s="418"/>
      <c r="CJU265" s="331"/>
      <c r="CJV265" s="332"/>
      <c r="CJW265" s="418"/>
      <c r="CJX265" s="223"/>
      <c r="CJY265" s="223"/>
      <c r="CJZ265" s="333"/>
      <c r="CKA265" s="333"/>
      <c r="CKB265" s="223"/>
      <c r="CKC265" s="418"/>
      <c r="CKD265" s="418"/>
      <c r="CKE265" s="331"/>
      <c r="CKF265" s="332"/>
      <c r="CKG265" s="418"/>
      <c r="CKH265" s="223"/>
      <c r="CKI265" s="223"/>
      <c r="CKJ265" s="333"/>
      <c r="CKK265" s="333"/>
      <c r="CKL265" s="223"/>
      <c r="CKM265" s="418"/>
      <c r="CKN265" s="418"/>
      <c r="CKO265" s="331"/>
      <c r="CKP265" s="332"/>
      <c r="CKQ265" s="418"/>
      <c r="CKR265" s="223"/>
      <c r="CKS265" s="223"/>
      <c r="CKT265" s="333"/>
      <c r="CKU265" s="333"/>
      <c r="CKV265" s="223"/>
      <c r="CKW265" s="418"/>
      <c r="CKX265" s="418"/>
      <c r="CKY265" s="331"/>
      <c r="CKZ265" s="332"/>
      <c r="CLA265" s="418"/>
      <c r="CLB265" s="223"/>
      <c r="CLC265" s="223"/>
      <c r="CLD265" s="333"/>
      <c r="CLE265" s="333"/>
      <c r="CLF265" s="223"/>
      <c r="CLG265" s="418"/>
      <c r="CLH265" s="418"/>
      <c r="CLI265" s="331"/>
      <c r="CLJ265" s="332"/>
      <c r="CLK265" s="418"/>
      <c r="CLL265" s="223"/>
      <c r="CLM265" s="223"/>
      <c r="CLN265" s="333"/>
      <c r="CLO265" s="333"/>
      <c r="CLP265" s="223"/>
      <c r="CLQ265" s="418"/>
      <c r="CLR265" s="418"/>
      <c r="CLS265" s="331"/>
      <c r="CLT265" s="332"/>
      <c r="CLU265" s="418"/>
      <c r="CLV265" s="223"/>
      <c r="CLW265" s="223"/>
      <c r="CLX265" s="333"/>
      <c r="CLY265" s="333"/>
      <c r="CLZ265" s="223"/>
      <c r="CMA265" s="418"/>
      <c r="CMB265" s="418"/>
      <c r="CMC265" s="331"/>
      <c r="CMD265" s="332"/>
      <c r="CME265" s="418"/>
      <c r="CMF265" s="223"/>
      <c r="CMG265" s="223"/>
      <c r="CMH265" s="333"/>
      <c r="CMI265" s="333"/>
      <c r="CMJ265" s="223"/>
      <c r="CMK265" s="418"/>
      <c r="CML265" s="418"/>
      <c r="CMM265" s="331"/>
      <c r="CMN265" s="332"/>
      <c r="CMO265" s="418"/>
      <c r="CMP265" s="223"/>
      <c r="CMQ265" s="223"/>
      <c r="CMR265" s="333"/>
      <c r="CMS265" s="333"/>
      <c r="CMT265" s="223"/>
      <c r="CMU265" s="418"/>
      <c r="CMV265" s="418"/>
      <c r="CMW265" s="331"/>
      <c r="CMX265" s="332"/>
      <c r="CMY265" s="418"/>
      <c r="CMZ265" s="223"/>
      <c r="CNA265" s="223"/>
      <c r="CNB265" s="333"/>
      <c r="CNC265" s="333"/>
      <c r="CND265" s="223"/>
      <c r="CNE265" s="418"/>
      <c r="CNF265" s="418"/>
      <c r="CNG265" s="331"/>
      <c r="CNH265" s="332"/>
      <c r="CNI265" s="418"/>
      <c r="CNJ265" s="223"/>
      <c r="CNK265" s="223"/>
      <c r="CNL265" s="333"/>
      <c r="CNM265" s="333"/>
      <c r="CNN265" s="223"/>
      <c r="CNO265" s="418"/>
      <c r="CNP265" s="418"/>
      <c r="CNQ265" s="331"/>
      <c r="CNR265" s="332"/>
      <c r="CNS265" s="418"/>
      <c r="CNT265" s="223"/>
      <c r="CNU265" s="223"/>
      <c r="CNV265" s="333"/>
      <c r="CNW265" s="333"/>
      <c r="CNX265" s="223"/>
      <c r="CNY265" s="418"/>
      <c r="CNZ265" s="418"/>
      <c r="COA265" s="331"/>
      <c r="COB265" s="332"/>
      <c r="COC265" s="418"/>
      <c r="COD265" s="223"/>
      <c r="COE265" s="223"/>
      <c r="COF265" s="333"/>
      <c r="COG265" s="333"/>
      <c r="COH265" s="223"/>
      <c r="COI265" s="418"/>
      <c r="COJ265" s="418"/>
      <c r="COK265" s="331"/>
      <c r="COL265" s="332"/>
      <c r="COM265" s="418"/>
      <c r="CON265" s="223"/>
      <c r="COO265" s="223"/>
      <c r="COP265" s="333"/>
      <c r="COQ265" s="333"/>
      <c r="COR265" s="223"/>
      <c r="COS265" s="418"/>
      <c r="COT265" s="418"/>
      <c r="COU265" s="331"/>
      <c r="COV265" s="332"/>
      <c r="COW265" s="418"/>
      <c r="COX265" s="223"/>
      <c r="COY265" s="223"/>
      <c r="COZ265" s="333"/>
      <c r="CPA265" s="333"/>
      <c r="CPB265" s="223"/>
      <c r="CPC265" s="418"/>
      <c r="CPD265" s="418"/>
      <c r="CPE265" s="331"/>
      <c r="CPF265" s="332"/>
      <c r="CPG265" s="418"/>
      <c r="CPH265" s="223"/>
      <c r="CPI265" s="223"/>
      <c r="CPJ265" s="333"/>
      <c r="CPK265" s="333"/>
      <c r="CPL265" s="223"/>
      <c r="CPM265" s="418"/>
      <c r="CPN265" s="418"/>
      <c r="CPO265" s="331"/>
      <c r="CPP265" s="332"/>
      <c r="CPQ265" s="418"/>
      <c r="CPR265" s="223"/>
      <c r="CPS265" s="223"/>
      <c r="CPT265" s="333"/>
      <c r="CPU265" s="333"/>
      <c r="CPV265" s="223"/>
      <c r="CPW265" s="418"/>
      <c r="CPX265" s="418"/>
      <c r="CPY265" s="331"/>
      <c r="CPZ265" s="332"/>
      <c r="CQA265" s="418"/>
      <c r="CQB265" s="223"/>
      <c r="CQC265" s="223"/>
      <c r="CQD265" s="333"/>
      <c r="CQE265" s="333"/>
      <c r="CQF265" s="223"/>
      <c r="CQG265" s="418"/>
      <c r="CQH265" s="418"/>
      <c r="CQI265" s="331"/>
      <c r="CQJ265" s="332"/>
      <c r="CQK265" s="418"/>
      <c r="CQL265" s="223"/>
      <c r="CQM265" s="223"/>
      <c r="CQN265" s="333"/>
      <c r="CQO265" s="333"/>
      <c r="CQP265" s="223"/>
      <c r="CQQ265" s="418"/>
      <c r="CQR265" s="418"/>
      <c r="CQS265" s="331"/>
      <c r="CQT265" s="332"/>
      <c r="CQU265" s="418"/>
      <c r="CQV265" s="223"/>
      <c r="CQW265" s="223"/>
      <c r="CQX265" s="333"/>
      <c r="CQY265" s="333"/>
      <c r="CQZ265" s="223"/>
      <c r="CRA265" s="418"/>
      <c r="CRB265" s="418"/>
      <c r="CRC265" s="331"/>
      <c r="CRD265" s="332"/>
      <c r="CRE265" s="418"/>
      <c r="CRF265" s="223"/>
      <c r="CRG265" s="223"/>
      <c r="CRH265" s="333"/>
      <c r="CRI265" s="333"/>
      <c r="CRJ265" s="223"/>
      <c r="CRK265" s="418"/>
      <c r="CRL265" s="418"/>
      <c r="CRM265" s="331"/>
      <c r="CRN265" s="332"/>
      <c r="CRO265" s="418"/>
      <c r="CRP265" s="223"/>
      <c r="CRQ265" s="223"/>
      <c r="CRR265" s="333"/>
      <c r="CRS265" s="333"/>
      <c r="CRT265" s="223"/>
      <c r="CRU265" s="418"/>
      <c r="CRV265" s="418"/>
      <c r="CRW265" s="331"/>
      <c r="CRX265" s="332"/>
      <c r="CRY265" s="418"/>
      <c r="CRZ265" s="223"/>
      <c r="CSA265" s="223"/>
      <c r="CSB265" s="333"/>
      <c r="CSC265" s="333"/>
      <c r="CSD265" s="223"/>
      <c r="CSE265" s="418"/>
      <c r="CSF265" s="418"/>
      <c r="CSG265" s="331"/>
      <c r="CSH265" s="332"/>
      <c r="CSI265" s="418"/>
      <c r="CSJ265" s="223"/>
      <c r="CSK265" s="223"/>
      <c r="CSL265" s="333"/>
      <c r="CSM265" s="333"/>
      <c r="CSN265" s="223"/>
      <c r="CSO265" s="418"/>
      <c r="CSP265" s="418"/>
      <c r="CSQ265" s="331"/>
      <c r="CSR265" s="332"/>
      <c r="CSS265" s="418"/>
      <c r="CST265" s="223"/>
      <c r="CSU265" s="223"/>
      <c r="CSV265" s="333"/>
      <c r="CSW265" s="333"/>
      <c r="CSX265" s="223"/>
      <c r="CSY265" s="418"/>
      <c r="CSZ265" s="418"/>
      <c r="CTA265" s="331"/>
      <c r="CTB265" s="332"/>
      <c r="CTC265" s="418"/>
      <c r="CTD265" s="223"/>
      <c r="CTE265" s="223"/>
      <c r="CTF265" s="333"/>
      <c r="CTG265" s="333"/>
      <c r="CTH265" s="223"/>
      <c r="CTI265" s="418"/>
      <c r="CTJ265" s="418"/>
      <c r="CTK265" s="331"/>
      <c r="CTL265" s="332"/>
      <c r="CTM265" s="418"/>
      <c r="CTN265" s="223"/>
      <c r="CTO265" s="223"/>
      <c r="CTP265" s="333"/>
      <c r="CTQ265" s="333"/>
      <c r="CTR265" s="223"/>
      <c r="CTS265" s="418"/>
      <c r="CTT265" s="418"/>
      <c r="CTU265" s="331"/>
      <c r="CTV265" s="332"/>
      <c r="CTW265" s="418"/>
      <c r="CTX265" s="223"/>
      <c r="CTY265" s="223"/>
      <c r="CTZ265" s="333"/>
      <c r="CUA265" s="333"/>
      <c r="CUB265" s="223"/>
      <c r="CUC265" s="418"/>
      <c r="CUD265" s="418"/>
      <c r="CUE265" s="331"/>
      <c r="CUF265" s="332"/>
      <c r="CUG265" s="418"/>
      <c r="CUH265" s="223"/>
      <c r="CUI265" s="223"/>
      <c r="CUJ265" s="333"/>
      <c r="CUK265" s="333"/>
      <c r="CUL265" s="223"/>
      <c r="CUM265" s="418"/>
      <c r="CUN265" s="418"/>
      <c r="CUO265" s="331"/>
      <c r="CUP265" s="332"/>
      <c r="CUQ265" s="418"/>
      <c r="CUR265" s="223"/>
      <c r="CUS265" s="223"/>
      <c r="CUT265" s="333"/>
      <c r="CUU265" s="333"/>
      <c r="CUV265" s="223"/>
      <c r="CUW265" s="418"/>
      <c r="CUX265" s="418"/>
      <c r="CUY265" s="331"/>
      <c r="CUZ265" s="332"/>
      <c r="CVA265" s="418"/>
      <c r="CVB265" s="223"/>
      <c r="CVC265" s="223"/>
      <c r="CVD265" s="333"/>
      <c r="CVE265" s="333"/>
      <c r="CVF265" s="223"/>
      <c r="CVG265" s="418"/>
      <c r="CVH265" s="418"/>
      <c r="CVI265" s="331"/>
      <c r="CVJ265" s="332"/>
      <c r="CVK265" s="418"/>
      <c r="CVL265" s="223"/>
      <c r="CVM265" s="223"/>
      <c r="CVN265" s="333"/>
      <c r="CVO265" s="333"/>
      <c r="CVP265" s="223"/>
      <c r="CVQ265" s="418"/>
      <c r="CVR265" s="418"/>
      <c r="CVS265" s="331"/>
      <c r="CVT265" s="332"/>
      <c r="CVU265" s="418"/>
      <c r="CVV265" s="223"/>
      <c r="CVW265" s="223"/>
      <c r="CVX265" s="333"/>
      <c r="CVY265" s="333"/>
      <c r="CVZ265" s="223"/>
      <c r="CWA265" s="418"/>
      <c r="CWB265" s="418"/>
      <c r="CWC265" s="331"/>
      <c r="CWD265" s="332"/>
      <c r="CWE265" s="418"/>
      <c r="CWF265" s="223"/>
      <c r="CWG265" s="223"/>
      <c r="CWH265" s="333"/>
      <c r="CWI265" s="333"/>
      <c r="CWJ265" s="223"/>
      <c r="CWK265" s="418"/>
      <c r="CWL265" s="418"/>
      <c r="CWM265" s="331"/>
      <c r="CWN265" s="332"/>
      <c r="CWO265" s="418"/>
      <c r="CWP265" s="223"/>
      <c r="CWQ265" s="223"/>
      <c r="CWR265" s="333"/>
      <c r="CWS265" s="333"/>
      <c r="CWT265" s="223"/>
      <c r="CWU265" s="418"/>
      <c r="CWV265" s="418"/>
      <c r="CWW265" s="331"/>
      <c r="CWX265" s="332"/>
      <c r="CWY265" s="418"/>
      <c r="CWZ265" s="223"/>
      <c r="CXA265" s="223"/>
      <c r="CXB265" s="333"/>
      <c r="CXC265" s="333"/>
      <c r="CXD265" s="223"/>
      <c r="CXE265" s="418"/>
      <c r="CXF265" s="418"/>
      <c r="CXG265" s="331"/>
      <c r="CXH265" s="332"/>
      <c r="CXI265" s="418"/>
      <c r="CXJ265" s="223"/>
      <c r="CXK265" s="223"/>
      <c r="CXL265" s="333"/>
      <c r="CXM265" s="333"/>
      <c r="CXN265" s="223"/>
      <c r="CXO265" s="418"/>
      <c r="CXP265" s="418"/>
      <c r="CXQ265" s="331"/>
      <c r="CXR265" s="332"/>
      <c r="CXS265" s="418"/>
      <c r="CXT265" s="223"/>
      <c r="CXU265" s="223"/>
      <c r="CXV265" s="333"/>
      <c r="CXW265" s="333"/>
      <c r="CXX265" s="223"/>
      <c r="CXY265" s="418"/>
      <c r="CXZ265" s="418"/>
      <c r="CYA265" s="331"/>
      <c r="CYB265" s="332"/>
      <c r="CYC265" s="418"/>
      <c r="CYD265" s="223"/>
      <c r="CYE265" s="223"/>
      <c r="CYF265" s="333"/>
      <c r="CYG265" s="333"/>
      <c r="CYH265" s="223"/>
      <c r="CYI265" s="418"/>
      <c r="CYJ265" s="418"/>
      <c r="CYK265" s="331"/>
      <c r="CYL265" s="332"/>
      <c r="CYM265" s="418"/>
      <c r="CYN265" s="223"/>
      <c r="CYO265" s="223"/>
      <c r="CYP265" s="333"/>
      <c r="CYQ265" s="333"/>
      <c r="CYR265" s="223"/>
      <c r="CYS265" s="418"/>
      <c r="CYT265" s="418"/>
      <c r="CYU265" s="331"/>
      <c r="CYV265" s="332"/>
      <c r="CYW265" s="418"/>
      <c r="CYX265" s="223"/>
      <c r="CYY265" s="223"/>
      <c r="CYZ265" s="333"/>
      <c r="CZA265" s="333"/>
      <c r="CZB265" s="223"/>
      <c r="CZC265" s="418"/>
      <c r="CZD265" s="418"/>
      <c r="CZE265" s="331"/>
      <c r="CZF265" s="332"/>
      <c r="CZG265" s="418"/>
      <c r="CZH265" s="223"/>
      <c r="CZI265" s="223"/>
      <c r="CZJ265" s="333"/>
      <c r="CZK265" s="333"/>
      <c r="CZL265" s="223"/>
      <c r="CZM265" s="418"/>
      <c r="CZN265" s="418"/>
      <c r="CZO265" s="331"/>
      <c r="CZP265" s="332"/>
      <c r="CZQ265" s="418"/>
      <c r="CZR265" s="223"/>
      <c r="CZS265" s="223"/>
      <c r="CZT265" s="333"/>
      <c r="CZU265" s="333"/>
      <c r="CZV265" s="223"/>
      <c r="CZW265" s="418"/>
      <c r="CZX265" s="418"/>
      <c r="CZY265" s="331"/>
      <c r="CZZ265" s="332"/>
      <c r="DAA265" s="418"/>
      <c r="DAB265" s="223"/>
      <c r="DAC265" s="223"/>
      <c r="DAD265" s="333"/>
      <c r="DAE265" s="333"/>
      <c r="DAF265" s="223"/>
      <c r="DAG265" s="418"/>
      <c r="DAH265" s="418"/>
      <c r="DAI265" s="331"/>
      <c r="DAJ265" s="332"/>
      <c r="DAK265" s="418"/>
      <c r="DAL265" s="223"/>
      <c r="DAM265" s="223"/>
      <c r="DAN265" s="333"/>
      <c r="DAO265" s="333"/>
      <c r="DAP265" s="223"/>
      <c r="DAQ265" s="418"/>
      <c r="DAR265" s="418"/>
      <c r="DAS265" s="331"/>
      <c r="DAT265" s="332"/>
      <c r="DAU265" s="418"/>
      <c r="DAV265" s="223"/>
      <c r="DAW265" s="223"/>
      <c r="DAX265" s="333"/>
      <c r="DAY265" s="333"/>
      <c r="DAZ265" s="223"/>
      <c r="DBA265" s="418"/>
      <c r="DBB265" s="418"/>
      <c r="DBC265" s="331"/>
      <c r="DBD265" s="332"/>
      <c r="DBE265" s="418"/>
      <c r="DBF265" s="223"/>
      <c r="DBG265" s="223"/>
      <c r="DBH265" s="333"/>
      <c r="DBI265" s="333"/>
      <c r="DBJ265" s="223"/>
      <c r="DBK265" s="418"/>
      <c r="DBL265" s="418"/>
      <c r="DBM265" s="331"/>
      <c r="DBN265" s="332"/>
      <c r="DBO265" s="418"/>
      <c r="DBP265" s="223"/>
      <c r="DBQ265" s="223"/>
      <c r="DBR265" s="333"/>
      <c r="DBS265" s="333"/>
      <c r="DBT265" s="223"/>
      <c r="DBU265" s="418"/>
      <c r="DBV265" s="418"/>
      <c r="DBW265" s="331"/>
      <c r="DBX265" s="332"/>
      <c r="DBY265" s="418"/>
      <c r="DBZ265" s="223"/>
      <c r="DCA265" s="223"/>
      <c r="DCB265" s="333"/>
      <c r="DCC265" s="333"/>
      <c r="DCD265" s="223"/>
      <c r="DCE265" s="418"/>
      <c r="DCF265" s="418"/>
      <c r="DCG265" s="331"/>
      <c r="DCH265" s="332"/>
      <c r="DCI265" s="418"/>
      <c r="DCJ265" s="223"/>
      <c r="DCK265" s="223"/>
      <c r="DCL265" s="333"/>
      <c r="DCM265" s="333"/>
      <c r="DCN265" s="223"/>
      <c r="DCO265" s="418"/>
      <c r="DCP265" s="418"/>
      <c r="DCQ265" s="331"/>
      <c r="DCR265" s="332"/>
      <c r="DCS265" s="418"/>
      <c r="DCT265" s="223"/>
      <c r="DCU265" s="223"/>
      <c r="DCV265" s="333"/>
      <c r="DCW265" s="333"/>
      <c r="DCX265" s="223"/>
      <c r="DCY265" s="418"/>
      <c r="DCZ265" s="418"/>
      <c r="DDA265" s="331"/>
      <c r="DDB265" s="332"/>
      <c r="DDC265" s="418"/>
      <c r="DDD265" s="223"/>
      <c r="DDE265" s="223"/>
      <c r="DDF265" s="333"/>
      <c r="DDG265" s="333"/>
      <c r="DDH265" s="223"/>
      <c r="DDI265" s="418"/>
      <c r="DDJ265" s="418"/>
      <c r="DDK265" s="331"/>
      <c r="DDL265" s="332"/>
      <c r="DDM265" s="418"/>
      <c r="DDN265" s="223"/>
      <c r="DDO265" s="223"/>
      <c r="DDP265" s="333"/>
      <c r="DDQ265" s="333"/>
      <c r="DDR265" s="223"/>
      <c r="DDS265" s="418"/>
      <c r="DDT265" s="418"/>
      <c r="DDU265" s="331"/>
      <c r="DDV265" s="332"/>
      <c r="DDW265" s="418"/>
      <c r="DDX265" s="223"/>
      <c r="DDY265" s="223"/>
      <c r="DDZ265" s="333"/>
      <c r="DEA265" s="333"/>
      <c r="DEB265" s="223"/>
      <c r="DEC265" s="418"/>
      <c r="DED265" s="418"/>
      <c r="DEE265" s="331"/>
      <c r="DEF265" s="332"/>
      <c r="DEG265" s="418"/>
      <c r="DEH265" s="223"/>
      <c r="DEI265" s="223"/>
      <c r="DEJ265" s="333"/>
      <c r="DEK265" s="333"/>
      <c r="DEL265" s="223"/>
      <c r="DEM265" s="418"/>
      <c r="DEN265" s="418"/>
      <c r="DEO265" s="331"/>
      <c r="DEP265" s="332"/>
      <c r="DEQ265" s="418"/>
      <c r="DER265" s="223"/>
      <c r="DES265" s="223"/>
      <c r="DET265" s="333"/>
      <c r="DEU265" s="333"/>
      <c r="DEV265" s="223"/>
      <c r="DEW265" s="418"/>
      <c r="DEX265" s="418"/>
      <c r="DEY265" s="331"/>
      <c r="DEZ265" s="332"/>
      <c r="DFA265" s="418"/>
      <c r="DFB265" s="223"/>
      <c r="DFC265" s="223"/>
      <c r="DFD265" s="333"/>
      <c r="DFE265" s="333"/>
      <c r="DFF265" s="223"/>
      <c r="DFG265" s="418"/>
      <c r="DFH265" s="418"/>
      <c r="DFI265" s="331"/>
      <c r="DFJ265" s="332"/>
      <c r="DFK265" s="418"/>
      <c r="DFL265" s="223"/>
      <c r="DFM265" s="223"/>
      <c r="DFN265" s="333"/>
      <c r="DFO265" s="333"/>
      <c r="DFP265" s="223"/>
      <c r="DFQ265" s="418"/>
      <c r="DFR265" s="418"/>
      <c r="DFS265" s="331"/>
      <c r="DFT265" s="332"/>
      <c r="DFU265" s="418"/>
      <c r="DFV265" s="223"/>
      <c r="DFW265" s="223"/>
      <c r="DFX265" s="333"/>
      <c r="DFY265" s="333"/>
      <c r="DFZ265" s="223"/>
      <c r="DGA265" s="418"/>
      <c r="DGB265" s="418"/>
      <c r="DGC265" s="331"/>
      <c r="DGD265" s="332"/>
      <c r="DGE265" s="418"/>
      <c r="DGF265" s="223"/>
      <c r="DGG265" s="223"/>
      <c r="DGH265" s="333"/>
      <c r="DGI265" s="333"/>
      <c r="DGJ265" s="223"/>
      <c r="DGK265" s="418"/>
      <c r="DGL265" s="418"/>
      <c r="DGM265" s="331"/>
      <c r="DGN265" s="332"/>
      <c r="DGO265" s="418"/>
      <c r="DGP265" s="223"/>
      <c r="DGQ265" s="223"/>
      <c r="DGR265" s="333"/>
      <c r="DGS265" s="333"/>
      <c r="DGT265" s="223"/>
      <c r="DGU265" s="418"/>
      <c r="DGV265" s="418"/>
      <c r="DGW265" s="331"/>
      <c r="DGX265" s="332"/>
      <c r="DGY265" s="418"/>
      <c r="DGZ265" s="223"/>
      <c r="DHA265" s="223"/>
      <c r="DHB265" s="333"/>
      <c r="DHC265" s="333"/>
      <c r="DHD265" s="223"/>
      <c r="DHE265" s="418"/>
      <c r="DHF265" s="418"/>
      <c r="DHG265" s="331"/>
      <c r="DHH265" s="332"/>
      <c r="DHI265" s="418"/>
      <c r="DHJ265" s="223"/>
      <c r="DHK265" s="223"/>
      <c r="DHL265" s="333"/>
      <c r="DHM265" s="333"/>
      <c r="DHN265" s="223"/>
      <c r="DHO265" s="418"/>
      <c r="DHP265" s="418"/>
      <c r="DHQ265" s="331"/>
      <c r="DHR265" s="332"/>
      <c r="DHS265" s="418"/>
      <c r="DHT265" s="223"/>
      <c r="DHU265" s="223"/>
      <c r="DHV265" s="333"/>
      <c r="DHW265" s="333"/>
      <c r="DHX265" s="223"/>
      <c r="DHY265" s="418"/>
      <c r="DHZ265" s="418"/>
      <c r="DIA265" s="331"/>
      <c r="DIB265" s="332"/>
      <c r="DIC265" s="418"/>
      <c r="DID265" s="223"/>
      <c r="DIE265" s="223"/>
      <c r="DIF265" s="333"/>
      <c r="DIG265" s="333"/>
      <c r="DIH265" s="223"/>
      <c r="DII265" s="418"/>
      <c r="DIJ265" s="418"/>
      <c r="DIK265" s="331"/>
      <c r="DIL265" s="332"/>
      <c r="DIM265" s="418"/>
      <c r="DIN265" s="223"/>
      <c r="DIO265" s="223"/>
      <c r="DIP265" s="333"/>
      <c r="DIQ265" s="333"/>
      <c r="DIR265" s="223"/>
      <c r="DIS265" s="418"/>
      <c r="DIT265" s="418"/>
      <c r="DIU265" s="331"/>
      <c r="DIV265" s="332"/>
      <c r="DIW265" s="418"/>
      <c r="DIX265" s="223"/>
      <c r="DIY265" s="223"/>
      <c r="DIZ265" s="333"/>
      <c r="DJA265" s="333"/>
      <c r="DJB265" s="223"/>
      <c r="DJC265" s="418"/>
      <c r="DJD265" s="418"/>
      <c r="DJE265" s="331"/>
      <c r="DJF265" s="332"/>
      <c r="DJG265" s="418"/>
      <c r="DJH265" s="223"/>
      <c r="DJI265" s="223"/>
      <c r="DJJ265" s="333"/>
      <c r="DJK265" s="333"/>
      <c r="DJL265" s="223"/>
      <c r="DJM265" s="418"/>
      <c r="DJN265" s="418"/>
      <c r="DJO265" s="331"/>
      <c r="DJP265" s="332"/>
      <c r="DJQ265" s="418"/>
      <c r="DJR265" s="223"/>
      <c r="DJS265" s="223"/>
      <c r="DJT265" s="333"/>
      <c r="DJU265" s="333"/>
      <c r="DJV265" s="223"/>
      <c r="DJW265" s="418"/>
      <c r="DJX265" s="418"/>
      <c r="DJY265" s="331"/>
      <c r="DJZ265" s="332"/>
      <c r="DKA265" s="418"/>
      <c r="DKB265" s="223"/>
      <c r="DKC265" s="223"/>
      <c r="DKD265" s="333"/>
      <c r="DKE265" s="333"/>
      <c r="DKF265" s="223"/>
      <c r="DKG265" s="418"/>
      <c r="DKH265" s="418"/>
      <c r="DKI265" s="331"/>
      <c r="DKJ265" s="332"/>
      <c r="DKK265" s="418"/>
      <c r="DKL265" s="223"/>
      <c r="DKM265" s="223"/>
      <c r="DKN265" s="333"/>
      <c r="DKO265" s="333"/>
      <c r="DKP265" s="223"/>
      <c r="DKQ265" s="418"/>
      <c r="DKR265" s="418"/>
      <c r="DKS265" s="331"/>
      <c r="DKT265" s="332"/>
      <c r="DKU265" s="418"/>
      <c r="DKV265" s="223"/>
      <c r="DKW265" s="223"/>
      <c r="DKX265" s="333"/>
      <c r="DKY265" s="333"/>
      <c r="DKZ265" s="223"/>
      <c r="DLA265" s="418"/>
      <c r="DLB265" s="418"/>
      <c r="DLC265" s="331"/>
      <c r="DLD265" s="332"/>
      <c r="DLE265" s="418"/>
      <c r="DLF265" s="223"/>
      <c r="DLG265" s="223"/>
      <c r="DLH265" s="333"/>
      <c r="DLI265" s="333"/>
      <c r="DLJ265" s="223"/>
      <c r="DLK265" s="418"/>
      <c r="DLL265" s="418"/>
      <c r="DLM265" s="331"/>
      <c r="DLN265" s="332"/>
      <c r="DLO265" s="418"/>
      <c r="DLP265" s="223"/>
      <c r="DLQ265" s="223"/>
      <c r="DLR265" s="333"/>
      <c r="DLS265" s="333"/>
      <c r="DLT265" s="223"/>
      <c r="DLU265" s="418"/>
      <c r="DLV265" s="418"/>
      <c r="DLW265" s="331"/>
      <c r="DLX265" s="332"/>
      <c r="DLY265" s="418"/>
      <c r="DLZ265" s="223"/>
      <c r="DMA265" s="223"/>
      <c r="DMB265" s="333"/>
      <c r="DMC265" s="333"/>
      <c r="DMD265" s="223"/>
      <c r="DME265" s="418"/>
      <c r="DMF265" s="418"/>
      <c r="DMG265" s="331"/>
      <c r="DMH265" s="332"/>
      <c r="DMI265" s="418"/>
      <c r="DMJ265" s="223"/>
      <c r="DMK265" s="223"/>
      <c r="DML265" s="333"/>
      <c r="DMM265" s="333"/>
      <c r="DMN265" s="223"/>
      <c r="DMO265" s="418"/>
      <c r="DMP265" s="418"/>
      <c r="DMQ265" s="331"/>
      <c r="DMR265" s="332"/>
      <c r="DMS265" s="418"/>
      <c r="DMT265" s="223"/>
      <c r="DMU265" s="223"/>
      <c r="DMV265" s="333"/>
      <c r="DMW265" s="333"/>
      <c r="DMX265" s="223"/>
      <c r="DMY265" s="418"/>
      <c r="DMZ265" s="418"/>
      <c r="DNA265" s="331"/>
      <c r="DNB265" s="332"/>
      <c r="DNC265" s="418"/>
      <c r="DND265" s="223"/>
      <c r="DNE265" s="223"/>
      <c r="DNF265" s="333"/>
      <c r="DNG265" s="333"/>
      <c r="DNH265" s="223"/>
      <c r="DNI265" s="418"/>
      <c r="DNJ265" s="418"/>
      <c r="DNK265" s="331"/>
      <c r="DNL265" s="332"/>
      <c r="DNM265" s="418"/>
      <c r="DNN265" s="223"/>
      <c r="DNO265" s="223"/>
      <c r="DNP265" s="333"/>
      <c r="DNQ265" s="333"/>
      <c r="DNR265" s="223"/>
      <c r="DNS265" s="418"/>
      <c r="DNT265" s="418"/>
      <c r="DNU265" s="331"/>
      <c r="DNV265" s="332"/>
      <c r="DNW265" s="418"/>
      <c r="DNX265" s="223"/>
      <c r="DNY265" s="223"/>
      <c r="DNZ265" s="333"/>
      <c r="DOA265" s="333"/>
      <c r="DOB265" s="223"/>
      <c r="DOC265" s="418"/>
      <c r="DOD265" s="418"/>
      <c r="DOE265" s="331"/>
      <c r="DOF265" s="332"/>
      <c r="DOG265" s="418"/>
      <c r="DOH265" s="223"/>
      <c r="DOI265" s="223"/>
      <c r="DOJ265" s="333"/>
      <c r="DOK265" s="333"/>
      <c r="DOL265" s="223"/>
      <c r="DOM265" s="418"/>
      <c r="DON265" s="418"/>
      <c r="DOO265" s="331"/>
      <c r="DOP265" s="332"/>
      <c r="DOQ265" s="418"/>
      <c r="DOR265" s="223"/>
      <c r="DOS265" s="223"/>
      <c r="DOT265" s="333"/>
      <c r="DOU265" s="333"/>
      <c r="DOV265" s="223"/>
      <c r="DOW265" s="418"/>
      <c r="DOX265" s="418"/>
      <c r="DOY265" s="331"/>
      <c r="DOZ265" s="332"/>
      <c r="DPA265" s="418"/>
      <c r="DPB265" s="223"/>
      <c r="DPC265" s="223"/>
      <c r="DPD265" s="333"/>
      <c r="DPE265" s="333"/>
      <c r="DPF265" s="223"/>
      <c r="DPG265" s="418"/>
      <c r="DPH265" s="418"/>
      <c r="DPI265" s="331"/>
      <c r="DPJ265" s="332"/>
      <c r="DPK265" s="418"/>
      <c r="DPL265" s="223"/>
      <c r="DPM265" s="223"/>
      <c r="DPN265" s="333"/>
      <c r="DPO265" s="333"/>
      <c r="DPP265" s="223"/>
      <c r="DPQ265" s="418"/>
      <c r="DPR265" s="418"/>
      <c r="DPS265" s="331"/>
      <c r="DPT265" s="332"/>
      <c r="DPU265" s="418"/>
      <c r="DPV265" s="223"/>
      <c r="DPW265" s="223"/>
      <c r="DPX265" s="333"/>
      <c r="DPY265" s="333"/>
      <c r="DPZ265" s="223"/>
      <c r="DQA265" s="418"/>
      <c r="DQB265" s="418"/>
      <c r="DQC265" s="331"/>
      <c r="DQD265" s="332"/>
      <c r="DQE265" s="418"/>
      <c r="DQF265" s="223"/>
      <c r="DQG265" s="223"/>
      <c r="DQH265" s="333"/>
      <c r="DQI265" s="333"/>
      <c r="DQJ265" s="223"/>
      <c r="DQK265" s="418"/>
      <c r="DQL265" s="418"/>
      <c r="DQM265" s="331"/>
      <c r="DQN265" s="332"/>
      <c r="DQO265" s="418"/>
      <c r="DQP265" s="223"/>
      <c r="DQQ265" s="223"/>
      <c r="DQR265" s="333"/>
      <c r="DQS265" s="333"/>
      <c r="DQT265" s="223"/>
      <c r="DQU265" s="418"/>
      <c r="DQV265" s="418"/>
      <c r="DQW265" s="331"/>
      <c r="DQX265" s="332"/>
      <c r="DQY265" s="418"/>
      <c r="DQZ265" s="223"/>
      <c r="DRA265" s="223"/>
      <c r="DRB265" s="333"/>
      <c r="DRC265" s="333"/>
      <c r="DRD265" s="223"/>
      <c r="DRE265" s="418"/>
      <c r="DRF265" s="418"/>
      <c r="DRG265" s="331"/>
      <c r="DRH265" s="332"/>
      <c r="DRI265" s="418"/>
      <c r="DRJ265" s="223"/>
      <c r="DRK265" s="223"/>
      <c r="DRL265" s="333"/>
      <c r="DRM265" s="333"/>
      <c r="DRN265" s="223"/>
      <c r="DRO265" s="418"/>
      <c r="DRP265" s="418"/>
      <c r="DRQ265" s="331"/>
      <c r="DRR265" s="332"/>
      <c r="DRS265" s="418"/>
      <c r="DRT265" s="223"/>
      <c r="DRU265" s="223"/>
      <c r="DRV265" s="333"/>
      <c r="DRW265" s="333"/>
      <c r="DRX265" s="223"/>
      <c r="DRY265" s="418"/>
      <c r="DRZ265" s="418"/>
      <c r="DSA265" s="331"/>
      <c r="DSB265" s="332"/>
      <c r="DSC265" s="418"/>
      <c r="DSD265" s="223"/>
      <c r="DSE265" s="223"/>
      <c r="DSF265" s="333"/>
      <c r="DSG265" s="333"/>
      <c r="DSH265" s="223"/>
      <c r="DSI265" s="418"/>
      <c r="DSJ265" s="418"/>
      <c r="DSK265" s="331"/>
      <c r="DSL265" s="332"/>
      <c r="DSM265" s="418"/>
      <c r="DSN265" s="223"/>
      <c r="DSO265" s="223"/>
      <c r="DSP265" s="333"/>
      <c r="DSQ265" s="333"/>
      <c r="DSR265" s="223"/>
      <c r="DSS265" s="418"/>
      <c r="DST265" s="418"/>
      <c r="DSU265" s="331"/>
      <c r="DSV265" s="332"/>
      <c r="DSW265" s="418"/>
      <c r="DSX265" s="223"/>
      <c r="DSY265" s="223"/>
      <c r="DSZ265" s="333"/>
      <c r="DTA265" s="333"/>
      <c r="DTB265" s="223"/>
      <c r="DTC265" s="418"/>
      <c r="DTD265" s="418"/>
      <c r="DTE265" s="331"/>
      <c r="DTF265" s="332"/>
      <c r="DTG265" s="418"/>
      <c r="DTH265" s="223"/>
      <c r="DTI265" s="223"/>
      <c r="DTJ265" s="333"/>
      <c r="DTK265" s="333"/>
      <c r="DTL265" s="223"/>
      <c r="DTM265" s="418"/>
      <c r="DTN265" s="418"/>
      <c r="DTO265" s="331"/>
      <c r="DTP265" s="332"/>
      <c r="DTQ265" s="418"/>
      <c r="DTR265" s="223"/>
      <c r="DTS265" s="223"/>
      <c r="DTT265" s="333"/>
      <c r="DTU265" s="333"/>
      <c r="DTV265" s="223"/>
      <c r="DTW265" s="418"/>
      <c r="DTX265" s="418"/>
      <c r="DTY265" s="331"/>
      <c r="DTZ265" s="332"/>
      <c r="DUA265" s="418"/>
      <c r="DUB265" s="223"/>
      <c r="DUC265" s="223"/>
      <c r="DUD265" s="333"/>
      <c r="DUE265" s="333"/>
      <c r="DUF265" s="223"/>
      <c r="DUG265" s="418"/>
      <c r="DUH265" s="418"/>
      <c r="DUI265" s="331"/>
      <c r="DUJ265" s="332"/>
      <c r="DUK265" s="418"/>
      <c r="DUL265" s="223"/>
      <c r="DUM265" s="223"/>
      <c r="DUN265" s="333"/>
      <c r="DUO265" s="333"/>
      <c r="DUP265" s="223"/>
      <c r="DUQ265" s="418"/>
      <c r="DUR265" s="418"/>
      <c r="DUS265" s="331"/>
      <c r="DUT265" s="332"/>
      <c r="DUU265" s="418"/>
      <c r="DUV265" s="223"/>
      <c r="DUW265" s="223"/>
      <c r="DUX265" s="333"/>
      <c r="DUY265" s="333"/>
      <c r="DUZ265" s="223"/>
      <c r="DVA265" s="418"/>
      <c r="DVB265" s="418"/>
      <c r="DVC265" s="331"/>
      <c r="DVD265" s="332"/>
      <c r="DVE265" s="418"/>
      <c r="DVF265" s="223"/>
      <c r="DVG265" s="223"/>
      <c r="DVH265" s="333"/>
      <c r="DVI265" s="333"/>
      <c r="DVJ265" s="223"/>
      <c r="DVK265" s="418"/>
      <c r="DVL265" s="418"/>
      <c r="DVM265" s="331"/>
      <c r="DVN265" s="332"/>
      <c r="DVO265" s="418"/>
      <c r="DVP265" s="223"/>
      <c r="DVQ265" s="223"/>
      <c r="DVR265" s="333"/>
      <c r="DVS265" s="333"/>
      <c r="DVT265" s="223"/>
      <c r="DVU265" s="418"/>
      <c r="DVV265" s="418"/>
      <c r="DVW265" s="331"/>
      <c r="DVX265" s="332"/>
      <c r="DVY265" s="418"/>
      <c r="DVZ265" s="223"/>
      <c r="DWA265" s="223"/>
      <c r="DWB265" s="333"/>
      <c r="DWC265" s="333"/>
      <c r="DWD265" s="223"/>
      <c r="DWE265" s="418"/>
      <c r="DWF265" s="418"/>
      <c r="DWG265" s="331"/>
      <c r="DWH265" s="332"/>
      <c r="DWI265" s="418"/>
      <c r="DWJ265" s="223"/>
      <c r="DWK265" s="223"/>
      <c r="DWL265" s="333"/>
      <c r="DWM265" s="333"/>
      <c r="DWN265" s="223"/>
      <c r="DWO265" s="418"/>
      <c r="DWP265" s="418"/>
      <c r="DWQ265" s="331"/>
      <c r="DWR265" s="332"/>
      <c r="DWS265" s="418"/>
      <c r="DWT265" s="223"/>
      <c r="DWU265" s="223"/>
      <c r="DWV265" s="333"/>
      <c r="DWW265" s="333"/>
      <c r="DWX265" s="223"/>
      <c r="DWY265" s="418"/>
      <c r="DWZ265" s="418"/>
      <c r="DXA265" s="331"/>
      <c r="DXB265" s="332"/>
      <c r="DXC265" s="418"/>
      <c r="DXD265" s="223"/>
      <c r="DXE265" s="223"/>
      <c r="DXF265" s="333"/>
      <c r="DXG265" s="333"/>
      <c r="DXH265" s="223"/>
      <c r="DXI265" s="418"/>
      <c r="DXJ265" s="418"/>
      <c r="DXK265" s="331"/>
      <c r="DXL265" s="332"/>
      <c r="DXM265" s="418"/>
      <c r="DXN265" s="223"/>
      <c r="DXO265" s="223"/>
      <c r="DXP265" s="333"/>
      <c r="DXQ265" s="333"/>
      <c r="DXR265" s="223"/>
      <c r="DXS265" s="418"/>
      <c r="DXT265" s="418"/>
      <c r="DXU265" s="331"/>
      <c r="DXV265" s="332"/>
      <c r="DXW265" s="418"/>
      <c r="DXX265" s="223"/>
      <c r="DXY265" s="223"/>
      <c r="DXZ265" s="333"/>
      <c r="DYA265" s="333"/>
      <c r="DYB265" s="223"/>
      <c r="DYC265" s="418"/>
      <c r="DYD265" s="418"/>
      <c r="DYE265" s="331"/>
      <c r="DYF265" s="332"/>
      <c r="DYG265" s="418"/>
      <c r="DYH265" s="223"/>
      <c r="DYI265" s="223"/>
      <c r="DYJ265" s="333"/>
      <c r="DYK265" s="333"/>
      <c r="DYL265" s="223"/>
      <c r="DYM265" s="418"/>
      <c r="DYN265" s="418"/>
      <c r="DYO265" s="331"/>
      <c r="DYP265" s="332"/>
      <c r="DYQ265" s="418"/>
      <c r="DYR265" s="223"/>
      <c r="DYS265" s="223"/>
      <c r="DYT265" s="333"/>
      <c r="DYU265" s="333"/>
      <c r="DYV265" s="223"/>
      <c r="DYW265" s="418"/>
      <c r="DYX265" s="418"/>
      <c r="DYY265" s="331"/>
      <c r="DYZ265" s="332"/>
      <c r="DZA265" s="418"/>
      <c r="DZB265" s="223"/>
      <c r="DZC265" s="223"/>
      <c r="DZD265" s="333"/>
      <c r="DZE265" s="333"/>
      <c r="DZF265" s="223"/>
      <c r="DZG265" s="418"/>
      <c r="DZH265" s="418"/>
      <c r="DZI265" s="331"/>
      <c r="DZJ265" s="332"/>
      <c r="DZK265" s="418"/>
      <c r="DZL265" s="223"/>
      <c r="DZM265" s="223"/>
      <c r="DZN265" s="333"/>
      <c r="DZO265" s="333"/>
      <c r="DZP265" s="223"/>
      <c r="DZQ265" s="418"/>
      <c r="DZR265" s="418"/>
      <c r="DZS265" s="331"/>
      <c r="DZT265" s="332"/>
      <c r="DZU265" s="418"/>
      <c r="DZV265" s="223"/>
      <c r="DZW265" s="223"/>
      <c r="DZX265" s="333"/>
      <c r="DZY265" s="333"/>
      <c r="DZZ265" s="223"/>
      <c r="EAA265" s="418"/>
      <c r="EAB265" s="418"/>
      <c r="EAC265" s="331"/>
      <c r="EAD265" s="332"/>
      <c r="EAE265" s="418"/>
      <c r="EAF265" s="223"/>
      <c r="EAG265" s="223"/>
      <c r="EAH265" s="333"/>
      <c r="EAI265" s="333"/>
      <c r="EAJ265" s="223"/>
      <c r="EAK265" s="418"/>
      <c r="EAL265" s="418"/>
      <c r="EAM265" s="331"/>
      <c r="EAN265" s="332"/>
      <c r="EAO265" s="418"/>
      <c r="EAP265" s="223"/>
      <c r="EAQ265" s="223"/>
      <c r="EAR265" s="333"/>
      <c r="EAS265" s="333"/>
      <c r="EAT265" s="223"/>
      <c r="EAU265" s="418"/>
      <c r="EAV265" s="418"/>
      <c r="EAW265" s="331"/>
      <c r="EAX265" s="332"/>
      <c r="EAY265" s="418"/>
      <c r="EAZ265" s="223"/>
      <c r="EBA265" s="223"/>
      <c r="EBB265" s="333"/>
      <c r="EBC265" s="333"/>
      <c r="EBD265" s="223"/>
      <c r="EBE265" s="418"/>
      <c r="EBF265" s="418"/>
      <c r="EBG265" s="331"/>
      <c r="EBH265" s="332"/>
      <c r="EBI265" s="418"/>
      <c r="EBJ265" s="223"/>
      <c r="EBK265" s="223"/>
      <c r="EBL265" s="333"/>
      <c r="EBM265" s="333"/>
      <c r="EBN265" s="223"/>
      <c r="EBO265" s="418"/>
      <c r="EBP265" s="418"/>
      <c r="EBQ265" s="331"/>
      <c r="EBR265" s="332"/>
      <c r="EBS265" s="418"/>
      <c r="EBT265" s="223"/>
      <c r="EBU265" s="223"/>
      <c r="EBV265" s="333"/>
      <c r="EBW265" s="333"/>
      <c r="EBX265" s="223"/>
      <c r="EBY265" s="418"/>
      <c r="EBZ265" s="418"/>
      <c r="ECA265" s="331"/>
      <c r="ECB265" s="332"/>
      <c r="ECC265" s="418"/>
      <c r="ECD265" s="223"/>
      <c r="ECE265" s="223"/>
      <c r="ECF265" s="333"/>
      <c r="ECG265" s="333"/>
      <c r="ECH265" s="223"/>
      <c r="ECI265" s="418"/>
      <c r="ECJ265" s="418"/>
      <c r="ECK265" s="331"/>
      <c r="ECL265" s="332"/>
      <c r="ECM265" s="418"/>
      <c r="ECN265" s="223"/>
      <c r="ECO265" s="223"/>
      <c r="ECP265" s="333"/>
      <c r="ECQ265" s="333"/>
      <c r="ECR265" s="223"/>
      <c r="ECS265" s="418"/>
      <c r="ECT265" s="418"/>
      <c r="ECU265" s="331"/>
      <c r="ECV265" s="332"/>
      <c r="ECW265" s="418"/>
      <c r="ECX265" s="223"/>
      <c r="ECY265" s="223"/>
      <c r="ECZ265" s="333"/>
      <c r="EDA265" s="333"/>
      <c r="EDB265" s="223"/>
      <c r="EDC265" s="418"/>
      <c r="EDD265" s="418"/>
      <c r="EDE265" s="331"/>
      <c r="EDF265" s="332"/>
      <c r="EDG265" s="418"/>
      <c r="EDH265" s="223"/>
      <c r="EDI265" s="223"/>
      <c r="EDJ265" s="333"/>
      <c r="EDK265" s="333"/>
      <c r="EDL265" s="223"/>
      <c r="EDM265" s="418"/>
      <c r="EDN265" s="418"/>
      <c r="EDO265" s="331"/>
      <c r="EDP265" s="332"/>
      <c r="EDQ265" s="418"/>
      <c r="EDR265" s="223"/>
      <c r="EDS265" s="223"/>
      <c r="EDT265" s="333"/>
      <c r="EDU265" s="333"/>
      <c r="EDV265" s="223"/>
      <c r="EDW265" s="418"/>
      <c r="EDX265" s="418"/>
      <c r="EDY265" s="331"/>
      <c r="EDZ265" s="332"/>
      <c r="EEA265" s="418"/>
      <c r="EEB265" s="223"/>
      <c r="EEC265" s="223"/>
      <c r="EED265" s="333"/>
      <c r="EEE265" s="333"/>
      <c r="EEF265" s="223"/>
      <c r="EEG265" s="418"/>
      <c r="EEH265" s="418"/>
      <c r="EEI265" s="331"/>
      <c r="EEJ265" s="332"/>
      <c r="EEK265" s="418"/>
      <c r="EEL265" s="223"/>
      <c r="EEM265" s="223"/>
      <c r="EEN265" s="333"/>
      <c r="EEO265" s="333"/>
      <c r="EEP265" s="223"/>
      <c r="EEQ265" s="418"/>
      <c r="EER265" s="418"/>
      <c r="EES265" s="331"/>
      <c r="EET265" s="332"/>
      <c r="EEU265" s="418"/>
      <c r="EEV265" s="223"/>
      <c r="EEW265" s="223"/>
      <c r="EEX265" s="333"/>
      <c r="EEY265" s="333"/>
      <c r="EEZ265" s="223"/>
      <c r="EFA265" s="418"/>
      <c r="EFB265" s="418"/>
      <c r="EFC265" s="331"/>
      <c r="EFD265" s="332"/>
      <c r="EFE265" s="418"/>
      <c r="EFF265" s="223"/>
      <c r="EFG265" s="223"/>
      <c r="EFH265" s="333"/>
      <c r="EFI265" s="333"/>
      <c r="EFJ265" s="223"/>
      <c r="EFK265" s="418"/>
      <c r="EFL265" s="418"/>
      <c r="EFM265" s="331"/>
      <c r="EFN265" s="332"/>
      <c r="EFO265" s="418"/>
      <c r="EFP265" s="223"/>
      <c r="EFQ265" s="223"/>
      <c r="EFR265" s="333"/>
      <c r="EFS265" s="333"/>
      <c r="EFT265" s="223"/>
      <c r="EFU265" s="418"/>
      <c r="EFV265" s="418"/>
      <c r="EFW265" s="331"/>
      <c r="EFX265" s="332"/>
      <c r="EFY265" s="418"/>
      <c r="EFZ265" s="223"/>
      <c r="EGA265" s="223"/>
      <c r="EGB265" s="333"/>
      <c r="EGC265" s="333"/>
      <c r="EGD265" s="223"/>
      <c r="EGE265" s="418"/>
      <c r="EGF265" s="418"/>
      <c r="EGG265" s="331"/>
      <c r="EGH265" s="332"/>
      <c r="EGI265" s="418"/>
      <c r="EGJ265" s="223"/>
      <c r="EGK265" s="223"/>
      <c r="EGL265" s="333"/>
      <c r="EGM265" s="333"/>
      <c r="EGN265" s="223"/>
      <c r="EGO265" s="418"/>
      <c r="EGP265" s="418"/>
      <c r="EGQ265" s="331"/>
      <c r="EGR265" s="332"/>
      <c r="EGS265" s="418"/>
      <c r="EGT265" s="223"/>
      <c r="EGU265" s="223"/>
      <c r="EGV265" s="333"/>
      <c r="EGW265" s="333"/>
      <c r="EGX265" s="223"/>
      <c r="EGY265" s="418"/>
      <c r="EGZ265" s="418"/>
      <c r="EHA265" s="331"/>
      <c r="EHB265" s="332"/>
      <c r="EHC265" s="418"/>
      <c r="EHD265" s="223"/>
      <c r="EHE265" s="223"/>
      <c r="EHF265" s="333"/>
      <c r="EHG265" s="333"/>
      <c r="EHH265" s="223"/>
      <c r="EHI265" s="418"/>
      <c r="EHJ265" s="418"/>
      <c r="EHK265" s="331"/>
      <c r="EHL265" s="332"/>
      <c r="EHM265" s="418"/>
      <c r="EHN265" s="223"/>
      <c r="EHO265" s="223"/>
      <c r="EHP265" s="333"/>
      <c r="EHQ265" s="333"/>
      <c r="EHR265" s="223"/>
      <c r="EHS265" s="418"/>
      <c r="EHT265" s="418"/>
      <c r="EHU265" s="331"/>
      <c r="EHV265" s="332"/>
      <c r="EHW265" s="418"/>
      <c r="EHX265" s="223"/>
      <c r="EHY265" s="223"/>
      <c r="EHZ265" s="333"/>
      <c r="EIA265" s="333"/>
      <c r="EIB265" s="223"/>
      <c r="EIC265" s="418"/>
      <c r="EID265" s="418"/>
      <c r="EIE265" s="331"/>
      <c r="EIF265" s="332"/>
      <c r="EIG265" s="418"/>
      <c r="EIH265" s="223"/>
      <c r="EII265" s="223"/>
      <c r="EIJ265" s="333"/>
      <c r="EIK265" s="333"/>
      <c r="EIL265" s="223"/>
      <c r="EIM265" s="418"/>
      <c r="EIN265" s="418"/>
      <c r="EIO265" s="331"/>
      <c r="EIP265" s="332"/>
      <c r="EIQ265" s="418"/>
      <c r="EIR265" s="223"/>
      <c r="EIS265" s="223"/>
      <c r="EIT265" s="333"/>
      <c r="EIU265" s="333"/>
      <c r="EIV265" s="223"/>
      <c r="EIW265" s="418"/>
      <c r="EIX265" s="418"/>
      <c r="EIY265" s="331"/>
      <c r="EIZ265" s="332"/>
      <c r="EJA265" s="418"/>
      <c r="EJB265" s="223"/>
      <c r="EJC265" s="223"/>
      <c r="EJD265" s="333"/>
      <c r="EJE265" s="333"/>
      <c r="EJF265" s="223"/>
      <c r="EJG265" s="418"/>
      <c r="EJH265" s="418"/>
      <c r="EJI265" s="331"/>
      <c r="EJJ265" s="332"/>
      <c r="EJK265" s="418"/>
      <c r="EJL265" s="223"/>
      <c r="EJM265" s="223"/>
      <c r="EJN265" s="333"/>
      <c r="EJO265" s="333"/>
      <c r="EJP265" s="223"/>
      <c r="EJQ265" s="418"/>
      <c r="EJR265" s="418"/>
      <c r="EJS265" s="331"/>
      <c r="EJT265" s="332"/>
      <c r="EJU265" s="418"/>
      <c r="EJV265" s="223"/>
      <c r="EJW265" s="223"/>
      <c r="EJX265" s="333"/>
      <c r="EJY265" s="333"/>
      <c r="EJZ265" s="223"/>
      <c r="EKA265" s="418"/>
      <c r="EKB265" s="418"/>
      <c r="EKC265" s="331"/>
      <c r="EKD265" s="332"/>
      <c r="EKE265" s="418"/>
      <c r="EKF265" s="223"/>
      <c r="EKG265" s="223"/>
      <c r="EKH265" s="333"/>
      <c r="EKI265" s="333"/>
      <c r="EKJ265" s="223"/>
      <c r="EKK265" s="418"/>
      <c r="EKL265" s="418"/>
      <c r="EKM265" s="331"/>
      <c r="EKN265" s="332"/>
      <c r="EKO265" s="418"/>
      <c r="EKP265" s="223"/>
      <c r="EKQ265" s="223"/>
      <c r="EKR265" s="333"/>
      <c r="EKS265" s="333"/>
      <c r="EKT265" s="223"/>
      <c r="EKU265" s="418"/>
      <c r="EKV265" s="418"/>
      <c r="EKW265" s="331"/>
      <c r="EKX265" s="332"/>
      <c r="EKY265" s="418"/>
      <c r="EKZ265" s="223"/>
      <c r="ELA265" s="223"/>
      <c r="ELB265" s="333"/>
      <c r="ELC265" s="333"/>
      <c r="ELD265" s="223"/>
      <c r="ELE265" s="418"/>
      <c r="ELF265" s="418"/>
      <c r="ELG265" s="331"/>
      <c r="ELH265" s="332"/>
      <c r="ELI265" s="418"/>
      <c r="ELJ265" s="223"/>
      <c r="ELK265" s="223"/>
      <c r="ELL265" s="333"/>
      <c r="ELM265" s="333"/>
      <c r="ELN265" s="223"/>
      <c r="ELO265" s="418"/>
      <c r="ELP265" s="418"/>
      <c r="ELQ265" s="331"/>
      <c r="ELR265" s="332"/>
      <c r="ELS265" s="418"/>
      <c r="ELT265" s="223"/>
      <c r="ELU265" s="223"/>
      <c r="ELV265" s="333"/>
      <c r="ELW265" s="333"/>
      <c r="ELX265" s="223"/>
      <c r="ELY265" s="418"/>
      <c r="ELZ265" s="418"/>
      <c r="EMA265" s="331"/>
      <c r="EMB265" s="332"/>
      <c r="EMC265" s="418"/>
      <c r="EMD265" s="223"/>
      <c r="EME265" s="223"/>
      <c r="EMF265" s="333"/>
      <c r="EMG265" s="333"/>
      <c r="EMH265" s="223"/>
      <c r="EMI265" s="418"/>
      <c r="EMJ265" s="418"/>
      <c r="EMK265" s="331"/>
      <c r="EML265" s="332"/>
      <c r="EMM265" s="418"/>
      <c r="EMN265" s="223"/>
      <c r="EMO265" s="223"/>
      <c r="EMP265" s="333"/>
      <c r="EMQ265" s="333"/>
      <c r="EMR265" s="223"/>
      <c r="EMS265" s="418"/>
      <c r="EMT265" s="418"/>
      <c r="EMU265" s="331"/>
      <c r="EMV265" s="332"/>
      <c r="EMW265" s="418"/>
      <c r="EMX265" s="223"/>
      <c r="EMY265" s="223"/>
      <c r="EMZ265" s="333"/>
      <c r="ENA265" s="333"/>
      <c r="ENB265" s="223"/>
      <c r="ENC265" s="418"/>
      <c r="END265" s="418"/>
      <c r="ENE265" s="331"/>
      <c r="ENF265" s="332"/>
      <c r="ENG265" s="418"/>
      <c r="ENH265" s="223"/>
      <c r="ENI265" s="223"/>
      <c r="ENJ265" s="333"/>
      <c r="ENK265" s="333"/>
      <c r="ENL265" s="223"/>
      <c r="ENM265" s="418"/>
      <c r="ENN265" s="418"/>
      <c r="ENO265" s="331"/>
      <c r="ENP265" s="332"/>
      <c r="ENQ265" s="418"/>
      <c r="ENR265" s="223"/>
      <c r="ENS265" s="223"/>
      <c r="ENT265" s="333"/>
      <c r="ENU265" s="333"/>
      <c r="ENV265" s="223"/>
      <c r="ENW265" s="418"/>
      <c r="ENX265" s="418"/>
      <c r="ENY265" s="331"/>
      <c r="ENZ265" s="332"/>
      <c r="EOA265" s="418"/>
      <c r="EOB265" s="223"/>
      <c r="EOC265" s="223"/>
      <c r="EOD265" s="333"/>
      <c r="EOE265" s="333"/>
      <c r="EOF265" s="223"/>
      <c r="EOG265" s="418"/>
      <c r="EOH265" s="418"/>
      <c r="EOI265" s="331"/>
      <c r="EOJ265" s="332"/>
      <c r="EOK265" s="418"/>
      <c r="EOL265" s="223"/>
      <c r="EOM265" s="223"/>
      <c r="EON265" s="333"/>
      <c r="EOO265" s="333"/>
      <c r="EOP265" s="223"/>
      <c r="EOQ265" s="418"/>
      <c r="EOR265" s="418"/>
      <c r="EOS265" s="331"/>
      <c r="EOT265" s="332"/>
      <c r="EOU265" s="418"/>
      <c r="EOV265" s="223"/>
      <c r="EOW265" s="223"/>
      <c r="EOX265" s="333"/>
      <c r="EOY265" s="333"/>
      <c r="EOZ265" s="223"/>
      <c r="EPA265" s="418"/>
      <c r="EPB265" s="418"/>
      <c r="EPC265" s="331"/>
      <c r="EPD265" s="332"/>
      <c r="EPE265" s="418"/>
      <c r="EPF265" s="223"/>
      <c r="EPG265" s="223"/>
      <c r="EPH265" s="333"/>
      <c r="EPI265" s="333"/>
      <c r="EPJ265" s="223"/>
      <c r="EPK265" s="418"/>
      <c r="EPL265" s="418"/>
      <c r="EPM265" s="331"/>
      <c r="EPN265" s="332"/>
      <c r="EPO265" s="418"/>
      <c r="EPP265" s="223"/>
      <c r="EPQ265" s="223"/>
      <c r="EPR265" s="333"/>
      <c r="EPS265" s="333"/>
      <c r="EPT265" s="223"/>
      <c r="EPU265" s="418"/>
      <c r="EPV265" s="418"/>
      <c r="EPW265" s="331"/>
      <c r="EPX265" s="332"/>
      <c r="EPY265" s="418"/>
      <c r="EPZ265" s="223"/>
      <c r="EQA265" s="223"/>
      <c r="EQB265" s="333"/>
      <c r="EQC265" s="333"/>
      <c r="EQD265" s="223"/>
      <c r="EQE265" s="418"/>
      <c r="EQF265" s="418"/>
      <c r="EQG265" s="331"/>
      <c r="EQH265" s="332"/>
      <c r="EQI265" s="418"/>
      <c r="EQJ265" s="223"/>
      <c r="EQK265" s="223"/>
      <c r="EQL265" s="333"/>
      <c r="EQM265" s="333"/>
      <c r="EQN265" s="223"/>
      <c r="EQO265" s="418"/>
      <c r="EQP265" s="418"/>
      <c r="EQQ265" s="331"/>
      <c r="EQR265" s="332"/>
      <c r="EQS265" s="418"/>
      <c r="EQT265" s="223"/>
      <c r="EQU265" s="223"/>
      <c r="EQV265" s="333"/>
      <c r="EQW265" s="333"/>
      <c r="EQX265" s="223"/>
      <c r="EQY265" s="418"/>
      <c r="EQZ265" s="418"/>
      <c r="ERA265" s="331"/>
      <c r="ERB265" s="332"/>
      <c r="ERC265" s="418"/>
      <c r="ERD265" s="223"/>
      <c r="ERE265" s="223"/>
      <c r="ERF265" s="333"/>
      <c r="ERG265" s="333"/>
      <c r="ERH265" s="223"/>
      <c r="ERI265" s="418"/>
      <c r="ERJ265" s="418"/>
      <c r="ERK265" s="331"/>
      <c r="ERL265" s="332"/>
      <c r="ERM265" s="418"/>
      <c r="ERN265" s="223"/>
      <c r="ERO265" s="223"/>
      <c r="ERP265" s="333"/>
      <c r="ERQ265" s="333"/>
      <c r="ERR265" s="223"/>
      <c r="ERS265" s="418"/>
      <c r="ERT265" s="418"/>
      <c r="ERU265" s="331"/>
      <c r="ERV265" s="332"/>
      <c r="ERW265" s="418"/>
      <c r="ERX265" s="223"/>
      <c r="ERY265" s="223"/>
      <c r="ERZ265" s="333"/>
      <c r="ESA265" s="333"/>
      <c r="ESB265" s="223"/>
      <c r="ESC265" s="418"/>
      <c r="ESD265" s="418"/>
      <c r="ESE265" s="331"/>
      <c r="ESF265" s="332"/>
      <c r="ESG265" s="418"/>
      <c r="ESH265" s="223"/>
      <c r="ESI265" s="223"/>
      <c r="ESJ265" s="333"/>
      <c r="ESK265" s="333"/>
      <c r="ESL265" s="223"/>
      <c r="ESM265" s="418"/>
      <c r="ESN265" s="418"/>
      <c r="ESO265" s="331"/>
      <c r="ESP265" s="332"/>
      <c r="ESQ265" s="418"/>
      <c r="ESR265" s="223"/>
      <c r="ESS265" s="223"/>
      <c r="EST265" s="333"/>
      <c r="ESU265" s="333"/>
      <c r="ESV265" s="223"/>
      <c r="ESW265" s="418"/>
      <c r="ESX265" s="418"/>
      <c r="ESY265" s="331"/>
      <c r="ESZ265" s="332"/>
      <c r="ETA265" s="418"/>
      <c r="ETB265" s="223"/>
      <c r="ETC265" s="223"/>
      <c r="ETD265" s="333"/>
      <c r="ETE265" s="333"/>
      <c r="ETF265" s="223"/>
      <c r="ETG265" s="418"/>
      <c r="ETH265" s="418"/>
      <c r="ETI265" s="331"/>
      <c r="ETJ265" s="332"/>
      <c r="ETK265" s="418"/>
      <c r="ETL265" s="223"/>
      <c r="ETM265" s="223"/>
      <c r="ETN265" s="333"/>
      <c r="ETO265" s="333"/>
      <c r="ETP265" s="223"/>
      <c r="ETQ265" s="418"/>
      <c r="ETR265" s="418"/>
      <c r="ETS265" s="331"/>
      <c r="ETT265" s="332"/>
      <c r="ETU265" s="418"/>
      <c r="ETV265" s="223"/>
      <c r="ETW265" s="223"/>
      <c r="ETX265" s="333"/>
      <c r="ETY265" s="333"/>
      <c r="ETZ265" s="223"/>
      <c r="EUA265" s="418"/>
      <c r="EUB265" s="418"/>
      <c r="EUC265" s="331"/>
      <c r="EUD265" s="332"/>
      <c r="EUE265" s="418"/>
      <c r="EUF265" s="223"/>
      <c r="EUG265" s="223"/>
      <c r="EUH265" s="333"/>
      <c r="EUI265" s="333"/>
      <c r="EUJ265" s="223"/>
      <c r="EUK265" s="418"/>
      <c r="EUL265" s="418"/>
      <c r="EUM265" s="331"/>
      <c r="EUN265" s="332"/>
      <c r="EUO265" s="418"/>
      <c r="EUP265" s="223"/>
      <c r="EUQ265" s="223"/>
      <c r="EUR265" s="333"/>
      <c r="EUS265" s="333"/>
      <c r="EUT265" s="223"/>
      <c r="EUU265" s="418"/>
      <c r="EUV265" s="418"/>
      <c r="EUW265" s="331"/>
      <c r="EUX265" s="332"/>
      <c r="EUY265" s="418"/>
      <c r="EUZ265" s="223"/>
      <c r="EVA265" s="223"/>
      <c r="EVB265" s="333"/>
      <c r="EVC265" s="333"/>
      <c r="EVD265" s="223"/>
      <c r="EVE265" s="418"/>
      <c r="EVF265" s="418"/>
      <c r="EVG265" s="331"/>
      <c r="EVH265" s="332"/>
      <c r="EVI265" s="418"/>
      <c r="EVJ265" s="223"/>
      <c r="EVK265" s="223"/>
      <c r="EVL265" s="333"/>
      <c r="EVM265" s="333"/>
      <c r="EVN265" s="223"/>
      <c r="EVO265" s="418"/>
      <c r="EVP265" s="418"/>
      <c r="EVQ265" s="331"/>
      <c r="EVR265" s="332"/>
      <c r="EVS265" s="418"/>
      <c r="EVT265" s="223"/>
      <c r="EVU265" s="223"/>
      <c r="EVV265" s="333"/>
      <c r="EVW265" s="333"/>
      <c r="EVX265" s="223"/>
      <c r="EVY265" s="418"/>
      <c r="EVZ265" s="418"/>
      <c r="EWA265" s="331"/>
      <c r="EWB265" s="332"/>
      <c r="EWC265" s="418"/>
      <c r="EWD265" s="223"/>
      <c r="EWE265" s="223"/>
      <c r="EWF265" s="333"/>
      <c r="EWG265" s="333"/>
      <c r="EWH265" s="223"/>
      <c r="EWI265" s="418"/>
      <c r="EWJ265" s="418"/>
      <c r="EWK265" s="331"/>
      <c r="EWL265" s="332"/>
      <c r="EWM265" s="418"/>
      <c r="EWN265" s="223"/>
      <c r="EWO265" s="223"/>
      <c r="EWP265" s="333"/>
      <c r="EWQ265" s="333"/>
      <c r="EWR265" s="223"/>
      <c r="EWS265" s="418"/>
      <c r="EWT265" s="418"/>
      <c r="EWU265" s="331"/>
      <c r="EWV265" s="332"/>
      <c r="EWW265" s="418"/>
      <c r="EWX265" s="223"/>
      <c r="EWY265" s="223"/>
      <c r="EWZ265" s="333"/>
      <c r="EXA265" s="333"/>
      <c r="EXB265" s="223"/>
      <c r="EXC265" s="418"/>
      <c r="EXD265" s="418"/>
      <c r="EXE265" s="331"/>
      <c r="EXF265" s="332"/>
      <c r="EXG265" s="418"/>
      <c r="EXH265" s="223"/>
      <c r="EXI265" s="223"/>
      <c r="EXJ265" s="333"/>
      <c r="EXK265" s="333"/>
      <c r="EXL265" s="223"/>
      <c r="EXM265" s="418"/>
      <c r="EXN265" s="418"/>
      <c r="EXO265" s="331"/>
      <c r="EXP265" s="332"/>
      <c r="EXQ265" s="418"/>
      <c r="EXR265" s="223"/>
      <c r="EXS265" s="223"/>
      <c r="EXT265" s="333"/>
      <c r="EXU265" s="333"/>
      <c r="EXV265" s="223"/>
      <c r="EXW265" s="418"/>
      <c r="EXX265" s="418"/>
      <c r="EXY265" s="331"/>
      <c r="EXZ265" s="332"/>
      <c r="EYA265" s="418"/>
      <c r="EYB265" s="223"/>
      <c r="EYC265" s="223"/>
      <c r="EYD265" s="333"/>
      <c r="EYE265" s="333"/>
      <c r="EYF265" s="223"/>
      <c r="EYG265" s="418"/>
      <c r="EYH265" s="418"/>
      <c r="EYI265" s="331"/>
      <c r="EYJ265" s="332"/>
      <c r="EYK265" s="418"/>
      <c r="EYL265" s="223"/>
      <c r="EYM265" s="223"/>
      <c r="EYN265" s="333"/>
      <c r="EYO265" s="333"/>
      <c r="EYP265" s="223"/>
      <c r="EYQ265" s="418"/>
      <c r="EYR265" s="418"/>
      <c r="EYS265" s="331"/>
      <c r="EYT265" s="332"/>
      <c r="EYU265" s="418"/>
      <c r="EYV265" s="223"/>
      <c r="EYW265" s="223"/>
      <c r="EYX265" s="333"/>
      <c r="EYY265" s="333"/>
      <c r="EYZ265" s="223"/>
      <c r="EZA265" s="418"/>
      <c r="EZB265" s="418"/>
      <c r="EZC265" s="331"/>
      <c r="EZD265" s="332"/>
      <c r="EZE265" s="418"/>
      <c r="EZF265" s="223"/>
      <c r="EZG265" s="223"/>
      <c r="EZH265" s="333"/>
      <c r="EZI265" s="333"/>
      <c r="EZJ265" s="223"/>
      <c r="EZK265" s="418"/>
      <c r="EZL265" s="418"/>
      <c r="EZM265" s="331"/>
      <c r="EZN265" s="332"/>
      <c r="EZO265" s="418"/>
      <c r="EZP265" s="223"/>
      <c r="EZQ265" s="223"/>
      <c r="EZR265" s="333"/>
      <c r="EZS265" s="333"/>
      <c r="EZT265" s="223"/>
      <c r="EZU265" s="418"/>
      <c r="EZV265" s="418"/>
      <c r="EZW265" s="331"/>
      <c r="EZX265" s="332"/>
      <c r="EZY265" s="418"/>
      <c r="EZZ265" s="223"/>
      <c r="FAA265" s="223"/>
      <c r="FAB265" s="333"/>
      <c r="FAC265" s="333"/>
      <c r="FAD265" s="223"/>
      <c r="FAE265" s="418"/>
      <c r="FAF265" s="418"/>
      <c r="FAG265" s="331"/>
      <c r="FAH265" s="332"/>
      <c r="FAI265" s="418"/>
      <c r="FAJ265" s="223"/>
      <c r="FAK265" s="223"/>
      <c r="FAL265" s="333"/>
      <c r="FAM265" s="333"/>
      <c r="FAN265" s="223"/>
      <c r="FAO265" s="418"/>
      <c r="FAP265" s="418"/>
      <c r="FAQ265" s="331"/>
      <c r="FAR265" s="332"/>
      <c r="FAS265" s="418"/>
      <c r="FAT265" s="223"/>
      <c r="FAU265" s="223"/>
      <c r="FAV265" s="333"/>
      <c r="FAW265" s="333"/>
      <c r="FAX265" s="223"/>
      <c r="FAY265" s="418"/>
      <c r="FAZ265" s="418"/>
      <c r="FBA265" s="331"/>
      <c r="FBB265" s="332"/>
      <c r="FBC265" s="418"/>
      <c r="FBD265" s="223"/>
      <c r="FBE265" s="223"/>
      <c r="FBF265" s="333"/>
      <c r="FBG265" s="333"/>
      <c r="FBH265" s="223"/>
      <c r="FBI265" s="418"/>
      <c r="FBJ265" s="418"/>
      <c r="FBK265" s="331"/>
      <c r="FBL265" s="332"/>
      <c r="FBM265" s="418"/>
      <c r="FBN265" s="223"/>
      <c r="FBO265" s="223"/>
      <c r="FBP265" s="333"/>
      <c r="FBQ265" s="333"/>
      <c r="FBR265" s="223"/>
      <c r="FBS265" s="418"/>
      <c r="FBT265" s="418"/>
      <c r="FBU265" s="331"/>
      <c r="FBV265" s="332"/>
      <c r="FBW265" s="418"/>
      <c r="FBX265" s="223"/>
      <c r="FBY265" s="223"/>
      <c r="FBZ265" s="333"/>
      <c r="FCA265" s="333"/>
      <c r="FCB265" s="223"/>
      <c r="FCC265" s="418"/>
      <c r="FCD265" s="418"/>
      <c r="FCE265" s="331"/>
      <c r="FCF265" s="332"/>
      <c r="FCG265" s="418"/>
      <c r="FCH265" s="223"/>
      <c r="FCI265" s="223"/>
      <c r="FCJ265" s="333"/>
      <c r="FCK265" s="333"/>
      <c r="FCL265" s="223"/>
      <c r="FCM265" s="418"/>
      <c r="FCN265" s="418"/>
      <c r="FCO265" s="331"/>
      <c r="FCP265" s="332"/>
      <c r="FCQ265" s="418"/>
      <c r="FCR265" s="223"/>
      <c r="FCS265" s="223"/>
      <c r="FCT265" s="333"/>
      <c r="FCU265" s="333"/>
      <c r="FCV265" s="223"/>
      <c r="FCW265" s="418"/>
      <c r="FCX265" s="418"/>
      <c r="FCY265" s="331"/>
      <c r="FCZ265" s="332"/>
      <c r="FDA265" s="418"/>
      <c r="FDB265" s="223"/>
      <c r="FDC265" s="223"/>
      <c r="FDD265" s="333"/>
      <c r="FDE265" s="333"/>
      <c r="FDF265" s="223"/>
      <c r="FDG265" s="418"/>
      <c r="FDH265" s="418"/>
      <c r="FDI265" s="331"/>
      <c r="FDJ265" s="332"/>
      <c r="FDK265" s="418"/>
      <c r="FDL265" s="223"/>
      <c r="FDM265" s="223"/>
      <c r="FDN265" s="333"/>
      <c r="FDO265" s="333"/>
      <c r="FDP265" s="223"/>
      <c r="FDQ265" s="418"/>
      <c r="FDR265" s="418"/>
      <c r="FDS265" s="331"/>
      <c r="FDT265" s="332"/>
      <c r="FDU265" s="418"/>
      <c r="FDV265" s="223"/>
      <c r="FDW265" s="223"/>
      <c r="FDX265" s="333"/>
      <c r="FDY265" s="333"/>
      <c r="FDZ265" s="223"/>
      <c r="FEA265" s="418"/>
      <c r="FEB265" s="418"/>
      <c r="FEC265" s="331"/>
      <c r="FED265" s="332"/>
      <c r="FEE265" s="418"/>
      <c r="FEF265" s="223"/>
      <c r="FEG265" s="223"/>
      <c r="FEH265" s="333"/>
      <c r="FEI265" s="333"/>
      <c r="FEJ265" s="223"/>
      <c r="FEK265" s="418"/>
      <c r="FEL265" s="418"/>
      <c r="FEM265" s="331"/>
      <c r="FEN265" s="332"/>
      <c r="FEO265" s="418"/>
      <c r="FEP265" s="223"/>
      <c r="FEQ265" s="223"/>
      <c r="FER265" s="333"/>
      <c r="FES265" s="333"/>
      <c r="FET265" s="223"/>
      <c r="FEU265" s="418"/>
      <c r="FEV265" s="418"/>
      <c r="FEW265" s="331"/>
      <c r="FEX265" s="332"/>
      <c r="FEY265" s="418"/>
      <c r="FEZ265" s="223"/>
      <c r="FFA265" s="223"/>
      <c r="FFB265" s="333"/>
      <c r="FFC265" s="333"/>
      <c r="FFD265" s="223"/>
      <c r="FFE265" s="418"/>
      <c r="FFF265" s="418"/>
      <c r="FFG265" s="331"/>
      <c r="FFH265" s="332"/>
      <c r="FFI265" s="418"/>
      <c r="FFJ265" s="223"/>
      <c r="FFK265" s="223"/>
      <c r="FFL265" s="333"/>
      <c r="FFM265" s="333"/>
      <c r="FFN265" s="223"/>
      <c r="FFO265" s="418"/>
      <c r="FFP265" s="418"/>
      <c r="FFQ265" s="331"/>
      <c r="FFR265" s="332"/>
      <c r="FFS265" s="418"/>
      <c r="FFT265" s="223"/>
      <c r="FFU265" s="223"/>
      <c r="FFV265" s="333"/>
      <c r="FFW265" s="333"/>
      <c r="FFX265" s="223"/>
      <c r="FFY265" s="418"/>
      <c r="FFZ265" s="418"/>
      <c r="FGA265" s="331"/>
      <c r="FGB265" s="332"/>
      <c r="FGC265" s="418"/>
      <c r="FGD265" s="223"/>
      <c r="FGE265" s="223"/>
      <c r="FGF265" s="333"/>
      <c r="FGG265" s="333"/>
      <c r="FGH265" s="223"/>
      <c r="FGI265" s="418"/>
      <c r="FGJ265" s="418"/>
      <c r="FGK265" s="331"/>
      <c r="FGL265" s="332"/>
      <c r="FGM265" s="418"/>
      <c r="FGN265" s="223"/>
      <c r="FGO265" s="223"/>
      <c r="FGP265" s="333"/>
      <c r="FGQ265" s="333"/>
      <c r="FGR265" s="223"/>
      <c r="FGS265" s="418"/>
      <c r="FGT265" s="418"/>
      <c r="FGU265" s="331"/>
      <c r="FGV265" s="332"/>
      <c r="FGW265" s="418"/>
      <c r="FGX265" s="223"/>
      <c r="FGY265" s="223"/>
      <c r="FGZ265" s="333"/>
      <c r="FHA265" s="333"/>
      <c r="FHB265" s="223"/>
      <c r="FHC265" s="418"/>
      <c r="FHD265" s="418"/>
      <c r="FHE265" s="331"/>
      <c r="FHF265" s="332"/>
      <c r="FHG265" s="418"/>
      <c r="FHH265" s="223"/>
      <c r="FHI265" s="223"/>
      <c r="FHJ265" s="333"/>
      <c r="FHK265" s="333"/>
      <c r="FHL265" s="223"/>
      <c r="FHM265" s="418"/>
      <c r="FHN265" s="418"/>
      <c r="FHO265" s="331"/>
      <c r="FHP265" s="332"/>
      <c r="FHQ265" s="418"/>
      <c r="FHR265" s="223"/>
      <c r="FHS265" s="223"/>
      <c r="FHT265" s="333"/>
      <c r="FHU265" s="333"/>
      <c r="FHV265" s="223"/>
      <c r="FHW265" s="418"/>
      <c r="FHX265" s="418"/>
      <c r="FHY265" s="331"/>
      <c r="FHZ265" s="332"/>
      <c r="FIA265" s="418"/>
      <c r="FIB265" s="223"/>
      <c r="FIC265" s="223"/>
      <c r="FID265" s="333"/>
      <c r="FIE265" s="333"/>
      <c r="FIF265" s="223"/>
      <c r="FIG265" s="418"/>
      <c r="FIH265" s="418"/>
      <c r="FII265" s="331"/>
      <c r="FIJ265" s="332"/>
      <c r="FIK265" s="418"/>
      <c r="FIL265" s="223"/>
      <c r="FIM265" s="223"/>
      <c r="FIN265" s="333"/>
      <c r="FIO265" s="333"/>
      <c r="FIP265" s="223"/>
      <c r="FIQ265" s="418"/>
      <c r="FIR265" s="418"/>
      <c r="FIS265" s="331"/>
      <c r="FIT265" s="332"/>
      <c r="FIU265" s="418"/>
      <c r="FIV265" s="223"/>
      <c r="FIW265" s="223"/>
      <c r="FIX265" s="333"/>
      <c r="FIY265" s="333"/>
      <c r="FIZ265" s="223"/>
      <c r="FJA265" s="418"/>
      <c r="FJB265" s="418"/>
      <c r="FJC265" s="331"/>
      <c r="FJD265" s="332"/>
      <c r="FJE265" s="418"/>
      <c r="FJF265" s="223"/>
      <c r="FJG265" s="223"/>
      <c r="FJH265" s="333"/>
      <c r="FJI265" s="333"/>
      <c r="FJJ265" s="223"/>
      <c r="FJK265" s="418"/>
      <c r="FJL265" s="418"/>
      <c r="FJM265" s="331"/>
      <c r="FJN265" s="332"/>
      <c r="FJO265" s="418"/>
      <c r="FJP265" s="223"/>
      <c r="FJQ265" s="223"/>
      <c r="FJR265" s="333"/>
      <c r="FJS265" s="333"/>
      <c r="FJT265" s="223"/>
      <c r="FJU265" s="418"/>
      <c r="FJV265" s="418"/>
      <c r="FJW265" s="331"/>
      <c r="FJX265" s="332"/>
      <c r="FJY265" s="418"/>
      <c r="FJZ265" s="223"/>
      <c r="FKA265" s="223"/>
      <c r="FKB265" s="333"/>
      <c r="FKC265" s="333"/>
      <c r="FKD265" s="223"/>
      <c r="FKE265" s="418"/>
      <c r="FKF265" s="418"/>
      <c r="FKG265" s="331"/>
      <c r="FKH265" s="332"/>
      <c r="FKI265" s="418"/>
      <c r="FKJ265" s="223"/>
      <c r="FKK265" s="223"/>
      <c r="FKL265" s="333"/>
      <c r="FKM265" s="333"/>
      <c r="FKN265" s="223"/>
      <c r="FKO265" s="418"/>
      <c r="FKP265" s="418"/>
      <c r="FKQ265" s="331"/>
      <c r="FKR265" s="332"/>
      <c r="FKS265" s="418"/>
      <c r="FKT265" s="223"/>
      <c r="FKU265" s="223"/>
      <c r="FKV265" s="333"/>
      <c r="FKW265" s="333"/>
      <c r="FKX265" s="223"/>
      <c r="FKY265" s="418"/>
      <c r="FKZ265" s="418"/>
      <c r="FLA265" s="331"/>
      <c r="FLB265" s="332"/>
      <c r="FLC265" s="418"/>
      <c r="FLD265" s="223"/>
      <c r="FLE265" s="223"/>
      <c r="FLF265" s="333"/>
      <c r="FLG265" s="333"/>
      <c r="FLH265" s="223"/>
      <c r="FLI265" s="418"/>
      <c r="FLJ265" s="418"/>
      <c r="FLK265" s="331"/>
      <c r="FLL265" s="332"/>
      <c r="FLM265" s="418"/>
      <c r="FLN265" s="223"/>
      <c r="FLO265" s="223"/>
      <c r="FLP265" s="333"/>
      <c r="FLQ265" s="333"/>
      <c r="FLR265" s="223"/>
      <c r="FLS265" s="418"/>
      <c r="FLT265" s="418"/>
      <c r="FLU265" s="331"/>
      <c r="FLV265" s="332"/>
      <c r="FLW265" s="418"/>
      <c r="FLX265" s="223"/>
      <c r="FLY265" s="223"/>
      <c r="FLZ265" s="333"/>
      <c r="FMA265" s="333"/>
      <c r="FMB265" s="223"/>
      <c r="FMC265" s="418"/>
      <c r="FMD265" s="418"/>
      <c r="FME265" s="331"/>
      <c r="FMF265" s="332"/>
      <c r="FMG265" s="418"/>
      <c r="FMH265" s="223"/>
      <c r="FMI265" s="223"/>
      <c r="FMJ265" s="333"/>
      <c r="FMK265" s="333"/>
      <c r="FML265" s="223"/>
      <c r="FMM265" s="418"/>
      <c r="FMN265" s="418"/>
      <c r="FMO265" s="331"/>
      <c r="FMP265" s="332"/>
      <c r="FMQ265" s="418"/>
      <c r="FMR265" s="223"/>
      <c r="FMS265" s="223"/>
      <c r="FMT265" s="333"/>
      <c r="FMU265" s="333"/>
      <c r="FMV265" s="223"/>
      <c r="FMW265" s="418"/>
      <c r="FMX265" s="418"/>
      <c r="FMY265" s="331"/>
      <c r="FMZ265" s="332"/>
      <c r="FNA265" s="418"/>
      <c r="FNB265" s="223"/>
      <c r="FNC265" s="223"/>
      <c r="FND265" s="333"/>
      <c r="FNE265" s="333"/>
      <c r="FNF265" s="223"/>
      <c r="FNG265" s="418"/>
      <c r="FNH265" s="418"/>
      <c r="FNI265" s="331"/>
      <c r="FNJ265" s="332"/>
      <c r="FNK265" s="418"/>
      <c r="FNL265" s="223"/>
      <c r="FNM265" s="223"/>
      <c r="FNN265" s="333"/>
      <c r="FNO265" s="333"/>
      <c r="FNP265" s="223"/>
      <c r="FNQ265" s="418"/>
      <c r="FNR265" s="418"/>
      <c r="FNS265" s="331"/>
      <c r="FNT265" s="332"/>
      <c r="FNU265" s="418"/>
      <c r="FNV265" s="223"/>
      <c r="FNW265" s="223"/>
      <c r="FNX265" s="333"/>
      <c r="FNY265" s="333"/>
      <c r="FNZ265" s="223"/>
      <c r="FOA265" s="418"/>
      <c r="FOB265" s="418"/>
      <c r="FOC265" s="331"/>
      <c r="FOD265" s="332"/>
      <c r="FOE265" s="418"/>
      <c r="FOF265" s="223"/>
      <c r="FOG265" s="223"/>
      <c r="FOH265" s="333"/>
      <c r="FOI265" s="333"/>
      <c r="FOJ265" s="223"/>
      <c r="FOK265" s="418"/>
      <c r="FOL265" s="418"/>
      <c r="FOM265" s="331"/>
      <c r="FON265" s="332"/>
      <c r="FOO265" s="418"/>
      <c r="FOP265" s="223"/>
      <c r="FOQ265" s="223"/>
      <c r="FOR265" s="333"/>
      <c r="FOS265" s="333"/>
      <c r="FOT265" s="223"/>
      <c r="FOU265" s="418"/>
      <c r="FOV265" s="418"/>
      <c r="FOW265" s="331"/>
      <c r="FOX265" s="332"/>
      <c r="FOY265" s="418"/>
      <c r="FOZ265" s="223"/>
      <c r="FPA265" s="223"/>
      <c r="FPB265" s="333"/>
      <c r="FPC265" s="333"/>
      <c r="FPD265" s="223"/>
      <c r="FPE265" s="418"/>
      <c r="FPF265" s="418"/>
      <c r="FPG265" s="331"/>
      <c r="FPH265" s="332"/>
      <c r="FPI265" s="418"/>
      <c r="FPJ265" s="223"/>
      <c r="FPK265" s="223"/>
      <c r="FPL265" s="333"/>
      <c r="FPM265" s="333"/>
      <c r="FPN265" s="223"/>
      <c r="FPO265" s="418"/>
      <c r="FPP265" s="418"/>
      <c r="FPQ265" s="331"/>
      <c r="FPR265" s="332"/>
      <c r="FPS265" s="418"/>
      <c r="FPT265" s="223"/>
      <c r="FPU265" s="223"/>
      <c r="FPV265" s="333"/>
      <c r="FPW265" s="333"/>
      <c r="FPX265" s="223"/>
      <c r="FPY265" s="418"/>
      <c r="FPZ265" s="418"/>
      <c r="FQA265" s="331"/>
      <c r="FQB265" s="332"/>
      <c r="FQC265" s="418"/>
      <c r="FQD265" s="223"/>
      <c r="FQE265" s="223"/>
      <c r="FQF265" s="333"/>
      <c r="FQG265" s="333"/>
      <c r="FQH265" s="223"/>
      <c r="FQI265" s="418"/>
      <c r="FQJ265" s="418"/>
      <c r="FQK265" s="331"/>
      <c r="FQL265" s="332"/>
      <c r="FQM265" s="418"/>
      <c r="FQN265" s="223"/>
      <c r="FQO265" s="223"/>
      <c r="FQP265" s="333"/>
      <c r="FQQ265" s="333"/>
      <c r="FQR265" s="223"/>
      <c r="FQS265" s="418"/>
      <c r="FQT265" s="418"/>
      <c r="FQU265" s="331"/>
      <c r="FQV265" s="332"/>
      <c r="FQW265" s="418"/>
      <c r="FQX265" s="223"/>
      <c r="FQY265" s="223"/>
      <c r="FQZ265" s="333"/>
      <c r="FRA265" s="333"/>
      <c r="FRB265" s="223"/>
      <c r="FRC265" s="418"/>
      <c r="FRD265" s="418"/>
      <c r="FRE265" s="331"/>
      <c r="FRF265" s="332"/>
      <c r="FRG265" s="418"/>
      <c r="FRH265" s="223"/>
      <c r="FRI265" s="223"/>
      <c r="FRJ265" s="333"/>
      <c r="FRK265" s="333"/>
      <c r="FRL265" s="223"/>
      <c r="FRM265" s="418"/>
      <c r="FRN265" s="418"/>
      <c r="FRO265" s="331"/>
      <c r="FRP265" s="332"/>
      <c r="FRQ265" s="418"/>
      <c r="FRR265" s="223"/>
      <c r="FRS265" s="223"/>
      <c r="FRT265" s="333"/>
      <c r="FRU265" s="333"/>
      <c r="FRV265" s="223"/>
      <c r="FRW265" s="418"/>
      <c r="FRX265" s="418"/>
      <c r="FRY265" s="331"/>
      <c r="FRZ265" s="332"/>
      <c r="FSA265" s="418"/>
      <c r="FSB265" s="223"/>
      <c r="FSC265" s="223"/>
      <c r="FSD265" s="333"/>
      <c r="FSE265" s="333"/>
      <c r="FSF265" s="223"/>
      <c r="FSG265" s="418"/>
      <c r="FSH265" s="418"/>
      <c r="FSI265" s="331"/>
      <c r="FSJ265" s="332"/>
      <c r="FSK265" s="418"/>
      <c r="FSL265" s="223"/>
      <c r="FSM265" s="223"/>
      <c r="FSN265" s="333"/>
      <c r="FSO265" s="333"/>
      <c r="FSP265" s="223"/>
      <c r="FSQ265" s="418"/>
      <c r="FSR265" s="418"/>
      <c r="FSS265" s="331"/>
      <c r="FST265" s="332"/>
      <c r="FSU265" s="418"/>
      <c r="FSV265" s="223"/>
      <c r="FSW265" s="223"/>
      <c r="FSX265" s="333"/>
      <c r="FSY265" s="333"/>
      <c r="FSZ265" s="223"/>
      <c r="FTA265" s="418"/>
      <c r="FTB265" s="418"/>
      <c r="FTC265" s="331"/>
      <c r="FTD265" s="332"/>
      <c r="FTE265" s="418"/>
      <c r="FTF265" s="223"/>
      <c r="FTG265" s="223"/>
      <c r="FTH265" s="333"/>
      <c r="FTI265" s="333"/>
      <c r="FTJ265" s="223"/>
      <c r="FTK265" s="418"/>
      <c r="FTL265" s="418"/>
      <c r="FTM265" s="331"/>
      <c r="FTN265" s="332"/>
      <c r="FTO265" s="418"/>
      <c r="FTP265" s="223"/>
      <c r="FTQ265" s="223"/>
      <c r="FTR265" s="333"/>
      <c r="FTS265" s="333"/>
      <c r="FTT265" s="223"/>
      <c r="FTU265" s="418"/>
      <c r="FTV265" s="418"/>
      <c r="FTW265" s="331"/>
      <c r="FTX265" s="332"/>
      <c r="FTY265" s="418"/>
      <c r="FTZ265" s="223"/>
      <c r="FUA265" s="223"/>
      <c r="FUB265" s="333"/>
      <c r="FUC265" s="333"/>
      <c r="FUD265" s="223"/>
      <c r="FUE265" s="418"/>
      <c r="FUF265" s="418"/>
      <c r="FUG265" s="331"/>
      <c r="FUH265" s="332"/>
      <c r="FUI265" s="418"/>
      <c r="FUJ265" s="223"/>
      <c r="FUK265" s="223"/>
      <c r="FUL265" s="333"/>
      <c r="FUM265" s="333"/>
      <c r="FUN265" s="223"/>
      <c r="FUO265" s="418"/>
      <c r="FUP265" s="418"/>
      <c r="FUQ265" s="331"/>
      <c r="FUR265" s="332"/>
      <c r="FUS265" s="418"/>
      <c r="FUT265" s="223"/>
      <c r="FUU265" s="223"/>
      <c r="FUV265" s="333"/>
      <c r="FUW265" s="333"/>
      <c r="FUX265" s="223"/>
      <c r="FUY265" s="418"/>
      <c r="FUZ265" s="418"/>
      <c r="FVA265" s="331"/>
      <c r="FVB265" s="332"/>
      <c r="FVC265" s="418"/>
      <c r="FVD265" s="223"/>
      <c r="FVE265" s="223"/>
      <c r="FVF265" s="333"/>
      <c r="FVG265" s="333"/>
      <c r="FVH265" s="223"/>
      <c r="FVI265" s="418"/>
      <c r="FVJ265" s="418"/>
      <c r="FVK265" s="331"/>
      <c r="FVL265" s="332"/>
      <c r="FVM265" s="418"/>
      <c r="FVN265" s="223"/>
      <c r="FVO265" s="223"/>
      <c r="FVP265" s="333"/>
      <c r="FVQ265" s="333"/>
      <c r="FVR265" s="223"/>
      <c r="FVS265" s="418"/>
      <c r="FVT265" s="418"/>
      <c r="FVU265" s="331"/>
      <c r="FVV265" s="332"/>
      <c r="FVW265" s="418"/>
      <c r="FVX265" s="223"/>
      <c r="FVY265" s="223"/>
      <c r="FVZ265" s="333"/>
      <c r="FWA265" s="333"/>
      <c r="FWB265" s="223"/>
      <c r="FWC265" s="418"/>
      <c r="FWD265" s="418"/>
      <c r="FWE265" s="331"/>
      <c r="FWF265" s="332"/>
      <c r="FWG265" s="418"/>
      <c r="FWH265" s="223"/>
      <c r="FWI265" s="223"/>
      <c r="FWJ265" s="333"/>
      <c r="FWK265" s="333"/>
      <c r="FWL265" s="223"/>
      <c r="FWM265" s="418"/>
      <c r="FWN265" s="418"/>
      <c r="FWO265" s="331"/>
      <c r="FWP265" s="332"/>
      <c r="FWQ265" s="418"/>
      <c r="FWR265" s="223"/>
      <c r="FWS265" s="223"/>
      <c r="FWT265" s="333"/>
      <c r="FWU265" s="333"/>
      <c r="FWV265" s="223"/>
      <c r="FWW265" s="418"/>
      <c r="FWX265" s="418"/>
      <c r="FWY265" s="331"/>
      <c r="FWZ265" s="332"/>
      <c r="FXA265" s="418"/>
      <c r="FXB265" s="223"/>
      <c r="FXC265" s="223"/>
      <c r="FXD265" s="333"/>
      <c r="FXE265" s="333"/>
      <c r="FXF265" s="223"/>
      <c r="FXG265" s="418"/>
      <c r="FXH265" s="418"/>
      <c r="FXI265" s="331"/>
      <c r="FXJ265" s="332"/>
      <c r="FXK265" s="418"/>
      <c r="FXL265" s="223"/>
      <c r="FXM265" s="223"/>
      <c r="FXN265" s="333"/>
      <c r="FXO265" s="333"/>
      <c r="FXP265" s="223"/>
      <c r="FXQ265" s="418"/>
      <c r="FXR265" s="418"/>
      <c r="FXS265" s="331"/>
      <c r="FXT265" s="332"/>
      <c r="FXU265" s="418"/>
      <c r="FXV265" s="223"/>
      <c r="FXW265" s="223"/>
      <c r="FXX265" s="333"/>
      <c r="FXY265" s="333"/>
      <c r="FXZ265" s="223"/>
      <c r="FYA265" s="418"/>
      <c r="FYB265" s="418"/>
      <c r="FYC265" s="331"/>
      <c r="FYD265" s="332"/>
      <c r="FYE265" s="418"/>
      <c r="FYF265" s="223"/>
      <c r="FYG265" s="223"/>
      <c r="FYH265" s="333"/>
      <c r="FYI265" s="333"/>
      <c r="FYJ265" s="223"/>
      <c r="FYK265" s="418"/>
      <c r="FYL265" s="418"/>
      <c r="FYM265" s="331"/>
      <c r="FYN265" s="332"/>
      <c r="FYO265" s="418"/>
      <c r="FYP265" s="223"/>
      <c r="FYQ265" s="223"/>
      <c r="FYR265" s="333"/>
      <c r="FYS265" s="333"/>
      <c r="FYT265" s="223"/>
      <c r="FYU265" s="418"/>
      <c r="FYV265" s="418"/>
      <c r="FYW265" s="331"/>
      <c r="FYX265" s="332"/>
      <c r="FYY265" s="418"/>
      <c r="FYZ265" s="223"/>
      <c r="FZA265" s="223"/>
      <c r="FZB265" s="333"/>
      <c r="FZC265" s="333"/>
      <c r="FZD265" s="223"/>
      <c r="FZE265" s="418"/>
      <c r="FZF265" s="418"/>
      <c r="FZG265" s="331"/>
      <c r="FZH265" s="332"/>
      <c r="FZI265" s="418"/>
      <c r="FZJ265" s="223"/>
      <c r="FZK265" s="223"/>
      <c r="FZL265" s="333"/>
      <c r="FZM265" s="333"/>
      <c r="FZN265" s="223"/>
      <c r="FZO265" s="418"/>
      <c r="FZP265" s="418"/>
      <c r="FZQ265" s="331"/>
      <c r="FZR265" s="332"/>
      <c r="FZS265" s="418"/>
      <c r="FZT265" s="223"/>
      <c r="FZU265" s="223"/>
      <c r="FZV265" s="333"/>
      <c r="FZW265" s="333"/>
      <c r="FZX265" s="223"/>
      <c r="FZY265" s="418"/>
      <c r="FZZ265" s="418"/>
      <c r="GAA265" s="331"/>
      <c r="GAB265" s="332"/>
      <c r="GAC265" s="418"/>
      <c r="GAD265" s="223"/>
      <c r="GAE265" s="223"/>
      <c r="GAF265" s="333"/>
      <c r="GAG265" s="333"/>
      <c r="GAH265" s="223"/>
      <c r="GAI265" s="418"/>
      <c r="GAJ265" s="418"/>
      <c r="GAK265" s="331"/>
      <c r="GAL265" s="332"/>
      <c r="GAM265" s="418"/>
      <c r="GAN265" s="223"/>
      <c r="GAO265" s="223"/>
      <c r="GAP265" s="333"/>
      <c r="GAQ265" s="333"/>
      <c r="GAR265" s="223"/>
      <c r="GAS265" s="418"/>
      <c r="GAT265" s="418"/>
      <c r="GAU265" s="331"/>
      <c r="GAV265" s="332"/>
      <c r="GAW265" s="418"/>
      <c r="GAX265" s="223"/>
      <c r="GAY265" s="223"/>
      <c r="GAZ265" s="333"/>
      <c r="GBA265" s="333"/>
      <c r="GBB265" s="223"/>
      <c r="GBC265" s="418"/>
      <c r="GBD265" s="418"/>
      <c r="GBE265" s="331"/>
      <c r="GBF265" s="332"/>
      <c r="GBG265" s="418"/>
      <c r="GBH265" s="223"/>
      <c r="GBI265" s="223"/>
      <c r="GBJ265" s="333"/>
      <c r="GBK265" s="333"/>
      <c r="GBL265" s="223"/>
      <c r="GBM265" s="418"/>
      <c r="GBN265" s="418"/>
      <c r="GBO265" s="331"/>
      <c r="GBP265" s="332"/>
      <c r="GBQ265" s="418"/>
      <c r="GBR265" s="223"/>
      <c r="GBS265" s="223"/>
      <c r="GBT265" s="333"/>
      <c r="GBU265" s="333"/>
      <c r="GBV265" s="223"/>
      <c r="GBW265" s="418"/>
      <c r="GBX265" s="418"/>
      <c r="GBY265" s="331"/>
      <c r="GBZ265" s="332"/>
      <c r="GCA265" s="418"/>
      <c r="GCB265" s="223"/>
      <c r="GCC265" s="223"/>
      <c r="GCD265" s="333"/>
      <c r="GCE265" s="333"/>
      <c r="GCF265" s="223"/>
      <c r="GCG265" s="418"/>
      <c r="GCH265" s="418"/>
      <c r="GCI265" s="331"/>
      <c r="GCJ265" s="332"/>
      <c r="GCK265" s="418"/>
      <c r="GCL265" s="223"/>
      <c r="GCM265" s="223"/>
      <c r="GCN265" s="333"/>
      <c r="GCO265" s="333"/>
      <c r="GCP265" s="223"/>
      <c r="GCQ265" s="418"/>
      <c r="GCR265" s="418"/>
      <c r="GCS265" s="331"/>
      <c r="GCT265" s="332"/>
      <c r="GCU265" s="418"/>
      <c r="GCV265" s="223"/>
      <c r="GCW265" s="223"/>
      <c r="GCX265" s="333"/>
      <c r="GCY265" s="333"/>
      <c r="GCZ265" s="223"/>
      <c r="GDA265" s="418"/>
      <c r="GDB265" s="418"/>
      <c r="GDC265" s="331"/>
      <c r="GDD265" s="332"/>
      <c r="GDE265" s="418"/>
      <c r="GDF265" s="223"/>
      <c r="GDG265" s="223"/>
      <c r="GDH265" s="333"/>
      <c r="GDI265" s="333"/>
      <c r="GDJ265" s="223"/>
      <c r="GDK265" s="418"/>
      <c r="GDL265" s="418"/>
      <c r="GDM265" s="331"/>
      <c r="GDN265" s="332"/>
      <c r="GDO265" s="418"/>
      <c r="GDP265" s="223"/>
      <c r="GDQ265" s="223"/>
      <c r="GDR265" s="333"/>
      <c r="GDS265" s="333"/>
      <c r="GDT265" s="223"/>
      <c r="GDU265" s="418"/>
      <c r="GDV265" s="418"/>
      <c r="GDW265" s="331"/>
      <c r="GDX265" s="332"/>
      <c r="GDY265" s="418"/>
      <c r="GDZ265" s="223"/>
      <c r="GEA265" s="223"/>
      <c r="GEB265" s="333"/>
      <c r="GEC265" s="333"/>
      <c r="GED265" s="223"/>
      <c r="GEE265" s="418"/>
      <c r="GEF265" s="418"/>
      <c r="GEG265" s="331"/>
      <c r="GEH265" s="332"/>
      <c r="GEI265" s="418"/>
      <c r="GEJ265" s="223"/>
      <c r="GEK265" s="223"/>
      <c r="GEL265" s="333"/>
      <c r="GEM265" s="333"/>
      <c r="GEN265" s="223"/>
      <c r="GEO265" s="418"/>
      <c r="GEP265" s="418"/>
      <c r="GEQ265" s="331"/>
      <c r="GER265" s="332"/>
      <c r="GES265" s="418"/>
      <c r="GET265" s="223"/>
      <c r="GEU265" s="223"/>
      <c r="GEV265" s="333"/>
      <c r="GEW265" s="333"/>
      <c r="GEX265" s="223"/>
      <c r="GEY265" s="418"/>
      <c r="GEZ265" s="418"/>
      <c r="GFA265" s="331"/>
      <c r="GFB265" s="332"/>
      <c r="GFC265" s="418"/>
      <c r="GFD265" s="223"/>
      <c r="GFE265" s="223"/>
      <c r="GFF265" s="333"/>
      <c r="GFG265" s="333"/>
      <c r="GFH265" s="223"/>
      <c r="GFI265" s="418"/>
      <c r="GFJ265" s="418"/>
      <c r="GFK265" s="331"/>
      <c r="GFL265" s="332"/>
      <c r="GFM265" s="418"/>
      <c r="GFN265" s="223"/>
      <c r="GFO265" s="223"/>
      <c r="GFP265" s="333"/>
      <c r="GFQ265" s="333"/>
      <c r="GFR265" s="223"/>
      <c r="GFS265" s="418"/>
      <c r="GFT265" s="418"/>
      <c r="GFU265" s="331"/>
      <c r="GFV265" s="332"/>
      <c r="GFW265" s="418"/>
      <c r="GFX265" s="223"/>
      <c r="GFY265" s="223"/>
      <c r="GFZ265" s="333"/>
      <c r="GGA265" s="333"/>
      <c r="GGB265" s="223"/>
      <c r="GGC265" s="418"/>
      <c r="GGD265" s="418"/>
      <c r="GGE265" s="331"/>
      <c r="GGF265" s="332"/>
      <c r="GGG265" s="418"/>
      <c r="GGH265" s="223"/>
      <c r="GGI265" s="223"/>
      <c r="GGJ265" s="333"/>
      <c r="GGK265" s="333"/>
      <c r="GGL265" s="223"/>
      <c r="GGM265" s="418"/>
      <c r="GGN265" s="418"/>
      <c r="GGO265" s="331"/>
      <c r="GGP265" s="332"/>
      <c r="GGQ265" s="418"/>
      <c r="GGR265" s="223"/>
      <c r="GGS265" s="223"/>
      <c r="GGT265" s="333"/>
      <c r="GGU265" s="333"/>
      <c r="GGV265" s="223"/>
      <c r="GGW265" s="418"/>
      <c r="GGX265" s="418"/>
      <c r="GGY265" s="331"/>
      <c r="GGZ265" s="332"/>
      <c r="GHA265" s="418"/>
      <c r="GHB265" s="223"/>
      <c r="GHC265" s="223"/>
      <c r="GHD265" s="333"/>
      <c r="GHE265" s="333"/>
      <c r="GHF265" s="223"/>
      <c r="GHG265" s="418"/>
      <c r="GHH265" s="418"/>
      <c r="GHI265" s="331"/>
      <c r="GHJ265" s="332"/>
      <c r="GHK265" s="418"/>
      <c r="GHL265" s="223"/>
      <c r="GHM265" s="223"/>
      <c r="GHN265" s="333"/>
      <c r="GHO265" s="333"/>
      <c r="GHP265" s="223"/>
      <c r="GHQ265" s="418"/>
      <c r="GHR265" s="418"/>
      <c r="GHS265" s="331"/>
      <c r="GHT265" s="332"/>
      <c r="GHU265" s="418"/>
      <c r="GHV265" s="223"/>
      <c r="GHW265" s="223"/>
      <c r="GHX265" s="333"/>
      <c r="GHY265" s="333"/>
      <c r="GHZ265" s="223"/>
      <c r="GIA265" s="418"/>
      <c r="GIB265" s="418"/>
      <c r="GIC265" s="331"/>
      <c r="GID265" s="332"/>
      <c r="GIE265" s="418"/>
      <c r="GIF265" s="223"/>
      <c r="GIG265" s="223"/>
      <c r="GIH265" s="333"/>
      <c r="GII265" s="333"/>
      <c r="GIJ265" s="223"/>
      <c r="GIK265" s="418"/>
      <c r="GIL265" s="418"/>
      <c r="GIM265" s="331"/>
      <c r="GIN265" s="332"/>
      <c r="GIO265" s="418"/>
      <c r="GIP265" s="223"/>
      <c r="GIQ265" s="223"/>
      <c r="GIR265" s="333"/>
      <c r="GIS265" s="333"/>
      <c r="GIT265" s="223"/>
      <c r="GIU265" s="418"/>
      <c r="GIV265" s="418"/>
      <c r="GIW265" s="331"/>
      <c r="GIX265" s="332"/>
      <c r="GIY265" s="418"/>
      <c r="GIZ265" s="223"/>
      <c r="GJA265" s="223"/>
      <c r="GJB265" s="333"/>
      <c r="GJC265" s="333"/>
      <c r="GJD265" s="223"/>
      <c r="GJE265" s="418"/>
      <c r="GJF265" s="418"/>
      <c r="GJG265" s="331"/>
      <c r="GJH265" s="332"/>
      <c r="GJI265" s="418"/>
      <c r="GJJ265" s="223"/>
      <c r="GJK265" s="223"/>
      <c r="GJL265" s="333"/>
      <c r="GJM265" s="333"/>
      <c r="GJN265" s="223"/>
      <c r="GJO265" s="418"/>
      <c r="GJP265" s="418"/>
      <c r="GJQ265" s="331"/>
      <c r="GJR265" s="332"/>
      <c r="GJS265" s="418"/>
      <c r="GJT265" s="223"/>
      <c r="GJU265" s="223"/>
      <c r="GJV265" s="333"/>
      <c r="GJW265" s="333"/>
      <c r="GJX265" s="223"/>
      <c r="GJY265" s="418"/>
      <c r="GJZ265" s="418"/>
      <c r="GKA265" s="331"/>
      <c r="GKB265" s="332"/>
      <c r="GKC265" s="418"/>
      <c r="GKD265" s="223"/>
      <c r="GKE265" s="223"/>
      <c r="GKF265" s="333"/>
      <c r="GKG265" s="333"/>
      <c r="GKH265" s="223"/>
      <c r="GKI265" s="418"/>
      <c r="GKJ265" s="418"/>
      <c r="GKK265" s="331"/>
      <c r="GKL265" s="332"/>
      <c r="GKM265" s="418"/>
      <c r="GKN265" s="223"/>
      <c r="GKO265" s="223"/>
      <c r="GKP265" s="333"/>
      <c r="GKQ265" s="333"/>
      <c r="GKR265" s="223"/>
      <c r="GKS265" s="418"/>
      <c r="GKT265" s="418"/>
      <c r="GKU265" s="331"/>
      <c r="GKV265" s="332"/>
      <c r="GKW265" s="418"/>
      <c r="GKX265" s="223"/>
      <c r="GKY265" s="223"/>
      <c r="GKZ265" s="333"/>
      <c r="GLA265" s="333"/>
      <c r="GLB265" s="223"/>
      <c r="GLC265" s="418"/>
      <c r="GLD265" s="418"/>
      <c r="GLE265" s="331"/>
      <c r="GLF265" s="332"/>
      <c r="GLG265" s="418"/>
      <c r="GLH265" s="223"/>
      <c r="GLI265" s="223"/>
      <c r="GLJ265" s="333"/>
      <c r="GLK265" s="333"/>
      <c r="GLL265" s="223"/>
      <c r="GLM265" s="418"/>
      <c r="GLN265" s="418"/>
      <c r="GLO265" s="331"/>
      <c r="GLP265" s="332"/>
      <c r="GLQ265" s="418"/>
      <c r="GLR265" s="223"/>
      <c r="GLS265" s="223"/>
      <c r="GLT265" s="333"/>
      <c r="GLU265" s="333"/>
      <c r="GLV265" s="223"/>
      <c r="GLW265" s="418"/>
      <c r="GLX265" s="418"/>
      <c r="GLY265" s="331"/>
      <c r="GLZ265" s="332"/>
      <c r="GMA265" s="418"/>
      <c r="GMB265" s="223"/>
      <c r="GMC265" s="223"/>
      <c r="GMD265" s="333"/>
      <c r="GME265" s="333"/>
      <c r="GMF265" s="223"/>
      <c r="GMG265" s="418"/>
      <c r="GMH265" s="418"/>
      <c r="GMI265" s="331"/>
      <c r="GMJ265" s="332"/>
      <c r="GMK265" s="418"/>
      <c r="GML265" s="223"/>
      <c r="GMM265" s="223"/>
      <c r="GMN265" s="333"/>
      <c r="GMO265" s="333"/>
      <c r="GMP265" s="223"/>
      <c r="GMQ265" s="418"/>
      <c r="GMR265" s="418"/>
      <c r="GMS265" s="331"/>
      <c r="GMT265" s="332"/>
      <c r="GMU265" s="418"/>
      <c r="GMV265" s="223"/>
      <c r="GMW265" s="223"/>
      <c r="GMX265" s="333"/>
      <c r="GMY265" s="333"/>
      <c r="GMZ265" s="223"/>
      <c r="GNA265" s="418"/>
      <c r="GNB265" s="418"/>
      <c r="GNC265" s="331"/>
      <c r="GND265" s="332"/>
      <c r="GNE265" s="418"/>
      <c r="GNF265" s="223"/>
      <c r="GNG265" s="223"/>
      <c r="GNH265" s="333"/>
      <c r="GNI265" s="333"/>
      <c r="GNJ265" s="223"/>
      <c r="GNK265" s="418"/>
      <c r="GNL265" s="418"/>
      <c r="GNM265" s="331"/>
      <c r="GNN265" s="332"/>
      <c r="GNO265" s="418"/>
      <c r="GNP265" s="223"/>
      <c r="GNQ265" s="223"/>
      <c r="GNR265" s="333"/>
      <c r="GNS265" s="333"/>
      <c r="GNT265" s="223"/>
      <c r="GNU265" s="418"/>
      <c r="GNV265" s="418"/>
      <c r="GNW265" s="331"/>
      <c r="GNX265" s="332"/>
      <c r="GNY265" s="418"/>
      <c r="GNZ265" s="223"/>
      <c r="GOA265" s="223"/>
      <c r="GOB265" s="333"/>
      <c r="GOC265" s="333"/>
      <c r="GOD265" s="223"/>
      <c r="GOE265" s="418"/>
      <c r="GOF265" s="418"/>
      <c r="GOG265" s="331"/>
      <c r="GOH265" s="332"/>
      <c r="GOI265" s="418"/>
      <c r="GOJ265" s="223"/>
      <c r="GOK265" s="223"/>
      <c r="GOL265" s="333"/>
      <c r="GOM265" s="333"/>
      <c r="GON265" s="223"/>
      <c r="GOO265" s="418"/>
      <c r="GOP265" s="418"/>
      <c r="GOQ265" s="331"/>
      <c r="GOR265" s="332"/>
      <c r="GOS265" s="418"/>
      <c r="GOT265" s="223"/>
      <c r="GOU265" s="223"/>
      <c r="GOV265" s="333"/>
      <c r="GOW265" s="333"/>
      <c r="GOX265" s="223"/>
      <c r="GOY265" s="418"/>
      <c r="GOZ265" s="418"/>
      <c r="GPA265" s="331"/>
      <c r="GPB265" s="332"/>
      <c r="GPC265" s="418"/>
      <c r="GPD265" s="223"/>
      <c r="GPE265" s="223"/>
      <c r="GPF265" s="333"/>
      <c r="GPG265" s="333"/>
      <c r="GPH265" s="223"/>
      <c r="GPI265" s="418"/>
      <c r="GPJ265" s="418"/>
      <c r="GPK265" s="331"/>
      <c r="GPL265" s="332"/>
      <c r="GPM265" s="418"/>
      <c r="GPN265" s="223"/>
      <c r="GPO265" s="223"/>
      <c r="GPP265" s="333"/>
      <c r="GPQ265" s="333"/>
      <c r="GPR265" s="223"/>
      <c r="GPS265" s="418"/>
      <c r="GPT265" s="418"/>
      <c r="GPU265" s="331"/>
      <c r="GPV265" s="332"/>
      <c r="GPW265" s="418"/>
      <c r="GPX265" s="223"/>
      <c r="GPY265" s="223"/>
      <c r="GPZ265" s="333"/>
      <c r="GQA265" s="333"/>
      <c r="GQB265" s="223"/>
      <c r="GQC265" s="418"/>
      <c r="GQD265" s="418"/>
      <c r="GQE265" s="331"/>
      <c r="GQF265" s="332"/>
      <c r="GQG265" s="418"/>
      <c r="GQH265" s="223"/>
      <c r="GQI265" s="223"/>
      <c r="GQJ265" s="333"/>
      <c r="GQK265" s="333"/>
      <c r="GQL265" s="223"/>
      <c r="GQM265" s="418"/>
      <c r="GQN265" s="418"/>
      <c r="GQO265" s="331"/>
      <c r="GQP265" s="332"/>
      <c r="GQQ265" s="418"/>
      <c r="GQR265" s="223"/>
      <c r="GQS265" s="223"/>
      <c r="GQT265" s="333"/>
      <c r="GQU265" s="333"/>
      <c r="GQV265" s="223"/>
      <c r="GQW265" s="418"/>
      <c r="GQX265" s="418"/>
      <c r="GQY265" s="331"/>
      <c r="GQZ265" s="332"/>
      <c r="GRA265" s="418"/>
      <c r="GRB265" s="223"/>
      <c r="GRC265" s="223"/>
      <c r="GRD265" s="333"/>
      <c r="GRE265" s="333"/>
      <c r="GRF265" s="223"/>
      <c r="GRG265" s="418"/>
      <c r="GRH265" s="418"/>
      <c r="GRI265" s="331"/>
      <c r="GRJ265" s="332"/>
      <c r="GRK265" s="418"/>
      <c r="GRL265" s="223"/>
      <c r="GRM265" s="223"/>
      <c r="GRN265" s="333"/>
      <c r="GRO265" s="333"/>
      <c r="GRP265" s="223"/>
      <c r="GRQ265" s="418"/>
      <c r="GRR265" s="418"/>
      <c r="GRS265" s="331"/>
      <c r="GRT265" s="332"/>
      <c r="GRU265" s="418"/>
      <c r="GRV265" s="223"/>
      <c r="GRW265" s="223"/>
      <c r="GRX265" s="333"/>
      <c r="GRY265" s="333"/>
      <c r="GRZ265" s="223"/>
      <c r="GSA265" s="418"/>
      <c r="GSB265" s="418"/>
      <c r="GSC265" s="331"/>
      <c r="GSD265" s="332"/>
      <c r="GSE265" s="418"/>
      <c r="GSF265" s="223"/>
      <c r="GSG265" s="223"/>
      <c r="GSH265" s="333"/>
      <c r="GSI265" s="333"/>
      <c r="GSJ265" s="223"/>
      <c r="GSK265" s="418"/>
      <c r="GSL265" s="418"/>
      <c r="GSM265" s="331"/>
      <c r="GSN265" s="332"/>
      <c r="GSO265" s="418"/>
      <c r="GSP265" s="223"/>
      <c r="GSQ265" s="223"/>
      <c r="GSR265" s="333"/>
      <c r="GSS265" s="333"/>
      <c r="GST265" s="223"/>
      <c r="GSU265" s="418"/>
      <c r="GSV265" s="418"/>
      <c r="GSW265" s="331"/>
      <c r="GSX265" s="332"/>
      <c r="GSY265" s="418"/>
      <c r="GSZ265" s="223"/>
      <c r="GTA265" s="223"/>
      <c r="GTB265" s="333"/>
      <c r="GTC265" s="333"/>
      <c r="GTD265" s="223"/>
      <c r="GTE265" s="418"/>
      <c r="GTF265" s="418"/>
      <c r="GTG265" s="331"/>
      <c r="GTH265" s="332"/>
      <c r="GTI265" s="418"/>
      <c r="GTJ265" s="223"/>
      <c r="GTK265" s="223"/>
      <c r="GTL265" s="333"/>
      <c r="GTM265" s="333"/>
      <c r="GTN265" s="223"/>
      <c r="GTO265" s="418"/>
      <c r="GTP265" s="418"/>
      <c r="GTQ265" s="331"/>
      <c r="GTR265" s="332"/>
      <c r="GTS265" s="418"/>
      <c r="GTT265" s="223"/>
      <c r="GTU265" s="223"/>
      <c r="GTV265" s="333"/>
      <c r="GTW265" s="333"/>
      <c r="GTX265" s="223"/>
      <c r="GTY265" s="418"/>
      <c r="GTZ265" s="418"/>
      <c r="GUA265" s="331"/>
      <c r="GUB265" s="332"/>
      <c r="GUC265" s="418"/>
      <c r="GUD265" s="223"/>
      <c r="GUE265" s="223"/>
      <c r="GUF265" s="333"/>
      <c r="GUG265" s="333"/>
      <c r="GUH265" s="223"/>
      <c r="GUI265" s="418"/>
      <c r="GUJ265" s="418"/>
      <c r="GUK265" s="331"/>
      <c r="GUL265" s="332"/>
      <c r="GUM265" s="418"/>
      <c r="GUN265" s="223"/>
      <c r="GUO265" s="223"/>
      <c r="GUP265" s="333"/>
      <c r="GUQ265" s="333"/>
      <c r="GUR265" s="223"/>
      <c r="GUS265" s="418"/>
      <c r="GUT265" s="418"/>
      <c r="GUU265" s="331"/>
      <c r="GUV265" s="332"/>
      <c r="GUW265" s="418"/>
      <c r="GUX265" s="223"/>
      <c r="GUY265" s="223"/>
      <c r="GUZ265" s="333"/>
      <c r="GVA265" s="333"/>
      <c r="GVB265" s="223"/>
      <c r="GVC265" s="418"/>
      <c r="GVD265" s="418"/>
      <c r="GVE265" s="331"/>
      <c r="GVF265" s="332"/>
      <c r="GVG265" s="418"/>
      <c r="GVH265" s="223"/>
      <c r="GVI265" s="223"/>
      <c r="GVJ265" s="333"/>
      <c r="GVK265" s="333"/>
      <c r="GVL265" s="223"/>
      <c r="GVM265" s="418"/>
      <c r="GVN265" s="418"/>
      <c r="GVO265" s="331"/>
      <c r="GVP265" s="332"/>
      <c r="GVQ265" s="418"/>
      <c r="GVR265" s="223"/>
      <c r="GVS265" s="223"/>
      <c r="GVT265" s="333"/>
      <c r="GVU265" s="333"/>
      <c r="GVV265" s="223"/>
      <c r="GVW265" s="418"/>
      <c r="GVX265" s="418"/>
      <c r="GVY265" s="331"/>
      <c r="GVZ265" s="332"/>
      <c r="GWA265" s="418"/>
      <c r="GWB265" s="223"/>
      <c r="GWC265" s="223"/>
      <c r="GWD265" s="333"/>
      <c r="GWE265" s="333"/>
      <c r="GWF265" s="223"/>
      <c r="GWG265" s="418"/>
      <c r="GWH265" s="418"/>
      <c r="GWI265" s="331"/>
      <c r="GWJ265" s="332"/>
      <c r="GWK265" s="418"/>
      <c r="GWL265" s="223"/>
      <c r="GWM265" s="223"/>
      <c r="GWN265" s="333"/>
      <c r="GWO265" s="333"/>
      <c r="GWP265" s="223"/>
      <c r="GWQ265" s="418"/>
      <c r="GWR265" s="418"/>
      <c r="GWS265" s="331"/>
      <c r="GWT265" s="332"/>
      <c r="GWU265" s="418"/>
      <c r="GWV265" s="223"/>
      <c r="GWW265" s="223"/>
      <c r="GWX265" s="333"/>
      <c r="GWY265" s="333"/>
      <c r="GWZ265" s="223"/>
      <c r="GXA265" s="418"/>
      <c r="GXB265" s="418"/>
      <c r="GXC265" s="331"/>
      <c r="GXD265" s="332"/>
      <c r="GXE265" s="418"/>
      <c r="GXF265" s="223"/>
      <c r="GXG265" s="223"/>
      <c r="GXH265" s="333"/>
      <c r="GXI265" s="333"/>
      <c r="GXJ265" s="223"/>
      <c r="GXK265" s="418"/>
      <c r="GXL265" s="418"/>
      <c r="GXM265" s="331"/>
      <c r="GXN265" s="332"/>
      <c r="GXO265" s="418"/>
      <c r="GXP265" s="223"/>
      <c r="GXQ265" s="223"/>
      <c r="GXR265" s="333"/>
      <c r="GXS265" s="333"/>
      <c r="GXT265" s="223"/>
      <c r="GXU265" s="418"/>
      <c r="GXV265" s="418"/>
      <c r="GXW265" s="331"/>
      <c r="GXX265" s="332"/>
      <c r="GXY265" s="418"/>
      <c r="GXZ265" s="223"/>
      <c r="GYA265" s="223"/>
      <c r="GYB265" s="333"/>
      <c r="GYC265" s="333"/>
      <c r="GYD265" s="223"/>
      <c r="GYE265" s="418"/>
      <c r="GYF265" s="418"/>
      <c r="GYG265" s="331"/>
      <c r="GYH265" s="332"/>
      <c r="GYI265" s="418"/>
      <c r="GYJ265" s="223"/>
      <c r="GYK265" s="223"/>
      <c r="GYL265" s="333"/>
      <c r="GYM265" s="333"/>
      <c r="GYN265" s="223"/>
      <c r="GYO265" s="418"/>
      <c r="GYP265" s="418"/>
      <c r="GYQ265" s="331"/>
      <c r="GYR265" s="332"/>
      <c r="GYS265" s="418"/>
      <c r="GYT265" s="223"/>
      <c r="GYU265" s="223"/>
      <c r="GYV265" s="333"/>
      <c r="GYW265" s="333"/>
      <c r="GYX265" s="223"/>
      <c r="GYY265" s="418"/>
      <c r="GYZ265" s="418"/>
      <c r="GZA265" s="331"/>
      <c r="GZB265" s="332"/>
      <c r="GZC265" s="418"/>
      <c r="GZD265" s="223"/>
      <c r="GZE265" s="223"/>
      <c r="GZF265" s="333"/>
      <c r="GZG265" s="333"/>
      <c r="GZH265" s="223"/>
      <c r="GZI265" s="418"/>
      <c r="GZJ265" s="418"/>
      <c r="GZK265" s="331"/>
      <c r="GZL265" s="332"/>
      <c r="GZM265" s="418"/>
      <c r="GZN265" s="223"/>
      <c r="GZO265" s="223"/>
      <c r="GZP265" s="333"/>
      <c r="GZQ265" s="333"/>
      <c r="GZR265" s="223"/>
      <c r="GZS265" s="418"/>
      <c r="GZT265" s="418"/>
      <c r="GZU265" s="331"/>
      <c r="GZV265" s="332"/>
      <c r="GZW265" s="418"/>
      <c r="GZX265" s="223"/>
      <c r="GZY265" s="223"/>
      <c r="GZZ265" s="333"/>
      <c r="HAA265" s="333"/>
      <c r="HAB265" s="223"/>
      <c r="HAC265" s="418"/>
      <c r="HAD265" s="418"/>
      <c r="HAE265" s="331"/>
      <c r="HAF265" s="332"/>
      <c r="HAG265" s="418"/>
      <c r="HAH265" s="223"/>
      <c r="HAI265" s="223"/>
      <c r="HAJ265" s="333"/>
      <c r="HAK265" s="333"/>
      <c r="HAL265" s="223"/>
      <c r="HAM265" s="418"/>
      <c r="HAN265" s="418"/>
      <c r="HAO265" s="331"/>
      <c r="HAP265" s="332"/>
      <c r="HAQ265" s="418"/>
      <c r="HAR265" s="223"/>
      <c r="HAS265" s="223"/>
      <c r="HAT265" s="333"/>
      <c r="HAU265" s="333"/>
      <c r="HAV265" s="223"/>
      <c r="HAW265" s="418"/>
      <c r="HAX265" s="418"/>
      <c r="HAY265" s="331"/>
      <c r="HAZ265" s="332"/>
      <c r="HBA265" s="418"/>
      <c r="HBB265" s="223"/>
      <c r="HBC265" s="223"/>
      <c r="HBD265" s="333"/>
      <c r="HBE265" s="333"/>
      <c r="HBF265" s="223"/>
      <c r="HBG265" s="418"/>
      <c r="HBH265" s="418"/>
      <c r="HBI265" s="331"/>
      <c r="HBJ265" s="332"/>
      <c r="HBK265" s="418"/>
      <c r="HBL265" s="223"/>
      <c r="HBM265" s="223"/>
      <c r="HBN265" s="333"/>
      <c r="HBO265" s="333"/>
      <c r="HBP265" s="223"/>
      <c r="HBQ265" s="418"/>
      <c r="HBR265" s="418"/>
      <c r="HBS265" s="331"/>
      <c r="HBT265" s="332"/>
      <c r="HBU265" s="418"/>
      <c r="HBV265" s="223"/>
      <c r="HBW265" s="223"/>
      <c r="HBX265" s="333"/>
      <c r="HBY265" s="333"/>
      <c r="HBZ265" s="223"/>
      <c r="HCA265" s="418"/>
      <c r="HCB265" s="418"/>
      <c r="HCC265" s="331"/>
      <c r="HCD265" s="332"/>
      <c r="HCE265" s="418"/>
      <c r="HCF265" s="223"/>
      <c r="HCG265" s="223"/>
      <c r="HCH265" s="333"/>
      <c r="HCI265" s="333"/>
      <c r="HCJ265" s="223"/>
      <c r="HCK265" s="418"/>
      <c r="HCL265" s="418"/>
      <c r="HCM265" s="331"/>
      <c r="HCN265" s="332"/>
      <c r="HCO265" s="418"/>
      <c r="HCP265" s="223"/>
      <c r="HCQ265" s="223"/>
      <c r="HCR265" s="333"/>
      <c r="HCS265" s="333"/>
      <c r="HCT265" s="223"/>
      <c r="HCU265" s="418"/>
      <c r="HCV265" s="418"/>
      <c r="HCW265" s="331"/>
      <c r="HCX265" s="332"/>
      <c r="HCY265" s="418"/>
      <c r="HCZ265" s="223"/>
      <c r="HDA265" s="223"/>
      <c r="HDB265" s="333"/>
      <c r="HDC265" s="333"/>
      <c r="HDD265" s="223"/>
      <c r="HDE265" s="418"/>
      <c r="HDF265" s="418"/>
      <c r="HDG265" s="331"/>
      <c r="HDH265" s="332"/>
      <c r="HDI265" s="418"/>
      <c r="HDJ265" s="223"/>
      <c r="HDK265" s="223"/>
      <c r="HDL265" s="333"/>
      <c r="HDM265" s="333"/>
      <c r="HDN265" s="223"/>
      <c r="HDO265" s="418"/>
      <c r="HDP265" s="418"/>
      <c r="HDQ265" s="331"/>
      <c r="HDR265" s="332"/>
      <c r="HDS265" s="418"/>
      <c r="HDT265" s="223"/>
      <c r="HDU265" s="223"/>
      <c r="HDV265" s="333"/>
      <c r="HDW265" s="333"/>
      <c r="HDX265" s="223"/>
      <c r="HDY265" s="418"/>
      <c r="HDZ265" s="418"/>
      <c r="HEA265" s="331"/>
      <c r="HEB265" s="332"/>
      <c r="HEC265" s="418"/>
      <c r="HED265" s="223"/>
      <c r="HEE265" s="223"/>
      <c r="HEF265" s="333"/>
      <c r="HEG265" s="333"/>
      <c r="HEH265" s="223"/>
      <c r="HEI265" s="418"/>
      <c r="HEJ265" s="418"/>
      <c r="HEK265" s="331"/>
      <c r="HEL265" s="332"/>
      <c r="HEM265" s="418"/>
      <c r="HEN265" s="223"/>
      <c r="HEO265" s="223"/>
      <c r="HEP265" s="333"/>
      <c r="HEQ265" s="333"/>
      <c r="HER265" s="223"/>
      <c r="HES265" s="418"/>
      <c r="HET265" s="418"/>
      <c r="HEU265" s="331"/>
      <c r="HEV265" s="332"/>
      <c r="HEW265" s="418"/>
      <c r="HEX265" s="223"/>
      <c r="HEY265" s="223"/>
      <c r="HEZ265" s="333"/>
      <c r="HFA265" s="333"/>
      <c r="HFB265" s="223"/>
      <c r="HFC265" s="418"/>
      <c r="HFD265" s="418"/>
      <c r="HFE265" s="331"/>
      <c r="HFF265" s="332"/>
      <c r="HFG265" s="418"/>
      <c r="HFH265" s="223"/>
      <c r="HFI265" s="223"/>
      <c r="HFJ265" s="333"/>
      <c r="HFK265" s="333"/>
      <c r="HFL265" s="223"/>
      <c r="HFM265" s="418"/>
      <c r="HFN265" s="418"/>
      <c r="HFO265" s="331"/>
      <c r="HFP265" s="332"/>
      <c r="HFQ265" s="418"/>
      <c r="HFR265" s="223"/>
      <c r="HFS265" s="223"/>
      <c r="HFT265" s="333"/>
      <c r="HFU265" s="333"/>
      <c r="HFV265" s="223"/>
      <c r="HFW265" s="418"/>
      <c r="HFX265" s="418"/>
      <c r="HFY265" s="331"/>
      <c r="HFZ265" s="332"/>
      <c r="HGA265" s="418"/>
      <c r="HGB265" s="223"/>
      <c r="HGC265" s="223"/>
      <c r="HGD265" s="333"/>
      <c r="HGE265" s="333"/>
      <c r="HGF265" s="223"/>
      <c r="HGG265" s="418"/>
      <c r="HGH265" s="418"/>
      <c r="HGI265" s="331"/>
      <c r="HGJ265" s="332"/>
      <c r="HGK265" s="418"/>
      <c r="HGL265" s="223"/>
      <c r="HGM265" s="223"/>
      <c r="HGN265" s="333"/>
      <c r="HGO265" s="333"/>
      <c r="HGP265" s="223"/>
      <c r="HGQ265" s="418"/>
      <c r="HGR265" s="418"/>
      <c r="HGS265" s="331"/>
      <c r="HGT265" s="332"/>
      <c r="HGU265" s="418"/>
      <c r="HGV265" s="223"/>
      <c r="HGW265" s="223"/>
      <c r="HGX265" s="333"/>
      <c r="HGY265" s="333"/>
      <c r="HGZ265" s="223"/>
      <c r="HHA265" s="418"/>
      <c r="HHB265" s="418"/>
      <c r="HHC265" s="331"/>
      <c r="HHD265" s="332"/>
      <c r="HHE265" s="418"/>
      <c r="HHF265" s="223"/>
      <c r="HHG265" s="223"/>
      <c r="HHH265" s="333"/>
      <c r="HHI265" s="333"/>
      <c r="HHJ265" s="223"/>
      <c r="HHK265" s="418"/>
      <c r="HHL265" s="418"/>
      <c r="HHM265" s="331"/>
      <c r="HHN265" s="332"/>
      <c r="HHO265" s="418"/>
      <c r="HHP265" s="223"/>
      <c r="HHQ265" s="223"/>
      <c r="HHR265" s="333"/>
      <c r="HHS265" s="333"/>
      <c r="HHT265" s="223"/>
      <c r="HHU265" s="418"/>
      <c r="HHV265" s="418"/>
      <c r="HHW265" s="331"/>
      <c r="HHX265" s="332"/>
      <c r="HHY265" s="418"/>
      <c r="HHZ265" s="223"/>
      <c r="HIA265" s="223"/>
      <c r="HIB265" s="333"/>
      <c r="HIC265" s="333"/>
      <c r="HID265" s="223"/>
      <c r="HIE265" s="418"/>
      <c r="HIF265" s="418"/>
      <c r="HIG265" s="331"/>
      <c r="HIH265" s="332"/>
      <c r="HII265" s="418"/>
      <c r="HIJ265" s="223"/>
      <c r="HIK265" s="223"/>
      <c r="HIL265" s="333"/>
      <c r="HIM265" s="333"/>
      <c r="HIN265" s="223"/>
      <c r="HIO265" s="418"/>
      <c r="HIP265" s="418"/>
      <c r="HIQ265" s="331"/>
      <c r="HIR265" s="332"/>
      <c r="HIS265" s="418"/>
      <c r="HIT265" s="223"/>
      <c r="HIU265" s="223"/>
      <c r="HIV265" s="333"/>
      <c r="HIW265" s="333"/>
      <c r="HIX265" s="223"/>
      <c r="HIY265" s="418"/>
      <c r="HIZ265" s="418"/>
      <c r="HJA265" s="331"/>
      <c r="HJB265" s="332"/>
      <c r="HJC265" s="418"/>
      <c r="HJD265" s="223"/>
      <c r="HJE265" s="223"/>
      <c r="HJF265" s="333"/>
      <c r="HJG265" s="333"/>
      <c r="HJH265" s="223"/>
      <c r="HJI265" s="418"/>
      <c r="HJJ265" s="418"/>
      <c r="HJK265" s="331"/>
      <c r="HJL265" s="332"/>
      <c r="HJM265" s="418"/>
      <c r="HJN265" s="223"/>
      <c r="HJO265" s="223"/>
      <c r="HJP265" s="333"/>
      <c r="HJQ265" s="333"/>
      <c r="HJR265" s="223"/>
      <c r="HJS265" s="418"/>
      <c r="HJT265" s="418"/>
      <c r="HJU265" s="331"/>
      <c r="HJV265" s="332"/>
      <c r="HJW265" s="418"/>
      <c r="HJX265" s="223"/>
      <c r="HJY265" s="223"/>
      <c r="HJZ265" s="333"/>
      <c r="HKA265" s="333"/>
      <c r="HKB265" s="223"/>
      <c r="HKC265" s="418"/>
      <c r="HKD265" s="418"/>
      <c r="HKE265" s="331"/>
      <c r="HKF265" s="332"/>
      <c r="HKG265" s="418"/>
      <c r="HKH265" s="223"/>
      <c r="HKI265" s="223"/>
      <c r="HKJ265" s="333"/>
      <c r="HKK265" s="333"/>
      <c r="HKL265" s="223"/>
      <c r="HKM265" s="418"/>
      <c r="HKN265" s="418"/>
      <c r="HKO265" s="331"/>
      <c r="HKP265" s="332"/>
      <c r="HKQ265" s="418"/>
      <c r="HKR265" s="223"/>
      <c r="HKS265" s="223"/>
      <c r="HKT265" s="333"/>
      <c r="HKU265" s="333"/>
      <c r="HKV265" s="223"/>
      <c r="HKW265" s="418"/>
      <c r="HKX265" s="418"/>
      <c r="HKY265" s="331"/>
      <c r="HKZ265" s="332"/>
      <c r="HLA265" s="418"/>
      <c r="HLB265" s="223"/>
      <c r="HLC265" s="223"/>
      <c r="HLD265" s="333"/>
      <c r="HLE265" s="333"/>
      <c r="HLF265" s="223"/>
      <c r="HLG265" s="418"/>
      <c r="HLH265" s="418"/>
      <c r="HLI265" s="331"/>
      <c r="HLJ265" s="332"/>
      <c r="HLK265" s="418"/>
      <c r="HLL265" s="223"/>
      <c r="HLM265" s="223"/>
      <c r="HLN265" s="333"/>
      <c r="HLO265" s="333"/>
      <c r="HLP265" s="223"/>
      <c r="HLQ265" s="418"/>
      <c r="HLR265" s="418"/>
      <c r="HLS265" s="331"/>
      <c r="HLT265" s="332"/>
      <c r="HLU265" s="418"/>
      <c r="HLV265" s="223"/>
      <c r="HLW265" s="223"/>
      <c r="HLX265" s="333"/>
      <c r="HLY265" s="333"/>
      <c r="HLZ265" s="223"/>
      <c r="HMA265" s="418"/>
      <c r="HMB265" s="418"/>
      <c r="HMC265" s="331"/>
      <c r="HMD265" s="332"/>
      <c r="HME265" s="418"/>
      <c r="HMF265" s="223"/>
      <c r="HMG265" s="223"/>
      <c r="HMH265" s="333"/>
      <c r="HMI265" s="333"/>
      <c r="HMJ265" s="223"/>
      <c r="HMK265" s="418"/>
      <c r="HML265" s="418"/>
      <c r="HMM265" s="331"/>
      <c r="HMN265" s="332"/>
      <c r="HMO265" s="418"/>
      <c r="HMP265" s="223"/>
      <c r="HMQ265" s="223"/>
      <c r="HMR265" s="333"/>
      <c r="HMS265" s="333"/>
      <c r="HMT265" s="223"/>
      <c r="HMU265" s="418"/>
      <c r="HMV265" s="418"/>
      <c r="HMW265" s="331"/>
      <c r="HMX265" s="332"/>
      <c r="HMY265" s="418"/>
      <c r="HMZ265" s="223"/>
      <c r="HNA265" s="223"/>
      <c r="HNB265" s="333"/>
      <c r="HNC265" s="333"/>
      <c r="HND265" s="223"/>
      <c r="HNE265" s="418"/>
      <c r="HNF265" s="418"/>
      <c r="HNG265" s="331"/>
      <c r="HNH265" s="332"/>
      <c r="HNI265" s="418"/>
      <c r="HNJ265" s="223"/>
      <c r="HNK265" s="223"/>
      <c r="HNL265" s="333"/>
      <c r="HNM265" s="333"/>
      <c r="HNN265" s="223"/>
      <c r="HNO265" s="418"/>
      <c r="HNP265" s="418"/>
      <c r="HNQ265" s="331"/>
      <c r="HNR265" s="332"/>
      <c r="HNS265" s="418"/>
      <c r="HNT265" s="223"/>
      <c r="HNU265" s="223"/>
      <c r="HNV265" s="333"/>
      <c r="HNW265" s="333"/>
      <c r="HNX265" s="223"/>
      <c r="HNY265" s="418"/>
      <c r="HNZ265" s="418"/>
      <c r="HOA265" s="331"/>
      <c r="HOB265" s="332"/>
      <c r="HOC265" s="418"/>
      <c r="HOD265" s="223"/>
      <c r="HOE265" s="223"/>
      <c r="HOF265" s="333"/>
      <c r="HOG265" s="333"/>
      <c r="HOH265" s="223"/>
      <c r="HOI265" s="418"/>
      <c r="HOJ265" s="418"/>
      <c r="HOK265" s="331"/>
      <c r="HOL265" s="332"/>
      <c r="HOM265" s="418"/>
      <c r="HON265" s="223"/>
      <c r="HOO265" s="223"/>
      <c r="HOP265" s="333"/>
      <c r="HOQ265" s="333"/>
      <c r="HOR265" s="223"/>
      <c r="HOS265" s="418"/>
      <c r="HOT265" s="418"/>
      <c r="HOU265" s="331"/>
      <c r="HOV265" s="332"/>
      <c r="HOW265" s="418"/>
      <c r="HOX265" s="223"/>
      <c r="HOY265" s="223"/>
      <c r="HOZ265" s="333"/>
      <c r="HPA265" s="333"/>
      <c r="HPB265" s="223"/>
      <c r="HPC265" s="418"/>
      <c r="HPD265" s="418"/>
      <c r="HPE265" s="331"/>
      <c r="HPF265" s="332"/>
      <c r="HPG265" s="418"/>
      <c r="HPH265" s="223"/>
      <c r="HPI265" s="223"/>
      <c r="HPJ265" s="333"/>
      <c r="HPK265" s="333"/>
      <c r="HPL265" s="223"/>
      <c r="HPM265" s="418"/>
      <c r="HPN265" s="418"/>
      <c r="HPO265" s="331"/>
      <c r="HPP265" s="332"/>
      <c r="HPQ265" s="418"/>
      <c r="HPR265" s="223"/>
      <c r="HPS265" s="223"/>
      <c r="HPT265" s="333"/>
      <c r="HPU265" s="333"/>
      <c r="HPV265" s="223"/>
      <c r="HPW265" s="418"/>
      <c r="HPX265" s="418"/>
      <c r="HPY265" s="331"/>
      <c r="HPZ265" s="332"/>
      <c r="HQA265" s="418"/>
      <c r="HQB265" s="223"/>
      <c r="HQC265" s="223"/>
      <c r="HQD265" s="333"/>
      <c r="HQE265" s="333"/>
      <c r="HQF265" s="223"/>
      <c r="HQG265" s="418"/>
      <c r="HQH265" s="418"/>
      <c r="HQI265" s="331"/>
      <c r="HQJ265" s="332"/>
      <c r="HQK265" s="418"/>
      <c r="HQL265" s="223"/>
      <c r="HQM265" s="223"/>
      <c r="HQN265" s="333"/>
      <c r="HQO265" s="333"/>
      <c r="HQP265" s="223"/>
      <c r="HQQ265" s="418"/>
      <c r="HQR265" s="418"/>
      <c r="HQS265" s="331"/>
      <c r="HQT265" s="332"/>
      <c r="HQU265" s="418"/>
      <c r="HQV265" s="223"/>
      <c r="HQW265" s="223"/>
      <c r="HQX265" s="333"/>
      <c r="HQY265" s="333"/>
      <c r="HQZ265" s="223"/>
      <c r="HRA265" s="418"/>
      <c r="HRB265" s="418"/>
      <c r="HRC265" s="331"/>
      <c r="HRD265" s="332"/>
      <c r="HRE265" s="418"/>
      <c r="HRF265" s="223"/>
      <c r="HRG265" s="223"/>
      <c r="HRH265" s="333"/>
      <c r="HRI265" s="333"/>
      <c r="HRJ265" s="223"/>
      <c r="HRK265" s="418"/>
      <c r="HRL265" s="418"/>
      <c r="HRM265" s="331"/>
      <c r="HRN265" s="332"/>
      <c r="HRO265" s="418"/>
      <c r="HRP265" s="223"/>
      <c r="HRQ265" s="223"/>
      <c r="HRR265" s="333"/>
      <c r="HRS265" s="333"/>
      <c r="HRT265" s="223"/>
      <c r="HRU265" s="418"/>
      <c r="HRV265" s="418"/>
      <c r="HRW265" s="331"/>
      <c r="HRX265" s="332"/>
      <c r="HRY265" s="418"/>
      <c r="HRZ265" s="223"/>
      <c r="HSA265" s="223"/>
      <c r="HSB265" s="333"/>
      <c r="HSC265" s="333"/>
      <c r="HSD265" s="223"/>
      <c r="HSE265" s="418"/>
      <c r="HSF265" s="418"/>
      <c r="HSG265" s="331"/>
      <c r="HSH265" s="332"/>
      <c r="HSI265" s="418"/>
      <c r="HSJ265" s="223"/>
      <c r="HSK265" s="223"/>
      <c r="HSL265" s="333"/>
      <c r="HSM265" s="333"/>
      <c r="HSN265" s="223"/>
      <c r="HSO265" s="418"/>
      <c r="HSP265" s="418"/>
      <c r="HSQ265" s="331"/>
      <c r="HSR265" s="332"/>
      <c r="HSS265" s="418"/>
      <c r="HST265" s="223"/>
      <c r="HSU265" s="223"/>
      <c r="HSV265" s="333"/>
      <c r="HSW265" s="333"/>
      <c r="HSX265" s="223"/>
      <c r="HSY265" s="418"/>
      <c r="HSZ265" s="418"/>
      <c r="HTA265" s="331"/>
      <c r="HTB265" s="332"/>
      <c r="HTC265" s="418"/>
      <c r="HTD265" s="223"/>
      <c r="HTE265" s="223"/>
      <c r="HTF265" s="333"/>
      <c r="HTG265" s="333"/>
      <c r="HTH265" s="223"/>
      <c r="HTI265" s="418"/>
      <c r="HTJ265" s="418"/>
      <c r="HTK265" s="331"/>
      <c r="HTL265" s="332"/>
      <c r="HTM265" s="418"/>
      <c r="HTN265" s="223"/>
      <c r="HTO265" s="223"/>
      <c r="HTP265" s="333"/>
      <c r="HTQ265" s="333"/>
      <c r="HTR265" s="223"/>
      <c r="HTS265" s="418"/>
      <c r="HTT265" s="418"/>
      <c r="HTU265" s="331"/>
      <c r="HTV265" s="332"/>
      <c r="HTW265" s="418"/>
      <c r="HTX265" s="223"/>
      <c r="HTY265" s="223"/>
      <c r="HTZ265" s="333"/>
      <c r="HUA265" s="333"/>
      <c r="HUB265" s="223"/>
      <c r="HUC265" s="418"/>
      <c r="HUD265" s="418"/>
      <c r="HUE265" s="331"/>
      <c r="HUF265" s="332"/>
      <c r="HUG265" s="418"/>
      <c r="HUH265" s="223"/>
      <c r="HUI265" s="223"/>
      <c r="HUJ265" s="333"/>
      <c r="HUK265" s="333"/>
      <c r="HUL265" s="223"/>
      <c r="HUM265" s="418"/>
      <c r="HUN265" s="418"/>
      <c r="HUO265" s="331"/>
      <c r="HUP265" s="332"/>
      <c r="HUQ265" s="418"/>
      <c r="HUR265" s="223"/>
      <c r="HUS265" s="223"/>
      <c r="HUT265" s="333"/>
      <c r="HUU265" s="333"/>
      <c r="HUV265" s="223"/>
      <c r="HUW265" s="418"/>
      <c r="HUX265" s="418"/>
      <c r="HUY265" s="331"/>
      <c r="HUZ265" s="332"/>
      <c r="HVA265" s="418"/>
      <c r="HVB265" s="223"/>
      <c r="HVC265" s="223"/>
      <c r="HVD265" s="333"/>
      <c r="HVE265" s="333"/>
      <c r="HVF265" s="223"/>
      <c r="HVG265" s="418"/>
      <c r="HVH265" s="418"/>
      <c r="HVI265" s="331"/>
      <c r="HVJ265" s="332"/>
      <c r="HVK265" s="418"/>
      <c r="HVL265" s="223"/>
      <c r="HVM265" s="223"/>
      <c r="HVN265" s="333"/>
      <c r="HVO265" s="333"/>
      <c r="HVP265" s="223"/>
      <c r="HVQ265" s="418"/>
      <c r="HVR265" s="418"/>
      <c r="HVS265" s="331"/>
      <c r="HVT265" s="332"/>
      <c r="HVU265" s="418"/>
      <c r="HVV265" s="223"/>
      <c r="HVW265" s="223"/>
      <c r="HVX265" s="333"/>
      <c r="HVY265" s="333"/>
      <c r="HVZ265" s="223"/>
      <c r="HWA265" s="418"/>
      <c r="HWB265" s="418"/>
      <c r="HWC265" s="331"/>
      <c r="HWD265" s="332"/>
      <c r="HWE265" s="418"/>
      <c r="HWF265" s="223"/>
      <c r="HWG265" s="223"/>
      <c r="HWH265" s="333"/>
      <c r="HWI265" s="333"/>
      <c r="HWJ265" s="223"/>
      <c r="HWK265" s="418"/>
      <c r="HWL265" s="418"/>
      <c r="HWM265" s="331"/>
      <c r="HWN265" s="332"/>
      <c r="HWO265" s="418"/>
      <c r="HWP265" s="223"/>
      <c r="HWQ265" s="223"/>
      <c r="HWR265" s="333"/>
      <c r="HWS265" s="333"/>
      <c r="HWT265" s="223"/>
      <c r="HWU265" s="418"/>
      <c r="HWV265" s="418"/>
      <c r="HWW265" s="331"/>
      <c r="HWX265" s="332"/>
      <c r="HWY265" s="418"/>
      <c r="HWZ265" s="223"/>
      <c r="HXA265" s="223"/>
      <c r="HXB265" s="333"/>
      <c r="HXC265" s="333"/>
      <c r="HXD265" s="223"/>
      <c r="HXE265" s="418"/>
      <c r="HXF265" s="418"/>
      <c r="HXG265" s="331"/>
      <c r="HXH265" s="332"/>
      <c r="HXI265" s="418"/>
      <c r="HXJ265" s="223"/>
      <c r="HXK265" s="223"/>
      <c r="HXL265" s="333"/>
      <c r="HXM265" s="333"/>
      <c r="HXN265" s="223"/>
      <c r="HXO265" s="418"/>
      <c r="HXP265" s="418"/>
      <c r="HXQ265" s="331"/>
      <c r="HXR265" s="332"/>
      <c r="HXS265" s="418"/>
      <c r="HXT265" s="223"/>
      <c r="HXU265" s="223"/>
      <c r="HXV265" s="333"/>
      <c r="HXW265" s="333"/>
      <c r="HXX265" s="223"/>
      <c r="HXY265" s="418"/>
      <c r="HXZ265" s="418"/>
      <c r="HYA265" s="331"/>
      <c r="HYB265" s="332"/>
      <c r="HYC265" s="418"/>
      <c r="HYD265" s="223"/>
      <c r="HYE265" s="223"/>
      <c r="HYF265" s="333"/>
      <c r="HYG265" s="333"/>
      <c r="HYH265" s="223"/>
      <c r="HYI265" s="418"/>
      <c r="HYJ265" s="418"/>
      <c r="HYK265" s="331"/>
      <c r="HYL265" s="332"/>
      <c r="HYM265" s="418"/>
      <c r="HYN265" s="223"/>
      <c r="HYO265" s="223"/>
      <c r="HYP265" s="333"/>
      <c r="HYQ265" s="333"/>
      <c r="HYR265" s="223"/>
      <c r="HYS265" s="418"/>
      <c r="HYT265" s="418"/>
      <c r="HYU265" s="331"/>
      <c r="HYV265" s="332"/>
      <c r="HYW265" s="418"/>
      <c r="HYX265" s="223"/>
      <c r="HYY265" s="223"/>
      <c r="HYZ265" s="333"/>
      <c r="HZA265" s="333"/>
      <c r="HZB265" s="223"/>
      <c r="HZC265" s="418"/>
      <c r="HZD265" s="418"/>
      <c r="HZE265" s="331"/>
      <c r="HZF265" s="332"/>
      <c r="HZG265" s="418"/>
      <c r="HZH265" s="223"/>
      <c r="HZI265" s="223"/>
      <c r="HZJ265" s="333"/>
      <c r="HZK265" s="333"/>
      <c r="HZL265" s="223"/>
      <c r="HZM265" s="418"/>
      <c r="HZN265" s="418"/>
      <c r="HZO265" s="331"/>
      <c r="HZP265" s="332"/>
      <c r="HZQ265" s="418"/>
      <c r="HZR265" s="223"/>
      <c r="HZS265" s="223"/>
      <c r="HZT265" s="333"/>
      <c r="HZU265" s="333"/>
      <c r="HZV265" s="223"/>
      <c r="HZW265" s="418"/>
      <c r="HZX265" s="418"/>
      <c r="HZY265" s="331"/>
      <c r="HZZ265" s="332"/>
      <c r="IAA265" s="418"/>
      <c r="IAB265" s="223"/>
      <c r="IAC265" s="223"/>
      <c r="IAD265" s="333"/>
      <c r="IAE265" s="333"/>
      <c r="IAF265" s="223"/>
      <c r="IAG265" s="418"/>
      <c r="IAH265" s="418"/>
      <c r="IAI265" s="331"/>
      <c r="IAJ265" s="332"/>
      <c r="IAK265" s="418"/>
      <c r="IAL265" s="223"/>
      <c r="IAM265" s="223"/>
      <c r="IAN265" s="333"/>
      <c r="IAO265" s="333"/>
      <c r="IAP265" s="223"/>
      <c r="IAQ265" s="418"/>
      <c r="IAR265" s="418"/>
      <c r="IAS265" s="331"/>
      <c r="IAT265" s="332"/>
      <c r="IAU265" s="418"/>
      <c r="IAV265" s="223"/>
      <c r="IAW265" s="223"/>
      <c r="IAX265" s="333"/>
      <c r="IAY265" s="333"/>
      <c r="IAZ265" s="223"/>
      <c r="IBA265" s="418"/>
      <c r="IBB265" s="418"/>
      <c r="IBC265" s="331"/>
      <c r="IBD265" s="332"/>
      <c r="IBE265" s="418"/>
      <c r="IBF265" s="223"/>
      <c r="IBG265" s="223"/>
      <c r="IBH265" s="333"/>
      <c r="IBI265" s="333"/>
      <c r="IBJ265" s="223"/>
      <c r="IBK265" s="418"/>
      <c r="IBL265" s="418"/>
      <c r="IBM265" s="331"/>
      <c r="IBN265" s="332"/>
      <c r="IBO265" s="418"/>
      <c r="IBP265" s="223"/>
      <c r="IBQ265" s="223"/>
      <c r="IBR265" s="333"/>
      <c r="IBS265" s="333"/>
      <c r="IBT265" s="223"/>
      <c r="IBU265" s="418"/>
      <c r="IBV265" s="418"/>
      <c r="IBW265" s="331"/>
      <c r="IBX265" s="332"/>
      <c r="IBY265" s="418"/>
      <c r="IBZ265" s="223"/>
      <c r="ICA265" s="223"/>
      <c r="ICB265" s="333"/>
      <c r="ICC265" s="333"/>
      <c r="ICD265" s="223"/>
      <c r="ICE265" s="418"/>
      <c r="ICF265" s="418"/>
      <c r="ICG265" s="331"/>
      <c r="ICH265" s="332"/>
      <c r="ICI265" s="418"/>
      <c r="ICJ265" s="223"/>
      <c r="ICK265" s="223"/>
      <c r="ICL265" s="333"/>
      <c r="ICM265" s="333"/>
      <c r="ICN265" s="223"/>
      <c r="ICO265" s="418"/>
      <c r="ICP265" s="418"/>
      <c r="ICQ265" s="331"/>
      <c r="ICR265" s="332"/>
      <c r="ICS265" s="418"/>
      <c r="ICT265" s="223"/>
      <c r="ICU265" s="223"/>
      <c r="ICV265" s="333"/>
      <c r="ICW265" s="333"/>
      <c r="ICX265" s="223"/>
      <c r="ICY265" s="418"/>
      <c r="ICZ265" s="418"/>
      <c r="IDA265" s="331"/>
      <c r="IDB265" s="332"/>
      <c r="IDC265" s="418"/>
      <c r="IDD265" s="223"/>
      <c r="IDE265" s="223"/>
      <c r="IDF265" s="333"/>
      <c r="IDG265" s="333"/>
      <c r="IDH265" s="223"/>
      <c r="IDI265" s="418"/>
      <c r="IDJ265" s="418"/>
      <c r="IDK265" s="331"/>
      <c r="IDL265" s="332"/>
      <c r="IDM265" s="418"/>
      <c r="IDN265" s="223"/>
      <c r="IDO265" s="223"/>
      <c r="IDP265" s="333"/>
      <c r="IDQ265" s="333"/>
      <c r="IDR265" s="223"/>
      <c r="IDS265" s="418"/>
      <c r="IDT265" s="418"/>
      <c r="IDU265" s="331"/>
      <c r="IDV265" s="332"/>
      <c r="IDW265" s="418"/>
      <c r="IDX265" s="223"/>
      <c r="IDY265" s="223"/>
      <c r="IDZ265" s="333"/>
      <c r="IEA265" s="333"/>
      <c r="IEB265" s="223"/>
      <c r="IEC265" s="418"/>
      <c r="IED265" s="418"/>
      <c r="IEE265" s="331"/>
      <c r="IEF265" s="332"/>
      <c r="IEG265" s="418"/>
      <c r="IEH265" s="223"/>
      <c r="IEI265" s="223"/>
      <c r="IEJ265" s="333"/>
      <c r="IEK265" s="333"/>
      <c r="IEL265" s="223"/>
      <c r="IEM265" s="418"/>
      <c r="IEN265" s="418"/>
      <c r="IEO265" s="331"/>
      <c r="IEP265" s="332"/>
      <c r="IEQ265" s="418"/>
      <c r="IER265" s="223"/>
      <c r="IES265" s="223"/>
      <c r="IET265" s="333"/>
      <c r="IEU265" s="333"/>
      <c r="IEV265" s="223"/>
      <c r="IEW265" s="418"/>
      <c r="IEX265" s="418"/>
      <c r="IEY265" s="331"/>
      <c r="IEZ265" s="332"/>
      <c r="IFA265" s="418"/>
      <c r="IFB265" s="223"/>
      <c r="IFC265" s="223"/>
      <c r="IFD265" s="333"/>
      <c r="IFE265" s="333"/>
      <c r="IFF265" s="223"/>
      <c r="IFG265" s="418"/>
      <c r="IFH265" s="418"/>
      <c r="IFI265" s="331"/>
      <c r="IFJ265" s="332"/>
      <c r="IFK265" s="418"/>
      <c r="IFL265" s="223"/>
      <c r="IFM265" s="223"/>
      <c r="IFN265" s="333"/>
      <c r="IFO265" s="333"/>
      <c r="IFP265" s="223"/>
      <c r="IFQ265" s="418"/>
      <c r="IFR265" s="418"/>
      <c r="IFS265" s="331"/>
      <c r="IFT265" s="332"/>
      <c r="IFU265" s="418"/>
      <c r="IFV265" s="223"/>
      <c r="IFW265" s="223"/>
      <c r="IFX265" s="333"/>
      <c r="IFY265" s="333"/>
      <c r="IFZ265" s="223"/>
      <c r="IGA265" s="418"/>
      <c r="IGB265" s="418"/>
      <c r="IGC265" s="331"/>
      <c r="IGD265" s="332"/>
      <c r="IGE265" s="418"/>
      <c r="IGF265" s="223"/>
      <c r="IGG265" s="223"/>
      <c r="IGH265" s="333"/>
      <c r="IGI265" s="333"/>
      <c r="IGJ265" s="223"/>
      <c r="IGK265" s="418"/>
      <c r="IGL265" s="418"/>
      <c r="IGM265" s="331"/>
      <c r="IGN265" s="332"/>
      <c r="IGO265" s="418"/>
      <c r="IGP265" s="223"/>
      <c r="IGQ265" s="223"/>
      <c r="IGR265" s="333"/>
      <c r="IGS265" s="333"/>
      <c r="IGT265" s="223"/>
      <c r="IGU265" s="418"/>
      <c r="IGV265" s="418"/>
      <c r="IGW265" s="331"/>
      <c r="IGX265" s="332"/>
      <c r="IGY265" s="418"/>
      <c r="IGZ265" s="223"/>
      <c r="IHA265" s="223"/>
      <c r="IHB265" s="333"/>
      <c r="IHC265" s="333"/>
      <c r="IHD265" s="223"/>
      <c r="IHE265" s="418"/>
      <c r="IHF265" s="418"/>
      <c r="IHG265" s="331"/>
      <c r="IHH265" s="332"/>
      <c r="IHI265" s="418"/>
      <c r="IHJ265" s="223"/>
      <c r="IHK265" s="223"/>
      <c r="IHL265" s="333"/>
      <c r="IHM265" s="333"/>
      <c r="IHN265" s="223"/>
      <c r="IHO265" s="418"/>
      <c r="IHP265" s="418"/>
      <c r="IHQ265" s="331"/>
      <c r="IHR265" s="332"/>
      <c r="IHS265" s="418"/>
      <c r="IHT265" s="223"/>
      <c r="IHU265" s="223"/>
      <c r="IHV265" s="333"/>
      <c r="IHW265" s="333"/>
      <c r="IHX265" s="223"/>
      <c r="IHY265" s="418"/>
      <c r="IHZ265" s="418"/>
      <c r="IIA265" s="331"/>
      <c r="IIB265" s="332"/>
      <c r="IIC265" s="418"/>
      <c r="IID265" s="223"/>
      <c r="IIE265" s="223"/>
      <c r="IIF265" s="333"/>
      <c r="IIG265" s="333"/>
      <c r="IIH265" s="223"/>
      <c r="III265" s="418"/>
      <c r="IIJ265" s="418"/>
      <c r="IIK265" s="331"/>
      <c r="IIL265" s="332"/>
      <c r="IIM265" s="418"/>
      <c r="IIN265" s="223"/>
      <c r="IIO265" s="223"/>
      <c r="IIP265" s="333"/>
      <c r="IIQ265" s="333"/>
      <c r="IIR265" s="223"/>
      <c r="IIS265" s="418"/>
      <c r="IIT265" s="418"/>
      <c r="IIU265" s="331"/>
      <c r="IIV265" s="332"/>
      <c r="IIW265" s="418"/>
      <c r="IIX265" s="223"/>
      <c r="IIY265" s="223"/>
      <c r="IIZ265" s="333"/>
      <c r="IJA265" s="333"/>
      <c r="IJB265" s="223"/>
      <c r="IJC265" s="418"/>
      <c r="IJD265" s="418"/>
      <c r="IJE265" s="331"/>
      <c r="IJF265" s="332"/>
      <c r="IJG265" s="418"/>
      <c r="IJH265" s="223"/>
      <c r="IJI265" s="223"/>
      <c r="IJJ265" s="333"/>
      <c r="IJK265" s="333"/>
      <c r="IJL265" s="223"/>
      <c r="IJM265" s="418"/>
      <c r="IJN265" s="418"/>
      <c r="IJO265" s="331"/>
      <c r="IJP265" s="332"/>
      <c r="IJQ265" s="418"/>
      <c r="IJR265" s="223"/>
      <c r="IJS265" s="223"/>
      <c r="IJT265" s="333"/>
      <c r="IJU265" s="333"/>
      <c r="IJV265" s="223"/>
      <c r="IJW265" s="418"/>
      <c r="IJX265" s="418"/>
      <c r="IJY265" s="331"/>
      <c r="IJZ265" s="332"/>
      <c r="IKA265" s="418"/>
      <c r="IKB265" s="223"/>
      <c r="IKC265" s="223"/>
      <c r="IKD265" s="333"/>
      <c r="IKE265" s="333"/>
      <c r="IKF265" s="223"/>
      <c r="IKG265" s="418"/>
      <c r="IKH265" s="418"/>
      <c r="IKI265" s="331"/>
      <c r="IKJ265" s="332"/>
      <c r="IKK265" s="418"/>
      <c r="IKL265" s="223"/>
      <c r="IKM265" s="223"/>
      <c r="IKN265" s="333"/>
      <c r="IKO265" s="333"/>
      <c r="IKP265" s="223"/>
      <c r="IKQ265" s="418"/>
      <c r="IKR265" s="418"/>
      <c r="IKS265" s="331"/>
      <c r="IKT265" s="332"/>
      <c r="IKU265" s="418"/>
      <c r="IKV265" s="223"/>
      <c r="IKW265" s="223"/>
      <c r="IKX265" s="333"/>
      <c r="IKY265" s="333"/>
      <c r="IKZ265" s="223"/>
      <c r="ILA265" s="418"/>
      <c r="ILB265" s="418"/>
      <c r="ILC265" s="331"/>
      <c r="ILD265" s="332"/>
      <c r="ILE265" s="418"/>
      <c r="ILF265" s="223"/>
      <c r="ILG265" s="223"/>
      <c r="ILH265" s="333"/>
      <c r="ILI265" s="333"/>
      <c r="ILJ265" s="223"/>
      <c r="ILK265" s="418"/>
      <c r="ILL265" s="418"/>
      <c r="ILM265" s="331"/>
      <c r="ILN265" s="332"/>
      <c r="ILO265" s="418"/>
      <c r="ILP265" s="223"/>
      <c r="ILQ265" s="223"/>
      <c r="ILR265" s="333"/>
      <c r="ILS265" s="333"/>
      <c r="ILT265" s="223"/>
      <c r="ILU265" s="418"/>
      <c r="ILV265" s="418"/>
      <c r="ILW265" s="331"/>
      <c r="ILX265" s="332"/>
      <c r="ILY265" s="418"/>
      <c r="ILZ265" s="223"/>
      <c r="IMA265" s="223"/>
      <c r="IMB265" s="333"/>
      <c r="IMC265" s="333"/>
      <c r="IMD265" s="223"/>
      <c r="IME265" s="418"/>
      <c r="IMF265" s="418"/>
      <c r="IMG265" s="331"/>
      <c r="IMH265" s="332"/>
      <c r="IMI265" s="418"/>
      <c r="IMJ265" s="223"/>
      <c r="IMK265" s="223"/>
      <c r="IML265" s="333"/>
      <c r="IMM265" s="333"/>
      <c r="IMN265" s="223"/>
      <c r="IMO265" s="418"/>
      <c r="IMP265" s="418"/>
      <c r="IMQ265" s="331"/>
      <c r="IMR265" s="332"/>
      <c r="IMS265" s="418"/>
      <c r="IMT265" s="223"/>
      <c r="IMU265" s="223"/>
      <c r="IMV265" s="333"/>
      <c r="IMW265" s="333"/>
      <c r="IMX265" s="223"/>
      <c r="IMY265" s="418"/>
      <c r="IMZ265" s="418"/>
      <c r="INA265" s="331"/>
      <c r="INB265" s="332"/>
      <c r="INC265" s="418"/>
      <c r="IND265" s="223"/>
      <c r="INE265" s="223"/>
      <c r="INF265" s="333"/>
      <c r="ING265" s="333"/>
      <c r="INH265" s="223"/>
      <c r="INI265" s="418"/>
      <c r="INJ265" s="418"/>
      <c r="INK265" s="331"/>
      <c r="INL265" s="332"/>
      <c r="INM265" s="418"/>
      <c r="INN265" s="223"/>
      <c r="INO265" s="223"/>
      <c r="INP265" s="333"/>
      <c r="INQ265" s="333"/>
      <c r="INR265" s="223"/>
      <c r="INS265" s="418"/>
      <c r="INT265" s="418"/>
      <c r="INU265" s="331"/>
      <c r="INV265" s="332"/>
      <c r="INW265" s="418"/>
      <c r="INX265" s="223"/>
      <c r="INY265" s="223"/>
      <c r="INZ265" s="333"/>
      <c r="IOA265" s="333"/>
      <c r="IOB265" s="223"/>
      <c r="IOC265" s="418"/>
      <c r="IOD265" s="418"/>
      <c r="IOE265" s="331"/>
      <c r="IOF265" s="332"/>
      <c r="IOG265" s="418"/>
      <c r="IOH265" s="223"/>
      <c r="IOI265" s="223"/>
      <c r="IOJ265" s="333"/>
      <c r="IOK265" s="333"/>
      <c r="IOL265" s="223"/>
      <c r="IOM265" s="418"/>
      <c r="ION265" s="418"/>
      <c r="IOO265" s="331"/>
      <c r="IOP265" s="332"/>
      <c r="IOQ265" s="418"/>
      <c r="IOR265" s="223"/>
      <c r="IOS265" s="223"/>
      <c r="IOT265" s="333"/>
      <c r="IOU265" s="333"/>
      <c r="IOV265" s="223"/>
      <c r="IOW265" s="418"/>
      <c r="IOX265" s="418"/>
      <c r="IOY265" s="331"/>
      <c r="IOZ265" s="332"/>
      <c r="IPA265" s="418"/>
      <c r="IPB265" s="223"/>
      <c r="IPC265" s="223"/>
      <c r="IPD265" s="333"/>
      <c r="IPE265" s="333"/>
      <c r="IPF265" s="223"/>
      <c r="IPG265" s="418"/>
      <c r="IPH265" s="418"/>
      <c r="IPI265" s="331"/>
      <c r="IPJ265" s="332"/>
      <c r="IPK265" s="418"/>
      <c r="IPL265" s="223"/>
      <c r="IPM265" s="223"/>
      <c r="IPN265" s="333"/>
      <c r="IPO265" s="333"/>
      <c r="IPP265" s="223"/>
      <c r="IPQ265" s="418"/>
      <c r="IPR265" s="418"/>
      <c r="IPS265" s="331"/>
      <c r="IPT265" s="332"/>
      <c r="IPU265" s="418"/>
      <c r="IPV265" s="223"/>
      <c r="IPW265" s="223"/>
      <c r="IPX265" s="333"/>
      <c r="IPY265" s="333"/>
      <c r="IPZ265" s="223"/>
      <c r="IQA265" s="418"/>
      <c r="IQB265" s="418"/>
      <c r="IQC265" s="331"/>
      <c r="IQD265" s="332"/>
      <c r="IQE265" s="418"/>
      <c r="IQF265" s="223"/>
      <c r="IQG265" s="223"/>
      <c r="IQH265" s="333"/>
      <c r="IQI265" s="333"/>
      <c r="IQJ265" s="223"/>
      <c r="IQK265" s="418"/>
      <c r="IQL265" s="418"/>
      <c r="IQM265" s="331"/>
      <c r="IQN265" s="332"/>
      <c r="IQO265" s="418"/>
      <c r="IQP265" s="223"/>
      <c r="IQQ265" s="223"/>
      <c r="IQR265" s="333"/>
      <c r="IQS265" s="333"/>
      <c r="IQT265" s="223"/>
      <c r="IQU265" s="418"/>
      <c r="IQV265" s="418"/>
      <c r="IQW265" s="331"/>
      <c r="IQX265" s="332"/>
      <c r="IQY265" s="418"/>
      <c r="IQZ265" s="223"/>
      <c r="IRA265" s="223"/>
      <c r="IRB265" s="333"/>
      <c r="IRC265" s="333"/>
      <c r="IRD265" s="223"/>
      <c r="IRE265" s="418"/>
      <c r="IRF265" s="418"/>
      <c r="IRG265" s="331"/>
      <c r="IRH265" s="332"/>
      <c r="IRI265" s="418"/>
      <c r="IRJ265" s="223"/>
      <c r="IRK265" s="223"/>
      <c r="IRL265" s="333"/>
      <c r="IRM265" s="333"/>
      <c r="IRN265" s="223"/>
      <c r="IRO265" s="418"/>
      <c r="IRP265" s="418"/>
      <c r="IRQ265" s="331"/>
      <c r="IRR265" s="332"/>
      <c r="IRS265" s="418"/>
      <c r="IRT265" s="223"/>
      <c r="IRU265" s="223"/>
      <c r="IRV265" s="333"/>
      <c r="IRW265" s="333"/>
      <c r="IRX265" s="223"/>
      <c r="IRY265" s="418"/>
      <c r="IRZ265" s="418"/>
      <c r="ISA265" s="331"/>
      <c r="ISB265" s="332"/>
      <c r="ISC265" s="418"/>
      <c r="ISD265" s="223"/>
      <c r="ISE265" s="223"/>
      <c r="ISF265" s="333"/>
      <c r="ISG265" s="333"/>
      <c r="ISH265" s="223"/>
      <c r="ISI265" s="418"/>
      <c r="ISJ265" s="418"/>
      <c r="ISK265" s="331"/>
      <c r="ISL265" s="332"/>
      <c r="ISM265" s="418"/>
      <c r="ISN265" s="223"/>
      <c r="ISO265" s="223"/>
      <c r="ISP265" s="333"/>
      <c r="ISQ265" s="333"/>
      <c r="ISR265" s="223"/>
      <c r="ISS265" s="418"/>
      <c r="IST265" s="418"/>
      <c r="ISU265" s="331"/>
      <c r="ISV265" s="332"/>
      <c r="ISW265" s="418"/>
      <c r="ISX265" s="223"/>
      <c r="ISY265" s="223"/>
      <c r="ISZ265" s="333"/>
      <c r="ITA265" s="333"/>
      <c r="ITB265" s="223"/>
      <c r="ITC265" s="418"/>
      <c r="ITD265" s="418"/>
      <c r="ITE265" s="331"/>
      <c r="ITF265" s="332"/>
      <c r="ITG265" s="418"/>
      <c r="ITH265" s="223"/>
      <c r="ITI265" s="223"/>
      <c r="ITJ265" s="333"/>
      <c r="ITK265" s="333"/>
      <c r="ITL265" s="223"/>
      <c r="ITM265" s="418"/>
      <c r="ITN265" s="418"/>
      <c r="ITO265" s="331"/>
      <c r="ITP265" s="332"/>
      <c r="ITQ265" s="418"/>
      <c r="ITR265" s="223"/>
      <c r="ITS265" s="223"/>
      <c r="ITT265" s="333"/>
      <c r="ITU265" s="333"/>
      <c r="ITV265" s="223"/>
      <c r="ITW265" s="418"/>
      <c r="ITX265" s="418"/>
      <c r="ITY265" s="331"/>
      <c r="ITZ265" s="332"/>
      <c r="IUA265" s="418"/>
      <c r="IUB265" s="223"/>
      <c r="IUC265" s="223"/>
      <c r="IUD265" s="333"/>
      <c r="IUE265" s="333"/>
      <c r="IUF265" s="223"/>
      <c r="IUG265" s="418"/>
      <c r="IUH265" s="418"/>
      <c r="IUI265" s="331"/>
      <c r="IUJ265" s="332"/>
      <c r="IUK265" s="418"/>
      <c r="IUL265" s="223"/>
      <c r="IUM265" s="223"/>
      <c r="IUN265" s="333"/>
      <c r="IUO265" s="333"/>
      <c r="IUP265" s="223"/>
      <c r="IUQ265" s="418"/>
      <c r="IUR265" s="418"/>
      <c r="IUS265" s="331"/>
      <c r="IUT265" s="332"/>
      <c r="IUU265" s="418"/>
      <c r="IUV265" s="223"/>
      <c r="IUW265" s="223"/>
      <c r="IUX265" s="333"/>
      <c r="IUY265" s="333"/>
      <c r="IUZ265" s="223"/>
      <c r="IVA265" s="418"/>
      <c r="IVB265" s="418"/>
      <c r="IVC265" s="331"/>
      <c r="IVD265" s="332"/>
      <c r="IVE265" s="418"/>
      <c r="IVF265" s="223"/>
      <c r="IVG265" s="223"/>
      <c r="IVH265" s="333"/>
      <c r="IVI265" s="333"/>
      <c r="IVJ265" s="223"/>
      <c r="IVK265" s="418"/>
      <c r="IVL265" s="418"/>
      <c r="IVM265" s="331"/>
      <c r="IVN265" s="332"/>
      <c r="IVO265" s="418"/>
      <c r="IVP265" s="223"/>
      <c r="IVQ265" s="223"/>
      <c r="IVR265" s="333"/>
      <c r="IVS265" s="333"/>
      <c r="IVT265" s="223"/>
      <c r="IVU265" s="418"/>
      <c r="IVV265" s="418"/>
      <c r="IVW265" s="331"/>
      <c r="IVX265" s="332"/>
      <c r="IVY265" s="418"/>
      <c r="IVZ265" s="223"/>
      <c r="IWA265" s="223"/>
      <c r="IWB265" s="333"/>
      <c r="IWC265" s="333"/>
      <c r="IWD265" s="223"/>
      <c r="IWE265" s="418"/>
      <c r="IWF265" s="418"/>
      <c r="IWG265" s="331"/>
      <c r="IWH265" s="332"/>
      <c r="IWI265" s="418"/>
      <c r="IWJ265" s="223"/>
      <c r="IWK265" s="223"/>
      <c r="IWL265" s="333"/>
      <c r="IWM265" s="333"/>
      <c r="IWN265" s="223"/>
      <c r="IWO265" s="418"/>
      <c r="IWP265" s="418"/>
      <c r="IWQ265" s="331"/>
      <c r="IWR265" s="332"/>
      <c r="IWS265" s="418"/>
      <c r="IWT265" s="223"/>
      <c r="IWU265" s="223"/>
      <c r="IWV265" s="333"/>
      <c r="IWW265" s="333"/>
      <c r="IWX265" s="223"/>
      <c r="IWY265" s="418"/>
      <c r="IWZ265" s="418"/>
      <c r="IXA265" s="331"/>
      <c r="IXB265" s="332"/>
      <c r="IXC265" s="418"/>
      <c r="IXD265" s="223"/>
      <c r="IXE265" s="223"/>
      <c r="IXF265" s="333"/>
      <c r="IXG265" s="333"/>
      <c r="IXH265" s="223"/>
      <c r="IXI265" s="418"/>
      <c r="IXJ265" s="418"/>
      <c r="IXK265" s="331"/>
      <c r="IXL265" s="332"/>
      <c r="IXM265" s="418"/>
      <c r="IXN265" s="223"/>
      <c r="IXO265" s="223"/>
      <c r="IXP265" s="333"/>
      <c r="IXQ265" s="333"/>
      <c r="IXR265" s="223"/>
      <c r="IXS265" s="418"/>
      <c r="IXT265" s="418"/>
      <c r="IXU265" s="331"/>
      <c r="IXV265" s="332"/>
      <c r="IXW265" s="418"/>
      <c r="IXX265" s="223"/>
      <c r="IXY265" s="223"/>
      <c r="IXZ265" s="333"/>
      <c r="IYA265" s="333"/>
      <c r="IYB265" s="223"/>
      <c r="IYC265" s="418"/>
      <c r="IYD265" s="418"/>
      <c r="IYE265" s="331"/>
      <c r="IYF265" s="332"/>
      <c r="IYG265" s="418"/>
      <c r="IYH265" s="223"/>
      <c r="IYI265" s="223"/>
      <c r="IYJ265" s="333"/>
      <c r="IYK265" s="333"/>
      <c r="IYL265" s="223"/>
      <c r="IYM265" s="418"/>
      <c r="IYN265" s="418"/>
      <c r="IYO265" s="331"/>
      <c r="IYP265" s="332"/>
      <c r="IYQ265" s="418"/>
      <c r="IYR265" s="223"/>
      <c r="IYS265" s="223"/>
      <c r="IYT265" s="333"/>
      <c r="IYU265" s="333"/>
      <c r="IYV265" s="223"/>
      <c r="IYW265" s="418"/>
      <c r="IYX265" s="418"/>
      <c r="IYY265" s="331"/>
      <c r="IYZ265" s="332"/>
      <c r="IZA265" s="418"/>
      <c r="IZB265" s="223"/>
      <c r="IZC265" s="223"/>
      <c r="IZD265" s="333"/>
      <c r="IZE265" s="333"/>
      <c r="IZF265" s="223"/>
      <c r="IZG265" s="418"/>
      <c r="IZH265" s="418"/>
      <c r="IZI265" s="331"/>
      <c r="IZJ265" s="332"/>
      <c r="IZK265" s="418"/>
      <c r="IZL265" s="223"/>
      <c r="IZM265" s="223"/>
      <c r="IZN265" s="333"/>
      <c r="IZO265" s="333"/>
      <c r="IZP265" s="223"/>
      <c r="IZQ265" s="418"/>
      <c r="IZR265" s="418"/>
      <c r="IZS265" s="331"/>
      <c r="IZT265" s="332"/>
      <c r="IZU265" s="418"/>
      <c r="IZV265" s="223"/>
      <c r="IZW265" s="223"/>
      <c r="IZX265" s="333"/>
      <c r="IZY265" s="333"/>
      <c r="IZZ265" s="223"/>
      <c r="JAA265" s="418"/>
      <c r="JAB265" s="418"/>
      <c r="JAC265" s="331"/>
      <c r="JAD265" s="332"/>
      <c r="JAE265" s="418"/>
      <c r="JAF265" s="223"/>
      <c r="JAG265" s="223"/>
      <c r="JAH265" s="333"/>
      <c r="JAI265" s="333"/>
      <c r="JAJ265" s="223"/>
      <c r="JAK265" s="418"/>
      <c r="JAL265" s="418"/>
      <c r="JAM265" s="331"/>
      <c r="JAN265" s="332"/>
      <c r="JAO265" s="418"/>
      <c r="JAP265" s="223"/>
      <c r="JAQ265" s="223"/>
      <c r="JAR265" s="333"/>
      <c r="JAS265" s="333"/>
      <c r="JAT265" s="223"/>
      <c r="JAU265" s="418"/>
      <c r="JAV265" s="418"/>
      <c r="JAW265" s="331"/>
      <c r="JAX265" s="332"/>
      <c r="JAY265" s="418"/>
      <c r="JAZ265" s="223"/>
      <c r="JBA265" s="223"/>
      <c r="JBB265" s="333"/>
      <c r="JBC265" s="333"/>
      <c r="JBD265" s="223"/>
      <c r="JBE265" s="418"/>
      <c r="JBF265" s="418"/>
      <c r="JBG265" s="331"/>
      <c r="JBH265" s="332"/>
      <c r="JBI265" s="418"/>
      <c r="JBJ265" s="223"/>
      <c r="JBK265" s="223"/>
      <c r="JBL265" s="333"/>
      <c r="JBM265" s="333"/>
      <c r="JBN265" s="223"/>
      <c r="JBO265" s="418"/>
      <c r="JBP265" s="418"/>
      <c r="JBQ265" s="331"/>
      <c r="JBR265" s="332"/>
      <c r="JBS265" s="418"/>
      <c r="JBT265" s="223"/>
      <c r="JBU265" s="223"/>
      <c r="JBV265" s="333"/>
      <c r="JBW265" s="333"/>
      <c r="JBX265" s="223"/>
      <c r="JBY265" s="418"/>
      <c r="JBZ265" s="418"/>
      <c r="JCA265" s="331"/>
      <c r="JCB265" s="332"/>
      <c r="JCC265" s="418"/>
      <c r="JCD265" s="223"/>
      <c r="JCE265" s="223"/>
      <c r="JCF265" s="333"/>
      <c r="JCG265" s="333"/>
      <c r="JCH265" s="223"/>
      <c r="JCI265" s="418"/>
      <c r="JCJ265" s="418"/>
      <c r="JCK265" s="331"/>
      <c r="JCL265" s="332"/>
      <c r="JCM265" s="418"/>
      <c r="JCN265" s="223"/>
      <c r="JCO265" s="223"/>
      <c r="JCP265" s="333"/>
      <c r="JCQ265" s="333"/>
      <c r="JCR265" s="223"/>
      <c r="JCS265" s="418"/>
      <c r="JCT265" s="418"/>
      <c r="JCU265" s="331"/>
      <c r="JCV265" s="332"/>
      <c r="JCW265" s="418"/>
      <c r="JCX265" s="223"/>
      <c r="JCY265" s="223"/>
      <c r="JCZ265" s="333"/>
      <c r="JDA265" s="333"/>
      <c r="JDB265" s="223"/>
      <c r="JDC265" s="418"/>
      <c r="JDD265" s="418"/>
      <c r="JDE265" s="331"/>
      <c r="JDF265" s="332"/>
      <c r="JDG265" s="418"/>
      <c r="JDH265" s="223"/>
      <c r="JDI265" s="223"/>
      <c r="JDJ265" s="333"/>
      <c r="JDK265" s="333"/>
      <c r="JDL265" s="223"/>
      <c r="JDM265" s="418"/>
      <c r="JDN265" s="418"/>
      <c r="JDO265" s="331"/>
      <c r="JDP265" s="332"/>
      <c r="JDQ265" s="418"/>
      <c r="JDR265" s="223"/>
      <c r="JDS265" s="223"/>
      <c r="JDT265" s="333"/>
      <c r="JDU265" s="333"/>
      <c r="JDV265" s="223"/>
      <c r="JDW265" s="418"/>
      <c r="JDX265" s="418"/>
      <c r="JDY265" s="331"/>
      <c r="JDZ265" s="332"/>
      <c r="JEA265" s="418"/>
      <c r="JEB265" s="223"/>
      <c r="JEC265" s="223"/>
      <c r="JED265" s="333"/>
      <c r="JEE265" s="333"/>
      <c r="JEF265" s="223"/>
      <c r="JEG265" s="418"/>
      <c r="JEH265" s="418"/>
      <c r="JEI265" s="331"/>
      <c r="JEJ265" s="332"/>
      <c r="JEK265" s="418"/>
      <c r="JEL265" s="223"/>
      <c r="JEM265" s="223"/>
      <c r="JEN265" s="333"/>
      <c r="JEO265" s="333"/>
      <c r="JEP265" s="223"/>
      <c r="JEQ265" s="418"/>
      <c r="JER265" s="418"/>
      <c r="JES265" s="331"/>
      <c r="JET265" s="332"/>
      <c r="JEU265" s="418"/>
      <c r="JEV265" s="223"/>
      <c r="JEW265" s="223"/>
      <c r="JEX265" s="333"/>
      <c r="JEY265" s="333"/>
      <c r="JEZ265" s="223"/>
      <c r="JFA265" s="418"/>
      <c r="JFB265" s="418"/>
      <c r="JFC265" s="331"/>
      <c r="JFD265" s="332"/>
      <c r="JFE265" s="418"/>
      <c r="JFF265" s="223"/>
      <c r="JFG265" s="223"/>
      <c r="JFH265" s="333"/>
      <c r="JFI265" s="333"/>
      <c r="JFJ265" s="223"/>
      <c r="JFK265" s="418"/>
      <c r="JFL265" s="418"/>
      <c r="JFM265" s="331"/>
      <c r="JFN265" s="332"/>
      <c r="JFO265" s="418"/>
      <c r="JFP265" s="223"/>
      <c r="JFQ265" s="223"/>
      <c r="JFR265" s="333"/>
      <c r="JFS265" s="333"/>
      <c r="JFT265" s="223"/>
      <c r="JFU265" s="418"/>
      <c r="JFV265" s="418"/>
      <c r="JFW265" s="331"/>
      <c r="JFX265" s="332"/>
      <c r="JFY265" s="418"/>
      <c r="JFZ265" s="223"/>
      <c r="JGA265" s="223"/>
      <c r="JGB265" s="333"/>
      <c r="JGC265" s="333"/>
      <c r="JGD265" s="223"/>
      <c r="JGE265" s="418"/>
      <c r="JGF265" s="418"/>
      <c r="JGG265" s="331"/>
      <c r="JGH265" s="332"/>
      <c r="JGI265" s="418"/>
      <c r="JGJ265" s="223"/>
      <c r="JGK265" s="223"/>
      <c r="JGL265" s="333"/>
      <c r="JGM265" s="333"/>
      <c r="JGN265" s="223"/>
      <c r="JGO265" s="418"/>
      <c r="JGP265" s="418"/>
      <c r="JGQ265" s="331"/>
      <c r="JGR265" s="332"/>
      <c r="JGS265" s="418"/>
      <c r="JGT265" s="223"/>
      <c r="JGU265" s="223"/>
      <c r="JGV265" s="333"/>
      <c r="JGW265" s="333"/>
      <c r="JGX265" s="223"/>
      <c r="JGY265" s="418"/>
      <c r="JGZ265" s="418"/>
      <c r="JHA265" s="331"/>
      <c r="JHB265" s="332"/>
      <c r="JHC265" s="418"/>
      <c r="JHD265" s="223"/>
      <c r="JHE265" s="223"/>
      <c r="JHF265" s="333"/>
      <c r="JHG265" s="333"/>
      <c r="JHH265" s="223"/>
      <c r="JHI265" s="418"/>
      <c r="JHJ265" s="418"/>
      <c r="JHK265" s="331"/>
      <c r="JHL265" s="332"/>
      <c r="JHM265" s="418"/>
      <c r="JHN265" s="223"/>
      <c r="JHO265" s="223"/>
      <c r="JHP265" s="333"/>
      <c r="JHQ265" s="333"/>
      <c r="JHR265" s="223"/>
      <c r="JHS265" s="418"/>
      <c r="JHT265" s="418"/>
      <c r="JHU265" s="331"/>
      <c r="JHV265" s="332"/>
      <c r="JHW265" s="418"/>
      <c r="JHX265" s="223"/>
      <c r="JHY265" s="223"/>
      <c r="JHZ265" s="333"/>
      <c r="JIA265" s="333"/>
      <c r="JIB265" s="223"/>
      <c r="JIC265" s="418"/>
      <c r="JID265" s="418"/>
      <c r="JIE265" s="331"/>
      <c r="JIF265" s="332"/>
      <c r="JIG265" s="418"/>
      <c r="JIH265" s="223"/>
      <c r="JII265" s="223"/>
      <c r="JIJ265" s="333"/>
      <c r="JIK265" s="333"/>
      <c r="JIL265" s="223"/>
      <c r="JIM265" s="418"/>
      <c r="JIN265" s="418"/>
      <c r="JIO265" s="331"/>
      <c r="JIP265" s="332"/>
      <c r="JIQ265" s="418"/>
      <c r="JIR265" s="223"/>
      <c r="JIS265" s="223"/>
      <c r="JIT265" s="333"/>
      <c r="JIU265" s="333"/>
      <c r="JIV265" s="223"/>
      <c r="JIW265" s="418"/>
      <c r="JIX265" s="418"/>
      <c r="JIY265" s="331"/>
      <c r="JIZ265" s="332"/>
      <c r="JJA265" s="418"/>
      <c r="JJB265" s="223"/>
      <c r="JJC265" s="223"/>
      <c r="JJD265" s="333"/>
      <c r="JJE265" s="333"/>
      <c r="JJF265" s="223"/>
      <c r="JJG265" s="418"/>
      <c r="JJH265" s="418"/>
      <c r="JJI265" s="331"/>
      <c r="JJJ265" s="332"/>
      <c r="JJK265" s="418"/>
      <c r="JJL265" s="223"/>
      <c r="JJM265" s="223"/>
      <c r="JJN265" s="333"/>
      <c r="JJO265" s="333"/>
      <c r="JJP265" s="223"/>
      <c r="JJQ265" s="418"/>
      <c r="JJR265" s="418"/>
      <c r="JJS265" s="331"/>
      <c r="JJT265" s="332"/>
      <c r="JJU265" s="418"/>
      <c r="JJV265" s="223"/>
      <c r="JJW265" s="223"/>
      <c r="JJX265" s="333"/>
      <c r="JJY265" s="333"/>
      <c r="JJZ265" s="223"/>
      <c r="JKA265" s="418"/>
      <c r="JKB265" s="418"/>
      <c r="JKC265" s="331"/>
      <c r="JKD265" s="332"/>
      <c r="JKE265" s="418"/>
      <c r="JKF265" s="223"/>
      <c r="JKG265" s="223"/>
      <c r="JKH265" s="333"/>
      <c r="JKI265" s="333"/>
      <c r="JKJ265" s="223"/>
      <c r="JKK265" s="418"/>
      <c r="JKL265" s="418"/>
      <c r="JKM265" s="331"/>
      <c r="JKN265" s="332"/>
      <c r="JKO265" s="418"/>
      <c r="JKP265" s="223"/>
      <c r="JKQ265" s="223"/>
      <c r="JKR265" s="333"/>
      <c r="JKS265" s="333"/>
      <c r="JKT265" s="223"/>
      <c r="JKU265" s="418"/>
      <c r="JKV265" s="418"/>
      <c r="JKW265" s="331"/>
      <c r="JKX265" s="332"/>
      <c r="JKY265" s="418"/>
      <c r="JKZ265" s="223"/>
      <c r="JLA265" s="223"/>
      <c r="JLB265" s="333"/>
      <c r="JLC265" s="333"/>
      <c r="JLD265" s="223"/>
      <c r="JLE265" s="418"/>
      <c r="JLF265" s="418"/>
      <c r="JLG265" s="331"/>
      <c r="JLH265" s="332"/>
      <c r="JLI265" s="418"/>
      <c r="JLJ265" s="223"/>
      <c r="JLK265" s="223"/>
      <c r="JLL265" s="333"/>
      <c r="JLM265" s="333"/>
      <c r="JLN265" s="223"/>
      <c r="JLO265" s="418"/>
      <c r="JLP265" s="418"/>
      <c r="JLQ265" s="331"/>
      <c r="JLR265" s="332"/>
      <c r="JLS265" s="418"/>
      <c r="JLT265" s="223"/>
      <c r="JLU265" s="223"/>
      <c r="JLV265" s="333"/>
      <c r="JLW265" s="333"/>
      <c r="JLX265" s="223"/>
      <c r="JLY265" s="418"/>
      <c r="JLZ265" s="418"/>
      <c r="JMA265" s="331"/>
      <c r="JMB265" s="332"/>
      <c r="JMC265" s="418"/>
      <c r="JMD265" s="223"/>
      <c r="JME265" s="223"/>
      <c r="JMF265" s="333"/>
      <c r="JMG265" s="333"/>
      <c r="JMH265" s="223"/>
      <c r="JMI265" s="418"/>
      <c r="JMJ265" s="418"/>
      <c r="JMK265" s="331"/>
      <c r="JML265" s="332"/>
      <c r="JMM265" s="418"/>
      <c r="JMN265" s="223"/>
      <c r="JMO265" s="223"/>
      <c r="JMP265" s="333"/>
      <c r="JMQ265" s="333"/>
      <c r="JMR265" s="223"/>
      <c r="JMS265" s="418"/>
      <c r="JMT265" s="418"/>
      <c r="JMU265" s="331"/>
      <c r="JMV265" s="332"/>
      <c r="JMW265" s="418"/>
      <c r="JMX265" s="223"/>
      <c r="JMY265" s="223"/>
      <c r="JMZ265" s="333"/>
      <c r="JNA265" s="333"/>
      <c r="JNB265" s="223"/>
      <c r="JNC265" s="418"/>
      <c r="JND265" s="418"/>
      <c r="JNE265" s="331"/>
      <c r="JNF265" s="332"/>
      <c r="JNG265" s="418"/>
      <c r="JNH265" s="223"/>
      <c r="JNI265" s="223"/>
      <c r="JNJ265" s="333"/>
      <c r="JNK265" s="333"/>
      <c r="JNL265" s="223"/>
      <c r="JNM265" s="418"/>
      <c r="JNN265" s="418"/>
      <c r="JNO265" s="331"/>
      <c r="JNP265" s="332"/>
      <c r="JNQ265" s="418"/>
      <c r="JNR265" s="223"/>
      <c r="JNS265" s="223"/>
      <c r="JNT265" s="333"/>
      <c r="JNU265" s="333"/>
      <c r="JNV265" s="223"/>
      <c r="JNW265" s="418"/>
      <c r="JNX265" s="418"/>
      <c r="JNY265" s="331"/>
      <c r="JNZ265" s="332"/>
      <c r="JOA265" s="418"/>
      <c r="JOB265" s="223"/>
      <c r="JOC265" s="223"/>
      <c r="JOD265" s="333"/>
      <c r="JOE265" s="333"/>
      <c r="JOF265" s="223"/>
      <c r="JOG265" s="418"/>
      <c r="JOH265" s="418"/>
      <c r="JOI265" s="331"/>
      <c r="JOJ265" s="332"/>
      <c r="JOK265" s="418"/>
      <c r="JOL265" s="223"/>
      <c r="JOM265" s="223"/>
      <c r="JON265" s="333"/>
      <c r="JOO265" s="333"/>
      <c r="JOP265" s="223"/>
      <c r="JOQ265" s="418"/>
      <c r="JOR265" s="418"/>
      <c r="JOS265" s="331"/>
      <c r="JOT265" s="332"/>
      <c r="JOU265" s="418"/>
      <c r="JOV265" s="223"/>
      <c r="JOW265" s="223"/>
      <c r="JOX265" s="333"/>
      <c r="JOY265" s="333"/>
      <c r="JOZ265" s="223"/>
      <c r="JPA265" s="418"/>
      <c r="JPB265" s="418"/>
      <c r="JPC265" s="331"/>
      <c r="JPD265" s="332"/>
      <c r="JPE265" s="418"/>
      <c r="JPF265" s="223"/>
      <c r="JPG265" s="223"/>
      <c r="JPH265" s="333"/>
      <c r="JPI265" s="333"/>
      <c r="JPJ265" s="223"/>
      <c r="JPK265" s="418"/>
      <c r="JPL265" s="418"/>
      <c r="JPM265" s="331"/>
      <c r="JPN265" s="332"/>
      <c r="JPO265" s="418"/>
      <c r="JPP265" s="223"/>
      <c r="JPQ265" s="223"/>
      <c r="JPR265" s="333"/>
      <c r="JPS265" s="333"/>
      <c r="JPT265" s="223"/>
      <c r="JPU265" s="418"/>
      <c r="JPV265" s="418"/>
      <c r="JPW265" s="331"/>
      <c r="JPX265" s="332"/>
      <c r="JPY265" s="418"/>
      <c r="JPZ265" s="223"/>
      <c r="JQA265" s="223"/>
      <c r="JQB265" s="333"/>
      <c r="JQC265" s="333"/>
      <c r="JQD265" s="223"/>
      <c r="JQE265" s="418"/>
      <c r="JQF265" s="418"/>
      <c r="JQG265" s="331"/>
      <c r="JQH265" s="332"/>
      <c r="JQI265" s="418"/>
      <c r="JQJ265" s="223"/>
      <c r="JQK265" s="223"/>
      <c r="JQL265" s="333"/>
      <c r="JQM265" s="333"/>
      <c r="JQN265" s="223"/>
      <c r="JQO265" s="418"/>
      <c r="JQP265" s="418"/>
      <c r="JQQ265" s="331"/>
      <c r="JQR265" s="332"/>
      <c r="JQS265" s="418"/>
      <c r="JQT265" s="223"/>
      <c r="JQU265" s="223"/>
      <c r="JQV265" s="333"/>
      <c r="JQW265" s="333"/>
      <c r="JQX265" s="223"/>
      <c r="JQY265" s="418"/>
      <c r="JQZ265" s="418"/>
      <c r="JRA265" s="331"/>
      <c r="JRB265" s="332"/>
      <c r="JRC265" s="418"/>
      <c r="JRD265" s="223"/>
      <c r="JRE265" s="223"/>
      <c r="JRF265" s="333"/>
      <c r="JRG265" s="333"/>
      <c r="JRH265" s="223"/>
      <c r="JRI265" s="418"/>
      <c r="JRJ265" s="418"/>
      <c r="JRK265" s="331"/>
      <c r="JRL265" s="332"/>
      <c r="JRM265" s="418"/>
      <c r="JRN265" s="223"/>
      <c r="JRO265" s="223"/>
      <c r="JRP265" s="333"/>
      <c r="JRQ265" s="333"/>
      <c r="JRR265" s="223"/>
      <c r="JRS265" s="418"/>
      <c r="JRT265" s="418"/>
      <c r="JRU265" s="331"/>
      <c r="JRV265" s="332"/>
      <c r="JRW265" s="418"/>
      <c r="JRX265" s="223"/>
      <c r="JRY265" s="223"/>
      <c r="JRZ265" s="333"/>
      <c r="JSA265" s="333"/>
      <c r="JSB265" s="223"/>
      <c r="JSC265" s="418"/>
      <c r="JSD265" s="418"/>
      <c r="JSE265" s="331"/>
      <c r="JSF265" s="332"/>
      <c r="JSG265" s="418"/>
      <c r="JSH265" s="223"/>
      <c r="JSI265" s="223"/>
      <c r="JSJ265" s="333"/>
      <c r="JSK265" s="333"/>
      <c r="JSL265" s="223"/>
      <c r="JSM265" s="418"/>
      <c r="JSN265" s="418"/>
      <c r="JSO265" s="331"/>
      <c r="JSP265" s="332"/>
      <c r="JSQ265" s="418"/>
      <c r="JSR265" s="223"/>
      <c r="JSS265" s="223"/>
      <c r="JST265" s="333"/>
      <c r="JSU265" s="333"/>
      <c r="JSV265" s="223"/>
      <c r="JSW265" s="418"/>
      <c r="JSX265" s="418"/>
      <c r="JSY265" s="331"/>
      <c r="JSZ265" s="332"/>
      <c r="JTA265" s="418"/>
      <c r="JTB265" s="223"/>
      <c r="JTC265" s="223"/>
      <c r="JTD265" s="333"/>
      <c r="JTE265" s="333"/>
      <c r="JTF265" s="223"/>
      <c r="JTG265" s="418"/>
      <c r="JTH265" s="418"/>
      <c r="JTI265" s="331"/>
      <c r="JTJ265" s="332"/>
      <c r="JTK265" s="418"/>
      <c r="JTL265" s="223"/>
      <c r="JTM265" s="223"/>
      <c r="JTN265" s="333"/>
      <c r="JTO265" s="333"/>
      <c r="JTP265" s="223"/>
      <c r="JTQ265" s="418"/>
      <c r="JTR265" s="418"/>
      <c r="JTS265" s="331"/>
      <c r="JTT265" s="332"/>
      <c r="JTU265" s="418"/>
      <c r="JTV265" s="223"/>
      <c r="JTW265" s="223"/>
      <c r="JTX265" s="333"/>
      <c r="JTY265" s="333"/>
      <c r="JTZ265" s="223"/>
      <c r="JUA265" s="418"/>
      <c r="JUB265" s="418"/>
      <c r="JUC265" s="331"/>
      <c r="JUD265" s="332"/>
      <c r="JUE265" s="418"/>
      <c r="JUF265" s="223"/>
      <c r="JUG265" s="223"/>
      <c r="JUH265" s="333"/>
      <c r="JUI265" s="333"/>
      <c r="JUJ265" s="223"/>
      <c r="JUK265" s="418"/>
      <c r="JUL265" s="418"/>
      <c r="JUM265" s="331"/>
      <c r="JUN265" s="332"/>
      <c r="JUO265" s="418"/>
      <c r="JUP265" s="223"/>
      <c r="JUQ265" s="223"/>
      <c r="JUR265" s="333"/>
      <c r="JUS265" s="333"/>
      <c r="JUT265" s="223"/>
      <c r="JUU265" s="418"/>
      <c r="JUV265" s="418"/>
      <c r="JUW265" s="331"/>
      <c r="JUX265" s="332"/>
      <c r="JUY265" s="418"/>
      <c r="JUZ265" s="223"/>
      <c r="JVA265" s="223"/>
      <c r="JVB265" s="333"/>
      <c r="JVC265" s="333"/>
      <c r="JVD265" s="223"/>
      <c r="JVE265" s="418"/>
      <c r="JVF265" s="418"/>
      <c r="JVG265" s="331"/>
      <c r="JVH265" s="332"/>
      <c r="JVI265" s="418"/>
      <c r="JVJ265" s="223"/>
      <c r="JVK265" s="223"/>
      <c r="JVL265" s="333"/>
      <c r="JVM265" s="333"/>
      <c r="JVN265" s="223"/>
      <c r="JVO265" s="418"/>
      <c r="JVP265" s="418"/>
      <c r="JVQ265" s="331"/>
      <c r="JVR265" s="332"/>
      <c r="JVS265" s="418"/>
      <c r="JVT265" s="223"/>
      <c r="JVU265" s="223"/>
      <c r="JVV265" s="333"/>
      <c r="JVW265" s="333"/>
      <c r="JVX265" s="223"/>
      <c r="JVY265" s="418"/>
      <c r="JVZ265" s="418"/>
      <c r="JWA265" s="331"/>
      <c r="JWB265" s="332"/>
      <c r="JWC265" s="418"/>
      <c r="JWD265" s="223"/>
      <c r="JWE265" s="223"/>
      <c r="JWF265" s="333"/>
      <c r="JWG265" s="333"/>
      <c r="JWH265" s="223"/>
      <c r="JWI265" s="418"/>
      <c r="JWJ265" s="418"/>
      <c r="JWK265" s="331"/>
      <c r="JWL265" s="332"/>
      <c r="JWM265" s="418"/>
      <c r="JWN265" s="223"/>
      <c r="JWO265" s="223"/>
      <c r="JWP265" s="333"/>
      <c r="JWQ265" s="333"/>
      <c r="JWR265" s="223"/>
      <c r="JWS265" s="418"/>
      <c r="JWT265" s="418"/>
      <c r="JWU265" s="331"/>
      <c r="JWV265" s="332"/>
      <c r="JWW265" s="418"/>
      <c r="JWX265" s="223"/>
      <c r="JWY265" s="223"/>
      <c r="JWZ265" s="333"/>
      <c r="JXA265" s="333"/>
      <c r="JXB265" s="223"/>
      <c r="JXC265" s="418"/>
      <c r="JXD265" s="418"/>
      <c r="JXE265" s="331"/>
      <c r="JXF265" s="332"/>
      <c r="JXG265" s="418"/>
      <c r="JXH265" s="223"/>
      <c r="JXI265" s="223"/>
      <c r="JXJ265" s="333"/>
      <c r="JXK265" s="333"/>
      <c r="JXL265" s="223"/>
      <c r="JXM265" s="418"/>
      <c r="JXN265" s="418"/>
      <c r="JXO265" s="331"/>
      <c r="JXP265" s="332"/>
      <c r="JXQ265" s="418"/>
      <c r="JXR265" s="223"/>
      <c r="JXS265" s="223"/>
      <c r="JXT265" s="333"/>
      <c r="JXU265" s="333"/>
      <c r="JXV265" s="223"/>
      <c r="JXW265" s="418"/>
      <c r="JXX265" s="418"/>
      <c r="JXY265" s="331"/>
      <c r="JXZ265" s="332"/>
      <c r="JYA265" s="418"/>
      <c r="JYB265" s="223"/>
      <c r="JYC265" s="223"/>
      <c r="JYD265" s="333"/>
      <c r="JYE265" s="333"/>
      <c r="JYF265" s="223"/>
      <c r="JYG265" s="418"/>
      <c r="JYH265" s="418"/>
      <c r="JYI265" s="331"/>
      <c r="JYJ265" s="332"/>
      <c r="JYK265" s="418"/>
      <c r="JYL265" s="223"/>
      <c r="JYM265" s="223"/>
      <c r="JYN265" s="333"/>
      <c r="JYO265" s="333"/>
      <c r="JYP265" s="223"/>
      <c r="JYQ265" s="418"/>
      <c r="JYR265" s="418"/>
      <c r="JYS265" s="331"/>
      <c r="JYT265" s="332"/>
      <c r="JYU265" s="418"/>
      <c r="JYV265" s="223"/>
      <c r="JYW265" s="223"/>
      <c r="JYX265" s="333"/>
      <c r="JYY265" s="333"/>
      <c r="JYZ265" s="223"/>
      <c r="JZA265" s="418"/>
      <c r="JZB265" s="418"/>
      <c r="JZC265" s="331"/>
      <c r="JZD265" s="332"/>
      <c r="JZE265" s="418"/>
      <c r="JZF265" s="223"/>
      <c r="JZG265" s="223"/>
      <c r="JZH265" s="333"/>
      <c r="JZI265" s="333"/>
      <c r="JZJ265" s="223"/>
      <c r="JZK265" s="418"/>
      <c r="JZL265" s="418"/>
      <c r="JZM265" s="331"/>
      <c r="JZN265" s="332"/>
      <c r="JZO265" s="418"/>
      <c r="JZP265" s="223"/>
      <c r="JZQ265" s="223"/>
      <c r="JZR265" s="333"/>
      <c r="JZS265" s="333"/>
      <c r="JZT265" s="223"/>
      <c r="JZU265" s="418"/>
      <c r="JZV265" s="418"/>
      <c r="JZW265" s="331"/>
      <c r="JZX265" s="332"/>
      <c r="JZY265" s="418"/>
      <c r="JZZ265" s="223"/>
      <c r="KAA265" s="223"/>
      <c r="KAB265" s="333"/>
      <c r="KAC265" s="333"/>
      <c r="KAD265" s="223"/>
      <c r="KAE265" s="418"/>
      <c r="KAF265" s="418"/>
      <c r="KAG265" s="331"/>
      <c r="KAH265" s="332"/>
      <c r="KAI265" s="418"/>
      <c r="KAJ265" s="223"/>
      <c r="KAK265" s="223"/>
      <c r="KAL265" s="333"/>
      <c r="KAM265" s="333"/>
      <c r="KAN265" s="223"/>
      <c r="KAO265" s="418"/>
      <c r="KAP265" s="418"/>
      <c r="KAQ265" s="331"/>
      <c r="KAR265" s="332"/>
      <c r="KAS265" s="418"/>
      <c r="KAT265" s="223"/>
      <c r="KAU265" s="223"/>
      <c r="KAV265" s="333"/>
      <c r="KAW265" s="333"/>
      <c r="KAX265" s="223"/>
      <c r="KAY265" s="418"/>
      <c r="KAZ265" s="418"/>
      <c r="KBA265" s="331"/>
      <c r="KBB265" s="332"/>
      <c r="KBC265" s="418"/>
      <c r="KBD265" s="223"/>
      <c r="KBE265" s="223"/>
      <c r="KBF265" s="333"/>
      <c r="KBG265" s="333"/>
      <c r="KBH265" s="223"/>
      <c r="KBI265" s="418"/>
      <c r="KBJ265" s="418"/>
      <c r="KBK265" s="331"/>
      <c r="KBL265" s="332"/>
      <c r="KBM265" s="418"/>
      <c r="KBN265" s="223"/>
      <c r="KBO265" s="223"/>
      <c r="KBP265" s="333"/>
      <c r="KBQ265" s="333"/>
      <c r="KBR265" s="223"/>
      <c r="KBS265" s="418"/>
      <c r="KBT265" s="418"/>
      <c r="KBU265" s="331"/>
      <c r="KBV265" s="332"/>
      <c r="KBW265" s="418"/>
      <c r="KBX265" s="223"/>
      <c r="KBY265" s="223"/>
      <c r="KBZ265" s="333"/>
      <c r="KCA265" s="333"/>
      <c r="KCB265" s="223"/>
      <c r="KCC265" s="418"/>
      <c r="KCD265" s="418"/>
      <c r="KCE265" s="331"/>
      <c r="KCF265" s="332"/>
      <c r="KCG265" s="418"/>
      <c r="KCH265" s="223"/>
      <c r="KCI265" s="223"/>
      <c r="KCJ265" s="333"/>
      <c r="KCK265" s="333"/>
      <c r="KCL265" s="223"/>
      <c r="KCM265" s="418"/>
      <c r="KCN265" s="418"/>
      <c r="KCO265" s="331"/>
      <c r="KCP265" s="332"/>
      <c r="KCQ265" s="418"/>
      <c r="KCR265" s="223"/>
      <c r="KCS265" s="223"/>
      <c r="KCT265" s="333"/>
      <c r="KCU265" s="333"/>
      <c r="KCV265" s="223"/>
      <c r="KCW265" s="418"/>
      <c r="KCX265" s="418"/>
      <c r="KCY265" s="331"/>
      <c r="KCZ265" s="332"/>
      <c r="KDA265" s="418"/>
      <c r="KDB265" s="223"/>
      <c r="KDC265" s="223"/>
      <c r="KDD265" s="333"/>
      <c r="KDE265" s="333"/>
      <c r="KDF265" s="223"/>
      <c r="KDG265" s="418"/>
      <c r="KDH265" s="418"/>
      <c r="KDI265" s="331"/>
      <c r="KDJ265" s="332"/>
      <c r="KDK265" s="418"/>
      <c r="KDL265" s="223"/>
      <c r="KDM265" s="223"/>
      <c r="KDN265" s="333"/>
      <c r="KDO265" s="333"/>
      <c r="KDP265" s="223"/>
      <c r="KDQ265" s="418"/>
      <c r="KDR265" s="418"/>
      <c r="KDS265" s="331"/>
      <c r="KDT265" s="332"/>
      <c r="KDU265" s="418"/>
      <c r="KDV265" s="223"/>
      <c r="KDW265" s="223"/>
      <c r="KDX265" s="333"/>
      <c r="KDY265" s="333"/>
      <c r="KDZ265" s="223"/>
      <c r="KEA265" s="418"/>
      <c r="KEB265" s="418"/>
      <c r="KEC265" s="331"/>
      <c r="KED265" s="332"/>
      <c r="KEE265" s="418"/>
      <c r="KEF265" s="223"/>
      <c r="KEG265" s="223"/>
      <c r="KEH265" s="333"/>
      <c r="KEI265" s="333"/>
      <c r="KEJ265" s="223"/>
      <c r="KEK265" s="418"/>
      <c r="KEL265" s="418"/>
      <c r="KEM265" s="331"/>
      <c r="KEN265" s="332"/>
      <c r="KEO265" s="418"/>
      <c r="KEP265" s="223"/>
      <c r="KEQ265" s="223"/>
      <c r="KER265" s="333"/>
      <c r="KES265" s="333"/>
      <c r="KET265" s="223"/>
      <c r="KEU265" s="418"/>
      <c r="KEV265" s="418"/>
      <c r="KEW265" s="331"/>
      <c r="KEX265" s="332"/>
      <c r="KEY265" s="418"/>
      <c r="KEZ265" s="223"/>
      <c r="KFA265" s="223"/>
      <c r="KFB265" s="333"/>
      <c r="KFC265" s="333"/>
      <c r="KFD265" s="223"/>
      <c r="KFE265" s="418"/>
      <c r="KFF265" s="418"/>
      <c r="KFG265" s="331"/>
      <c r="KFH265" s="332"/>
      <c r="KFI265" s="418"/>
      <c r="KFJ265" s="223"/>
      <c r="KFK265" s="223"/>
      <c r="KFL265" s="333"/>
      <c r="KFM265" s="333"/>
      <c r="KFN265" s="223"/>
      <c r="KFO265" s="418"/>
      <c r="KFP265" s="418"/>
      <c r="KFQ265" s="331"/>
      <c r="KFR265" s="332"/>
      <c r="KFS265" s="418"/>
      <c r="KFT265" s="223"/>
      <c r="KFU265" s="223"/>
      <c r="KFV265" s="333"/>
      <c r="KFW265" s="333"/>
      <c r="KFX265" s="223"/>
      <c r="KFY265" s="418"/>
      <c r="KFZ265" s="418"/>
      <c r="KGA265" s="331"/>
      <c r="KGB265" s="332"/>
      <c r="KGC265" s="418"/>
      <c r="KGD265" s="223"/>
      <c r="KGE265" s="223"/>
      <c r="KGF265" s="333"/>
      <c r="KGG265" s="333"/>
      <c r="KGH265" s="223"/>
      <c r="KGI265" s="418"/>
      <c r="KGJ265" s="418"/>
      <c r="KGK265" s="331"/>
      <c r="KGL265" s="332"/>
      <c r="KGM265" s="418"/>
      <c r="KGN265" s="223"/>
      <c r="KGO265" s="223"/>
      <c r="KGP265" s="333"/>
      <c r="KGQ265" s="333"/>
      <c r="KGR265" s="223"/>
      <c r="KGS265" s="418"/>
      <c r="KGT265" s="418"/>
      <c r="KGU265" s="331"/>
      <c r="KGV265" s="332"/>
      <c r="KGW265" s="418"/>
      <c r="KGX265" s="223"/>
      <c r="KGY265" s="223"/>
      <c r="KGZ265" s="333"/>
      <c r="KHA265" s="333"/>
      <c r="KHB265" s="223"/>
      <c r="KHC265" s="418"/>
      <c r="KHD265" s="418"/>
      <c r="KHE265" s="331"/>
      <c r="KHF265" s="332"/>
      <c r="KHG265" s="418"/>
      <c r="KHH265" s="223"/>
      <c r="KHI265" s="223"/>
      <c r="KHJ265" s="333"/>
      <c r="KHK265" s="333"/>
      <c r="KHL265" s="223"/>
      <c r="KHM265" s="418"/>
      <c r="KHN265" s="418"/>
      <c r="KHO265" s="331"/>
      <c r="KHP265" s="332"/>
      <c r="KHQ265" s="418"/>
      <c r="KHR265" s="223"/>
      <c r="KHS265" s="223"/>
      <c r="KHT265" s="333"/>
      <c r="KHU265" s="333"/>
      <c r="KHV265" s="223"/>
      <c r="KHW265" s="418"/>
      <c r="KHX265" s="418"/>
      <c r="KHY265" s="331"/>
      <c r="KHZ265" s="332"/>
      <c r="KIA265" s="418"/>
      <c r="KIB265" s="223"/>
      <c r="KIC265" s="223"/>
      <c r="KID265" s="333"/>
      <c r="KIE265" s="333"/>
      <c r="KIF265" s="223"/>
      <c r="KIG265" s="418"/>
      <c r="KIH265" s="418"/>
      <c r="KII265" s="331"/>
      <c r="KIJ265" s="332"/>
      <c r="KIK265" s="418"/>
      <c r="KIL265" s="223"/>
      <c r="KIM265" s="223"/>
      <c r="KIN265" s="333"/>
      <c r="KIO265" s="333"/>
      <c r="KIP265" s="223"/>
      <c r="KIQ265" s="418"/>
      <c r="KIR265" s="418"/>
      <c r="KIS265" s="331"/>
      <c r="KIT265" s="332"/>
      <c r="KIU265" s="418"/>
      <c r="KIV265" s="223"/>
      <c r="KIW265" s="223"/>
      <c r="KIX265" s="333"/>
      <c r="KIY265" s="333"/>
      <c r="KIZ265" s="223"/>
      <c r="KJA265" s="418"/>
      <c r="KJB265" s="418"/>
      <c r="KJC265" s="331"/>
      <c r="KJD265" s="332"/>
      <c r="KJE265" s="418"/>
      <c r="KJF265" s="223"/>
      <c r="KJG265" s="223"/>
      <c r="KJH265" s="333"/>
      <c r="KJI265" s="333"/>
      <c r="KJJ265" s="223"/>
      <c r="KJK265" s="418"/>
      <c r="KJL265" s="418"/>
      <c r="KJM265" s="331"/>
      <c r="KJN265" s="332"/>
      <c r="KJO265" s="418"/>
      <c r="KJP265" s="223"/>
      <c r="KJQ265" s="223"/>
      <c r="KJR265" s="333"/>
      <c r="KJS265" s="333"/>
      <c r="KJT265" s="223"/>
      <c r="KJU265" s="418"/>
      <c r="KJV265" s="418"/>
      <c r="KJW265" s="331"/>
      <c r="KJX265" s="332"/>
      <c r="KJY265" s="418"/>
      <c r="KJZ265" s="223"/>
      <c r="KKA265" s="223"/>
      <c r="KKB265" s="333"/>
      <c r="KKC265" s="333"/>
      <c r="KKD265" s="223"/>
      <c r="KKE265" s="418"/>
      <c r="KKF265" s="418"/>
      <c r="KKG265" s="331"/>
      <c r="KKH265" s="332"/>
      <c r="KKI265" s="418"/>
      <c r="KKJ265" s="223"/>
      <c r="KKK265" s="223"/>
      <c r="KKL265" s="333"/>
      <c r="KKM265" s="333"/>
      <c r="KKN265" s="223"/>
      <c r="KKO265" s="418"/>
      <c r="KKP265" s="418"/>
      <c r="KKQ265" s="331"/>
      <c r="KKR265" s="332"/>
      <c r="KKS265" s="418"/>
      <c r="KKT265" s="223"/>
      <c r="KKU265" s="223"/>
      <c r="KKV265" s="333"/>
      <c r="KKW265" s="333"/>
      <c r="KKX265" s="223"/>
      <c r="KKY265" s="418"/>
      <c r="KKZ265" s="418"/>
      <c r="KLA265" s="331"/>
      <c r="KLB265" s="332"/>
      <c r="KLC265" s="418"/>
      <c r="KLD265" s="223"/>
      <c r="KLE265" s="223"/>
      <c r="KLF265" s="333"/>
      <c r="KLG265" s="333"/>
      <c r="KLH265" s="223"/>
      <c r="KLI265" s="418"/>
      <c r="KLJ265" s="418"/>
      <c r="KLK265" s="331"/>
      <c r="KLL265" s="332"/>
      <c r="KLM265" s="418"/>
      <c r="KLN265" s="223"/>
      <c r="KLO265" s="223"/>
      <c r="KLP265" s="333"/>
      <c r="KLQ265" s="333"/>
      <c r="KLR265" s="223"/>
      <c r="KLS265" s="418"/>
      <c r="KLT265" s="418"/>
      <c r="KLU265" s="331"/>
      <c r="KLV265" s="332"/>
      <c r="KLW265" s="418"/>
      <c r="KLX265" s="223"/>
      <c r="KLY265" s="223"/>
      <c r="KLZ265" s="333"/>
      <c r="KMA265" s="333"/>
      <c r="KMB265" s="223"/>
      <c r="KMC265" s="418"/>
      <c r="KMD265" s="418"/>
      <c r="KME265" s="331"/>
      <c r="KMF265" s="332"/>
      <c r="KMG265" s="418"/>
      <c r="KMH265" s="223"/>
      <c r="KMI265" s="223"/>
      <c r="KMJ265" s="333"/>
      <c r="KMK265" s="333"/>
      <c r="KML265" s="223"/>
      <c r="KMM265" s="418"/>
      <c r="KMN265" s="418"/>
      <c r="KMO265" s="331"/>
      <c r="KMP265" s="332"/>
      <c r="KMQ265" s="418"/>
      <c r="KMR265" s="223"/>
      <c r="KMS265" s="223"/>
      <c r="KMT265" s="333"/>
      <c r="KMU265" s="333"/>
      <c r="KMV265" s="223"/>
      <c r="KMW265" s="418"/>
      <c r="KMX265" s="418"/>
      <c r="KMY265" s="331"/>
      <c r="KMZ265" s="332"/>
      <c r="KNA265" s="418"/>
      <c r="KNB265" s="223"/>
      <c r="KNC265" s="223"/>
      <c r="KND265" s="333"/>
      <c r="KNE265" s="333"/>
      <c r="KNF265" s="223"/>
      <c r="KNG265" s="418"/>
      <c r="KNH265" s="418"/>
      <c r="KNI265" s="331"/>
      <c r="KNJ265" s="332"/>
      <c r="KNK265" s="418"/>
      <c r="KNL265" s="223"/>
      <c r="KNM265" s="223"/>
      <c r="KNN265" s="333"/>
      <c r="KNO265" s="333"/>
      <c r="KNP265" s="223"/>
      <c r="KNQ265" s="418"/>
      <c r="KNR265" s="418"/>
      <c r="KNS265" s="331"/>
      <c r="KNT265" s="332"/>
      <c r="KNU265" s="418"/>
      <c r="KNV265" s="223"/>
      <c r="KNW265" s="223"/>
      <c r="KNX265" s="333"/>
      <c r="KNY265" s="333"/>
      <c r="KNZ265" s="223"/>
      <c r="KOA265" s="418"/>
      <c r="KOB265" s="418"/>
      <c r="KOC265" s="331"/>
      <c r="KOD265" s="332"/>
      <c r="KOE265" s="418"/>
      <c r="KOF265" s="223"/>
      <c r="KOG265" s="223"/>
      <c r="KOH265" s="333"/>
      <c r="KOI265" s="333"/>
      <c r="KOJ265" s="223"/>
      <c r="KOK265" s="418"/>
      <c r="KOL265" s="418"/>
      <c r="KOM265" s="331"/>
      <c r="KON265" s="332"/>
      <c r="KOO265" s="418"/>
      <c r="KOP265" s="223"/>
      <c r="KOQ265" s="223"/>
      <c r="KOR265" s="333"/>
      <c r="KOS265" s="333"/>
      <c r="KOT265" s="223"/>
      <c r="KOU265" s="418"/>
      <c r="KOV265" s="418"/>
      <c r="KOW265" s="331"/>
      <c r="KOX265" s="332"/>
      <c r="KOY265" s="418"/>
      <c r="KOZ265" s="223"/>
      <c r="KPA265" s="223"/>
      <c r="KPB265" s="333"/>
      <c r="KPC265" s="333"/>
      <c r="KPD265" s="223"/>
      <c r="KPE265" s="418"/>
      <c r="KPF265" s="418"/>
      <c r="KPG265" s="331"/>
      <c r="KPH265" s="332"/>
      <c r="KPI265" s="418"/>
      <c r="KPJ265" s="223"/>
      <c r="KPK265" s="223"/>
      <c r="KPL265" s="333"/>
      <c r="KPM265" s="333"/>
      <c r="KPN265" s="223"/>
      <c r="KPO265" s="418"/>
      <c r="KPP265" s="418"/>
      <c r="KPQ265" s="331"/>
      <c r="KPR265" s="332"/>
      <c r="KPS265" s="418"/>
      <c r="KPT265" s="223"/>
      <c r="KPU265" s="223"/>
      <c r="KPV265" s="333"/>
      <c r="KPW265" s="333"/>
      <c r="KPX265" s="223"/>
      <c r="KPY265" s="418"/>
      <c r="KPZ265" s="418"/>
      <c r="KQA265" s="331"/>
      <c r="KQB265" s="332"/>
      <c r="KQC265" s="418"/>
      <c r="KQD265" s="223"/>
      <c r="KQE265" s="223"/>
      <c r="KQF265" s="333"/>
      <c r="KQG265" s="333"/>
      <c r="KQH265" s="223"/>
      <c r="KQI265" s="418"/>
      <c r="KQJ265" s="418"/>
      <c r="KQK265" s="331"/>
      <c r="KQL265" s="332"/>
      <c r="KQM265" s="418"/>
      <c r="KQN265" s="223"/>
      <c r="KQO265" s="223"/>
      <c r="KQP265" s="333"/>
      <c r="KQQ265" s="333"/>
      <c r="KQR265" s="223"/>
      <c r="KQS265" s="418"/>
      <c r="KQT265" s="418"/>
      <c r="KQU265" s="331"/>
      <c r="KQV265" s="332"/>
      <c r="KQW265" s="418"/>
      <c r="KQX265" s="223"/>
      <c r="KQY265" s="223"/>
      <c r="KQZ265" s="333"/>
      <c r="KRA265" s="333"/>
      <c r="KRB265" s="223"/>
      <c r="KRC265" s="418"/>
      <c r="KRD265" s="418"/>
      <c r="KRE265" s="331"/>
      <c r="KRF265" s="332"/>
      <c r="KRG265" s="418"/>
      <c r="KRH265" s="223"/>
      <c r="KRI265" s="223"/>
      <c r="KRJ265" s="333"/>
      <c r="KRK265" s="333"/>
      <c r="KRL265" s="223"/>
      <c r="KRM265" s="418"/>
      <c r="KRN265" s="418"/>
      <c r="KRO265" s="331"/>
      <c r="KRP265" s="332"/>
      <c r="KRQ265" s="418"/>
      <c r="KRR265" s="223"/>
      <c r="KRS265" s="223"/>
      <c r="KRT265" s="333"/>
      <c r="KRU265" s="333"/>
      <c r="KRV265" s="223"/>
      <c r="KRW265" s="418"/>
      <c r="KRX265" s="418"/>
      <c r="KRY265" s="331"/>
      <c r="KRZ265" s="332"/>
      <c r="KSA265" s="418"/>
      <c r="KSB265" s="223"/>
      <c r="KSC265" s="223"/>
      <c r="KSD265" s="333"/>
      <c r="KSE265" s="333"/>
      <c r="KSF265" s="223"/>
      <c r="KSG265" s="418"/>
      <c r="KSH265" s="418"/>
      <c r="KSI265" s="331"/>
      <c r="KSJ265" s="332"/>
      <c r="KSK265" s="418"/>
      <c r="KSL265" s="223"/>
      <c r="KSM265" s="223"/>
      <c r="KSN265" s="333"/>
      <c r="KSO265" s="333"/>
      <c r="KSP265" s="223"/>
      <c r="KSQ265" s="418"/>
      <c r="KSR265" s="418"/>
      <c r="KSS265" s="331"/>
      <c r="KST265" s="332"/>
      <c r="KSU265" s="418"/>
      <c r="KSV265" s="223"/>
      <c r="KSW265" s="223"/>
      <c r="KSX265" s="333"/>
      <c r="KSY265" s="333"/>
      <c r="KSZ265" s="223"/>
      <c r="KTA265" s="418"/>
      <c r="KTB265" s="418"/>
      <c r="KTC265" s="331"/>
      <c r="KTD265" s="332"/>
      <c r="KTE265" s="418"/>
      <c r="KTF265" s="223"/>
      <c r="KTG265" s="223"/>
      <c r="KTH265" s="333"/>
      <c r="KTI265" s="333"/>
      <c r="KTJ265" s="223"/>
      <c r="KTK265" s="418"/>
      <c r="KTL265" s="418"/>
      <c r="KTM265" s="331"/>
      <c r="KTN265" s="332"/>
      <c r="KTO265" s="418"/>
      <c r="KTP265" s="223"/>
      <c r="KTQ265" s="223"/>
      <c r="KTR265" s="333"/>
      <c r="KTS265" s="333"/>
      <c r="KTT265" s="223"/>
      <c r="KTU265" s="418"/>
      <c r="KTV265" s="418"/>
      <c r="KTW265" s="331"/>
      <c r="KTX265" s="332"/>
      <c r="KTY265" s="418"/>
      <c r="KTZ265" s="223"/>
      <c r="KUA265" s="223"/>
      <c r="KUB265" s="333"/>
      <c r="KUC265" s="333"/>
      <c r="KUD265" s="223"/>
      <c r="KUE265" s="418"/>
      <c r="KUF265" s="418"/>
      <c r="KUG265" s="331"/>
      <c r="KUH265" s="332"/>
      <c r="KUI265" s="418"/>
      <c r="KUJ265" s="223"/>
      <c r="KUK265" s="223"/>
      <c r="KUL265" s="333"/>
      <c r="KUM265" s="333"/>
      <c r="KUN265" s="223"/>
      <c r="KUO265" s="418"/>
      <c r="KUP265" s="418"/>
      <c r="KUQ265" s="331"/>
      <c r="KUR265" s="332"/>
      <c r="KUS265" s="418"/>
      <c r="KUT265" s="223"/>
      <c r="KUU265" s="223"/>
      <c r="KUV265" s="333"/>
      <c r="KUW265" s="333"/>
      <c r="KUX265" s="223"/>
      <c r="KUY265" s="418"/>
      <c r="KUZ265" s="418"/>
      <c r="KVA265" s="331"/>
      <c r="KVB265" s="332"/>
      <c r="KVC265" s="418"/>
      <c r="KVD265" s="223"/>
      <c r="KVE265" s="223"/>
      <c r="KVF265" s="333"/>
      <c r="KVG265" s="333"/>
      <c r="KVH265" s="223"/>
      <c r="KVI265" s="418"/>
      <c r="KVJ265" s="418"/>
      <c r="KVK265" s="331"/>
      <c r="KVL265" s="332"/>
      <c r="KVM265" s="418"/>
      <c r="KVN265" s="223"/>
      <c r="KVO265" s="223"/>
      <c r="KVP265" s="333"/>
      <c r="KVQ265" s="333"/>
      <c r="KVR265" s="223"/>
      <c r="KVS265" s="418"/>
      <c r="KVT265" s="418"/>
      <c r="KVU265" s="331"/>
      <c r="KVV265" s="332"/>
      <c r="KVW265" s="418"/>
      <c r="KVX265" s="223"/>
      <c r="KVY265" s="223"/>
      <c r="KVZ265" s="333"/>
      <c r="KWA265" s="333"/>
      <c r="KWB265" s="223"/>
      <c r="KWC265" s="418"/>
      <c r="KWD265" s="418"/>
      <c r="KWE265" s="331"/>
      <c r="KWF265" s="332"/>
      <c r="KWG265" s="418"/>
      <c r="KWH265" s="223"/>
      <c r="KWI265" s="223"/>
      <c r="KWJ265" s="333"/>
      <c r="KWK265" s="333"/>
      <c r="KWL265" s="223"/>
      <c r="KWM265" s="418"/>
      <c r="KWN265" s="418"/>
      <c r="KWO265" s="331"/>
      <c r="KWP265" s="332"/>
      <c r="KWQ265" s="418"/>
      <c r="KWR265" s="223"/>
      <c r="KWS265" s="223"/>
      <c r="KWT265" s="333"/>
      <c r="KWU265" s="333"/>
      <c r="KWV265" s="223"/>
      <c r="KWW265" s="418"/>
      <c r="KWX265" s="418"/>
      <c r="KWY265" s="331"/>
      <c r="KWZ265" s="332"/>
      <c r="KXA265" s="418"/>
      <c r="KXB265" s="223"/>
      <c r="KXC265" s="223"/>
      <c r="KXD265" s="333"/>
      <c r="KXE265" s="333"/>
      <c r="KXF265" s="223"/>
      <c r="KXG265" s="418"/>
      <c r="KXH265" s="418"/>
      <c r="KXI265" s="331"/>
      <c r="KXJ265" s="332"/>
      <c r="KXK265" s="418"/>
      <c r="KXL265" s="223"/>
      <c r="KXM265" s="223"/>
      <c r="KXN265" s="333"/>
      <c r="KXO265" s="333"/>
      <c r="KXP265" s="223"/>
      <c r="KXQ265" s="418"/>
      <c r="KXR265" s="418"/>
      <c r="KXS265" s="331"/>
      <c r="KXT265" s="332"/>
      <c r="KXU265" s="418"/>
      <c r="KXV265" s="223"/>
      <c r="KXW265" s="223"/>
      <c r="KXX265" s="333"/>
      <c r="KXY265" s="333"/>
      <c r="KXZ265" s="223"/>
      <c r="KYA265" s="418"/>
      <c r="KYB265" s="418"/>
      <c r="KYC265" s="331"/>
      <c r="KYD265" s="332"/>
      <c r="KYE265" s="418"/>
      <c r="KYF265" s="223"/>
      <c r="KYG265" s="223"/>
      <c r="KYH265" s="333"/>
      <c r="KYI265" s="333"/>
      <c r="KYJ265" s="223"/>
      <c r="KYK265" s="418"/>
      <c r="KYL265" s="418"/>
      <c r="KYM265" s="331"/>
      <c r="KYN265" s="332"/>
      <c r="KYO265" s="418"/>
      <c r="KYP265" s="223"/>
      <c r="KYQ265" s="223"/>
      <c r="KYR265" s="333"/>
      <c r="KYS265" s="333"/>
      <c r="KYT265" s="223"/>
      <c r="KYU265" s="418"/>
      <c r="KYV265" s="418"/>
      <c r="KYW265" s="331"/>
      <c r="KYX265" s="332"/>
      <c r="KYY265" s="418"/>
      <c r="KYZ265" s="223"/>
      <c r="KZA265" s="223"/>
      <c r="KZB265" s="333"/>
      <c r="KZC265" s="333"/>
      <c r="KZD265" s="223"/>
      <c r="KZE265" s="418"/>
      <c r="KZF265" s="418"/>
      <c r="KZG265" s="331"/>
      <c r="KZH265" s="332"/>
      <c r="KZI265" s="418"/>
      <c r="KZJ265" s="223"/>
      <c r="KZK265" s="223"/>
      <c r="KZL265" s="333"/>
      <c r="KZM265" s="333"/>
      <c r="KZN265" s="223"/>
      <c r="KZO265" s="418"/>
      <c r="KZP265" s="418"/>
      <c r="KZQ265" s="331"/>
      <c r="KZR265" s="332"/>
      <c r="KZS265" s="418"/>
      <c r="KZT265" s="223"/>
      <c r="KZU265" s="223"/>
      <c r="KZV265" s="333"/>
      <c r="KZW265" s="333"/>
      <c r="KZX265" s="223"/>
      <c r="KZY265" s="418"/>
      <c r="KZZ265" s="418"/>
      <c r="LAA265" s="331"/>
      <c r="LAB265" s="332"/>
      <c r="LAC265" s="418"/>
      <c r="LAD265" s="223"/>
      <c r="LAE265" s="223"/>
      <c r="LAF265" s="333"/>
      <c r="LAG265" s="333"/>
      <c r="LAH265" s="223"/>
      <c r="LAI265" s="418"/>
      <c r="LAJ265" s="418"/>
      <c r="LAK265" s="331"/>
      <c r="LAL265" s="332"/>
      <c r="LAM265" s="418"/>
      <c r="LAN265" s="223"/>
      <c r="LAO265" s="223"/>
      <c r="LAP265" s="333"/>
      <c r="LAQ265" s="333"/>
      <c r="LAR265" s="223"/>
      <c r="LAS265" s="418"/>
      <c r="LAT265" s="418"/>
      <c r="LAU265" s="331"/>
      <c r="LAV265" s="332"/>
      <c r="LAW265" s="418"/>
      <c r="LAX265" s="223"/>
      <c r="LAY265" s="223"/>
      <c r="LAZ265" s="333"/>
      <c r="LBA265" s="333"/>
      <c r="LBB265" s="223"/>
      <c r="LBC265" s="418"/>
      <c r="LBD265" s="418"/>
      <c r="LBE265" s="331"/>
      <c r="LBF265" s="332"/>
      <c r="LBG265" s="418"/>
      <c r="LBH265" s="223"/>
      <c r="LBI265" s="223"/>
      <c r="LBJ265" s="333"/>
      <c r="LBK265" s="333"/>
      <c r="LBL265" s="223"/>
      <c r="LBM265" s="418"/>
      <c r="LBN265" s="418"/>
      <c r="LBO265" s="331"/>
      <c r="LBP265" s="332"/>
      <c r="LBQ265" s="418"/>
      <c r="LBR265" s="223"/>
      <c r="LBS265" s="223"/>
      <c r="LBT265" s="333"/>
      <c r="LBU265" s="333"/>
      <c r="LBV265" s="223"/>
      <c r="LBW265" s="418"/>
      <c r="LBX265" s="418"/>
      <c r="LBY265" s="331"/>
      <c r="LBZ265" s="332"/>
      <c r="LCA265" s="418"/>
      <c r="LCB265" s="223"/>
      <c r="LCC265" s="223"/>
      <c r="LCD265" s="333"/>
      <c r="LCE265" s="333"/>
      <c r="LCF265" s="223"/>
      <c r="LCG265" s="418"/>
      <c r="LCH265" s="418"/>
      <c r="LCI265" s="331"/>
      <c r="LCJ265" s="332"/>
      <c r="LCK265" s="418"/>
      <c r="LCL265" s="223"/>
      <c r="LCM265" s="223"/>
      <c r="LCN265" s="333"/>
      <c r="LCO265" s="333"/>
      <c r="LCP265" s="223"/>
      <c r="LCQ265" s="418"/>
      <c r="LCR265" s="418"/>
      <c r="LCS265" s="331"/>
      <c r="LCT265" s="332"/>
      <c r="LCU265" s="418"/>
      <c r="LCV265" s="223"/>
      <c r="LCW265" s="223"/>
      <c r="LCX265" s="333"/>
      <c r="LCY265" s="333"/>
      <c r="LCZ265" s="223"/>
      <c r="LDA265" s="418"/>
      <c r="LDB265" s="418"/>
      <c r="LDC265" s="331"/>
      <c r="LDD265" s="332"/>
      <c r="LDE265" s="418"/>
      <c r="LDF265" s="223"/>
      <c r="LDG265" s="223"/>
      <c r="LDH265" s="333"/>
      <c r="LDI265" s="333"/>
      <c r="LDJ265" s="223"/>
      <c r="LDK265" s="418"/>
      <c r="LDL265" s="418"/>
      <c r="LDM265" s="331"/>
      <c r="LDN265" s="332"/>
      <c r="LDO265" s="418"/>
      <c r="LDP265" s="223"/>
      <c r="LDQ265" s="223"/>
      <c r="LDR265" s="333"/>
      <c r="LDS265" s="333"/>
      <c r="LDT265" s="223"/>
      <c r="LDU265" s="418"/>
      <c r="LDV265" s="418"/>
      <c r="LDW265" s="331"/>
      <c r="LDX265" s="332"/>
      <c r="LDY265" s="418"/>
      <c r="LDZ265" s="223"/>
      <c r="LEA265" s="223"/>
      <c r="LEB265" s="333"/>
      <c r="LEC265" s="333"/>
      <c r="LED265" s="223"/>
      <c r="LEE265" s="418"/>
      <c r="LEF265" s="418"/>
      <c r="LEG265" s="331"/>
      <c r="LEH265" s="332"/>
      <c r="LEI265" s="418"/>
      <c r="LEJ265" s="223"/>
      <c r="LEK265" s="223"/>
      <c r="LEL265" s="333"/>
      <c r="LEM265" s="333"/>
      <c r="LEN265" s="223"/>
      <c r="LEO265" s="418"/>
      <c r="LEP265" s="418"/>
      <c r="LEQ265" s="331"/>
      <c r="LER265" s="332"/>
      <c r="LES265" s="418"/>
      <c r="LET265" s="223"/>
      <c r="LEU265" s="223"/>
      <c r="LEV265" s="333"/>
      <c r="LEW265" s="333"/>
      <c r="LEX265" s="223"/>
      <c r="LEY265" s="418"/>
      <c r="LEZ265" s="418"/>
      <c r="LFA265" s="331"/>
      <c r="LFB265" s="332"/>
      <c r="LFC265" s="418"/>
      <c r="LFD265" s="223"/>
      <c r="LFE265" s="223"/>
      <c r="LFF265" s="333"/>
      <c r="LFG265" s="333"/>
      <c r="LFH265" s="223"/>
      <c r="LFI265" s="418"/>
      <c r="LFJ265" s="418"/>
      <c r="LFK265" s="331"/>
      <c r="LFL265" s="332"/>
      <c r="LFM265" s="418"/>
      <c r="LFN265" s="223"/>
      <c r="LFO265" s="223"/>
      <c r="LFP265" s="333"/>
      <c r="LFQ265" s="333"/>
      <c r="LFR265" s="223"/>
      <c r="LFS265" s="418"/>
      <c r="LFT265" s="418"/>
      <c r="LFU265" s="331"/>
      <c r="LFV265" s="332"/>
      <c r="LFW265" s="418"/>
      <c r="LFX265" s="223"/>
      <c r="LFY265" s="223"/>
      <c r="LFZ265" s="333"/>
      <c r="LGA265" s="333"/>
      <c r="LGB265" s="223"/>
      <c r="LGC265" s="418"/>
      <c r="LGD265" s="418"/>
      <c r="LGE265" s="331"/>
      <c r="LGF265" s="332"/>
      <c r="LGG265" s="418"/>
      <c r="LGH265" s="223"/>
      <c r="LGI265" s="223"/>
      <c r="LGJ265" s="333"/>
      <c r="LGK265" s="333"/>
      <c r="LGL265" s="223"/>
      <c r="LGM265" s="418"/>
      <c r="LGN265" s="418"/>
      <c r="LGO265" s="331"/>
      <c r="LGP265" s="332"/>
      <c r="LGQ265" s="418"/>
      <c r="LGR265" s="223"/>
      <c r="LGS265" s="223"/>
      <c r="LGT265" s="333"/>
      <c r="LGU265" s="333"/>
      <c r="LGV265" s="223"/>
      <c r="LGW265" s="418"/>
      <c r="LGX265" s="418"/>
      <c r="LGY265" s="331"/>
      <c r="LGZ265" s="332"/>
      <c r="LHA265" s="418"/>
      <c r="LHB265" s="223"/>
      <c r="LHC265" s="223"/>
      <c r="LHD265" s="333"/>
      <c r="LHE265" s="333"/>
      <c r="LHF265" s="223"/>
      <c r="LHG265" s="418"/>
      <c r="LHH265" s="418"/>
      <c r="LHI265" s="331"/>
      <c r="LHJ265" s="332"/>
      <c r="LHK265" s="418"/>
      <c r="LHL265" s="223"/>
      <c r="LHM265" s="223"/>
      <c r="LHN265" s="333"/>
      <c r="LHO265" s="333"/>
      <c r="LHP265" s="223"/>
      <c r="LHQ265" s="418"/>
      <c r="LHR265" s="418"/>
      <c r="LHS265" s="331"/>
      <c r="LHT265" s="332"/>
      <c r="LHU265" s="418"/>
      <c r="LHV265" s="223"/>
      <c r="LHW265" s="223"/>
      <c r="LHX265" s="333"/>
      <c r="LHY265" s="333"/>
      <c r="LHZ265" s="223"/>
      <c r="LIA265" s="418"/>
      <c r="LIB265" s="418"/>
      <c r="LIC265" s="331"/>
      <c r="LID265" s="332"/>
      <c r="LIE265" s="418"/>
      <c r="LIF265" s="223"/>
      <c r="LIG265" s="223"/>
      <c r="LIH265" s="333"/>
      <c r="LII265" s="333"/>
      <c r="LIJ265" s="223"/>
      <c r="LIK265" s="418"/>
      <c r="LIL265" s="418"/>
      <c r="LIM265" s="331"/>
      <c r="LIN265" s="332"/>
      <c r="LIO265" s="418"/>
      <c r="LIP265" s="223"/>
      <c r="LIQ265" s="223"/>
      <c r="LIR265" s="333"/>
      <c r="LIS265" s="333"/>
      <c r="LIT265" s="223"/>
      <c r="LIU265" s="418"/>
      <c r="LIV265" s="418"/>
      <c r="LIW265" s="331"/>
      <c r="LIX265" s="332"/>
      <c r="LIY265" s="418"/>
      <c r="LIZ265" s="223"/>
      <c r="LJA265" s="223"/>
      <c r="LJB265" s="333"/>
      <c r="LJC265" s="333"/>
      <c r="LJD265" s="223"/>
      <c r="LJE265" s="418"/>
      <c r="LJF265" s="418"/>
      <c r="LJG265" s="331"/>
      <c r="LJH265" s="332"/>
      <c r="LJI265" s="418"/>
      <c r="LJJ265" s="223"/>
      <c r="LJK265" s="223"/>
      <c r="LJL265" s="333"/>
      <c r="LJM265" s="333"/>
      <c r="LJN265" s="223"/>
      <c r="LJO265" s="418"/>
      <c r="LJP265" s="418"/>
      <c r="LJQ265" s="331"/>
      <c r="LJR265" s="332"/>
      <c r="LJS265" s="418"/>
      <c r="LJT265" s="223"/>
      <c r="LJU265" s="223"/>
      <c r="LJV265" s="333"/>
      <c r="LJW265" s="333"/>
      <c r="LJX265" s="223"/>
      <c r="LJY265" s="418"/>
      <c r="LJZ265" s="418"/>
      <c r="LKA265" s="331"/>
      <c r="LKB265" s="332"/>
      <c r="LKC265" s="418"/>
      <c r="LKD265" s="223"/>
      <c r="LKE265" s="223"/>
      <c r="LKF265" s="333"/>
      <c r="LKG265" s="333"/>
      <c r="LKH265" s="223"/>
      <c r="LKI265" s="418"/>
      <c r="LKJ265" s="418"/>
      <c r="LKK265" s="331"/>
      <c r="LKL265" s="332"/>
      <c r="LKM265" s="418"/>
      <c r="LKN265" s="223"/>
      <c r="LKO265" s="223"/>
      <c r="LKP265" s="333"/>
      <c r="LKQ265" s="333"/>
      <c r="LKR265" s="223"/>
      <c r="LKS265" s="418"/>
      <c r="LKT265" s="418"/>
      <c r="LKU265" s="331"/>
      <c r="LKV265" s="332"/>
      <c r="LKW265" s="418"/>
      <c r="LKX265" s="223"/>
      <c r="LKY265" s="223"/>
      <c r="LKZ265" s="333"/>
      <c r="LLA265" s="333"/>
      <c r="LLB265" s="223"/>
      <c r="LLC265" s="418"/>
      <c r="LLD265" s="418"/>
      <c r="LLE265" s="331"/>
      <c r="LLF265" s="332"/>
      <c r="LLG265" s="418"/>
      <c r="LLH265" s="223"/>
      <c r="LLI265" s="223"/>
      <c r="LLJ265" s="333"/>
      <c r="LLK265" s="333"/>
      <c r="LLL265" s="223"/>
      <c r="LLM265" s="418"/>
      <c r="LLN265" s="418"/>
      <c r="LLO265" s="331"/>
      <c r="LLP265" s="332"/>
      <c r="LLQ265" s="418"/>
      <c r="LLR265" s="223"/>
      <c r="LLS265" s="223"/>
      <c r="LLT265" s="333"/>
      <c r="LLU265" s="333"/>
      <c r="LLV265" s="223"/>
      <c r="LLW265" s="418"/>
      <c r="LLX265" s="418"/>
      <c r="LLY265" s="331"/>
      <c r="LLZ265" s="332"/>
      <c r="LMA265" s="418"/>
      <c r="LMB265" s="223"/>
      <c r="LMC265" s="223"/>
      <c r="LMD265" s="333"/>
      <c r="LME265" s="333"/>
      <c r="LMF265" s="223"/>
      <c r="LMG265" s="418"/>
      <c r="LMH265" s="418"/>
      <c r="LMI265" s="331"/>
      <c r="LMJ265" s="332"/>
      <c r="LMK265" s="418"/>
      <c r="LML265" s="223"/>
      <c r="LMM265" s="223"/>
      <c r="LMN265" s="333"/>
      <c r="LMO265" s="333"/>
      <c r="LMP265" s="223"/>
      <c r="LMQ265" s="418"/>
      <c r="LMR265" s="418"/>
      <c r="LMS265" s="331"/>
      <c r="LMT265" s="332"/>
      <c r="LMU265" s="418"/>
      <c r="LMV265" s="223"/>
      <c r="LMW265" s="223"/>
      <c r="LMX265" s="333"/>
      <c r="LMY265" s="333"/>
      <c r="LMZ265" s="223"/>
      <c r="LNA265" s="418"/>
      <c r="LNB265" s="418"/>
      <c r="LNC265" s="331"/>
      <c r="LND265" s="332"/>
      <c r="LNE265" s="418"/>
      <c r="LNF265" s="223"/>
      <c r="LNG265" s="223"/>
      <c r="LNH265" s="333"/>
      <c r="LNI265" s="333"/>
      <c r="LNJ265" s="223"/>
      <c r="LNK265" s="418"/>
      <c r="LNL265" s="418"/>
      <c r="LNM265" s="331"/>
      <c r="LNN265" s="332"/>
      <c r="LNO265" s="418"/>
      <c r="LNP265" s="223"/>
      <c r="LNQ265" s="223"/>
      <c r="LNR265" s="333"/>
      <c r="LNS265" s="333"/>
      <c r="LNT265" s="223"/>
      <c r="LNU265" s="418"/>
      <c r="LNV265" s="418"/>
      <c r="LNW265" s="331"/>
      <c r="LNX265" s="332"/>
      <c r="LNY265" s="418"/>
      <c r="LNZ265" s="223"/>
      <c r="LOA265" s="223"/>
      <c r="LOB265" s="333"/>
      <c r="LOC265" s="333"/>
      <c r="LOD265" s="223"/>
      <c r="LOE265" s="418"/>
      <c r="LOF265" s="418"/>
      <c r="LOG265" s="331"/>
      <c r="LOH265" s="332"/>
      <c r="LOI265" s="418"/>
      <c r="LOJ265" s="223"/>
      <c r="LOK265" s="223"/>
      <c r="LOL265" s="333"/>
      <c r="LOM265" s="333"/>
      <c r="LON265" s="223"/>
      <c r="LOO265" s="418"/>
      <c r="LOP265" s="418"/>
      <c r="LOQ265" s="331"/>
      <c r="LOR265" s="332"/>
      <c r="LOS265" s="418"/>
      <c r="LOT265" s="223"/>
      <c r="LOU265" s="223"/>
      <c r="LOV265" s="333"/>
      <c r="LOW265" s="333"/>
      <c r="LOX265" s="223"/>
      <c r="LOY265" s="418"/>
      <c r="LOZ265" s="418"/>
      <c r="LPA265" s="331"/>
      <c r="LPB265" s="332"/>
      <c r="LPC265" s="418"/>
      <c r="LPD265" s="223"/>
      <c r="LPE265" s="223"/>
      <c r="LPF265" s="333"/>
      <c r="LPG265" s="333"/>
      <c r="LPH265" s="223"/>
      <c r="LPI265" s="418"/>
      <c r="LPJ265" s="418"/>
      <c r="LPK265" s="331"/>
      <c r="LPL265" s="332"/>
      <c r="LPM265" s="418"/>
      <c r="LPN265" s="223"/>
      <c r="LPO265" s="223"/>
      <c r="LPP265" s="333"/>
      <c r="LPQ265" s="333"/>
      <c r="LPR265" s="223"/>
      <c r="LPS265" s="418"/>
      <c r="LPT265" s="418"/>
      <c r="LPU265" s="331"/>
      <c r="LPV265" s="332"/>
      <c r="LPW265" s="418"/>
      <c r="LPX265" s="223"/>
      <c r="LPY265" s="223"/>
      <c r="LPZ265" s="333"/>
      <c r="LQA265" s="333"/>
      <c r="LQB265" s="223"/>
      <c r="LQC265" s="418"/>
      <c r="LQD265" s="418"/>
      <c r="LQE265" s="331"/>
      <c r="LQF265" s="332"/>
      <c r="LQG265" s="418"/>
      <c r="LQH265" s="223"/>
      <c r="LQI265" s="223"/>
      <c r="LQJ265" s="333"/>
      <c r="LQK265" s="333"/>
      <c r="LQL265" s="223"/>
      <c r="LQM265" s="418"/>
      <c r="LQN265" s="418"/>
      <c r="LQO265" s="331"/>
      <c r="LQP265" s="332"/>
      <c r="LQQ265" s="418"/>
      <c r="LQR265" s="223"/>
      <c r="LQS265" s="223"/>
      <c r="LQT265" s="333"/>
      <c r="LQU265" s="333"/>
      <c r="LQV265" s="223"/>
      <c r="LQW265" s="418"/>
      <c r="LQX265" s="418"/>
      <c r="LQY265" s="331"/>
      <c r="LQZ265" s="332"/>
      <c r="LRA265" s="418"/>
      <c r="LRB265" s="223"/>
      <c r="LRC265" s="223"/>
      <c r="LRD265" s="333"/>
      <c r="LRE265" s="333"/>
      <c r="LRF265" s="223"/>
      <c r="LRG265" s="418"/>
      <c r="LRH265" s="418"/>
      <c r="LRI265" s="331"/>
      <c r="LRJ265" s="332"/>
      <c r="LRK265" s="418"/>
      <c r="LRL265" s="223"/>
      <c r="LRM265" s="223"/>
      <c r="LRN265" s="333"/>
      <c r="LRO265" s="333"/>
      <c r="LRP265" s="223"/>
      <c r="LRQ265" s="418"/>
      <c r="LRR265" s="418"/>
      <c r="LRS265" s="331"/>
      <c r="LRT265" s="332"/>
      <c r="LRU265" s="418"/>
      <c r="LRV265" s="223"/>
      <c r="LRW265" s="223"/>
      <c r="LRX265" s="333"/>
      <c r="LRY265" s="333"/>
      <c r="LRZ265" s="223"/>
      <c r="LSA265" s="418"/>
      <c r="LSB265" s="418"/>
      <c r="LSC265" s="331"/>
      <c r="LSD265" s="332"/>
      <c r="LSE265" s="418"/>
      <c r="LSF265" s="223"/>
      <c r="LSG265" s="223"/>
      <c r="LSH265" s="333"/>
      <c r="LSI265" s="333"/>
      <c r="LSJ265" s="223"/>
      <c r="LSK265" s="418"/>
      <c r="LSL265" s="418"/>
      <c r="LSM265" s="331"/>
      <c r="LSN265" s="332"/>
      <c r="LSO265" s="418"/>
      <c r="LSP265" s="223"/>
      <c r="LSQ265" s="223"/>
      <c r="LSR265" s="333"/>
      <c r="LSS265" s="333"/>
      <c r="LST265" s="223"/>
      <c r="LSU265" s="418"/>
      <c r="LSV265" s="418"/>
      <c r="LSW265" s="331"/>
      <c r="LSX265" s="332"/>
      <c r="LSY265" s="418"/>
      <c r="LSZ265" s="223"/>
      <c r="LTA265" s="223"/>
      <c r="LTB265" s="333"/>
      <c r="LTC265" s="333"/>
      <c r="LTD265" s="223"/>
      <c r="LTE265" s="418"/>
      <c r="LTF265" s="418"/>
      <c r="LTG265" s="331"/>
      <c r="LTH265" s="332"/>
      <c r="LTI265" s="418"/>
      <c r="LTJ265" s="223"/>
      <c r="LTK265" s="223"/>
      <c r="LTL265" s="333"/>
      <c r="LTM265" s="333"/>
      <c r="LTN265" s="223"/>
      <c r="LTO265" s="418"/>
      <c r="LTP265" s="418"/>
      <c r="LTQ265" s="331"/>
      <c r="LTR265" s="332"/>
      <c r="LTS265" s="418"/>
      <c r="LTT265" s="223"/>
      <c r="LTU265" s="223"/>
      <c r="LTV265" s="333"/>
      <c r="LTW265" s="333"/>
      <c r="LTX265" s="223"/>
      <c r="LTY265" s="418"/>
      <c r="LTZ265" s="418"/>
      <c r="LUA265" s="331"/>
      <c r="LUB265" s="332"/>
      <c r="LUC265" s="418"/>
      <c r="LUD265" s="223"/>
      <c r="LUE265" s="223"/>
      <c r="LUF265" s="333"/>
      <c r="LUG265" s="333"/>
      <c r="LUH265" s="223"/>
      <c r="LUI265" s="418"/>
      <c r="LUJ265" s="418"/>
      <c r="LUK265" s="331"/>
      <c r="LUL265" s="332"/>
      <c r="LUM265" s="418"/>
      <c r="LUN265" s="223"/>
      <c r="LUO265" s="223"/>
      <c r="LUP265" s="333"/>
      <c r="LUQ265" s="333"/>
      <c r="LUR265" s="223"/>
      <c r="LUS265" s="418"/>
      <c r="LUT265" s="418"/>
      <c r="LUU265" s="331"/>
      <c r="LUV265" s="332"/>
      <c r="LUW265" s="418"/>
      <c r="LUX265" s="223"/>
      <c r="LUY265" s="223"/>
      <c r="LUZ265" s="333"/>
      <c r="LVA265" s="333"/>
      <c r="LVB265" s="223"/>
      <c r="LVC265" s="418"/>
      <c r="LVD265" s="418"/>
      <c r="LVE265" s="331"/>
      <c r="LVF265" s="332"/>
      <c r="LVG265" s="418"/>
      <c r="LVH265" s="223"/>
      <c r="LVI265" s="223"/>
      <c r="LVJ265" s="333"/>
      <c r="LVK265" s="333"/>
      <c r="LVL265" s="223"/>
      <c r="LVM265" s="418"/>
      <c r="LVN265" s="418"/>
      <c r="LVO265" s="331"/>
      <c r="LVP265" s="332"/>
      <c r="LVQ265" s="418"/>
      <c r="LVR265" s="223"/>
      <c r="LVS265" s="223"/>
      <c r="LVT265" s="333"/>
      <c r="LVU265" s="333"/>
      <c r="LVV265" s="223"/>
      <c r="LVW265" s="418"/>
      <c r="LVX265" s="418"/>
      <c r="LVY265" s="331"/>
      <c r="LVZ265" s="332"/>
      <c r="LWA265" s="418"/>
      <c r="LWB265" s="223"/>
      <c r="LWC265" s="223"/>
      <c r="LWD265" s="333"/>
      <c r="LWE265" s="333"/>
      <c r="LWF265" s="223"/>
      <c r="LWG265" s="418"/>
      <c r="LWH265" s="418"/>
      <c r="LWI265" s="331"/>
      <c r="LWJ265" s="332"/>
      <c r="LWK265" s="418"/>
      <c r="LWL265" s="223"/>
      <c r="LWM265" s="223"/>
      <c r="LWN265" s="333"/>
      <c r="LWO265" s="333"/>
      <c r="LWP265" s="223"/>
      <c r="LWQ265" s="418"/>
      <c r="LWR265" s="418"/>
      <c r="LWS265" s="331"/>
      <c r="LWT265" s="332"/>
      <c r="LWU265" s="418"/>
      <c r="LWV265" s="223"/>
      <c r="LWW265" s="223"/>
      <c r="LWX265" s="333"/>
      <c r="LWY265" s="333"/>
      <c r="LWZ265" s="223"/>
      <c r="LXA265" s="418"/>
      <c r="LXB265" s="418"/>
      <c r="LXC265" s="331"/>
      <c r="LXD265" s="332"/>
      <c r="LXE265" s="418"/>
      <c r="LXF265" s="223"/>
      <c r="LXG265" s="223"/>
      <c r="LXH265" s="333"/>
      <c r="LXI265" s="333"/>
      <c r="LXJ265" s="223"/>
      <c r="LXK265" s="418"/>
      <c r="LXL265" s="418"/>
      <c r="LXM265" s="331"/>
      <c r="LXN265" s="332"/>
      <c r="LXO265" s="418"/>
      <c r="LXP265" s="223"/>
      <c r="LXQ265" s="223"/>
      <c r="LXR265" s="333"/>
      <c r="LXS265" s="333"/>
      <c r="LXT265" s="223"/>
      <c r="LXU265" s="418"/>
      <c r="LXV265" s="418"/>
      <c r="LXW265" s="331"/>
      <c r="LXX265" s="332"/>
      <c r="LXY265" s="418"/>
      <c r="LXZ265" s="223"/>
      <c r="LYA265" s="223"/>
      <c r="LYB265" s="333"/>
      <c r="LYC265" s="333"/>
      <c r="LYD265" s="223"/>
      <c r="LYE265" s="418"/>
      <c r="LYF265" s="418"/>
      <c r="LYG265" s="331"/>
      <c r="LYH265" s="332"/>
      <c r="LYI265" s="418"/>
      <c r="LYJ265" s="223"/>
      <c r="LYK265" s="223"/>
      <c r="LYL265" s="333"/>
      <c r="LYM265" s="333"/>
      <c r="LYN265" s="223"/>
      <c r="LYO265" s="418"/>
      <c r="LYP265" s="418"/>
      <c r="LYQ265" s="331"/>
      <c r="LYR265" s="332"/>
      <c r="LYS265" s="418"/>
      <c r="LYT265" s="223"/>
      <c r="LYU265" s="223"/>
      <c r="LYV265" s="333"/>
      <c r="LYW265" s="333"/>
      <c r="LYX265" s="223"/>
      <c r="LYY265" s="418"/>
      <c r="LYZ265" s="418"/>
      <c r="LZA265" s="331"/>
      <c r="LZB265" s="332"/>
      <c r="LZC265" s="418"/>
      <c r="LZD265" s="223"/>
      <c r="LZE265" s="223"/>
      <c r="LZF265" s="333"/>
      <c r="LZG265" s="333"/>
      <c r="LZH265" s="223"/>
      <c r="LZI265" s="418"/>
      <c r="LZJ265" s="418"/>
      <c r="LZK265" s="331"/>
      <c r="LZL265" s="332"/>
      <c r="LZM265" s="418"/>
      <c r="LZN265" s="223"/>
      <c r="LZO265" s="223"/>
      <c r="LZP265" s="333"/>
      <c r="LZQ265" s="333"/>
      <c r="LZR265" s="223"/>
      <c r="LZS265" s="418"/>
      <c r="LZT265" s="418"/>
      <c r="LZU265" s="331"/>
      <c r="LZV265" s="332"/>
      <c r="LZW265" s="418"/>
      <c r="LZX265" s="223"/>
      <c r="LZY265" s="223"/>
      <c r="LZZ265" s="333"/>
      <c r="MAA265" s="333"/>
      <c r="MAB265" s="223"/>
      <c r="MAC265" s="418"/>
      <c r="MAD265" s="418"/>
      <c r="MAE265" s="331"/>
      <c r="MAF265" s="332"/>
      <c r="MAG265" s="418"/>
      <c r="MAH265" s="223"/>
      <c r="MAI265" s="223"/>
      <c r="MAJ265" s="333"/>
      <c r="MAK265" s="333"/>
      <c r="MAL265" s="223"/>
      <c r="MAM265" s="418"/>
      <c r="MAN265" s="418"/>
      <c r="MAO265" s="331"/>
      <c r="MAP265" s="332"/>
      <c r="MAQ265" s="418"/>
      <c r="MAR265" s="223"/>
      <c r="MAS265" s="223"/>
      <c r="MAT265" s="333"/>
      <c r="MAU265" s="333"/>
      <c r="MAV265" s="223"/>
      <c r="MAW265" s="418"/>
      <c r="MAX265" s="418"/>
      <c r="MAY265" s="331"/>
      <c r="MAZ265" s="332"/>
      <c r="MBA265" s="418"/>
      <c r="MBB265" s="223"/>
      <c r="MBC265" s="223"/>
      <c r="MBD265" s="333"/>
      <c r="MBE265" s="333"/>
      <c r="MBF265" s="223"/>
      <c r="MBG265" s="418"/>
      <c r="MBH265" s="418"/>
      <c r="MBI265" s="331"/>
      <c r="MBJ265" s="332"/>
      <c r="MBK265" s="418"/>
      <c r="MBL265" s="223"/>
      <c r="MBM265" s="223"/>
      <c r="MBN265" s="333"/>
      <c r="MBO265" s="333"/>
      <c r="MBP265" s="223"/>
      <c r="MBQ265" s="418"/>
      <c r="MBR265" s="418"/>
      <c r="MBS265" s="331"/>
      <c r="MBT265" s="332"/>
      <c r="MBU265" s="418"/>
      <c r="MBV265" s="223"/>
      <c r="MBW265" s="223"/>
      <c r="MBX265" s="333"/>
      <c r="MBY265" s="333"/>
      <c r="MBZ265" s="223"/>
      <c r="MCA265" s="418"/>
      <c r="MCB265" s="418"/>
      <c r="MCC265" s="331"/>
      <c r="MCD265" s="332"/>
      <c r="MCE265" s="418"/>
      <c r="MCF265" s="223"/>
      <c r="MCG265" s="223"/>
      <c r="MCH265" s="333"/>
      <c r="MCI265" s="333"/>
      <c r="MCJ265" s="223"/>
      <c r="MCK265" s="418"/>
      <c r="MCL265" s="418"/>
      <c r="MCM265" s="331"/>
      <c r="MCN265" s="332"/>
      <c r="MCO265" s="418"/>
      <c r="MCP265" s="223"/>
      <c r="MCQ265" s="223"/>
      <c r="MCR265" s="333"/>
      <c r="MCS265" s="333"/>
      <c r="MCT265" s="223"/>
      <c r="MCU265" s="418"/>
      <c r="MCV265" s="418"/>
      <c r="MCW265" s="331"/>
      <c r="MCX265" s="332"/>
      <c r="MCY265" s="418"/>
      <c r="MCZ265" s="223"/>
      <c r="MDA265" s="223"/>
      <c r="MDB265" s="333"/>
      <c r="MDC265" s="333"/>
      <c r="MDD265" s="223"/>
      <c r="MDE265" s="418"/>
      <c r="MDF265" s="418"/>
      <c r="MDG265" s="331"/>
      <c r="MDH265" s="332"/>
      <c r="MDI265" s="418"/>
      <c r="MDJ265" s="223"/>
      <c r="MDK265" s="223"/>
      <c r="MDL265" s="333"/>
      <c r="MDM265" s="333"/>
      <c r="MDN265" s="223"/>
      <c r="MDO265" s="418"/>
      <c r="MDP265" s="418"/>
      <c r="MDQ265" s="331"/>
      <c r="MDR265" s="332"/>
      <c r="MDS265" s="418"/>
      <c r="MDT265" s="223"/>
      <c r="MDU265" s="223"/>
      <c r="MDV265" s="333"/>
      <c r="MDW265" s="333"/>
      <c r="MDX265" s="223"/>
      <c r="MDY265" s="418"/>
      <c r="MDZ265" s="418"/>
      <c r="MEA265" s="331"/>
      <c r="MEB265" s="332"/>
      <c r="MEC265" s="418"/>
      <c r="MED265" s="223"/>
      <c r="MEE265" s="223"/>
      <c r="MEF265" s="333"/>
      <c r="MEG265" s="333"/>
      <c r="MEH265" s="223"/>
      <c r="MEI265" s="418"/>
      <c r="MEJ265" s="418"/>
      <c r="MEK265" s="331"/>
      <c r="MEL265" s="332"/>
      <c r="MEM265" s="418"/>
      <c r="MEN265" s="223"/>
      <c r="MEO265" s="223"/>
      <c r="MEP265" s="333"/>
      <c r="MEQ265" s="333"/>
      <c r="MER265" s="223"/>
      <c r="MES265" s="418"/>
      <c r="MET265" s="418"/>
      <c r="MEU265" s="331"/>
      <c r="MEV265" s="332"/>
      <c r="MEW265" s="418"/>
      <c r="MEX265" s="223"/>
      <c r="MEY265" s="223"/>
      <c r="MEZ265" s="333"/>
      <c r="MFA265" s="333"/>
      <c r="MFB265" s="223"/>
      <c r="MFC265" s="418"/>
      <c r="MFD265" s="418"/>
      <c r="MFE265" s="331"/>
      <c r="MFF265" s="332"/>
      <c r="MFG265" s="418"/>
      <c r="MFH265" s="223"/>
      <c r="MFI265" s="223"/>
      <c r="MFJ265" s="333"/>
      <c r="MFK265" s="333"/>
      <c r="MFL265" s="223"/>
      <c r="MFM265" s="418"/>
      <c r="MFN265" s="418"/>
      <c r="MFO265" s="331"/>
      <c r="MFP265" s="332"/>
      <c r="MFQ265" s="418"/>
      <c r="MFR265" s="223"/>
      <c r="MFS265" s="223"/>
      <c r="MFT265" s="333"/>
      <c r="MFU265" s="333"/>
      <c r="MFV265" s="223"/>
      <c r="MFW265" s="418"/>
      <c r="MFX265" s="418"/>
      <c r="MFY265" s="331"/>
      <c r="MFZ265" s="332"/>
      <c r="MGA265" s="418"/>
      <c r="MGB265" s="223"/>
      <c r="MGC265" s="223"/>
      <c r="MGD265" s="333"/>
      <c r="MGE265" s="333"/>
      <c r="MGF265" s="223"/>
      <c r="MGG265" s="418"/>
      <c r="MGH265" s="418"/>
      <c r="MGI265" s="331"/>
      <c r="MGJ265" s="332"/>
      <c r="MGK265" s="418"/>
      <c r="MGL265" s="223"/>
      <c r="MGM265" s="223"/>
      <c r="MGN265" s="333"/>
      <c r="MGO265" s="333"/>
      <c r="MGP265" s="223"/>
      <c r="MGQ265" s="418"/>
      <c r="MGR265" s="418"/>
      <c r="MGS265" s="331"/>
      <c r="MGT265" s="332"/>
      <c r="MGU265" s="418"/>
      <c r="MGV265" s="223"/>
      <c r="MGW265" s="223"/>
      <c r="MGX265" s="333"/>
      <c r="MGY265" s="333"/>
      <c r="MGZ265" s="223"/>
      <c r="MHA265" s="418"/>
      <c r="MHB265" s="418"/>
      <c r="MHC265" s="331"/>
      <c r="MHD265" s="332"/>
      <c r="MHE265" s="418"/>
      <c r="MHF265" s="223"/>
      <c r="MHG265" s="223"/>
      <c r="MHH265" s="333"/>
      <c r="MHI265" s="333"/>
      <c r="MHJ265" s="223"/>
      <c r="MHK265" s="418"/>
      <c r="MHL265" s="418"/>
      <c r="MHM265" s="331"/>
      <c r="MHN265" s="332"/>
      <c r="MHO265" s="418"/>
      <c r="MHP265" s="223"/>
      <c r="MHQ265" s="223"/>
      <c r="MHR265" s="333"/>
      <c r="MHS265" s="333"/>
      <c r="MHT265" s="223"/>
      <c r="MHU265" s="418"/>
      <c r="MHV265" s="418"/>
      <c r="MHW265" s="331"/>
      <c r="MHX265" s="332"/>
      <c r="MHY265" s="418"/>
      <c r="MHZ265" s="223"/>
      <c r="MIA265" s="223"/>
      <c r="MIB265" s="333"/>
      <c r="MIC265" s="333"/>
      <c r="MID265" s="223"/>
      <c r="MIE265" s="418"/>
      <c r="MIF265" s="418"/>
      <c r="MIG265" s="331"/>
      <c r="MIH265" s="332"/>
      <c r="MII265" s="418"/>
      <c r="MIJ265" s="223"/>
      <c r="MIK265" s="223"/>
      <c r="MIL265" s="333"/>
      <c r="MIM265" s="333"/>
      <c r="MIN265" s="223"/>
      <c r="MIO265" s="418"/>
      <c r="MIP265" s="418"/>
      <c r="MIQ265" s="331"/>
      <c r="MIR265" s="332"/>
      <c r="MIS265" s="418"/>
      <c r="MIT265" s="223"/>
      <c r="MIU265" s="223"/>
      <c r="MIV265" s="333"/>
      <c r="MIW265" s="333"/>
      <c r="MIX265" s="223"/>
      <c r="MIY265" s="418"/>
      <c r="MIZ265" s="418"/>
      <c r="MJA265" s="331"/>
      <c r="MJB265" s="332"/>
      <c r="MJC265" s="418"/>
      <c r="MJD265" s="223"/>
      <c r="MJE265" s="223"/>
      <c r="MJF265" s="333"/>
      <c r="MJG265" s="333"/>
      <c r="MJH265" s="223"/>
      <c r="MJI265" s="418"/>
      <c r="MJJ265" s="418"/>
      <c r="MJK265" s="331"/>
      <c r="MJL265" s="332"/>
      <c r="MJM265" s="418"/>
      <c r="MJN265" s="223"/>
      <c r="MJO265" s="223"/>
      <c r="MJP265" s="333"/>
      <c r="MJQ265" s="333"/>
      <c r="MJR265" s="223"/>
      <c r="MJS265" s="418"/>
      <c r="MJT265" s="418"/>
      <c r="MJU265" s="331"/>
      <c r="MJV265" s="332"/>
      <c r="MJW265" s="418"/>
      <c r="MJX265" s="223"/>
      <c r="MJY265" s="223"/>
      <c r="MJZ265" s="333"/>
      <c r="MKA265" s="333"/>
      <c r="MKB265" s="223"/>
      <c r="MKC265" s="418"/>
      <c r="MKD265" s="418"/>
      <c r="MKE265" s="331"/>
      <c r="MKF265" s="332"/>
      <c r="MKG265" s="418"/>
      <c r="MKH265" s="223"/>
      <c r="MKI265" s="223"/>
      <c r="MKJ265" s="333"/>
      <c r="MKK265" s="333"/>
      <c r="MKL265" s="223"/>
      <c r="MKM265" s="418"/>
      <c r="MKN265" s="418"/>
      <c r="MKO265" s="331"/>
      <c r="MKP265" s="332"/>
      <c r="MKQ265" s="418"/>
      <c r="MKR265" s="223"/>
      <c r="MKS265" s="223"/>
      <c r="MKT265" s="333"/>
      <c r="MKU265" s="333"/>
      <c r="MKV265" s="223"/>
      <c r="MKW265" s="418"/>
      <c r="MKX265" s="418"/>
      <c r="MKY265" s="331"/>
      <c r="MKZ265" s="332"/>
      <c r="MLA265" s="418"/>
      <c r="MLB265" s="223"/>
      <c r="MLC265" s="223"/>
      <c r="MLD265" s="333"/>
      <c r="MLE265" s="333"/>
      <c r="MLF265" s="223"/>
      <c r="MLG265" s="418"/>
      <c r="MLH265" s="418"/>
      <c r="MLI265" s="331"/>
      <c r="MLJ265" s="332"/>
      <c r="MLK265" s="418"/>
      <c r="MLL265" s="223"/>
      <c r="MLM265" s="223"/>
      <c r="MLN265" s="333"/>
      <c r="MLO265" s="333"/>
      <c r="MLP265" s="223"/>
      <c r="MLQ265" s="418"/>
      <c r="MLR265" s="418"/>
      <c r="MLS265" s="331"/>
      <c r="MLT265" s="332"/>
      <c r="MLU265" s="418"/>
      <c r="MLV265" s="223"/>
      <c r="MLW265" s="223"/>
      <c r="MLX265" s="333"/>
      <c r="MLY265" s="333"/>
      <c r="MLZ265" s="223"/>
      <c r="MMA265" s="418"/>
      <c r="MMB265" s="418"/>
      <c r="MMC265" s="331"/>
      <c r="MMD265" s="332"/>
      <c r="MME265" s="418"/>
      <c r="MMF265" s="223"/>
      <c r="MMG265" s="223"/>
      <c r="MMH265" s="333"/>
      <c r="MMI265" s="333"/>
      <c r="MMJ265" s="223"/>
      <c r="MMK265" s="418"/>
      <c r="MML265" s="418"/>
      <c r="MMM265" s="331"/>
      <c r="MMN265" s="332"/>
      <c r="MMO265" s="418"/>
      <c r="MMP265" s="223"/>
      <c r="MMQ265" s="223"/>
      <c r="MMR265" s="333"/>
      <c r="MMS265" s="333"/>
      <c r="MMT265" s="223"/>
      <c r="MMU265" s="418"/>
      <c r="MMV265" s="418"/>
      <c r="MMW265" s="331"/>
      <c r="MMX265" s="332"/>
      <c r="MMY265" s="418"/>
      <c r="MMZ265" s="223"/>
      <c r="MNA265" s="223"/>
      <c r="MNB265" s="333"/>
      <c r="MNC265" s="333"/>
      <c r="MND265" s="223"/>
      <c r="MNE265" s="418"/>
      <c r="MNF265" s="418"/>
      <c r="MNG265" s="331"/>
      <c r="MNH265" s="332"/>
      <c r="MNI265" s="418"/>
      <c r="MNJ265" s="223"/>
      <c r="MNK265" s="223"/>
      <c r="MNL265" s="333"/>
      <c r="MNM265" s="333"/>
      <c r="MNN265" s="223"/>
      <c r="MNO265" s="418"/>
      <c r="MNP265" s="418"/>
      <c r="MNQ265" s="331"/>
      <c r="MNR265" s="332"/>
      <c r="MNS265" s="418"/>
      <c r="MNT265" s="223"/>
      <c r="MNU265" s="223"/>
      <c r="MNV265" s="333"/>
      <c r="MNW265" s="333"/>
      <c r="MNX265" s="223"/>
      <c r="MNY265" s="418"/>
      <c r="MNZ265" s="418"/>
      <c r="MOA265" s="331"/>
      <c r="MOB265" s="332"/>
      <c r="MOC265" s="418"/>
      <c r="MOD265" s="223"/>
      <c r="MOE265" s="223"/>
      <c r="MOF265" s="333"/>
      <c r="MOG265" s="333"/>
      <c r="MOH265" s="223"/>
      <c r="MOI265" s="418"/>
      <c r="MOJ265" s="418"/>
      <c r="MOK265" s="331"/>
      <c r="MOL265" s="332"/>
      <c r="MOM265" s="418"/>
      <c r="MON265" s="223"/>
      <c r="MOO265" s="223"/>
      <c r="MOP265" s="333"/>
      <c r="MOQ265" s="333"/>
      <c r="MOR265" s="223"/>
      <c r="MOS265" s="418"/>
      <c r="MOT265" s="418"/>
      <c r="MOU265" s="331"/>
      <c r="MOV265" s="332"/>
      <c r="MOW265" s="418"/>
      <c r="MOX265" s="223"/>
      <c r="MOY265" s="223"/>
      <c r="MOZ265" s="333"/>
      <c r="MPA265" s="333"/>
      <c r="MPB265" s="223"/>
      <c r="MPC265" s="418"/>
      <c r="MPD265" s="418"/>
      <c r="MPE265" s="331"/>
      <c r="MPF265" s="332"/>
      <c r="MPG265" s="418"/>
      <c r="MPH265" s="223"/>
      <c r="MPI265" s="223"/>
      <c r="MPJ265" s="333"/>
      <c r="MPK265" s="333"/>
      <c r="MPL265" s="223"/>
      <c r="MPM265" s="418"/>
      <c r="MPN265" s="418"/>
      <c r="MPO265" s="331"/>
      <c r="MPP265" s="332"/>
      <c r="MPQ265" s="418"/>
      <c r="MPR265" s="223"/>
      <c r="MPS265" s="223"/>
      <c r="MPT265" s="333"/>
      <c r="MPU265" s="333"/>
      <c r="MPV265" s="223"/>
      <c r="MPW265" s="418"/>
      <c r="MPX265" s="418"/>
      <c r="MPY265" s="331"/>
      <c r="MPZ265" s="332"/>
      <c r="MQA265" s="418"/>
      <c r="MQB265" s="223"/>
      <c r="MQC265" s="223"/>
      <c r="MQD265" s="333"/>
      <c r="MQE265" s="333"/>
      <c r="MQF265" s="223"/>
      <c r="MQG265" s="418"/>
      <c r="MQH265" s="418"/>
      <c r="MQI265" s="331"/>
      <c r="MQJ265" s="332"/>
      <c r="MQK265" s="418"/>
      <c r="MQL265" s="223"/>
      <c r="MQM265" s="223"/>
      <c r="MQN265" s="333"/>
      <c r="MQO265" s="333"/>
      <c r="MQP265" s="223"/>
      <c r="MQQ265" s="418"/>
      <c r="MQR265" s="418"/>
      <c r="MQS265" s="331"/>
      <c r="MQT265" s="332"/>
      <c r="MQU265" s="418"/>
      <c r="MQV265" s="223"/>
      <c r="MQW265" s="223"/>
      <c r="MQX265" s="333"/>
      <c r="MQY265" s="333"/>
      <c r="MQZ265" s="223"/>
      <c r="MRA265" s="418"/>
      <c r="MRB265" s="418"/>
      <c r="MRC265" s="331"/>
      <c r="MRD265" s="332"/>
      <c r="MRE265" s="418"/>
      <c r="MRF265" s="223"/>
      <c r="MRG265" s="223"/>
      <c r="MRH265" s="333"/>
      <c r="MRI265" s="333"/>
      <c r="MRJ265" s="223"/>
      <c r="MRK265" s="418"/>
      <c r="MRL265" s="418"/>
      <c r="MRM265" s="331"/>
      <c r="MRN265" s="332"/>
      <c r="MRO265" s="418"/>
      <c r="MRP265" s="223"/>
      <c r="MRQ265" s="223"/>
      <c r="MRR265" s="333"/>
      <c r="MRS265" s="333"/>
      <c r="MRT265" s="223"/>
      <c r="MRU265" s="418"/>
      <c r="MRV265" s="418"/>
      <c r="MRW265" s="331"/>
      <c r="MRX265" s="332"/>
      <c r="MRY265" s="418"/>
      <c r="MRZ265" s="223"/>
      <c r="MSA265" s="223"/>
      <c r="MSB265" s="333"/>
      <c r="MSC265" s="333"/>
      <c r="MSD265" s="223"/>
      <c r="MSE265" s="418"/>
      <c r="MSF265" s="418"/>
      <c r="MSG265" s="331"/>
      <c r="MSH265" s="332"/>
      <c r="MSI265" s="418"/>
      <c r="MSJ265" s="223"/>
      <c r="MSK265" s="223"/>
      <c r="MSL265" s="333"/>
      <c r="MSM265" s="333"/>
      <c r="MSN265" s="223"/>
      <c r="MSO265" s="418"/>
      <c r="MSP265" s="418"/>
      <c r="MSQ265" s="331"/>
      <c r="MSR265" s="332"/>
      <c r="MSS265" s="418"/>
      <c r="MST265" s="223"/>
      <c r="MSU265" s="223"/>
      <c r="MSV265" s="333"/>
      <c r="MSW265" s="333"/>
      <c r="MSX265" s="223"/>
      <c r="MSY265" s="418"/>
      <c r="MSZ265" s="418"/>
      <c r="MTA265" s="331"/>
      <c r="MTB265" s="332"/>
      <c r="MTC265" s="418"/>
      <c r="MTD265" s="223"/>
      <c r="MTE265" s="223"/>
      <c r="MTF265" s="333"/>
      <c r="MTG265" s="333"/>
      <c r="MTH265" s="223"/>
      <c r="MTI265" s="418"/>
      <c r="MTJ265" s="418"/>
      <c r="MTK265" s="331"/>
      <c r="MTL265" s="332"/>
      <c r="MTM265" s="418"/>
      <c r="MTN265" s="223"/>
      <c r="MTO265" s="223"/>
      <c r="MTP265" s="333"/>
      <c r="MTQ265" s="333"/>
      <c r="MTR265" s="223"/>
      <c r="MTS265" s="418"/>
      <c r="MTT265" s="418"/>
      <c r="MTU265" s="331"/>
      <c r="MTV265" s="332"/>
      <c r="MTW265" s="418"/>
      <c r="MTX265" s="223"/>
      <c r="MTY265" s="223"/>
      <c r="MTZ265" s="333"/>
      <c r="MUA265" s="333"/>
      <c r="MUB265" s="223"/>
      <c r="MUC265" s="418"/>
      <c r="MUD265" s="418"/>
      <c r="MUE265" s="331"/>
      <c r="MUF265" s="332"/>
      <c r="MUG265" s="418"/>
      <c r="MUH265" s="223"/>
      <c r="MUI265" s="223"/>
      <c r="MUJ265" s="333"/>
      <c r="MUK265" s="333"/>
      <c r="MUL265" s="223"/>
      <c r="MUM265" s="418"/>
      <c r="MUN265" s="418"/>
      <c r="MUO265" s="331"/>
      <c r="MUP265" s="332"/>
      <c r="MUQ265" s="418"/>
      <c r="MUR265" s="223"/>
      <c r="MUS265" s="223"/>
      <c r="MUT265" s="333"/>
      <c r="MUU265" s="333"/>
      <c r="MUV265" s="223"/>
      <c r="MUW265" s="418"/>
      <c r="MUX265" s="418"/>
      <c r="MUY265" s="331"/>
      <c r="MUZ265" s="332"/>
      <c r="MVA265" s="418"/>
      <c r="MVB265" s="223"/>
      <c r="MVC265" s="223"/>
      <c r="MVD265" s="333"/>
      <c r="MVE265" s="333"/>
      <c r="MVF265" s="223"/>
      <c r="MVG265" s="418"/>
      <c r="MVH265" s="418"/>
      <c r="MVI265" s="331"/>
      <c r="MVJ265" s="332"/>
      <c r="MVK265" s="418"/>
      <c r="MVL265" s="223"/>
      <c r="MVM265" s="223"/>
      <c r="MVN265" s="333"/>
      <c r="MVO265" s="333"/>
      <c r="MVP265" s="223"/>
      <c r="MVQ265" s="418"/>
      <c r="MVR265" s="418"/>
      <c r="MVS265" s="331"/>
      <c r="MVT265" s="332"/>
      <c r="MVU265" s="418"/>
      <c r="MVV265" s="223"/>
      <c r="MVW265" s="223"/>
      <c r="MVX265" s="333"/>
      <c r="MVY265" s="333"/>
      <c r="MVZ265" s="223"/>
      <c r="MWA265" s="418"/>
      <c r="MWB265" s="418"/>
      <c r="MWC265" s="331"/>
      <c r="MWD265" s="332"/>
      <c r="MWE265" s="418"/>
      <c r="MWF265" s="223"/>
      <c r="MWG265" s="223"/>
      <c r="MWH265" s="333"/>
      <c r="MWI265" s="333"/>
      <c r="MWJ265" s="223"/>
      <c r="MWK265" s="418"/>
      <c r="MWL265" s="418"/>
      <c r="MWM265" s="331"/>
      <c r="MWN265" s="332"/>
      <c r="MWO265" s="418"/>
      <c r="MWP265" s="223"/>
      <c r="MWQ265" s="223"/>
      <c r="MWR265" s="333"/>
      <c r="MWS265" s="333"/>
      <c r="MWT265" s="223"/>
      <c r="MWU265" s="418"/>
      <c r="MWV265" s="418"/>
      <c r="MWW265" s="331"/>
      <c r="MWX265" s="332"/>
      <c r="MWY265" s="418"/>
      <c r="MWZ265" s="223"/>
      <c r="MXA265" s="223"/>
      <c r="MXB265" s="333"/>
      <c r="MXC265" s="333"/>
      <c r="MXD265" s="223"/>
      <c r="MXE265" s="418"/>
      <c r="MXF265" s="418"/>
      <c r="MXG265" s="331"/>
      <c r="MXH265" s="332"/>
      <c r="MXI265" s="418"/>
      <c r="MXJ265" s="223"/>
      <c r="MXK265" s="223"/>
      <c r="MXL265" s="333"/>
      <c r="MXM265" s="333"/>
      <c r="MXN265" s="223"/>
      <c r="MXO265" s="418"/>
      <c r="MXP265" s="418"/>
      <c r="MXQ265" s="331"/>
      <c r="MXR265" s="332"/>
      <c r="MXS265" s="418"/>
      <c r="MXT265" s="223"/>
      <c r="MXU265" s="223"/>
      <c r="MXV265" s="333"/>
      <c r="MXW265" s="333"/>
      <c r="MXX265" s="223"/>
      <c r="MXY265" s="418"/>
      <c r="MXZ265" s="418"/>
      <c r="MYA265" s="331"/>
      <c r="MYB265" s="332"/>
      <c r="MYC265" s="418"/>
      <c r="MYD265" s="223"/>
      <c r="MYE265" s="223"/>
      <c r="MYF265" s="333"/>
      <c r="MYG265" s="333"/>
      <c r="MYH265" s="223"/>
      <c r="MYI265" s="418"/>
      <c r="MYJ265" s="418"/>
      <c r="MYK265" s="331"/>
      <c r="MYL265" s="332"/>
      <c r="MYM265" s="418"/>
      <c r="MYN265" s="223"/>
      <c r="MYO265" s="223"/>
      <c r="MYP265" s="333"/>
      <c r="MYQ265" s="333"/>
      <c r="MYR265" s="223"/>
      <c r="MYS265" s="418"/>
      <c r="MYT265" s="418"/>
      <c r="MYU265" s="331"/>
      <c r="MYV265" s="332"/>
      <c r="MYW265" s="418"/>
      <c r="MYX265" s="223"/>
      <c r="MYY265" s="223"/>
      <c r="MYZ265" s="333"/>
      <c r="MZA265" s="333"/>
      <c r="MZB265" s="223"/>
      <c r="MZC265" s="418"/>
      <c r="MZD265" s="418"/>
      <c r="MZE265" s="331"/>
      <c r="MZF265" s="332"/>
      <c r="MZG265" s="418"/>
      <c r="MZH265" s="223"/>
      <c r="MZI265" s="223"/>
      <c r="MZJ265" s="333"/>
      <c r="MZK265" s="333"/>
      <c r="MZL265" s="223"/>
      <c r="MZM265" s="418"/>
      <c r="MZN265" s="418"/>
      <c r="MZO265" s="331"/>
      <c r="MZP265" s="332"/>
      <c r="MZQ265" s="418"/>
      <c r="MZR265" s="223"/>
      <c r="MZS265" s="223"/>
      <c r="MZT265" s="333"/>
      <c r="MZU265" s="333"/>
      <c r="MZV265" s="223"/>
      <c r="MZW265" s="418"/>
      <c r="MZX265" s="418"/>
      <c r="MZY265" s="331"/>
      <c r="MZZ265" s="332"/>
      <c r="NAA265" s="418"/>
      <c r="NAB265" s="223"/>
      <c r="NAC265" s="223"/>
      <c r="NAD265" s="333"/>
      <c r="NAE265" s="333"/>
      <c r="NAF265" s="223"/>
      <c r="NAG265" s="418"/>
      <c r="NAH265" s="418"/>
      <c r="NAI265" s="331"/>
      <c r="NAJ265" s="332"/>
      <c r="NAK265" s="418"/>
      <c r="NAL265" s="223"/>
      <c r="NAM265" s="223"/>
      <c r="NAN265" s="333"/>
      <c r="NAO265" s="333"/>
      <c r="NAP265" s="223"/>
      <c r="NAQ265" s="418"/>
      <c r="NAR265" s="418"/>
      <c r="NAS265" s="331"/>
      <c r="NAT265" s="332"/>
      <c r="NAU265" s="418"/>
      <c r="NAV265" s="223"/>
      <c r="NAW265" s="223"/>
      <c r="NAX265" s="333"/>
      <c r="NAY265" s="333"/>
      <c r="NAZ265" s="223"/>
      <c r="NBA265" s="418"/>
      <c r="NBB265" s="418"/>
      <c r="NBC265" s="331"/>
      <c r="NBD265" s="332"/>
      <c r="NBE265" s="418"/>
      <c r="NBF265" s="223"/>
      <c r="NBG265" s="223"/>
      <c r="NBH265" s="333"/>
      <c r="NBI265" s="333"/>
      <c r="NBJ265" s="223"/>
      <c r="NBK265" s="418"/>
      <c r="NBL265" s="418"/>
      <c r="NBM265" s="331"/>
      <c r="NBN265" s="332"/>
      <c r="NBO265" s="418"/>
      <c r="NBP265" s="223"/>
      <c r="NBQ265" s="223"/>
      <c r="NBR265" s="333"/>
      <c r="NBS265" s="333"/>
      <c r="NBT265" s="223"/>
      <c r="NBU265" s="418"/>
      <c r="NBV265" s="418"/>
      <c r="NBW265" s="331"/>
      <c r="NBX265" s="332"/>
      <c r="NBY265" s="418"/>
      <c r="NBZ265" s="223"/>
      <c r="NCA265" s="223"/>
      <c r="NCB265" s="333"/>
      <c r="NCC265" s="333"/>
      <c r="NCD265" s="223"/>
      <c r="NCE265" s="418"/>
      <c r="NCF265" s="418"/>
      <c r="NCG265" s="331"/>
      <c r="NCH265" s="332"/>
      <c r="NCI265" s="418"/>
      <c r="NCJ265" s="223"/>
      <c r="NCK265" s="223"/>
      <c r="NCL265" s="333"/>
      <c r="NCM265" s="333"/>
      <c r="NCN265" s="223"/>
      <c r="NCO265" s="418"/>
      <c r="NCP265" s="418"/>
      <c r="NCQ265" s="331"/>
      <c r="NCR265" s="332"/>
      <c r="NCS265" s="418"/>
      <c r="NCT265" s="223"/>
      <c r="NCU265" s="223"/>
      <c r="NCV265" s="333"/>
      <c r="NCW265" s="333"/>
      <c r="NCX265" s="223"/>
      <c r="NCY265" s="418"/>
      <c r="NCZ265" s="418"/>
      <c r="NDA265" s="331"/>
      <c r="NDB265" s="332"/>
      <c r="NDC265" s="418"/>
      <c r="NDD265" s="223"/>
      <c r="NDE265" s="223"/>
      <c r="NDF265" s="333"/>
      <c r="NDG265" s="333"/>
      <c r="NDH265" s="223"/>
      <c r="NDI265" s="418"/>
      <c r="NDJ265" s="418"/>
      <c r="NDK265" s="331"/>
      <c r="NDL265" s="332"/>
      <c r="NDM265" s="418"/>
      <c r="NDN265" s="223"/>
      <c r="NDO265" s="223"/>
      <c r="NDP265" s="333"/>
      <c r="NDQ265" s="333"/>
      <c r="NDR265" s="223"/>
      <c r="NDS265" s="418"/>
      <c r="NDT265" s="418"/>
      <c r="NDU265" s="331"/>
      <c r="NDV265" s="332"/>
      <c r="NDW265" s="418"/>
      <c r="NDX265" s="223"/>
      <c r="NDY265" s="223"/>
      <c r="NDZ265" s="333"/>
      <c r="NEA265" s="333"/>
      <c r="NEB265" s="223"/>
      <c r="NEC265" s="418"/>
      <c r="NED265" s="418"/>
      <c r="NEE265" s="331"/>
      <c r="NEF265" s="332"/>
      <c r="NEG265" s="418"/>
      <c r="NEH265" s="223"/>
      <c r="NEI265" s="223"/>
      <c r="NEJ265" s="333"/>
      <c r="NEK265" s="333"/>
      <c r="NEL265" s="223"/>
      <c r="NEM265" s="418"/>
      <c r="NEN265" s="418"/>
      <c r="NEO265" s="331"/>
      <c r="NEP265" s="332"/>
      <c r="NEQ265" s="418"/>
      <c r="NER265" s="223"/>
      <c r="NES265" s="223"/>
      <c r="NET265" s="333"/>
      <c r="NEU265" s="333"/>
      <c r="NEV265" s="223"/>
      <c r="NEW265" s="418"/>
      <c r="NEX265" s="418"/>
      <c r="NEY265" s="331"/>
      <c r="NEZ265" s="332"/>
      <c r="NFA265" s="418"/>
      <c r="NFB265" s="223"/>
      <c r="NFC265" s="223"/>
      <c r="NFD265" s="333"/>
      <c r="NFE265" s="333"/>
      <c r="NFF265" s="223"/>
      <c r="NFG265" s="418"/>
      <c r="NFH265" s="418"/>
      <c r="NFI265" s="331"/>
      <c r="NFJ265" s="332"/>
      <c r="NFK265" s="418"/>
      <c r="NFL265" s="223"/>
      <c r="NFM265" s="223"/>
      <c r="NFN265" s="333"/>
      <c r="NFO265" s="333"/>
      <c r="NFP265" s="223"/>
      <c r="NFQ265" s="418"/>
      <c r="NFR265" s="418"/>
      <c r="NFS265" s="331"/>
      <c r="NFT265" s="332"/>
      <c r="NFU265" s="418"/>
      <c r="NFV265" s="223"/>
      <c r="NFW265" s="223"/>
      <c r="NFX265" s="333"/>
      <c r="NFY265" s="333"/>
      <c r="NFZ265" s="223"/>
      <c r="NGA265" s="418"/>
      <c r="NGB265" s="418"/>
      <c r="NGC265" s="331"/>
      <c r="NGD265" s="332"/>
      <c r="NGE265" s="418"/>
      <c r="NGF265" s="223"/>
      <c r="NGG265" s="223"/>
      <c r="NGH265" s="333"/>
      <c r="NGI265" s="333"/>
      <c r="NGJ265" s="223"/>
      <c r="NGK265" s="418"/>
      <c r="NGL265" s="418"/>
      <c r="NGM265" s="331"/>
      <c r="NGN265" s="332"/>
      <c r="NGO265" s="418"/>
      <c r="NGP265" s="223"/>
      <c r="NGQ265" s="223"/>
      <c r="NGR265" s="333"/>
      <c r="NGS265" s="333"/>
      <c r="NGT265" s="223"/>
      <c r="NGU265" s="418"/>
      <c r="NGV265" s="418"/>
      <c r="NGW265" s="331"/>
      <c r="NGX265" s="332"/>
      <c r="NGY265" s="418"/>
      <c r="NGZ265" s="223"/>
      <c r="NHA265" s="223"/>
      <c r="NHB265" s="333"/>
      <c r="NHC265" s="333"/>
      <c r="NHD265" s="223"/>
      <c r="NHE265" s="418"/>
      <c r="NHF265" s="418"/>
      <c r="NHG265" s="331"/>
      <c r="NHH265" s="332"/>
      <c r="NHI265" s="418"/>
      <c r="NHJ265" s="223"/>
      <c r="NHK265" s="223"/>
      <c r="NHL265" s="333"/>
      <c r="NHM265" s="333"/>
      <c r="NHN265" s="223"/>
      <c r="NHO265" s="418"/>
      <c r="NHP265" s="418"/>
      <c r="NHQ265" s="331"/>
      <c r="NHR265" s="332"/>
      <c r="NHS265" s="418"/>
      <c r="NHT265" s="223"/>
      <c r="NHU265" s="223"/>
      <c r="NHV265" s="333"/>
      <c r="NHW265" s="333"/>
      <c r="NHX265" s="223"/>
      <c r="NHY265" s="418"/>
      <c r="NHZ265" s="418"/>
      <c r="NIA265" s="331"/>
      <c r="NIB265" s="332"/>
      <c r="NIC265" s="418"/>
      <c r="NID265" s="223"/>
      <c r="NIE265" s="223"/>
      <c r="NIF265" s="333"/>
      <c r="NIG265" s="333"/>
      <c r="NIH265" s="223"/>
      <c r="NII265" s="418"/>
      <c r="NIJ265" s="418"/>
      <c r="NIK265" s="331"/>
      <c r="NIL265" s="332"/>
      <c r="NIM265" s="418"/>
      <c r="NIN265" s="223"/>
      <c r="NIO265" s="223"/>
      <c r="NIP265" s="333"/>
      <c r="NIQ265" s="333"/>
      <c r="NIR265" s="223"/>
      <c r="NIS265" s="418"/>
      <c r="NIT265" s="418"/>
      <c r="NIU265" s="331"/>
      <c r="NIV265" s="332"/>
      <c r="NIW265" s="418"/>
      <c r="NIX265" s="223"/>
      <c r="NIY265" s="223"/>
      <c r="NIZ265" s="333"/>
      <c r="NJA265" s="333"/>
      <c r="NJB265" s="223"/>
      <c r="NJC265" s="418"/>
      <c r="NJD265" s="418"/>
      <c r="NJE265" s="331"/>
      <c r="NJF265" s="332"/>
      <c r="NJG265" s="418"/>
      <c r="NJH265" s="223"/>
      <c r="NJI265" s="223"/>
      <c r="NJJ265" s="333"/>
      <c r="NJK265" s="333"/>
      <c r="NJL265" s="223"/>
      <c r="NJM265" s="418"/>
      <c r="NJN265" s="418"/>
      <c r="NJO265" s="331"/>
      <c r="NJP265" s="332"/>
      <c r="NJQ265" s="418"/>
      <c r="NJR265" s="223"/>
      <c r="NJS265" s="223"/>
      <c r="NJT265" s="333"/>
      <c r="NJU265" s="333"/>
      <c r="NJV265" s="223"/>
      <c r="NJW265" s="418"/>
      <c r="NJX265" s="418"/>
      <c r="NJY265" s="331"/>
      <c r="NJZ265" s="332"/>
      <c r="NKA265" s="418"/>
      <c r="NKB265" s="223"/>
      <c r="NKC265" s="223"/>
      <c r="NKD265" s="333"/>
      <c r="NKE265" s="333"/>
      <c r="NKF265" s="223"/>
      <c r="NKG265" s="418"/>
      <c r="NKH265" s="418"/>
      <c r="NKI265" s="331"/>
      <c r="NKJ265" s="332"/>
      <c r="NKK265" s="418"/>
      <c r="NKL265" s="223"/>
      <c r="NKM265" s="223"/>
      <c r="NKN265" s="333"/>
      <c r="NKO265" s="333"/>
      <c r="NKP265" s="223"/>
      <c r="NKQ265" s="418"/>
      <c r="NKR265" s="418"/>
      <c r="NKS265" s="331"/>
      <c r="NKT265" s="332"/>
      <c r="NKU265" s="418"/>
      <c r="NKV265" s="223"/>
      <c r="NKW265" s="223"/>
      <c r="NKX265" s="333"/>
      <c r="NKY265" s="333"/>
      <c r="NKZ265" s="223"/>
      <c r="NLA265" s="418"/>
      <c r="NLB265" s="418"/>
      <c r="NLC265" s="331"/>
      <c r="NLD265" s="332"/>
      <c r="NLE265" s="418"/>
      <c r="NLF265" s="223"/>
      <c r="NLG265" s="223"/>
      <c r="NLH265" s="333"/>
      <c r="NLI265" s="333"/>
      <c r="NLJ265" s="223"/>
      <c r="NLK265" s="418"/>
      <c r="NLL265" s="418"/>
      <c r="NLM265" s="331"/>
      <c r="NLN265" s="332"/>
      <c r="NLO265" s="418"/>
      <c r="NLP265" s="223"/>
      <c r="NLQ265" s="223"/>
      <c r="NLR265" s="333"/>
      <c r="NLS265" s="333"/>
      <c r="NLT265" s="223"/>
      <c r="NLU265" s="418"/>
      <c r="NLV265" s="418"/>
      <c r="NLW265" s="331"/>
      <c r="NLX265" s="332"/>
      <c r="NLY265" s="418"/>
      <c r="NLZ265" s="223"/>
      <c r="NMA265" s="223"/>
      <c r="NMB265" s="333"/>
      <c r="NMC265" s="333"/>
      <c r="NMD265" s="223"/>
      <c r="NME265" s="418"/>
      <c r="NMF265" s="418"/>
      <c r="NMG265" s="331"/>
      <c r="NMH265" s="332"/>
      <c r="NMI265" s="418"/>
      <c r="NMJ265" s="223"/>
      <c r="NMK265" s="223"/>
      <c r="NML265" s="333"/>
      <c r="NMM265" s="333"/>
      <c r="NMN265" s="223"/>
      <c r="NMO265" s="418"/>
      <c r="NMP265" s="418"/>
      <c r="NMQ265" s="331"/>
      <c r="NMR265" s="332"/>
      <c r="NMS265" s="418"/>
      <c r="NMT265" s="223"/>
      <c r="NMU265" s="223"/>
      <c r="NMV265" s="333"/>
      <c r="NMW265" s="333"/>
      <c r="NMX265" s="223"/>
      <c r="NMY265" s="418"/>
      <c r="NMZ265" s="418"/>
      <c r="NNA265" s="331"/>
      <c r="NNB265" s="332"/>
      <c r="NNC265" s="418"/>
      <c r="NND265" s="223"/>
      <c r="NNE265" s="223"/>
      <c r="NNF265" s="333"/>
      <c r="NNG265" s="333"/>
      <c r="NNH265" s="223"/>
      <c r="NNI265" s="418"/>
      <c r="NNJ265" s="418"/>
      <c r="NNK265" s="331"/>
      <c r="NNL265" s="332"/>
      <c r="NNM265" s="418"/>
      <c r="NNN265" s="223"/>
      <c r="NNO265" s="223"/>
      <c r="NNP265" s="333"/>
      <c r="NNQ265" s="333"/>
      <c r="NNR265" s="223"/>
      <c r="NNS265" s="418"/>
      <c r="NNT265" s="418"/>
      <c r="NNU265" s="331"/>
      <c r="NNV265" s="332"/>
      <c r="NNW265" s="418"/>
      <c r="NNX265" s="223"/>
      <c r="NNY265" s="223"/>
      <c r="NNZ265" s="333"/>
      <c r="NOA265" s="333"/>
      <c r="NOB265" s="223"/>
      <c r="NOC265" s="418"/>
      <c r="NOD265" s="418"/>
      <c r="NOE265" s="331"/>
      <c r="NOF265" s="332"/>
      <c r="NOG265" s="418"/>
      <c r="NOH265" s="223"/>
      <c r="NOI265" s="223"/>
      <c r="NOJ265" s="333"/>
      <c r="NOK265" s="333"/>
      <c r="NOL265" s="223"/>
      <c r="NOM265" s="418"/>
      <c r="NON265" s="418"/>
      <c r="NOO265" s="331"/>
      <c r="NOP265" s="332"/>
      <c r="NOQ265" s="418"/>
      <c r="NOR265" s="223"/>
      <c r="NOS265" s="223"/>
      <c r="NOT265" s="333"/>
      <c r="NOU265" s="333"/>
      <c r="NOV265" s="223"/>
      <c r="NOW265" s="418"/>
      <c r="NOX265" s="418"/>
      <c r="NOY265" s="331"/>
      <c r="NOZ265" s="332"/>
      <c r="NPA265" s="418"/>
      <c r="NPB265" s="223"/>
      <c r="NPC265" s="223"/>
      <c r="NPD265" s="333"/>
      <c r="NPE265" s="333"/>
      <c r="NPF265" s="223"/>
      <c r="NPG265" s="418"/>
      <c r="NPH265" s="418"/>
      <c r="NPI265" s="331"/>
      <c r="NPJ265" s="332"/>
      <c r="NPK265" s="418"/>
      <c r="NPL265" s="223"/>
      <c r="NPM265" s="223"/>
      <c r="NPN265" s="333"/>
      <c r="NPO265" s="333"/>
      <c r="NPP265" s="223"/>
      <c r="NPQ265" s="418"/>
      <c r="NPR265" s="418"/>
      <c r="NPS265" s="331"/>
      <c r="NPT265" s="332"/>
      <c r="NPU265" s="418"/>
      <c r="NPV265" s="223"/>
      <c r="NPW265" s="223"/>
      <c r="NPX265" s="333"/>
      <c r="NPY265" s="333"/>
      <c r="NPZ265" s="223"/>
      <c r="NQA265" s="418"/>
      <c r="NQB265" s="418"/>
      <c r="NQC265" s="331"/>
      <c r="NQD265" s="332"/>
      <c r="NQE265" s="418"/>
      <c r="NQF265" s="223"/>
      <c r="NQG265" s="223"/>
      <c r="NQH265" s="333"/>
      <c r="NQI265" s="333"/>
      <c r="NQJ265" s="223"/>
      <c r="NQK265" s="418"/>
      <c r="NQL265" s="418"/>
      <c r="NQM265" s="331"/>
      <c r="NQN265" s="332"/>
      <c r="NQO265" s="418"/>
      <c r="NQP265" s="223"/>
      <c r="NQQ265" s="223"/>
      <c r="NQR265" s="333"/>
      <c r="NQS265" s="333"/>
      <c r="NQT265" s="223"/>
      <c r="NQU265" s="418"/>
      <c r="NQV265" s="418"/>
      <c r="NQW265" s="331"/>
      <c r="NQX265" s="332"/>
      <c r="NQY265" s="418"/>
      <c r="NQZ265" s="223"/>
      <c r="NRA265" s="223"/>
      <c r="NRB265" s="333"/>
      <c r="NRC265" s="333"/>
      <c r="NRD265" s="223"/>
      <c r="NRE265" s="418"/>
      <c r="NRF265" s="418"/>
      <c r="NRG265" s="331"/>
      <c r="NRH265" s="332"/>
      <c r="NRI265" s="418"/>
      <c r="NRJ265" s="223"/>
      <c r="NRK265" s="223"/>
      <c r="NRL265" s="333"/>
      <c r="NRM265" s="333"/>
      <c r="NRN265" s="223"/>
      <c r="NRO265" s="418"/>
      <c r="NRP265" s="418"/>
      <c r="NRQ265" s="331"/>
      <c r="NRR265" s="332"/>
      <c r="NRS265" s="418"/>
      <c r="NRT265" s="223"/>
      <c r="NRU265" s="223"/>
      <c r="NRV265" s="333"/>
      <c r="NRW265" s="333"/>
      <c r="NRX265" s="223"/>
      <c r="NRY265" s="418"/>
      <c r="NRZ265" s="418"/>
      <c r="NSA265" s="331"/>
      <c r="NSB265" s="332"/>
      <c r="NSC265" s="418"/>
      <c r="NSD265" s="223"/>
      <c r="NSE265" s="223"/>
      <c r="NSF265" s="333"/>
      <c r="NSG265" s="333"/>
      <c r="NSH265" s="223"/>
      <c r="NSI265" s="418"/>
      <c r="NSJ265" s="418"/>
      <c r="NSK265" s="331"/>
      <c r="NSL265" s="332"/>
      <c r="NSM265" s="418"/>
      <c r="NSN265" s="223"/>
      <c r="NSO265" s="223"/>
      <c r="NSP265" s="333"/>
      <c r="NSQ265" s="333"/>
      <c r="NSR265" s="223"/>
      <c r="NSS265" s="418"/>
      <c r="NST265" s="418"/>
      <c r="NSU265" s="331"/>
      <c r="NSV265" s="332"/>
      <c r="NSW265" s="418"/>
      <c r="NSX265" s="223"/>
      <c r="NSY265" s="223"/>
      <c r="NSZ265" s="333"/>
      <c r="NTA265" s="333"/>
      <c r="NTB265" s="223"/>
      <c r="NTC265" s="418"/>
      <c r="NTD265" s="418"/>
      <c r="NTE265" s="331"/>
      <c r="NTF265" s="332"/>
      <c r="NTG265" s="418"/>
      <c r="NTH265" s="223"/>
      <c r="NTI265" s="223"/>
      <c r="NTJ265" s="333"/>
      <c r="NTK265" s="333"/>
      <c r="NTL265" s="223"/>
      <c r="NTM265" s="418"/>
      <c r="NTN265" s="418"/>
      <c r="NTO265" s="331"/>
      <c r="NTP265" s="332"/>
      <c r="NTQ265" s="418"/>
      <c r="NTR265" s="223"/>
      <c r="NTS265" s="223"/>
      <c r="NTT265" s="333"/>
      <c r="NTU265" s="333"/>
      <c r="NTV265" s="223"/>
      <c r="NTW265" s="418"/>
      <c r="NTX265" s="418"/>
      <c r="NTY265" s="331"/>
      <c r="NTZ265" s="332"/>
      <c r="NUA265" s="418"/>
      <c r="NUB265" s="223"/>
      <c r="NUC265" s="223"/>
      <c r="NUD265" s="333"/>
      <c r="NUE265" s="333"/>
      <c r="NUF265" s="223"/>
      <c r="NUG265" s="418"/>
      <c r="NUH265" s="418"/>
      <c r="NUI265" s="331"/>
      <c r="NUJ265" s="332"/>
      <c r="NUK265" s="418"/>
      <c r="NUL265" s="223"/>
      <c r="NUM265" s="223"/>
      <c r="NUN265" s="333"/>
      <c r="NUO265" s="333"/>
      <c r="NUP265" s="223"/>
      <c r="NUQ265" s="418"/>
      <c r="NUR265" s="418"/>
      <c r="NUS265" s="331"/>
      <c r="NUT265" s="332"/>
      <c r="NUU265" s="418"/>
      <c r="NUV265" s="223"/>
      <c r="NUW265" s="223"/>
      <c r="NUX265" s="333"/>
      <c r="NUY265" s="333"/>
      <c r="NUZ265" s="223"/>
      <c r="NVA265" s="418"/>
      <c r="NVB265" s="418"/>
      <c r="NVC265" s="331"/>
      <c r="NVD265" s="332"/>
      <c r="NVE265" s="418"/>
      <c r="NVF265" s="223"/>
      <c r="NVG265" s="223"/>
      <c r="NVH265" s="333"/>
      <c r="NVI265" s="333"/>
      <c r="NVJ265" s="223"/>
      <c r="NVK265" s="418"/>
      <c r="NVL265" s="418"/>
      <c r="NVM265" s="331"/>
      <c r="NVN265" s="332"/>
      <c r="NVO265" s="418"/>
      <c r="NVP265" s="223"/>
      <c r="NVQ265" s="223"/>
      <c r="NVR265" s="333"/>
      <c r="NVS265" s="333"/>
      <c r="NVT265" s="223"/>
      <c r="NVU265" s="418"/>
      <c r="NVV265" s="418"/>
      <c r="NVW265" s="331"/>
      <c r="NVX265" s="332"/>
      <c r="NVY265" s="418"/>
      <c r="NVZ265" s="223"/>
      <c r="NWA265" s="223"/>
      <c r="NWB265" s="333"/>
      <c r="NWC265" s="333"/>
      <c r="NWD265" s="223"/>
      <c r="NWE265" s="418"/>
      <c r="NWF265" s="418"/>
      <c r="NWG265" s="331"/>
      <c r="NWH265" s="332"/>
      <c r="NWI265" s="418"/>
      <c r="NWJ265" s="223"/>
      <c r="NWK265" s="223"/>
      <c r="NWL265" s="333"/>
      <c r="NWM265" s="333"/>
      <c r="NWN265" s="223"/>
      <c r="NWO265" s="418"/>
      <c r="NWP265" s="418"/>
      <c r="NWQ265" s="331"/>
      <c r="NWR265" s="332"/>
      <c r="NWS265" s="418"/>
      <c r="NWT265" s="223"/>
      <c r="NWU265" s="223"/>
      <c r="NWV265" s="333"/>
      <c r="NWW265" s="333"/>
      <c r="NWX265" s="223"/>
      <c r="NWY265" s="418"/>
      <c r="NWZ265" s="418"/>
      <c r="NXA265" s="331"/>
      <c r="NXB265" s="332"/>
      <c r="NXC265" s="418"/>
      <c r="NXD265" s="223"/>
      <c r="NXE265" s="223"/>
      <c r="NXF265" s="333"/>
      <c r="NXG265" s="333"/>
      <c r="NXH265" s="223"/>
      <c r="NXI265" s="418"/>
      <c r="NXJ265" s="418"/>
      <c r="NXK265" s="331"/>
      <c r="NXL265" s="332"/>
      <c r="NXM265" s="418"/>
      <c r="NXN265" s="223"/>
      <c r="NXO265" s="223"/>
      <c r="NXP265" s="333"/>
      <c r="NXQ265" s="333"/>
      <c r="NXR265" s="223"/>
      <c r="NXS265" s="418"/>
      <c r="NXT265" s="418"/>
      <c r="NXU265" s="331"/>
      <c r="NXV265" s="332"/>
      <c r="NXW265" s="418"/>
      <c r="NXX265" s="223"/>
      <c r="NXY265" s="223"/>
      <c r="NXZ265" s="333"/>
      <c r="NYA265" s="333"/>
      <c r="NYB265" s="223"/>
      <c r="NYC265" s="418"/>
      <c r="NYD265" s="418"/>
      <c r="NYE265" s="331"/>
      <c r="NYF265" s="332"/>
      <c r="NYG265" s="418"/>
      <c r="NYH265" s="223"/>
      <c r="NYI265" s="223"/>
      <c r="NYJ265" s="333"/>
      <c r="NYK265" s="333"/>
      <c r="NYL265" s="223"/>
      <c r="NYM265" s="418"/>
      <c r="NYN265" s="418"/>
      <c r="NYO265" s="331"/>
      <c r="NYP265" s="332"/>
      <c r="NYQ265" s="418"/>
      <c r="NYR265" s="223"/>
      <c r="NYS265" s="223"/>
      <c r="NYT265" s="333"/>
      <c r="NYU265" s="333"/>
      <c r="NYV265" s="223"/>
      <c r="NYW265" s="418"/>
      <c r="NYX265" s="418"/>
      <c r="NYY265" s="331"/>
      <c r="NYZ265" s="332"/>
      <c r="NZA265" s="418"/>
      <c r="NZB265" s="223"/>
      <c r="NZC265" s="223"/>
      <c r="NZD265" s="333"/>
      <c r="NZE265" s="333"/>
      <c r="NZF265" s="223"/>
      <c r="NZG265" s="418"/>
      <c r="NZH265" s="418"/>
      <c r="NZI265" s="331"/>
      <c r="NZJ265" s="332"/>
      <c r="NZK265" s="418"/>
      <c r="NZL265" s="223"/>
      <c r="NZM265" s="223"/>
      <c r="NZN265" s="333"/>
      <c r="NZO265" s="333"/>
      <c r="NZP265" s="223"/>
      <c r="NZQ265" s="418"/>
      <c r="NZR265" s="418"/>
      <c r="NZS265" s="331"/>
      <c r="NZT265" s="332"/>
      <c r="NZU265" s="418"/>
      <c r="NZV265" s="223"/>
      <c r="NZW265" s="223"/>
      <c r="NZX265" s="333"/>
      <c r="NZY265" s="333"/>
      <c r="NZZ265" s="223"/>
      <c r="OAA265" s="418"/>
      <c r="OAB265" s="418"/>
      <c r="OAC265" s="331"/>
      <c r="OAD265" s="332"/>
      <c r="OAE265" s="418"/>
      <c r="OAF265" s="223"/>
      <c r="OAG265" s="223"/>
      <c r="OAH265" s="333"/>
      <c r="OAI265" s="333"/>
      <c r="OAJ265" s="223"/>
      <c r="OAK265" s="418"/>
      <c r="OAL265" s="418"/>
      <c r="OAM265" s="331"/>
      <c r="OAN265" s="332"/>
      <c r="OAO265" s="418"/>
      <c r="OAP265" s="223"/>
      <c r="OAQ265" s="223"/>
      <c r="OAR265" s="333"/>
      <c r="OAS265" s="333"/>
      <c r="OAT265" s="223"/>
      <c r="OAU265" s="418"/>
      <c r="OAV265" s="418"/>
      <c r="OAW265" s="331"/>
      <c r="OAX265" s="332"/>
      <c r="OAY265" s="418"/>
      <c r="OAZ265" s="223"/>
      <c r="OBA265" s="223"/>
      <c r="OBB265" s="333"/>
      <c r="OBC265" s="333"/>
      <c r="OBD265" s="223"/>
      <c r="OBE265" s="418"/>
      <c r="OBF265" s="418"/>
      <c r="OBG265" s="331"/>
      <c r="OBH265" s="332"/>
      <c r="OBI265" s="418"/>
      <c r="OBJ265" s="223"/>
      <c r="OBK265" s="223"/>
      <c r="OBL265" s="333"/>
      <c r="OBM265" s="333"/>
      <c r="OBN265" s="223"/>
      <c r="OBO265" s="418"/>
      <c r="OBP265" s="418"/>
      <c r="OBQ265" s="331"/>
      <c r="OBR265" s="332"/>
      <c r="OBS265" s="418"/>
      <c r="OBT265" s="223"/>
      <c r="OBU265" s="223"/>
      <c r="OBV265" s="333"/>
      <c r="OBW265" s="333"/>
      <c r="OBX265" s="223"/>
      <c r="OBY265" s="418"/>
      <c r="OBZ265" s="418"/>
      <c r="OCA265" s="331"/>
      <c r="OCB265" s="332"/>
      <c r="OCC265" s="418"/>
      <c r="OCD265" s="223"/>
      <c r="OCE265" s="223"/>
      <c r="OCF265" s="333"/>
      <c r="OCG265" s="333"/>
      <c r="OCH265" s="223"/>
      <c r="OCI265" s="418"/>
      <c r="OCJ265" s="418"/>
      <c r="OCK265" s="331"/>
      <c r="OCL265" s="332"/>
      <c r="OCM265" s="418"/>
      <c r="OCN265" s="223"/>
      <c r="OCO265" s="223"/>
      <c r="OCP265" s="333"/>
      <c r="OCQ265" s="333"/>
      <c r="OCR265" s="223"/>
      <c r="OCS265" s="418"/>
      <c r="OCT265" s="418"/>
      <c r="OCU265" s="331"/>
      <c r="OCV265" s="332"/>
      <c r="OCW265" s="418"/>
      <c r="OCX265" s="223"/>
      <c r="OCY265" s="223"/>
      <c r="OCZ265" s="333"/>
      <c r="ODA265" s="333"/>
      <c r="ODB265" s="223"/>
      <c r="ODC265" s="418"/>
      <c r="ODD265" s="418"/>
      <c r="ODE265" s="331"/>
      <c r="ODF265" s="332"/>
      <c r="ODG265" s="418"/>
      <c r="ODH265" s="223"/>
      <c r="ODI265" s="223"/>
      <c r="ODJ265" s="333"/>
      <c r="ODK265" s="333"/>
      <c r="ODL265" s="223"/>
      <c r="ODM265" s="418"/>
      <c r="ODN265" s="418"/>
      <c r="ODO265" s="331"/>
      <c r="ODP265" s="332"/>
      <c r="ODQ265" s="418"/>
      <c r="ODR265" s="223"/>
      <c r="ODS265" s="223"/>
      <c r="ODT265" s="333"/>
      <c r="ODU265" s="333"/>
      <c r="ODV265" s="223"/>
      <c r="ODW265" s="418"/>
      <c r="ODX265" s="418"/>
      <c r="ODY265" s="331"/>
      <c r="ODZ265" s="332"/>
      <c r="OEA265" s="418"/>
      <c r="OEB265" s="223"/>
      <c r="OEC265" s="223"/>
      <c r="OED265" s="333"/>
      <c r="OEE265" s="333"/>
      <c r="OEF265" s="223"/>
      <c r="OEG265" s="418"/>
      <c r="OEH265" s="418"/>
      <c r="OEI265" s="331"/>
      <c r="OEJ265" s="332"/>
      <c r="OEK265" s="418"/>
      <c r="OEL265" s="223"/>
      <c r="OEM265" s="223"/>
      <c r="OEN265" s="333"/>
      <c r="OEO265" s="333"/>
      <c r="OEP265" s="223"/>
      <c r="OEQ265" s="418"/>
      <c r="OER265" s="418"/>
      <c r="OES265" s="331"/>
      <c r="OET265" s="332"/>
      <c r="OEU265" s="418"/>
      <c r="OEV265" s="223"/>
      <c r="OEW265" s="223"/>
      <c r="OEX265" s="333"/>
      <c r="OEY265" s="333"/>
      <c r="OEZ265" s="223"/>
      <c r="OFA265" s="418"/>
      <c r="OFB265" s="418"/>
      <c r="OFC265" s="331"/>
      <c r="OFD265" s="332"/>
      <c r="OFE265" s="418"/>
      <c r="OFF265" s="223"/>
      <c r="OFG265" s="223"/>
      <c r="OFH265" s="333"/>
      <c r="OFI265" s="333"/>
      <c r="OFJ265" s="223"/>
      <c r="OFK265" s="418"/>
      <c r="OFL265" s="418"/>
      <c r="OFM265" s="331"/>
      <c r="OFN265" s="332"/>
      <c r="OFO265" s="418"/>
      <c r="OFP265" s="223"/>
      <c r="OFQ265" s="223"/>
      <c r="OFR265" s="333"/>
      <c r="OFS265" s="333"/>
      <c r="OFT265" s="223"/>
      <c r="OFU265" s="418"/>
      <c r="OFV265" s="418"/>
      <c r="OFW265" s="331"/>
      <c r="OFX265" s="332"/>
      <c r="OFY265" s="418"/>
      <c r="OFZ265" s="223"/>
      <c r="OGA265" s="223"/>
      <c r="OGB265" s="333"/>
      <c r="OGC265" s="333"/>
      <c r="OGD265" s="223"/>
      <c r="OGE265" s="418"/>
      <c r="OGF265" s="418"/>
      <c r="OGG265" s="331"/>
      <c r="OGH265" s="332"/>
      <c r="OGI265" s="418"/>
      <c r="OGJ265" s="223"/>
      <c r="OGK265" s="223"/>
      <c r="OGL265" s="333"/>
      <c r="OGM265" s="333"/>
      <c r="OGN265" s="223"/>
      <c r="OGO265" s="418"/>
      <c r="OGP265" s="418"/>
      <c r="OGQ265" s="331"/>
      <c r="OGR265" s="332"/>
      <c r="OGS265" s="418"/>
      <c r="OGT265" s="223"/>
      <c r="OGU265" s="223"/>
      <c r="OGV265" s="333"/>
      <c r="OGW265" s="333"/>
      <c r="OGX265" s="223"/>
      <c r="OGY265" s="418"/>
      <c r="OGZ265" s="418"/>
      <c r="OHA265" s="331"/>
      <c r="OHB265" s="332"/>
      <c r="OHC265" s="418"/>
      <c r="OHD265" s="223"/>
      <c r="OHE265" s="223"/>
      <c r="OHF265" s="333"/>
      <c r="OHG265" s="333"/>
      <c r="OHH265" s="223"/>
      <c r="OHI265" s="418"/>
      <c r="OHJ265" s="418"/>
      <c r="OHK265" s="331"/>
      <c r="OHL265" s="332"/>
      <c r="OHM265" s="418"/>
      <c r="OHN265" s="223"/>
      <c r="OHO265" s="223"/>
      <c r="OHP265" s="333"/>
      <c r="OHQ265" s="333"/>
      <c r="OHR265" s="223"/>
      <c r="OHS265" s="418"/>
      <c r="OHT265" s="418"/>
      <c r="OHU265" s="331"/>
      <c r="OHV265" s="332"/>
      <c r="OHW265" s="418"/>
      <c r="OHX265" s="223"/>
      <c r="OHY265" s="223"/>
      <c r="OHZ265" s="333"/>
      <c r="OIA265" s="333"/>
      <c r="OIB265" s="223"/>
      <c r="OIC265" s="418"/>
      <c r="OID265" s="418"/>
      <c r="OIE265" s="331"/>
      <c r="OIF265" s="332"/>
      <c r="OIG265" s="418"/>
      <c r="OIH265" s="223"/>
      <c r="OII265" s="223"/>
      <c r="OIJ265" s="333"/>
      <c r="OIK265" s="333"/>
      <c r="OIL265" s="223"/>
      <c r="OIM265" s="418"/>
      <c r="OIN265" s="418"/>
      <c r="OIO265" s="331"/>
      <c r="OIP265" s="332"/>
      <c r="OIQ265" s="418"/>
      <c r="OIR265" s="223"/>
      <c r="OIS265" s="223"/>
      <c r="OIT265" s="333"/>
      <c r="OIU265" s="333"/>
      <c r="OIV265" s="223"/>
      <c r="OIW265" s="418"/>
      <c r="OIX265" s="418"/>
      <c r="OIY265" s="331"/>
      <c r="OIZ265" s="332"/>
      <c r="OJA265" s="418"/>
      <c r="OJB265" s="223"/>
      <c r="OJC265" s="223"/>
      <c r="OJD265" s="333"/>
      <c r="OJE265" s="333"/>
      <c r="OJF265" s="223"/>
      <c r="OJG265" s="418"/>
      <c r="OJH265" s="418"/>
      <c r="OJI265" s="331"/>
      <c r="OJJ265" s="332"/>
      <c r="OJK265" s="418"/>
      <c r="OJL265" s="223"/>
      <c r="OJM265" s="223"/>
      <c r="OJN265" s="333"/>
      <c r="OJO265" s="333"/>
      <c r="OJP265" s="223"/>
      <c r="OJQ265" s="418"/>
      <c r="OJR265" s="418"/>
      <c r="OJS265" s="331"/>
      <c r="OJT265" s="332"/>
      <c r="OJU265" s="418"/>
      <c r="OJV265" s="223"/>
      <c r="OJW265" s="223"/>
      <c r="OJX265" s="333"/>
      <c r="OJY265" s="333"/>
      <c r="OJZ265" s="223"/>
      <c r="OKA265" s="418"/>
      <c r="OKB265" s="418"/>
      <c r="OKC265" s="331"/>
      <c r="OKD265" s="332"/>
      <c r="OKE265" s="418"/>
      <c r="OKF265" s="223"/>
      <c r="OKG265" s="223"/>
      <c r="OKH265" s="333"/>
      <c r="OKI265" s="333"/>
      <c r="OKJ265" s="223"/>
      <c r="OKK265" s="418"/>
      <c r="OKL265" s="418"/>
      <c r="OKM265" s="331"/>
      <c r="OKN265" s="332"/>
      <c r="OKO265" s="418"/>
      <c r="OKP265" s="223"/>
      <c r="OKQ265" s="223"/>
      <c r="OKR265" s="333"/>
      <c r="OKS265" s="333"/>
      <c r="OKT265" s="223"/>
      <c r="OKU265" s="418"/>
      <c r="OKV265" s="418"/>
      <c r="OKW265" s="331"/>
      <c r="OKX265" s="332"/>
      <c r="OKY265" s="418"/>
      <c r="OKZ265" s="223"/>
      <c r="OLA265" s="223"/>
      <c r="OLB265" s="333"/>
      <c r="OLC265" s="333"/>
      <c r="OLD265" s="223"/>
      <c r="OLE265" s="418"/>
      <c r="OLF265" s="418"/>
      <c r="OLG265" s="331"/>
      <c r="OLH265" s="332"/>
      <c r="OLI265" s="418"/>
      <c r="OLJ265" s="223"/>
      <c r="OLK265" s="223"/>
      <c r="OLL265" s="333"/>
      <c r="OLM265" s="333"/>
      <c r="OLN265" s="223"/>
      <c r="OLO265" s="418"/>
      <c r="OLP265" s="418"/>
      <c r="OLQ265" s="331"/>
      <c r="OLR265" s="332"/>
      <c r="OLS265" s="418"/>
      <c r="OLT265" s="223"/>
      <c r="OLU265" s="223"/>
      <c r="OLV265" s="333"/>
      <c r="OLW265" s="333"/>
      <c r="OLX265" s="223"/>
      <c r="OLY265" s="418"/>
      <c r="OLZ265" s="418"/>
      <c r="OMA265" s="331"/>
      <c r="OMB265" s="332"/>
      <c r="OMC265" s="418"/>
      <c r="OMD265" s="223"/>
      <c r="OME265" s="223"/>
      <c r="OMF265" s="333"/>
      <c r="OMG265" s="333"/>
      <c r="OMH265" s="223"/>
      <c r="OMI265" s="418"/>
      <c r="OMJ265" s="418"/>
      <c r="OMK265" s="331"/>
      <c r="OML265" s="332"/>
      <c r="OMM265" s="418"/>
      <c r="OMN265" s="223"/>
      <c r="OMO265" s="223"/>
      <c r="OMP265" s="333"/>
      <c r="OMQ265" s="333"/>
      <c r="OMR265" s="223"/>
      <c r="OMS265" s="418"/>
      <c r="OMT265" s="418"/>
      <c r="OMU265" s="331"/>
      <c r="OMV265" s="332"/>
      <c r="OMW265" s="418"/>
      <c r="OMX265" s="223"/>
      <c r="OMY265" s="223"/>
      <c r="OMZ265" s="333"/>
      <c r="ONA265" s="333"/>
      <c r="ONB265" s="223"/>
      <c r="ONC265" s="418"/>
      <c r="OND265" s="418"/>
      <c r="ONE265" s="331"/>
      <c r="ONF265" s="332"/>
      <c r="ONG265" s="418"/>
      <c r="ONH265" s="223"/>
      <c r="ONI265" s="223"/>
      <c r="ONJ265" s="333"/>
      <c r="ONK265" s="333"/>
      <c r="ONL265" s="223"/>
      <c r="ONM265" s="418"/>
      <c r="ONN265" s="418"/>
      <c r="ONO265" s="331"/>
      <c r="ONP265" s="332"/>
      <c r="ONQ265" s="418"/>
      <c r="ONR265" s="223"/>
      <c r="ONS265" s="223"/>
      <c r="ONT265" s="333"/>
      <c r="ONU265" s="333"/>
      <c r="ONV265" s="223"/>
      <c r="ONW265" s="418"/>
      <c r="ONX265" s="418"/>
      <c r="ONY265" s="331"/>
      <c r="ONZ265" s="332"/>
      <c r="OOA265" s="418"/>
      <c r="OOB265" s="223"/>
      <c r="OOC265" s="223"/>
      <c r="OOD265" s="333"/>
      <c r="OOE265" s="333"/>
      <c r="OOF265" s="223"/>
      <c r="OOG265" s="418"/>
      <c r="OOH265" s="418"/>
      <c r="OOI265" s="331"/>
      <c r="OOJ265" s="332"/>
      <c r="OOK265" s="418"/>
      <c r="OOL265" s="223"/>
      <c r="OOM265" s="223"/>
      <c r="OON265" s="333"/>
      <c r="OOO265" s="333"/>
      <c r="OOP265" s="223"/>
      <c r="OOQ265" s="418"/>
      <c r="OOR265" s="418"/>
      <c r="OOS265" s="331"/>
      <c r="OOT265" s="332"/>
      <c r="OOU265" s="418"/>
      <c r="OOV265" s="223"/>
      <c r="OOW265" s="223"/>
      <c r="OOX265" s="333"/>
      <c r="OOY265" s="333"/>
      <c r="OOZ265" s="223"/>
      <c r="OPA265" s="418"/>
      <c r="OPB265" s="418"/>
      <c r="OPC265" s="331"/>
      <c r="OPD265" s="332"/>
      <c r="OPE265" s="418"/>
      <c r="OPF265" s="223"/>
      <c r="OPG265" s="223"/>
      <c r="OPH265" s="333"/>
      <c r="OPI265" s="333"/>
      <c r="OPJ265" s="223"/>
      <c r="OPK265" s="418"/>
      <c r="OPL265" s="418"/>
      <c r="OPM265" s="331"/>
      <c r="OPN265" s="332"/>
      <c r="OPO265" s="418"/>
      <c r="OPP265" s="223"/>
      <c r="OPQ265" s="223"/>
      <c r="OPR265" s="333"/>
      <c r="OPS265" s="333"/>
      <c r="OPT265" s="223"/>
      <c r="OPU265" s="418"/>
      <c r="OPV265" s="418"/>
      <c r="OPW265" s="331"/>
      <c r="OPX265" s="332"/>
      <c r="OPY265" s="418"/>
      <c r="OPZ265" s="223"/>
      <c r="OQA265" s="223"/>
      <c r="OQB265" s="333"/>
      <c r="OQC265" s="333"/>
      <c r="OQD265" s="223"/>
      <c r="OQE265" s="418"/>
      <c r="OQF265" s="418"/>
      <c r="OQG265" s="331"/>
      <c r="OQH265" s="332"/>
      <c r="OQI265" s="418"/>
      <c r="OQJ265" s="223"/>
      <c r="OQK265" s="223"/>
      <c r="OQL265" s="333"/>
      <c r="OQM265" s="333"/>
      <c r="OQN265" s="223"/>
      <c r="OQO265" s="418"/>
      <c r="OQP265" s="418"/>
      <c r="OQQ265" s="331"/>
      <c r="OQR265" s="332"/>
      <c r="OQS265" s="418"/>
      <c r="OQT265" s="223"/>
      <c r="OQU265" s="223"/>
      <c r="OQV265" s="333"/>
      <c r="OQW265" s="333"/>
      <c r="OQX265" s="223"/>
      <c r="OQY265" s="418"/>
      <c r="OQZ265" s="418"/>
      <c r="ORA265" s="331"/>
      <c r="ORB265" s="332"/>
      <c r="ORC265" s="418"/>
      <c r="ORD265" s="223"/>
      <c r="ORE265" s="223"/>
      <c r="ORF265" s="333"/>
      <c r="ORG265" s="333"/>
      <c r="ORH265" s="223"/>
      <c r="ORI265" s="418"/>
      <c r="ORJ265" s="418"/>
      <c r="ORK265" s="331"/>
      <c r="ORL265" s="332"/>
      <c r="ORM265" s="418"/>
      <c r="ORN265" s="223"/>
      <c r="ORO265" s="223"/>
      <c r="ORP265" s="333"/>
      <c r="ORQ265" s="333"/>
      <c r="ORR265" s="223"/>
      <c r="ORS265" s="418"/>
      <c r="ORT265" s="418"/>
      <c r="ORU265" s="331"/>
      <c r="ORV265" s="332"/>
      <c r="ORW265" s="418"/>
      <c r="ORX265" s="223"/>
      <c r="ORY265" s="223"/>
      <c r="ORZ265" s="333"/>
      <c r="OSA265" s="333"/>
      <c r="OSB265" s="223"/>
      <c r="OSC265" s="418"/>
      <c r="OSD265" s="418"/>
      <c r="OSE265" s="331"/>
      <c r="OSF265" s="332"/>
      <c r="OSG265" s="418"/>
      <c r="OSH265" s="223"/>
      <c r="OSI265" s="223"/>
      <c r="OSJ265" s="333"/>
      <c r="OSK265" s="333"/>
      <c r="OSL265" s="223"/>
      <c r="OSM265" s="418"/>
      <c r="OSN265" s="418"/>
      <c r="OSO265" s="331"/>
      <c r="OSP265" s="332"/>
      <c r="OSQ265" s="418"/>
      <c r="OSR265" s="223"/>
      <c r="OSS265" s="223"/>
      <c r="OST265" s="333"/>
      <c r="OSU265" s="333"/>
      <c r="OSV265" s="223"/>
      <c r="OSW265" s="418"/>
      <c r="OSX265" s="418"/>
      <c r="OSY265" s="331"/>
      <c r="OSZ265" s="332"/>
      <c r="OTA265" s="418"/>
      <c r="OTB265" s="223"/>
      <c r="OTC265" s="223"/>
      <c r="OTD265" s="333"/>
      <c r="OTE265" s="333"/>
      <c r="OTF265" s="223"/>
      <c r="OTG265" s="418"/>
      <c r="OTH265" s="418"/>
      <c r="OTI265" s="331"/>
      <c r="OTJ265" s="332"/>
      <c r="OTK265" s="418"/>
      <c r="OTL265" s="223"/>
      <c r="OTM265" s="223"/>
      <c r="OTN265" s="333"/>
      <c r="OTO265" s="333"/>
      <c r="OTP265" s="223"/>
      <c r="OTQ265" s="418"/>
      <c r="OTR265" s="418"/>
      <c r="OTS265" s="331"/>
      <c r="OTT265" s="332"/>
      <c r="OTU265" s="418"/>
      <c r="OTV265" s="223"/>
      <c r="OTW265" s="223"/>
      <c r="OTX265" s="333"/>
      <c r="OTY265" s="333"/>
      <c r="OTZ265" s="223"/>
      <c r="OUA265" s="418"/>
      <c r="OUB265" s="418"/>
      <c r="OUC265" s="331"/>
      <c r="OUD265" s="332"/>
      <c r="OUE265" s="418"/>
      <c r="OUF265" s="223"/>
      <c r="OUG265" s="223"/>
      <c r="OUH265" s="333"/>
      <c r="OUI265" s="333"/>
      <c r="OUJ265" s="223"/>
      <c r="OUK265" s="418"/>
      <c r="OUL265" s="418"/>
      <c r="OUM265" s="331"/>
      <c r="OUN265" s="332"/>
      <c r="OUO265" s="418"/>
      <c r="OUP265" s="223"/>
      <c r="OUQ265" s="223"/>
      <c r="OUR265" s="333"/>
      <c r="OUS265" s="333"/>
      <c r="OUT265" s="223"/>
      <c r="OUU265" s="418"/>
      <c r="OUV265" s="418"/>
      <c r="OUW265" s="331"/>
      <c r="OUX265" s="332"/>
      <c r="OUY265" s="418"/>
      <c r="OUZ265" s="223"/>
      <c r="OVA265" s="223"/>
      <c r="OVB265" s="333"/>
      <c r="OVC265" s="333"/>
      <c r="OVD265" s="223"/>
      <c r="OVE265" s="418"/>
      <c r="OVF265" s="418"/>
      <c r="OVG265" s="331"/>
      <c r="OVH265" s="332"/>
      <c r="OVI265" s="418"/>
      <c r="OVJ265" s="223"/>
      <c r="OVK265" s="223"/>
      <c r="OVL265" s="333"/>
      <c r="OVM265" s="333"/>
      <c r="OVN265" s="223"/>
      <c r="OVO265" s="418"/>
      <c r="OVP265" s="418"/>
      <c r="OVQ265" s="331"/>
      <c r="OVR265" s="332"/>
      <c r="OVS265" s="418"/>
      <c r="OVT265" s="223"/>
      <c r="OVU265" s="223"/>
      <c r="OVV265" s="333"/>
      <c r="OVW265" s="333"/>
      <c r="OVX265" s="223"/>
      <c r="OVY265" s="418"/>
      <c r="OVZ265" s="418"/>
      <c r="OWA265" s="331"/>
      <c r="OWB265" s="332"/>
      <c r="OWC265" s="418"/>
      <c r="OWD265" s="223"/>
      <c r="OWE265" s="223"/>
      <c r="OWF265" s="333"/>
      <c r="OWG265" s="333"/>
      <c r="OWH265" s="223"/>
      <c r="OWI265" s="418"/>
      <c r="OWJ265" s="418"/>
      <c r="OWK265" s="331"/>
      <c r="OWL265" s="332"/>
      <c r="OWM265" s="418"/>
      <c r="OWN265" s="223"/>
      <c r="OWO265" s="223"/>
      <c r="OWP265" s="333"/>
      <c r="OWQ265" s="333"/>
      <c r="OWR265" s="223"/>
      <c r="OWS265" s="418"/>
      <c r="OWT265" s="418"/>
      <c r="OWU265" s="331"/>
      <c r="OWV265" s="332"/>
      <c r="OWW265" s="418"/>
      <c r="OWX265" s="223"/>
      <c r="OWY265" s="223"/>
      <c r="OWZ265" s="333"/>
      <c r="OXA265" s="333"/>
      <c r="OXB265" s="223"/>
      <c r="OXC265" s="418"/>
      <c r="OXD265" s="418"/>
      <c r="OXE265" s="331"/>
      <c r="OXF265" s="332"/>
      <c r="OXG265" s="418"/>
      <c r="OXH265" s="223"/>
      <c r="OXI265" s="223"/>
      <c r="OXJ265" s="333"/>
      <c r="OXK265" s="333"/>
      <c r="OXL265" s="223"/>
      <c r="OXM265" s="418"/>
      <c r="OXN265" s="418"/>
      <c r="OXO265" s="331"/>
      <c r="OXP265" s="332"/>
      <c r="OXQ265" s="418"/>
      <c r="OXR265" s="223"/>
      <c r="OXS265" s="223"/>
      <c r="OXT265" s="333"/>
      <c r="OXU265" s="333"/>
      <c r="OXV265" s="223"/>
      <c r="OXW265" s="418"/>
      <c r="OXX265" s="418"/>
      <c r="OXY265" s="331"/>
      <c r="OXZ265" s="332"/>
      <c r="OYA265" s="418"/>
      <c r="OYB265" s="223"/>
      <c r="OYC265" s="223"/>
      <c r="OYD265" s="333"/>
      <c r="OYE265" s="333"/>
      <c r="OYF265" s="223"/>
      <c r="OYG265" s="418"/>
      <c r="OYH265" s="418"/>
      <c r="OYI265" s="331"/>
      <c r="OYJ265" s="332"/>
      <c r="OYK265" s="418"/>
      <c r="OYL265" s="223"/>
      <c r="OYM265" s="223"/>
      <c r="OYN265" s="333"/>
      <c r="OYO265" s="333"/>
      <c r="OYP265" s="223"/>
      <c r="OYQ265" s="418"/>
      <c r="OYR265" s="418"/>
      <c r="OYS265" s="331"/>
      <c r="OYT265" s="332"/>
      <c r="OYU265" s="418"/>
      <c r="OYV265" s="223"/>
      <c r="OYW265" s="223"/>
      <c r="OYX265" s="333"/>
      <c r="OYY265" s="333"/>
      <c r="OYZ265" s="223"/>
      <c r="OZA265" s="418"/>
      <c r="OZB265" s="418"/>
      <c r="OZC265" s="331"/>
      <c r="OZD265" s="332"/>
      <c r="OZE265" s="418"/>
      <c r="OZF265" s="223"/>
      <c r="OZG265" s="223"/>
      <c r="OZH265" s="333"/>
      <c r="OZI265" s="333"/>
      <c r="OZJ265" s="223"/>
      <c r="OZK265" s="418"/>
      <c r="OZL265" s="418"/>
      <c r="OZM265" s="331"/>
      <c r="OZN265" s="332"/>
      <c r="OZO265" s="418"/>
      <c r="OZP265" s="223"/>
      <c r="OZQ265" s="223"/>
      <c r="OZR265" s="333"/>
      <c r="OZS265" s="333"/>
      <c r="OZT265" s="223"/>
      <c r="OZU265" s="418"/>
      <c r="OZV265" s="418"/>
      <c r="OZW265" s="331"/>
      <c r="OZX265" s="332"/>
      <c r="OZY265" s="418"/>
      <c r="OZZ265" s="223"/>
      <c r="PAA265" s="223"/>
      <c r="PAB265" s="333"/>
      <c r="PAC265" s="333"/>
      <c r="PAD265" s="223"/>
      <c r="PAE265" s="418"/>
      <c r="PAF265" s="418"/>
      <c r="PAG265" s="331"/>
      <c r="PAH265" s="332"/>
      <c r="PAI265" s="418"/>
      <c r="PAJ265" s="223"/>
      <c r="PAK265" s="223"/>
      <c r="PAL265" s="333"/>
      <c r="PAM265" s="333"/>
      <c r="PAN265" s="223"/>
      <c r="PAO265" s="418"/>
      <c r="PAP265" s="418"/>
      <c r="PAQ265" s="331"/>
      <c r="PAR265" s="332"/>
      <c r="PAS265" s="418"/>
      <c r="PAT265" s="223"/>
      <c r="PAU265" s="223"/>
      <c r="PAV265" s="333"/>
      <c r="PAW265" s="333"/>
      <c r="PAX265" s="223"/>
      <c r="PAY265" s="418"/>
      <c r="PAZ265" s="418"/>
      <c r="PBA265" s="331"/>
      <c r="PBB265" s="332"/>
      <c r="PBC265" s="418"/>
      <c r="PBD265" s="223"/>
      <c r="PBE265" s="223"/>
      <c r="PBF265" s="333"/>
      <c r="PBG265" s="333"/>
      <c r="PBH265" s="223"/>
      <c r="PBI265" s="418"/>
      <c r="PBJ265" s="418"/>
      <c r="PBK265" s="331"/>
      <c r="PBL265" s="332"/>
      <c r="PBM265" s="418"/>
      <c r="PBN265" s="223"/>
      <c r="PBO265" s="223"/>
      <c r="PBP265" s="333"/>
      <c r="PBQ265" s="333"/>
      <c r="PBR265" s="223"/>
      <c r="PBS265" s="418"/>
      <c r="PBT265" s="418"/>
      <c r="PBU265" s="331"/>
      <c r="PBV265" s="332"/>
      <c r="PBW265" s="418"/>
      <c r="PBX265" s="223"/>
      <c r="PBY265" s="223"/>
      <c r="PBZ265" s="333"/>
      <c r="PCA265" s="333"/>
      <c r="PCB265" s="223"/>
      <c r="PCC265" s="418"/>
      <c r="PCD265" s="418"/>
      <c r="PCE265" s="331"/>
      <c r="PCF265" s="332"/>
      <c r="PCG265" s="418"/>
      <c r="PCH265" s="223"/>
      <c r="PCI265" s="223"/>
      <c r="PCJ265" s="333"/>
      <c r="PCK265" s="333"/>
      <c r="PCL265" s="223"/>
      <c r="PCM265" s="418"/>
      <c r="PCN265" s="418"/>
      <c r="PCO265" s="331"/>
      <c r="PCP265" s="332"/>
      <c r="PCQ265" s="418"/>
      <c r="PCR265" s="223"/>
      <c r="PCS265" s="223"/>
      <c r="PCT265" s="333"/>
      <c r="PCU265" s="333"/>
      <c r="PCV265" s="223"/>
      <c r="PCW265" s="418"/>
      <c r="PCX265" s="418"/>
      <c r="PCY265" s="331"/>
      <c r="PCZ265" s="332"/>
      <c r="PDA265" s="418"/>
      <c r="PDB265" s="223"/>
      <c r="PDC265" s="223"/>
      <c r="PDD265" s="333"/>
      <c r="PDE265" s="333"/>
      <c r="PDF265" s="223"/>
      <c r="PDG265" s="418"/>
      <c r="PDH265" s="418"/>
      <c r="PDI265" s="331"/>
      <c r="PDJ265" s="332"/>
      <c r="PDK265" s="418"/>
      <c r="PDL265" s="223"/>
      <c r="PDM265" s="223"/>
      <c r="PDN265" s="333"/>
      <c r="PDO265" s="333"/>
      <c r="PDP265" s="223"/>
      <c r="PDQ265" s="418"/>
      <c r="PDR265" s="418"/>
      <c r="PDS265" s="331"/>
      <c r="PDT265" s="332"/>
      <c r="PDU265" s="418"/>
      <c r="PDV265" s="223"/>
      <c r="PDW265" s="223"/>
      <c r="PDX265" s="333"/>
      <c r="PDY265" s="333"/>
      <c r="PDZ265" s="223"/>
      <c r="PEA265" s="418"/>
      <c r="PEB265" s="418"/>
      <c r="PEC265" s="331"/>
      <c r="PED265" s="332"/>
      <c r="PEE265" s="418"/>
      <c r="PEF265" s="223"/>
      <c r="PEG265" s="223"/>
      <c r="PEH265" s="333"/>
      <c r="PEI265" s="333"/>
      <c r="PEJ265" s="223"/>
      <c r="PEK265" s="418"/>
      <c r="PEL265" s="418"/>
      <c r="PEM265" s="331"/>
      <c r="PEN265" s="332"/>
      <c r="PEO265" s="418"/>
      <c r="PEP265" s="223"/>
      <c r="PEQ265" s="223"/>
      <c r="PER265" s="333"/>
      <c r="PES265" s="333"/>
      <c r="PET265" s="223"/>
      <c r="PEU265" s="418"/>
      <c r="PEV265" s="418"/>
      <c r="PEW265" s="331"/>
      <c r="PEX265" s="332"/>
      <c r="PEY265" s="418"/>
      <c r="PEZ265" s="223"/>
      <c r="PFA265" s="223"/>
      <c r="PFB265" s="333"/>
      <c r="PFC265" s="333"/>
      <c r="PFD265" s="223"/>
      <c r="PFE265" s="418"/>
      <c r="PFF265" s="418"/>
      <c r="PFG265" s="331"/>
      <c r="PFH265" s="332"/>
      <c r="PFI265" s="418"/>
      <c r="PFJ265" s="223"/>
      <c r="PFK265" s="223"/>
      <c r="PFL265" s="333"/>
      <c r="PFM265" s="333"/>
      <c r="PFN265" s="223"/>
      <c r="PFO265" s="418"/>
      <c r="PFP265" s="418"/>
      <c r="PFQ265" s="331"/>
      <c r="PFR265" s="332"/>
      <c r="PFS265" s="418"/>
      <c r="PFT265" s="223"/>
      <c r="PFU265" s="223"/>
      <c r="PFV265" s="333"/>
      <c r="PFW265" s="333"/>
      <c r="PFX265" s="223"/>
      <c r="PFY265" s="418"/>
      <c r="PFZ265" s="418"/>
      <c r="PGA265" s="331"/>
      <c r="PGB265" s="332"/>
      <c r="PGC265" s="418"/>
      <c r="PGD265" s="223"/>
      <c r="PGE265" s="223"/>
      <c r="PGF265" s="333"/>
      <c r="PGG265" s="333"/>
      <c r="PGH265" s="223"/>
      <c r="PGI265" s="418"/>
      <c r="PGJ265" s="418"/>
      <c r="PGK265" s="331"/>
      <c r="PGL265" s="332"/>
      <c r="PGM265" s="418"/>
      <c r="PGN265" s="223"/>
      <c r="PGO265" s="223"/>
      <c r="PGP265" s="333"/>
      <c r="PGQ265" s="333"/>
      <c r="PGR265" s="223"/>
      <c r="PGS265" s="418"/>
      <c r="PGT265" s="418"/>
      <c r="PGU265" s="331"/>
      <c r="PGV265" s="332"/>
      <c r="PGW265" s="418"/>
      <c r="PGX265" s="223"/>
      <c r="PGY265" s="223"/>
      <c r="PGZ265" s="333"/>
      <c r="PHA265" s="333"/>
      <c r="PHB265" s="223"/>
      <c r="PHC265" s="418"/>
      <c r="PHD265" s="418"/>
      <c r="PHE265" s="331"/>
      <c r="PHF265" s="332"/>
      <c r="PHG265" s="418"/>
      <c r="PHH265" s="223"/>
      <c r="PHI265" s="223"/>
      <c r="PHJ265" s="333"/>
      <c r="PHK265" s="333"/>
      <c r="PHL265" s="223"/>
      <c r="PHM265" s="418"/>
      <c r="PHN265" s="418"/>
      <c r="PHO265" s="331"/>
      <c r="PHP265" s="332"/>
      <c r="PHQ265" s="418"/>
      <c r="PHR265" s="223"/>
      <c r="PHS265" s="223"/>
      <c r="PHT265" s="333"/>
      <c r="PHU265" s="333"/>
      <c r="PHV265" s="223"/>
      <c r="PHW265" s="418"/>
      <c r="PHX265" s="418"/>
      <c r="PHY265" s="331"/>
      <c r="PHZ265" s="332"/>
      <c r="PIA265" s="418"/>
      <c r="PIB265" s="223"/>
      <c r="PIC265" s="223"/>
      <c r="PID265" s="333"/>
      <c r="PIE265" s="333"/>
      <c r="PIF265" s="223"/>
      <c r="PIG265" s="418"/>
      <c r="PIH265" s="418"/>
      <c r="PII265" s="331"/>
      <c r="PIJ265" s="332"/>
      <c r="PIK265" s="418"/>
      <c r="PIL265" s="223"/>
      <c r="PIM265" s="223"/>
      <c r="PIN265" s="333"/>
      <c r="PIO265" s="333"/>
      <c r="PIP265" s="223"/>
      <c r="PIQ265" s="418"/>
      <c r="PIR265" s="418"/>
      <c r="PIS265" s="331"/>
      <c r="PIT265" s="332"/>
      <c r="PIU265" s="418"/>
      <c r="PIV265" s="223"/>
      <c r="PIW265" s="223"/>
      <c r="PIX265" s="333"/>
      <c r="PIY265" s="333"/>
      <c r="PIZ265" s="223"/>
      <c r="PJA265" s="418"/>
      <c r="PJB265" s="418"/>
      <c r="PJC265" s="331"/>
      <c r="PJD265" s="332"/>
      <c r="PJE265" s="418"/>
      <c r="PJF265" s="223"/>
      <c r="PJG265" s="223"/>
      <c r="PJH265" s="333"/>
      <c r="PJI265" s="333"/>
      <c r="PJJ265" s="223"/>
      <c r="PJK265" s="418"/>
      <c r="PJL265" s="418"/>
      <c r="PJM265" s="331"/>
      <c r="PJN265" s="332"/>
      <c r="PJO265" s="418"/>
      <c r="PJP265" s="223"/>
      <c r="PJQ265" s="223"/>
      <c r="PJR265" s="333"/>
      <c r="PJS265" s="333"/>
      <c r="PJT265" s="223"/>
      <c r="PJU265" s="418"/>
      <c r="PJV265" s="418"/>
      <c r="PJW265" s="331"/>
      <c r="PJX265" s="332"/>
      <c r="PJY265" s="418"/>
      <c r="PJZ265" s="223"/>
      <c r="PKA265" s="223"/>
      <c r="PKB265" s="333"/>
      <c r="PKC265" s="333"/>
      <c r="PKD265" s="223"/>
      <c r="PKE265" s="418"/>
      <c r="PKF265" s="418"/>
      <c r="PKG265" s="331"/>
      <c r="PKH265" s="332"/>
      <c r="PKI265" s="418"/>
      <c r="PKJ265" s="223"/>
      <c r="PKK265" s="223"/>
      <c r="PKL265" s="333"/>
      <c r="PKM265" s="333"/>
      <c r="PKN265" s="223"/>
      <c r="PKO265" s="418"/>
      <c r="PKP265" s="418"/>
      <c r="PKQ265" s="331"/>
      <c r="PKR265" s="332"/>
      <c r="PKS265" s="418"/>
      <c r="PKT265" s="223"/>
      <c r="PKU265" s="223"/>
      <c r="PKV265" s="333"/>
      <c r="PKW265" s="333"/>
      <c r="PKX265" s="223"/>
      <c r="PKY265" s="418"/>
      <c r="PKZ265" s="418"/>
      <c r="PLA265" s="331"/>
      <c r="PLB265" s="332"/>
      <c r="PLC265" s="418"/>
      <c r="PLD265" s="223"/>
      <c r="PLE265" s="223"/>
      <c r="PLF265" s="333"/>
      <c r="PLG265" s="333"/>
      <c r="PLH265" s="223"/>
      <c r="PLI265" s="418"/>
      <c r="PLJ265" s="418"/>
      <c r="PLK265" s="331"/>
      <c r="PLL265" s="332"/>
      <c r="PLM265" s="418"/>
      <c r="PLN265" s="223"/>
      <c r="PLO265" s="223"/>
      <c r="PLP265" s="333"/>
      <c r="PLQ265" s="333"/>
      <c r="PLR265" s="223"/>
      <c r="PLS265" s="418"/>
      <c r="PLT265" s="418"/>
      <c r="PLU265" s="331"/>
      <c r="PLV265" s="332"/>
      <c r="PLW265" s="418"/>
      <c r="PLX265" s="223"/>
      <c r="PLY265" s="223"/>
      <c r="PLZ265" s="333"/>
      <c r="PMA265" s="333"/>
      <c r="PMB265" s="223"/>
      <c r="PMC265" s="418"/>
      <c r="PMD265" s="418"/>
      <c r="PME265" s="331"/>
      <c r="PMF265" s="332"/>
      <c r="PMG265" s="418"/>
      <c r="PMH265" s="223"/>
      <c r="PMI265" s="223"/>
      <c r="PMJ265" s="333"/>
      <c r="PMK265" s="333"/>
      <c r="PML265" s="223"/>
      <c r="PMM265" s="418"/>
      <c r="PMN265" s="418"/>
      <c r="PMO265" s="331"/>
      <c r="PMP265" s="332"/>
      <c r="PMQ265" s="418"/>
      <c r="PMR265" s="223"/>
      <c r="PMS265" s="223"/>
      <c r="PMT265" s="333"/>
      <c r="PMU265" s="333"/>
      <c r="PMV265" s="223"/>
      <c r="PMW265" s="418"/>
      <c r="PMX265" s="418"/>
      <c r="PMY265" s="331"/>
      <c r="PMZ265" s="332"/>
      <c r="PNA265" s="418"/>
      <c r="PNB265" s="223"/>
      <c r="PNC265" s="223"/>
      <c r="PND265" s="333"/>
      <c r="PNE265" s="333"/>
      <c r="PNF265" s="223"/>
      <c r="PNG265" s="418"/>
      <c r="PNH265" s="418"/>
      <c r="PNI265" s="331"/>
      <c r="PNJ265" s="332"/>
      <c r="PNK265" s="418"/>
      <c r="PNL265" s="223"/>
      <c r="PNM265" s="223"/>
      <c r="PNN265" s="333"/>
      <c r="PNO265" s="333"/>
      <c r="PNP265" s="223"/>
      <c r="PNQ265" s="418"/>
      <c r="PNR265" s="418"/>
      <c r="PNS265" s="331"/>
      <c r="PNT265" s="332"/>
      <c r="PNU265" s="418"/>
      <c r="PNV265" s="223"/>
      <c r="PNW265" s="223"/>
      <c r="PNX265" s="333"/>
      <c r="PNY265" s="333"/>
      <c r="PNZ265" s="223"/>
      <c r="POA265" s="418"/>
      <c r="POB265" s="418"/>
      <c r="POC265" s="331"/>
      <c r="POD265" s="332"/>
      <c r="POE265" s="418"/>
      <c r="POF265" s="223"/>
      <c r="POG265" s="223"/>
      <c r="POH265" s="333"/>
      <c r="POI265" s="333"/>
      <c r="POJ265" s="223"/>
      <c r="POK265" s="418"/>
      <c r="POL265" s="418"/>
      <c r="POM265" s="331"/>
      <c r="PON265" s="332"/>
      <c r="POO265" s="418"/>
      <c r="POP265" s="223"/>
      <c r="POQ265" s="223"/>
      <c r="POR265" s="333"/>
      <c r="POS265" s="333"/>
      <c r="POT265" s="223"/>
      <c r="POU265" s="418"/>
      <c r="POV265" s="418"/>
      <c r="POW265" s="331"/>
      <c r="POX265" s="332"/>
      <c r="POY265" s="418"/>
      <c r="POZ265" s="223"/>
      <c r="PPA265" s="223"/>
      <c r="PPB265" s="333"/>
      <c r="PPC265" s="333"/>
      <c r="PPD265" s="223"/>
      <c r="PPE265" s="418"/>
      <c r="PPF265" s="418"/>
      <c r="PPG265" s="331"/>
      <c r="PPH265" s="332"/>
      <c r="PPI265" s="418"/>
      <c r="PPJ265" s="223"/>
      <c r="PPK265" s="223"/>
      <c r="PPL265" s="333"/>
      <c r="PPM265" s="333"/>
      <c r="PPN265" s="223"/>
      <c r="PPO265" s="418"/>
      <c r="PPP265" s="418"/>
      <c r="PPQ265" s="331"/>
      <c r="PPR265" s="332"/>
      <c r="PPS265" s="418"/>
      <c r="PPT265" s="223"/>
      <c r="PPU265" s="223"/>
      <c r="PPV265" s="333"/>
      <c r="PPW265" s="333"/>
      <c r="PPX265" s="223"/>
      <c r="PPY265" s="418"/>
      <c r="PPZ265" s="418"/>
      <c r="PQA265" s="331"/>
      <c r="PQB265" s="332"/>
      <c r="PQC265" s="418"/>
      <c r="PQD265" s="223"/>
      <c r="PQE265" s="223"/>
      <c r="PQF265" s="333"/>
      <c r="PQG265" s="333"/>
      <c r="PQH265" s="223"/>
      <c r="PQI265" s="418"/>
      <c r="PQJ265" s="418"/>
      <c r="PQK265" s="331"/>
      <c r="PQL265" s="332"/>
      <c r="PQM265" s="418"/>
      <c r="PQN265" s="223"/>
      <c r="PQO265" s="223"/>
      <c r="PQP265" s="333"/>
      <c r="PQQ265" s="333"/>
      <c r="PQR265" s="223"/>
      <c r="PQS265" s="418"/>
      <c r="PQT265" s="418"/>
      <c r="PQU265" s="331"/>
      <c r="PQV265" s="332"/>
      <c r="PQW265" s="418"/>
      <c r="PQX265" s="223"/>
      <c r="PQY265" s="223"/>
      <c r="PQZ265" s="333"/>
      <c r="PRA265" s="333"/>
      <c r="PRB265" s="223"/>
      <c r="PRC265" s="418"/>
      <c r="PRD265" s="418"/>
      <c r="PRE265" s="331"/>
      <c r="PRF265" s="332"/>
      <c r="PRG265" s="418"/>
      <c r="PRH265" s="223"/>
      <c r="PRI265" s="223"/>
      <c r="PRJ265" s="333"/>
      <c r="PRK265" s="333"/>
      <c r="PRL265" s="223"/>
      <c r="PRM265" s="418"/>
      <c r="PRN265" s="418"/>
      <c r="PRO265" s="331"/>
      <c r="PRP265" s="332"/>
      <c r="PRQ265" s="418"/>
      <c r="PRR265" s="223"/>
      <c r="PRS265" s="223"/>
      <c r="PRT265" s="333"/>
      <c r="PRU265" s="333"/>
      <c r="PRV265" s="223"/>
      <c r="PRW265" s="418"/>
      <c r="PRX265" s="418"/>
      <c r="PRY265" s="331"/>
      <c r="PRZ265" s="332"/>
      <c r="PSA265" s="418"/>
      <c r="PSB265" s="223"/>
      <c r="PSC265" s="223"/>
      <c r="PSD265" s="333"/>
      <c r="PSE265" s="333"/>
      <c r="PSF265" s="223"/>
      <c r="PSG265" s="418"/>
      <c r="PSH265" s="418"/>
      <c r="PSI265" s="331"/>
      <c r="PSJ265" s="332"/>
      <c r="PSK265" s="418"/>
      <c r="PSL265" s="223"/>
      <c r="PSM265" s="223"/>
      <c r="PSN265" s="333"/>
      <c r="PSO265" s="333"/>
      <c r="PSP265" s="223"/>
      <c r="PSQ265" s="418"/>
      <c r="PSR265" s="418"/>
      <c r="PSS265" s="331"/>
      <c r="PST265" s="332"/>
      <c r="PSU265" s="418"/>
      <c r="PSV265" s="223"/>
      <c r="PSW265" s="223"/>
      <c r="PSX265" s="333"/>
      <c r="PSY265" s="333"/>
      <c r="PSZ265" s="223"/>
      <c r="PTA265" s="418"/>
      <c r="PTB265" s="418"/>
      <c r="PTC265" s="331"/>
      <c r="PTD265" s="332"/>
      <c r="PTE265" s="418"/>
      <c r="PTF265" s="223"/>
      <c r="PTG265" s="223"/>
      <c r="PTH265" s="333"/>
      <c r="PTI265" s="333"/>
      <c r="PTJ265" s="223"/>
      <c r="PTK265" s="418"/>
      <c r="PTL265" s="418"/>
      <c r="PTM265" s="331"/>
      <c r="PTN265" s="332"/>
      <c r="PTO265" s="418"/>
      <c r="PTP265" s="223"/>
      <c r="PTQ265" s="223"/>
      <c r="PTR265" s="333"/>
      <c r="PTS265" s="333"/>
      <c r="PTT265" s="223"/>
      <c r="PTU265" s="418"/>
      <c r="PTV265" s="418"/>
      <c r="PTW265" s="331"/>
      <c r="PTX265" s="332"/>
      <c r="PTY265" s="418"/>
      <c r="PTZ265" s="223"/>
      <c r="PUA265" s="223"/>
      <c r="PUB265" s="333"/>
      <c r="PUC265" s="333"/>
      <c r="PUD265" s="223"/>
      <c r="PUE265" s="418"/>
      <c r="PUF265" s="418"/>
      <c r="PUG265" s="331"/>
      <c r="PUH265" s="332"/>
      <c r="PUI265" s="418"/>
      <c r="PUJ265" s="223"/>
      <c r="PUK265" s="223"/>
      <c r="PUL265" s="333"/>
      <c r="PUM265" s="333"/>
      <c r="PUN265" s="223"/>
      <c r="PUO265" s="418"/>
      <c r="PUP265" s="418"/>
      <c r="PUQ265" s="331"/>
      <c r="PUR265" s="332"/>
      <c r="PUS265" s="418"/>
      <c r="PUT265" s="223"/>
      <c r="PUU265" s="223"/>
      <c r="PUV265" s="333"/>
      <c r="PUW265" s="333"/>
      <c r="PUX265" s="223"/>
      <c r="PUY265" s="418"/>
      <c r="PUZ265" s="418"/>
      <c r="PVA265" s="331"/>
      <c r="PVB265" s="332"/>
      <c r="PVC265" s="418"/>
      <c r="PVD265" s="223"/>
      <c r="PVE265" s="223"/>
      <c r="PVF265" s="333"/>
      <c r="PVG265" s="333"/>
      <c r="PVH265" s="223"/>
      <c r="PVI265" s="418"/>
      <c r="PVJ265" s="418"/>
      <c r="PVK265" s="331"/>
      <c r="PVL265" s="332"/>
      <c r="PVM265" s="418"/>
      <c r="PVN265" s="223"/>
      <c r="PVO265" s="223"/>
      <c r="PVP265" s="333"/>
      <c r="PVQ265" s="333"/>
      <c r="PVR265" s="223"/>
      <c r="PVS265" s="418"/>
      <c r="PVT265" s="418"/>
      <c r="PVU265" s="331"/>
      <c r="PVV265" s="332"/>
      <c r="PVW265" s="418"/>
      <c r="PVX265" s="223"/>
      <c r="PVY265" s="223"/>
      <c r="PVZ265" s="333"/>
      <c r="PWA265" s="333"/>
      <c r="PWB265" s="223"/>
      <c r="PWC265" s="418"/>
      <c r="PWD265" s="418"/>
      <c r="PWE265" s="331"/>
      <c r="PWF265" s="332"/>
      <c r="PWG265" s="418"/>
      <c r="PWH265" s="223"/>
      <c r="PWI265" s="223"/>
      <c r="PWJ265" s="333"/>
      <c r="PWK265" s="333"/>
      <c r="PWL265" s="223"/>
      <c r="PWM265" s="418"/>
      <c r="PWN265" s="418"/>
      <c r="PWO265" s="331"/>
      <c r="PWP265" s="332"/>
      <c r="PWQ265" s="418"/>
      <c r="PWR265" s="223"/>
      <c r="PWS265" s="223"/>
      <c r="PWT265" s="333"/>
      <c r="PWU265" s="333"/>
      <c r="PWV265" s="223"/>
      <c r="PWW265" s="418"/>
      <c r="PWX265" s="418"/>
      <c r="PWY265" s="331"/>
      <c r="PWZ265" s="332"/>
      <c r="PXA265" s="418"/>
      <c r="PXB265" s="223"/>
      <c r="PXC265" s="223"/>
      <c r="PXD265" s="333"/>
      <c r="PXE265" s="333"/>
      <c r="PXF265" s="223"/>
      <c r="PXG265" s="418"/>
      <c r="PXH265" s="418"/>
      <c r="PXI265" s="331"/>
      <c r="PXJ265" s="332"/>
      <c r="PXK265" s="418"/>
      <c r="PXL265" s="223"/>
      <c r="PXM265" s="223"/>
      <c r="PXN265" s="333"/>
      <c r="PXO265" s="333"/>
      <c r="PXP265" s="223"/>
      <c r="PXQ265" s="418"/>
      <c r="PXR265" s="418"/>
      <c r="PXS265" s="331"/>
      <c r="PXT265" s="332"/>
      <c r="PXU265" s="418"/>
      <c r="PXV265" s="223"/>
      <c r="PXW265" s="223"/>
      <c r="PXX265" s="333"/>
      <c r="PXY265" s="333"/>
      <c r="PXZ265" s="223"/>
      <c r="PYA265" s="418"/>
      <c r="PYB265" s="418"/>
      <c r="PYC265" s="331"/>
      <c r="PYD265" s="332"/>
      <c r="PYE265" s="418"/>
      <c r="PYF265" s="223"/>
      <c r="PYG265" s="223"/>
      <c r="PYH265" s="333"/>
      <c r="PYI265" s="333"/>
      <c r="PYJ265" s="223"/>
      <c r="PYK265" s="418"/>
      <c r="PYL265" s="418"/>
      <c r="PYM265" s="331"/>
      <c r="PYN265" s="332"/>
      <c r="PYO265" s="418"/>
      <c r="PYP265" s="223"/>
      <c r="PYQ265" s="223"/>
      <c r="PYR265" s="333"/>
      <c r="PYS265" s="333"/>
      <c r="PYT265" s="223"/>
      <c r="PYU265" s="418"/>
      <c r="PYV265" s="418"/>
      <c r="PYW265" s="331"/>
      <c r="PYX265" s="332"/>
      <c r="PYY265" s="418"/>
      <c r="PYZ265" s="223"/>
      <c r="PZA265" s="223"/>
      <c r="PZB265" s="333"/>
      <c r="PZC265" s="333"/>
      <c r="PZD265" s="223"/>
      <c r="PZE265" s="418"/>
      <c r="PZF265" s="418"/>
      <c r="PZG265" s="331"/>
      <c r="PZH265" s="332"/>
      <c r="PZI265" s="418"/>
      <c r="PZJ265" s="223"/>
      <c r="PZK265" s="223"/>
      <c r="PZL265" s="333"/>
      <c r="PZM265" s="333"/>
      <c r="PZN265" s="223"/>
      <c r="PZO265" s="418"/>
      <c r="PZP265" s="418"/>
      <c r="PZQ265" s="331"/>
      <c r="PZR265" s="332"/>
      <c r="PZS265" s="418"/>
      <c r="PZT265" s="223"/>
      <c r="PZU265" s="223"/>
      <c r="PZV265" s="333"/>
      <c r="PZW265" s="333"/>
      <c r="PZX265" s="223"/>
      <c r="PZY265" s="418"/>
      <c r="PZZ265" s="418"/>
      <c r="QAA265" s="331"/>
      <c r="QAB265" s="332"/>
      <c r="QAC265" s="418"/>
      <c r="QAD265" s="223"/>
      <c r="QAE265" s="223"/>
      <c r="QAF265" s="333"/>
      <c r="QAG265" s="333"/>
      <c r="QAH265" s="223"/>
      <c r="QAI265" s="418"/>
      <c r="QAJ265" s="418"/>
      <c r="QAK265" s="331"/>
      <c r="QAL265" s="332"/>
      <c r="QAM265" s="418"/>
      <c r="QAN265" s="223"/>
      <c r="QAO265" s="223"/>
      <c r="QAP265" s="333"/>
      <c r="QAQ265" s="333"/>
      <c r="QAR265" s="223"/>
      <c r="QAS265" s="418"/>
      <c r="QAT265" s="418"/>
      <c r="QAU265" s="331"/>
      <c r="QAV265" s="332"/>
      <c r="QAW265" s="418"/>
      <c r="QAX265" s="223"/>
      <c r="QAY265" s="223"/>
      <c r="QAZ265" s="333"/>
      <c r="QBA265" s="333"/>
      <c r="QBB265" s="223"/>
      <c r="QBC265" s="418"/>
      <c r="QBD265" s="418"/>
      <c r="QBE265" s="331"/>
      <c r="QBF265" s="332"/>
      <c r="QBG265" s="418"/>
      <c r="QBH265" s="223"/>
      <c r="QBI265" s="223"/>
      <c r="QBJ265" s="333"/>
      <c r="QBK265" s="333"/>
      <c r="QBL265" s="223"/>
      <c r="QBM265" s="418"/>
      <c r="QBN265" s="418"/>
      <c r="QBO265" s="331"/>
      <c r="QBP265" s="332"/>
      <c r="QBQ265" s="418"/>
      <c r="QBR265" s="223"/>
      <c r="QBS265" s="223"/>
      <c r="QBT265" s="333"/>
      <c r="QBU265" s="333"/>
      <c r="QBV265" s="223"/>
      <c r="QBW265" s="418"/>
      <c r="QBX265" s="418"/>
      <c r="QBY265" s="331"/>
      <c r="QBZ265" s="332"/>
      <c r="QCA265" s="418"/>
      <c r="QCB265" s="223"/>
      <c r="QCC265" s="223"/>
      <c r="QCD265" s="333"/>
      <c r="QCE265" s="333"/>
      <c r="QCF265" s="223"/>
      <c r="QCG265" s="418"/>
      <c r="QCH265" s="418"/>
      <c r="QCI265" s="331"/>
      <c r="QCJ265" s="332"/>
      <c r="QCK265" s="418"/>
      <c r="QCL265" s="223"/>
      <c r="QCM265" s="223"/>
      <c r="QCN265" s="333"/>
      <c r="QCO265" s="333"/>
      <c r="QCP265" s="223"/>
      <c r="QCQ265" s="418"/>
      <c r="QCR265" s="418"/>
      <c r="QCS265" s="331"/>
      <c r="QCT265" s="332"/>
      <c r="QCU265" s="418"/>
      <c r="QCV265" s="223"/>
      <c r="QCW265" s="223"/>
      <c r="QCX265" s="333"/>
      <c r="QCY265" s="333"/>
      <c r="QCZ265" s="223"/>
      <c r="QDA265" s="418"/>
      <c r="QDB265" s="418"/>
      <c r="QDC265" s="331"/>
      <c r="QDD265" s="332"/>
      <c r="QDE265" s="418"/>
      <c r="QDF265" s="223"/>
      <c r="QDG265" s="223"/>
      <c r="QDH265" s="333"/>
      <c r="QDI265" s="333"/>
      <c r="QDJ265" s="223"/>
      <c r="QDK265" s="418"/>
      <c r="QDL265" s="418"/>
      <c r="QDM265" s="331"/>
      <c r="QDN265" s="332"/>
      <c r="QDO265" s="418"/>
      <c r="QDP265" s="223"/>
      <c r="QDQ265" s="223"/>
      <c r="QDR265" s="333"/>
      <c r="QDS265" s="333"/>
      <c r="QDT265" s="223"/>
      <c r="QDU265" s="418"/>
      <c r="QDV265" s="418"/>
      <c r="QDW265" s="331"/>
      <c r="QDX265" s="332"/>
      <c r="QDY265" s="418"/>
      <c r="QDZ265" s="223"/>
      <c r="QEA265" s="223"/>
      <c r="QEB265" s="333"/>
      <c r="QEC265" s="333"/>
      <c r="QED265" s="223"/>
      <c r="QEE265" s="418"/>
      <c r="QEF265" s="418"/>
      <c r="QEG265" s="331"/>
      <c r="QEH265" s="332"/>
      <c r="QEI265" s="418"/>
      <c r="QEJ265" s="223"/>
      <c r="QEK265" s="223"/>
      <c r="QEL265" s="333"/>
      <c r="QEM265" s="333"/>
      <c r="QEN265" s="223"/>
      <c r="QEO265" s="418"/>
      <c r="QEP265" s="418"/>
      <c r="QEQ265" s="331"/>
      <c r="QER265" s="332"/>
      <c r="QES265" s="418"/>
      <c r="QET265" s="223"/>
      <c r="QEU265" s="223"/>
      <c r="QEV265" s="333"/>
      <c r="QEW265" s="333"/>
      <c r="QEX265" s="223"/>
      <c r="QEY265" s="418"/>
      <c r="QEZ265" s="418"/>
      <c r="QFA265" s="331"/>
      <c r="QFB265" s="332"/>
      <c r="QFC265" s="418"/>
      <c r="QFD265" s="223"/>
      <c r="QFE265" s="223"/>
      <c r="QFF265" s="333"/>
      <c r="QFG265" s="333"/>
      <c r="QFH265" s="223"/>
      <c r="QFI265" s="418"/>
      <c r="QFJ265" s="418"/>
      <c r="QFK265" s="331"/>
      <c r="QFL265" s="332"/>
      <c r="QFM265" s="418"/>
      <c r="QFN265" s="223"/>
      <c r="QFO265" s="223"/>
      <c r="QFP265" s="333"/>
      <c r="QFQ265" s="333"/>
      <c r="QFR265" s="223"/>
      <c r="QFS265" s="418"/>
      <c r="QFT265" s="418"/>
      <c r="QFU265" s="331"/>
      <c r="QFV265" s="332"/>
      <c r="QFW265" s="418"/>
      <c r="QFX265" s="223"/>
      <c r="QFY265" s="223"/>
      <c r="QFZ265" s="333"/>
      <c r="QGA265" s="333"/>
      <c r="QGB265" s="223"/>
      <c r="QGC265" s="418"/>
      <c r="QGD265" s="418"/>
      <c r="QGE265" s="331"/>
      <c r="QGF265" s="332"/>
      <c r="QGG265" s="418"/>
      <c r="QGH265" s="223"/>
      <c r="QGI265" s="223"/>
      <c r="QGJ265" s="333"/>
      <c r="QGK265" s="333"/>
      <c r="QGL265" s="223"/>
      <c r="QGM265" s="418"/>
      <c r="QGN265" s="418"/>
      <c r="QGO265" s="331"/>
      <c r="QGP265" s="332"/>
      <c r="QGQ265" s="418"/>
      <c r="QGR265" s="223"/>
      <c r="QGS265" s="223"/>
      <c r="QGT265" s="333"/>
      <c r="QGU265" s="333"/>
      <c r="QGV265" s="223"/>
      <c r="QGW265" s="418"/>
      <c r="QGX265" s="418"/>
      <c r="QGY265" s="331"/>
      <c r="QGZ265" s="332"/>
      <c r="QHA265" s="418"/>
      <c r="QHB265" s="223"/>
      <c r="QHC265" s="223"/>
      <c r="QHD265" s="333"/>
      <c r="QHE265" s="333"/>
      <c r="QHF265" s="223"/>
      <c r="QHG265" s="418"/>
      <c r="QHH265" s="418"/>
      <c r="QHI265" s="331"/>
      <c r="QHJ265" s="332"/>
      <c r="QHK265" s="418"/>
      <c r="QHL265" s="223"/>
      <c r="QHM265" s="223"/>
      <c r="QHN265" s="333"/>
      <c r="QHO265" s="333"/>
      <c r="QHP265" s="223"/>
      <c r="QHQ265" s="418"/>
      <c r="QHR265" s="418"/>
      <c r="QHS265" s="331"/>
      <c r="QHT265" s="332"/>
      <c r="QHU265" s="418"/>
      <c r="QHV265" s="223"/>
      <c r="QHW265" s="223"/>
      <c r="QHX265" s="333"/>
      <c r="QHY265" s="333"/>
      <c r="QHZ265" s="223"/>
      <c r="QIA265" s="418"/>
      <c r="QIB265" s="418"/>
      <c r="QIC265" s="331"/>
      <c r="QID265" s="332"/>
      <c r="QIE265" s="418"/>
      <c r="QIF265" s="223"/>
      <c r="QIG265" s="223"/>
      <c r="QIH265" s="333"/>
      <c r="QII265" s="333"/>
      <c r="QIJ265" s="223"/>
      <c r="QIK265" s="418"/>
      <c r="QIL265" s="418"/>
      <c r="QIM265" s="331"/>
      <c r="QIN265" s="332"/>
      <c r="QIO265" s="418"/>
      <c r="QIP265" s="223"/>
      <c r="QIQ265" s="223"/>
      <c r="QIR265" s="333"/>
      <c r="QIS265" s="333"/>
      <c r="QIT265" s="223"/>
      <c r="QIU265" s="418"/>
      <c r="QIV265" s="418"/>
      <c r="QIW265" s="331"/>
      <c r="QIX265" s="332"/>
      <c r="QIY265" s="418"/>
      <c r="QIZ265" s="223"/>
      <c r="QJA265" s="223"/>
      <c r="QJB265" s="333"/>
      <c r="QJC265" s="333"/>
      <c r="QJD265" s="223"/>
      <c r="QJE265" s="418"/>
      <c r="QJF265" s="418"/>
      <c r="QJG265" s="331"/>
      <c r="QJH265" s="332"/>
      <c r="QJI265" s="418"/>
      <c r="QJJ265" s="223"/>
      <c r="QJK265" s="223"/>
      <c r="QJL265" s="333"/>
      <c r="QJM265" s="333"/>
      <c r="QJN265" s="223"/>
      <c r="QJO265" s="418"/>
      <c r="QJP265" s="418"/>
      <c r="QJQ265" s="331"/>
      <c r="QJR265" s="332"/>
      <c r="QJS265" s="418"/>
      <c r="QJT265" s="223"/>
      <c r="QJU265" s="223"/>
      <c r="QJV265" s="333"/>
      <c r="QJW265" s="333"/>
      <c r="QJX265" s="223"/>
      <c r="QJY265" s="418"/>
      <c r="QJZ265" s="418"/>
      <c r="QKA265" s="331"/>
      <c r="QKB265" s="332"/>
      <c r="QKC265" s="418"/>
      <c r="QKD265" s="223"/>
      <c r="QKE265" s="223"/>
      <c r="QKF265" s="333"/>
      <c r="QKG265" s="333"/>
      <c r="QKH265" s="223"/>
      <c r="QKI265" s="418"/>
      <c r="QKJ265" s="418"/>
      <c r="QKK265" s="331"/>
      <c r="QKL265" s="332"/>
      <c r="QKM265" s="418"/>
      <c r="QKN265" s="223"/>
      <c r="QKO265" s="223"/>
      <c r="QKP265" s="333"/>
      <c r="QKQ265" s="333"/>
      <c r="QKR265" s="223"/>
      <c r="QKS265" s="418"/>
      <c r="QKT265" s="418"/>
      <c r="QKU265" s="331"/>
      <c r="QKV265" s="332"/>
      <c r="QKW265" s="418"/>
      <c r="QKX265" s="223"/>
      <c r="QKY265" s="223"/>
      <c r="QKZ265" s="333"/>
      <c r="QLA265" s="333"/>
      <c r="QLB265" s="223"/>
      <c r="QLC265" s="418"/>
      <c r="QLD265" s="418"/>
      <c r="QLE265" s="331"/>
      <c r="QLF265" s="332"/>
      <c r="QLG265" s="418"/>
      <c r="QLH265" s="223"/>
      <c r="QLI265" s="223"/>
      <c r="QLJ265" s="333"/>
      <c r="QLK265" s="333"/>
      <c r="QLL265" s="223"/>
      <c r="QLM265" s="418"/>
      <c r="QLN265" s="418"/>
      <c r="QLO265" s="331"/>
      <c r="QLP265" s="332"/>
      <c r="QLQ265" s="418"/>
      <c r="QLR265" s="223"/>
      <c r="QLS265" s="223"/>
      <c r="QLT265" s="333"/>
      <c r="QLU265" s="333"/>
      <c r="QLV265" s="223"/>
      <c r="QLW265" s="418"/>
      <c r="QLX265" s="418"/>
      <c r="QLY265" s="331"/>
      <c r="QLZ265" s="332"/>
      <c r="QMA265" s="418"/>
      <c r="QMB265" s="223"/>
      <c r="QMC265" s="223"/>
      <c r="QMD265" s="333"/>
      <c r="QME265" s="333"/>
      <c r="QMF265" s="223"/>
      <c r="QMG265" s="418"/>
      <c r="QMH265" s="418"/>
      <c r="QMI265" s="331"/>
      <c r="QMJ265" s="332"/>
      <c r="QMK265" s="418"/>
      <c r="QML265" s="223"/>
      <c r="QMM265" s="223"/>
      <c r="QMN265" s="333"/>
      <c r="QMO265" s="333"/>
      <c r="QMP265" s="223"/>
      <c r="QMQ265" s="418"/>
      <c r="QMR265" s="418"/>
      <c r="QMS265" s="331"/>
      <c r="QMT265" s="332"/>
      <c r="QMU265" s="418"/>
      <c r="QMV265" s="223"/>
      <c r="QMW265" s="223"/>
      <c r="QMX265" s="333"/>
      <c r="QMY265" s="333"/>
      <c r="QMZ265" s="223"/>
      <c r="QNA265" s="418"/>
      <c r="QNB265" s="418"/>
      <c r="QNC265" s="331"/>
      <c r="QND265" s="332"/>
      <c r="QNE265" s="418"/>
      <c r="QNF265" s="223"/>
      <c r="QNG265" s="223"/>
      <c r="QNH265" s="333"/>
      <c r="QNI265" s="333"/>
      <c r="QNJ265" s="223"/>
      <c r="QNK265" s="418"/>
      <c r="QNL265" s="418"/>
      <c r="QNM265" s="331"/>
      <c r="QNN265" s="332"/>
      <c r="QNO265" s="418"/>
      <c r="QNP265" s="223"/>
      <c r="QNQ265" s="223"/>
      <c r="QNR265" s="333"/>
      <c r="QNS265" s="333"/>
      <c r="QNT265" s="223"/>
      <c r="QNU265" s="418"/>
      <c r="QNV265" s="418"/>
      <c r="QNW265" s="331"/>
      <c r="QNX265" s="332"/>
      <c r="QNY265" s="418"/>
      <c r="QNZ265" s="223"/>
      <c r="QOA265" s="223"/>
      <c r="QOB265" s="333"/>
      <c r="QOC265" s="333"/>
      <c r="QOD265" s="223"/>
      <c r="QOE265" s="418"/>
      <c r="QOF265" s="418"/>
      <c r="QOG265" s="331"/>
      <c r="QOH265" s="332"/>
      <c r="QOI265" s="418"/>
      <c r="QOJ265" s="223"/>
      <c r="QOK265" s="223"/>
      <c r="QOL265" s="333"/>
      <c r="QOM265" s="333"/>
      <c r="QON265" s="223"/>
      <c r="QOO265" s="418"/>
      <c r="QOP265" s="418"/>
      <c r="QOQ265" s="331"/>
      <c r="QOR265" s="332"/>
      <c r="QOS265" s="418"/>
      <c r="QOT265" s="223"/>
      <c r="QOU265" s="223"/>
      <c r="QOV265" s="333"/>
      <c r="QOW265" s="333"/>
      <c r="QOX265" s="223"/>
      <c r="QOY265" s="418"/>
      <c r="QOZ265" s="418"/>
      <c r="QPA265" s="331"/>
      <c r="QPB265" s="332"/>
      <c r="QPC265" s="418"/>
      <c r="QPD265" s="223"/>
      <c r="QPE265" s="223"/>
      <c r="QPF265" s="333"/>
      <c r="QPG265" s="333"/>
      <c r="QPH265" s="223"/>
      <c r="QPI265" s="418"/>
      <c r="QPJ265" s="418"/>
      <c r="QPK265" s="331"/>
      <c r="QPL265" s="332"/>
      <c r="QPM265" s="418"/>
      <c r="QPN265" s="223"/>
      <c r="QPO265" s="223"/>
      <c r="QPP265" s="333"/>
      <c r="QPQ265" s="333"/>
      <c r="QPR265" s="223"/>
      <c r="QPS265" s="418"/>
      <c r="QPT265" s="418"/>
      <c r="QPU265" s="331"/>
      <c r="QPV265" s="332"/>
      <c r="QPW265" s="418"/>
      <c r="QPX265" s="223"/>
      <c r="QPY265" s="223"/>
      <c r="QPZ265" s="333"/>
      <c r="QQA265" s="333"/>
      <c r="QQB265" s="223"/>
      <c r="QQC265" s="418"/>
      <c r="QQD265" s="418"/>
      <c r="QQE265" s="331"/>
      <c r="QQF265" s="332"/>
      <c r="QQG265" s="418"/>
      <c r="QQH265" s="223"/>
      <c r="QQI265" s="223"/>
      <c r="QQJ265" s="333"/>
      <c r="QQK265" s="333"/>
      <c r="QQL265" s="223"/>
      <c r="QQM265" s="418"/>
      <c r="QQN265" s="418"/>
      <c r="QQO265" s="331"/>
      <c r="QQP265" s="332"/>
      <c r="QQQ265" s="418"/>
      <c r="QQR265" s="223"/>
      <c r="QQS265" s="223"/>
      <c r="QQT265" s="333"/>
      <c r="QQU265" s="333"/>
      <c r="QQV265" s="223"/>
      <c r="QQW265" s="418"/>
      <c r="QQX265" s="418"/>
      <c r="QQY265" s="331"/>
      <c r="QQZ265" s="332"/>
      <c r="QRA265" s="418"/>
      <c r="QRB265" s="223"/>
      <c r="QRC265" s="223"/>
      <c r="QRD265" s="333"/>
      <c r="QRE265" s="333"/>
      <c r="QRF265" s="223"/>
      <c r="QRG265" s="418"/>
      <c r="QRH265" s="418"/>
      <c r="QRI265" s="331"/>
      <c r="QRJ265" s="332"/>
      <c r="QRK265" s="418"/>
      <c r="QRL265" s="223"/>
      <c r="QRM265" s="223"/>
      <c r="QRN265" s="333"/>
      <c r="QRO265" s="333"/>
      <c r="QRP265" s="223"/>
      <c r="QRQ265" s="418"/>
      <c r="QRR265" s="418"/>
      <c r="QRS265" s="331"/>
      <c r="QRT265" s="332"/>
      <c r="QRU265" s="418"/>
      <c r="QRV265" s="223"/>
      <c r="QRW265" s="223"/>
      <c r="QRX265" s="333"/>
      <c r="QRY265" s="333"/>
      <c r="QRZ265" s="223"/>
      <c r="QSA265" s="418"/>
      <c r="QSB265" s="418"/>
      <c r="QSC265" s="331"/>
      <c r="QSD265" s="332"/>
      <c r="QSE265" s="418"/>
      <c r="QSF265" s="223"/>
      <c r="QSG265" s="223"/>
      <c r="QSH265" s="333"/>
      <c r="QSI265" s="333"/>
      <c r="QSJ265" s="223"/>
      <c r="QSK265" s="418"/>
      <c r="QSL265" s="418"/>
      <c r="QSM265" s="331"/>
      <c r="QSN265" s="332"/>
      <c r="QSO265" s="418"/>
      <c r="QSP265" s="223"/>
      <c r="QSQ265" s="223"/>
      <c r="QSR265" s="333"/>
      <c r="QSS265" s="333"/>
      <c r="QST265" s="223"/>
      <c r="QSU265" s="418"/>
      <c r="QSV265" s="418"/>
      <c r="QSW265" s="331"/>
      <c r="QSX265" s="332"/>
      <c r="QSY265" s="418"/>
      <c r="QSZ265" s="223"/>
      <c r="QTA265" s="223"/>
      <c r="QTB265" s="333"/>
      <c r="QTC265" s="333"/>
      <c r="QTD265" s="223"/>
      <c r="QTE265" s="418"/>
      <c r="QTF265" s="418"/>
      <c r="QTG265" s="331"/>
      <c r="QTH265" s="332"/>
      <c r="QTI265" s="418"/>
      <c r="QTJ265" s="223"/>
      <c r="QTK265" s="223"/>
      <c r="QTL265" s="333"/>
      <c r="QTM265" s="333"/>
      <c r="QTN265" s="223"/>
      <c r="QTO265" s="418"/>
      <c r="QTP265" s="418"/>
      <c r="QTQ265" s="331"/>
      <c r="QTR265" s="332"/>
      <c r="QTS265" s="418"/>
      <c r="QTT265" s="223"/>
      <c r="QTU265" s="223"/>
      <c r="QTV265" s="333"/>
      <c r="QTW265" s="333"/>
      <c r="QTX265" s="223"/>
      <c r="QTY265" s="418"/>
      <c r="QTZ265" s="418"/>
      <c r="QUA265" s="331"/>
      <c r="QUB265" s="332"/>
      <c r="QUC265" s="418"/>
      <c r="QUD265" s="223"/>
      <c r="QUE265" s="223"/>
      <c r="QUF265" s="333"/>
      <c r="QUG265" s="333"/>
      <c r="QUH265" s="223"/>
      <c r="QUI265" s="418"/>
      <c r="QUJ265" s="418"/>
      <c r="QUK265" s="331"/>
      <c r="QUL265" s="332"/>
      <c r="QUM265" s="418"/>
      <c r="QUN265" s="223"/>
      <c r="QUO265" s="223"/>
      <c r="QUP265" s="333"/>
      <c r="QUQ265" s="333"/>
      <c r="QUR265" s="223"/>
      <c r="QUS265" s="418"/>
      <c r="QUT265" s="418"/>
      <c r="QUU265" s="331"/>
      <c r="QUV265" s="332"/>
      <c r="QUW265" s="418"/>
      <c r="QUX265" s="223"/>
      <c r="QUY265" s="223"/>
      <c r="QUZ265" s="333"/>
      <c r="QVA265" s="333"/>
      <c r="QVB265" s="223"/>
      <c r="QVC265" s="418"/>
      <c r="QVD265" s="418"/>
      <c r="QVE265" s="331"/>
      <c r="QVF265" s="332"/>
      <c r="QVG265" s="418"/>
      <c r="QVH265" s="223"/>
      <c r="QVI265" s="223"/>
      <c r="QVJ265" s="333"/>
      <c r="QVK265" s="333"/>
      <c r="QVL265" s="223"/>
      <c r="QVM265" s="418"/>
      <c r="QVN265" s="418"/>
      <c r="QVO265" s="331"/>
      <c r="QVP265" s="332"/>
      <c r="QVQ265" s="418"/>
      <c r="QVR265" s="223"/>
      <c r="QVS265" s="223"/>
      <c r="QVT265" s="333"/>
      <c r="QVU265" s="333"/>
      <c r="QVV265" s="223"/>
      <c r="QVW265" s="418"/>
      <c r="QVX265" s="418"/>
      <c r="QVY265" s="331"/>
      <c r="QVZ265" s="332"/>
      <c r="QWA265" s="418"/>
      <c r="QWB265" s="223"/>
      <c r="QWC265" s="223"/>
      <c r="QWD265" s="333"/>
      <c r="QWE265" s="333"/>
      <c r="QWF265" s="223"/>
      <c r="QWG265" s="418"/>
      <c r="QWH265" s="418"/>
      <c r="QWI265" s="331"/>
      <c r="QWJ265" s="332"/>
      <c r="QWK265" s="418"/>
      <c r="QWL265" s="223"/>
      <c r="QWM265" s="223"/>
      <c r="QWN265" s="333"/>
      <c r="QWO265" s="333"/>
      <c r="QWP265" s="223"/>
      <c r="QWQ265" s="418"/>
      <c r="QWR265" s="418"/>
      <c r="QWS265" s="331"/>
      <c r="QWT265" s="332"/>
      <c r="QWU265" s="418"/>
      <c r="QWV265" s="223"/>
      <c r="QWW265" s="223"/>
      <c r="QWX265" s="333"/>
      <c r="QWY265" s="333"/>
      <c r="QWZ265" s="223"/>
      <c r="QXA265" s="418"/>
      <c r="QXB265" s="418"/>
      <c r="QXC265" s="331"/>
      <c r="QXD265" s="332"/>
      <c r="QXE265" s="418"/>
      <c r="QXF265" s="223"/>
      <c r="QXG265" s="223"/>
      <c r="QXH265" s="333"/>
      <c r="QXI265" s="333"/>
      <c r="QXJ265" s="223"/>
      <c r="QXK265" s="418"/>
      <c r="QXL265" s="418"/>
      <c r="QXM265" s="331"/>
      <c r="QXN265" s="332"/>
      <c r="QXO265" s="418"/>
      <c r="QXP265" s="223"/>
      <c r="QXQ265" s="223"/>
      <c r="QXR265" s="333"/>
      <c r="QXS265" s="333"/>
      <c r="QXT265" s="223"/>
      <c r="QXU265" s="418"/>
      <c r="QXV265" s="418"/>
      <c r="QXW265" s="331"/>
      <c r="QXX265" s="332"/>
      <c r="QXY265" s="418"/>
      <c r="QXZ265" s="223"/>
      <c r="QYA265" s="223"/>
      <c r="QYB265" s="333"/>
      <c r="QYC265" s="333"/>
      <c r="QYD265" s="223"/>
      <c r="QYE265" s="418"/>
      <c r="QYF265" s="418"/>
      <c r="QYG265" s="331"/>
      <c r="QYH265" s="332"/>
      <c r="QYI265" s="418"/>
      <c r="QYJ265" s="223"/>
      <c r="QYK265" s="223"/>
      <c r="QYL265" s="333"/>
      <c r="QYM265" s="333"/>
      <c r="QYN265" s="223"/>
      <c r="QYO265" s="418"/>
      <c r="QYP265" s="418"/>
      <c r="QYQ265" s="331"/>
      <c r="QYR265" s="332"/>
      <c r="QYS265" s="418"/>
      <c r="QYT265" s="223"/>
      <c r="QYU265" s="223"/>
      <c r="QYV265" s="333"/>
      <c r="QYW265" s="333"/>
      <c r="QYX265" s="223"/>
      <c r="QYY265" s="418"/>
      <c r="QYZ265" s="418"/>
      <c r="QZA265" s="331"/>
      <c r="QZB265" s="332"/>
      <c r="QZC265" s="418"/>
      <c r="QZD265" s="223"/>
      <c r="QZE265" s="223"/>
      <c r="QZF265" s="333"/>
      <c r="QZG265" s="333"/>
      <c r="QZH265" s="223"/>
      <c r="QZI265" s="418"/>
      <c r="QZJ265" s="418"/>
      <c r="QZK265" s="331"/>
      <c r="QZL265" s="332"/>
      <c r="QZM265" s="418"/>
      <c r="QZN265" s="223"/>
      <c r="QZO265" s="223"/>
      <c r="QZP265" s="333"/>
      <c r="QZQ265" s="333"/>
      <c r="QZR265" s="223"/>
      <c r="QZS265" s="418"/>
      <c r="QZT265" s="418"/>
      <c r="QZU265" s="331"/>
      <c r="QZV265" s="332"/>
      <c r="QZW265" s="418"/>
      <c r="QZX265" s="223"/>
      <c r="QZY265" s="223"/>
      <c r="QZZ265" s="333"/>
      <c r="RAA265" s="333"/>
      <c r="RAB265" s="223"/>
      <c r="RAC265" s="418"/>
      <c r="RAD265" s="418"/>
      <c r="RAE265" s="331"/>
      <c r="RAF265" s="332"/>
      <c r="RAG265" s="418"/>
      <c r="RAH265" s="223"/>
      <c r="RAI265" s="223"/>
      <c r="RAJ265" s="333"/>
      <c r="RAK265" s="333"/>
      <c r="RAL265" s="223"/>
      <c r="RAM265" s="418"/>
      <c r="RAN265" s="418"/>
      <c r="RAO265" s="331"/>
      <c r="RAP265" s="332"/>
      <c r="RAQ265" s="418"/>
      <c r="RAR265" s="223"/>
      <c r="RAS265" s="223"/>
      <c r="RAT265" s="333"/>
      <c r="RAU265" s="333"/>
      <c r="RAV265" s="223"/>
      <c r="RAW265" s="418"/>
      <c r="RAX265" s="418"/>
      <c r="RAY265" s="331"/>
      <c r="RAZ265" s="332"/>
      <c r="RBA265" s="418"/>
      <c r="RBB265" s="223"/>
      <c r="RBC265" s="223"/>
      <c r="RBD265" s="333"/>
      <c r="RBE265" s="333"/>
      <c r="RBF265" s="223"/>
      <c r="RBG265" s="418"/>
      <c r="RBH265" s="418"/>
      <c r="RBI265" s="331"/>
      <c r="RBJ265" s="332"/>
      <c r="RBK265" s="418"/>
      <c r="RBL265" s="223"/>
      <c r="RBM265" s="223"/>
      <c r="RBN265" s="333"/>
      <c r="RBO265" s="333"/>
      <c r="RBP265" s="223"/>
      <c r="RBQ265" s="418"/>
      <c r="RBR265" s="418"/>
      <c r="RBS265" s="331"/>
      <c r="RBT265" s="332"/>
      <c r="RBU265" s="418"/>
      <c r="RBV265" s="223"/>
      <c r="RBW265" s="223"/>
      <c r="RBX265" s="333"/>
      <c r="RBY265" s="333"/>
      <c r="RBZ265" s="223"/>
      <c r="RCA265" s="418"/>
      <c r="RCB265" s="418"/>
      <c r="RCC265" s="331"/>
      <c r="RCD265" s="332"/>
      <c r="RCE265" s="418"/>
      <c r="RCF265" s="223"/>
      <c r="RCG265" s="223"/>
      <c r="RCH265" s="333"/>
      <c r="RCI265" s="333"/>
      <c r="RCJ265" s="223"/>
      <c r="RCK265" s="418"/>
      <c r="RCL265" s="418"/>
      <c r="RCM265" s="331"/>
      <c r="RCN265" s="332"/>
      <c r="RCO265" s="418"/>
      <c r="RCP265" s="223"/>
      <c r="RCQ265" s="223"/>
      <c r="RCR265" s="333"/>
      <c r="RCS265" s="333"/>
      <c r="RCT265" s="223"/>
      <c r="RCU265" s="418"/>
      <c r="RCV265" s="418"/>
      <c r="RCW265" s="331"/>
      <c r="RCX265" s="332"/>
      <c r="RCY265" s="418"/>
      <c r="RCZ265" s="223"/>
      <c r="RDA265" s="223"/>
      <c r="RDB265" s="333"/>
      <c r="RDC265" s="333"/>
      <c r="RDD265" s="223"/>
      <c r="RDE265" s="418"/>
      <c r="RDF265" s="418"/>
      <c r="RDG265" s="331"/>
      <c r="RDH265" s="332"/>
      <c r="RDI265" s="418"/>
      <c r="RDJ265" s="223"/>
      <c r="RDK265" s="223"/>
      <c r="RDL265" s="333"/>
      <c r="RDM265" s="333"/>
      <c r="RDN265" s="223"/>
      <c r="RDO265" s="418"/>
      <c r="RDP265" s="418"/>
      <c r="RDQ265" s="331"/>
      <c r="RDR265" s="332"/>
      <c r="RDS265" s="418"/>
      <c r="RDT265" s="223"/>
      <c r="RDU265" s="223"/>
      <c r="RDV265" s="333"/>
      <c r="RDW265" s="333"/>
      <c r="RDX265" s="223"/>
      <c r="RDY265" s="418"/>
      <c r="RDZ265" s="418"/>
      <c r="REA265" s="331"/>
      <c r="REB265" s="332"/>
      <c r="REC265" s="418"/>
      <c r="RED265" s="223"/>
      <c r="REE265" s="223"/>
      <c r="REF265" s="333"/>
      <c r="REG265" s="333"/>
      <c r="REH265" s="223"/>
      <c r="REI265" s="418"/>
      <c r="REJ265" s="418"/>
      <c r="REK265" s="331"/>
      <c r="REL265" s="332"/>
      <c r="REM265" s="418"/>
      <c r="REN265" s="223"/>
      <c r="REO265" s="223"/>
      <c r="REP265" s="333"/>
      <c r="REQ265" s="333"/>
      <c r="RER265" s="223"/>
      <c r="RES265" s="418"/>
      <c r="RET265" s="418"/>
      <c r="REU265" s="331"/>
      <c r="REV265" s="332"/>
      <c r="REW265" s="418"/>
      <c r="REX265" s="223"/>
      <c r="REY265" s="223"/>
      <c r="REZ265" s="333"/>
      <c r="RFA265" s="333"/>
      <c r="RFB265" s="223"/>
      <c r="RFC265" s="418"/>
      <c r="RFD265" s="418"/>
      <c r="RFE265" s="331"/>
      <c r="RFF265" s="332"/>
      <c r="RFG265" s="418"/>
      <c r="RFH265" s="223"/>
      <c r="RFI265" s="223"/>
      <c r="RFJ265" s="333"/>
      <c r="RFK265" s="333"/>
      <c r="RFL265" s="223"/>
      <c r="RFM265" s="418"/>
      <c r="RFN265" s="418"/>
      <c r="RFO265" s="331"/>
      <c r="RFP265" s="332"/>
      <c r="RFQ265" s="418"/>
      <c r="RFR265" s="223"/>
      <c r="RFS265" s="223"/>
      <c r="RFT265" s="333"/>
      <c r="RFU265" s="333"/>
      <c r="RFV265" s="223"/>
      <c r="RFW265" s="418"/>
      <c r="RFX265" s="418"/>
      <c r="RFY265" s="331"/>
      <c r="RFZ265" s="332"/>
      <c r="RGA265" s="418"/>
      <c r="RGB265" s="223"/>
      <c r="RGC265" s="223"/>
      <c r="RGD265" s="333"/>
      <c r="RGE265" s="333"/>
      <c r="RGF265" s="223"/>
      <c r="RGG265" s="418"/>
      <c r="RGH265" s="418"/>
      <c r="RGI265" s="331"/>
      <c r="RGJ265" s="332"/>
      <c r="RGK265" s="418"/>
      <c r="RGL265" s="223"/>
      <c r="RGM265" s="223"/>
      <c r="RGN265" s="333"/>
      <c r="RGO265" s="333"/>
      <c r="RGP265" s="223"/>
      <c r="RGQ265" s="418"/>
      <c r="RGR265" s="418"/>
      <c r="RGS265" s="331"/>
      <c r="RGT265" s="332"/>
      <c r="RGU265" s="418"/>
      <c r="RGV265" s="223"/>
      <c r="RGW265" s="223"/>
      <c r="RGX265" s="333"/>
      <c r="RGY265" s="333"/>
      <c r="RGZ265" s="223"/>
      <c r="RHA265" s="418"/>
      <c r="RHB265" s="418"/>
      <c r="RHC265" s="331"/>
      <c r="RHD265" s="332"/>
      <c r="RHE265" s="418"/>
      <c r="RHF265" s="223"/>
      <c r="RHG265" s="223"/>
      <c r="RHH265" s="333"/>
      <c r="RHI265" s="333"/>
      <c r="RHJ265" s="223"/>
      <c r="RHK265" s="418"/>
      <c r="RHL265" s="418"/>
      <c r="RHM265" s="331"/>
      <c r="RHN265" s="332"/>
      <c r="RHO265" s="418"/>
      <c r="RHP265" s="223"/>
      <c r="RHQ265" s="223"/>
      <c r="RHR265" s="333"/>
      <c r="RHS265" s="333"/>
      <c r="RHT265" s="223"/>
      <c r="RHU265" s="418"/>
      <c r="RHV265" s="418"/>
      <c r="RHW265" s="331"/>
      <c r="RHX265" s="332"/>
      <c r="RHY265" s="418"/>
      <c r="RHZ265" s="223"/>
      <c r="RIA265" s="223"/>
      <c r="RIB265" s="333"/>
      <c r="RIC265" s="333"/>
      <c r="RID265" s="223"/>
      <c r="RIE265" s="418"/>
      <c r="RIF265" s="418"/>
      <c r="RIG265" s="331"/>
      <c r="RIH265" s="332"/>
      <c r="RII265" s="418"/>
      <c r="RIJ265" s="223"/>
      <c r="RIK265" s="223"/>
      <c r="RIL265" s="333"/>
      <c r="RIM265" s="333"/>
      <c r="RIN265" s="223"/>
      <c r="RIO265" s="418"/>
      <c r="RIP265" s="418"/>
      <c r="RIQ265" s="331"/>
      <c r="RIR265" s="332"/>
      <c r="RIS265" s="418"/>
      <c r="RIT265" s="223"/>
      <c r="RIU265" s="223"/>
      <c r="RIV265" s="333"/>
      <c r="RIW265" s="333"/>
      <c r="RIX265" s="223"/>
      <c r="RIY265" s="418"/>
      <c r="RIZ265" s="418"/>
      <c r="RJA265" s="331"/>
      <c r="RJB265" s="332"/>
      <c r="RJC265" s="418"/>
      <c r="RJD265" s="223"/>
      <c r="RJE265" s="223"/>
      <c r="RJF265" s="333"/>
      <c r="RJG265" s="333"/>
      <c r="RJH265" s="223"/>
      <c r="RJI265" s="418"/>
      <c r="RJJ265" s="418"/>
      <c r="RJK265" s="331"/>
      <c r="RJL265" s="332"/>
      <c r="RJM265" s="418"/>
      <c r="RJN265" s="223"/>
      <c r="RJO265" s="223"/>
      <c r="RJP265" s="333"/>
      <c r="RJQ265" s="333"/>
      <c r="RJR265" s="223"/>
      <c r="RJS265" s="418"/>
      <c r="RJT265" s="418"/>
      <c r="RJU265" s="331"/>
      <c r="RJV265" s="332"/>
      <c r="RJW265" s="418"/>
      <c r="RJX265" s="223"/>
      <c r="RJY265" s="223"/>
      <c r="RJZ265" s="333"/>
      <c r="RKA265" s="333"/>
      <c r="RKB265" s="223"/>
      <c r="RKC265" s="418"/>
      <c r="RKD265" s="418"/>
      <c r="RKE265" s="331"/>
      <c r="RKF265" s="332"/>
      <c r="RKG265" s="418"/>
      <c r="RKH265" s="223"/>
      <c r="RKI265" s="223"/>
      <c r="RKJ265" s="333"/>
      <c r="RKK265" s="333"/>
      <c r="RKL265" s="223"/>
      <c r="RKM265" s="418"/>
      <c r="RKN265" s="418"/>
      <c r="RKO265" s="331"/>
      <c r="RKP265" s="332"/>
      <c r="RKQ265" s="418"/>
      <c r="RKR265" s="223"/>
      <c r="RKS265" s="223"/>
      <c r="RKT265" s="333"/>
      <c r="RKU265" s="333"/>
      <c r="RKV265" s="223"/>
      <c r="RKW265" s="418"/>
      <c r="RKX265" s="418"/>
      <c r="RKY265" s="331"/>
      <c r="RKZ265" s="332"/>
      <c r="RLA265" s="418"/>
      <c r="RLB265" s="223"/>
      <c r="RLC265" s="223"/>
      <c r="RLD265" s="333"/>
      <c r="RLE265" s="333"/>
      <c r="RLF265" s="223"/>
      <c r="RLG265" s="418"/>
      <c r="RLH265" s="418"/>
      <c r="RLI265" s="331"/>
      <c r="RLJ265" s="332"/>
      <c r="RLK265" s="418"/>
      <c r="RLL265" s="223"/>
      <c r="RLM265" s="223"/>
      <c r="RLN265" s="333"/>
      <c r="RLO265" s="333"/>
      <c r="RLP265" s="223"/>
      <c r="RLQ265" s="418"/>
      <c r="RLR265" s="418"/>
      <c r="RLS265" s="331"/>
      <c r="RLT265" s="332"/>
      <c r="RLU265" s="418"/>
      <c r="RLV265" s="223"/>
      <c r="RLW265" s="223"/>
      <c r="RLX265" s="333"/>
      <c r="RLY265" s="333"/>
      <c r="RLZ265" s="223"/>
      <c r="RMA265" s="418"/>
      <c r="RMB265" s="418"/>
      <c r="RMC265" s="331"/>
      <c r="RMD265" s="332"/>
      <c r="RME265" s="418"/>
      <c r="RMF265" s="223"/>
      <c r="RMG265" s="223"/>
      <c r="RMH265" s="333"/>
      <c r="RMI265" s="333"/>
      <c r="RMJ265" s="223"/>
      <c r="RMK265" s="418"/>
      <c r="RML265" s="418"/>
      <c r="RMM265" s="331"/>
      <c r="RMN265" s="332"/>
      <c r="RMO265" s="418"/>
      <c r="RMP265" s="223"/>
      <c r="RMQ265" s="223"/>
      <c r="RMR265" s="333"/>
      <c r="RMS265" s="333"/>
      <c r="RMT265" s="223"/>
      <c r="RMU265" s="418"/>
      <c r="RMV265" s="418"/>
      <c r="RMW265" s="331"/>
      <c r="RMX265" s="332"/>
      <c r="RMY265" s="418"/>
      <c r="RMZ265" s="223"/>
      <c r="RNA265" s="223"/>
      <c r="RNB265" s="333"/>
      <c r="RNC265" s="333"/>
      <c r="RND265" s="223"/>
      <c r="RNE265" s="418"/>
      <c r="RNF265" s="418"/>
      <c r="RNG265" s="331"/>
      <c r="RNH265" s="332"/>
      <c r="RNI265" s="418"/>
      <c r="RNJ265" s="223"/>
      <c r="RNK265" s="223"/>
      <c r="RNL265" s="333"/>
      <c r="RNM265" s="333"/>
      <c r="RNN265" s="223"/>
      <c r="RNO265" s="418"/>
      <c r="RNP265" s="418"/>
      <c r="RNQ265" s="331"/>
      <c r="RNR265" s="332"/>
      <c r="RNS265" s="418"/>
      <c r="RNT265" s="223"/>
      <c r="RNU265" s="223"/>
      <c r="RNV265" s="333"/>
      <c r="RNW265" s="333"/>
      <c r="RNX265" s="223"/>
      <c r="RNY265" s="418"/>
      <c r="RNZ265" s="418"/>
      <c r="ROA265" s="331"/>
      <c r="ROB265" s="332"/>
      <c r="ROC265" s="418"/>
      <c r="ROD265" s="223"/>
      <c r="ROE265" s="223"/>
      <c r="ROF265" s="333"/>
      <c r="ROG265" s="333"/>
      <c r="ROH265" s="223"/>
      <c r="ROI265" s="418"/>
      <c r="ROJ265" s="418"/>
      <c r="ROK265" s="331"/>
      <c r="ROL265" s="332"/>
      <c r="ROM265" s="418"/>
      <c r="RON265" s="223"/>
      <c r="ROO265" s="223"/>
      <c r="ROP265" s="333"/>
      <c r="ROQ265" s="333"/>
      <c r="ROR265" s="223"/>
      <c r="ROS265" s="418"/>
      <c r="ROT265" s="418"/>
      <c r="ROU265" s="331"/>
      <c r="ROV265" s="332"/>
      <c r="ROW265" s="418"/>
      <c r="ROX265" s="223"/>
      <c r="ROY265" s="223"/>
      <c r="ROZ265" s="333"/>
      <c r="RPA265" s="333"/>
      <c r="RPB265" s="223"/>
      <c r="RPC265" s="418"/>
      <c r="RPD265" s="418"/>
      <c r="RPE265" s="331"/>
      <c r="RPF265" s="332"/>
      <c r="RPG265" s="418"/>
      <c r="RPH265" s="223"/>
      <c r="RPI265" s="223"/>
      <c r="RPJ265" s="333"/>
      <c r="RPK265" s="333"/>
      <c r="RPL265" s="223"/>
      <c r="RPM265" s="418"/>
      <c r="RPN265" s="418"/>
      <c r="RPO265" s="331"/>
      <c r="RPP265" s="332"/>
      <c r="RPQ265" s="418"/>
      <c r="RPR265" s="223"/>
      <c r="RPS265" s="223"/>
      <c r="RPT265" s="333"/>
      <c r="RPU265" s="333"/>
      <c r="RPV265" s="223"/>
      <c r="RPW265" s="418"/>
      <c r="RPX265" s="418"/>
      <c r="RPY265" s="331"/>
      <c r="RPZ265" s="332"/>
      <c r="RQA265" s="418"/>
      <c r="RQB265" s="223"/>
      <c r="RQC265" s="223"/>
      <c r="RQD265" s="333"/>
      <c r="RQE265" s="333"/>
      <c r="RQF265" s="223"/>
      <c r="RQG265" s="418"/>
      <c r="RQH265" s="418"/>
      <c r="RQI265" s="331"/>
      <c r="RQJ265" s="332"/>
      <c r="RQK265" s="418"/>
      <c r="RQL265" s="223"/>
      <c r="RQM265" s="223"/>
      <c r="RQN265" s="333"/>
      <c r="RQO265" s="333"/>
      <c r="RQP265" s="223"/>
      <c r="RQQ265" s="418"/>
      <c r="RQR265" s="418"/>
      <c r="RQS265" s="331"/>
      <c r="RQT265" s="332"/>
      <c r="RQU265" s="418"/>
      <c r="RQV265" s="223"/>
      <c r="RQW265" s="223"/>
      <c r="RQX265" s="333"/>
      <c r="RQY265" s="333"/>
      <c r="RQZ265" s="223"/>
      <c r="RRA265" s="418"/>
      <c r="RRB265" s="418"/>
      <c r="RRC265" s="331"/>
      <c r="RRD265" s="332"/>
      <c r="RRE265" s="418"/>
      <c r="RRF265" s="223"/>
      <c r="RRG265" s="223"/>
      <c r="RRH265" s="333"/>
      <c r="RRI265" s="333"/>
      <c r="RRJ265" s="223"/>
      <c r="RRK265" s="418"/>
      <c r="RRL265" s="418"/>
      <c r="RRM265" s="331"/>
      <c r="RRN265" s="332"/>
      <c r="RRO265" s="418"/>
      <c r="RRP265" s="223"/>
      <c r="RRQ265" s="223"/>
      <c r="RRR265" s="333"/>
      <c r="RRS265" s="333"/>
      <c r="RRT265" s="223"/>
      <c r="RRU265" s="418"/>
      <c r="RRV265" s="418"/>
      <c r="RRW265" s="331"/>
      <c r="RRX265" s="332"/>
      <c r="RRY265" s="418"/>
      <c r="RRZ265" s="223"/>
      <c r="RSA265" s="223"/>
      <c r="RSB265" s="333"/>
      <c r="RSC265" s="333"/>
      <c r="RSD265" s="223"/>
      <c r="RSE265" s="418"/>
      <c r="RSF265" s="418"/>
      <c r="RSG265" s="331"/>
      <c r="RSH265" s="332"/>
      <c r="RSI265" s="418"/>
      <c r="RSJ265" s="223"/>
      <c r="RSK265" s="223"/>
      <c r="RSL265" s="333"/>
      <c r="RSM265" s="333"/>
      <c r="RSN265" s="223"/>
      <c r="RSO265" s="418"/>
      <c r="RSP265" s="418"/>
      <c r="RSQ265" s="331"/>
      <c r="RSR265" s="332"/>
      <c r="RSS265" s="418"/>
      <c r="RST265" s="223"/>
      <c r="RSU265" s="223"/>
      <c r="RSV265" s="333"/>
      <c r="RSW265" s="333"/>
      <c r="RSX265" s="223"/>
      <c r="RSY265" s="418"/>
      <c r="RSZ265" s="418"/>
      <c r="RTA265" s="331"/>
      <c r="RTB265" s="332"/>
      <c r="RTC265" s="418"/>
      <c r="RTD265" s="223"/>
      <c r="RTE265" s="223"/>
      <c r="RTF265" s="333"/>
      <c r="RTG265" s="333"/>
      <c r="RTH265" s="223"/>
      <c r="RTI265" s="418"/>
      <c r="RTJ265" s="418"/>
      <c r="RTK265" s="331"/>
      <c r="RTL265" s="332"/>
      <c r="RTM265" s="418"/>
      <c r="RTN265" s="223"/>
      <c r="RTO265" s="223"/>
      <c r="RTP265" s="333"/>
      <c r="RTQ265" s="333"/>
      <c r="RTR265" s="223"/>
      <c r="RTS265" s="418"/>
      <c r="RTT265" s="418"/>
      <c r="RTU265" s="331"/>
      <c r="RTV265" s="332"/>
      <c r="RTW265" s="418"/>
      <c r="RTX265" s="223"/>
      <c r="RTY265" s="223"/>
      <c r="RTZ265" s="333"/>
      <c r="RUA265" s="333"/>
      <c r="RUB265" s="223"/>
      <c r="RUC265" s="418"/>
      <c r="RUD265" s="418"/>
      <c r="RUE265" s="331"/>
      <c r="RUF265" s="332"/>
      <c r="RUG265" s="418"/>
      <c r="RUH265" s="223"/>
      <c r="RUI265" s="223"/>
      <c r="RUJ265" s="333"/>
      <c r="RUK265" s="333"/>
      <c r="RUL265" s="223"/>
      <c r="RUM265" s="418"/>
      <c r="RUN265" s="418"/>
      <c r="RUO265" s="331"/>
      <c r="RUP265" s="332"/>
      <c r="RUQ265" s="418"/>
      <c r="RUR265" s="223"/>
      <c r="RUS265" s="223"/>
      <c r="RUT265" s="333"/>
      <c r="RUU265" s="333"/>
      <c r="RUV265" s="223"/>
      <c r="RUW265" s="418"/>
      <c r="RUX265" s="418"/>
      <c r="RUY265" s="331"/>
      <c r="RUZ265" s="332"/>
      <c r="RVA265" s="418"/>
      <c r="RVB265" s="223"/>
      <c r="RVC265" s="223"/>
      <c r="RVD265" s="333"/>
      <c r="RVE265" s="333"/>
      <c r="RVF265" s="223"/>
      <c r="RVG265" s="418"/>
      <c r="RVH265" s="418"/>
      <c r="RVI265" s="331"/>
      <c r="RVJ265" s="332"/>
      <c r="RVK265" s="418"/>
      <c r="RVL265" s="223"/>
      <c r="RVM265" s="223"/>
      <c r="RVN265" s="333"/>
      <c r="RVO265" s="333"/>
      <c r="RVP265" s="223"/>
      <c r="RVQ265" s="418"/>
      <c r="RVR265" s="418"/>
      <c r="RVS265" s="331"/>
      <c r="RVT265" s="332"/>
      <c r="RVU265" s="418"/>
      <c r="RVV265" s="223"/>
      <c r="RVW265" s="223"/>
      <c r="RVX265" s="333"/>
      <c r="RVY265" s="333"/>
      <c r="RVZ265" s="223"/>
      <c r="RWA265" s="418"/>
      <c r="RWB265" s="418"/>
      <c r="RWC265" s="331"/>
      <c r="RWD265" s="332"/>
      <c r="RWE265" s="418"/>
      <c r="RWF265" s="223"/>
      <c r="RWG265" s="223"/>
      <c r="RWH265" s="333"/>
      <c r="RWI265" s="333"/>
      <c r="RWJ265" s="223"/>
      <c r="RWK265" s="418"/>
      <c r="RWL265" s="418"/>
      <c r="RWM265" s="331"/>
      <c r="RWN265" s="332"/>
      <c r="RWO265" s="418"/>
      <c r="RWP265" s="223"/>
      <c r="RWQ265" s="223"/>
      <c r="RWR265" s="333"/>
      <c r="RWS265" s="333"/>
      <c r="RWT265" s="223"/>
      <c r="RWU265" s="418"/>
      <c r="RWV265" s="418"/>
      <c r="RWW265" s="331"/>
      <c r="RWX265" s="332"/>
      <c r="RWY265" s="418"/>
      <c r="RWZ265" s="223"/>
      <c r="RXA265" s="223"/>
      <c r="RXB265" s="333"/>
      <c r="RXC265" s="333"/>
      <c r="RXD265" s="223"/>
      <c r="RXE265" s="418"/>
      <c r="RXF265" s="418"/>
      <c r="RXG265" s="331"/>
      <c r="RXH265" s="332"/>
      <c r="RXI265" s="418"/>
      <c r="RXJ265" s="223"/>
      <c r="RXK265" s="223"/>
      <c r="RXL265" s="333"/>
      <c r="RXM265" s="333"/>
      <c r="RXN265" s="223"/>
      <c r="RXO265" s="418"/>
      <c r="RXP265" s="418"/>
      <c r="RXQ265" s="331"/>
      <c r="RXR265" s="332"/>
      <c r="RXS265" s="418"/>
      <c r="RXT265" s="223"/>
      <c r="RXU265" s="223"/>
      <c r="RXV265" s="333"/>
      <c r="RXW265" s="333"/>
      <c r="RXX265" s="223"/>
      <c r="RXY265" s="418"/>
      <c r="RXZ265" s="418"/>
      <c r="RYA265" s="331"/>
      <c r="RYB265" s="332"/>
      <c r="RYC265" s="418"/>
      <c r="RYD265" s="223"/>
      <c r="RYE265" s="223"/>
      <c r="RYF265" s="333"/>
      <c r="RYG265" s="333"/>
      <c r="RYH265" s="223"/>
      <c r="RYI265" s="418"/>
      <c r="RYJ265" s="418"/>
      <c r="RYK265" s="331"/>
      <c r="RYL265" s="332"/>
      <c r="RYM265" s="418"/>
      <c r="RYN265" s="223"/>
      <c r="RYO265" s="223"/>
      <c r="RYP265" s="333"/>
      <c r="RYQ265" s="333"/>
      <c r="RYR265" s="223"/>
      <c r="RYS265" s="418"/>
      <c r="RYT265" s="418"/>
      <c r="RYU265" s="331"/>
      <c r="RYV265" s="332"/>
      <c r="RYW265" s="418"/>
      <c r="RYX265" s="223"/>
      <c r="RYY265" s="223"/>
      <c r="RYZ265" s="333"/>
      <c r="RZA265" s="333"/>
      <c r="RZB265" s="223"/>
      <c r="RZC265" s="418"/>
      <c r="RZD265" s="418"/>
      <c r="RZE265" s="331"/>
      <c r="RZF265" s="332"/>
      <c r="RZG265" s="418"/>
      <c r="RZH265" s="223"/>
      <c r="RZI265" s="223"/>
      <c r="RZJ265" s="333"/>
      <c r="RZK265" s="333"/>
      <c r="RZL265" s="223"/>
      <c r="RZM265" s="418"/>
      <c r="RZN265" s="418"/>
      <c r="RZO265" s="331"/>
      <c r="RZP265" s="332"/>
      <c r="RZQ265" s="418"/>
      <c r="RZR265" s="223"/>
      <c r="RZS265" s="223"/>
      <c r="RZT265" s="333"/>
      <c r="RZU265" s="333"/>
      <c r="RZV265" s="223"/>
      <c r="RZW265" s="418"/>
      <c r="RZX265" s="418"/>
      <c r="RZY265" s="331"/>
      <c r="RZZ265" s="332"/>
      <c r="SAA265" s="418"/>
      <c r="SAB265" s="223"/>
      <c r="SAC265" s="223"/>
      <c r="SAD265" s="333"/>
      <c r="SAE265" s="333"/>
      <c r="SAF265" s="223"/>
      <c r="SAG265" s="418"/>
      <c r="SAH265" s="418"/>
      <c r="SAI265" s="331"/>
      <c r="SAJ265" s="332"/>
      <c r="SAK265" s="418"/>
      <c r="SAL265" s="223"/>
      <c r="SAM265" s="223"/>
      <c r="SAN265" s="333"/>
      <c r="SAO265" s="333"/>
      <c r="SAP265" s="223"/>
      <c r="SAQ265" s="418"/>
      <c r="SAR265" s="418"/>
      <c r="SAS265" s="331"/>
      <c r="SAT265" s="332"/>
      <c r="SAU265" s="418"/>
      <c r="SAV265" s="223"/>
      <c r="SAW265" s="223"/>
      <c r="SAX265" s="333"/>
      <c r="SAY265" s="333"/>
      <c r="SAZ265" s="223"/>
      <c r="SBA265" s="418"/>
      <c r="SBB265" s="418"/>
      <c r="SBC265" s="331"/>
      <c r="SBD265" s="332"/>
      <c r="SBE265" s="418"/>
      <c r="SBF265" s="223"/>
      <c r="SBG265" s="223"/>
      <c r="SBH265" s="333"/>
      <c r="SBI265" s="333"/>
      <c r="SBJ265" s="223"/>
      <c r="SBK265" s="418"/>
      <c r="SBL265" s="418"/>
      <c r="SBM265" s="331"/>
      <c r="SBN265" s="332"/>
      <c r="SBO265" s="418"/>
      <c r="SBP265" s="223"/>
      <c r="SBQ265" s="223"/>
      <c r="SBR265" s="333"/>
      <c r="SBS265" s="333"/>
      <c r="SBT265" s="223"/>
      <c r="SBU265" s="418"/>
      <c r="SBV265" s="418"/>
      <c r="SBW265" s="331"/>
      <c r="SBX265" s="332"/>
      <c r="SBY265" s="418"/>
      <c r="SBZ265" s="223"/>
      <c r="SCA265" s="223"/>
      <c r="SCB265" s="333"/>
      <c r="SCC265" s="333"/>
      <c r="SCD265" s="223"/>
      <c r="SCE265" s="418"/>
      <c r="SCF265" s="418"/>
      <c r="SCG265" s="331"/>
      <c r="SCH265" s="332"/>
      <c r="SCI265" s="418"/>
      <c r="SCJ265" s="223"/>
      <c r="SCK265" s="223"/>
      <c r="SCL265" s="333"/>
      <c r="SCM265" s="333"/>
      <c r="SCN265" s="223"/>
      <c r="SCO265" s="418"/>
      <c r="SCP265" s="418"/>
      <c r="SCQ265" s="331"/>
      <c r="SCR265" s="332"/>
      <c r="SCS265" s="418"/>
      <c r="SCT265" s="223"/>
      <c r="SCU265" s="223"/>
      <c r="SCV265" s="333"/>
      <c r="SCW265" s="333"/>
      <c r="SCX265" s="223"/>
      <c r="SCY265" s="418"/>
      <c r="SCZ265" s="418"/>
      <c r="SDA265" s="331"/>
      <c r="SDB265" s="332"/>
      <c r="SDC265" s="418"/>
      <c r="SDD265" s="223"/>
      <c r="SDE265" s="223"/>
      <c r="SDF265" s="333"/>
      <c r="SDG265" s="333"/>
      <c r="SDH265" s="223"/>
      <c r="SDI265" s="418"/>
      <c r="SDJ265" s="418"/>
      <c r="SDK265" s="331"/>
      <c r="SDL265" s="332"/>
      <c r="SDM265" s="418"/>
      <c r="SDN265" s="223"/>
      <c r="SDO265" s="223"/>
      <c r="SDP265" s="333"/>
      <c r="SDQ265" s="333"/>
      <c r="SDR265" s="223"/>
      <c r="SDS265" s="418"/>
      <c r="SDT265" s="418"/>
      <c r="SDU265" s="331"/>
      <c r="SDV265" s="332"/>
      <c r="SDW265" s="418"/>
      <c r="SDX265" s="223"/>
      <c r="SDY265" s="223"/>
      <c r="SDZ265" s="333"/>
      <c r="SEA265" s="333"/>
      <c r="SEB265" s="223"/>
      <c r="SEC265" s="418"/>
      <c r="SED265" s="418"/>
      <c r="SEE265" s="331"/>
      <c r="SEF265" s="332"/>
      <c r="SEG265" s="418"/>
      <c r="SEH265" s="223"/>
      <c r="SEI265" s="223"/>
      <c r="SEJ265" s="333"/>
      <c r="SEK265" s="333"/>
      <c r="SEL265" s="223"/>
      <c r="SEM265" s="418"/>
      <c r="SEN265" s="418"/>
      <c r="SEO265" s="331"/>
      <c r="SEP265" s="332"/>
      <c r="SEQ265" s="418"/>
      <c r="SER265" s="223"/>
      <c r="SES265" s="223"/>
      <c r="SET265" s="333"/>
      <c r="SEU265" s="333"/>
      <c r="SEV265" s="223"/>
      <c r="SEW265" s="418"/>
      <c r="SEX265" s="418"/>
      <c r="SEY265" s="331"/>
      <c r="SEZ265" s="332"/>
      <c r="SFA265" s="418"/>
      <c r="SFB265" s="223"/>
      <c r="SFC265" s="223"/>
      <c r="SFD265" s="333"/>
      <c r="SFE265" s="333"/>
      <c r="SFF265" s="223"/>
      <c r="SFG265" s="418"/>
      <c r="SFH265" s="418"/>
      <c r="SFI265" s="331"/>
      <c r="SFJ265" s="332"/>
      <c r="SFK265" s="418"/>
      <c r="SFL265" s="223"/>
      <c r="SFM265" s="223"/>
      <c r="SFN265" s="333"/>
      <c r="SFO265" s="333"/>
      <c r="SFP265" s="223"/>
      <c r="SFQ265" s="418"/>
      <c r="SFR265" s="418"/>
      <c r="SFS265" s="331"/>
      <c r="SFT265" s="332"/>
      <c r="SFU265" s="418"/>
      <c r="SFV265" s="223"/>
      <c r="SFW265" s="223"/>
      <c r="SFX265" s="333"/>
      <c r="SFY265" s="333"/>
      <c r="SFZ265" s="223"/>
      <c r="SGA265" s="418"/>
      <c r="SGB265" s="418"/>
      <c r="SGC265" s="331"/>
      <c r="SGD265" s="332"/>
      <c r="SGE265" s="418"/>
      <c r="SGF265" s="223"/>
      <c r="SGG265" s="223"/>
      <c r="SGH265" s="333"/>
      <c r="SGI265" s="333"/>
      <c r="SGJ265" s="223"/>
      <c r="SGK265" s="418"/>
      <c r="SGL265" s="418"/>
      <c r="SGM265" s="331"/>
      <c r="SGN265" s="332"/>
      <c r="SGO265" s="418"/>
      <c r="SGP265" s="223"/>
      <c r="SGQ265" s="223"/>
      <c r="SGR265" s="333"/>
      <c r="SGS265" s="333"/>
      <c r="SGT265" s="223"/>
      <c r="SGU265" s="418"/>
      <c r="SGV265" s="418"/>
      <c r="SGW265" s="331"/>
      <c r="SGX265" s="332"/>
      <c r="SGY265" s="418"/>
      <c r="SGZ265" s="223"/>
      <c r="SHA265" s="223"/>
      <c r="SHB265" s="333"/>
      <c r="SHC265" s="333"/>
      <c r="SHD265" s="223"/>
      <c r="SHE265" s="418"/>
      <c r="SHF265" s="418"/>
      <c r="SHG265" s="331"/>
      <c r="SHH265" s="332"/>
      <c r="SHI265" s="418"/>
      <c r="SHJ265" s="223"/>
      <c r="SHK265" s="223"/>
      <c r="SHL265" s="333"/>
      <c r="SHM265" s="333"/>
      <c r="SHN265" s="223"/>
      <c r="SHO265" s="418"/>
      <c r="SHP265" s="418"/>
      <c r="SHQ265" s="331"/>
      <c r="SHR265" s="332"/>
      <c r="SHS265" s="418"/>
      <c r="SHT265" s="223"/>
      <c r="SHU265" s="223"/>
      <c r="SHV265" s="333"/>
      <c r="SHW265" s="333"/>
      <c r="SHX265" s="223"/>
      <c r="SHY265" s="418"/>
      <c r="SHZ265" s="418"/>
      <c r="SIA265" s="331"/>
      <c r="SIB265" s="332"/>
      <c r="SIC265" s="418"/>
      <c r="SID265" s="223"/>
      <c r="SIE265" s="223"/>
      <c r="SIF265" s="333"/>
      <c r="SIG265" s="333"/>
      <c r="SIH265" s="223"/>
      <c r="SII265" s="418"/>
      <c r="SIJ265" s="418"/>
      <c r="SIK265" s="331"/>
      <c r="SIL265" s="332"/>
      <c r="SIM265" s="418"/>
      <c r="SIN265" s="223"/>
      <c r="SIO265" s="223"/>
      <c r="SIP265" s="333"/>
      <c r="SIQ265" s="333"/>
      <c r="SIR265" s="223"/>
      <c r="SIS265" s="418"/>
      <c r="SIT265" s="418"/>
      <c r="SIU265" s="331"/>
      <c r="SIV265" s="332"/>
      <c r="SIW265" s="418"/>
      <c r="SIX265" s="223"/>
      <c r="SIY265" s="223"/>
      <c r="SIZ265" s="333"/>
      <c r="SJA265" s="333"/>
      <c r="SJB265" s="223"/>
      <c r="SJC265" s="418"/>
      <c r="SJD265" s="418"/>
      <c r="SJE265" s="331"/>
      <c r="SJF265" s="332"/>
      <c r="SJG265" s="418"/>
      <c r="SJH265" s="223"/>
      <c r="SJI265" s="223"/>
      <c r="SJJ265" s="333"/>
      <c r="SJK265" s="333"/>
      <c r="SJL265" s="223"/>
      <c r="SJM265" s="418"/>
      <c r="SJN265" s="418"/>
      <c r="SJO265" s="331"/>
      <c r="SJP265" s="332"/>
      <c r="SJQ265" s="418"/>
      <c r="SJR265" s="223"/>
      <c r="SJS265" s="223"/>
      <c r="SJT265" s="333"/>
      <c r="SJU265" s="333"/>
      <c r="SJV265" s="223"/>
      <c r="SJW265" s="418"/>
      <c r="SJX265" s="418"/>
      <c r="SJY265" s="331"/>
      <c r="SJZ265" s="332"/>
      <c r="SKA265" s="418"/>
      <c r="SKB265" s="223"/>
      <c r="SKC265" s="223"/>
      <c r="SKD265" s="333"/>
      <c r="SKE265" s="333"/>
      <c r="SKF265" s="223"/>
      <c r="SKG265" s="418"/>
      <c r="SKH265" s="418"/>
      <c r="SKI265" s="331"/>
      <c r="SKJ265" s="332"/>
      <c r="SKK265" s="418"/>
      <c r="SKL265" s="223"/>
      <c r="SKM265" s="223"/>
      <c r="SKN265" s="333"/>
      <c r="SKO265" s="333"/>
      <c r="SKP265" s="223"/>
      <c r="SKQ265" s="418"/>
      <c r="SKR265" s="418"/>
      <c r="SKS265" s="331"/>
      <c r="SKT265" s="332"/>
      <c r="SKU265" s="418"/>
      <c r="SKV265" s="223"/>
      <c r="SKW265" s="223"/>
      <c r="SKX265" s="333"/>
      <c r="SKY265" s="333"/>
      <c r="SKZ265" s="223"/>
      <c r="SLA265" s="418"/>
      <c r="SLB265" s="418"/>
      <c r="SLC265" s="331"/>
      <c r="SLD265" s="332"/>
      <c r="SLE265" s="418"/>
      <c r="SLF265" s="223"/>
      <c r="SLG265" s="223"/>
      <c r="SLH265" s="333"/>
      <c r="SLI265" s="333"/>
      <c r="SLJ265" s="223"/>
      <c r="SLK265" s="418"/>
      <c r="SLL265" s="418"/>
      <c r="SLM265" s="331"/>
      <c r="SLN265" s="332"/>
      <c r="SLO265" s="418"/>
      <c r="SLP265" s="223"/>
      <c r="SLQ265" s="223"/>
      <c r="SLR265" s="333"/>
      <c r="SLS265" s="333"/>
      <c r="SLT265" s="223"/>
      <c r="SLU265" s="418"/>
      <c r="SLV265" s="418"/>
      <c r="SLW265" s="331"/>
      <c r="SLX265" s="332"/>
      <c r="SLY265" s="418"/>
      <c r="SLZ265" s="223"/>
      <c r="SMA265" s="223"/>
      <c r="SMB265" s="333"/>
      <c r="SMC265" s="333"/>
      <c r="SMD265" s="223"/>
      <c r="SME265" s="418"/>
      <c r="SMF265" s="418"/>
      <c r="SMG265" s="331"/>
      <c r="SMH265" s="332"/>
      <c r="SMI265" s="418"/>
      <c r="SMJ265" s="223"/>
      <c r="SMK265" s="223"/>
      <c r="SML265" s="333"/>
      <c r="SMM265" s="333"/>
      <c r="SMN265" s="223"/>
      <c r="SMO265" s="418"/>
      <c r="SMP265" s="418"/>
      <c r="SMQ265" s="331"/>
      <c r="SMR265" s="332"/>
      <c r="SMS265" s="418"/>
      <c r="SMT265" s="223"/>
      <c r="SMU265" s="223"/>
      <c r="SMV265" s="333"/>
      <c r="SMW265" s="333"/>
      <c r="SMX265" s="223"/>
      <c r="SMY265" s="418"/>
      <c r="SMZ265" s="418"/>
      <c r="SNA265" s="331"/>
      <c r="SNB265" s="332"/>
      <c r="SNC265" s="418"/>
      <c r="SND265" s="223"/>
      <c r="SNE265" s="223"/>
      <c r="SNF265" s="333"/>
      <c r="SNG265" s="333"/>
      <c r="SNH265" s="223"/>
      <c r="SNI265" s="418"/>
      <c r="SNJ265" s="418"/>
      <c r="SNK265" s="331"/>
      <c r="SNL265" s="332"/>
      <c r="SNM265" s="418"/>
      <c r="SNN265" s="223"/>
      <c r="SNO265" s="223"/>
      <c r="SNP265" s="333"/>
      <c r="SNQ265" s="333"/>
      <c r="SNR265" s="223"/>
      <c r="SNS265" s="418"/>
      <c r="SNT265" s="418"/>
      <c r="SNU265" s="331"/>
      <c r="SNV265" s="332"/>
      <c r="SNW265" s="418"/>
      <c r="SNX265" s="223"/>
      <c r="SNY265" s="223"/>
      <c r="SNZ265" s="333"/>
      <c r="SOA265" s="333"/>
      <c r="SOB265" s="223"/>
      <c r="SOC265" s="418"/>
      <c r="SOD265" s="418"/>
      <c r="SOE265" s="331"/>
      <c r="SOF265" s="332"/>
      <c r="SOG265" s="418"/>
      <c r="SOH265" s="223"/>
      <c r="SOI265" s="223"/>
      <c r="SOJ265" s="333"/>
      <c r="SOK265" s="333"/>
      <c r="SOL265" s="223"/>
      <c r="SOM265" s="418"/>
      <c r="SON265" s="418"/>
      <c r="SOO265" s="331"/>
      <c r="SOP265" s="332"/>
      <c r="SOQ265" s="418"/>
      <c r="SOR265" s="223"/>
      <c r="SOS265" s="223"/>
      <c r="SOT265" s="333"/>
      <c r="SOU265" s="333"/>
      <c r="SOV265" s="223"/>
      <c r="SOW265" s="418"/>
      <c r="SOX265" s="418"/>
      <c r="SOY265" s="331"/>
      <c r="SOZ265" s="332"/>
      <c r="SPA265" s="418"/>
      <c r="SPB265" s="223"/>
      <c r="SPC265" s="223"/>
      <c r="SPD265" s="333"/>
      <c r="SPE265" s="333"/>
      <c r="SPF265" s="223"/>
      <c r="SPG265" s="418"/>
      <c r="SPH265" s="418"/>
      <c r="SPI265" s="331"/>
      <c r="SPJ265" s="332"/>
      <c r="SPK265" s="418"/>
      <c r="SPL265" s="223"/>
      <c r="SPM265" s="223"/>
      <c r="SPN265" s="333"/>
      <c r="SPO265" s="333"/>
      <c r="SPP265" s="223"/>
      <c r="SPQ265" s="418"/>
      <c r="SPR265" s="418"/>
      <c r="SPS265" s="331"/>
      <c r="SPT265" s="332"/>
      <c r="SPU265" s="418"/>
      <c r="SPV265" s="223"/>
      <c r="SPW265" s="223"/>
      <c r="SPX265" s="333"/>
      <c r="SPY265" s="333"/>
      <c r="SPZ265" s="223"/>
      <c r="SQA265" s="418"/>
      <c r="SQB265" s="418"/>
      <c r="SQC265" s="331"/>
      <c r="SQD265" s="332"/>
      <c r="SQE265" s="418"/>
      <c r="SQF265" s="223"/>
      <c r="SQG265" s="223"/>
      <c r="SQH265" s="333"/>
      <c r="SQI265" s="333"/>
      <c r="SQJ265" s="223"/>
      <c r="SQK265" s="418"/>
      <c r="SQL265" s="418"/>
      <c r="SQM265" s="331"/>
      <c r="SQN265" s="332"/>
      <c r="SQO265" s="418"/>
      <c r="SQP265" s="223"/>
      <c r="SQQ265" s="223"/>
      <c r="SQR265" s="333"/>
      <c r="SQS265" s="333"/>
      <c r="SQT265" s="223"/>
      <c r="SQU265" s="418"/>
      <c r="SQV265" s="418"/>
      <c r="SQW265" s="331"/>
      <c r="SQX265" s="332"/>
      <c r="SQY265" s="418"/>
      <c r="SQZ265" s="223"/>
      <c r="SRA265" s="223"/>
      <c r="SRB265" s="333"/>
      <c r="SRC265" s="333"/>
      <c r="SRD265" s="223"/>
      <c r="SRE265" s="418"/>
      <c r="SRF265" s="418"/>
      <c r="SRG265" s="331"/>
      <c r="SRH265" s="332"/>
      <c r="SRI265" s="418"/>
      <c r="SRJ265" s="223"/>
      <c r="SRK265" s="223"/>
      <c r="SRL265" s="333"/>
      <c r="SRM265" s="333"/>
      <c r="SRN265" s="223"/>
      <c r="SRO265" s="418"/>
      <c r="SRP265" s="418"/>
      <c r="SRQ265" s="331"/>
      <c r="SRR265" s="332"/>
      <c r="SRS265" s="418"/>
      <c r="SRT265" s="223"/>
      <c r="SRU265" s="223"/>
      <c r="SRV265" s="333"/>
      <c r="SRW265" s="333"/>
      <c r="SRX265" s="223"/>
      <c r="SRY265" s="418"/>
      <c r="SRZ265" s="418"/>
      <c r="SSA265" s="331"/>
      <c r="SSB265" s="332"/>
      <c r="SSC265" s="418"/>
      <c r="SSD265" s="223"/>
      <c r="SSE265" s="223"/>
      <c r="SSF265" s="333"/>
      <c r="SSG265" s="333"/>
      <c r="SSH265" s="223"/>
      <c r="SSI265" s="418"/>
      <c r="SSJ265" s="418"/>
      <c r="SSK265" s="331"/>
      <c r="SSL265" s="332"/>
      <c r="SSM265" s="418"/>
      <c r="SSN265" s="223"/>
      <c r="SSO265" s="223"/>
      <c r="SSP265" s="333"/>
      <c r="SSQ265" s="333"/>
      <c r="SSR265" s="223"/>
      <c r="SSS265" s="418"/>
      <c r="SST265" s="418"/>
      <c r="SSU265" s="331"/>
      <c r="SSV265" s="332"/>
      <c r="SSW265" s="418"/>
      <c r="SSX265" s="223"/>
      <c r="SSY265" s="223"/>
      <c r="SSZ265" s="333"/>
      <c r="STA265" s="333"/>
      <c r="STB265" s="223"/>
      <c r="STC265" s="418"/>
      <c r="STD265" s="418"/>
      <c r="STE265" s="331"/>
      <c r="STF265" s="332"/>
      <c r="STG265" s="418"/>
      <c r="STH265" s="223"/>
      <c r="STI265" s="223"/>
      <c r="STJ265" s="333"/>
      <c r="STK265" s="333"/>
      <c r="STL265" s="223"/>
      <c r="STM265" s="418"/>
      <c r="STN265" s="418"/>
      <c r="STO265" s="331"/>
      <c r="STP265" s="332"/>
      <c r="STQ265" s="418"/>
      <c r="STR265" s="223"/>
      <c r="STS265" s="223"/>
      <c r="STT265" s="333"/>
      <c r="STU265" s="333"/>
      <c r="STV265" s="223"/>
      <c r="STW265" s="418"/>
      <c r="STX265" s="418"/>
      <c r="STY265" s="331"/>
      <c r="STZ265" s="332"/>
      <c r="SUA265" s="418"/>
      <c r="SUB265" s="223"/>
      <c r="SUC265" s="223"/>
      <c r="SUD265" s="333"/>
      <c r="SUE265" s="333"/>
      <c r="SUF265" s="223"/>
      <c r="SUG265" s="418"/>
      <c r="SUH265" s="418"/>
      <c r="SUI265" s="331"/>
      <c r="SUJ265" s="332"/>
      <c r="SUK265" s="418"/>
      <c r="SUL265" s="223"/>
      <c r="SUM265" s="223"/>
      <c r="SUN265" s="333"/>
      <c r="SUO265" s="333"/>
      <c r="SUP265" s="223"/>
      <c r="SUQ265" s="418"/>
      <c r="SUR265" s="418"/>
      <c r="SUS265" s="331"/>
      <c r="SUT265" s="332"/>
      <c r="SUU265" s="418"/>
      <c r="SUV265" s="223"/>
      <c r="SUW265" s="223"/>
      <c r="SUX265" s="333"/>
      <c r="SUY265" s="333"/>
      <c r="SUZ265" s="223"/>
      <c r="SVA265" s="418"/>
      <c r="SVB265" s="418"/>
      <c r="SVC265" s="331"/>
      <c r="SVD265" s="332"/>
      <c r="SVE265" s="418"/>
      <c r="SVF265" s="223"/>
      <c r="SVG265" s="223"/>
      <c r="SVH265" s="333"/>
      <c r="SVI265" s="333"/>
      <c r="SVJ265" s="223"/>
      <c r="SVK265" s="418"/>
      <c r="SVL265" s="418"/>
      <c r="SVM265" s="331"/>
      <c r="SVN265" s="332"/>
      <c r="SVO265" s="418"/>
      <c r="SVP265" s="223"/>
      <c r="SVQ265" s="223"/>
      <c r="SVR265" s="333"/>
      <c r="SVS265" s="333"/>
      <c r="SVT265" s="223"/>
      <c r="SVU265" s="418"/>
      <c r="SVV265" s="418"/>
      <c r="SVW265" s="331"/>
      <c r="SVX265" s="332"/>
      <c r="SVY265" s="418"/>
      <c r="SVZ265" s="223"/>
      <c r="SWA265" s="223"/>
      <c r="SWB265" s="333"/>
      <c r="SWC265" s="333"/>
      <c r="SWD265" s="223"/>
      <c r="SWE265" s="418"/>
      <c r="SWF265" s="418"/>
      <c r="SWG265" s="331"/>
      <c r="SWH265" s="332"/>
      <c r="SWI265" s="418"/>
      <c r="SWJ265" s="223"/>
      <c r="SWK265" s="223"/>
      <c r="SWL265" s="333"/>
      <c r="SWM265" s="333"/>
      <c r="SWN265" s="223"/>
      <c r="SWO265" s="418"/>
      <c r="SWP265" s="418"/>
      <c r="SWQ265" s="331"/>
      <c r="SWR265" s="332"/>
      <c r="SWS265" s="418"/>
      <c r="SWT265" s="223"/>
      <c r="SWU265" s="223"/>
      <c r="SWV265" s="333"/>
      <c r="SWW265" s="333"/>
      <c r="SWX265" s="223"/>
      <c r="SWY265" s="418"/>
      <c r="SWZ265" s="418"/>
      <c r="SXA265" s="331"/>
      <c r="SXB265" s="332"/>
      <c r="SXC265" s="418"/>
      <c r="SXD265" s="223"/>
      <c r="SXE265" s="223"/>
      <c r="SXF265" s="333"/>
      <c r="SXG265" s="333"/>
      <c r="SXH265" s="223"/>
      <c r="SXI265" s="418"/>
      <c r="SXJ265" s="418"/>
      <c r="SXK265" s="331"/>
      <c r="SXL265" s="332"/>
      <c r="SXM265" s="418"/>
      <c r="SXN265" s="223"/>
      <c r="SXO265" s="223"/>
      <c r="SXP265" s="333"/>
      <c r="SXQ265" s="333"/>
      <c r="SXR265" s="223"/>
      <c r="SXS265" s="418"/>
      <c r="SXT265" s="418"/>
      <c r="SXU265" s="331"/>
      <c r="SXV265" s="332"/>
      <c r="SXW265" s="418"/>
      <c r="SXX265" s="223"/>
      <c r="SXY265" s="223"/>
      <c r="SXZ265" s="333"/>
      <c r="SYA265" s="333"/>
      <c r="SYB265" s="223"/>
      <c r="SYC265" s="418"/>
      <c r="SYD265" s="418"/>
      <c r="SYE265" s="331"/>
      <c r="SYF265" s="332"/>
      <c r="SYG265" s="418"/>
      <c r="SYH265" s="223"/>
      <c r="SYI265" s="223"/>
      <c r="SYJ265" s="333"/>
      <c r="SYK265" s="333"/>
      <c r="SYL265" s="223"/>
      <c r="SYM265" s="418"/>
      <c r="SYN265" s="418"/>
      <c r="SYO265" s="331"/>
      <c r="SYP265" s="332"/>
      <c r="SYQ265" s="418"/>
      <c r="SYR265" s="223"/>
      <c r="SYS265" s="223"/>
      <c r="SYT265" s="333"/>
      <c r="SYU265" s="333"/>
      <c r="SYV265" s="223"/>
      <c r="SYW265" s="418"/>
      <c r="SYX265" s="418"/>
      <c r="SYY265" s="331"/>
      <c r="SYZ265" s="332"/>
      <c r="SZA265" s="418"/>
      <c r="SZB265" s="223"/>
      <c r="SZC265" s="223"/>
      <c r="SZD265" s="333"/>
      <c r="SZE265" s="333"/>
      <c r="SZF265" s="223"/>
      <c r="SZG265" s="418"/>
      <c r="SZH265" s="418"/>
      <c r="SZI265" s="331"/>
      <c r="SZJ265" s="332"/>
      <c r="SZK265" s="418"/>
      <c r="SZL265" s="223"/>
      <c r="SZM265" s="223"/>
      <c r="SZN265" s="333"/>
      <c r="SZO265" s="333"/>
      <c r="SZP265" s="223"/>
      <c r="SZQ265" s="418"/>
      <c r="SZR265" s="418"/>
      <c r="SZS265" s="331"/>
      <c r="SZT265" s="332"/>
      <c r="SZU265" s="418"/>
      <c r="SZV265" s="223"/>
      <c r="SZW265" s="223"/>
      <c r="SZX265" s="333"/>
      <c r="SZY265" s="333"/>
      <c r="SZZ265" s="223"/>
      <c r="TAA265" s="418"/>
      <c r="TAB265" s="418"/>
      <c r="TAC265" s="331"/>
      <c r="TAD265" s="332"/>
      <c r="TAE265" s="418"/>
      <c r="TAF265" s="223"/>
      <c r="TAG265" s="223"/>
      <c r="TAH265" s="333"/>
      <c r="TAI265" s="333"/>
      <c r="TAJ265" s="223"/>
      <c r="TAK265" s="418"/>
      <c r="TAL265" s="418"/>
      <c r="TAM265" s="331"/>
      <c r="TAN265" s="332"/>
      <c r="TAO265" s="418"/>
      <c r="TAP265" s="223"/>
      <c r="TAQ265" s="223"/>
      <c r="TAR265" s="333"/>
      <c r="TAS265" s="333"/>
      <c r="TAT265" s="223"/>
      <c r="TAU265" s="418"/>
      <c r="TAV265" s="418"/>
      <c r="TAW265" s="331"/>
      <c r="TAX265" s="332"/>
      <c r="TAY265" s="418"/>
      <c r="TAZ265" s="223"/>
      <c r="TBA265" s="223"/>
      <c r="TBB265" s="333"/>
      <c r="TBC265" s="333"/>
      <c r="TBD265" s="223"/>
      <c r="TBE265" s="418"/>
      <c r="TBF265" s="418"/>
      <c r="TBG265" s="331"/>
      <c r="TBH265" s="332"/>
      <c r="TBI265" s="418"/>
      <c r="TBJ265" s="223"/>
      <c r="TBK265" s="223"/>
      <c r="TBL265" s="333"/>
      <c r="TBM265" s="333"/>
      <c r="TBN265" s="223"/>
      <c r="TBO265" s="418"/>
      <c r="TBP265" s="418"/>
      <c r="TBQ265" s="331"/>
      <c r="TBR265" s="332"/>
      <c r="TBS265" s="418"/>
      <c r="TBT265" s="223"/>
      <c r="TBU265" s="223"/>
      <c r="TBV265" s="333"/>
      <c r="TBW265" s="333"/>
      <c r="TBX265" s="223"/>
      <c r="TBY265" s="418"/>
      <c r="TBZ265" s="418"/>
      <c r="TCA265" s="331"/>
      <c r="TCB265" s="332"/>
      <c r="TCC265" s="418"/>
      <c r="TCD265" s="223"/>
      <c r="TCE265" s="223"/>
      <c r="TCF265" s="333"/>
      <c r="TCG265" s="333"/>
      <c r="TCH265" s="223"/>
      <c r="TCI265" s="418"/>
      <c r="TCJ265" s="418"/>
      <c r="TCK265" s="331"/>
      <c r="TCL265" s="332"/>
      <c r="TCM265" s="418"/>
      <c r="TCN265" s="223"/>
      <c r="TCO265" s="223"/>
      <c r="TCP265" s="333"/>
      <c r="TCQ265" s="333"/>
      <c r="TCR265" s="223"/>
      <c r="TCS265" s="418"/>
      <c r="TCT265" s="418"/>
      <c r="TCU265" s="331"/>
      <c r="TCV265" s="332"/>
      <c r="TCW265" s="418"/>
      <c r="TCX265" s="223"/>
      <c r="TCY265" s="223"/>
      <c r="TCZ265" s="333"/>
      <c r="TDA265" s="333"/>
      <c r="TDB265" s="223"/>
      <c r="TDC265" s="418"/>
      <c r="TDD265" s="418"/>
      <c r="TDE265" s="331"/>
      <c r="TDF265" s="332"/>
      <c r="TDG265" s="418"/>
      <c r="TDH265" s="223"/>
      <c r="TDI265" s="223"/>
      <c r="TDJ265" s="333"/>
      <c r="TDK265" s="333"/>
      <c r="TDL265" s="223"/>
      <c r="TDM265" s="418"/>
      <c r="TDN265" s="418"/>
      <c r="TDO265" s="331"/>
      <c r="TDP265" s="332"/>
      <c r="TDQ265" s="418"/>
      <c r="TDR265" s="223"/>
      <c r="TDS265" s="223"/>
      <c r="TDT265" s="333"/>
      <c r="TDU265" s="333"/>
      <c r="TDV265" s="223"/>
      <c r="TDW265" s="418"/>
      <c r="TDX265" s="418"/>
      <c r="TDY265" s="331"/>
      <c r="TDZ265" s="332"/>
      <c r="TEA265" s="418"/>
      <c r="TEB265" s="223"/>
      <c r="TEC265" s="223"/>
      <c r="TED265" s="333"/>
      <c r="TEE265" s="333"/>
      <c r="TEF265" s="223"/>
      <c r="TEG265" s="418"/>
      <c r="TEH265" s="418"/>
      <c r="TEI265" s="331"/>
      <c r="TEJ265" s="332"/>
      <c r="TEK265" s="418"/>
      <c r="TEL265" s="223"/>
      <c r="TEM265" s="223"/>
      <c r="TEN265" s="333"/>
      <c r="TEO265" s="333"/>
      <c r="TEP265" s="223"/>
      <c r="TEQ265" s="418"/>
      <c r="TER265" s="418"/>
      <c r="TES265" s="331"/>
      <c r="TET265" s="332"/>
      <c r="TEU265" s="418"/>
      <c r="TEV265" s="223"/>
      <c r="TEW265" s="223"/>
      <c r="TEX265" s="333"/>
      <c r="TEY265" s="333"/>
      <c r="TEZ265" s="223"/>
      <c r="TFA265" s="418"/>
      <c r="TFB265" s="418"/>
      <c r="TFC265" s="331"/>
      <c r="TFD265" s="332"/>
      <c r="TFE265" s="418"/>
      <c r="TFF265" s="223"/>
      <c r="TFG265" s="223"/>
      <c r="TFH265" s="333"/>
      <c r="TFI265" s="333"/>
      <c r="TFJ265" s="223"/>
      <c r="TFK265" s="418"/>
      <c r="TFL265" s="418"/>
      <c r="TFM265" s="331"/>
      <c r="TFN265" s="332"/>
      <c r="TFO265" s="418"/>
      <c r="TFP265" s="223"/>
      <c r="TFQ265" s="223"/>
      <c r="TFR265" s="333"/>
      <c r="TFS265" s="333"/>
      <c r="TFT265" s="223"/>
      <c r="TFU265" s="418"/>
      <c r="TFV265" s="418"/>
      <c r="TFW265" s="331"/>
      <c r="TFX265" s="332"/>
      <c r="TFY265" s="418"/>
      <c r="TFZ265" s="223"/>
      <c r="TGA265" s="223"/>
      <c r="TGB265" s="333"/>
      <c r="TGC265" s="333"/>
      <c r="TGD265" s="223"/>
      <c r="TGE265" s="418"/>
      <c r="TGF265" s="418"/>
      <c r="TGG265" s="331"/>
      <c r="TGH265" s="332"/>
      <c r="TGI265" s="418"/>
      <c r="TGJ265" s="223"/>
      <c r="TGK265" s="223"/>
      <c r="TGL265" s="333"/>
      <c r="TGM265" s="333"/>
      <c r="TGN265" s="223"/>
      <c r="TGO265" s="418"/>
      <c r="TGP265" s="418"/>
      <c r="TGQ265" s="331"/>
      <c r="TGR265" s="332"/>
      <c r="TGS265" s="418"/>
      <c r="TGT265" s="223"/>
      <c r="TGU265" s="223"/>
      <c r="TGV265" s="333"/>
      <c r="TGW265" s="333"/>
      <c r="TGX265" s="223"/>
      <c r="TGY265" s="418"/>
      <c r="TGZ265" s="418"/>
      <c r="THA265" s="331"/>
      <c r="THB265" s="332"/>
      <c r="THC265" s="418"/>
      <c r="THD265" s="223"/>
      <c r="THE265" s="223"/>
      <c r="THF265" s="333"/>
      <c r="THG265" s="333"/>
      <c r="THH265" s="223"/>
      <c r="THI265" s="418"/>
      <c r="THJ265" s="418"/>
      <c r="THK265" s="331"/>
      <c r="THL265" s="332"/>
      <c r="THM265" s="418"/>
      <c r="THN265" s="223"/>
      <c r="THO265" s="223"/>
      <c r="THP265" s="333"/>
      <c r="THQ265" s="333"/>
      <c r="THR265" s="223"/>
      <c r="THS265" s="418"/>
      <c r="THT265" s="418"/>
      <c r="THU265" s="331"/>
      <c r="THV265" s="332"/>
      <c r="THW265" s="418"/>
      <c r="THX265" s="223"/>
      <c r="THY265" s="223"/>
      <c r="THZ265" s="333"/>
      <c r="TIA265" s="333"/>
      <c r="TIB265" s="223"/>
      <c r="TIC265" s="418"/>
      <c r="TID265" s="418"/>
      <c r="TIE265" s="331"/>
      <c r="TIF265" s="332"/>
      <c r="TIG265" s="418"/>
      <c r="TIH265" s="223"/>
      <c r="TII265" s="223"/>
      <c r="TIJ265" s="333"/>
      <c r="TIK265" s="333"/>
      <c r="TIL265" s="223"/>
      <c r="TIM265" s="418"/>
      <c r="TIN265" s="418"/>
      <c r="TIO265" s="331"/>
      <c r="TIP265" s="332"/>
      <c r="TIQ265" s="418"/>
      <c r="TIR265" s="223"/>
      <c r="TIS265" s="223"/>
      <c r="TIT265" s="333"/>
      <c r="TIU265" s="333"/>
      <c r="TIV265" s="223"/>
      <c r="TIW265" s="418"/>
      <c r="TIX265" s="418"/>
      <c r="TIY265" s="331"/>
      <c r="TIZ265" s="332"/>
      <c r="TJA265" s="418"/>
      <c r="TJB265" s="223"/>
      <c r="TJC265" s="223"/>
      <c r="TJD265" s="333"/>
      <c r="TJE265" s="333"/>
      <c r="TJF265" s="223"/>
      <c r="TJG265" s="418"/>
      <c r="TJH265" s="418"/>
      <c r="TJI265" s="331"/>
      <c r="TJJ265" s="332"/>
      <c r="TJK265" s="418"/>
      <c r="TJL265" s="223"/>
      <c r="TJM265" s="223"/>
      <c r="TJN265" s="333"/>
      <c r="TJO265" s="333"/>
      <c r="TJP265" s="223"/>
      <c r="TJQ265" s="418"/>
      <c r="TJR265" s="418"/>
      <c r="TJS265" s="331"/>
      <c r="TJT265" s="332"/>
      <c r="TJU265" s="418"/>
      <c r="TJV265" s="223"/>
      <c r="TJW265" s="223"/>
      <c r="TJX265" s="333"/>
      <c r="TJY265" s="333"/>
      <c r="TJZ265" s="223"/>
      <c r="TKA265" s="418"/>
      <c r="TKB265" s="418"/>
      <c r="TKC265" s="331"/>
      <c r="TKD265" s="332"/>
      <c r="TKE265" s="418"/>
      <c r="TKF265" s="223"/>
      <c r="TKG265" s="223"/>
      <c r="TKH265" s="333"/>
      <c r="TKI265" s="333"/>
      <c r="TKJ265" s="223"/>
      <c r="TKK265" s="418"/>
      <c r="TKL265" s="418"/>
      <c r="TKM265" s="331"/>
      <c r="TKN265" s="332"/>
      <c r="TKO265" s="418"/>
      <c r="TKP265" s="223"/>
      <c r="TKQ265" s="223"/>
      <c r="TKR265" s="333"/>
      <c r="TKS265" s="333"/>
      <c r="TKT265" s="223"/>
      <c r="TKU265" s="418"/>
      <c r="TKV265" s="418"/>
      <c r="TKW265" s="331"/>
      <c r="TKX265" s="332"/>
      <c r="TKY265" s="418"/>
      <c r="TKZ265" s="223"/>
      <c r="TLA265" s="223"/>
      <c r="TLB265" s="333"/>
      <c r="TLC265" s="333"/>
      <c r="TLD265" s="223"/>
      <c r="TLE265" s="418"/>
      <c r="TLF265" s="418"/>
      <c r="TLG265" s="331"/>
      <c r="TLH265" s="332"/>
      <c r="TLI265" s="418"/>
      <c r="TLJ265" s="223"/>
      <c r="TLK265" s="223"/>
      <c r="TLL265" s="333"/>
      <c r="TLM265" s="333"/>
      <c r="TLN265" s="223"/>
      <c r="TLO265" s="418"/>
      <c r="TLP265" s="418"/>
      <c r="TLQ265" s="331"/>
      <c r="TLR265" s="332"/>
      <c r="TLS265" s="418"/>
      <c r="TLT265" s="223"/>
      <c r="TLU265" s="223"/>
      <c r="TLV265" s="333"/>
      <c r="TLW265" s="333"/>
      <c r="TLX265" s="223"/>
      <c r="TLY265" s="418"/>
      <c r="TLZ265" s="418"/>
      <c r="TMA265" s="331"/>
      <c r="TMB265" s="332"/>
      <c r="TMC265" s="418"/>
      <c r="TMD265" s="223"/>
      <c r="TME265" s="223"/>
      <c r="TMF265" s="333"/>
      <c r="TMG265" s="333"/>
      <c r="TMH265" s="223"/>
      <c r="TMI265" s="418"/>
      <c r="TMJ265" s="418"/>
      <c r="TMK265" s="331"/>
      <c r="TML265" s="332"/>
      <c r="TMM265" s="418"/>
      <c r="TMN265" s="223"/>
      <c r="TMO265" s="223"/>
      <c r="TMP265" s="333"/>
      <c r="TMQ265" s="333"/>
      <c r="TMR265" s="223"/>
      <c r="TMS265" s="418"/>
      <c r="TMT265" s="418"/>
      <c r="TMU265" s="331"/>
      <c r="TMV265" s="332"/>
      <c r="TMW265" s="418"/>
      <c r="TMX265" s="223"/>
      <c r="TMY265" s="223"/>
      <c r="TMZ265" s="333"/>
      <c r="TNA265" s="333"/>
      <c r="TNB265" s="223"/>
      <c r="TNC265" s="418"/>
      <c r="TND265" s="418"/>
      <c r="TNE265" s="331"/>
      <c r="TNF265" s="332"/>
      <c r="TNG265" s="418"/>
      <c r="TNH265" s="223"/>
      <c r="TNI265" s="223"/>
      <c r="TNJ265" s="333"/>
      <c r="TNK265" s="333"/>
      <c r="TNL265" s="223"/>
      <c r="TNM265" s="418"/>
      <c r="TNN265" s="418"/>
      <c r="TNO265" s="331"/>
      <c r="TNP265" s="332"/>
      <c r="TNQ265" s="418"/>
      <c r="TNR265" s="223"/>
      <c r="TNS265" s="223"/>
      <c r="TNT265" s="333"/>
      <c r="TNU265" s="333"/>
      <c r="TNV265" s="223"/>
      <c r="TNW265" s="418"/>
      <c r="TNX265" s="418"/>
      <c r="TNY265" s="331"/>
      <c r="TNZ265" s="332"/>
      <c r="TOA265" s="418"/>
      <c r="TOB265" s="223"/>
      <c r="TOC265" s="223"/>
      <c r="TOD265" s="333"/>
      <c r="TOE265" s="333"/>
      <c r="TOF265" s="223"/>
      <c r="TOG265" s="418"/>
      <c r="TOH265" s="418"/>
      <c r="TOI265" s="331"/>
      <c r="TOJ265" s="332"/>
      <c r="TOK265" s="418"/>
      <c r="TOL265" s="223"/>
      <c r="TOM265" s="223"/>
      <c r="TON265" s="333"/>
      <c r="TOO265" s="333"/>
      <c r="TOP265" s="223"/>
      <c r="TOQ265" s="418"/>
      <c r="TOR265" s="418"/>
      <c r="TOS265" s="331"/>
      <c r="TOT265" s="332"/>
      <c r="TOU265" s="418"/>
      <c r="TOV265" s="223"/>
      <c r="TOW265" s="223"/>
      <c r="TOX265" s="333"/>
      <c r="TOY265" s="333"/>
      <c r="TOZ265" s="223"/>
      <c r="TPA265" s="418"/>
      <c r="TPB265" s="418"/>
      <c r="TPC265" s="331"/>
      <c r="TPD265" s="332"/>
      <c r="TPE265" s="418"/>
      <c r="TPF265" s="223"/>
      <c r="TPG265" s="223"/>
      <c r="TPH265" s="333"/>
      <c r="TPI265" s="333"/>
      <c r="TPJ265" s="223"/>
      <c r="TPK265" s="418"/>
      <c r="TPL265" s="418"/>
      <c r="TPM265" s="331"/>
      <c r="TPN265" s="332"/>
      <c r="TPO265" s="418"/>
      <c r="TPP265" s="223"/>
      <c r="TPQ265" s="223"/>
      <c r="TPR265" s="333"/>
      <c r="TPS265" s="333"/>
      <c r="TPT265" s="223"/>
      <c r="TPU265" s="418"/>
      <c r="TPV265" s="418"/>
      <c r="TPW265" s="331"/>
      <c r="TPX265" s="332"/>
      <c r="TPY265" s="418"/>
      <c r="TPZ265" s="223"/>
      <c r="TQA265" s="223"/>
      <c r="TQB265" s="333"/>
      <c r="TQC265" s="333"/>
      <c r="TQD265" s="223"/>
      <c r="TQE265" s="418"/>
      <c r="TQF265" s="418"/>
      <c r="TQG265" s="331"/>
      <c r="TQH265" s="332"/>
      <c r="TQI265" s="418"/>
      <c r="TQJ265" s="223"/>
      <c r="TQK265" s="223"/>
      <c r="TQL265" s="333"/>
      <c r="TQM265" s="333"/>
      <c r="TQN265" s="223"/>
      <c r="TQO265" s="418"/>
      <c r="TQP265" s="418"/>
      <c r="TQQ265" s="331"/>
      <c r="TQR265" s="332"/>
      <c r="TQS265" s="418"/>
      <c r="TQT265" s="223"/>
      <c r="TQU265" s="223"/>
      <c r="TQV265" s="333"/>
      <c r="TQW265" s="333"/>
      <c r="TQX265" s="223"/>
      <c r="TQY265" s="418"/>
      <c r="TQZ265" s="418"/>
      <c r="TRA265" s="331"/>
      <c r="TRB265" s="332"/>
      <c r="TRC265" s="418"/>
      <c r="TRD265" s="223"/>
      <c r="TRE265" s="223"/>
      <c r="TRF265" s="333"/>
      <c r="TRG265" s="333"/>
      <c r="TRH265" s="223"/>
      <c r="TRI265" s="418"/>
      <c r="TRJ265" s="418"/>
      <c r="TRK265" s="331"/>
      <c r="TRL265" s="332"/>
      <c r="TRM265" s="418"/>
      <c r="TRN265" s="223"/>
      <c r="TRO265" s="223"/>
      <c r="TRP265" s="333"/>
      <c r="TRQ265" s="333"/>
      <c r="TRR265" s="223"/>
      <c r="TRS265" s="418"/>
      <c r="TRT265" s="418"/>
      <c r="TRU265" s="331"/>
      <c r="TRV265" s="332"/>
      <c r="TRW265" s="418"/>
      <c r="TRX265" s="223"/>
      <c r="TRY265" s="223"/>
      <c r="TRZ265" s="333"/>
      <c r="TSA265" s="333"/>
      <c r="TSB265" s="223"/>
      <c r="TSC265" s="418"/>
      <c r="TSD265" s="418"/>
      <c r="TSE265" s="331"/>
      <c r="TSF265" s="332"/>
      <c r="TSG265" s="418"/>
      <c r="TSH265" s="223"/>
      <c r="TSI265" s="223"/>
      <c r="TSJ265" s="333"/>
      <c r="TSK265" s="333"/>
      <c r="TSL265" s="223"/>
      <c r="TSM265" s="418"/>
      <c r="TSN265" s="418"/>
      <c r="TSO265" s="331"/>
      <c r="TSP265" s="332"/>
      <c r="TSQ265" s="418"/>
      <c r="TSR265" s="223"/>
      <c r="TSS265" s="223"/>
      <c r="TST265" s="333"/>
      <c r="TSU265" s="333"/>
      <c r="TSV265" s="223"/>
      <c r="TSW265" s="418"/>
      <c r="TSX265" s="418"/>
      <c r="TSY265" s="331"/>
      <c r="TSZ265" s="332"/>
      <c r="TTA265" s="418"/>
      <c r="TTB265" s="223"/>
      <c r="TTC265" s="223"/>
      <c r="TTD265" s="333"/>
      <c r="TTE265" s="333"/>
      <c r="TTF265" s="223"/>
      <c r="TTG265" s="418"/>
      <c r="TTH265" s="418"/>
      <c r="TTI265" s="331"/>
      <c r="TTJ265" s="332"/>
      <c r="TTK265" s="418"/>
      <c r="TTL265" s="223"/>
      <c r="TTM265" s="223"/>
      <c r="TTN265" s="333"/>
      <c r="TTO265" s="333"/>
      <c r="TTP265" s="223"/>
      <c r="TTQ265" s="418"/>
      <c r="TTR265" s="418"/>
      <c r="TTS265" s="331"/>
      <c r="TTT265" s="332"/>
      <c r="TTU265" s="418"/>
      <c r="TTV265" s="223"/>
      <c r="TTW265" s="223"/>
      <c r="TTX265" s="333"/>
      <c r="TTY265" s="333"/>
      <c r="TTZ265" s="223"/>
      <c r="TUA265" s="418"/>
      <c r="TUB265" s="418"/>
      <c r="TUC265" s="331"/>
      <c r="TUD265" s="332"/>
      <c r="TUE265" s="418"/>
      <c r="TUF265" s="223"/>
      <c r="TUG265" s="223"/>
      <c r="TUH265" s="333"/>
      <c r="TUI265" s="333"/>
      <c r="TUJ265" s="223"/>
      <c r="TUK265" s="418"/>
      <c r="TUL265" s="418"/>
      <c r="TUM265" s="331"/>
      <c r="TUN265" s="332"/>
      <c r="TUO265" s="418"/>
      <c r="TUP265" s="223"/>
      <c r="TUQ265" s="223"/>
      <c r="TUR265" s="333"/>
      <c r="TUS265" s="333"/>
      <c r="TUT265" s="223"/>
      <c r="TUU265" s="418"/>
      <c r="TUV265" s="418"/>
      <c r="TUW265" s="331"/>
      <c r="TUX265" s="332"/>
      <c r="TUY265" s="418"/>
      <c r="TUZ265" s="223"/>
      <c r="TVA265" s="223"/>
      <c r="TVB265" s="333"/>
      <c r="TVC265" s="333"/>
      <c r="TVD265" s="223"/>
      <c r="TVE265" s="418"/>
      <c r="TVF265" s="418"/>
      <c r="TVG265" s="331"/>
      <c r="TVH265" s="332"/>
      <c r="TVI265" s="418"/>
      <c r="TVJ265" s="223"/>
      <c r="TVK265" s="223"/>
      <c r="TVL265" s="333"/>
      <c r="TVM265" s="333"/>
      <c r="TVN265" s="223"/>
      <c r="TVO265" s="418"/>
      <c r="TVP265" s="418"/>
      <c r="TVQ265" s="331"/>
      <c r="TVR265" s="332"/>
      <c r="TVS265" s="418"/>
      <c r="TVT265" s="223"/>
      <c r="TVU265" s="223"/>
      <c r="TVV265" s="333"/>
      <c r="TVW265" s="333"/>
      <c r="TVX265" s="223"/>
      <c r="TVY265" s="418"/>
      <c r="TVZ265" s="418"/>
      <c r="TWA265" s="331"/>
      <c r="TWB265" s="332"/>
      <c r="TWC265" s="418"/>
      <c r="TWD265" s="223"/>
      <c r="TWE265" s="223"/>
      <c r="TWF265" s="333"/>
      <c r="TWG265" s="333"/>
      <c r="TWH265" s="223"/>
      <c r="TWI265" s="418"/>
      <c r="TWJ265" s="418"/>
      <c r="TWK265" s="331"/>
      <c r="TWL265" s="332"/>
      <c r="TWM265" s="418"/>
      <c r="TWN265" s="223"/>
      <c r="TWO265" s="223"/>
      <c r="TWP265" s="333"/>
      <c r="TWQ265" s="333"/>
      <c r="TWR265" s="223"/>
      <c r="TWS265" s="418"/>
      <c r="TWT265" s="418"/>
      <c r="TWU265" s="331"/>
      <c r="TWV265" s="332"/>
      <c r="TWW265" s="418"/>
      <c r="TWX265" s="223"/>
      <c r="TWY265" s="223"/>
      <c r="TWZ265" s="333"/>
      <c r="TXA265" s="333"/>
      <c r="TXB265" s="223"/>
      <c r="TXC265" s="418"/>
      <c r="TXD265" s="418"/>
      <c r="TXE265" s="331"/>
      <c r="TXF265" s="332"/>
      <c r="TXG265" s="418"/>
      <c r="TXH265" s="223"/>
      <c r="TXI265" s="223"/>
      <c r="TXJ265" s="333"/>
      <c r="TXK265" s="333"/>
      <c r="TXL265" s="223"/>
      <c r="TXM265" s="418"/>
      <c r="TXN265" s="418"/>
      <c r="TXO265" s="331"/>
      <c r="TXP265" s="332"/>
      <c r="TXQ265" s="418"/>
      <c r="TXR265" s="223"/>
      <c r="TXS265" s="223"/>
      <c r="TXT265" s="333"/>
      <c r="TXU265" s="333"/>
      <c r="TXV265" s="223"/>
      <c r="TXW265" s="418"/>
      <c r="TXX265" s="418"/>
      <c r="TXY265" s="331"/>
      <c r="TXZ265" s="332"/>
      <c r="TYA265" s="418"/>
      <c r="TYB265" s="223"/>
      <c r="TYC265" s="223"/>
      <c r="TYD265" s="333"/>
      <c r="TYE265" s="333"/>
      <c r="TYF265" s="223"/>
      <c r="TYG265" s="418"/>
      <c r="TYH265" s="418"/>
      <c r="TYI265" s="331"/>
      <c r="TYJ265" s="332"/>
      <c r="TYK265" s="418"/>
      <c r="TYL265" s="223"/>
      <c r="TYM265" s="223"/>
      <c r="TYN265" s="333"/>
      <c r="TYO265" s="333"/>
      <c r="TYP265" s="223"/>
      <c r="TYQ265" s="418"/>
      <c r="TYR265" s="418"/>
      <c r="TYS265" s="331"/>
      <c r="TYT265" s="332"/>
      <c r="TYU265" s="418"/>
      <c r="TYV265" s="223"/>
      <c r="TYW265" s="223"/>
      <c r="TYX265" s="333"/>
      <c r="TYY265" s="333"/>
      <c r="TYZ265" s="223"/>
      <c r="TZA265" s="418"/>
      <c r="TZB265" s="418"/>
      <c r="TZC265" s="331"/>
      <c r="TZD265" s="332"/>
      <c r="TZE265" s="418"/>
      <c r="TZF265" s="223"/>
      <c r="TZG265" s="223"/>
      <c r="TZH265" s="333"/>
      <c r="TZI265" s="333"/>
      <c r="TZJ265" s="223"/>
      <c r="TZK265" s="418"/>
      <c r="TZL265" s="418"/>
      <c r="TZM265" s="331"/>
      <c r="TZN265" s="332"/>
      <c r="TZO265" s="418"/>
      <c r="TZP265" s="223"/>
      <c r="TZQ265" s="223"/>
      <c r="TZR265" s="333"/>
      <c r="TZS265" s="333"/>
      <c r="TZT265" s="223"/>
      <c r="TZU265" s="418"/>
      <c r="TZV265" s="418"/>
      <c r="TZW265" s="331"/>
      <c r="TZX265" s="332"/>
      <c r="TZY265" s="418"/>
      <c r="TZZ265" s="223"/>
      <c r="UAA265" s="223"/>
      <c r="UAB265" s="333"/>
      <c r="UAC265" s="333"/>
      <c r="UAD265" s="223"/>
      <c r="UAE265" s="418"/>
      <c r="UAF265" s="418"/>
      <c r="UAG265" s="331"/>
      <c r="UAH265" s="332"/>
      <c r="UAI265" s="418"/>
      <c r="UAJ265" s="223"/>
      <c r="UAK265" s="223"/>
      <c r="UAL265" s="333"/>
      <c r="UAM265" s="333"/>
      <c r="UAN265" s="223"/>
      <c r="UAO265" s="418"/>
      <c r="UAP265" s="418"/>
      <c r="UAQ265" s="331"/>
      <c r="UAR265" s="332"/>
      <c r="UAS265" s="418"/>
      <c r="UAT265" s="223"/>
      <c r="UAU265" s="223"/>
      <c r="UAV265" s="333"/>
      <c r="UAW265" s="333"/>
      <c r="UAX265" s="223"/>
      <c r="UAY265" s="418"/>
      <c r="UAZ265" s="418"/>
      <c r="UBA265" s="331"/>
      <c r="UBB265" s="332"/>
      <c r="UBC265" s="418"/>
      <c r="UBD265" s="223"/>
      <c r="UBE265" s="223"/>
      <c r="UBF265" s="333"/>
      <c r="UBG265" s="333"/>
      <c r="UBH265" s="223"/>
      <c r="UBI265" s="418"/>
      <c r="UBJ265" s="418"/>
      <c r="UBK265" s="331"/>
      <c r="UBL265" s="332"/>
      <c r="UBM265" s="418"/>
      <c r="UBN265" s="223"/>
      <c r="UBO265" s="223"/>
      <c r="UBP265" s="333"/>
      <c r="UBQ265" s="333"/>
      <c r="UBR265" s="223"/>
      <c r="UBS265" s="418"/>
      <c r="UBT265" s="418"/>
      <c r="UBU265" s="331"/>
      <c r="UBV265" s="332"/>
      <c r="UBW265" s="418"/>
      <c r="UBX265" s="223"/>
      <c r="UBY265" s="223"/>
      <c r="UBZ265" s="333"/>
      <c r="UCA265" s="333"/>
      <c r="UCB265" s="223"/>
      <c r="UCC265" s="418"/>
      <c r="UCD265" s="418"/>
      <c r="UCE265" s="331"/>
      <c r="UCF265" s="332"/>
      <c r="UCG265" s="418"/>
      <c r="UCH265" s="223"/>
      <c r="UCI265" s="223"/>
      <c r="UCJ265" s="333"/>
      <c r="UCK265" s="333"/>
      <c r="UCL265" s="223"/>
      <c r="UCM265" s="418"/>
      <c r="UCN265" s="418"/>
      <c r="UCO265" s="331"/>
      <c r="UCP265" s="332"/>
      <c r="UCQ265" s="418"/>
      <c r="UCR265" s="223"/>
      <c r="UCS265" s="223"/>
      <c r="UCT265" s="333"/>
      <c r="UCU265" s="333"/>
      <c r="UCV265" s="223"/>
      <c r="UCW265" s="418"/>
      <c r="UCX265" s="418"/>
      <c r="UCY265" s="331"/>
      <c r="UCZ265" s="332"/>
      <c r="UDA265" s="418"/>
      <c r="UDB265" s="223"/>
      <c r="UDC265" s="223"/>
      <c r="UDD265" s="333"/>
      <c r="UDE265" s="333"/>
      <c r="UDF265" s="223"/>
      <c r="UDG265" s="418"/>
      <c r="UDH265" s="418"/>
      <c r="UDI265" s="331"/>
      <c r="UDJ265" s="332"/>
      <c r="UDK265" s="418"/>
      <c r="UDL265" s="223"/>
      <c r="UDM265" s="223"/>
      <c r="UDN265" s="333"/>
      <c r="UDO265" s="333"/>
      <c r="UDP265" s="223"/>
      <c r="UDQ265" s="418"/>
      <c r="UDR265" s="418"/>
      <c r="UDS265" s="331"/>
      <c r="UDT265" s="332"/>
      <c r="UDU265" s="418"/>
      <c r="UDV265" s="223"/>
      <c r="UDW265" s="223"/>
      <c r="UDX265" s="333"/>
      <c r="UDY265" s="333"/>
      <c r="UDZ265" s="223"/>
      <c r="UEA265" s="418"/>
      <c r="UEB265" s="418"/>
      <c r="UEC265" s="331"/>
      <c r="UED265" s="332"/>
      <c r="UEE265" s="418"/>
      <c r="UEF265" s="223"/>
      <c r="UEG265" s="223"/>
      <c r="UEH265" s="333"/>
      <c r="UEI265" s="333"/>
      <c r="UEJ265" s="223"/>
      <c r="UEK265" s="418"/>
      <c r="UEL265" s="418"/>
      <c r="UEM265" s="331"/>
      <c r="UEN265" s="332"/>
      <c r="UEO265" s="418"/>
      <c r="UEP265" s="223"/>
      <c r="UEQ265" s="223"/>
      <c r="UER265" s="333"/>
      <c r="UES265" s="333"/>
      <c r="UET265" s="223"/>
      <c r="UEU265" s="418"/>
      <c r="UEV265" s="418"/>
      <c r="UEW265" s="331"/>
      <c r="UEX265" s="332"/>
      <c r="UEY265" s="418"/>
      <c r="UEZ265" s="223"/>
      <c r="UFA265" s="223"/>
      <c r="UFB265" s="333"/>
      <c r="UFC265" s="333"/>
      <c r="UFD265" s="223"/>
      <c r="UFE265" s="418"/>
      <c r="UFF265" s="418"/>
      <c r="UFG265" s="331"/>
      <c r="UFH265" s="332"/>
      <c r="UFI265" s="418"/>
      <c r="UFJ265" s="223"/>
      <c r="UFK265" s="223"/>
      <c r="UFL265" s="333"/>
      <c r="UFM265" s="333"/>
      <c r="UFN265" s="223"/>
      <c r="UFO265" s="418"/>
      <c r="UFP265" s="418"/>
      <c r="UFQ265" s="331"/>
      <c r="UFR265" s="332"/>
      <c r="UFS265" s="418"/>
      <c r="UFT265" s="223"/>
      <c r="UFU265" s="223"/>
      <c r="UFV265" s="333"/>
      <c r="UFW265" s="333"/>
      <c r="UFX265" s="223"/>
      <c r="UFY265" s="418"/>
      <c r="UFZ265" s="418"/>
      <c r="UGA265" s="331"/>
      <c r="UGB265" s="332"/>
      <c r="UGC265" s="418"/>
      <c r="UGD265" s="223"/>
      <c r="UGE265" s="223"/>
      <c r="UGF265" s="333"/>
      <c r="UGG265" s="333"/>
      <c r="UGH265" s="223"/>
      <c r="UGI265" s="418"/>
      <c r="UGJ265" s="418"/>
      <c r="UGK265" s="331"/>
      <c r="UGL265" s="332"/>
      <c r="UGM265" s="418"/>
      <c r="UGN265" s="223"/>
      <c r="UGO265" s="223"/>
      <c r="UGP265" s="333"/>
      <c r="UGQ265" s="333"/>
      <c r="UGR265" s="223"/>
      <c r="UGS265" s="418"/>
      <c r="UGT265" s="418"/>
      <c r="UGU265" s="331"/>
      <c r="UGV265" s="332"/>
      <c r="UGW265" s="418"/>
      <c r="UGX265" s="223"/>
      <c r="UGY265" s="223"/>
      <c r="UGZ265" s="333"/>
      <c r="UHA265" s="333"/>
      <c r="UHB265" s="223"/>
      <c r="UHC265" s="418"/>
      <c r="UHD265" s="418"/>
      <c r="UHE265" s="331"/>
      <c r="UHF265" s="332"/>
      <c r="UHG265" s="418"/>
      <c r="UHH265" s="223"/>
      <c r="UHI265" s="223"/>
      <c r="UHJ265" s="333"/>
      <c r="UHK265" s="333"/>
      <c r="UHL265" s="223"/>
      <c r="UHM265" s="418"/>
      <c r="UHN265" s="418"/>
      <c r="UHO265" s="331"/>
      <c r="UHP265" s="332"/>
      <c r="UHQ265" s="418"/>
      <c r="UHR265" s="223"/>
      <c r="UHS265" s="223"/>
      <c r="UHT265" s="333"/>
      <c r="UHU265" s="333"/>
      <c r="UHV265" s="223"/>
      <c r="UHW265" s="418"/>
      <c r="UHX265" s="418"/>
      <c r="UHY265" s="331"/>
      <c r="UHZ265" s="332"/>
      <c r="UIA265" s="418"/>
      <c r="UIB265" s="223"/>
      <c r="UIC265" s="223"/>
      <c r="UID265" s="333"/>
      <c r="UIE265" s="333"/>
      <c r="UIF265" s="223"/>
      <c r="UIG265" s="418"/>
      <c r="UIH265" s="418"/>
      <c r="UII265" s="331"/>
      <c r="UIJ265" s="332"/>
      <c r="UIK265" s="418"/>
      <c r="UIL265" s="223"/>
      <c r="UIM265" s="223"/>
      <c r="UIN265" s="333"/>
      <c r="UIO265" s="333"/>
      <c r="UIP265" s="223"/>
      <c r="UIQ265" s="418"/>
      <c r="UIR265" s="418"/>
      <c r="UIS265" s="331"/>
      <c r="UIT265" s="332"/>
      <c r="UIU265" s="418"/>
      <c r="UIV265" s="223"/>
      <c r="UIW265" s="223"/>
      <c r="UIX265" s="333"/>
      <c r="UIY265" s="333"/>
      <c r="UIZ265" s="223"/>
      <c r="UJA265" s="418"/>
      <c r="UJB265" s="418"/>
      <c r="UJC265" s="331"/>
      <c r="UJD265" s="332"/>
      <c r="UJE265" s="418"/>
      <c r="UJF265" s="223"/>
      <c r="UJG265" s="223"/>
      <c r="UJH265" s="333"/>
      <c r="UJI265" s="333"/>
      <c r="UJJ265" s="223"/>
      <c r="UJK265" s="418"/>
      <c r="UJL265" s="418"/>
      <c r="UJM265" s="331"/>
      <c r="UJN265" s="332"/>
      <c r="UJO265" s="418"/>
      <c r="UJP265" s="223"/>
      <c r="UJQ265" s="223"/>
      <c r="UJR265" s="333"/>
      <c r="UJS265" s="333"/>
      <c r="UJT265" s="223"/>
      <c r="UJU265" s="418"/>
      <c r="UJV265" s="418"/>
      <c r="UJW265" s="331"/>
      <c r="UJX265" s="332"/>
      <c r="UJY265" s="418"/>
      <c r="UJZ265" s="223"/>
      <c r="UKA265" s="223"/>
      <c r="UKB265" s="333"/>
      <c r="UKC265" s="333"/>
      <c r="UKD265" s="223"/>
      <c r="UKE265" s="418"/>
      <c r="UKF265" s="418"/>
      <c r="UKG265" s="331"/>
      <c r="UKH265" s="332"/>
      <c r="UKI265" s="418"/>
      <c r="UKJ265" s="223"/>
      <c r="UKK265" s="223"/>
      <c r="UKL265" s="333"/>
      <c r="UKM265" s="333"/>
      <c r="UKN265" s="223"/>
      <c r="UKO265" s="418"/>
      <c r="UKP265" s="418"/>
      <c r="UKQ265" s="331"/>
      <c r="UKR265" s="332"/>
      <c r="UKS265" s="418"/>
      <c r="UKT265" s="223"/>
      <c r="UKU265" s="223"/>
      <c r="UKV265" s="333"/>
      <c r="UKW265" s="333"/>
      <c r="UKX265" s="223"/>
      <c r="UKY265" s="418"/>
      <c r="UKZ265" s="418"/>
      <c r="ULA265" s="331"/>
      <c r="ULB265" s="332"/>
      <c r="ULC265" s="418"/>
      <c r="ULD265" s="223"/>
      <c r="ULE265" s="223"/>
      <c r="ULF265" s="333"/>
      <c r="ULG265" s="333"/>
      <c r="ULH265" s="223"/>
      <c r="ULI265" s="418"/>
      <c r="ULJ265" s="418"/>
      <c r="ULK265" s="331"/>
      <c r="ULL265" s="332"/>
      <c r="ULM265" s="418"/>
      <c r="ULN265" s="223"/>
      <c r="ULO265" s="223"/>
      <c r="ULP265" s="333"/>
      <c r="ULQ265" s="333"/>
      <c r="ULR265" s="223"/>
      <c r="ULS265" s="418"/>
      <c r="ULT265" s="418"/>
      <c r="ULU265" s="331"/>
      <c r="ULV265" s="332"/>
      <c r="ULW265" s="418"/>
      <c r="ULX265" s="223"/>
      <c r="ULY265" s="223"/>
      <c r="ULZ265" s="333"/>
      <c r="UMA265" s="333"/>
      <c r="UMB265" s="223"/>
      <c r="UMC265" s="418"/>
      <c r="UMD265" s="418"/>
      <c r="UME265" s="331"/>
      <c r="UMF265" s="332"/>
      <c r="UMG265" s="418"/>
      <c r="UMH265" s="223"/>
      <c r="UMI265" s="223"/>
      <c r="UMJ265" s="333"/>
      <c r="UMK265" s="333"/>
      <c r="UML265" s="223"/>
      <c r="UMM265" s="418"/>
      <c r="UMN265" s="418"/>
      <c r="UMO265" s="331"/>
      <c r="UMP265" s="332"/>
      <c r="UMQ265" s="418"/>
      <c r="UMR265" s="223"/>
      <c r="UMS265" s="223"/>
      <c r="UMT265" s="333"/>
      <c r="UMU265" s="333"/>
      <c r="UMV265" s="223"/>
      <c r="UMW265" s="418"/>
      <c r="UMX265" s="418"/>
      <c r="UMY265" s="331"/>
      <c r="UMZ265" s="332"/>
      <c r="UNA265" s="418"/>
      <c r="UNB265" s="223"/>
      <c r="UNC265" s="223"/>
      <c r="UND265" s="333"/>
      <c r="UNE265" s="333"/>
      <c r="UNF265" s="223"/>
      <c r="UNG265" s="418"/>
      <c r="UNH265" s="418"/>
      <c r="UNI265" s="331"/>
      <c r="UNJ265" s="332"/>
      <c r="UNK265" s="418"/>
      <c r="UNL265" s="223"/>
      <c r="UNM265" s="223"/>
      <c r="UNN265" s="333"/>
      <c r="UNO265" s="333"/>
      <c r="UNP265" s="223"/>
      <c r="UNQ265" s="418"/>
      <c r="UNR265" s="418"/>
      <c r="UNS265" s="331"/>
      <c r="UNT265" s="332"/>
      <c r="UNU265" s="418"/>
      <c r="UNV265" s="223"/>
      <c r="UNW265" s="223"/>
      <c r="UNX265" s="333"/>
      <c r="UNY265" s="333"/>
      <c r="UNZ265" s="223"/>
      <c r="UOA265" s="418"/>
      <c r="UOB265" s="418"/>
      <c r="UOC265" s="331"/>
      <c r="UOD265" s="332"/>
      <c r="UOE265" s="418"/>
      <c r="UOF265" s="223"/>
      <c r="UOG265" s="223"/>
      <c r="UOH265" s="333"/>
      <c r="UOI265" s="333"/>
      <c r="UOJ265" s="223"/>
      <c r="UOK265" s="418"/>
      <c r="UOL265" s="418"/>
      <c r="UOM265" s="331"/>
      <c r="UON265" s="332"/>
      <c r="UOO265" s="418"/>
      <c r="UOP265" s="223"/>
      <c r="UOQ265" s="223"/>
      <c r="UOR265" s="333"/>
      <c r="UOS265" s="333"/>
      <c r="UOT265" s="223"/>
      <c r="UOU265" s="418"/>
      <c r="UOV265" s="418"/>
      <c r="UOW265" s="331"/>
      <c r="UOX265" s="332"/>
      <c r="UOY265" s="418"/>
      <c r="UOZ265" s="223"/>
      <c r="UPA265" s="223"/>
      <c r="UPB265" s="333"/>
      <c r="UPC265" s="333"/>
      <c r="UPD265" s="223"/>
      <c r="UPE265" s="418"/>
      <c r="UPF265" s="418"/>
      <c r="UPG265" s="331"/>
      <c r="UPH265" s="332"/>
      <c r="UPI265" s="418"/>
      <c r="UPJ265" s="223"/>
      <c r="UPK265" s="223"/>
      <c r="UPL265" s="333"/>
      <c r="UPM265" s="333"/>
      <c r="UPN265" s="223"/>
      <c r="UPO265" s="418"/>
      <c r="UPP265" s="418"/>
      <c r="UPQ265" s="331"/>
      <c r="UPR265" s="332"/>
      <c r="UPS265" s="418"/>
      <c r="UPT265" s="223"/>
      <c r="UPU265" s="223"/>
      <c r="UPV265" s="333"/>
      <c r="UPW265" s="333"/>
      <c r="UPX265" s="223"/>
      <c r="UPY265" s="418"/>
      <c r="UPZ265" s="418"/>
      <c r="UQA265" s="331"/>
      <c r="UQB265" s="332"/>
      <c r="UQC265" s="418"/>
      <c r="UQD265" s="223"/>
      <c r="UQE265" s="223"/>
      <c r="UQF265" s="333"/>
      <c r="UQG265" s="333"/>
      <c r="UQH265" s="223"/>
      <c r="UQI265" s="418"/>
      <c r="UQJ265" s="418"/>
      <c r="UQK265" s="331"/>
      <c r="UQL265" s="332"/>
      <c r="UQM265" s="418"/>
      <c r="UQN265" s="223"/>
      <c r="UQO265" s="223"/>
      <c r="UQP265" s="333"/>
      <c r="UQQ265" s="333"/>
      <c r="UQR265" s="223"/>
      <c r="UQS265" s="418"/>
      <c r="UQT265" s="418"/>
      <c r="UQU265" s="331"/>
      <c r="UQV265" s="332"/>
      <c r="UQW265" s="418"/>
      <c r="UQX265" s="223"/>
      <c r="UQY265" s="223"/>
      <c r="UQZ265" s="333"/>
      <c r="URA265" s="333"/>
      <c r="URB265" s="223"/>
      <c r="URC265" s="418"/>
      <c r="URD265" s="418"/>
      <c r="URE265" s="331"/>
      <c r="URF265" s="332"/>
      <c r="URG265" s="418"/>
      <c r="URH265" s="223"/>
      <c r="URI265" s="223"/>
      <c r="URJ265" s="333"/>
      <c r="URK265" s="333"/>
      <c r="URL265" s="223"/>
      <c r="URM265" s="418"/>
      <c r="URN265" s="418"/>
      <c r="URO265" s="331"/>
      <c r="URP265" s="332"/>
      <c r="URQ265" s="418"/>
      <c r="URR265" s="223"/>
      <c r="URS265" s="223"/>
      <c r="URT265" s="333"/>
      <c r="URU265" s="333"/>
      <c r="URV265" s="223"/>
      <c r="URW265" s="418"/>
      <c r="URX265" s="418"/>
      <c r="URY265" s="331"/>
      <c r="URZ265" s="332"/>
      <c r="USA265" s="418"/>
      <c r="USB265" s="223"/>
      <c r="USC265" s="223"/>
      <c r="USD265" s="333"/>
      <c r="USE265" s="333"/>
      <c r="USF265" s="223"/>
      <c r="USG265" s="418"/>
      <c r="USH265" s="418"/>
      <c r="USI265" s="331"/>
      <c r="USJ265" s="332"/>
      <c r="USK265" s="418"/>
      <c r="USL265" s="223"/>
      <c r="USM265" s="223"/>
      <c r="USN265" s="333"/>
      <c r="USO265" s="333"/>
      <c r="USP265" s="223"/>
      <c r="USQ265" s="418"/>
      <c r="USR265" s="418"/>
      <c r="USS265" s="331"/>
      <c r="UST265" s="332"/>
      <c r="USU265" s="418"/>
      <c r="USV265" s="223"/>
      <c r="USW265" s="223"/>
      <c r="USX265" s="333"/>
      <c r="USY265" s="333"/>
      <c r="USZ265" s="223"/>
      <c r="UTA265" s="418"/>
      <c r="UTB265" s="418"/>
      <c r="UTC265" s="331"/>
      <c r="UTD265" s="332"/>
      <c r="UTE265" s="418"/>
      <c r="UTF265" s="223"/>
      <c r="UTG265" s="223"/>
      <c r="UTH265" s="333"/>
      <c r="UTI265" s="333"/>
      <c r="UTJ265" s="223"/>
      <c r="UTK265" s="418"/>
      <c r="UTL265" s="418"/>
      <c r="UTM265" s="331"/>
      <c r="UTN265" s="332"/>
      <c r="UTO265" s="418"/>
      <c r="UTP265" s="223"/>
      <c r="UTQ265" s="223"/>
      <c r="UTR265" s="333"/>
      <c r="UTS265" s="333"/>
      <c r="UTT265" s="223"/>
      <c r="UTU265" s="418"/>
      <c r="UTV265" s="418"/>
      <c r="UTW265" s="331"/>
      <c r="UTX265" s="332"/>
      <c r="UTY265" s="418"/>
      <c r="UTZ265" s="223"/>
      <c r="UUA265" s="223"/>
      <c r="UUB265" s="333"/>
      <c r="UUC265" s="333"/>
      <c r="UUD265" s="223"/>
      <c r="UUE265" s="418"/>
      <c r="UUF265" s="418"/>
      <c r="UUG265" s="331"/>
      <c r="UUH265" s="332"/>
      <c r="UUI265" s="418"/>
      <c r="UUJ265" s="223"/>
      <c r="UUK265" s="223"/>
      <c r="UUL265" s="333"/>
      <c r="UUM265" s="333"/>
      <c r="UUN265" s="223"/>
      <c r="UUO265" s="418"/>
      <c r="UUP265" s="418"/>
      <c r="UUQ265" s="331"/>
      <c r="UUR265" s="332"/>
      <c r="UUS265" s="418"/>
      <c r="UUT265" s="223"/>
      <c r="UUU265" s="223"/>
      <c r="UUV265" s="333"/>
      <c r="UUW265" s="333"/>
      <c r="UUX265" s="223"/>
      <c r="UUY265" s="418"/>
      <c r="UUZ265" s="418"/>
      <c r="UVA265" s="331"/>
      <c r="UVB265" s="332"/>
      <c r="UVC265" s="418"/>
      <c r="UVD265" s="223"/>
      <c r="UVE265" s="223"/>
      <c r="UVF265" s="333"/>
      <c r="UVG265" s="333"/>
      <c r="UVH265" s="223"/>
      <c r="UVI265" s="418"/>
      <c r="UVJ265" s="418"/>
      <c r="UVK265" s="331"/>
      <c r="UVL265" s="332"/>
      <c r="UVM265" s="418"/>
      <c r="UVN265" s="223"/>
      <c r="UVO265" s="223"/>
      <c r="UVP265" s="333"/>
      <c r="UVQ265" s="333"/>
      <c r="UVR265" s="223"/>
      <c r="UVS265" s="418"/>
      <c r="UVT265" s="418"/>
      <c r="UVU265" s="331"/>
      <c r="UVV265" s="332"/>
      <c r="UVW265" s="418"/>
      <c r="UVX265" s="223"/>
      <c r="UVY265" s="223"/>
      <c r="UVZ265" s="333"/>
      <c r="UWA265" s="333"/>
      <c r="UWB265" s="223"/>
      <c r="UWC265" s="418"/>
      <c r="UWD265" s="418"/>
      <c r="UWE265" s="331"/>
      <c r="UWF265" s="332"/>
      <c r="UWG265" s="418"/>
      <c r="UWH265" s="223"/>
      <c r="UWI265" s="223"/>
      <c r="UWJ265" s="333"/>
      <c r="UWK265" s="333"/>
      <c r="UWL265" s="223"/>
      <c r="UWM265" s="418"/>
      <c r="UWN265" s="418"/>
      <c r="UWO265" s="331"/>
      <c r="UWP265" s="332"/>
      <c r="UWQ265" s="418"/>
      <c r="UWR265" s="223"/>
      <c r="UWS265" s="223"/>
      <c r="UWT265" s="333"/>
      <c r="UWU265" s="333"/>
      <c r="UWV265" s="223"/>
      <c r="UWW265" s="418"/>
      <c r="UWX265" s="418"/>
      <c r="UWY265" s="331"/>
      <c r="UWZ265" s="332"/>
      <c r="UXA265" s="418"/>
      <c r="UXB265" s="223"/>
      <c r="UXC265" s="223"/>
      <c r="UXD265" s="333"/>
      <c r="UXE265" s="333"/>
      <c r="UXF265" s="223"/>
      <c r="UXG265" s="418"/>
      <c r="UXH265" s="418"/>
      <c r="UXI265" s="331"/>
      <c r="UXJ265" s="332"/>
      <c r="UXK265" s="418"/>
      <c r="UXL265" s="223"/>
      <c r="UXM265" s="223"/>
      <c r="UXN265" s="333"/>
      <c r="UXO265" s="333"/>
      <c r="UXP265" s="223"/>
      <c r="UXQ265" s="418"/>
      <c r="UXR265" s="418"/>
      <c r="UXS265" s="331"/>
      <c r="UXT265" s="332"/>
      <c r="UXU265" s="418"/>
      <c r="UXV265" s="223"/>
      <c r="UXW265" s="223"/>
      <c r="UXX265" s="333"/>
      <c r="UXY265" s="333"/>
      <c r="UXZ265" s="223"/>
      <c r="UYA265" s="418"/>
      <c r="UYB265" s="418"/>
      <c r="UYC265" s="331"/>
      <c r="UYD265" s="332"/>
      <c r="UYE265" s="418"/>
      <c r="UYF265" s="223"/>
      <c r="UYG265" s="223"/>
      <c r="UYH265" s="333"/>
      <c r="UYI265" s="333"/>
      <c r="UYJ265" s="223"/>
      <c r="UYK265" s="418"/>
      <c r="UYL265" s="418"/>
      <c r="UYM265" s="331"/>
      <c r="UYN265" s="332"/>
      <c r="UYO265" s="418"/>
      <c r="UYP265" s="223"/>
      <c r="UYQ265" s="223"/>
      <c r="UYR265" s="333"/>
      <c r="UYS265" s="333"/>
      <c r="UYT265" s="223"/>
      <c r="UYU265" s="418"/>
      <c r="UYV265" s="418"/>
      <c r="UYW265" s="331"/>
      <c r="UYX265" s="332"/>
      <c r="UYY265" s="418"/>
      <c r="UYZ265" s="223"/>
      <c r="UZA265" s="223"/>
      <c r="UZB265" s="333"/>
      <c r="UZC265" s="333"/>
      <c r="UZD265" s="223"/>
      <c r="UZE265" s="418"/>
      <c r="UZF265" s="418"/>
      <c r="UZG265" s="331"/>
      <c r="UZH265" s="332"/>
      <c r="UZI265" s="418"/>
      <c r="UZJ265" s="223"/>
      <c r="UZK265" s="223"/>
      <c r="UZL265" s="333"/>
      <c r="UZM265" s="333"/>
      <c r="UZN265" s="223"/>
      <c r="UZO265" s="418"/>
      <c r="UZP265" s="418"/>
      <c r="UZQ265" s="331"/>
      <c r="UZR265" s="332"/>
      <c r="UZS265" s="418"/>
      <c r="UZT265" s="223"/>
      <c r="UZU265" s="223"/>
      <c r="UZV265" s="333"/>
      <c r="UZW265" s="333"/>
      <c r="UZX265" s="223"/>
      <c r="UZY265" s="418"/>
      <c r="UZZ265" s="418"/>
      <c r="VAA265" s="331"/>
      <c r="VAB265" s="332"/>
      <c r="VAC265" s="418"/>
      <c r="VAD265" s="223"/>
      <c r="VAE265" s="223"/>
      <c r="VAF265" s="333"/>
      <c r="VAG265" s="333"/>
      <c r="VAH265" s="223"/>
      <c r="VAI265" s="418"/>
      <c r="VAJ265" s="418"/>
      <c r="VAK265" s="331"/>
      <c r="VAL265" s="332"/>
      <c r="VAM265" s="418"/>
      <c r="VAN265" s="223"/>
      <c r="VAO265" s="223"/>
      <c r="VAP265" s="333"/>
      <c r="VAQ265" s="333"/>
      <c r="VAR265" s="223"/>
      <c r="VAS265" s="418"/>
      <c r="VAT265" s="418"/>
      <c r="VAU265" s="331"/>
      <c r="VAV265" s="332"/>
      <c r="VAW265" s="418"/>
      <c r="VAX265" s="223"/>
      <c r="VAY265" s="223"/>
      <c r="VAZ265" s="333"/>
      <c r="VBA265" s="333"/>
      <c r="VBB265" s="223"/>
      <c r="VBC265" s="418"/>
      <c r="VBD265" s="418"/>
      <c r="VBE265" s="331"/>
      <c r="VBF265" s="332"/>
      <c r="VBG265" s="418"/>
      <c r="VBH265" s="223"/>
      <c r="VBI265" s="223"/>
      <c r="VBJ265" s="333"/>
      <c r="VBK265" s="333"/>
      <c r="VBL265" s="223"/>
      <c r="VBM265" s="418"/>
      <c r="VBN265" s="418"/>
      <c r="VBO265" s="331"/>
      <c r="VBP265" s="332"/>
      <c r="VBQ265" s="418"/>
      <c r="VBR265" s="223"/>
      <c r="VBS265" s="223"/>
      <c r="VBT265" s="333"/>
      <c r="VBU265" s="333"/>
      <c r="VBV265" s="223"/>
      <c r="VBW265" s="418"/>
      <c r="VBX265" s="418"/>
      <c r="VBY265" s="331"/>
      <c r="VBZ265" s="332"/>
      <c r="VCA265" s="418"/>
      <c r="VCB265" s="223"/>
      <c r="VCC265" s="223"/>
      <c r="VCD265" s="333"/>
      <c r="VCE265" s="333"/>
      <c r="VCF265" s="223"/>
      <c r="VCG265" s="418"/>
      <c r="VCH265" s="418"/>
      <c r="VCI265" s="331"/>
      <c r="VCJ265" s="332"/>
      <c r="VCK265" s="418"/>
      <c r="VCL265" s="223"/>
      <c r="VCM265" s="223"/>
      <c r="VCN265" s="333"/>
      <c r="VCO265" s="333"/>
      <c r="VCP265" s="223"/>
      <c r="VCQ265" s="418"/>
      <c r="VCR265" s="418"/>
      <c r="VCS265" s="331"/>
      <c r="VCT265" s="332"/>
      <c r="VCU265" s="418"/>
      <c r="VCV265" s="223"/>
      <c r="VCW265" s="223"/>
      <c r="VCX265" s="333"/>
      <c r="VCY265" s="333"/>
      <c r="VCZ265" s="223"/>
      <c r="VDA265" s="418"/>
      <c r="VDB265" s="418"/>
      <c r="VDC265" s="331"/>
      <c r="VDD265" s="332"/>
      <c r="VDE265" s="418"/>
      <c r="VDF265" s="223"/>
      <c r="VDG265" s="223"/>
      <c r="VDH265" s="333"/>
      <c r="VDI265" s="333"/>
      <c r="VDJ265" s="223"/>
      <c r="VDK265" s="418"/>
      <c r="VDL265" s="418"/>
      <c r="VDM265" s="331"/>
      <c r="VDN265" s="332"/>
      <c r="VDO265" s="418"/>
      <c r="VDP265" s="223"/>
      <c r="VDQ265" s="223"/>
      <c r="VDR265" s="333"/>
      <c r="VDS265" s="333"/>
      <c r="VDT265" s="223"/>
      <c r="VDU265" s="418"/>
      <c r="VDV265" s="418"/>
      <c r="VDW265" s="331"/>
      <c r="VDX265" s="332"/>
      <c r="VDY265" s="418"/>
      <c r="VDZ265" s="223"/>
      <c r="VEA265" s="223"/>
      <c r="VEB265" s="333"/>
      <c r="VEC265" s="333"/>
      <c r="VED265" s="223"/>
      <c r="VEE265" s="418"/>
      <c r="VEF265" s="418"/>
      <c r="VEG265" s="331"/>
      <c r="VEH265" s="332"/>
      <c r="VEI265" s="418"/>
      <c r="VEJ265" s="223"/>
      <c r="VEK265" s="223"/>
      <c r="VEL265" s="333"/>
      <c r="VEM265" s="333"/>
      <c r="VEN265" s="223"/>
      <c r="VEO265" s="418"/>
      <c r="VEP265" s="418"/>
      <c r="VEQ265" s="331"/>
      <c r="VER265" s="332"/>
      <c r="VES265" s="418"/>
      <c r="VET265" s="223"/>
      <c r="VEU265" s="223"/>
      <c r="VEV265" s="333"/>
      <c r="VEW265" s="333"/>
      <c r="VEX265" s="223"/>
      <c r="VEY265" s="418"/>
      <c r="VEZ265" s="418"/>
      <c r="VFA265" s="331"/>
      <c r="VFB265" s="332"/>
      <c r="VFC265" s="418"/>
      <c r="VFD265" s="223"/>
      <c r="VFE265" s="223"/>
      <c r="VFF265" s="333"/>
      <c r="VFG265" s="333"/>
      <c r="VFH265" s="223"/>
      <c r="VFI265" s="418"/>
      <c r="VFJ265" s="418"/>
      <c r="VFK265" s="331"/>
      <c r="VFL265" s="332"/>
      <c r="VFM265" s="418"/>
      <c r="VFN265" s="223"/>
      <c r="VFO265" s="223"/>
      <c r="VFP265" s="333"/>
      <c r="VFQ265" s="333"/>
      <c r="VFR265" s="223"/>
      <c r="VFS265" s="418"/>
      <c r="VFT265" s="418"/>
      <c r="VFU265" s="331"/>
      <c r="VFV265" s="332"/>
      <c r="VFW265" s="418"/>
      <c r="VFX265" s="223"/>
      <c r="VFY265" s="223"/>
      <c r="VFZ265" s="333"/>
      <c r="VGA265" s="333"/>
      <c r="VGB265" s="223"/>
      <c r="VGC265" s="418"/>
      <c r="VGD265" s="418"/>
      <c r="VGE265" s="331"/>
      <c r="VGF265" s="332"/>
      <c r="VGG265" s="418"/>
      <c r="VGH265" s="223"/>
      <c r="VGI265" s="223"/>
      <c r="VGJ265" s="333"/>
      <c r="VGK265" s="333"/>
      <c r="VGL265" s="223"/>
      <c r="VGM265" s="418"/>
      <c r="VGN265" s="418"/>
      <c r="VGO265" s="331"/>
      <c r="VGP265" s="332"/>
      <c r="VGQ265" s="418"/>
      <c r="VGR265" s="223"/>
      <c r="VGS265" s="223"/>
      <c r="VGT265" s="333"/>
      <c r="VGU265" s="333"/>
      <c r="VGV265" s="223"/>
      <c r="VGW265" s="418"/>
      <c r="VGX265" s="418"/>
      <c r="VGY265" s="331"/>
      <c r="VGZ265" s="332"/>
      <c r="VHA265" s="418"/>
      <c r="VHB265" s="223"/>
      <c r="VHC265" s="223"/>
      <c r="VHD265" s="333"/>
      <c r="VHE265" s="333"/>
      <c r="VHF265" s="223"/>
      <c r="VHG265" s="418"/>
      <c r="VHH265" s="418"/>
      <c r="VHI265" s="331"/>
      <c r="VHJ265" s="332"/>
      <c r="VHK265" s="418"/>
      <c r="VHL265" s="223"/>
      <c r="VHM265" s="223"/>
      <c r="VHN265" s="333"/>
      <c r="VHO265" s="333"/>
      <c r="VHP265" s="223"/>
      <c r="VHQ265" s="418"/>
      <c r="VHR265" s="418"/>
      <c r="VHS265" s="331"/>
      <c r="VHT265" s="332"/>
      <c r="VHU265" s="418"/>
      <c r="VHV265" s="223"/>
      <c r="VHW265" s="223"/>
      <c r="VHX265" s="333"/>
      <c r="VHY265" s="333"/>
      <c r="VHZ265" s="223"/>
      <c r="VIA265" s="418"/>
      <c r="VIB265" s="418"/>
      <c r="VIC265" s="331"/>
      <c r="VID265" s="332"/>
      <c r="VIE265" s="418"/>
      <c r="VIF265" s="223"/>
      <c r="VIG265" s="223"/>
      <c r="VIH265" s="333"/>
      <c r="VII265" s="333"/>
      <c r="VIJ265" s="223"/>
      <c r="VIK265" s="418"/>
      <c r="VIL265" s="418"/>
      <c r="VIM265" s="331"/>
      <c r="VIN265" s="332"/>
      <c r="VIO265" s="418"/>
      <c r="VIP265" s="223"/>
      <c r="VIQ265" s="223"/>
      <c r="VIR265" s="333"/>
      <c r="VIS265" s="333"/>
      <c r="VIT265" s="223"/>
      <c r="VIU265" s="418"/>
      <c r="VIV265" s="418"/>
      <c r="VIW265" s="331"/>
      <c r="VIX265" s="332"/>
      <c r="VIY265" s="418"/>
      <c r="VIZ265" s="223"/>
      <c r="VJA265" s="223"/>
      <c r="VJB265" s="333"/>
      <c r="VJC265" s="333"/>
      <c r="VJD265" s="223"/>
      <c r="VJE265" s="418"/>
      <c r="VJF265" s="418"/>
      <c r="VJG265" s="331"/>
      <c r="VJH265" s="332"/>
      <c r="VJI265" s="418"/>
      <c r="VJJ265" s="223"/>
      <c r="VJK265" s="223"/>
      <c r="VJL265" s="333"/>
      <c r="VJM265" s="333"/>
      <c r="VJN265" s="223"/>
      <c r="VJO265" s="418"/>
      <c r="VJP265" s="418"/>
      <c r="VJQ265" s="331"/>
      <c r="VJR265" s="332"/>
      <c r="VJS265" s="418"/>
      <c r="VJT265" s="223"/>
      <c r="VJU265" s="223"/>
      <c r="VJV265" s="333"/>
      <c r="VJW265" s="333"/>
      <c r="VJX265" s="223"/>
      <c r="VJY265" s="418"/>
      <c r="VJZ265" s="418"/>
      <c r="VKA265" s="331"/>
      <c r="VKB265" s="332"/>
      <c r="VKC265" s="418"/>
      <c r="VKD265" s="223"/>
      <c r="VKE265" s="223"/>
      <c r="VKF265" s="333"/>
      <c r="VKG265" s="333"/>
      <c r="VKH265" s="223"/>
      <c r="VKI265" s="418"/>
      <c r="VKJ265" s="418"/>
      <c r="VKK265" s="331"/>
      <c r="VKL265" s="332"/>
      <c r="VKM265" s="418"/>
      <c r="VKN265" s="223"/>
      <c r="VKO265" s="223"/>
      <c r="VKP265" s="333"/>
      <c r="VKQ265" s="333"/>
      <c r="VKR265" s="223"/>
      <c r="VKS265" s="418"/>
      <c r="VKT265" s="418"/>
      <c r="VKU265" s="331"/>
      <c r="VKV265" s="332"/>
      <c r="VKW265" s="418"/>
      <c r="VKX265" s="223"/>
      <c r="VKY265" s="223"/>
      <c r="VKZ265" s="333"/>
      <c r="VLA265" s="333"/>
      <c r="VLB265" s="223"/>
      <c r="VLC265" s="418"/>
      <c r="VLD265" s="418"/>
      <c r="VLE265" s="331"/>
      <c r="VLF265" s="332"/>
      <c r="VLG265" s="418"/>
      <c r="VLH265" s="223"/>
      <c r="VLI265" s="223"/>
      <c r="VLJ265" s="333"/>
      <c r="VLK265" s="333"/>
      <c r="VLL265" s="223"/>
      <c r="VLM265" s="418"/>
      <c r="VLN265" s="418"/>
      <c r="VLO265" s="331"/>
      <c r="VLP265" s="332"/>
      <c r="VLQ265" s="418"/>
      <c r="VLR265" s="223"/>
      <c r="VLS265" s="223"/>
      <c r="VLT265" s="333"/>
      <c r="VLU265" s="333"/>
      <c r="VLV265" s="223"/>
      <c r="VLW265" s="418"/>
      <c r="VLX265" s="418"/>
      <c r="VLY265" s="331"/>
      <c r="VLZ265" s="332"/>
      <c r="VMA265" s="418"/>
      <c r="VMB265" s="223"/>
      <c r="VMC265" s="223"/>
      <c r="VMD265" s="333"/>
      <c r="VME265" s="333"/>
      <c r="VMF265" s="223"/>
      <c r="VMG265" s="418"/>
      <c r="VMH265" s="418"/>
      <c r="VMI265" s="331"/>
      <c r="VMJ265" s="332"/>
      <c r="VMK265" s="418"/>
      <c r="VML265" s="223"/>
      <c r="VMM265" s="223"/>
      <c r="VMN265" s="333"/>
      <c r="VMO265" s="333"/>
      <c r="VMP265" s="223"/>
      <c r="VMQ265" s="418"/>
      <c r="VMR265" s="418"/>
      <c r="VMS265" s="331"/>
      <c r="VMT265" s="332"/>
      <c r="VMU265" s="418"/>
      <c r="VMV265" s="223"/>
      <c r="VMW265" s="223"/>
      <c r="VMX265" s="333"/>
      <c r="VMY265" s="333"/>
      <c r="VMZ265" s="223"/>
      <c r="VNA265" s="418"/>
      <c r="VNB265" s="418"/>
      <c r="VNC265" s="331"/>
      <c r="VND265" s="332"/>
      <c r="VNE265" s="418"/>
      <c r="VNF265" s="223"/>
      <c r="VNG265" s="223"/>
      <c r="VNH265" s="333"/>
      <c r="VNI265" s="333"/>
      <c r="VNJ265" s="223"/>
      <c r="VNK265" s="418"/>
      <c r="VNL265" s="418"/>
      <c r="VNM265" s="331"/>
      <c r="VNN265" s="332"/>
      <c r="VNO265" s="418"/>
      <c r="VNP265" s="223"/>
      <c r="VNQ265" s="223"/>
      <c r="VNR265" s="333"/>
      <c r="VNS265" s="333"/>
      <c r="VNT265" s="223"/>
      <c r="VNU265" s="418"/>
      <c r="VNV265" s="418"/>
      <c r="VNW265" s="331"/>
      <c r="VNX265" s="332"/>
      <c r="VNY265" s="418"/>
      <c r="VNZ265" s="223"/>
      <c r="VOA265" s="223"/>
      <c r="VOB265" s="333"/>
      <c r="VOC265" s="333"/>
      <c r="VOD265" s="223"/>
      <c r="VOE265" s="418"/>
      <c r="VOF265" s="418"/>
      <c r="VOG265" s="331"/>
      <c r="VOH265" s="332"/>
      <c r="VOI265" s="418"/>
      <c r="VOJ265" s="223"/>
      <c r="VOK265" s="223"/>
      <c r="VOL265" s="333"/>
      <c r="VOM265" s="333"/>
      <c r="VON265" s="223"/>
      <c r="VOO265" s="418"/>
      <c r="VOP265" s="418"/>
      <c r="VOQ265" s="331"/>
      <c r="VOR265" s="332"/>
      <c r="VOS265" s="418"/>
      <c r="VOT265" s="223"/>
      <c r="VOU265" s="223"/>
      <c r="VOV265" s="333"/>
      <c r="VOW265" s="333"/>
      <c r="VOX265" s="223"/>
      <c r="VOY265" s="418"/>
      <c r="VOZ265" s="418"/>
      <c r="VPA265" s="331"/>
      <c r="VPB265" s="332"/>
      <c r="VPC265" s="418"/>
      <c r="VPD265" s="223"/>
      <c r="VPE265" s="223"/>
      <c r="VPF265" s="333"/>
      <c r="VPG265" s="333"/>
      <c r="VPH265" s="223"/>
      <c r="VPI265" s="418"/>
      <c r="VPJ265" s="418"/>
      <c r="VPK265" s="331"/>
      <c r="VPL265" s="332"/>
      <c r="VPM265" s="418"/>
      <c r="VPN265" s="223"/>
      <c r="VPO265" s="223"/>
      <c r="VPP265" s="333"/>
      <c r="VPQ265" s="333"/>
      <c r="VPR265" s="223"/>
      <c r="VPS265" s="418"/>
      <c r="VPT265" s="418"/>
      <c r="VPU265" s="331"/>
      <c r="VPV265" s="332"/>
      <c r="VPW265" s="418"/>
      <c r="VPX265" s="223"/>
      <c r="VPY265" s="223"/>
      <c r="VPZ265" s="333"/>
      <c r="VQA265" s="333"/>
      <c r="VQB265" s="223"/>
      <c r="VQC265" s="418"/>
      <c r="VQD265" s="418"/>
      <c r="VQE265" s="331"/>
      <c r="VQF265" s="332"/>
      <c r="VQG265" s="418"/>
      <c r="VQH265" s="223"/>
      <c r="VQI265" s="223"/>
      <c r="VQJ265" s="333"/>
      <c r="VQK265" s="333"/>
      <c r="VQL265" s="223"/>
      <c r="VQM265" s="418"/>
      <c r="VQN265" s="418"/>
      <c r="VQO265" s="331"/>
      <c r="VQP265" s="332"/>
      <c r="VQQ265" s="418"/>
      <c r="VQR265" s="223"/>
      <c r="VQS265" s="223"/>
      <c r="VQT265" s="333"/>
      <c r="VQU265" s="333"/>
      <c r="VQV265" s="223"/>
      <c r="VQW265" s="418"/>
      <c r="VQX265" s="418"/>
      <c r="VQY265" s="331"/>
      <c r="VQZ265" s="332"/>
      <c r="VRA265" s="418"/>
      <c r="VRB265" s="223"/>
      <c r="VRC265" s="223"/>
      <c r="VRD265" s="333"/>
      <c r="VRE265" s="333"/>
      <c r="VRF265" s="223"/>
      <c r="VRG265" s="418"/>
      <c r="VRH265" s="418"/>
      <c r="VRI265" s="331"/>
      <c r="VRJ265" s="332"/>
      <c r="VRK265" s="418"/>
      <c r="VRL265" s="223"/>
      <c r="VRM265" s="223"/>
      <c r="VRN265" s="333"/>
      <c r="VRO265" s="333"/>
      <c r="VRP265" s="223"/>
      <c r="VRQ265" s="418"/>
      <c r="VRR265" s="418"/>
      <c r="VRS265" s="331"/>
      <c r="VRT265" s="332"/>
      <c r="VRU265" s="418"/>
      <c r="VRV265" s="223"/>
      <c r="VRW265" s="223"/>
      <c r="VRX265" s="333"/>
      <c r="VRY265" s="333"/>
      <c r="VRZ265" s="223"/>
      <c r="VSA265" s="418"/>
      <c r="VSB265" s="418"/>
      <c r="VSC265" s="331"/>
      <c r="VSD265" s="332"/>
      <c r="VSE265" s="418"/>
      <c r="VSF265" s="223"/>
      <c r="VSG265" s="223"/>
      <c r="VSH265" s="333"/>
      <c r="VSI265" s="333"/>
      <c r="VSJ265" s="223"/>
      <c r="VSK265" s="418"/>
      <c r="VSL265" s="418"/>
      <c r="VSM265" s="331"/>
      <c r="VSN265" s="332"/>
      <c r="VSO265" s="418"/>
      <c r="VSP265" s="223"/>
      <c r="VSQ265" s="223"/>
      <c r="VSR265" s="333"/>
      <c r="VSS265" s="333"/>
      <c r="VST265" s="223"/>
      <c r="VSU265" s="418"/>
      <c r="VSV265" s="418"/>
      <c r="VSW265" s="331"/>
      <c r="VSX265" s="332"/>
      <c r="VSY265" s="418"/>
      <c r="VSZ265" s="223"/>
      <c r="VTA265" s="223"/>
      <c r="VTB265" s="333"/>
      <c r="VTC265" s="333"/>
      <c r="VTD265" s="223"/>
      <c r="VTE265" s="418"/>
      <c r="VTF265" s="418"/>
      <c r="VTG265" s="331"/>
      <c r="VTH265" s="332"/>
      <c r="VTI265" s="418"/>
      <c r="VTJ265" s="223"/>
      <c r="VTK265" s="223"/>
      <c r="VTL265" s="333"/>
      <c r="VTM265" s="333"/>
      <c r="VTN265" s="223"/>
      <c r="VTO265" s="418"/>
      <c r="VTP265" s="418"/>
      <c r="VTQ265" s="331"/>
      <c r="VTR265" s="332"/>
      <c r="VTS265" s="418"/>
      <c r="VTT265" s="223"/>
      <c r="VTU265" s="223"/>
      <c r="VTV265" s="333"/>
      <c r="VTW265" s="333"/>
      <c r="VTX265" s="223"/>
      <c r="VTY265" s="418"/>
      <c r="VTZ265" s="418"/>
      <c r="VUA265" s="331"/>
      <c r="VUB265" s="332"/>
      <c r="VUC265" s="418"/>
      <c r="VUD265" s="223"/>
      <c r="VUE265" s="223"/>
      <c r="VUF265" s="333"/>
      <c r="VUG265" s="333"/>
      <c r="VUH265" s="223"/>
      <c r="VUI265" s="418"/>
      <c r="VUJ265" s="418"/>
      <c r="VUK265" s="331"/>
      <c r="VUL265" s="332"/>
      <c r="VUM265" s="418"/>
      <c r="VUN265" s="223"/>
      <c r="VUO265" s="223"/>
      <c r="VUP265" s="333"/>
      <c r="VUQ265" s="333"/>
      <c r="VUR265" s="223"/>
      <c r="VUS265" s="418"/>
      <c r="VUT265" s="418"/>
      <c r="VUU265" s="331"/>
      <c r="VUV265" s="332"/>
      <c r="VUW265" s="418"/>
      <c r="VUX265" s="223"/>
      <c r="VUY265" s="223"/>
      <c r="VUZ265" s="333"/>
      <c r="VVA265" s="333"/>
      <c r="VVB265" s="223"/>
      <c r="VVC265" s="418"/>
      <c r="VVD265" s="418"/>
      <c r="VVE265" s="331"/>
      <c r="VVF265" s="332"/>
      <c r="VVG265" s="418"/>
      <c r="VVH265" s="223"/>
      <c r="VVI265" s="223"/>
      <c r="VVJ265" s="333"/>
      <c r="VVK265" s="333"/>
      <c r="VVL265" s="223"/>
      <c r="VVM265" s="418"/>
      <c r="VVN265" s="418"/>
      <c r="VVO265" s="331"/>
      <c r="VVP265" s="332"/>
      <c r="VVQ265" s="418"/>
      <c r="VVR265" s="223"/>
      <c r="VVS265" s="223"/>
      <c r="VVT265" s="333"/>
      <c r="VVU265" s="333"/>
      <c r="VVV265" s="223"/>
      <c r="VVW265" s="418"/>
      <c r="VVX265" s="418"/>
      <c r="VVY265" s="331"/>
      <c r="VVZ265" s="332"/>
      <c r="VWA265" s="418"/>
      <c r="VWB265" s="223"/>
      <c r="VWC265" s="223"/>
      <c r="VWD265" s="333"/>
      <c r="VWE265" s="333"/>
      <c r="VWF265" s="223"/>
      <c r="VWG265" s="418"/>
      <c r="VWH265" s="418"/>
      <c r="VWI265" s="331"/>
      <c r="VWJ265" s="332"/>
      <c r="VWK265" s="418"/>
      <c r="VWL265" s="223"/>
      <c r="VWM265" s="223"/>
      <c r="VWN265" s="333"/>
      <c r="VWO265" s="333"/>
      <c r="VWP265" s="223"/>
      <c r="VWQ265" s="418"/>
      <c r="VWR265" s="418"/>
      <c r="VWS265" s="331"/>
      <c r="VWT265" s="332"/>
      <c r="VWU265" s="418"/>
      <c r="VWV265" s="223"/>
      <c r="VWW265" s="223"/>
      <c r="VWX265" s="333"/>
      <c r="VWY265" s="333"/>
      <c r="VWZ265" s="223"/>
      <c r="VXA265" s="418"/>
      <c r="VXB265" s="418"/>
      <c r="VXC265" s="331"/>
      <c r="VXD265" s="332"/>
      <c r="VXE265" s="418"/>
      <c r="VXF265" s="223"/>
      <c r="VXG265" s="223"/>
      <c r="VXH265" s="333"/>
      <c r="VXI265" s="333"/>
      <c r="VXJ265" s="223"/>
      <c r="VXK265" s="418"/>
      <c r="VXL265" s="418"/>
      <c r="VXM265" s="331"/>
      <c r="VXN265" s="332"/>
      <c r="VXO265" s="418"/>
      <c r="VXP265" s="223"/>
      <c r="VXQ265" s="223"/>
      <c r="VXR265" s="333"/>
      <c r="VXS265" s="333"/>
      <c r="VXT265" s="223"/>
      <c r="VXU265" s="418"/>
      <c r="VXV265" s="418"/>
      <c r="VXW265" s="331"/>
      <c r="VXX265" s="332"/>
      <c r="VXY265" s="418"/>
      <c r="VXZ265" s="223"/>
      <c r="VYA265" s="223"/>
      <c r="VYB265" s="333"/>
      <c r="VYC265" s="333"/>
      <c r="VYD265" s="223"/>
      <c r="VYE265" s="418"/>
      <c r="VYF265" s="418"/>
      <c r="VYG265" s="331"/>
      <c r="VYH265" s="332"/>
      <c r="VYI265" s="418"/>
      <c r="VYJ265" s="223"/>
      <c r="VYK265" s="223"/>
      <c r="VYL265" s="333"/>
      <c r="VYM265" s="333"/>
      <c r="VYN265" s="223"/>
      <c r="VYO265" s="418"/>
      <c r="VYP265" s="418"/>
      <c r="VYQ265" s="331"/>
      <c r="VYR265" s="332"/>
      <c r="VYS265" s="418"/>
      <c r="VYT265" s="223"/>
      <c r="VYU265" s="223"/>
      <c r="VYV265" s="333"/>
      <c r="VYW265" s="333"/>
      <c r="VYX265" s="223"/>
      <c r="VYY265" s="418"/>
      <c r="VYZ265" s="418"/>
      <c r="VZA265" s="331"/>
      <c r="VZB265" s="332"/>
      <c r="VZC265" s="418"/>
      <c r="VZD265" s="223"/>
      <c r="VZE265" s="223"/>
      <c r="VZF265" s="333"/>
      <c r="VZG265" s="333"/>
      <c r="VZH265" s="223"/>
      <c r="VZI265" s="418"/>
      <c r="VZJ265" s="418"/>
      <c r="VZK265" s="331"/>
      <c r="VZL265" s="332"/>
      <c r="VZM265" s="418"/>
      <c r="VZN265" s="223"/>
      <c r="VZO265" s="223"/>
      <c r="VZP265" s="333"/>
      <c r="VZQ265" s="333"/>
      <c r="VZR265" s="223"/>
      <c r="VZS265" s="418"/>
      <c r="VZT265" s="418"/>
      <c r="VZU265" s="331"/>
      <c r="VZV265" s="332"/>
      <c r="VZW265" s="418"/>
      <c r="VZX265" s="223"/>
      <c r="VZY265" s="223"/>
      <c r="VZZ265" s="333"/>
      <c r="WAA265" s="333"/>
      <c r="WAB265" s="223"/>
      <c r="WAC265" s="418"/>
      <c r="WAD265" s="418"/>
      <c r="WAE265" s="331"/>
      <c r="WAF265" s="332"/>
      <c r="WAG265" s="418"/>
      <c r="WAH265" s="223"/>
      <c r="WAI265" s="223"/>
      <c r="WAJ265" s="333"/>
      <c r="WAK265" s="333"/>
      <c r="WAL265" s="223"/>
      <c r="WAM265" s="418"/>
      <c r="WAN265" s="418"/>
      <c r="WAO265" s="331"/>
      <c r="WAP265" s="332"/>
      <c r="WAQ265" s="418"/>
      <c r="WAR265" s="223"/>
      <c r="WAS265" s="223"/>
      <c r="WAT265" s="333"/>
      <c r="WAU265" s="333"/>
      <c r="WAV265" s="223"/>
      <c r="WAW265" s="418"/>
      <c r="WAX265" s="418"/>
      <c r="WAY265" s="331"/>
      <c r="WAZ265" s="332"/>
      <c r="WBA265" s="418"/>
      <c r="WBB265" s="223"/>
      <c r="WBC265" s="223"/>
      <c r="WBD265" s="333"/>
      <c r="WBE265" s="333"/>
      <c r="WBF265" s="223"/>
      <c r="WBG265" s="418"/>
      <c r="WBH265" s="418"/>
      <c r="WBI265" s="331"/>
      <c r="WBJ265" s="332"/>
      <c r="WBK265" s="418"/>
      <c r="WBL265" s="223"/>
      <c r="WBM265" s="223"/>
      <c r="WBN265" s="333"/>
      <c r="WBO265" s="333"/>
      <c r="WBP265" s="223"/>
      <c r="WBQ265" s="418"/>
      <c r="WBR265" s="418"/>
      <c r="WBS265" s="331"/>
      <c r="WBT265" s="332"/>
      <c r="WBU265" s="418"/>
      <c r="WBV265" s="223"/>
      <c r="WBW265" s="223"/>
      <c r="WBX265" s="333"/>
      <c r="WBY265" s="333"/>
      <c r="WBZ265" s="223"/>
      <c r="WCA265" s="418"/>
      <c r="WCB265" s="418"/>
      <c r="WCC265" s="331"/>
      <c r="WCD265" s="332"/>
      <c r="WCE265" s="418"/>
      <c r="WCF265" s="223"/>
      <c r="WCG265" s="223"/>
      <c r="WCH265" s="333"/>
      <c r="WCI265" s="333"/>
      <c r="WCJ265" s="223"/>
      <c r="WCK265" s="418"/>
      <c r="WCL265" s="418"/>
      <c r="WCM265" s="331"/>
      <c r="WCN265" s="332"/>
      <c r="WCO265" s="418"/>
      <c r="WCP265" s="223"/>
      <c r="WCQ265" s="223"/>
      <c r="WCR265" s="333"/>
      <c r="WCS265" s="333"/>
      <c r="WCT265" s="223"/>
      <c r="WCU265" s="418"/>
      <c r="WCV265" s="418"/>
      <c r="WCW265" s="331"/>
      <c r="WCX265" s="332"/>
      <c r="WCY265" s="418"/>
      <c r="WCZ265" s="223"/>
      <c r="WDA265" s="223"/>
      <c r="WDB265" s="333"/>
      <c r="WDC265" s="333"/>
      <c r="WDD265" s="223"/>
      <c r="WDE265" s="418"/>
      <c r="WDF265" s="418"/>
      <c r="WDG265" s="331"/>
      <c r="WDH265" s="332"/>
      <c r="WDI265" s="418"/>
      <c r="WDJ265" s="223"/>
      <c r="WDK265" s="223"/>
      <c r="WDL265" s="333"/>
      <c r="WDM265" s="333"/>
      <c r="WDN265" s="223"/>
      <c r="WDO265" s="418"/>
      <c r="WDP265" s="418"/>
      <c r="WDQ265" s="331"/>
      <c r="WDR265" s="332"/>
      <c r="WDS265" s="418"/>
      <c r="WDT265" s="223"/>
      <c r="WDU265" s="223"/>
      <c r="WDV265" s="333"/>
      <c r="WDW265" s="333"/>
      <c r="WDX265" s="223"/>
      <c r="WDY265" s="418"/>
      <c r="WDZ265" s="418"/>
      <c r="WEA265" s="331"/>
      <c r="WEB265" s="332"/>
      <c r="WEC265" s="418"/>
      <c r="WED265" s="223"/>
      <c r="WEE265" s="223"/>
      <c r="WEF265" s="333"/>
      <c r="WEG265" s="333"/>
      <c r="WEH265" s="223"/>
      <c r="WEI265" s="418"/>
      <c r="WEJ265" s="418"/>
      <c r="WEK265" s="331"/>
      <c r="WEL265" s="332"/>
      <c r="WEM265" s="418"/>
      <c r="WEN265" s="223"/>
      <c r="WEO265" s="223"/>
      <c r="WEP265" s="333"/>
      <c r="WEQ265" s="333"/>
      <c r="WER265" s="223"/>
      <c r="WES265" s="418"/>
      <c r="WET265" s="418"/>
      <c r="WEU265" s="331"/>
      <c r="WEV265" s="332"/>
      <c r="WEW265" s="418"/>
      <c r="WEX265" s="223"/>
      <c r="WEY265" s="223"/>
      <c r="WEZ265" s="333"/>
      <c r="WFA265" s="333"/>
      <c r="WFB265" s="223"/>
      <c r="WFC265" s="418"/>
      <c r="WFD265" s="418"/>
      <c r="WFE265" s="331"/>
      <c r="WFF265" s="332"/>
      <c r="WFG265" s="418"/>
      <c r="WFH265" s="223"/>
      <c r="WFI265" s="223"/>
      <c r="WFJ265" s="333"/>
      <c r="WFK265" s="333"/>
      <c r="WFL265" s="223"/>
      <c r="WFM265" s="418"/>
      <c r="WFN265" s="418"/>
      <c r="WFO265" s="331"/>
      <c r="WFP265" s="332"/>
      <c r="WFQ265" s="418"/>
      <c r="WFR265" s="223"/>
      <c r="WFS265" s="223"/>
      <c r="WFT265" s="333"/>
      <c r="WFU265" s="333"/>
      <c r="WFV265" s="223"/>
      <c r="WFW265" s="418"/>
      <c r="WFX265" s="418"/>
      <c r="WFY265" s="331"/>
      <c r="WFZ265" s="332"/>
      <c r="WGA265" s="418"/>
      <c r="WGB265" s="223"/>
      <c r="WGC265" s="223"/>
      <c r="WGD265" s="333"/>
      <c r="WGE265" s="333"/>
      <c r="WGF265" s="223"/>
      <c r="WGG265" s="418"/>
      <c r="WGH265" s="418"/>
      <c r="WGI265" s="331"/>
      <c r="WGJ265" s="332"/>
      <c r="WGK265" s="418"/>
      <c r="WGL265" s="223"/>
      <c r="WGM265" s="223"/>
      <c r="WGN265" s="333"/>
      <c r="WGO265" s="333"/>
      <c r="WGP265" s="223"/>
      <c r="WGQ265" s="418"/>
      <c r="WGR265" s="418"/>
      <c r="WGS265" s="331"/>
      <c r="WGT265" s="332"/>
      <c r="WGU265" s="418"/>
      <c r="WGV265" s="223"/>
      <c r="WGW265" s="223"/>
      <c r="WGX265" s="333"/>
      <c r="WGY265" s="333"/>
      <c r="WGZ265" s="223"/>
      <c r="WHA265" s="418"/>
      <c r="WHB265" s="418"/>
      <c r="WHC265" s="331"/>
      <c r="WHD265" s="332"/>
      <c r="WHE265" s="418"/>
      <c r="WHF265" s="223"/>
      <c r="WHG265" s="223"/>
      <c r="WHH265" s="333"/>
      <c r="WHI265" s="333"/>
      <c r="WHJ265" s="223"/>
      <c r="WHK265" s="418"/>
      <c r="WHL265" s="418"/>
      <c r="WHM265" s="331"/>
      <c r="WHN265" s="332"/>
      <c r="WHO265" s="418"/>
      <c r="WHP265" s="223"/>
      <c r="WHQ265" s="223"/>
      <c r="WHR265" s="333"/>
      <c r="WHS265" s="333"/>
      <c r="WHT265" s="223"/>
      <c r="WHU265" s="418"/>
      <c r="WHV265" s="418"/>
      <c r="WHW265" s="331"/>
      <c r="WHX265" s="332"/>
      <c r="WHY265" s="418"/>
      <c r="WHZ265" s="223"/>
      <c r="WIA265" s="223"/>
      <c r="WIB265" s="333"/>
      <c r="WIC265" s="333"/>
      <c r="WID265" s="223"/>
      <c r="WIE265" s="418"/>
      <c r="WIF265" s="418"/>
      <c r="WIG265" s="331"/>
      <c r="WIH265" s="332"/>
      <c r="WII265" s="418"/>
      <c r="WIJ265" s="223"/>
      <c r="WIK265" s="223"/>
      <c r="WIL265" s="333"/>
      <c r="WIM265" s="333"/>
      <c r="WIN265" s="223"/>
      <c r="WIO265" s="418"/>
      <c r="WIP265" s="418"/>
      <c r="WIQ265" s="331"/>
      <c r="WIR265" s="332"/>
      <c r="WIS265" s="418"/>
      <c r="WIT265" s="223"/>
      <c r="WIU265" s="223"/>
      <c r="WIV265" s="333"/>
      <c r="WIW265" s="333"/>
      <c r="WIX265" s="223"/>
      <c r="WIY265" s="418"/>
      <c r="WIZ265" s="418"/>
      <c r="WJA265" s="331"/>
      <c r="WJB265" s="332"/>
      <c r="WJC265" s="418"/>
      <c r="WJD265" s="223"/>
      <c r="WJE265" s="223"/>
      <c r="WJF265" s="333"/>
      <c r="WJG265" s="333"/>
      <c r="WJH265" s="223"/>
      <c r="WJI265" s="418"/>
      <c r="WJJ265" s="418"/>
      <c r="WJK265" s="331"/>
      <c r="WJL265" s="332"/>
      <c r="WJM265" s="418"/>
      <c r="WJN265" s="223"/>
      <c r="WJO265" s="223"/>
      <c r="WJP265" s="333"/>
      <c r="WJQ265" s="333"/>
      <c r="WJR265" s="223"/>
      <c r="WJS265" s="418"/>
      <c r="WJT265" s="418"/>
      <c r="WJU265" s="331"/>
      <c r="WJV265" s="332"/>
      <c r="WJW265" s="418"/>
      <c r="WJX265" s="223"/>
      <c r="WJY265" s="223"/>
      <c r="WJZ265" s="333"/>
      <c r="WKA265" s="333"/>
      <c r="WKB265" s="223"/>
      <c r="WKC265" s="418"/>
      <c r="WKD265" s="418"/>
      <c r="WKE265" s="331"/>
      <c r="WKF265" s="332"/>
      <c r="WKG265" s="418"/>
      <c r="WKH265" s="223"/>
      <c r="WKI265" s="223"/>
      <c r="WKJ265" s="333"/>
      <c r="WKK265" s="333"/>
      <c r="WKL265" s="223"/>
      <c r="WKM265" s="418"/>
      <c r="WKN265" s="418"/>
      <c r="WKO265" s="331"/>
      <c r="WKP265" s="332"/>
      <c r="WKQ265" s="418"/>
      <c r="WKR265" s="223"/>
      <c r="WKS265" s="223"/>
      <c r="WKT265" s="333"/>
      <c r="WKU265" s="333"/>
      <c r="WKV265" s="223"/>
      <c r="WKW265" s="418"/>
      <c r="WKX265" s="418"/>
      <c r="WKY265" s="331"/>
      <c r="WKZ265" s="332"/>
      <c r="WLA265" s="418"/>
      <c r="WLB265" s="223"/>
      <c r="WLC265" s="223"/>
      <c r="WLD265" s="333"/>
      <c r="WLE265" s="333"/>
      <c r="WLF265" s="223"/>
      <c r="WLG265" s="418"/>
      <c r="WLH265" s="418"/>
      <c r="WLI265" s="331"/>
      <c r="WLJ265" s="332"/>
      <c r="WLK265" s="418"/>
      <c r="WLL265" s="223"/>
      <c r="WLM265" s="223"/>
      <c r="WLN265" s="333"/>
      <c r="WLO265" s="333"/>
      <c r="WLP265" s="223"/>
      <c r="WLQ265" s="418"/>
      <c r="WLR265" s="418"/>
      <c r="WLS265" s="331"/>
      <c r="WLT265" s="332"/>
      <c r="WLU265" s="418"/>
      <c r="WLV265" s="223"/>
      <c r="WLW265" s="223"/>
      <c r="WLX265" s="333"/>
      <c r="WLY265" s="333"/>
      <c r="WLZ265" s="223"/>
      <c r="WMA265" s="418"/>
      <c r="WMB265" s="418"/>
      <c r="WMC265" s="331"/>
      <c r="WMD265" s="332"/>
      <c r="WME265" s="418"/>
      <c r="WMF265" s="223"/>
      <c r="WMG265" s="223"/>
      <c r="WMH265" s="333"/>
      <c r="WMI265" s="333"/>
      <c r="WMJ265" s="223"/>
      <c r="WMK265" s="418"/>
      <c r="WML265" s="418"/>
      <c r="WMM265" s="331"/>
      <c r="WMN265" s="332"/>
      <c r="WMO265" s="418"/>
      <c r="WMP265" s="223"/>
      <c r="WMQ265" s="223"/>
      <c r="WMR265" s="333"/>
      <c r="WMS265" s="333"/>
      <c r="WMT265" s="223"/>
      <c r="WMU265" s="418"/>
      <c r="WMV265" s="418"/>
      <c r="WMW265" s="331"/>
      <c r="WMX265" s="332"/>
      <c r="WMY265" s="418"/>
      <c r="WMZ265" s="223"/>
      <c r="WNA265" s="223"/>
      <c r="WNB265" s="333"/>
      <c r="WNC265" s="333"/>
      <c r="WND265" s="223"/>
      <c r="WNE265" s="418"/>
      <c r="WNF265" s="418"/>
      <c r="WNG265" s="331"/>
      <c r="WNH265" s="332"/>
      <c r="WNI265" s="418"/>
      <c r="WNJ265" s="223"/>
      <c r="WNK265" s="223"/>
      <c r="WNL265" s="333"/>
      <c r="WNM265" s="333"/>
      <c r="WNN265" s="223"/>
      <c r="WNO265" s="418"/>
      <c r="WNP265" s="418"/>
      <c r="WNQ265" s="331"/>
      <c r="WNR265" s="332"/>
      <c r="WNS265" s="418"/>
      <c r="WNT265" s="223"/>
      <c r="WNU265" s="223"/>
      <c r="WNV265" s="333"/>
      <c r="WNW265" s="333"/>
      <c r="WNX265" s="223"/>
      <c r="WNY265" s="418"/>
      <c r="WNZ265" s="418"/>
      <c r="WOA265" s="331"/>
      <c r="WOB265" s="332"/>
      <c r="WOC265" s="418"/>
      <c r="WOD265" s="223"/>
      <c r="WOE265" s="223"/>
      <c r="WOF265" s="333"/>
      <c r="WOG265" s="333"/>
      <c r="WOH265" s="223"/>
      <c r="WOI265" s="418"/>
      <c r="WOJ265" s="418"/>
      <c r="WOK265" s="331"/>
      <c r="WOL265" s="332"/>
      <c r="WOM265" s="418"/>
      <c r="WON265" s="223"/>
      <c r="WOO265" s="223"/>
      <c r="WOP265" s="333"/>
      <c r="WOQ265" s="333"/>
      <c r="WOR265" s="223"/>
      <c r="WOS265" s="418"/>
      <c r="WOT265" s="418"/>
      <c r="WOU265" s="331"/>
      <c r="WOV265" s="332"/>
      <c r="WOW265" s="418"/>
      <c r="WOX265" s="223"/>
      <c r="WOY265" s="223"/>
      <c r="WOZ265" s="333"/>
      <c r="WPA265" s="333"/>
      <c r="WPB265" s="223"/>
      <c r="WPC265" s="418"/>
      <c r="WPD265" s="418"/>
      <c r="WPE265" s="331"/>
      <c r="WPF265" s="332"/>
      <c r="WPG265" s="418"/>
      <c r="WPH265" s="223"/>
      <c r="WPI265" s="223"/>
      <c r="WPJ265" s="333"/>
      <c r="WPK265" s="333"/>
      <c r="WPL265" s="223"/>
      <c r="WPM265" s="418"/>
      <c r="WPN265" s="418"/>
      <c r="WPO265" s="331"/>
      <c r="WPP265" s="332"/>
      <c r="WPQ265" s="418"/>
      <c r="WPR265" s="223"/>
      <c r="WPS265" s="223"/>
      <c r="WPT265" s="333"/>
      <c r="WPU265" s="333"/>
      <c r="WPV265" s="223"/>
      <c r="WPW265" s="418"/>
      <c r="WPX265" s="418"/>
      <c r="WPY265" s="331"/>
      <c r="WPZ265" s="332"/>
      <c r="WQA265" s="418"/>
      <c r="WQB265" s="223"/>
      <c r="WQC265" s="223"/>
      <c r="WQD265" s="333"/>
      <c r="WQE265" s="333"/>
      <c r="WQF265" s="223"/>
      <c r="WQG265" s="418"/>
      <c r="WQH265" s="418"/>
      <c r="WQI265" s="331"/>
      <c r="WQJ265" s="332"/>
      <c r="WQK265" s="418"/>
      <c r="WQL265" s="223"/>
      <c r="WQM265" s="223"/>
      <c r="WQN265" s="333"/>
      <c r="WQO265" s="333"/>
      <c r="WQP265" s="223"/>
      <c r="WQQ265" s="418"/>
      <c r="WQR265" s="418"/>
      <c r="WQS265" s="331"/>
      <c r="WQT265" s="332"/>
      <c r="WQU265" s="418"/>
      <c r="WQV265" s="223"/>
      <c r="WQW265" s="223"/>
      <c r="WQX265" s="333"/>
      <c r="WQY265" s="333"/>
      <c r="WQZ265" s="223"/>
      <c r="WRA265" s="418"/>
      <c r="WRB265" s="418"/>
      <c r="WRC265" s="331"/>
      <c r="WRD265" s="332"/>
      <c r="WRE265" s="418"/>
      <c r="WRF265" s="223"/>
      <c r="WRG265" s="223"/>
      <c r="WRH265" s="333"/>
      <c r="WRI265" s="333"/>
      <c r="WRJ265" s="223"/>
      <c r="WRK265" s="418"/>
      <c r="WRL265" s="418"/>
      <c r="WRM265" s="331"/>
      <c r="WRN265" s="332"/>
      <c r="WRO265" s="418"/>
      <c r="WRP265" s="223"/>
      <c r="WRQ265" s="223"/>
      <c r="WRR265" s="333"/>
      <c r="WRS265" s="333"/>
      <c r="WRT265" s="223"/>
      <c r="WRU265" s="418"/>
      <c r="WRV265" s="418"/>
      <c r="WRW265" s="331"/>
      <c r="WRX265" s="332"/>
      <c r="WRY265" s="418"/>
      <c r="WRZ265" s="223"/>
      <c r="WSA265" s="223"/>
      <c r="WSB265" s="333"/>
      <c r="WSC265" s="333"/>
      <c r="WSD265" s="223"/>
      <c r="WSE265" s="418"/>
      <c r="WSF265" s="418"/>
      <c r="WSG265" s="331"/>
      <c r="WSH265" s="332"/>
      <c r="WSI265" s="418"/>
      <c r="WSJ265" s="223"/>
      <c r="WSK265" s="223"/>
      <c r="WSL265" s="333"/>
      <c r="WSM265" s="333"/>
      <c r="WSN265" s="223"/>
      <c r="WSO265" s="418"/>
      <c r="WSP265" s="418"/>
      <c r="WSQ265" s="331"/>
      <c r="WSR265" s="332"/>
      <c r="WSS265" s="418"/>
      <c r="WST265" s="223"/>
      <c r="WSU265" s="223"/>
      <c r="WSV265" s="333"/>
      <c r="WSW265" s="333"/>
      <c r="WSX265" s="223"/>
      <c r="WSY265" s="418"/>
      <c r="WSZ265" s="418"/>
      <c r="WTA265" s="331"/>
      <c r="WTB265" s="332"/>
      <c r="WTC265" s="418"/>
      <c r="WTD265" s="223"/>
      <c r="WTE265" s="223"/>
      <c r="WTF265" s="333"/>
      <c r="WTG265" s="333"/>
      <c r="WTH265" s="223"/>
      <c r="WTI265" s="418"/>
      <c r="WTJ265" s="418"/>
      <c r="WTK265" s="331"/>
      <c r="WTL265" s="332"/>
      <c r="WTM265" s="418"/>
      <c r="WTN265" s="223"/>
      <c r="WTO265" s="223"/>
      <c r="WTP265" s="333"/>
      <c r="WTQ265" s="333"/>
      <c r="WTR265" s="223"/>
      <c r="WTS265" s="418"/>
      <c r="WTT265" s="418"/>
      <c r="WTU265" s="331"/>
      <c r="WTV265" s="332"/>
      <c r="WTW265" s="418"/>
      <c r="WTX265" s="223"/>
      <c r="WTY265" s="223"/>
      <c r="WTZ265" s="333"/>
      <c r="WUA265" s="333"/>
      <c r="WUB265" s="223"/>
      <c r="WUC265" s="418"/>
      <c r="WUD265" s="418"/>
      <c r="WUE265" s="331"/>
      <c r="WUF265" s="332"/>
      <c r="WUG265" s="418"/>
      <c r="WUH265" s="223"/>
      <c r="WUI265" s="223"/>
      <c r="WUJ265" s="333"/>
      <c r="WUK265" s="333"/>
      <c r="WUL265" s="223"/>
      <c r="WUM265" s="418"/>
      <c r="WUN265" s="418"/>
      <c r="WUO265" s="331"/>
      <c r="WUP265" s="332"/>
      <c r="WUQ265" s="418"/>
      <c r="WUR265" s="223"/>
      <c r="WUS265" s="223"/>
      <c r="WUT265" s="333"/>
      <c r="WUU265" s="333"/>
      <c r="WUV265" s="223"/>
      <c r="WUW265" s="418"/>
      <c r="WUX265" s="418"/>
      <c r="WUY265" s="331"/>
      <c r="WUZ265" s="332"/>
      <c r="WVA265" s="418"/>
      <c r="WVB265" s="223"/>
      <c r="WVC265" s="223"/>
      <c r="WVD265" s="333"/>
      <c r="WVE265" s="333"/>
      <c r="WVF265" s="223"/>
      <c r="WVG265" s="418"/>
      <c r="WVH265" s="418"/>
      <c r="WVI265" s="331"/>
      <c r="WVJ265" s="332"/>
      <c r="WVK265" s="418"/>
      <c r="WVL265" s="223"/>
      <c r="WVM265" s="223"/>
      <c r="WVN265" s="333"/>
      <c r="WVO265" s="333"/>
      <c r="WVP265" s="223"/>
      <c r="WVQ265" s="418"/>
      <c r="WVR265" s="418"/>
      <c r="WVS265" s="331"/>
      <c r="WVT265" s="332"/>
      <c r="WVU265" s="418"/>
      <c r="WVV265" s="223"/>
      <c r="WVW265" s="223"/>
      <c r="WVX265" s="333"/>
      <c r="WVY265" s="333"/>
      <c r="WVZ265" s="223"/>
      <c r="WWA265" s="418"/>
      <c r="WWB265" s="418"/>
      <c r="WWC265" s="331"/>
      <c r="WWD265" s="332"/>
      <c r="WWE265" s="418"/>
      <c r="WWF265" s="223"/>
      <c r="WWG265" s="223"/>
      <c r="WWH265" s="333"/>
      <c r="WWI265" s="333"/>
      <c r="WWJ265" s="223"/>
      <c r="WWK265" s="418"/>
      <c r="WWL265" s="418"/>
      <c r="WWM265" s="331"/>
      <c r="WWN265" s="332"/>
      <c r="WWO265" s="418"/>
      <c r="WWP265" s="223"/>
      <c r="WWQ265" s="223"/>
      <c r="WWR265" s="333"/>
      <c r="WWS265" s="333"/>
      <c r="WWT265" s="223"/>
      <c r="WWU265" s="418"/>
      <c r="WWV265" s="418"/>
      <c r="WWW265" s="331"/>
      <c r="WWX265" s="332"/>
      <c r="WWY265" s="418"/>
      <c r="WWZ265" s="223"/>
      <c r="WXA265" s="223"/>
      <c r="WXB265" s="333"/>
      <c r="WXC265" s="333"/>
      <c r="WXD265" s="223"/>
      <c r="WXE265" s="418"/>
      <c r="WXF265" s="418"/>
      <c r="WXG265" s="331"/>
      <c r="WXH265" s="332"/>
      <c r="WXI265" s="418"/>
      <c r="WXJ265" s="223"/>
      <c r="WXK265" s="223"/>
      <c r="WXL265" s="333"/>
      <c r="WXM265" s="333"/>
      <c r="WXN265" s="223"/>
      <c r="WXO265" s="418"/>
      <c r="WXP265" s="418"/>
      <c r="WXQ265" s="331"/>
      <c r="WXR265" s="332"/>
      <c r="WXS265" s="418"/>
      <c r="WXT265" s="223"/>
      <c r="WXU265" s="223"/>
      <c r="WXV265" s="333"/>
      <c r="WXW265" s="333"/>
      <c r="WXX265" s="223"/>
      <c r="WXY265" s="418"/>
      <c r="WXZ265" s="418"/>
      <c r="WYA265" s="331"/>
      <c r="WYB265" s="332"/>
      <c r="WYC265" s="418"/>
      <c r="WYD265" s="223"/>
      <c r="WYE265" s="223"/>
      <c r="WYF265" s="333"/>
      <c r="WYG265" s="333"/>
      <c r="WYH265" s="223"/>
      <c r="WYI265" s="418"/>
      <c r="WYJ265" s="418"/>
      <c r="WYK265" s="331"/>
      <c r="WYL265" s="332"/>
      <c r="WYM265" s="418"/>
      <c r="WYN265" s="223"/>
      <c r="WYO265" s="223"/>
      <c r="WYP265" s="333"/>
      <c r="WYQ265" s="333"/>
      <c r="WYR265" s="223"/>
      <c r="WYS265" s="418"/>
      <c r="WYT265" s="418"/>
      <c r="WYU265" s="331"/>
      <c r="WYV265" s="332"/>
      <c r="WYW265" s="418"/>
      <c r="WYX265" s="223"/>
      <c r="WYY265" s="223"/>
      <c r="WYZ265" s="333"/>
      <c r="WZA265" s="333"/>
      <c r="WZB265" s="223"/>
      <c r="WZC265" s="418"/>
      <c r="WZD265" s="418"/>
      <c r="WZE265" s="331"/>
      <c r="WZF265" s="332"/>
      <c r="WZG265" s="418"/>
      <c r="WZH265" s="223"/>
      <c r="WZI265" s="223"/>
      <c r="WZJ265" s="333"/>
      <c r="WZK265" s="333"/>
      <c r="WZL265" s="223"/>
      <c r="WZM265" s="418"/>
      <c r="WZN265" s="418"/>
      <c r="WZO265" s="331"/>
      <c r="WZP265" s="332"/>
      <c r="WZQ265" s="418"/>
      <c r="WZR265" s="223"/>
      <c r="WZS265" s="223"/>
      <c r="WZT265" s="333"/>
      <c r="WZU265" s="333"/>
      <c r="WZV265" s="223"/>
      <c r="WZW265" s="418"/>
      <c r="WZX265" s="418"/>
      <c r="WZY265" s="331"/>
      <c r="WZZ265" s="332"/>
      <c r="XAA265" s="418"/>
      <c r="XAB265" s="223"/>
      <c r="XAC265" s="223"/>
      <c r="XAD265" s="333"/>
      <c r="XAE265" s="333"/>
      <c r="XAF265" s="223"/>
      <c r="XAG265" s="418"/>
      <c r="XAH265" s="418"/>
      <c r="XAI265" s="331"/>
      <c r="XAJ265" s="332"/>
      <c r="XAK265" s="418"/>
      <c r="XAL265" s="223"/>
      <c r="XAM265" s="223"/>
      <c r="XAN265" s="333"/>
      <c r="XAO265" s="333"/>
      <c r="XAP265" s="223"/>
      <c r="XAQ265" s="418"/>
      <c r="XAR265" s="418"/>
      <c r="XAS265" s="331"/>
      <c r="XAT265" s="332"/>
      <c r="XAU265" s="418"/>
      <c r="XAV265" s="223"/>
      <c r="XAW265" s="223"/>
      <c r="XAX265" s="333"/>
      <c r="XAY265" s="333"/>
      <c r="XAZ265" s="223"/>
      <c r="XBA265" s="418"/>
      <c r="XBB265" s="418"/>
      <c r="XBC265" s="331"/>
      <c r="XBD265" s="332"/>
      <c r="XBE265" s="418"/>
      <c r="XBF265" s="223"/>
      <c r="XBG265" s="223"/>
      <c r="XBH265" s="333"/>
      <c r="XBI265" s="333"/>
      <c r="XBJ265" s="223"/>
      <c r="XBK265" s="418"/>
      <c r="XBL265" s="418"/>
      <c r="XBM265" s="331"/>
      <c r="XBN265" s="332"/>
      <c r="XBO265" s="418"/>
      <c r="XBP265" s="223"/>
      <c r="XBQ265" s="223"/>
      <c r="XBR265" s="333"/>
      <c r="XBS265" s="333"/>
      <c r="XBT265" s="223"/>
      <c r="XBU265" s="418"/>
      <c r="XBV265" s="418"/>
      <c r="XBW265" s="331"/>
      <c r="XBX265" s="332"/>
      <c r="XBY265" s="418"/>
      <c r="XBZ265" s="223"/>
      <c r="XCA265" s="223"/>
      <c r="XCB265" s="333"/>
      <c r="XCC265" s="333"/>
      <c r="XCD265" s="223"/>
      <c r="XCE265" s="418"/>
      <c r="XCF265" s="418"/>
      <c r="XCG265" s="331"/>
      <c r="XCH265" s="332"/>
      <c r="XCI265" s="418"/>
      <c r="XCJ265" s="223"/>
      <c r="XCK265" s="223"/>
      <c r="XCL265" s="333"/>
      <c r="XCM265" s="333"/>
      <c r="XCN265" s="223"/>
      <c r="XCO265" s="418"/>
      <c r="XCP265" s="418"/>
      <c r="XCQ265" s="331"/>
      <c r="XCR265" s="332"/>
      <c r="XCS265" s="418"/>
      <c r="XCT265" s="223"/>
      <c r="XCU265" s="223"/>
      <c r="XCV265" s="333"/>
      <c r="XCW265" s="333"/>
      <c r="XCX265" s="223"/>
      <c r="XCY265" s="418"/>
      <c r="XCZ265" s="418"/>
      <c r="XDA265" s="331"/>
      <c r="XDB265" s="332"/>
      <c r="XDC265" s="418"/>
      <c r="XDD265" s="223"/>
      <c r="XDE265" s="223"/>
      <c r="XDF265" s="333"/>
      <c r="XDG265" s="333"/>
      <c r="XDH265" s="223"/>
      <c r="XDI265" s="418"/>
      <c r="XDJ265" s="418"/>
      <c r="XDK265" s="331"/>
      <c r="XDL265" s="332"/>
      <c r="XDM265" s="418"/>
      <c r="XDN265" s="223"/>
      <c r="XDO265" s="223"/>
      <c r="XDP265" s="333"/>
      <c r="XDQ265" s="333"/>
      <c r="XDR265" s="223"/>
      <c r="XDS265" s="418"/>
      <c r="XDT265" s="418"/>
      <c r="XDU265" s="331"/>
      <c r="XDV265" s="332"/>
      <c r="XDW265" s="418"/>
      <c r="XDX265" s="223"/>
      <c r="XDY265" s="223"/>
      <c r="XDZ265" s="333"/>
      <c r="XEA265" s="333"/>
      <c r="XEB265" s="223"/>
      <c r="XEC265" s="418"/>
      <c r="XED265" s="418"/>
      <c r="XEE265" s="331"/>
      <c r="XEF265" s="332"/>
      <c r="XEG265" s="418"/>
      <c r="XEH265" s="223"/>
      <c r="XEI265" s="223"/>
      <c r="XEJ265" s="333"/>
      <c r="XEK265" s="333"/>
      <c r="XEL265" s="223"/>
      <c r="XEM265" s="418"/>
      <c r="XEN265" s="418"/>
      <c r="XEO265" s="331"/>
      <c r="XEP265" s="332"/>
    </row>
    <row r="266" spans="1:16370" s="316" customFormat="1" ht="39.75" customHeight="1">
      <c r="A266" s="312">
        <v>91965</v>
      </c>
      <c r="B266" s="312" t="s">
        <v>16</v>
      </c>
      <c r="C266" s="317" t="s">
        <v>2581</v>
      </c>
      <c r="D266" s="543" t="s">
        <v>2407</v>
      </c>
      <c r="E266" s="312" t="s">
        <v>486</v>
      </c>
      <c r="F266" s="667">
        <v>1</v>
      </c>
      <c r="G266" s="315"/>
      <c r="H266" s="314">
        <v>40.770000000000003</v>
      </c>
      <c r="I266" s="532">
        <f t="shared" si="54"/>
        <v>50.94</v>
      </c>
      <c r="J266" s="314">
        <f t="shared" ref="J266:J281" si="59">F266*I266</f>
        <v>50.94</v>
      </c>
    </row>
    <row r="267" spans="1:16370" s="316" customFormat="1" ht="33.75" customHeight="1">
      <c r="A267" s="312">
        <v>91979</v>
      </c>
      <c r="B267" s="312" t="s">
        <v>16</v>
      </c>
      <c r="C267" s="317" t="s">
        <v>2582</v>
      </c>
      <c r="D267" s="543" t="s">
        <v>2408</v>
      </c>
      <c r="E267" s="312" t="s">
        <v>486</v>
      </c>
      <c r="F267" s="667">
        <v>1</v>
      </c>
      <c r="G267" s="315"/>
      <c r="H267" s="314">
        <v>30.3</v>
      </c>
      <c r="I267" s="532">
        <f t="shared" si="54"/>
        <v>37.86</v>
      </c>
      <c r="J267" s="314">
        <f t="shared" si="59"/>
        <v>37.86</v>
      </c>
    </row>
    <row r="268" spans="1:16370" s="316" customFormat="1" ht="33.75" customHeight="1">
      <c r="A268" s="312">
        <v>91955</v>
      </c>
      <c r="B268" s="312" t="s">
        <v>16</v>
      </c>
      <c r="C268" s="317" t="s">
        <v>2583</v>
      </c>
      <c r="D268" s="543" t="s">
        <v>2409</v>
      </c>
      <c r="E268" s="312" t="s">
        <v>486</v>
      </c>
      <c r="F268" s="667">
        <v>7</v>
      </c>
      <c r="G268" s="315"/>
      <c r="H268" s="314">
        <v>21.03</v>
      </c>
      <c r="I268" s="532">
        <f t="shared" si="54"/>
        <v>26.27</v>
      </c>
      <c r="J268" s="314">
        <f t="shared" si="59"/>
        <v>183.89</v>
      </c>
    </row>
    <row r="269" spans="1:16370" s="316" customFormat="1" ht="33.75" customHeight="1">
      <c r="A269" s="312">
        <v>91961</v>
      </c>
      <c r="B269" s="312" t="s">
        <v>16</v>
      </c>
      <c r="C269" s="317" t="s">
        <v>2584</v>
      </c>
      <c r="D269" s="543" t="s">
        <v>2410</v>
      </c>
      <c r="E269" s="312" t="s">
        <v>486</v>
      </c>
      <c r="F269" s="667">
        <v>1</v>
      </c>
      <c r="G269" s="315"/>
      <c r="H269" s="314">
        <v>34.979999999999997</v>
      </c>
      <c r="I269" s="532">
        <f t="shared" si="54"/>
        <v>43.7</v>
      </c>
      <c r="J269" s="314">
        <f t="shared" si="59"/>
        <v>43.7</v>
      </c>
    </row>
    <row r="270" spans="1:16370" s="316" customFormat="1" ht="33.75" customHeight="1">
      <c r="A270" s="312">
        <v>91957</v>
      </c>
      <c r="B270" s="312" t="s">
        <v>16</v>
      </c>
      <c r="C270" s="317" t="s">
        <v>2585</v>
      </c>
      <c r="D270" s="543" t="s">
        <v>2411</v>
      </c>
      <c r="E270" s="312" t="s">
        <v>486</v>
      </c>
      <c r="F270" s="667">
        <v>3</v>
      </c>
      <c r="G270" s="315"/>
      <c r="H270" s="314">
        <v>30.9</v>
      </c>
      <c r="I270" s="532">
        <f t="shared" si="54"/>
        <v>38.61</v>
      </c>
      <c r="J270" s="314">
        <f t="shared" si="59"/>
        <v>115.83</v>
      </c>
    </row>
    <row r="271" spans="1:16370" s="316" customFormat="1" ht="33.75" customHeight="1">
      <c r="A271" s="312">
        <v>91953</v>
      </c>
      <c r="B271" s="312" t="s">
        <v>16</v>
      </c>
      <c r="C271" s="317" t="s">
        <v>2586</v>
      </c>
      <c r="D271" s="543" t="s">
        <v>2412</v>
      </c>
      <c r="E271" s="312" t="s">
        <v>486</v>
      </c>
      <c r="F271" s="667">
        <v>31</v>
      </c>
      <c r="G271" s="315"/>
      <c r="H271" s="314">
        <v>16.98</v>
      </c>
      <c r="I271" s="532">
        <f t="shared" si="54"/>
        <v>21.21</v>
      </c>
      <c r="J271" s="314">
        <f t="shared" si="59"/>
        <v>657.51</v>
      </c>
    </row>
    <row r="272" spans="1:16370" s="316" customFormat="1" ht="33.75" customHeight="1">
      <c r="A272" s="312">
        <v>91959</v>
      </c>
      <c r="B272" s="312" t="s">
        <v>16</v>
      </c>
      <c r="C272" s="317" t="s">
        <v>2587</v>
      </c>
      <c r="D272" s="543" t="s">
        <v>2413</v>
      </c>
      <c r="E272" s="312" t="s">
        <v>486</v>
      </c>
      <c r="F272" s="667">
        <v>2</v>
      </c>
      <c r="G272" s="315"/>
      <c r="H272" s="314">
        <v>26.85</v>
      </c>
      <c r="I272" s="532">
        <f t="shared" si="54"/>
        <v>33.549999999999997</v>
      </c>
      <c r="J272" s="314">
        <f t="shared" si="59"/>
        <v>67.099999999999994</v>
      </c>
    </row>
    <row r="273" spans="1:10" s="316" customFormat="1" ht="33.75" customHeight="1">
      <c r="A273" s="312">
        <v>91967</v>
      </c>
      <c r="B273" s="312" t="s">
        <v>16</v>
      </c>
      <c r="C273" s="317" t="s">
        <v>2588</v>
      </c>
      <c r="D273" s="543" t="s">
        <v>2414</v>
      </c>
      <c r="E273" s="312" t="s">
        <v>486</v>
      </c>
      <c r="F273" s="667">
        <v>1</v>
      </c>
      <c r="G273" s="315"/>
      <c r="H273" s="314">
        <v>36.74</v>
      </c>
      <c r="I273" s="532">
        <f t="shared" si="54"/>
        <v>45.9</v>
      </c>
      <c r="J273" s="314">
        <f t="shared" si="59"/>
        <v>45.9</v>
      </c>
    </row>
    <row r="274" spans="1:10" s="316" customFormat="1" ht="33.75" customHeight="1">
      <c r="A274" s="312">
        <v>92005</v>
      </c>
      <c r="B274" s="312" t="s">
        <v>16</v>
      </c>
      <c r="C274" s="317" t="s">
        <v>2589</v>
      </c>
      <c r="D274" s="543" t="s">
        <v>2415</v>
      </c>
      <c r="E274" s="312" t="s">
        <v>486</v>
      </c>
      <c r="F274" s="667">
        <v>4</v>
      </c>
      <c r="G274" s="315"/>
      <c r="H274" s="314">
        <v>36.36</v>
      </c>
      <c r="I274" s="532">
        <f t="shared" si="54"/>
        <v>45.43</v>
      </c>
      <c r="J274" s="314">
        <f t="shared" si="59"/>
        <v>181.72</v>
      </c>
    </row>
    <row r="275" spans="1:10" s="316" customFormat="1" ht="39.75" customHeight="1">
      <c r="A275" s="312">
        <v>92023</v>
      </c>
      <c r="B275" s="312" t="s">
        <v>16</v>
      </c>
      <c r="C275" s="317" t="s">
        <v>2590</v>
      </c>
      <c r="D275" s="543" t="s">
        <v>2416</v>
      </c>
      <c r="E275" s="312" t="s">
        <v>486</v>
      </c>
      <c r="F275" s="667">
        <v>15</v>
      </c>
      <c r="G275" s="315"/>
      <c r="H275" s="314">
        <v>30.16</v>
      </c>
      <c r="I275" s="532">
        <f t="shared" si="54"/>
        <v>37.68</v>
      </c>
      <c r="J275" s="314">
        <f t="shared" si="59"/>
        <v>565.20000000000005</v>
      </c>
    </row>
    <row r="276" spans="1:10" s="316" customFormat="1" ht="39.75" customHeight="1">
      <c r="A276" s="312">
        <v>92027</v>
      </c>
      <c r="B276" s="312" t="s">
        <v>16</v>
      </c>
      <c r="C276" s="317" t="s">
        <v>2591</v>
      </c>
      <c r="D276" s="543" t="s">
        <v>2417</v>
      </c>
      <c r="E276" s="312" t="s">
        <v>486</v>
      </c>
      <c r="F276" s="667">
        <v>4</v>
      </c>
      <c r="G276" s="315"/>
      <c r="H276" s="314">
        <v>40.03</v>
      </c>
      <c r="I276" s="532">
        <f t="shared" ref="I276:I294" si="60">(H276*(1+$J$4))</f>
        <v>50.01</v>
      </c>
      <c r="J276" s="314">
        <f t="shared" si="59"/>
        <v>200.04</v>
      </c>
    </row>
    <row r="277" spans="1:10" s="320" customFormat="1" ht="32.25" customHeight="1">
      <c r="A277" s="312">
        <v>92004</v>
      </c>
      <c r="B277" s="317" t="s">
        <v>16</v>
      </c>
      <c r="C277" s="317" t="s">
        <v>2592</v>
      </c>
      <c r="D277" s="543" t="s">
        <v>2418</v>
      </c>
      <c r="E277" s="312" t="s">
        <v>486</v>
      </c>
      <c r="F277" s="667">
        <v>6</v>
      </c>
      <c r="G277" s="315"/>
      <c r="H277" s="314">
        <v>33.5</v>
      </c>
      <c r="I277" s="532">
        <f t="shared" si="60"/>
        <v>41.85</v>
      </c>
      <c r="J277" s="318">
        <f t="shared" si="59"/>
        <v>251.1</v>
      </c>
    </row>
    <row r="278" spans="1:10" s="320" customFormat="1" ht="32.25" customHeight="1">
      <c r="A278" s="312">
        <v>92000</v>
      </c>
      <c r="B278" s="317" t="s">
        <v>16</v>
      </c>
      <c r="C278" s="317" t="s">
        <v>2593</v>
      </c>
      <c r="D278" s="543" t="s">
        <v>2419</v>
      </c>
      <c r="E278" s="312" t="s">
        <v>486</v>
      </c>
      <c r="F278" s="667">
        <v>93</v>
      </c>
      <c r="G278" s="315"/>
      <c r="H278" s="314">
        <v>17.920000000000002</v>
      </c>
      <c r="I278" s="532">
        <f t="shared" si="60"/>
        <v>22.39</v>
      </c>
      <c r="J278" s="318">
        <f t="shared" si="59"/>
        <v>2082.27</v>
      </c>
    </row>
    <row r="279" spans="1:10" s="320" customFormat="1" ht="32.25" customHeight="1">
      <c r="A279" s="312">
        <v>91996</v>
      </c>
      <c r="B279" s="317" t="s">
        <v>16</v>
      </c>
      <c r="C279" s="317" t="s">
        <v>2594</v>
      </c>
      <c r="D279" s="543" t="s">
        <v>2420</v>
      </c>
      <c r="E279" s="312" t="s">
        <v>486</v>
      </c>
      <c r="F279" s="667">
        <v>23</v>
      </c>
      <c r="G279" s="315"/>
      <c r="H279" s="314">
        <v>20.32</v>
      </c>
      <c r="I279" s="532">
        <f t="shared" si="60"/>
        <v>25.39</v>
      </c>
      <c r="J279" s="318">
        <f t="shared" si="59"/>
        <v>583.97</v>
      </c>
    </row>
    <row r="280" spans="1:10" s="320" customFormat="1" ht="32.25" customHeight="1">
      <c r="A280" s="312">
        <v>91992</v>
      </c>
      <c r="B280" s="317" t="s">
        <v>16</v>
      </c>
      <c r="C280" s="317" t="s">
        <v>2595</v>
      </c>
      <c r="D280" s="543" t="s">
        <v>2421</v>
      </c>
      <c r="E280" s="312" t="s">
        <v>486</v>
      </c>
      <c r="F280" s="667">
        <v>82</v>
      </c>
      <c r="G280" s="315"/>
      <c r="H280" s="314">
        <v>26.46</v>
      </c>
      <c r="I280" s="532">
        <f t="shared" si="60"/>
        <v>33.06</v>
      </c>
      <c r="J280" s="318">
        <f t="shared" si="59"/>
        <v>2710.92</v>
      </c>
    </row>
    <row r="281" spans="1:10" s="320" customFormat="1" ht="32.25" customHeight="1">
      <c r="A281" s="312">
        <v>92001</v>
      </c>
      <c r="B281" s="317" t="s">
        <v>16</v>
      </c>
      <c r="C281" s="317" t="s">
        <v>2596</v>
      </c>
      <c r="D281" s="543" t="s">
        <v>2422</v>
      </c>
      <c r="E281" s="312" t="s">
        <v>486</v>
      </c>
      <c r="F281" s="667">
        <v>10</v>
      </c>
      <c r="G281" s="315"/>
      <c r="H281" s="314">
        <v>19.350000000000001</v>
      </c>
      <c r="I281" s="532">
        <f t="shared" si="60"/>
        <v>24.18</v>
      </c>
      <c r="J281" s="318">
        <f t="shared" si="59"/>
        <v>241.8</v>
      </c>
    </row>
    <row r="282" spans="1:10" s="217" customFormat="1">
      <c r="A282" s="75"/>
      <c r="B282" s="75"/>
      <c r="C282" s="92" t="s">
        <v>2598</v>
      </c>
      <c r="D282" s="102" t="s">
        <v>2597</v>
      </c>
      <c r="E282" s="75"/>
      <c r="F282" s="326"/>
      <c r="G282" s="326"/>
      <c r="H282" s="326"/>
      <c r="I282" s="532"/>
      <c r="J282" s="326"/>
    </row>
    <row r="283" spans="1:10" s="217" customFormat="1" ht="29.25" customHeight="1">
      <c r="A283" s="312" t="s">
        <v>2602</v>
      </c>
      <c r="B283" s="312" t="s">
        <v>1350</v>
      </c>
      <c r="C283" s="317" t="s">
        <v>2599</v>
      </c>
      <c r="D283" s="543" t="s">
        <v>2423</v>
      </c>
      <c r="E283" s="312" t="s">
        <v>486</v>
      </c>
      <c r="F283" s="667">
        <v>7</v>
      </c>
      <c r="G283" s="315"/>
      <c r="H283" s="314">
        <f>Composição!$G$1520</f>
        <v>233.96</v>
      </c>
      <c r="I283" s="532">
        <f t="shared" si="60"/>
        <v>292.31</v>
      </c>
      <c r="J283" s="314">
        <f t="shared" ref="J283" si="61">F283*I283</f>
        <v>2046.17</v>
      </c>
    </row>
    <row r="284" spans="1:10" s="217" customFormat="1">
      <c r="A284" s="75"/>
      <c r="B284" s="75"/>
      <c r="C284" s="92" t="s">
        <v>2603</v>
      </c>
      <c r="D284" s="102" t="s">
        <v>2424</v>
      </c>
      <c r="E284" s="75"/>
      <c r="F284" s="326"/>
      <c r="G284" s="326"/>
      <c r="H284" s="326"/>
      <c r="I284" s="532"/>
      <c r="J284" s="326"/>
    </row>
    <row r="285" spans="1:10" s="217" customFormat="1" ht="42" customHeight="1">
      <c r="A285" s="317">
        <v>91930</v>
      </c>
      <c r="B285" s="312" t="s">
        <v>16</v>
      </c>
      <c r="C285" s="312" t="s">
        <v>2604</v>
      </c>
      <c r="D285" s="543" t="s">
        <v>2390</v>
      </c>
      <c r="E285" s="312" t="s">
        <v>492</v>
      </c>
      <c r="F285" s="667">
        <v>430</v>
      </c>
      <c r="G285" s="315"/>
      <c r="H285" s="314">
        <v>5.83</v>
      </c>
      <c r="I285" s="532">
        <f t="shared" si="60"/>
        <v>7.28</v>
      </c>
      <c r="J285" s="314">
        <f t="shared" ref="J285" si="62">F285*I285</f>
        <v>3130.4</v>
      </c>
    </row>
    <row r="286" spans="1:10" s="217" customFormat="1">
      <c r="A286" s="75"/>
      <c r="B286" s="75"/>
      <c r="C286" s="92" t="s">
        <v>2605</v>
      </c>
      <c r="D286" s="102" t="s">
        <v>2425</v>
      </c>
      <c r="E286" s="75"/>
      <c r="F286" s="326"/>
      <c r="G286" s="326"/>
      <c r="H286" s="326"/>
      <c r="I286" s="532"/>
      <c r="J286" s="326"/>
    </row>
    <row r="287" spans="1:10" s="217" customFormat="1" ht="44.25" customHeight="1">
      <c r="A287" s="317">
        <v>91844</v>
      </c>
      <c r="B287" s="317" t="s">
        <v>16</v>
      </c>
      <c r="C287" s="312" t="s">
        <v>2606</v>
      </c>
      <c r="D287" s="543" t="s">
        <v>2399</v>
      </c>
      <c r="E287" s="317" t="s">
        <v>492</v>
      </c>
      <c r="F287" s="305">
        <v>50</v>
      </c>
      <c r="G287" s="319"/>
      <c r="H287" s="318">
        <v>4.25</v>
      </c>
      <c r="I287" s="532">
        <f t="shared" si="60"/>
        <v>5.31</v>
      </c>
      <c r="J287" s="318">
        <f t="shared" ref="J287:J289" si="63">F287*I287</f>
        <v>265.5</v>
      </c>
    </row>
    <row r="288" spans="1:10" s="217" customFormat="1" ht="44.25" customHeight="1">
      <c r="A288" s="317">
        <v>91847</v>
      </c>
      <c r="B288" s="317" t="s">
        <v>16</v>
      </c>
      <c r="C288" s="312" t="s">
        <v>2607</v>
      </c>
      <c r="D288" s="543" t="s">
        <v>2400</v>
      </c>
      <c r="E288" s="317" t="s">
        <v>492</v>
      </c>
      <c r="F288" s="305">
        <v>180</v>
      </c>
      <c r="G288" s="319"/>
      <c r="H288" s="318">
        <v>7.64</v>
      </c>
      <c r="I288" s="532">
        <f t="shared" si="60"/>
        <v>9.5500000000000007</v>
      </c>
      <c r="J288" s="318">
        <f t="shared" si="63"/>
        <v>1719</v>
      </c>
    </row>
    <row r="289" spans="1:16370" s="217" customFormat="1" ht="44.25" customHeight="1">
      <c r="A289" s="317">
        <v>97886</v>
      </c>
      <c r="B289" s="317" t="s">
        <v>16</v>
      </c>
      <c r="C289" s="312" t="s">
        <v>2608</v>
      </c>
      <c r="D289" s="543" t="s">
        <v>2378</v>
      </c>
      <c r="E289" s="317" t="s">
        <v>486</v>
      </c>
      <c r="F289" s="667">
        <v>5</v>
      </c>
      <c r="G289" s="315"/>
      <c r="H289" s="318">
        <v>119.01</v>
      </c>
      <c r="I289" s="532">
        <f t="shared" si="60"/>
        <v>148.69</v>
      </c>
      <c r="J289" s="318">
        <f t="shared" si="63"/>
        <v>743.45</v>
      </c>
    </row>
    <row r="290" spans="1:16370" s="217" customFormat="1">
      <c r="A290" s="75"/>
      <c r="B290" s="75"/>
      <c r="C290" s="92" t="s">
        <v>2609</v>
      </c>
      <c r="D290" s="102" t="s">
        <v>2426</v>
      </c>
      <c r="E290" s="75"/>
      <c r="F290" s="326"/>
      <c r="G290" s="326"/>
      <c r="H290" s="326"/>
      <c r="I290" s="532"/>
      <c r="J290" s="326"/>
    </row>
    <row r="291" spans="1:16370" s="217" customFormat="1" ht="40.5" customHeight="1">
      <c r="A291" s="75">
        <v>100622</v>
      </c>
      <c r="B291" s="75" t="s">
        <v>16</v>
      </c>
      <c r="C291" s="312" t="s">
        <v>2610</v>
      </c>
      <c r="D291" s="543" t="s">
        <v>2427</v>
      </c>
      <c r="E291" s="317" t="s">
        <v>486</v>
      </c>
      <c r="F291" s="667">
        <v>5</v>
      </c>
      <c r="G291" s="315"/>
      <c r="H291" s="318">
        <v>119.01</v>
      </c>
      <c r="I291" s="532">
        <f t="shared" si="60"/>
        <v>148.69</v>
      </c>
      <c r="J291" s="318">
        <f t="shared" ref="J291:J294" si="64">F291*I291</f>
        <v>743.45</v>
      </c>
    </row>
    <row r="292" spans="1:16370" s="217" customFormat="1" ht="40.5" customHeight="1">
      <c r="A292" s="317">
        <v>91926</v>
      </c>
      <c r="B292" s="312" t="s">
        <v>16</v>
      </c>
      <c r="C292" s="312" t="s">
        <v>2611</v>
      </c>
      <c r="D292" s="543" t="s">
        <v>2388</v>
      </c>
      <c r="E292" s="312" t="s">
        <v>492</v>
      </c>
      <c r="F292" s="667">
        <v>50</v>
      </c>
      <c r="G292" s="315"/>
      <c r="H292" s="314">
        <v>2.64</v>
      </c>
      <c r="I292" s="532">
        <f t="shared" si="60"/>
        <v>3.3</v>
      </c>
      <c r="J292" s="314">
        <f t="shared" si="64"/>
        <v>165</v>
      </c>
    </row>
    <row r="293" spans="1:16370" s="217" customFormat="1" ht="30.75" customHeight="1">
      <c r="A293" s="317">
        <v>96985</v>
      </c>
      <c r="B293" s="312" t="s">
        <v>16</v>
      </c>
      <c r="C293" s="312" t="s">
        <v>2612</v>
      </c>
      <c r="D293" s="543" t="s">
        <v>2428</v>
      </c>
      <c r="E293" s="312" t="s">
        <v>492</v>
      </c>
      <c r="F293" s="667">
        <v>5</v>
      </c>
      <c r="G293" s="315"/>
      <c r="H293" s="314">
        <v>43.15</v>
      </c>
      <c r="I293" s="532">
        <f t="shared" si="60"/>
        <v>53.91</v>
      </c>
      <c r="J293" s="314">
        <f t="shared" si="64"/>
        <v>269.55</v>
      </c>
    </row>
    <row r="294" spans="1:16370" s="217" customFormat="1" ht="40.5" customHeight="1">
      <c r="A294" s="317">
        <v>97886</v>
      </c>
      <c r="B294" s="317" t="s">
        <v>16</v>
      </c>
      <c r="C294" s="312" t="s">
        <v>2613</v>
      </c>
      <c r="D294" s="543" t="s">
        <v>2378</v>
      </c>
      <c r="E294" s="317" t="s">
        <v>486</v>
      </c>
      <c r="F294" s="667">
        <v>5</v>
      </c>
      <c r="G294" s="315"/>
      <c r="H294" s="318">
        <v>119.01</v>
      </c>
      <c r="I294" s="532">
        <f t="shared" si="60"/>
        <v>148.69</v>
      </c>
      <c r="J294" s="318">
        <f t="shared" si="64"/>
        <v>743.45</v>
      </c>
    </row>
    <row r="295" spans="1:16370" s="217" customFormat="1" ht="24.75" customHeight="1">
      <c r="A295" s="264"/>
      <c r="B295" s="264"/>
      <c r="C295" s="312"/>
      <c r="D295" s="264"/>
      <c r="E295" s="264"/>
      <c r="F295" s="264"/>
      <c r="G295" s="264"/>
      <c r="H295" s="702" t="s">
        <v>22</v>
      </c>
      <c r="I295" s="703"/>
      <c r="J295" s="207">
        <f>SUM(J209:J294)</f>
        <v>239426.17</v>
      </c>
    </row>
    <row r="296" spans="1:16370" s="217" customFormat="1" ht="23.25" customHeight="1">
      <c r="A296" s="85"/>
      <c r="B296" s="85"/>
      <c r="C296" s="72" t="s">
        <v>118</v>
      </c>
      <c r="D296" s="73" t="s">
        <v>535</v>
      </c>
      <c r="E296" s="85"/>
      <c r="F296" s="86"/>
      <c r="G296" s="86"/>
      <c r="H296" s="86"/>
      <c r="I296" s="87"/>
      <c r="J296" s="86"/>
    </row>
    <row r="297" spans="1:16370" s="209" customFormat="1">
      <c r="A297" s="75"/>
      <c r="B297" s="75"/>
      <c r="C297" s="92" t="s">
        <v>119</v>
      </c>
      <c r="D297" s="102" t="s">
        <v>536</v>
      </c>
      <c r="E297" s="75"/>
      <c r="F297" s="326"/>
      <c r="G297" s="326"/>
      <c r="H297" s="326"/>
      <c r="I297" s="77"/>
      <c r="J297" s="326"/>
      <c r="K297" s="418"/>
      <c r="L297" s="223"/>
      <c r="M297" s="223"/>
      <c r="N297" s="333"/>
      <c r="O297" s="333"/>
      <c r="P297" s="223"/>
      <c r="Q297" s="418"/>
      <c r="R297" s="418"/>
      <c r="S297" s="331"/>
      <c r="T297" s="332"/>
      <c r="U297" s="418"/>
      <c r="V297" s="223"/>
      <c r="W297" s="223"/>
      <c r="X297" s="333"/>
      <c r="Y297" s="333"/>
      <c r="Z297" s="223"/>
      <c r="AA297" s="418"/>
      <c r="AB297" s="418"/>
      <c r="AC297" s="331"/>
      <c r="AD297" s="332"/>
      <c r="AE297" s="418"/>
      <c r="AF297" s="223"/>
      <c r="AG297" s="223"/>
      <c r="AH297" s="333"/>
      <c r="AI297" s="333"/>
      <c r="AJ297" s="223"/>
      <c r="AK297" s="418"/>
      <c r="AL297" s="418"/>
      <c r="AM297" s="331"/>
      <c r="AN297" s="332"/>
      <c r="AO297" s="418"/>
      <c r="AP297" s="223"/>
      <c r="AQ297" s="223"/>
      <c r="AR297" s="333"/>
      <c r="AS297" s="333"/>
      <c r="AT297" s="223"/>
      <c r="AU297" s="418"/>
      <c r="AV297" s="418"/>
      <c r="AW297" s="331"/>
      <c r="AX297" s="332"/>
      <c r="AY297" s="418"/>
      <c r="AZ297" s="223"/>
      <c r="BA297" s="223"/>
      <c r="BB297" s="333"/>
      <c r="BC297" s="333"/>
      <c r="BD297" s="223"/>
      <c r="BE297" s="418"/>
      <c r="BF297" s="418"/>
      <c r="BG297" s="331"/>
      <c r="BH297" s="332"/>
      <c r="BI297" s="418"/>
      <c r="BJ297" s="223"/>
      <c r="BK297" s="223"/>
      <c r="BL297" s="333"/>
      <c r="BM297" s="333"/>
      <c r="BN297" s="223"/>
      <c r="BO297" s="418"/>
      <c r="BP297" s="418"/>
      <c r="BQ297" s="331"/>
      <c r="BR297" s="332"/>
      <c r="BS297" s="418"/>
      <c r="BT297" s="223"/>
      <c r="BU297" s="223"/>
      <c r="BV297" s="333"/>
      <c r="BW297" s="333"/>
      <c r="BX297" s="223"/>
      <c r="BY297" s="418"/>
      <c r="BZ297" s="418"/>
      <c r="CA297" s="331"/>
      <c r="CB297" s="332"/>
      <c r="CC297" s="418"/>
      <c r="CD297" s="223"/>
      <c r="CE297" s="223"/>
      <c r="CF297" s="333"/>
      <c r="CG297" s="333"/>
      <c r="CH297" s="223"/>
      <c r="CI297" s="418"/>
      <c r="CJ297" s="418"/>
      <c r="CK297" s="331"/>
      <c r="CL297" s="332"/>
      <c r="CM297" s="418"/>
      <c r="CN297" s="223"/>
      <c r="CO297" s="223"/>
      <c r="CP297" s="333"/>
      <c r="CQ297" s="333"/>
      <c r="CR297" s="223"/>
      <c r="CS297" s="418"/>
      <c r="CT297" s="418"/>
      <c r="CU297" s="331"/>
      <c r="CV297" s="332"/>
      <c r="CW297" s="418"/>
      <c r="CX297" s="223"/>
      <c r="CY297" s="223"/>
      <c r="CZ297" s="333"/>
      <c r="DA297" s="333"/>
      <c r="DB297" s="223"/>
      <c r="DC297" s="418"/>
      <c r="DD297" s="418"/>
      <c r="DE297" s="331"/>
      <c r="DF297" s="332"/>
      <c r="DG297" s="418"/>
      <c r="DH297" s="223"/>
      <c r="DI297" s="223"/>
      <c r="DJ297" s="333"/>
      <c r="DK297" s="333"/>
      <c r="DL297" s="223"/>
      <c r="DM297" s="418"/>
      <c r="DN297" s="418"/>
      <c r="DO297" s="331"/>
      <c r="DP297" s="332"/>
      <c r="DQ297" s="418"/>
      <c r="DR297" s="223"/>
      <c r="DS297" s="223"/>
      <c r="DT297" s="333"/>
      <c r="DU297" s="333"/>
      <c r="DV297" s="223"/>
      <c r="DW297" s="418"/>
      <c r="DX297" s="418"/>
      <c r="DY297" s="331"/>
      <c r="DZ297" s="332"/>
      <c r="EA297" s="418"/>
      <c r="EB297" s="223"/>
      <c r="EC297" s="223"/>
      <c r="ED297" s="333"/>
      <c r="EE297" s="333"/>
      <c r="EF297" s="223"/>
      <c r="EG297" s="418"/>
      <c r="EH297" s="418"/>
      <c r="EI297" s="331"/>
      <c r="EJ297" s="332"/>
      <c r="EK297" s="418"/>
      <c r="EL297" s="223"/>
      <c r="EM297" s="223"/>
      <c r="EN297" s="333"/>
      <c r="EO297" s="333"/>
      <c r="EP297" s="223"/>
      <c r="EQ297" s="418"/>
      <c r="ER297" s="418"/>
      <c r="ES297" s="331"/>
      <c r="ET297" s="332"/>
      <c r="EU297" s="418"/>
      <c r="EV297" s="223"/>
      <c r="EW297" s="223"/>
      <c r="EX297" s="333"/>
      <c r="EY297" s="333"/>
      <c r="EZ297" s="223"/>
      <c r="FA297" s="418"/>
      <c r="FB297" s="418"/>
      <c r="FC297" s="331"/>
      <c r="FD297" s="332"/>
      <c r="FE297" s="418"/>
      <c r="FF297" s="223"/>
      <c r="FG297" s="223"/>
      <c r="FH297" s="333"/>
      <c r="FI297" s="333"/>
      <c r="FJ297" s="223"/>
      <c r="FK297" s="418"/>
      <c r="FL297" s="418"/>
      <c r="FM297" s="331"/>
      <c r="FN297" s="332"/>
      <c r="FO297" s="418"/>
      <c r="FP297" s="223"/>
      <c r="FQ297" s="223"/>
      <c r="FR297" s="333"/>
      <c r="FS297" s="333"/>
      <c r="FT297" s="223"/>
      <c r="FU297" s="418"/>
      <c r="FV297" s="418"/>
      <c r="FW297" s="331"/>
      <c r="FX297" s="332"/>
      <c r="FY297" s="418"/>
      <c r="FZ297" s="223"/>
      <c r="GA297" s="223"/>
      <c r="GB297" s="333"/>
      <c r="GC297" s="333"/>
      <c r="GD297" s="223"/>
      <c r="GE297" s="418"/>
      <c r="GF297" s="418"/>
      <c r="GG297" s="331"/>
      <c r="GH297" s="332"/>
      <c r="GI297" s="418"/>
      <c r="GJ297" s="223"/>
      <c r="GK297" s="223"/>
      <c r="GL297" s="333"/>
      <c r="GM297" s="333"/>
      <c r="GN297" s="223"/>
      <c r="GO297" s="418"/>
      <c r="GP297" s="418"/>
      <c r="GQ297" s="331"/>
      <c r="GR297" s="332"/>
      <c r="GS297" s="418"/>
      <c r="GT297" s="223"/>
      <c r="GU297" s="223"/>
      <c r="GV297" s="333"/>
      <c r="GW297" s="333"/>
      <c r="GX297" s="223"/>
      <c r="GY297" s="418"/>
      <c r="GZ297" s="418"/>
      <c r="HA297" s="331"/>
      <c r="HB297" s="332"/>
      <c r="HC297" s="418"/>
      <c r="HD297" s="223"/>
      <c r="HE297" s="223"/>
      <c r="HF297" s="333"/>
      <c r="HG297" s="333"/>
      <c r="HH297" s="223"/>
      <c r="HI297" s="418"/>
      <c r="HJ297" s="418"/>
      <c r="HK297" s="331"/>
      <c r="HL297" s="332"/>
      <c r="HM297" s="418"/>
      <c r="HN297" s="223"/>
      <c r="HO297" s="223"/>
      <c r="HP297" s="333"/>
      <c r="HQ297" s="333"/>
      <c r="HR297" s="223"/>
      <c r="HS297" s="418"/>
      <c r="HT297" s="418"/>
      <c r="HU297" s="331"/>
      <c r="HV297" s="332"/>
      <c r="HW297" s="418"/>
      <c r="HX297" s="223"/>
      <c r="HY297" s="223"/>
      <c r="HZ297" s="333"/>
      <c r="IA297" s="333"/>
      <c r="IB297" s="223"/>
      <c r="IC297" s="418"/>
      <c r="ID297" s="418"/>
      <c r="IE297" s="331"/>
      <c r="IF297" s="332"/>
      <c r="IG297" s="418"/>
      <c r="IH297" s="223"/>
      <c r="II297" s="223"/>
      <c r="IJ297" s="333"/>
      <c r="IK297" s="333"/>
      <c r="IL297" s="223"/>
      <c r="IM297" s="418"/>
      <c r="IN297" s="418"/>
      <c r="IO297" s="331"/>
      <c r="IP297" s="332"/>
      <c r="IQ297" s="418"/>
      <c r="IR297" s="223"/>
      <c r="IS297" s="223"/>
      <c r="IT297" s="333"/>
      <c r="IU297" s="333"/>
      <c r="IV297" s="223"/>
      <c r="IW297" s="418"/>
      <c r="IX297" s="418"/>
      <c r="IY297" s="331"/>
      <c r="IZ297" s="332"/>
      <c r="JA297" s="418"/>
      <c r="JB297" s="223"/>
      <c r="JC297" s="223"/>
      <c r="JD297" s="333"/>
      <c r="JE297" s="333"/>
      <c r="JF297" s="223"/>
      <c r="JG297" s="418"/>
      <c r="JH297" s="418"/>
      <c r="JI297" s="331"/>
      <c r="JJ297" s="332"/>
      <c r="JK297" s="418"/>
      <c r="JL297" s="223"/>
      <c r="JM297" s="223"/>
      <c r="JN297" s="333"/>
      <c r="JO297" s="333"/>
      <c r="JP297" s="223"/>
      <c r="JQ297" s="418"/>
      <c r="JR297" s="418"/>
      <c r="JS297" s="331"/>
      <c r="JT297" s="332"/>
      <c r="JU297" s="418"/>
      <c r="JV297" s="223"/>
      <c r="JW297" s="223"/>
      <c r="JX297" s="333"/>
      <c r="JY297" s="333"/>
      <c r="JZ297" s="223"/>
      <c r="KA297" s="418"/>
      <c r="KB297" s="418"/>
      <c r="KC297" s="331"/>
      <c r="KD297" s="332"/>
      <c r="KE297" s="418"/>
      <c r="KF297" s="223"/>
      <c r="KG297" s="223"/>
      <c r="KH297" s="333"/>
      <c r="KI297" s="333"/>
      <c r="KJ297" s="223"/>
      <c r="KK297" s="418"/>
      <c r="KL297" s="418"/>
      <c r="KM297" s="331"/>
      <c r="KN297" s="332"/>
      <c r="KO297" s="418"/>
      <c r="KP297" s="223"/>
      <c r="KQ297" s="223"/>
      <c r="KR297" s="333"/>
      <c r="KS297" s="333"/>
      <c r="KT297" s="223"/>
      <c r="KU297" s="418"/>
      <c r="KV297" s="418"/>
      <c r="KW297" s="331"/>
      <c r="KX297" s="332"/>
      <c r="KY297" s="418"/>
      <c r="KZ297" s="223"/>
      <c r="LA297" s="223"/>
      <c r="LB297" s="333"/>
      <c r="LC297" s="333"/>
      <c r="LD297" s="223"/>
      <c r="LE297" s="418"/>
      <c r="LF297" s="418"/>
      <c r="LG297" s="331"/>
      <c r="LH297" s="332"/>
      <c r="LI297" s="418"/>
      <c r="LJ297" s="223"/>
      <c r="LK297" s="223"/>
      <c r="LL297" s="333"/>
      <c r="LM297" s="333"/>
      <c r="LN297" s="223"/>
      <c r="LO297" s="418"/>
      <c r="LP297" s="418"/>
      <c r="LQ297" s="331"/>
      <c r="LR297" s="332"/>
      <c r="LS297" s="418"/>
      <c r="LT297" s="223"/>
      <c r="LU297" s="223"/>
      <c r="LV297" s="333"/>
      <c r="LW297" s="333"/>
      <c r="LX297" s="223"/>
      <c r="LY297" s="418"/>
      <c r="LZ297" s="418"/>
      <c r="MA297" s="331"/>
      <c r="MB297" s="332"/>
      <c r="MC297" s="418"/>
      <c r="MD297" s="223"/>
      <c r="ME297" s="223"/>
      <c r="MF297" s="333"/>
      <c r="MG297" s="333"/>
      <c r="MH297" s="223"/>
      <c r="MI297" s="418"/>
      <c r="MJ297" s="418"/>
      <c r="MK297" s="331"/>
      <c r="ML297" s="332"/>
      <c r="MM297" s="418"/>
      <c r="MN297" s="223"/>
      <c r="MO297" s="223"/>
      <c r="MP297" s="333"/>
      <c r="MQ297" s="333"/>
      <c r="MR297" s="223"/>
      <c r="MS297" s="418"/>
      <c r="MT297" s="418"/>
      <c r="MU297" s="331"/>
      <c r="MV297" s="332"/>
      <c r="MW297" s="418"/>
      <c r="MX297" s="223"/>
      <c r="MY297" s="223"/>
      <c r="MZ297" s="333"/>
      <c r="NA297" s="333"/>
      <c r="NB297" s="223"/>
      <c r="NC297" s="418"/>
      <c r="ND297" s="418"/>
      <c r="NE297" s="331"/>
      <c r="NF297" s="332"/>
      <c r="NG297" s="418"/>
      <c r="NH297" s="223"/>
      <c r="NI297" s="223"/>
      <c r="NJ297" s="333"/>
      <c r="NK297" s="333"/>
      <c r="NL297" s="223"/>
      <c r="NM297" s="418"/>
      <c r="NN297" s="418"/>
      <c r="NO297" s="331"/>
      <c r="NP297" s="332"/>
      <c r="NQ297" s="418"/>
      <c r="NR297" s="223"/>
      <c r="NS297" s="223"/>
      <c r="NT297" s="333"/>
      <c r="NU297" s="333"/>
      <c r="NV297" s="223"/>
      <c r="NW297" s="418"/>
      <c r="NX297" s="418"/>
      <c r="NY297" s="331"/>
      <c r="NZ297" s="332"/>
      <c r="OA297" s="418"/>
      <c r="OB297" s="223"/>
      <c r="OC297" s="223"/>
      <c r="OD297" s="333"/>
      <c r="OE297" s="333"/>
      <c r="OF297" s="223"/>
      <c r="OG297" s="418"/>
      <c r="OH297" s="418"/>
      <c r="OI297" s="331"/>
      <c r="OJ297" s="332"/>
      <c r="OK297" s="418"/>
      <c r="OL297" s="223"/>
      <c r="OM297" s="223"/>
      <c r="ON297" s="333"/>
      <c r="OO297" s="333"/>
      <c r="OP297" s="223"/>
      <c r="OQ297" s="418"/>
      <c r="OR297" s="418"/>
      <c r="OS297" s="331"/>
      <c r="OT297" s="332"/>
      <c r="OU297" s="418"/>
      <c r="OV297" s="223"/>
      <c r="OW297" s="223"/>
      <c r="OX297" s="333"/>
      <c r="OY297" s="333"/>
      <c r="OZ297" s="223"/>
      <c r="PA297" s="418"/>
      <c r="PB297" s="418"/>
      <c r="PC297" s="331"/>
      <c r="PD297" s="332"/>
      <c r="PE297" s="418"/>
      <c r="PF297" s="223"/>
      <c r="PG297" s="223"/>
      <c r="PH297" s="333"/>
      <c r="PI297" s="333"/>
      <c r="PJ297" s="223"/>
      <c r="PK297" s="418"/>
      <c r="PL297" s="418"/>
      <c r="PM297" s="331"/>
      <c r="PN297" s="332"/>
      <c r="PO297" s="418"/>
      <c r="PP297" s="223"/>
      <c r="PQ297" s="223"/>
      <c r="PR297" s="333"/>
      <c r="PS297" s="333"/>
      <c r="PT297" s="223"/>
      <c r="PU297" s="418"/>
      <c r="PV297" s="418"/>
      <c r="PW297" s="331"/>
      <c r="PX297" s="332"/>
      <c r="PY297" s="418"/>
      <c r="PZ297" s="223"/>
      <c r="QA297" s="223"/>
      <c r="QB297" s="333"/>
      <c r="QC297" s="333"/>
      <c r="QD297" s="223"/>
      <c r="QE297" s="418"/>
      <c r="QF297" s="418"/>
      <c r="QG297" s="331"/>
      <c r="QH297" s="332"/>
      <c r="QI297" s="418"/>
      <c r="QJ297" s="223"/>
      <c r="QK297" s="223"/>
      <c r="QL297" s="333"/>
      <c r="QM297" s="333"/>
      <c r="QN297" s="223"/>
      <c r="QO297" s="418"/>
      <c r="QP297" s="418"/>
      <c r="QQ297" s="331"/>
      <c r="QR297" s="332"/>
      <c r="QS297" s="418"/>
      <c r="QT297" s="223"/>
      <c r="QU297" s="223"/>
      <c r="QV297" s="333"/>
      <c r="QW297" s="333"/>
      <c r="QX297" s="223"/>
      <c r="QY297" s="418"/>
      <c r="QZ297" s="418"/>
      <c r="RA297" s="331"/>
      <c r="RB297" s="332"/>
      <c r="RC297" s="418"/>
      <c r="RD297" s="223"/>
      <c r="RE297" s="223"/>
      <c r="RF297" s="333"/>
      <c r="RG297" s="333"/>
      <c r="RH297" s="223"/>
      <c r="RI297" s="418"/>
      <c r="RJ297" s="418"/>
      <c r="RK297" s="331"/>
      <c r="RL297" s="332"/>
      <c r="RM297" s="418"/>
      <c r="RN297" s="223"/>
      <c r="RO297" s="223"/>
      <c r="RP297" s="333"/>
      <c r="RQ297" s="333"/>
      <c r="RR297" s="223"/>
      <c r="RS297" s="418"/>
      <c r="RT297" s="418"/>
      <c r="RU297" s="331"/>
      <c r="RV297" s="332"/>
      <c r="RW297" s="418"/>
      <c r="RX297" s="223"/>
      <c r="RY297" s="223"/>
      <c r="RZ297" s="333"/>
      <c r="SA297" s="333"/>
      <c r="SB297" s="223"/>
      <c r="SC297" s="418"/>
      <c r="SD297" s="418"/>
      <c r="SE297" s="331"/>
      <c r="SF297" s="332"/>
      <c r="SG297" s="418"/>
      <c r="SH297" s="223"/>
      <c r="SI297" s="223"/>
      <c r="SJ297" s="333"/>
      <c r="SK297" s="333"/>
      <c r="SL297" s="223"/>
      <c r="SM297" s="418"/>
      <c r="SN297" s="418"/>
      <c r="SO297" s="331"/>
      <c r="SP297" s="332"/>
      <c r="SQ297" s="418"/>
      <c r="SR297" s="223"/>
      <c r="SS297" s="223"/>
      <c r="ST297" s="333"/>
      <c r="SU297" s="333"/>
      <c r="SV297" s="223"/>
      <c r="SW297" s="418"/>
      <c r="SX297" s="418"/>
      <c r="SY297" s="331"/>
      <c r="SZ297" s="332"/>
      <c r="TA297" s="418"/>
      <c r="TB297" s="223"/>
      <c r="TC297" s="223"/>
      <c r="TD297" s="333"/>
      <c r="TE297" s="333"/>
      <c r="TF297" s="223"/>
      <c r="TG297" s="418"/>
      <c r="TH297" s="418"/>
      <c r="TI297" s="331"/>
      <c r="TJ297" s="332"/>
      <c r="TK297" s="418"/>
      <c r="TL297" s="223"/>
      <c r="TM297" s="223"/>
      <c r="TN297" s="333"/>
      <c r="TO297" s="333"/>
      <c r="TP297" s="223"/>
      <c r="TQ297" s="418"/>
      <c r="TR297" s="418"/>
      <c r="TS297" s="331"/>
      <c r="TT297" s="332"/>
      <c r="TU297" s="418"/>
      <c r="TV297" s="223"/>
      <c r="TW297" s="223"/>
      <c r="TX297" s="333"/>
      <c r="TY297" s="333"/>
      <c r="TZ297" s="223"/>
      <c r="UA297" s="418"/>
      <c r="UB297" s="418"/>
      <c r="UC297" s="331"/>
      <c r="UD297" s="332"/>
      <c r="UE297" s="418"/>
      <c r="UF297" s="223"/>
      <c r="UG297" s="223"/>
      <c r="UH297" s="333"/>
      <c r="UI297" s="333"/>
      <c r="UJ297" s="223"/>
      <c r="UK297" s="418"/>
      <c r="UL297" s="418"/>
      <c r="UM297" s="331"/>
      <c r="UN297" s="332"/>
      <c r="UO297" s="418"/>
      <c r="UP297" s="223"/>
      <c r="UQ297" s="223"/>
      <c r="UR297" s="333"/>
      <c r="US297" s="333"/>
      <c r="UT297" s="223"/>
      <c r="UU297" s="418"/>
      <c r="UV297" s="418"/>
      <c r="UW297" s="331"/>
      <c r="UX297" s="332"/>
      <c r="UY297" s="418"/>
      <c r="UZ297" s="223"/>
      <c r="VA297" s="223"/>
      <c r="VB297" s="333"/>
      <c r="VC297" s="333"/>
      <c r="VD297" s="223"/>
      <c r="VE297" s="418"/>
      <c r="VF297" s="418"/>
      <c r="VG297" s="331"/>
      <c r="VH297" s="332"/>
      <c r="VI297" s="418"/>
      <c r="VJ297" s="223"/>
      <c r="VK297" s="223"/>
      <c r="VL297" s="333"/>
      <c r="VM297" s="333"/>
      <c r="VN297" s="223"/>
      <c r="VO297" s="418"/>
      <c r="VP297" s="418"/>
      <c r="VQ297" s="331"/>
      <c r="VR297" s="332"/>
      <c r="VS297" s="418"/>
      <c r="VT297" s="223"/>
      <c r="VU297" s="223"/>
      <c r="VV297" s="333"/>
      <c r="VW297" s="333"/>
      <c r="VX297" s="223"/>
      <c r="VY297" s="418"/>
      <c r="VZ297" s="418"/>
      <c r="WA297" s="331"/>
      <c r="WB297" s="332"/>
      <c r="WC297" s="418"/>
      <c r="WD297" s="223"/>
      <c r="WE297" s="223"/>
      <c r="WF297" s="333"/>
      <c r="WG297" s="333"/>
      <c r="WH297" s="223"/>
      <c r="WI297" s="418"/>
      <c r="WJ297" s="418"/>
      <c r="WK297" s="331"/>
      <c r="WL297" s="332"/>
      <c r="WM297" s="418"/>
      <c r="WN297" s="223"/>
      <c r="WO297" s="223"/>
      <c r="WP297" s="333"/>
      <c r="WQ297" s="333"/>
      <c r="WR297" s="223"/>
      <c r="WS297" s="418"/>
      <c r="WT297" s="418"/>
      <c r="WU297" s="331"/>
      <c r="WV297" s="332"/>
      <c r="WW297" s="418"/>
      <c r="WX297" s="223"/>
      <c r="WY297" s="223"/>
      <c r="WZ297" s="333"/>
      <c r="XA297" s="333"/>
      <c r="XB297" s="223"/>
      <c r="XC297" s="418"/>
      <c r="XD297" s="418"/>
      <c r="XE297" s="331"/>
      <c r="XF297" s="332"/>
      <c r="XG297" s="418"/>
      <c r="XH297" s="223"/>
      <c r="XI297" s="223"/>
      <c r="XJ297" s="333"/>
      <c r="XK297" s="333"/>
      <c r="XL297" s="223"/>
      <c r="XM297" s="418"/>
      <c r="XN297" s="418"/>
      <c r="XO297" s="331"/>
      <c r="XP297" s="332"/>
      <c r="XQ297" s="418"/>
      <c r="XR297" s="223"/>
      <c r="XS297" s="223"/>
      <c r="XT297" s="333"/>
      <c r="XU297" s="333"/>
      <c r="XV297" s="223"/>
      <c r="XW297" s="418"/>
      <c r="XX297" s="418"/>
      <c r="XY297" s="331"/>
      <c r="XZ297" s="332"/>
      <c r="YA297" s="418"/>
      <c r="YB297" s="223"/>
      <c r="YC297" s="223"/>
      <c r="YD297" s="333"/>
      <c r="YE297" s="333"/>
      <c r="YF297" s="223"/>
      <c r="YG297" s="418"/>
      <c r="YH297" s="418"/>
      <c r="YI297" s="331"/>
      <c r="YJ297" s="332"/>
      <c r="YK297" s="418"/>
      <c r="YL297" s="223"/>
      <c r="YM297" s="223"/>
      <c r="YN297" s="333"/>
      <c r="YO297" s="333"/>
      <c r="YP297" s="223"/>
      <c r="YQ297" s="418"/>
      <c r="YR297" s="418"/>
      <c r="YS297" s="331"/>
      <c r="YT297" s="332"/>
      <c r="YU297" s="418"/>
      <c r="YV297" s="223"/>
      <c r="YW297" s="223"/>
      <c r="YX297" s="333"/>
      <c r="YY297" s="333"/>
      <c r="YZ297" s="223"/>
      <c r="ZA297" s="418"/>
      <c r="ZB297" s="418"/>
      <c r="ZC297" s="331"/>
      <c r="ZD297" s="332"/>
      <c r="ZE297" s="418"/>
      <c r="ZF297" s="223"/>
      <c r="ZG297" s="223"/>
      <c r="ZH297" s="333"/>
      <c r="ZI297" s="333"/>
      <c r="ZJ297" s="223"/>
      <c r="ZK297" s="418"/>
      <c r="ZL297" s="418"/>
      <c r="ZM297" s="331"/>
      <c r="ZN297" s="332"/>
      <c r="ZO297" s="418"/>
      <c r="ZP297" s="223"/>
      <c r="ZQ297" s="223"/>
      <c r="ZR297" s="333"/>
      <c r="ZS297" s="333"/>
      <c r="ZT297" s="223"/>
      <c r="ZU297" s="418"/>
      <c r="ZV297" s="418"/>
      <c r="ZW297" s="331"/>
      <c r="ZX297" s="332"/>
      <c r="ZY297" s="418"/>
      <c r="ZZ297" s="223"/>
      <c r="AAA297" s="223"/>
      <c r="AAB297" s="333"/>
      <c r="AAC297" s="333"/>
      <c r="AAD297" s="223"/>
      <c r="AAE297" s="418"/>
      <c r="AAF297" s="418"/>
      <c r="AAG297" s="331"/>
      <c r="AAH297" s="332"/>
      <c r="AAI297" s="418"/>
      <c r="AAJ297" s="223"/>
      <c r="AAK297" s="223"/>
      <c r="AAL297" s="333"/>
      <c r="AAM297" s="333"/>
      <c r="AAN297" s="223"/>
      <c r="AAO297" s="418"/>
      <c r="AAP297" s="418"/>
      <c r="AAQ297" s="331"/>
      <c r="AAR297" s="332"/>
      <c r="AAS297" s="418"/>
      <c r="AAT297" s="223"/>
      <c r="AAU297" s="223"/>
      <c r="AAV297" s="333"/>
      <c r="AAW297" s="333"/>
      <c r="AAX297" s="223"/>
      <c r="AAY297" s="418"/>
      <c r="AAZ297" s="418"/>
      <c r="ABA297" s="331"/>
      <c r="ABB297" s="332"/>
      <c r="ABC297" s="418"/>
      <c r="ABD297" s="223"/>
      <c r="ABE297" s="223"/>
      <c r="ABF297" s="333"/>
      <c r="ABG297" s="333"/>
      <c r="ABH297" s="223"/>
      <c r="ABI297" s="418"/>
      <c r="ABJ297" s="418"/>
      <c r="ABK297" s="331"/>
      <c r="ABL297" s="332"/>
      <c r="ABM297" s="418"/>
      <c r="ABN297" s="223"/>
      <c r="ABO297" s="223"/>
      <c r="ABP297" s="333"/>
      <c r="ABQ297" s="333"/>
      <c r="ABR297" s="223"/>
      <c r="ABS297" s="418"/>
      <c r="ABT297" s="418"/>
      <c r="ABU297" s="331"/>
      <c r="ABV297" s="332"/>
      <c r="ABW297" s="418"/>
      <c r="ABX297" s="223"/>
      <c r="ABY297" s="223"/>
      <c r="ABZ297" s="333"/>
      <c r="ACA297" s="333"/>
      <c r="ACB297" s="223"/>
      <c r="ACC297" s="418"/>
      <c r="ACD297" s="418"/>
      <c r="ACE297" s="331"/>
      <c r="ACF297" s="332"/>
      <c r="ACG297" s="418"/>
      <c r="ACH297" s="223"/>
      <c r="ACI297" s="223"/>
      <c r="ACJ297" s="333"/>
      <c r="ACK297" s="333"/>
      <c r="ACL297" s="223"/>
      <c r="ACM297" s="418"/>
      <c r="ACN297" s="418"/>
      <c r="ACO297" s="331"/>
      <c r="ACP297" s="332"/>
      <c r="ACQ297" s="418"/>
      <c r="ACR297" s="223"/>
      <c r="ACS297" s="223"/>
      <c r="ACT297" s="333"/>
      <c r="ACU297" s="333"/>
      <c r="ACV297" s="223"/>
      <c r="ACW297" s="418"/>
      <c r="ACX297" s="418"/>
      <c r="ACY297" s="331"/>
      <c r="ACZ297" s="332"/>
      <c r="ADA297" s="418"/>
      <c r="ADB297" s="223"/>
      <c r="ADC297" s="223"/>
      <c r="ADD297" s="333"/>
      <c r="ADE297" s="333"/>
      <c r="ADF297" s="223"/>
      <c r="ADG297" s="418"/>
      <c r="ADH297" s="418"/>
      <c r="ADI297" s="331"/>
      <c r="ADJ297" s="332"/>
      <c r="ADK297" s="418"/>
      <c r="ADL297" s="223"/>
      <c r="ADM297" s="223"/>
      <c r="ADN297" s="333"/>
      <c r="ADO297" s="333"/>
      <c r="ADP297" s="223"/>
      <c r="ADQ297" s="418"/>
      <c r="ADR297" s="418"/>
      <c r="ADS297" s="331"/>
      <c r="ADT297" s="332"/>
      <c r="ADU297" s="418"/>
      <c r="ADV297" s="223"/>
      <c r="ADW297" s="223"/>
      <c r="ADX297" s="333"/>
      <c r="ADY297" s="333"/>
      <c r="ADZ297" s="223"/>
      <c r="AEA297" s="418"/>
      <c r="AEB297" s="418"/>
      <c r="AEC297" s="331"/>
      <c r="AED297" s="332"/>
      <c r="AEE297" s="418"/>
      <c r="AEF297" s="223"/>
      <c r="AEG297" s="223"/>
      <c r="AEH297" s="333"/>
      <c r="AEI297" s="333"/>
      <c r="AEJ297" s="223"/>
      <c r="AEK297" s="418"/>
      <c r="AEL297" s="418"/>
      <c r="AEM297" s="331"/>
      <c r="AEN297" s="332"/>
      <c r="AEO297" s="418"/>
      <c r="AEP297" s="223"/>
      <c r="AEQ297" s="223"/>
      <c r="AER297" s="333"/>
      <c r="AES297" s="333"/>
      <c r="AET297" s="223"/>
      <c r="AEU297" s="418"/>
      <c r="AEV297" s="418"/>
      <c r="AEW297" s="331"/>
      <c r="AEX297" s="332"/>
      <c r="AEY297" s="418"/>
      <c r="AEZ297" s="223"/>
      <c r="AFA297" s="223"/>
      <c r="AFB297" s="333"/>
      <c r="AFC297" s="333"/>
      <c r="AFD297" s="223"/>
      <c r="AFE297" s="418"/>
      <c r="AFF297" s="418"/>
      <c r="AFG297" s="331"/>
      <c r="AFH297" s="332"/>
      <c r="AFI297" s="418"/>
      <c r="AFJ297" s="223"/>
      <c r="AFK297" s="223"/>
      <c r="AFL297" s="333"/>
      <c r="AFM297" s="333"/>
      <c r="AFN297" s="223"/>
      <c r="AFO297" s="418"/>
      <c r="AFP297" s="418"/>
      <c r="AFQ297" s="331"/>
      <c r="AFR297" s="332"/>
      <c r="AFS297" s="418"/>
      <c r="AFT297" s="223"/>
      <c r="AFU297" s="223"/>
      <c r="AFV297" s="333"/>
      <c r="AFW297" s="333"/>
      <c r="AFX297" s="223"/>
      <c r="AFY297" s="418"/>
      <c r="AFZ297" s="418"/>
      <c r="AGA297" s="331"/>
      <c r="AGB297" s="332"/>
      <c r="AGC297" s="418"/>
      <c r="AGD297" s="223"/>
      <c r="AGE297" s="223"/>
      <c r="AGF297" s="333"/>
      <c r="AGG297" s="333"/>
      <c r="AGH297" s="223"/>
      <c r="AGI297" s="418"/>
      <c r="AGJ297" s="418"/>
      <c r="AGK297" s="331"/>
      <c r="AGL297" s="332"/>
      <c r="AGM297" s="418"/>
      <c r="AGN297" s="223"/>
      <c r="AGO297" s="223"/>
      <c r="AGP297" s="333"/>
      <c r="AGQ297" s="333"/>
      <c r="AGR297" s="223"/>
      <c r="AGS297" s="418"/>
      <c r="AGT297" s="418"/>
      <c r="AGU297" s="331"/>
      <c r="AGV297" s="332"/>
      <c r="AGW297" s="418"/>
      <c r="AGX297" s="223"/>
      <c r="AGY297" s="223"/>
      <c r="AGZ297" s="333"/>
      <c r="AHA297" s="333"/>
      <c r="AHB297" s="223"/>
      <c r="AHC297" s="418"/>
      <c r="AHD297" s="418"/>
      <c r="AHE297" s="331"/>
      <c r="AHF297" s="332"/>
      <c r="AHG297" s="418"/>
      <c r="AHH297" s="223"/>
      <c r="AHI297" s="223"/>
      <c r="AHJ297" s="333"/>
      <c r="AHK297" s="333"/>
      <c r="AHL297" s="223"/>
      <c r="AHM297" s="418"/>
      <c r="AHN297" s="418"/>
      <c r="AHO297" s="331"/>
      <c r="AHP297" s="332"/>
      <c r="AHQ297" s="418"/>
      <c r="AHR297" s="223"/>
      <c r="AHS297" s="223"/>
      <c r="AHT297" s="333"/>
      <c r="AHU297" s="333"/>
      <c r="AHV297" s="223"/>
      <c r="AHW297" s="418"/>
      <c r="AHX297" s="418"/>
      <c r="AHY297" s="331"/>
      <c r="AHZ297" s="332"/>
      <c r="AIA297" s="418"/>
      <c r="AIB297" s="223"/>
      <c r="AIC297" s="223"/>
      <c r="AID297" s="333"/>
      <c r="AIE297" s="333"/>
      <c r="AIF297" s="223"/>
      <c r="AIG297" s="418"/>
      <c r="AIH297" s="418"/>
      <c r="AII297" s="331"/>
      <c r="AIJ297" s="332"/>
      <c r="AIK297" s="418"/>
      <c r="AIL297" s="223"/>
      <c r="AIM297" s="223"/>
      <c r="AIN297" s="333"/>
      <c r="AIO297" s="333"/>
      <c r="AIP297" s="223"/>
      <c r="AIQ297" s="418"/>
      <c r="AIR297" s="418"/>
      <c r="AIS297" s="331"/>
      <c r="AIT297" s="332"/>
      <c r="AIU297" s="418"/>
      <c r="AIV297" s="223"/>
      <c r="AIW297" s="223"/>
      <c r="AIX297" s="333"/>
      <c r="AIY297" s="333"/>
      <c r="AIZ297" s="223"/>
      <c r="AJA297" s="418"/>
      <c r="AJB297" s="418"/>
      <c r="AJC297" s="331"/>
      <c r="AJD297" s="332"/>
      <c r="AJE297" s="418"/>
      <c r="AJF297" s="223"/>
      <c r="AJG297" s="223"/>
      <c r="AJH297" s="333"/>
      <c r="AJI297" s="333"/>
      <c r="AJJ297" s="223"/>
      <c r="AJK297" s="418"/>
      <c r="AJL297" s="418"/>
      <c r="AJM297" s="331"/>
      <c r="AJN297" s="332"/>
      <c r="AJO297" s="418"/>
      <c r="AJP297" s="223"/>
      <c r="AJQ297" s="223"/>
      <c r="AJR297" s="333"/>
      <c r="AJS297" s="333"/>
      <c r="AJT297" s="223"/>
      <c r="AJU297" s="418"/>
      <c r="AJV297" s="418"/>
      <c r="AJW297" s="331"/>
      <c r="AJX297" s="332"/>
      <c r="AJY297" s="418"/>
      <c r="AJZ297" s="223"/>
      <c r="AKA297" s="223"/>
      <c r="AKB297" s="333"/>
      <c r="AKC297" s="333"/>
      <c r="AKD297" s="223"/>
      <c r="AKE297" s="418"/>
      <c r="AKF297" s="418"/>
      <c r="AKG297" s="331"/>
      <c r="AKH297" s="332"/>
      <c r="AKI297" s="418"/>
      <c r="AKJ297" s="223"/>
      <c r="AKK297" s="223"/>
      <c r="AKL297" s="333"/>
      <c r="AKM297" s="333"/>
      <c r="AKN297" s="223"/>
      <c r="AKO297" s="418"/>
      <c r="AKP297" s="418"/>
      <c r="AKQ297" s="331"/>
      <c r="AKR297" s="332"/>
      <c r="AKS297" s="418"/>
      <c r="AKT297" s="223"/>
      <c r="AKU297" s="223"/>
      <c r="AKV297" s="333"/>
      <c r="AKW297" s="333"/>
      <c r="AKX297" s="223"/>
      <c r="AKY297" s="418"/>
      <c r="AKZ297" s="418"/>
      <c r="ALA297" s="331"/>
      <c r="ALB297" s="332"/>
      <c r="ALC297" s="418"/>
      <c r="ALD297" s="223"/>
      <c r="ALE297" s="223"/>
      <c r="ALF297" s="333"/>
      <c r="ALG297" s="333"/>
      <c r="ALH297" s="223"/>
      <c r="ALI297" s="418"/>
      <c r="ALJ297" s="418"/>
      <c r="ALK297" s="331"/>
      <c r="ALL297" s="332"/>
      <c r="ALM297" s="418"/>
      <c r="ALN297" s="223"/>
      <c r="ALO297" s="223"/>
      <c r="ALP297" s="333"/>
      <c r="ALQ297" s="333"/>
      <c r="ALR297" s="223"/>
      <c r="ALS297" s="418"/>
      <c r="ALT297" s="418"/>
      <c r="ALU297" s="331"/>
      <c r="ALV297" s="332"/>
      <c r="ALW297" s="418"/>
      <c r="ALX297" s="223"/>
      <c r="ALY297" s="223"/>
      <c r="ALZ297" s="333"/>
      <c r="AMA297" s="333"/>
      <c r="AMB297" s="223"/>
      <c r="AMC297" s="418"/>
      <c r="AMD297" s="418"/>
      <c r="AME297" s="331"/>
      <c r="AMF297" s="332"/>
      <c r="AMG297" s="418"/>
      <c r="AMH297" s="223"/>
      <c r="AMI297" s="223"/>
      <c r="AMJ297" s="333"/>
      <c r="AMK297" s="333"/>
      <c r="AML297" s="223"/>
      <c r="AMM297" s="418"/>
      <c r="AMN297" s="418"/>
      <c r="AMO297" s="331"/>
      <c r="AMP297" s="332"/>
      <c r="AMQ297" s="418"/>
      <c r="AMR297" s="223"/>
      <c r="AMS297" s="223"/>
      <c r="AMT297" s="333"/>
      <c r="AMU297" s="333"/>
      <c r="AMV297" s="223"/>
      <c r="AMW297" s="418"/>
      <c r="AMX297" s="418"/>
      <c r="AMY297" s="331"/>
      <c r="AMZ297" s="332"/>
      <c r="ANA297" s="418"/>
      <c r="ANB297" s="223"/>
      <c r="ANC297" s="223"/>
      <c r="AND297" s="333"/>
      <c r="ANE297" s="333"/>
      <c r="ANF297" s="223"/>
      <c r="ANG297" s="418"/>
      <c r="ANH297" s="418"/>
      <c r="ANI297" s="331"/>
      <c r="ANJ297" s="332"/>
      <c r="ANK297" s="418"/>
      <c r="ANL297" s="223"/>
      <c r="ANM297" s="223"/>
      <c r="ANN297" s="333"/>
      <c r="ANO297" s="333"/>
      <c r="ANP297" s="223"/>
      <c r="ANQ297" s="418"/>
      <c r="ANR297" s="418"/>
      <c r="ANS297" s="331"/>
      <c r="ANT297" s="332"/>
      <c r="ANU297" s="418"/>
      <c r="ANV297" s="223"/>
      <c r="ANW297" s="223"/>
      <c r="ANX297" s="333"/>
      <c r="ANY297" s="333"/>
      <c r="ANZ297" s="223"/>
      <c r="AOA297" s="418"/>
      <c r="AOB297" s="418"/>
      <c r="AOC297" s="331"/>
      <c r="AOD297" s="332"/>
      <c r="AOE297" s="418"/>
      <c r="AOF297" s="223"/>
      <c r="AOG297" s="223"/>
      <c r="AOH297" s="333"/>
      <c r="AOI297" s="333"/>
      <c r="AOJ297" s="223"/>
      <c r="AOK297" s="418"/>
      <c r="AOL297" s="418"/>
      <c r="AOM297" s="331"/>
      <c r="AON297" s="332"/>
      <c r="AOO297" s="418"/>
      <c r="AOP297" s="223"/>
      <c r="AOQ297" s="223"/>
      <c r="AOR297" s="333"/>
      <c r="AOS297" s="333"/>
      <c r="AOT297" s="223"/>
      <c r="AOU297" s="418"/>
      <c r="AOV297" s="418"/>
      <c r="AOW297" s="331"/>
      <c r="AOX297" s="332"/>
      <c r="AOY297" s="418"/>
      <c r="AOZ297" s="223"/>
      <c r="APA297" s="223"/>
      <c r="APB297" s="333"/>
      <c r="APC297" s="333"/>
      <c r="APD297" s="223"/>
      <c r="APE297" s="418"/>
      <c r="APF297" s="418"/>
      <c r="APG297" s="331"/>
      <c r="APH297" s="332"/>
      <c r="API297" s="418"/>
      <c r="APJ297" s="223"/>
      <c r="APK297" s="223"/>
      <c r="APL297" s="333"/>
      <c r="APM297" s="333"/>
      <c r="APN297" s="223"/>
      <c r="APO297" s="418"/>
      <c r="APP297" s="418"/>
      <c r="APQ297" s="331"/>
      <c r="APR297" s="332"/>
      <c r="APS297" s="418"/>
      <c r="APT297" s="223"/>
      <c r="APU297" s="223"/>
      <c r="APV297" s="333"/>
      <c r="APW297" s="333"/>
      <c r="APX297" s="223"/>
      <c r="APY297" s="418"/>
      <c r="APZ297" s="418"/>
      <c r="AQA297" s="331"/>
      <c r="AQB297" s="332"/>
      <c r="AQC297" s="418"/>
      <c r="AQD297" s="223"/>
      <c r="AQE297" s="223"/>
      <c r="AQF297" s="333"/>
      <c r="AQG297" s="333"/>
      <c r="AQH297" s="223"/>
      <c r="AQI297" s="418"/>
      <c r="AQJ297" s="418"/>
      <c r="AQK297" s="331"/>
      <c r="AQL297" s="332"/>
      <c r="AQM297" s="418"/>
      <c r="AQN297" s="223"/>
      <c r="AQO297" s="223"/>
      <c r="AQP297" s="333"/>
      <c r="AQQ297" s="333"/>
      <c r="AQR297" s="223"/>
      <c r="AQS297" s="418"/>
      <c r="AQT297" s="418"/>
      <c r="AQU297" s="331"/>
      <c r="AQV297" s="332"/>
      <c r="AQW297" s="418"/>
      <c r="AQX297" s="223"/>
      <c r="AQY297" s="223"/>
      <c r="AQZ297" s="333"/>
      <c r="ARA297" s="333"/>
      <c r="ARB297" s="223"/>
      <c r="ARC297" s="418"/>
      <c r="ARD297" s="418"/>
      <c r="ARE297" s="331"/>
      <c r="ARF297" s="332"/>
      <c r="ARG297" s="418"/>
      <c r="ARH297" s="223"/>
      <c r="ARI297" s="223"/>
      <c r="ARJ297" s="333"/>
      <c r="ARK297" s="333"/>
      <c r="ARL297" s="223"/>
      <c r="ARM297" s="418"/>
      <c r="ARN297" s="418"/>
      <c r="ARO297" s="331"/>
      <c r="ARP297" s="332"/>
      <c r="ARQ297" s="418"/>
      <c r="ARR297" s="223"/>
      <c r="ARS297" s="223"/>
      <c r="ART297" s="333"/>
      <c r="ARU297" s="333"/>
      <c r="ARV297" s="223"/>
      <c r="ARW297" s="418"/>
      <c r="ARX297" s="418"/>
      <c r="ARY297" s="331"/>
      <c r="ARZ297" s="332"/>
      <c r="ASA297" s="418"/>
      <c r="ASB297" s="223"/>
      <c r="ASC297" s="223"/>
      <c r="ASD297" s="333"/>
      <c r="ASE297" s="333"/>
      <c r="ASF297" s="223"/>
      <c r="ASG297" s="418"/>
      <c r="ASH297" s="418"/>
      <c r="ASI297" s="331"/>
      <c r="ASJ297" s="332"/>
      <c r="ASK297" s="418"/>
      <c r="ASL297" s="223"/>
      <c r="ASM297" s="223"/>
      <c r="ASN297" s="333"/>
      <c r="ASO297" s="333"/>
      <c r="ASP297" s="223"/>
      <c r="ASQ297" s="418"/>
      <c r="ASR297" s="418"/>
      <c r="ASS297" s="331"/>
      <c r="AST297" s="332"/>
      <c r="ASU297" s="418"/>
      <c r="ASV297" s="223"/>
      <c r="ASW297" s="223"/>
      <c r="ASX297" s="333"/>
      <c r="ASY297" s="333"/>
      <c r="ASZ297" s="223"/>
      <c r="ATA297" s="418"/>
      <c r="ATB297" s="418"/>
      <c r="ATC297" s="331"/>
      <c r="ATD297" s="332"/>
      <c r="ATE297" s="418"/>
      <c r="ATF297" s="223"/>
      <c r="ATG297" s="223"/>
      <c r="ATH297" s="333"/>
      <c r="ATI297" s="333"/>
      <c r="ATJ297" s="223"/>
      <c r="ATK297" s="418"/>
      <c r="ATL297" s="418"/>
      <c r="ATM297" s="331"/>
      <c r="ATN297" s="332"/>
      <c r="ATO297" s="418"/>
      <c r="ATP297" s="223"/>
      <c r="ATQ297" s="223"/>
      <c r="ATR297" s="333"/>
      <c r="ATS297" s="333"/>
      <c r="ATT297" s="223"/>
      <c r="ATU297" s="418"/>
      <c r="ATV297" s="418"/>
      <c r="ATW297" s="331"/>
      <c r="ATX297" s="332"/>
      <c r="ATY297" s="418"/>
      <c r="ATZ297" s="223"/>
      <c r="AUA297" s="223"/>
      <c r="AUB297" s="333"/>
      <c r="AUC297" s="333"/>
      <c r="AUD297" s="223"/>
      <c r="AUE297" s="418"/>
      <c r="AUF297" s="418"/>
      <c r="AUG297" s="331"/>
      <c r="AUH297" s="332"/>
      <c r="AUI297" s="418"/>
      <c r="AUJ297" s="223"/>
      <c r="AUK297" s="223"/>
      <c r="AUL297" s="333"/>
      <c r="AUM297" s="333"/>
      <c r="AUN297" s="223"/>
      <c r="AUO297" s="418"/>
      <c r="AUP297" s="418"/>
      <c r="AUQ297" s="331"/>
      <c r="AUR297" s="332"/>
      <c r="AUS297" s="418"/>
      <c r="AUT297" s="223"/>
      <c r="AUU297" s="223"/>
      <c r="AUV297" s="333"/>
      <c r="AUW297" s="333"/>
      <c r="AUX297" s="223"/>
      <c r="AUY297" s="418"/>
      <c r="AUZ297" s="418"/>
      <c r="AVA297" s="331"/>
      <c r="AVB297" s="332"/>
      <c r="AVC297" s="418"/>
      <c r="AVD297" s="223"/>
      <c r="AVE297" s="223"/>
      <c r="AVF297" s="333"/>
      <c r="AVG297" s="333"/>
      <c r="AVH297" s="223"/>
      <c r="AVI297" s="418"/>
      <c r="AVJ297" s="418"/>
      <c r="AVK297" s="331"/>
      <c r="AVL297" s="332"/>
      <c r="AVM297" s="418"/>
      <c r="AVN297" s="223"/>
      <c r="AVO297" s="223"/>
      <c r="AVP297" s="333"/>
      <c r="AVQ297" s="333"/>
      <c r="AVR297" s="223"/>
      <c r="AVS297" s="418"/>
      <c r="AVT297" s="418"/>
      <c r="AVU297" s="331"/>
      <c r="AVV297" s="332"/>
      <c r="AVW297" s="418"/>
      <c r="AVX297" s="223"/>
      <c r="AVY297" s="223"/>
      <c r="AVZ297" s="333"/>
      <c r="AWA297" s="333"/>
      <c r="AWB297" s="223"/>
      <c r="AWC297" s="418"/>
      <c r="AWD297" s="418"/>
      <c r="AWE297" s="331"/>
      <c r="AWF297" s="332"/>
      <c r="AWG297" s="418"/>
      <c r="AWH297" s="223"/>
      <c r="AWI297" s="223"/>
      <c r="AWJ297" s="333"/>
      <c r="AWK297" s="333"/>
      <c r="AWL297" s="223"/>
      <c r="AWM297" s="418"/>
      <c r="AWN297" s="418"/>
      <c r="AWO297" s="331"/>
      <c r="AWP297" s="332"/>
      <c r="AWQ297" s="418"/>
      <c r="AWR297" s="223"/>
      <c r="AWS297" s="223"/>
      <c r="AWT297" s="333"/>
      <c r="AWU297" s="333"/>
      <c r="AWV297" s="223"/>
      <c r="AWW297" s="418"/>
      <c r="AWX297" s="418"/>
      <c r="AWY297" s="331"/>
      <c r="AWZ297" s="332"/>
      <c r="AXA297" s="418"/>
      <c r="AXB297" s="223"/>
      <c r="AXC297" s="223"/>
      <c r="AXD297" s="333"/>
      <c r="AXE297" s="333"/>
      <c r="AXF297" s="223"/>
      <c r="AXG297" s="418"/>
      <c r="AXH297" s="418"/>
      <c r="AXI297" s="331"/>
      <c r="AXJ297" s="332"/>
      <c r="AXK297" s="418"/>
      <c r="AXL297" s="223"/>
      <c r="AXM297" s="223"/>
      <c r="AXN297" s="333"/>
      <c r="AXO297" s="333"/>
      <c r="AXP297" s="223"/>
      <c r="AXQ297" s="418"/>
      <c r="AXR297" s="418"/>
      <c r="AXS297" s="331"/>
      <c r="AXT297" s="332"/>
      <c r="AXU297" s="418"/>
      <c r="AXV297" s="223"/>
      <c r="AXW297" s="223"/>
      <c r="AXX297" s="333"/>
      <c r="AXY297" s="333"/>
      <c r="AXZ297" s="223"/>
      <c r="AYA297" s="418"/>
      <c r="AYB297" s="418"/>
      <c r="AYC297" s="331"/>
      <c r="AYD297" s="332"/>
      <c r="AYE297" s="418"/>
      <c r="AYF297" s="223"/>
      <c r="AYG297" s="223"/>
      <c r="AYH297" s="333"/>
      <c r="AYI297" s="333"/>
      <c r="AYJ297" s="223"/>
      <c r="AYK297" s="418"/>
      <c r="AYL297" s="418"/>
      <c r="AYM297" s="331"/>
      <c r="AYN297" s="332"/>
      <c r="AYO297" s="418"/>
      <c r="AYP297" s="223"/>
      <c r="AYQ297" s="223"/>
      <c r="AYR297" s="333"/>
      <c r="AYS297" s="333"/>
      <c r="AYT297" s="223"/>
      <c r="AYU297" s="418"/>
      <c r="AYV297" s="418"/>
      <c r="AYW297" s="331"/>
      <c r="AYX297" s="332"/>
      <c r="AYY297" s="418"/>
      <c r="AYZ297" s="223"/>
      <c r="AZA297" s="223"/>
      <c r="AZB297" s="333"/>
      <c r="AZC297" s="333"/>
      <c r="AZD297" s="223"/>
      <c r="AZE297" s="418"/>
      <c r="AZF297" s="418"/>
      <c r="AZG297" s="331"/>
      <c r="AZH297" s="332"/>
      <c r="AZI297" s="418"/>
      <c r="AZJ297" s="223"/>
      <c r="AZK297" s="223"/>
      <c r="AZL297" s="333"/>
      <c r="AZM297" s="333"/>
      <c r="AZN297" s="223"/>
      <c r="AZO297" s="418"/>
      <c r="AZP297" s="418"/>
      <c r="AZQ297" s="331"/>
      <c r="AZR297" s="332"/>
      <c r="AZS297" s="418"/>
      <c r="AZT297" s="223"/>
      <c r="AZU297" s="223"/>
      <c r="AZV297" s="333"/>
      <c r="AZW297" s="333"/>
      <c r="AZX297" s="223"/>
      <c r="AZY297" s="418"/>
      <c r="AZZ297" s="418"/>
      <c r="BAA297" s="331"/>
      <c r="BAB297" s="332"/>
      <c r="BAC297" s="418"/>
      <c r="BAD297" s="223"/>
      <c r="BAE297" s="223"/>
      <c r="BAF297" s="333"/>
      <c r="BAG297" s="333"/>
      <c r="BAH297" s="223"/>
      <c r="BAI297" s="418"/>
      <c r="BAJ297" s="418"/>
      <c r="BAK297" s="331"/>
      <c r="BAL297" s="332"/>
      <c r="BAM297" s="418"/>
      <c r="BAN297" s="223"/>
      <c r="BAO297" s="223"/>
      <c r="BAP297" s="333"/>
      <c r="BAQ297" s="333"/>
      <c r="BAR297" s="223"/>
      <c r="BAS297" s="418"/>
      <c r="BAT297" s="418"/>
      <c r="BAU297" s="331"/>
      <c r="BAV297" s="332"/>
      <c r="BAW297" s="418"/>
      <c r="BAX297" s="223"/>
      <c r="BAY297" s="223"/>
      <c r="BAZ297" s="333"/>
      <c r="BBA297" s="333"/>
      <c r="BBB297" s="223"/>
      <c r="BBC297" s="418"/>
      <c r="BBD297" s="418"/>
      <c r="BBE297" s="331"/>
      <c r="BBF297" s="332"/>
      <c r="BBG297" s="418"/>
      <c r="BBH297" s="223"/>
      <c r="BBI297" s="223"/>
      <c r="BBJ297" s="333"/>
      <c r="BBK297" s="333"/>
      <c r="BBL297" s="223"/>
      <c r="BBM297" s="418"/>
      <c r="BBN297" s="418"/>
      <c r="BBO297" s="331"/>
      <c r="BBP297" s="332"/>
      <c r="BBQ297" s="418"/>
      <c r="BBR297" s="223"/>
      <c r="BBS297" s="223"/>
      <c r="BBT297" s="333"/>
      <c r="BBU297" s="333"/>
      <c r="BBV297" s="223"/>
      <c r="BBW297" s="418"/>
      <c r="BBX297" s="418"/>
      <c r="BBY297" s="331"/>
      <c r="BBZ297" s="332"/>
      <c r="BCA297" s="418"/>
      <c r="BCB297" s="223"/>
      <c r="BCC297" s="223"/>
      <c r="BCD297" s="333"/>
      <c r="BCE297" s="333"/>
      <c r="BCF297" s="223"/>
      <c r="BCG297" s="418"/>
      <c r="BCH297" s="418"/>
      <c r="BCI297" s="331"/>
      <c r="BCJ297" s="332"/>
      <c r="BCK297" s="418"/>
      <c r="BCL297" s="223"/>
      <c r="BCM297" s="223"/>
      <c r="BCN297" s="333"/>
      <c r="BCO297" s="333"/>
      <c r="BCP297" s="223"/>
      <c r="BCQ297" s="418"/>
      <c r="BCR297" s="418"/>
      <c r="BCS297" s="331"/>
      <c r="BCT297" s="332"/>
      <c r="BCU297" s="418"/>
      <c r="BCV297" s="223"/>
      <c r="BCW297" s="223"/>
      <c r="BCX297" s="333"/>
      <c r="BCY297" s="333"/>
      <c r="BCZ297" s="223"/>
      <c r="BDA297" s="418"/>
      <c r="BDB297" s="418"/>
      <c r="BDC297" s="331"/>
      <c r="BDD297" s="332"/>
      <c r="BDE297" s="418"/>
      <c r="BDF297" s="223"/>
      <c r="BDG297" s="223"/>
      <c r="BDH297" s="333"/>
      <c r="BDI297" s="333"/>
      <c r="BDJ297" s="223"/>
      <c r="BDK297" s="418"/>
      <c r="BDL297" s="418"/>
      <c r="BDM297" s="331"/>
      <c r="BDN297" s="332"/>
      <c r="BDO297" s="418"/>
      <c r="BDP297" s="223"/>
      <c r="BDQ297" s="223"/>
      <c r="BDR297" s="333"/>
      <c r="BDS297" s="333"/>
      <c r="BDT297" s="223"/>
      <c r="BDU297" s="418"/>
      <c r="BDV297" s="418"/>
      <c r="BDW297" s="331"/>
      <c r="BDX297" s="332"/>
      <c r="BDY297" s="418"/>
      <c r="BDZ297" s="223"/>
      <c r="BEA297" s="223"/>
      <c r="BEB297" s="333"/>
      <c r="BEC297" s="333"/>
      <c r="BED297" s="223"/>
      <c r="BEE297" s="418"/>
      <c r="BEF297" s="418"/>
      <c r="BEG297" s="331"/>
      <c r="BEH297" s="332"/>
      <c r="BEI297" s="418"/>
      <c r="BEJ297" s="223"/>
      <c r="BEK297" s="223"/>
      <c r="BEL297" s="333"/>
      <c r="BEM297" s="333"/>
      <c r="BEN297" s="223"/>
      <c r="BEO297" s="418"/>
      <c r="BEP297" s="418"/>
      <c r="BEQ297" s="331"/>
      <c r="BER297" s="332"/>
      <c r="BES297" s="418"/>
      <c r="BET297" s="223"/>
      <c r="BEU297" s="223"/>
      <c r="BEV297" s="333"/>
      <c r="BEW297" s="333"/>
      <c r="BEX297" s="223"/>
      <c r="BEY297" s="418"/>
      <c r="BEZ297" s="418"/>
      <c r="BFA297" s="331"/>
      <c r="BFB297" s="332"/>
      <c r="BFC297" s="418"/>
      <c r="BFD297" s="223"/>
      <c r="BFE297" s="223"/>
      <c r="BFF297" s="333"/>
      <c r="BFG297" s="333"/>
      <c r="BFH297" s="223"/>
      <c r="BFI297" s="418"/>
      <c r="BFJ297" s="418"/>
      <c r="BFK297" s="331"/>
      <c r="BFL297" s="332"/>
      <c r="BFM297" s="418"/>
      <c r="BFN297" s="223"/>
      <c r="BFO297" s="223"/>
      <c r="BFP297" s="333"/>
      <c r="BFQ297" s="333"/>
      <c r="BFR297" s="223"/>
      <c r="BFS297" s="418"/>
      <c r="BFT297" s="418"/>
      <c r="BFU297" s="331"/>
      <c r="BFV297" s="332"/>
      <c r="BFW297" s="418"/>
      <c r="BFX297" s="223"/>
      <c r="BFY297" s="223"/>
      <c r="BFZ297" s="333"/>
      <c r="BGA297" s="333"/>
      <c r="BGB297" s="223"/>
      <c r="BGC297" s="418"/>
      <c r="BGD297" s="418"/>
      <c r="BGE297" s="331"/>
      <c r="BGF297" s="332"/>
      <c r="BGG297" s="418"/>
      <c r="BGH297" s="223"/>
      <c r="BGI297" s="223"/>
      <c r="BGJ297" s="333"/>
      <c r="BGK297" s="333"/>
      <c r="BGL297" s="223"/>
      <c r="BGM297" s="418"/>
      <c r="BGN297" s="418"/>
      <c r="BGO297" s="331"/>
      <c r="BGP297" s="332"/>
      <c r="BGQ297" s="418"/>
      <c r="BGR297" s="223"/>
      <c r="BGS297" s="223"/>
      <c r="BGT297" s="333"/>
      <c r="BGU297" s="333"/>
      <c r="BGV297" s="223"/>
      <c r="BGW297" s="418"/>
      <c r="BGX297" s="418"/>
      <c r="BGY297" s="331"/>
      <c r="BGZ297" s="332"/>
      <c r="BHA297" s="418"/>
      <c r="BHB297" s="223"/>
      <c r="BHC297" s="223"/>
      <c r="BHD297" s="333"/>
      <c r="BHE297" s="333"/>
      <c r="BHF297" s="223"/>
      <c r="BHG297" s="418"/>
      <c r="BHH297" s="418"/>
      <c r="BHI297" s="331"/>
      <c r="BHJ297" s="332"/>
      <c r="BHK297" s="418"/>
      <c r="BHL297" s="223"/>
      <c r="BHM297" s="223"/>
      <c r="BHN297" s="333"/>
      <c r="BHO297" s="333"/>
      <c r="BHP297" s="223"/>
      <c r="BHQ297" s="418"/>
      <c r="BHR297" s="418"/>
      <c r="BHS297" s="331"/>
      <c r="BHT297" s="332"/>
      <c r="BHU297" s="418"/>
      <c r="BHV297" s="223"/>
      <c r="BHW297" s="223"/>
      <c r="BHX297" s="333"/>
      <c r="BHY297" s="333"/>
      <c r="BHZ297" s="223"/>
      <c r="BIA297" s="418"/>
      <c r="BIB297" s="418"/>
      <c r="BIC297" s="331"/>
      <c r="BID297" s="332"/>
      <c r="BIE297" s="418"/>
      <c r="BIF297" s="223"/>
      <c r="BIG297" s="223"/>
      <c r="BIH297" s="333"/>
      <c r="BII297" s="333"/>
      <c r="BIJ297" s="223"/>
      <c r="BIK297" s="418"/>
      <c r="BIL297" s="418"/>
      <c r="BIM297" s="331"/>
      <c r="BIN297" s="332"/>
      <c r="BIO297" s="418"/>
      <c r="BIP297" s="223"/>
      <c r="BIQ297" s="223"/>
      <c r="BIR297" s="333"/>
      <c r="BIS297" s="333"/>
      <c r="BIT297" s="223"/>
      <c r="BIU297" s="418"/>
      <c r="BIV297" s="418"/>
      <c r="BIW297" s="331"/>
      <c r="BIX297" s="332"/>
      <c r="BIY297" s="418"/>
      <c r="BIZ297" s="223"/>
      <c r="BJA297" s="223"/>
      <c r="BJB297" s="333"/>
      <c r="BJC297" s="333"/>
      <c r="BJD297" s="223"/>
      <c r="BJE297" s="418"/>
      <c r="BJF297" s="418"/>
      <c r="BJG297" s="331"/>
      <c r="BJH297" s="332"/>
      <c r="BJI297" s="418"/>
      <c r="BJJ297" s="223"/>
      <c r="BJK297" s="223"/>
      <c r="BJL297" s="333"/>
      <c r="BJM297" s="333"/>
      <c r="BJN297" s="223"/>
      <c r="BJO297" s="418"/>
      <c r="BJP297" s="418"/>
      <c r="BJQ297" s="331"/>
      <c r="BJR297" s="332"/>
      <c r="BJS297" s="418"/>
      <c r="BJT297" s="223"/>
      <c r="BJU297" s="223"/>
      <c r="BJV297" s="333"/>
      <c r="BJW297" s="333"/>
      <c r="BJX297" s="223"/>
      <c r="BJY297" s="418"/>
      <c r="BJZ297" s="418"/>
      <c r="BKA297" s="331"/>
      <c r="BKB297" s="332"/>
      <c r="BKC297" s="418"/>
      <c r="BKD297" s="223"/>
      <c r="BKE297" s="223"/>
      <c r="BKF297" s="333"/>
      <c r="BKG297" s="333"/>
      <c r="BKH297" s="223"/>
      <c r="BKI297" s="418"/>
      <c r="BKJ297" s="418"/>
      <c r="BKK297" s="331"/>
      <c r="BKL297" s="332"/>
      <c r="BKM297" s="418"/>
      <c r="BKN297" s="223"/>
      <c r="BKO297" s="223"/>
      <c r="BKP297" s="333"/>
      <c r="BKQ297" s="333"/>
      <c r="BKR297" s="223"/>
      <c r="BKS297" s="418"/>
      <c r="BKT297" s="418"/>
      <c r="BKU297" s="331"/>
      <c r="BKV297" s="332"/>
      <c r="BKW297" s="418"/>
      <c r="BKX297" s="223"/>
      <c r="BKY297" s="223"/>
      <c r="BKZ297" s="333"/>
      <c r="BLA297" s="333"/>
      <c r="BLB297" s="223"/>
      <c r="BLC297" s="418"/>
      <c r="BLD297" s="418"/>
      <c r="BLE297" s="331"/>
      <c r="BLF297" s="332"/>
      <c r="BLG297" s="418"/>
      <c r="BLH297" s="223"/>
      <c r="BLI297" s="223"/>
      <c r="BLJ297" s="333"/>
      <c r="BLK297" s="333"/>
      <c r="BLL297" s="223"/>
      <c r="BLM297" s="418"/>
      <c r="BLN297" s="418"/>
      <c r="BLO297" s="331"/>
      <c r="BLP297" s="332"/>
      <c r="BLQ297" s="418"/>
      <c r="BLR297" s="223"/>
      <c r="BLS297" s="223"/>
      <c r="BLT297" s="333"/>
      <c r="BLU297" s="333"/>
      <c r="BLV297" s="223"/>
      <c r="BLW297" s="418"/>
      <c r="BLX297" s="418"/>
      <c r="BLY297" s="331"/>
      <c r="BLZ297" s="332"/>
      <c r="BMA297" s="418"/>
      <c r="BMB297" s="223"/>
      <c r="BMC297" s="223"/>
      <c r="BMD297" s="333"/>
      <c r="BME297" s="333"/>
      <c r="BMF297" s="223"/>
      <c r="BMG297" s="418"/>
      <c r="BMH297" s="418"/>
      <c r="BMI297" s="331"/>
      <c r="BMJ297" s="332"/>
      <c r="BMK297" s="418"/>
      <c r="BML297" s="223"/>
      <c r="BMM297" s="223"/>
      <c r="BMN297" s="333"/>
      <c r="BMO297" s="333"/>
      <c r="BMP297" s="223"/>
      <c r="BMQ297" s="418"/>
      <c r="BMR297" s="418"/>
      <c r="BMS297" s="331"/>
      <c r="BMT297" s="332"/>
      <c r="BMU297" s="418"/>
      <c r="BMV297" s="223"/>
      <c r="BMW297" s="223"/>
      <c r="BMX297" s="333"/>
      <c r="BMY297" s="333"/>
      <c r="BMZ297" s="223"/>
      <c r="BNA297" s="418"/>
      <c r="BNB297" s="418"/>
      <c r="BNC297" s="331"/>
      <c r="BND297" s="332"/>
      <c r="BNE297" s="418"/>
      <c r="BNF297" s="223"/>
      <c r="BNG297" s="223"/>
      <c r="BNH297" s="333"/>
      <c r="BNI297" s="333"/>
      <c r="BNJ297" s="223"/>
      <c r="BNK297" s="418"/>
      <c r="BNL297" s="418"/>
      <c r="BNM297" s="331"/>
      <c r="BNN297" s="332"/>
      <c r="BNO297" s="418"/>
      <c r="BNP297" s="223"/>
      <c r="BNQ297" s="223"/>
      <c r="BNR297" s="333"/>
      <c r="BNS297" s="333"/>
      <c r="BNT297" s="223"/>
      <c r="BNU297" s="418"/>
      <c r="BNV297" s="418"/>
      <c r="BNW297" s="331"/>
      <c r="BNX297" s="332"/>
      <c r="BNY297" s="418"/>
      <c r="BNZ297" s="223"/>
      <c r="BOA297" s="223"/>
      <c r="BOB297" s="333"/>
      <c r="BOC297" s="333"/>
      <c r="BOD297" s="223"/>
      <c r="BOE297" s="418"/>
      <c r="BOF297" s="418"/>
      <c r="BOG297" s="331"/>
      <c r="BOH297" s="332"/>
      <c r="BOI297" s="418"/>
      <c r="BOJ297" s="223"/>
      <c r="BOK297" s="223"/>
      <c r="BOL297" s="333"/>
      <c r="BOM297" s="333"/>
      <c r="BON297" s="223"/>
      <c r="BOO297" s="418"/>
      <c r="BOP297" s="418"/>
      <c r="BOQ297" s="331"/>
      <c r="BOR297" s="332"/>
      <c r="BOS297" s="418"/>
      <c r="BOT297" s="223"/>
      <c r="BOU297" s="223"/>
      <c r="BOV297" s="333"/>
      <c r="BOW297" s="333"/>
      <c r="BOX297" s="223"/>
      <c r="BOY297" s="418"/>
      <c r="BOZ297" s="418"/>
      <c r="BPA297" s="331"/>
      <c r="BPB297" s="332"/>
      <c r="BPC297" s="418"/>
      <c r="BPD297" s="223"/>
      <c r="BPE297" s="223"/>
      <c r="BPF297" s="333"/>
      <c r="BPG297" s="333"/>
      <c r="BPH297" s="223"/>
      <c r="BPI297" s="418"/>
      <c r="BPJ297" s="418"/>
      <c r="BPK297" s="331"/>
      <c r="BPL297" s="332"/>
      <c r="BPM297" s="418"/>
      <c r="BPN297" s="223"/>
      <c r="BPO297" s="223"/>
      <c r="BPP297" s="333"/>
      <c r="BPQ297" s="333"/>
      <c r="BPR297" s="223"/>
      <c r="BPS297" s="418"/>
      <c r="BPT297" s="418"/>
      <c r="BPU297" s="331"/>
      <c r="BPV297" s="332"/>
      <c r="BPW297" s="418"/>
      <c r="BPX297" s="223"/>
      <c r="BPY297" s="223"/>
      <c r="BPZ297" s="333"/>
      <c r="BQA297" s="333"/>
      <c r="BQB297" s="223"/>
      <c r="BQC297" s="418"/>
      <c r="BQD297" s="418"/>
      <c r="BQE297" s="331"/>
      <c r="BQF297" s="332"/>
      <c r="BQG297" s="418"/>
      <c r="BQH297" s="223"/>
      <c r="BQI297" s="223"/>
      <c r="BQJ297" s="333"/>
      <c r="BQK297" s="333"/>
      <c r="BQL297" s="223"/>
      <c r="BQM297" s="418"/>
      <c r="BQN297" s="418"/>
      <c r="BQO297" s="331"/>
      <c r="BQP297" s="332"/>
      <c r="BQQ297" s="418"/>
      <c r="BQR297" s="223"/>
      <c r="BQS297" s="223"/>
      <c r="BQT297" s="333"/>
      <c r="BQU297" s="333"/>
      <c r="BQV297" s="223"/>
      <c r="BQW297" s="418"/>
      <c r="BQX297" s="418"/>
      <c r="BQY297" s="331"/>
      <c r="BQZ297" s="332"/>
      <c r="BRA297" s="418"/>
      <c r="BRB297" s="223"/>
      <c r="BRC297" s="223"/>
      <c r="BRD297" s="333"/>
      <c r="BRE297" s="333"/>
      <c r="BRF297" s="223"/>
      <c r="BRG297" s="418"/>
      <c r="BRH297" s="418"/>
      <c r="BRI297" s="331"/>
      <c r="BRJ297" s="332"/>
      <c r="BRK297" s="418"/>
      <c r="BRL297" s="223"/>
      <c r="BRM297" s="223"/>
      <c r="BRN297" s="333"/>
      <c r="BRO297" s="333"/>
      <c r="BRP297" s="223"/>
      <c r="BRQ297" s="418"/>
      <c r="BRR297" s="418"/>
      <c r="BRS297" s="331"/>
      <c r="BRT297" s="332"/>
      <c r="BRU297" s="418"/>
      <c r="BRV297" s="223"/>
      <c r="BRW297" s="223"/>
      <c r="BRX297" s="333"/>
      <c r="BRY297" s="333"/>
      <c r="BRZ297" s="223"/>
      <c r="BSA297" s="418"/>
      <c r="BSB297" s="418"/>
      <c r="BSC297" s="331"/>
      <c r="BSD297" s="332"/>
      <c r="BSE297" s="418"/>
      <c r="BSF297" s="223"/>
      <c r="BSG297" s="223"/>
      <c r="BSH297" s="333"/>
      <c r="BSI297" s="333"/>
      <c r="BSJ297" s="223"/>
      <c r="BSK297" s="418"/>
      <c r="BSL297" s="418"/>
      <c r="BSM297" s="331"/>
      <c r="BSN297" s="332"/>
      <c r="BSO297" s="418"/>
      <c r="BSP297" s="223"/>
      <c r="BSQ297" s="223"/>
      <c r="BSR297" s="333"/>
      <c r="BSS297" s="333"/>
      <c r="BST297" s="223"/>
      <c r="BSU297" s="418"/>
      <c r="BSV297" s="418"/>
      <c r="BSW297" s="331"/>
      <c r="BSX297" s="332"/>
      <c r="BSY297" s="418"/>
      <c r="BSZ297" s="223"/>
      <c r="BTA297" s="223"/>
      <c r="BTB297" s="333"/>
      <c r="BTC297" s="333"/>
      <c r="BTD297" s="223"/>
      <c r="BTE297" s="418"/>
      <c r="BTF297" s="418"/>
      <c r="BTG297" s="331"/>
      <c r="BTH297" s="332"/>
      <c r="BTI297" s="418"/>
      <c r="BTJ297" s="223"/>
      <c r="BTK297" s="223"/>
      <c r="BTL297" s="333"/>
      <c r="BTM297" s="333"/>
      <c r="BTN297" s="223"/>
      <c r="BTO297" s="418"/>
      <c r="BTP297" s="418"/>
      <c r="BTQ297" s="331"/>
      <c r="BTR297" s="332"/>
      <c r="BTS297" s="418"/>
      <c r="BTT297" s="223"/>
      <c r="BTU297" s="223"/>
      <c r="BTV297" s="333"/>
      <c r="BTW297" s="333"/>
      <c r="BTX297" s="223"/>
      <c r="BTY297" s="418"/>
      <c r="BTZ297" s="418"/>
      <c r="BUA297" s="331"/>
      <c r="BUB297" s="332"/>
      <c r="BUC297" s="418"/>
      <c r="BUD297" s="223"/>
      <c r="BUE297" s="223"/>
      <c r="BUF297" s="333"/>
      <c r="BUG297" s="333"/>
      <c r="BUH297" s="223"/>
      <c r="BUI297" s="418"/>
      <c r="BUJ297" s="418"/>
      <c r="BUK297" s="331"/>
      <c r="BUL297" s="332"/>
      <c r="BUM297" s="418"/>
      <c r="BUN297" s="223"/>
      <c r="BUO297" s="223"/>
      <c r="BUP297" s="333"/>
      <c r="BUQ297" s="333"/>
      <c r="BUR297" s="223"/>
      <c r="BUS297" s="418"/>
      <c r="BUT297" s="418"/>
      <c r="BUU297" s="331"/>
      <c r="BUV297" s="332"/>
      <c r="BUW297" s="418"/>
      <c r="BUX297" s="223"/>
      <c r="BUY297" s="223"/>
      <c r="BUZ297" s="333"/>
      <c r="BVA297" s="333"/>
      <c r="BVB297" s="223"/>
      <c r="BVC297" s="418"/>
      <c r="BVD297" s="418"/>
      <c r="BVE297" s="331"/>
      <c r="BVF297" s="332"/>
      <c r="BVG297" s="418"/>
      <c r="BVH297" s="223"/>
      <c r="BVI297" s="223"/>
      <c r="BVJ297" s="333"/>
      <c r="BVK297" s="333"/>
      <c r="BVL297" s="223"/>
      <c r="BVM297" s="418"/>
      <c r="BVN297" s="418"/>
      <c r="BVO297" s="331"/>
      <c r="BVP297" s="332"/>
      <c r="BVQ297" s="418"/>
      <c r="BVR297" s="223"/>
      <c r="BVS297" s="223"/>
      <c r="BVT297" s="333"/>
      <c r="BVU297" s="333"/>
      <c r="BVV297" s="223"/>
      <c r="BVW297" s="418"/>
      <c r="BVX297" s="418"/>
      <c r="BVY297" s="331"/>
      <c r="BVZ297" s="332"/>
      <c r="BWA297" s="418"/>
      <c r="BWB297" s="223"/>
      <c r="BWC297" s="223"/>
      <c r="BWD297" s="333"/>
      <c r="BWE297" s="333"/>
      <c r="BWF297" s="223"/>
      <c r="BWG297" s="418"/>
      <c r="BWH297" s="418"/>
      <c r="BWI297" s="331"/>
      <c r="BWJ297" s="332"/>
      <c r="BWK297" s="418"/>
      <c r="BWL297" s="223"/>
      <c r="BWM297" s="223"/>
      <c r="BWN297" s="333"/>
      <c r="BWO297" s="333"/>
      <c r="BWP297" s="223"/>
      <c r="BWQ297" s="418"/>
      <c r="BWR297" s="418"/>
      <c r="BWS297" s="331"/>
      <c r="BWT297" s="332"/>
      <c r="BWU297" s="418"/>
      <c r="BWV297" s="223"/>
      <c r="BWW297" s="223"/>
      <c r="BWX297" s="333"/>
      <c r="BWY297" s="333"/>
      <c r="BWZ297" s="223"/>
      <c r="BXA297" s="418"/>
      <c r="BXB297" s="418"/>
      <c r="BXC297" s="331"/>
      <c r="BXD297" s="332"/>
      <c r="BXE297" s="418"/>
      <c r="BXF297" s="223"/>
      <c r="BXG297" s="223"/>
      <c r="BXH297" s="333"/>
      <c r="BXI297" s="333"/>
      <c r="BXJ297" s="223"/>
      <c r="BXK297" s="418"/>
      <c r="BXL297" s="418"/>
      <c r="BXM297" s="331"/>
      <c r="BXN297" s="332"/>
      <c r="BXO297" s="418"/>
      <c r="BXP297" s="223"/>
      <c r="BXQ297" s="223"/>
      <c r="BXR297" s="333"/>
      <c r="BXS297" s="333"/>
      <c r="BXT297" s="223"/>
      <c r="BXU297" s="418"/>
      <c r="BXV297" s="418"/>
      <c r="BXW297" s="331"/>
      <c r="BXX297" s="332"/>
      <c r="BXY297" s="418"/>
      <c r="BXZ297" s="223"/>
      <c r="BYA297" s="223"/>
      <c r="BYB297" s="333"/>
      <c r="BYC297" s="333"/>
      <c r="BYD297" s="223"/>
      <c r="BYE297" s="418"/>
      <c r="BYF297" s="418"/>
      <c r="BYG297" s="331"/>
      <c r="BYH297" s="332"/>
      <c r="BYI297" s="418"/>
      <c r="BYJ297" s="223"/>
      <c r="BYK297" s="223"/>
      <c r="BYL297" s="333"/>
      <c r="BYM297" s="333"/>
      <c r="BYN297" s="223"/>
      <c r="BYO297" s="418"/>
      <c r="BYP297" s="418"/>
      <c r="BYQ297" s="331"/>
      <c r="BYR297" s="332"/>
      <c r="BYS297" s="418"/>
      <c r="BYT297" s="223"/>
      <c r="BYU297" s="223"/>
      <c r="BYV297" s="333"/>
      <c r="BYW297" s="333"/>
      <c r="BYX297" s="223"/>
      <c r="BYY297" s="418"/>
      <c r="BYZ297" s="418"/>
      <c r="BZA297" s="331"/>
      <c r="BZB297" s="332"/>
      <c r="BZC297" s="418"/>
      <c r="BZD297" s="223"/>
      <c r="BZE297" s="223"/>
      <c r="BZF297" s="333"/>
      <c r="BZG297" s="333"/>
      <c r="BZH297" s="223"/>
      <c r="BZI297" s="418"/>
      <c r="BZJ297" s="418"/>
      <c r="BZK297" s="331"/>
      <c r="BZL297" s="332"/>
      <c r="BZM297" s="418"/>
      <c r="BZN297" s="223"/>
      <c r="BZO297" s="223"/>
      <c r="BZP297" s="333"/>
      <c r="BZQ297" s="333"/>
      <c r="BZR297" s="223"/>
      <c r="BZS297" s="418"/>
      <c r="BZT297" s="418"/>
      <c r="BZU297" s="331"/>
      <c r="BZV297" s="332"/>
      <c r="BZW297" s="418"/>
      <c r="BZX297" s="223"/>
      <c r="BZY297" s="223"/>
      <c r="BZZ297" s="333"/>
      <c r="CAA297" s="333"/>
      <c r="CAB297" s="223"/>
      <c r="CAC297" s="418"/>
      <c r="CAD297" s="418"/>
      <c r="CAE297" s="331"/>
      <c r="CAF297" s="332"/>
      <c r="CAG297" s="418"/>
      <c r="CAH297" s="223"/>
      <c r="CAI297" s="223"/>
      <c r="CAJ297" s="333"/>
      <c r="CAK297" s="333"/>
      <c r="CAL297" s="223"/>
      <c r="CAM297" s="418"/>
      <c r="CAN297" s="418"/>
      <c r="CAO297" s="331"/>
      <c r="CAP297" s="332"/>
      <c r="CAQ297" s="418"/>
      <c r="CAR297" s="223"/>
      <c r="CAS297" s="223"/>
      <c r="CAT297" s="333"/>
      <c r="CAU297" s="333"/>
      <c r="CAV297" s="223"/>
      <c r="CAW297" s="418"/>
      <c r="CAX297" s="418"/>
      <c r="CAY297" s="331"/>
      <c r="CAZ297" s="332"/>
      <c r="CBA297" s="418"/>
      <c r="CBB297" s="223"/>
      <c r="CBC297" s="223"/>
      <c r="CBD297" s="333"/>
      <c r="CBE297" s="333"/>
      <c r="CBF297" s="223"/>
      <c r="CBG297" s="418"/>
      <c r="CBH297" s="418"/>
      <c r="CBI297" s="331"/>
      <c r="CBJ297" s="332"/>
      <c r="CBK297" s="418"/>
      <c r="CBL297" s="223"/>
      <c r="CBM297" s="223"/>
      <c r="CBN297" s="333"/>
      <c r="CBO297" s="333"/>
      <c r="CBP297" s="223"/>
      <c r="CBQ297" s="418"/>
      <c r="CBR297" s="418"/>
      <c r="CBS297" s="331"/>
      <c r="CBT297" s="332"/>
      <c r="CBU297" s="418"/>
      <c r="CBV297" s="223"/>
      <c r="CBW297" s="223"/>
      <c r="CBX297" s="333"/>
      <c r="CBY297" s="333"/>
      <c r="CBZ297" s="223"/>
      <c r="CCA297" s="418"/>
      <c r="CCB297" s="418"/>
      <c r="CCC297" s="331"/>
      <c r="CCD297" s="332"/>
      <c r="CCE297" s="418"/>
      <c r="CCF297" s="223"/>
      <c r="CCG297" s="223"/>
      <c r="CCH297" s="333"/>
      <c r="CCI297" s="333"/>
      <c r="CCJ297" s="223"/>
      <c r="CCK297" s="418"/>
      <c r="CCL297" s="418"/>
      <c r="CCM297" s="331"/>
      <c r="CCN297" s="332"/>
      <c r="CCO297" s="418"/>
      <c r="CCP297" s="223"/>
      <c r="CCQ297" s="223"/>
      <c r="CCR297" s="333"/>
      <c r="CCS297" s="333"/>
      <c r="CCT297" s="223"/>
      <c r="CCU297" s="418"/>
      <c r="CCV297" s="418"/>
      <c r="CCW297" s="331"/>
      <c r="CCX297" s="332"/>
      <c r="CCY297" s="418"/>
      <c r="CCZ297" s="223"/>
      <c r="CDA297" s="223"/>
      <c r="CDB297" s="333"/>
      <c r="CDC297" s="333"/>
      <c r="CDD297" s="223"/>
      <c r="CDE297" s="418"/>
      <c r="CDF297" s="418"/>
      <c r="CDG297" s="331"/>
      <c r="CDH297" s="332"/>
      <c r="CDI297" s="418"/>
      <c r="CDJ297" s="223"/>
      <c r="CDK297" s="223"/>
      <c r="CDL297" s="333"/>
      <c r="CDM297" s="333"/>
      <c r="CDN297" s="223"/>
      <c r="CDO297" s="418"/>
      <c r="CDP297" s="418"/>
      <c r="CDQ297" s="331"/>
      <c r="CDR297" s="332"/>
      <c r="CDS297" s="418"/>
      <c r="CDT297" s="223"/>
      <c r="CDU297" s="223"/>
      <c r="CDV297" s="333"/>
      <c r="CDW297" s="333"/>
      <c r="CDX297" s="223"/>
      <c r="CDY297" s="418"/>
      <c r="CDZ297" s="418"/>
      <c r="CEA297" s="331"/>
      <c r="CEB297" s="332"/>
      <c r="CEC297" s="418"/>
      <c r="CED297" s="223"/>
      <c r="CEE297" s="223"/>
      <c r="CEF297" s="333"/>
      <c r="CEG297" s="333"/>
      <c r="CEH297" s="223"/>
      <c r="CEI297" s="418"/>
      <c r="CEJ297" s="418"/>
      <c r="CEK297" s="331"/>
      <c r="CEL297" s="332"/>
      <c r="CEM297" s="418"/>
      <c r="CEN297" s="223"/>
      <c r="CEO297" s="223"/>
      <c r="CEP297" s="333"/>
      <c r="CEQ297" s="333"/>
      <c r="CER297" s="223"/>
      <c r="CES297" s="418"/>
      <c r="CET297" s="418"/>
      <c r="CEU297" s="331"/>
      <c r="CEV297" s="332"/>
      <c r="CEW297" s="418"/>
      <c r="CEX297" s="223"/>
      <c r="CEY297" s="223"/>
      <c r="CEZ297" s="333"/>
      <c r="CFA297" s="333"/>
      <c r="CFB297" s="223"/>
      <c r="CFC297" s="418"/>
      <c r="CFD297" s="418"/>
      <c r="CFE297" s="331"/>
      <c r="CFF297" s="332"/>
      <c r="CFG297" s="418"/>
      <c r="CFH297" s="223"/>
      <c r="CFI297" s="223"/>
      <c r="CFJ297" s="333"/>
      <c r="CFK297" s="333"/>
      <c r="CFL297" s="223"/>
      <c r="CFM297" s="418"/>
      <c r="CFN297" s="418"/>
      <c r="CFO297" s="331"/>
      <c r="CFP297" s="332"/>
      <c r="CFQ297" s="418"/>
      <c r="CFR297" s="223"/>
      <c r="CFS297" s="223"/>
      <c r="CFT297" s="333"/>
      <c r="CFU297" s="333"/>
      <c r="CFV297" s="223"/>
      <c r="CFW297" s="418"/>
      <c r="CFX297" s="418"/>
      <c r="CFY297" s="331"/>
      <c r="CFZ297" s="332"/>
      <c r="CGA297" s="418"/>
      <c r="CGB297" s="223"/>
      <c r="CGC297" s="223"/>
      <c r="CGD297" s="333"/>
      <c r="CGE297" s="333"/>
      <c r="CGF297" s="223"/>
      <c r="CGG297" s="418"/>
      <c r="CGH297" s="418"/>
      <c r="CGI297" s="331"/>
      <c r="CGJ297" s="332"/>
      <c r="CGK297" s="418"/>
      <c r="CGL297" s="223"/>
      <c r="CGM297" s="223"/>
      <c r="CGN297" s="333"/>
      <c r="CGO297" s="333"/>
      <c r="CGP297" s="223"/>
      <c r="CGQ297" s="418"/>
      <c r="CGR297" s="418"/>
      <c r="CGS297" s="331"/>
      <c r="CGT297" s="332"/>
      <c r="CGU297" s="418"/>
      <c r="CGV297" s="223"/>
      <c r="CGW297" s="223"/>
      <c r="CGX297" s="333"/>
      <c r="CGY297" s="333"/>
      <c r="CGZ297" s="223"/>
      <c r="CHA297" s="418"/>
      <c r="CHB297" s="418"/>
      <c r="CHC297" s="331"/>
      <c r="CHD297" s="332"/>
      <c r="CHE297" s="418"/>
      <c r="CHF297" s="223"/>
      <c r="CHG297" s="223"/>
      <c r="CHH297" s="333"/>
      <c r="CHI297" s="333"/>
      <c r="CHJ297" s="223"/>
      <c r="CHK297" s="418"/>
      <c r="CHL297" s="418"/>
      <c r="CHM297" s="331"/>
      <c r="CHN297" s="332"/>
      <c r="CHO297" s="418"/>
      <c r="CHP297" s="223"/>
      <c r="CHQ297" s="223"/>
      <c r="CHR297" s="333"/>
      <c r="CHS297" s="333"/>
      <c r="CHT297" s="223"/>
      <c r="CHU297" s="418"/>
      <c r="CHV297" s="418"/>
      <c r="CHW297" s="331"/>
      <c r="CHX297" s="332"/>
      <c r="CHY297" s="418"/>
      <c r="CHZ297" s="223"/>
      <c r="CIA297" s="223"/>
      <c r="CIB297" s="333"/>
      <c r="CIC297" s="333"/>
      <c r="CID297" s="223"/>
      <c r="CIE297" s="418"/>
      <c r="CIF297" s="418"/>
      <c r="CIG297" s="331"/>
      <c r="CIH297" s="332"/>
      <c r="CII297" s="418"/>
      <c r="CIJ297" s="223"/>
      <c r="CIK297" s="223"/>
      <c r="CIL297" s="333"/>
      <c r="CIM297" s="333"/>
      <c r="CIN297" s="223"/>
      <c r="CIO297" s="418"/>
      <c r="CIP297" s="418"/>
      <c r="CIQ297" s="331"/>
      <c r="CIR297" s="332"/>
      <c r="CIS297" s="418"/>
      <c r="CIT297" s="223"/>
      <c r="CIU297" s="223"/>
      <c r="CIV297" s="333"/>
      <c r="CIW297" s="333"/>
      <c r="CIX297" s="223"/>
      <c r="CIY297" s="418"/>
      <c r="CIZ297" s="418"/>
      <c r="CJA297" s="331"/>
      <c r="CJB297" s="332"/>
      <c r="CJC297" s="418"/>
      <c r="CJD297" s="223"/>
      <c r="CJE297" s="223"/>
      <c r="CJF297" s="333"/>
      <c r="CJG297" s="333"/>
      <c r="CJH297" s="223"/>
      <c r="CJI297" s="418"/>
      <c r="CJJ297" s="418"/>
      <c r="CJK297" s="331"/>
      <c r="CJL297" s="332"/>
      <c r="CJM297" s="418"/>
      <c r="CJN297" s="223"/>
      <c r="CJO297" s="223"/>
      <c r="CJP297" s="333"/>
      <c r="CJQ297" s="333"/>
      <c r="CJR297" s="223"/>
      <c r="CJS297" s="418"/>
      <c r="CJT297" s="418"/>
      <c r="CJU297" s="331"/>
      <c r="CJV297" s="332"/>
      <c r="CJW297" s="418"/>
      <c r="CJX297" s="223"/>
      <c r="CJY297" s="223"/>
      <c r="CJZ297" s="333"/>
      <c r="CKA297" s="333"/>
      <c r="CKB297" s="223"/>
      <c r="CKC297" s="418"/>
      <c r="CKD297" s="418"/>
      <c r="CKE297" s="331"/>
      <c r="CKF297" s="332"/>
      <c r="CKG297" s="418"/>
      <c r="CKH297" s="223"/>
      <c r="CKI297" s="223"/>
      <c r="CKJ297" s="333"/>
      <c r="CKK297" s="333"/>
      <c r="CKL297" s="223"/>
      <c r="CKM297" s="418"/>
      <c r="CKN297" s="418"/>
      <c r="CKO297" s="331"/>
      <c r="CKP297" s="332"/>
      <c r="CKQ297" s="418"/>
      <c r="CKR297" s="223"/>
      <c r="CKS297" s="223"/>
      <c r="CKT297" s="333"/>
      <c r="CKU297" s="333"/>
      <c r="CKV297" s="223"/>
      <c r="CKW297" s="418"/>
      <c r="CKX297" s="418"/>
      <c r="CKY297" s="331"/>
      <c r="CKZ297" s="332"/>
      <c r="CLA297" s="418"/>
      <c r="CLB297" s="223"/>
      <c r="CLC297" s="223"/>
      <c r="CLD297" s="333"/>
      <c r="CLE297" s="333"/>
      <c r="CLF297" s="223"/>
      <c r="CLG297" s="418"/>
      <c r="CLH297" s="418"/>
      <c r="CLI297" s="331"/>
      <c r="CLJ297" s="332"/>
      <c r="CLK297" s="418"/>
      <c r="CLL297" s="223"/>
      <c r="CLM297" s="223"/>
      <c r="CLN297" s="333"/>
      <c r="CLO297" s="333"/>
      <c r="CLP297" s="223"/>
      <c r="CLQ297" s="418"/>
      <c r="CLR297" s="418"/>
      <c r="CLS297" s="331"/>
      <c r="CLT297" s="332"/>
      <c r="CLU297" s="418"/>
      <c r="CLV297" s="223"/>
      <c r="CLW297" s="223"/>
      <c r="CLX297" s="333"/>
      <c r="CLY297" s="333"/>
      <c r="CLZ297" s="223"/>
      <c r="CMA297" s="418"/>
      <c r="CMB297" s="418"/>
      <c r="CMC297" s="331"/>
      <c r="CMD297" s="332"/>
      <c r="CME297" s="418"/>
      <c r="CMF297" s="223"/>
      <c r="CMG297" s="223"/>
      <c r="CMH297" s="333"/>
      <c r="CMI297" s="333"/>
      <c r="CMJ297" s="223"/>
      <c r="CMK297" s="418"/>
      <c r="CML297" s="418"/>
      <c r="CMM297" s="331"/>
      <c r="CMN297" s="332"/>
      <c r="CMO297" s="418"/>
      <c r="CMP297" s="223"/>
      <c r="CMQ297" s="223"/>
      <c r="CMR297" s="333"/>
      <c r="CMS297" s="333"/>
      <c r="CMT297" s="223"/>
      <c r="CMU297" s="418"/>
      <c r="CMV297" s="418"/>
      <c r="CMW297" s="331"/>
      <c r="CMX297" s="332"/>
      <c r="CMY297" s="418"/>
      <c r="CMZ297" s="223"/>
      <c r="CNA297" s="223"/>
      <c r="CNB297" s="333"/>
      <c r="CNC297" s="333"/>
      <c r="CND297" s="223"/>
      <c r="CNE297" s="418"/>
      <c r="CNF297" s="418"/>
      <c r="CNG297" s="331"/>
      <c r="CNH297" s="332"/>
      <c r="CNI297" s="418"/>
      <c r="CNJ297" s="223"/>
      <c r="CNK297" s="223"/>
      <c r="CNL297" s="333"/>
      <c r="CNM297" s="333"/>
      <c r="CNN297" s="223"/>
      <c r="CNO297" s="418"/>
      <c r="CNP297" s="418"/>
      <c r="CNQ297" s="331"/>
      <c r="CNR297" s="332"/>
      <c r="CNS297" s="418"/>
      <c r="CNT297" s="223"/>
      <c r="CNU297" s="223"/>
      <c r="CNV297" s="333"/>
      <c r="CNW297" s="333"/>
      <c r="CNX297" s="223"/>
      <c r="CNY297" s="418"/>
      <c r="CNZ297" s="418"/>
      <c r="COA297" s="331"/>
      <c r="COB297" s="332"/>
      <c r="COC297" s="418"/>
      <c r="COD297" s="223"/>
      <c r="COE297" s="223"/>
      <c r="COF297" s="333"/>
      <c r="COG297" s="333"/>
      <c r="COH297" s="223"/>
      <c r="COI297" s="418"/>
      <c r="COJ297" s="418"/>
      <c r="COK297" s="331"/>
      <c r="COL297" s="332"/>
      <c r="COM297" s="418"/>
      <c r="CON297" s="223"/>
      <c r="COO297" s="223"/>
      <c r="COP297" s="333"/>
      <c r="COQ297" s="333"/>
      <c r="COR297" s="223"/>
      <c r="COS297" s="418"/>
      <c r="COT297" s="418"/>
      <c r="COU297" s="331"/>
      <c r="COV297" s="332"/>
      <c r="COW297" s="418"/>
      <c r="COX297" s="223"/>
      <c r="COY297" s="223"/>
      <c r="COZ297" s="333"/>
      <c r="CPA297" s="333"/>
      <c r="CPB297" s="223"/>
      <c r="CPC297" s="418"/>
      <c r="CPD297" s="418"/>
      <c r="CPE297" s="331"/>
      <c r="CPF297" s="332"/>
      <c r="CPG297" s="418"/>
      <c r="CPH297" s="223"/>
      <c r="CPI297" s="223"/>
      <c r="CPJ297" s="333"/>
      <c r="CPK297" s="333"/>
      <c r="CPL297" s="223"/>
      <c r="CPM297" s="418"/>
      <c r="CPN297" s="418"/>
      <c r="CPO297" s="331"/>
      <c r="CPP297" s="332"/>
      <c r="CPQ297" s="418"/>
      <c r="CPR297" s="223"/>
      <c r="CPS297" s="223"/>
      <c r="CPT297" s="333"/>
      <c r="CPU297" s="333"/>
      <c r="CPV297" s="223"/>
      <c r="CPW297" s="418"/>
      <c r="CPX297" s="418"/>
      <c r="CPY297" s="331"/>
      <c r="CPZ297" s="332"/>
      <c r="CQA297" s="418"/>
      <c r="CQB297" s="223"/>
      <c r="CQC297" s="223"/>
      <c r="CQD297" s="333"/>
      <c r="CQE297" s="333"/>
      <c r="CQF297" s="223"/>
      <c r="CQG297" s="418"/>
      <c r="CQH297" s="418"/>
      <c r="CQI297" s="331"/>
      <c r="CQJ297" s="332"/>
      <c r="CQK297" s="418"/>
      <c r="CQL297" s="223"/>
      <c r="CQM297" s="223"/>
      <c r="CQN297" s="333"/>
      <c r="CQO297" s="333"/>
      <c r="CQP297" s="223"/>
      <c r="CQQ297" s="418"/>
      <c r="CQR297" s="418"/>
      <c r="CQS297" s="331"/>
      <c r="CQT297" s="332"/>
      <c r="CQU297" s="418"/>
      <c r="CQV297" s="223"/>
      <c r="CQW297" s="223"/>
      <c r="CQX297" s="333"/>
      <c r="CQY297" s="333"/>
      <c r="CQZ297" s="223"/>
      <c r="CRA297" s="418"/>
      <c r="CRB297" s="418"/>
      <c r="CRC297" s="331"/>
      <c r="CRD297" s="332"/>
      <c r="CRE297" s="418"/>
      <c r="CRF297" s="223"/>
      <c r="CRG297" s="223"/>
      <c r="CRH297" s="333"/>
      <c r="CRI297" s="333"/>
      <c r="CRJ297" s="223"/>
      <c r="CRK297" s="418"/>
      <c r="CRL297" s="418"/>
      <c r="CRM297" s="331"/>
      <c r="CRN297" s="332"/>
      <c r="CRO297" s="418"/>
      <c r="CRP297" s="223"/>
      <c r="CRQ297" s="223"/>
      <c r="CRR297" s="333"/>
      <c r="CRS297" s="333"/>
      <c r="CRT297" s="223"/>
      <c r="CRU297" s="418"/>
      <c r="CRV297" s="418"/>
      <c r="CRW297" s="331"/>
      <c r="CRX297" s="332"/>
      <c r="CRY297" s="418"/>
      <c r="CRZ297" s="223"/>
      <c r="CSA297" s="223"/>
      <c r="CSB297" s="333"/>
      <c r="CSC297" s="333"/>
      <c r="CSD297" s="223"/>
      <c r="CSE297" s="418"/>
      <c r="CSF297" s="418"/>
      <c r="CSG297" s="331"/>
      <c r="CSH297" s="332"/>
      <c r="CSI297" s="418"/>
      <c r="CSJ297" s="223"/>
      <c r="CSK297" s="223"/>
      <c r="CSL297" s="333"/>
      <c r="CSM297" s="333"/>
      <c r="CSN297" s="223"/>
      <c r="CSO297" s="418"/>
      <c r="CSP297" s="418"/>
      <c r="CSQ297" s="331"/>
      <c r="CSR297" s="332"/>
      <c r="CSS297" s="418"/>
      <c r="CST297" s="223"/>
      <c r="CSU297" s="223"/>
      <c r="CSV297" s="333"/>
      <c r="CSW297" s="333"/>
      <c r="CSX297" s="223"/>
      <c r="CSY297" s="418"/>
      <c r="CSZ297" s="418"/>
      <c r="CTA297" s="331"/>
      <c r="CTB297" s="332"/>
      <c r="CTC297" s="418"/>
      <c r="CTD297" s="223"/>
      <c r="CTE297" s="223"/>
      <c r="CTF297" s="333"/>
      <c r="CTG297" s="333"/>
      <c r="CTH297" s="223"/>
      <c r="CTI297" s="418"/>
      <c r="CTJ297" s="418"/>
      <c r="CTK297" s="331"/>
      <c r="CTL297" s="332"/>
      <c r="CTM297" s="418"/>
      <c r="CTN297" s="223"/>
      <c r="CTO297" s="223"/>
      <c r="CTP297" s="333"/>
      <c r="CTQ297" s="333"/>
      <c r="CTR297" s="223"/>
      <c r="CTS297" s="418"/>
      <c r="CTT297" s="418"/>
      <c r="CTU297" s="331"/>
      <c r="CTV297" s="332"/>
      <c r="CTW297" s="418"/>
      <c r="CTX297" s="223"/>
      <c r="CTY297" s="223"/>
      <c r="CTZ297" s="333"/>
      <c r="CUA297" s="333"/>
      <c r="CUB297" s="223"/>
      <c r="CUC297" s="418"/>
      <c r="CUD297" s="418"/>
      <c r="CUE297" s="331"/>
      <c r="CUF297" s="332"/>
      <c r="CUG297" s="418"/>
      <c r="CUH297" s="223"/>
      <c r="CUI297" s="223"/>
      <c r="CUJ297" s="333"/>
      <c r="CUK297" s="333"/>
      <c r="CUL297" s="223"/>
      <c r="CUM297" s="418"/>
      <c r="CUN297" s="418"/>
      <c r="CUO297" s="331"/>
      <c r="CUP297" s="332"/>
      <c r="CUQ297" s="418"/>
      <c r="CUR297" s="223"/>
      <c r="CUS297" s="223"/>
      <c r="CUT297" s="333"/>
      <c r="CUU297" s="333"/>
      <c r="CUV297" s="223"/>
      <c r="CUW297" s="418"/>
      <c r="CUX297" s="418"/>
      <c r="CUY297" s="331"/>
      <c r="CUZ297" s="332"/>
      <c r="CVA297" s="418"/>
      <c r="CVB297" s="223"/>
      <c r="CVC297" s="223"/>
      <c r="CVD297" s="333"/>
      <c r="CVE297" s="333"/>
      <c r="CVF297" s="223"/>
      <c r="CVG297" s="418"/>
      <c r="CVH297" s="418"/>
      <c r="CVI297" s="331"/>
      <c r="CVJ297" s="332"/>
      <c r="CVK297" s="418"/>
      <c r="CVL297" s="223"/>
      <c r="CVM297" s="223"/>
      <c r="CVN297" s="333"/>
      <c r="CVO297" s="333"/>
      <c r="CVP297" s="223"/>
      <c r="CVQ297" s="418"/>
      <c r="CVR297" s="418"/>
      <c r="CVS297" s="331"/>
      <c r="CVT297" s="332"/>
      <c r="CVU297" s="418"/>
      <c r="CVV297" s="223"/>
      <c r="CVW297" s="223"/>
      <c r="CVX297" s="333"/>
      <c r="CVY297" s="333"/>
      <c r="CVZ297" s="223"/>
      <c r="CWA297" s="418"/>
      <c r="CWB297" s="418"/>
      <c r="CWC297" s="331"/>
      <c r="CWD297" s="332"/>
      <c r="CWE297" s="418"/>
      <c r="CWF297" s="223"/>
      <c r="CWG297" s="223"/>
      <c r="CWH297" s="333"/>
      <c r="CWI297" s="333"/>
      <c r="CWJ297" s="223"/>
      <c r="CWK297" s="418"/>
      <c r="CWL297" s="418"/>
      <c r="CWM297" s="331"/>
      <c r="CWN297" s="332"/>
      <c r="CWO297" s="418"/>
      <c r="CWP297" s="223"/>
      <c r="CWQ297" s="223"/>
      <c r="CWR297" s="333"/>
      <c r="CWS297" s="333"/>
      <c r="CWT297" s="223"/>
      <c r="CWU297" s="418"/>
      <c r="CWV297" s="418"/>
      <c r="CWW297" s="331"/>
      <c r="CWX297" s="332"/>
      <c r="CWY297" s="418"/>
      <c r="CWZ297" s="223"/>
      <c r="CXA297" s="223"/>
      <c r="CXB297" s="333"/>
      <c r="CXC297" s="333"/>
      <c r="CXD297" s="223"/>
      <c r="CXE297" s="418"/>
      <c r="CXF297" s="418"/>
      <c r="CXG297" s="331"/>
      <c r="CXH297" s="332"/>
      <c r="CXI297" s="418"/>
      <c r="CXJ297" s="223"/>
      <c r="CXK297" s="223"/>
      <c r="CXL297" s="333"/>
      <c r="CXM297" s="333"/>
      <c r="CXN297" s="223"/>
      <c r="CXO297" s="418"/>
      <c r="CXP297" s="418"/>
      <c r="CXQ297" s="331"/>
      <c r="CXR297" s="332"/>
      <c r="CXS297" s="418"/>
      <c r="CXT297" s="223"/>
      <c r="CXU297" s="223"/>
      <c r="CXV297" s="333"/>
      <c r="CXW297" s="333"/>
      <c r="CXX297" s="223"/>
      <c r="CXY297" s="418"/>
      <c r="CXZ297" s="418"/>
      <c r="CYA297" s="331"/>
      <c r="CYB297" s="332"/>
      <c r="CYC297" s="418"/>
      <c r="CYD297" s="223"/>
      <c r="CYE297" s="223"/>
      <c r="CYF297" s="333"/>
      <c r="CYG297" s="333"/>
      <c r="CYH297" s="223"/>
      <c r="CYI297" s="418"/>
      <c r="CYJ297" s="418"/>
      <c r="CYK297" s="331"/>
      <c r="CYL297" s="332"/>
      <c r="CYM297" s="418"/>
      <c r="CYN297" s="223"/>
      <c r="CYO297" s="223"/>
      <c r="CYP297" s="333"/>
      <c r="CYQ297" s="333"/>
      <c r="CYR297" s="223"/>
      <c r="CYS297" s="418"/>
      <c r="CYT297" s="418"/>
      <c r="CYU297" s="331"/>
      <c r="CYV297" s="332"/>
      <c r="CYW297" s="418"/>
      <c r="CYX297" s="223"/>
      <c r="CYY297" s="223"/>
      <c r="CYZ297" s="333"/>
      <c r="CZA297" s="333"/>
      <c r="CZB297" s="223"/>
      <c r="CZC297" s="418"/>
      <c r="CZD297" s="418"/>
      <c r="CZE297" s="331"/>
      <c r="CZF297" s="332"/>
      <c r="CZG297" s="418"/>
      <c r="CZH297" s="223"/>
      <c r="CZI297" s="223"/>
      <c r="CZJ297" s="333"/>
      <c r="CZK297" s="333"/>
      <c r="CZL297" s="223"/>
      <c r="CZM297" s="418"/>
      <c r="CZN297" s="418"/>
      <c r="CZO297" s="331"/>
      <c r="CZP297" s="332"/>
      <c r="CZQ297" s="418"/>
      <c r="CZR297" s="223"/>
      <c r="CZS297" s="223"/>
      <c r="CZT297" s="333"/>
      <c r="CZU297" s="333"/>
      <c r="CZV297" s="223"/>
      <c r="CZW297" s="418"/>
      <c r="CZX297" s="418"/>
      <c r="CZY297" s="331"/>
      <c r="CZZ297" s="332"/>
      <c r="DAA297" s="418"/>
      <c r="DAB297" s="223"/>
      <c r="DAC297" s="223"/>
      <c r="DAD297" s="333"/>
      <c r="DAE297" s="333"/>
      <c r="DAF297" s="223"/>
      <c r="DAG297" s="418"/>
      <c r="DAH297" s="418"/>
      <c r="DAI297" s="331"/>
      <c r="DAJ297" s="332"/>
      <c r="DAK297" s="418"/>
      <c r="DAL297" s="223"/>
      <c r="DAM297" s="223"/>
      <c r="DAN297" s="333"/>
      <c r="DAO297" s="333"/>
      <c r="DAP297" s="223"/>
      <c r="DAQ297" s="418"/>
      <c r="DAR297" s="418"/>
      <c r="DAS297" s="331"/>
      <c r="DAT297" s="332"/>
      <c r="DAU297" s="418"/>
      <c r="DAV297" s="223"/>
      <c r="DAW297" s="223"/>
      <c r="DAX297" s="333"/>
      <c r="DAY297" s="333"/>
      <c r="DAZ297" s="223"/>
      <c r="DBA297" s="418"/>
      <c r="DBB297" s="418"/>
      <c r="DBC297" s="331"/>
      <c r="DBD297" s="332"/>
      <c r="DBE297" s="418"/>
      <c r="DBF297" s="223"/>
      <c r="DBG297" s="223"/>
      <c r="DBH297" s="333"/>
      <c r="DBI297" s="333"/>
      <c r="DBJ297" s="223"/>
      <c r="DBK297" s="418"/>
      <c r="DBL297" s="418"/>
      <c r="DBM297" s="331"/>
      <c r="DBN297" s="332"/>
      <c r="DBO297" s="418"/>
      <c r="DBP297" s="223"/>
      <c r="DBQ297" s="223"/>
      <c r="DBR297" s="333"/>
      <c r="DBS297" s="333"/>
      <c r="DBT297" s="223"/>
      <c r="DBU297" s="418"/>
      <c r="DBV297" s="418"/>
      <c r="DBW297" s="331"/>
      <c r="DBX297" s="332"/>
      <c r="DBY297" s="418"/>
      <c r="DBZ297" s="223"/>
      <c r="DCA297" s="223"/>
      <c r="DCB297" s="333"/>
      <c r="DCC297" s="333"/>
      <c r="DCD297" s="223"/>
      <c r="DCE297" s="418"/>
      <c r="DCF297" s="418"/>
      <c r="DCG297" s="331"/>
      <c r="DCH297" s="332"/>
      <c r="DCI297" s="418"/>
      <c r="DCJ297" s="223"/>
      <c r="DCK297" s="223"/>
      <c r="DCL297" s="333"/>
      <c r="DCM297" s="333"/>
      <c r="DCN297" s="223"/>
      <c r="DCO297" s="418"/>
      <c r="DCP297" s="418"/>
      <c r="DCQ297" s="331"/>
      <c r="DCR297" s="332"/>
      <c r="DCS297" s="418"/>
      <c r="DCT297" s="223"/>
      <c r="DCU297" s="223"/>
      <c r="DCV297" s="333"/>
      <c r="DCW297" s="333"/>
      <c r="DCX297" s="223"/>
      <c r="DCY297" s="418"/>
      <c r="DCZ297" s="418"/>
      <c r="DDA297" s="331"/>
      <c r="DDB297" s="332"/>
      <c r="DDC297" s="418"/>
      <c r="DDD297" s="223"/>
      <c r="DDE297" s="223"/>
      <c r="DDF297" s="333"/>
      <c r="DDG297" s="333"/>
      <c r="DDH297" s="223"/>
      <c r="DDI297" s="418"/>
      <c r="DDJ297" s="418"/>
      <c r="DDK297" s="331"/>
      <c r="DDL297" s="332"/>
      <c r="DDM297" s="418"/>
      <c r="DDN297" s="223"/>
      <c r="DDO297" s="223"/>
      <c r="DDP297" s="333"/>
      <c r="DDQ297" s="333"/>
      <c r="DDR297" s="223"/>
      <c r="DDS297" s="418"/>
      <c r="DDT297" s="418"/>
      <c r="DDU297" s="331"/>
      <c r="DDV297" s="332"/>
      <c r="DDW297" s="418"/>
      <c r="DDX297" s="223"/>
      <c r="DDY297" s="223"/>
      <c r="DDZ297" s="333"/>
      <c r="DEA297" s="333"/>
      <c r="DEB297" s="223"/>
      <c r="DEC297" s="418"/>
      <c r="DED297" s="418"/>
      <c r="DEE297" s="331"/>
      <c r="DEF297" s="332"/>
      <c r="DEG297" s="418"/>
      <c r="DEH297" s="223"/>
      <c r="DEI297" s="223"/>
      <c r="DEJ297" s="333"/>
      <c r="DEK297" s="333"/>
      <c r="DEL297" s="223"/>
      <c r="DEM297" s="418"/>
      <c r="DEN297" s="418"/>
      <c r="DEO297" s="331"/>
      <c r="DEP297" s="332"/>
      <c r="DEQ297" s="418"/>
      <c r="DER297" s="223"/>
      <c r="DES297" s="223"/>
      <c r="DET297" s="333"/>
      <c r="DEU297" s="333"/>
      <c r="DEV297" s="223"/>
      <c r="DEW297" s="418"/>
      <c r="DEX297" s="418"/>
      <c r="DEY297" s="331"/>
      <c r="DEZ297" s="332"/>
      <c r="DFA297" s="418"/>
      <c r="DFB297" s="223"/>
      <c r="DFC297" s="223"/>
      <c r="DFD297" s="333"/>
      <c r="DFE297" s="333"/>
      <c r="DFF297" s="223"/>
      <c r="DFG297" s="418"/>
      <c r="DFH297" s="418"/>
      <c r="DFI297" s="331"/>
      <c r="DFJ297" s="332"/>
      <c r="DFK297" s="418"/>
      <c r="DFL297" s="223"/>
      <c r="DFM297" s="223"/>
      <c r="DFN297" s="333"/>
      <c r="DFO297" s="333"/>
      <c r="DFP297" s="223"/>
      <c r="DFQ297" s="418"/>
      <c r="DFR297" s="418"/>
      <c r="DFS297" s="331"/>
      <c r="DFT297" s="332"/>
      <c r="DFU297" s="418"/>
      <c r="DFV297" s="223"/>
      <c r="DFW297" s="223"/>
      <c r="DFX297" s="333"/>
      <c r="DFY297" s="333"/>
      <c r="DFZ297" s="223"/>
      <c r="DGA297" s="418"/>
      <c r="DGB297" s="418"/>
      <c r="DGC297" s="331"/>
      <c r="DGD297" s="332"/>
      <c r="DGE297" s="418"/>
      <c r="DGF297" s="223"/>
      <c r="DGG297" s="223"/>
      <c r="DGH297" s="333"/>
      <c r="DGI297" s="333"/>
      <c r="DGJ297" s="223"/>
      <c r="DGK297" s="418"/>
      <c r="DGL297" s="418"/>
      <c r="DGM297" s="331"/>
      <c r="DGN297" s="332"/>
      <c r="DGO297" s="418"/>
      <c r="DGP297" s="223"/>
      <c r="DGQ297" s="223"/>
      <c r="DGR297" s="333"/>
      <c r="DGS297" s="333"/>
      <c r="DGT297" s="223"/>
      <c r="DGU297" s="418"/>
      <c r="DGV297" s="418"/>
      <c r="DGW297" s="331"/>
      <c r="DGX297" s="332"/>
      <c r="DGY297" s="418"/>
      <c r="DGZ297" s="223"/>
      <c r="DHA297" s="223"/>
      <c r="DHB297" s="333"/>
      <c r="DHC297" s="333"/>
      <c r="DHD297" s="223"/>
      <c r="DHE297" s="418"/>
      <c r="DHF297" s="418"/>
      <c r="DHG297" s="331"/>
      <c r="DHH297" s="332"/>
      <c r="DHI297" s="418"/>
      <c r="DHJ297" s="223"/>
      <c r="DHK297" s="223"/>
      <c r="DHL297" s="333"/>
      <c r="DHM297" s="333"/>
      <c r="DHN297" s="223"/>
      <c r="DHO297" s="418"/>
      <c r="DHP297" s="418"/>
      <c r="DHQ297" s="331"/>
      <c r="DHR297" s="332"/>
      <c r="DHS297" s="418"/>
      <c r="DHT297" s="223"/>
      <c r="DHU297" s="223"/>
      <c r="DHV297" s="333"/>
      <c r="DHW297" s="333"/>
      <c r="DHX297" s="223"/>
      <c r="DHY297" s="418"/>
      <c r="DHZ297" s="418"/>
      <c r="DIA297" s="331"/>
      <c r="DIB297" s="332"/>
      <c r="DIC297" s="418"/>
      <c r="DID297" s="223"/>
      <c r="DIE297" s="223"/>
      <c r="DIF297" s="333"/>
      <c r="DIG297" s="333"/>
      <c r="DIH297" s="223"/>
      <c r="DII297" s="418"/>
      <c r="DIJ297" s="418"/>
      <c r="DIK297" s="331"/>
      <c r="DIL297" s="332"/>
      <c r="DIM297" s="418"/>
      <c r="DIN297" s="223"/>
      <c r="DIO297" s="223"/>
      <c r="DIP297" s="333"/>
      <c r="DIQ297" s="333"/>
      <c r="DIR297" s="223"/>
      <c r="DIS297" s="418"/>
      <c r="DIT297" s="418"/>
      <c r="DIU297" s="331"/>
      <c r="DIV297" s="332"/>
      <c r="DIW297" s="418"/>
      <c r="DIX297" s="223"/>
      <c r="DIY297" s="223"/>
      <c r="DIZ297" s="333"/>
      <c r="DJA297" s="333"/>
      <c r="DJB297" s="223"/>
      <c r="DJC297" s="418"/>
      <c r="DJD297" s="418"/>
      <c r="DJE297" s="331"/>
      <c r="DJF297" s="332"/>
      <c r="DJG297" s="418"/>
      <c r="DJH297" s="223"/>
      <c r="DJI297" s="223"/>
      <c r="DJJ297" s="333"/>
      <c r="DJK297" s="333"/>
      <c r="DJL297" s="223"/>
      <c r="DJM297" s="418"/>
      <c r="DJN297" s="418"/>
      <c r="DJO297" s="331"/>
      <c r="DJP297" s="332"/>
      <c r="DJQ297" s="418"/>
      <c r="DJR297" s="223"/>
      <c r="DJS297" s="223"/>
      <c r="DJT297" s="333"/>
      <c r="DJU297" s="333"/>
      <c r="DJV297" s="223"/>
      <c r="DJW297" s="418"/>
      <c r="DJX297" s="418"/>
      <c r="DJY297" s="331"/>
      <c r="DJZ297" s="332"/>
      <c r="DKA297" s="418"/>
      <c r="DKB297" s="223"/>
      <c r="DKC297" s="223"/>
      <c r="DKD297" s="333"/>
      <c r="DKE297" s="333"/>
      <c r="DKF297" s="223"/>
      <c r="DKG297" s="418"/>
      <c r="DKH297" s="418"/>
      <c r="DKI297" s="331"/>
      <c r="DKJ297" s="332"/>
      <c r="DKK297" s="418"/>
      <c r="DKL297" s="223"/>
      <c r="DKM297" s="223"/>
      <c r="DKN297" s="333"/>
      <c r="DKO297" s="333"/>
      <c r="DKP297" s="223"/>
      <c r="DKQ297" s="418"/>
      <c r="DKR297" s="418"/>
      <c r="DKS297" s="331"/>
      <c r="DKT297" s="332"/>
      <c r="DKU297" s="418"/>
      <c r="DKV297" s="223"/>
      <c r="DKW297" s="223"/>
      <c r="DKX297" s="333"/>
      <c r="DKY297" s="333"/>
      <c r="DKZ297" s="223"/>
      <c r="DLA297" s="418"/>
      <c r="DLB297" s="418"/>
      <c r="DLC297" s="331"/>
      <c r="DLD297" s="332"/>
      <c r="DLE297" s="418"/>
      <c r="DLF297" s="223"/>
      <c r="DLG297" s="223"/>
      <c r="DLH297" s="333"/>
      <c r="DLI297" s="333"/>
      <c r="DLJ297" s="223"/>
      <c r="DLK297" s="418"/>
      <c r="DLL297" s="418"/>
      <c r="DLM297" s="331"/>
      <c r="DLN297" s="332"/>
      <c r="DLO297" s="418"/>
      <c r="DLP297" s="223"/>
      <c r="DLQ297" s="223"/>
      <c r="DLR297" s="333"/>
      <c r="DLS297" s="333"/>
      <c r="DLT297" s="223"/>
      <c r="DLU297" s="418"/>
      <c r="DLV297" s="418"/>
      <c r="DLW297" s="331"/>
      <c r="DLX297" s="332"/>
      <c r="DLY297" s="418"/>
      <c r="DLZ297" s="223"/>
      <c r="DMA297" s="223"/>
      <c r="DMB297" s="333"/>
      <c r="DMC297" s="333"/>
      <c r="DMD297" s="223"/>
      <c r="DME297" s="418"/>
      <c r="DMF297" s="418"/>
      <c r="DMG297" s="331"/>
      <c r="DMH297" s="332"/>
      <c r="DMI297" s="418"/>
      <c r="DMJ297" s="223"/>
      <c r="DMK297" s="223"/>
      <c r="DML297" s="333"/>
      <c r="DMM297" s="333"/>
      <c r="DMN297" s="223"/>
      <c r="DMO297" s="418"/>
      <c r="DMP297" s="418"/>
      <c r="DMQ297" s="331"/>
      <c r="DMR297" s="332"/>
      <c r="DMS297" s="418"/>
      <c r="DMT297" s="223"/>
      <c r="DMU297" s="223"/>
      <c r="DMV297" s="333"/>
      <c r="DMW297" s="333"/>
      <c r="DMX297" s="223"/>
      <c r="DMY297" s="418"/>
      <c r="DMZ297" s="418"/>
      <c r="DNA297" s="331"/>
      <c r="DNB297" s="332"/>
      <c r="DNC297" s="418"/>
      <c r="DND297" s="223"/>
      <c r="DNE297" s="223"/>
      <c r="DNF297" s="333"/>
      <c r="DNG297" s="333"/>
      <c r="DNH297" s="223"/>
      <c r="DNI297" s="418"/>
      <c r="DNJ297" s="418"/>
      <c r="DNK297" s="331"/>
      <c r="DNL297" s="332"/>
      <c r="DNM297" s="418"/>
      <c r="DNN297" s="223"/>
      <c r="DNO297" s="223"/>
      <c r="DNP297" s="333"/>
      <c r="DNQ297" s="333"/>
      <c r="DNR297" s="223"/>
      <c r="DNS297" s="418"/>
      <c r="DNT297" s="418"/>
      <c r="DNU297" s="331"/>
      <c r="DNV297" s="332"/>
      <c r="DNW297" s="418"/>
      <c r="DNX297" s="223"/>
      <c r="DNY297" s="223"/>
      <c r="DNZ297" s="333"/>
      <c r="DOA297" s="333"/>
      <c r="DOB297" s="223"/>
      <c r="DOC297" s="418"/>
      <c r="DOD297" s="418"/>
      <c r="DOE297" s="331"/>
      <c r="DOF297" s="332"/>
      <c r="DOG297" s="418"/>
      <c r="DOH297" s="223"/>
      <c r="DOI297" s="223"/>
      <c r="DOJ297" s="333"/>
      <c r="DOK297" s="333"/>
      <c r="DOL297" s="223"/>
      <c r="DOM297" s="418"/>
      <c r="DON297" s="418"/>
      <c r="DOO297" s="331"/>
      <c r="DOP297" s="332"/>
      <c r="DOQ297" s="418"/>
      <c r="DOR297" s="223"/>
      <c r="DOS297" s="223"/>
      <c r="DOT297" s="333"/>
      <c r="DOU297" s="333"/>
      <c r="DOV297" s="223"/>
      <c r="DOW297" s="418"/>
      <c r="DOX297" s="418"/>
      <c r="DOY297" s="331"/>
      <c r="DOZ297" s="332"/>
      <c r="DPA297" s="418"/>
      <c r="DPB297" s="223"/>
      <c r="DPC297" s="223"/>
      <c r="DPD297" s="333"/>
      <c r="DPE297" s="333"/>
      <c r="DPF297" s="223"/>
      <c r="DPG297" s="418"/>
      <c r="DPH297" s="418"/>
      <c r="DPI297" s="331"/>
      <c r="DPJ297" s="332"/>
      <c r="DPK297" s="418"/>
      <c r="DPL297" s="223"/>
      <c r="DPM297" s="223"/>
      <c r="DPN297" s="333"/>
      <c r="DPO297" s="333"/>
      <c r="DPP297" s="223"/>
      <c r="DPQ297" s="418"/>
      <c r="DPR297" s="418"/>
      <c r="DPS297" s="331"/>
      <c r="DPT297" s="332"/>
      <c r="DPU297" s="418"/>
      <c r="DPV297" s="223"/>
      <c r="DPW297" s="223"/>
      <c r="DPX297" s="333"/>
      <c r="DPY297" s="333"/>
      <c r="DPZ297" s="223"/>
      <c r="DQA297" s="418"/>
      <c r="DQB297" s="418"/>
      <c r="DQC297" s="331"/>
      <c r="DQD297" s="332"/>
      <c r="DQE297" s="418"/>
      <c r="DQF297" s="223"/>
      <c r="DQG297" s="223"/>
      <c r="DQH297" s="333"/>
      <c r="DQI297" s="333"/>
      <c r="DQJ297" s="223"/>
      <c r="DQK297" s="418"/>
      <c r="DQL297" s="418"/>
      <c r="DQM297" s="331"/>
      <c r="DQN297" s="332"/>
      <c r="DQO297" s="418"/>
      <c r="DQP297" s="223"/>
      <c r="DQQ297" s="223"/>
      <c r="DQR297" s="333"/>
      <c r="DQS297" s="333"/>
      <c r="DQT297" s="223"/>
      <c r="DQU297" s="418"/>
      <c r="DQV297" s="418"/>
      <c r="DQW297" s="331"/>
      <c r="DQX297" s="332"/>
      <c r="DQY297" s="418"/>
      <c r="DQZ297" s="223"/>
      <c r="DRA297" s="223"/>
      <c r="DRB297" s="333"/>
      <c r="DRC297" s="333"/>
      <c r="DRD297" s="223"/>
      <c r="DRE297" s="418"/>
      <c r="DRF297" s="418"/>
      <c r="DRG297" s="331"/>
      <c r="DRH297" s="332"/>
      <c r="DRI297" s="418"/>
      <c r="DRJ297" s="223"/>
      <c r="DRK297" s="223"/>
      <c r="DRL297" s="333"/>
      <c r="DRM297" s="333"/>
      <c r="DRN297" s="223"/>
      <c r="DRO297" s="418"/>
      <c r="DRP297" s="418"/>
      <c r="DRQ297" s="331"/>
      <c r="DRR297" s="332"/>
      <c r="DRS297" s="418"/>
      <c r="DRT297" s="223"/>
      <c r="DRU297" s="223"/>
      <c r="DRV297" s="333"/>
      <c r="DRW297" s="333"/>
      <c r="DRX297" s="223"/>
      <c r="DRY297" s="418"/>
      <c r="DRZ297" s="418"/>
      <c r="DSA297" s="331"/>
      <c r="DSB297" s="332"/>
      <c r="DSC297" s="418"/>
      <c r="DSD297" s="223"/>
      <c r="DSE297" s="223"/>
      <c r="DSF297" s="333"/>
      <c r="DSG297" s="333"/>
      <c r="DSH297" s="223"/>
      <c r="DSI297" s="418"/>
      <c r="DSJ297" s="418"/>
      <c r="DSK297" s="331"/>
      <c r="DSL297" s="332"/>
      <c r="DSM297" s="418"/>
      <c r="DSN297" s="223"/>
      <c r="DSO297" s="223"/>
      <c r="DSP297" s="333"/>
      <c r="DSQ297" s="333"/>
      <c r="DSR297" s="223"/>
      <c r="DSS297" s="418"/>
      <c r="DST297" s="418"/>
      <c r="DSU297" s="331"/>
      <c r="DSV297" s="332"/>
      <c r="DSW297" s="418"/>
      <c r="DSX297" s="223"/>
      <c r="DSY297" s="223"/>
      <c r="DSZ297" s="333"/>
      <c r="DTA297" s="333"/>
      <c r="DTB297" s="223"/>
      <c r="DTC297" s="418"/>
      <c r="DTD297" s="418"/>
      <c r="DTE297" s="331"/>
      <c r="DTF297" s="332"/>
      <c r="DTG297" s="418"/>
      <c r="DTH297" s="223"/>
      <c r="DTI297" s="223"/>
      <c r="DTJ297" s="333"/>
      <c r="DTK297" s="333"/>
      <c r="DTL297" s="223"/>
      <c r="DTM297" s="418"/>
      <c r="DTN297" s="418"/>
      <c r="DTO297" s="331"/>
      <c r="DTP297" s="332"/>
      <c r="DTQ297" s="418"/>
      <c r="DTR297" s="223"/>
      <c r="DTS297" s="223"/>
      <c r="DTT297" s="333"/>
      <c r="DTU297" s="333"/>
      <c r="DTV297" s="223"/>
      <c r="DTW297" s="418"/>
      <c r="DTX297" s="418"/>
      <c r="DTY297" s="331"/>
      <c r="DTZ297" s="332"/>
      <c r="DUA297" s="418"/>
      <c r="DUB297" s="223"/>
      <c r="DUC297" s="223"/>
      <c r="DUD297" s="333"/>
      <c r="DUE297" s="333"/>
      <c r="DUF297" s="223"/>
      <c r="DUG297" s="418"/>
      <c r="DUH297" s="418"/>
      <c r="DUI297" s="331"/>
      <c r="DUJ297" s="332"/>
      <c r="DUK297" s="418"/>
      <c r="DUL297" s="223"/>
      <c r="DUM297" s="223"/>
      <c r="DUN297" s="333"/>
      <c r="DUO297" s="333"/>
      <c r="DUP297" s="223"/>
      <c r="DUQ297" s="418"/>
      <c r="DUR297" s="418"/>
      <c r="DUS297" s="331"/>
      <c r="DUT297" s="332"/>
      <c r="DUU297" s="418"/>
      <c r="DUV297" s="223"/>
      <c r="DUW297" s="223"/>
      <c r="DUX297" s="333"/>
      <c r="DUY297" s="333"/>
      <c r="DUZ297" s="223"/>
      <c r="DVA297" s="418"/>
      <c r="DVB297" s="418"/>
      <c r="DVC297" s="331"/>
      <c r="DVD297" s="332"/>
      <c r="DVE297" s="418"/>
      <c r="DVF297" s="223"/>
      <c r="DVG297" s="223"/>
      <c r="DVH297" s="333"/>
      <c r="DVI297" s="333"/>
      <c r="DVJ297" s="223"/>
      <c r="DVK297" s="418"/>
      <c r="DVL297" s="418"/>
      <c r="DVM297" s="331"/>
      <c r="DVN297" s="332"/>
      <c r="DVO297" s="418"/>
      <c r="DVP297" s="223"/>
      <c r="DVQ297" s="223"/>
      <c r="DVR297" s="333"/>
      <c r="DVS297" s="333"/>
      <c r="DVT297" s="223"/>
      <c r="DVU297" s="418"/>
      <c r="DVV297" s="418"/>
      <c r="DVW297" s="331"/>
      <c r="DVX297" s="332"/>
      <c r="DVY297" s="418"/>
      <c r="DVZ297" s="223"/>
      <c r="DWA297" s="223"/>
      <c r="DWB297" s="333"/>
      <c r="DWC297" s="333"/>
      <c r="DWD297" s="223"/>
      <c r="DWE297" s="418"/>
      <c r="DWF297" s="418"/>
      <c r="DWG297" s="331"/>
      <c r="DWH297" s="332"/>
      <c r="DWI297" s="418"/>
      <c r="DWJ297" s="223"/>
      <c r="DWK297" s="223"/>
      <c r="DWL297" s="333"/>
      <c r="DWM297" s="333"/>
      <c r="DWN297" s="223"/>
      <c r="DWO297" s="418"/>
      <c r="DWP297" s="418"/>
      <c r="DWQ297" s="331"/>
      <c r="DWR297" s="332"/>
      <c r="DWS297" s="418"/>
      <c r="DWT297" s="223"/>
      <c r="DWU297" s="223"/>
      <c r="DWV297" s="333"/>
      <c r="DWW297" s="333"/>
      <c r="DWX297" s="223"/>
      <c r="DWY297" s="418"/>
      <c r="DWZ297" s="418"/>
      <c r="DXA297" s="331"/>
      <c r="DXB297" s="332"/>
      <c r="DXC297" s="418"/>
      <c r="DXD297" s="223"/>
      <c r="DXE297" s="223"/>
      <c r="DXF297" s="333"/>
      <c r="DXG297" s="333"/>
      <c r="DXH297" s="223"/>
      <c r="DXI297" s="418"/>
      <c r="DXJ297" s="418"/>
      <c r="DXK297" s="331"/>
      <c r="DXL297" s="332"/>
      <c r="DXM297" s="418"/>
      <c r="DXN297" s="223"/>
      <c r="DXO297" s="223"/>
      <c r="DXP297" s="333"/>
      <c r="DXQ297" s="333"/>
      <c r="DXR297" s="223"/>
      <c r="DXS297" s="418"/>
      <c r="DXT297" s="418"/>
      <c r="DXU297" s="331"/>
      <c r="DXV297" s="332"/>
      <c r="DXW297" s="418"/>
      <c r="DXX297" s="223"/>
      <c r="DXY297" s="223"/>
      <c r="DXZ297" s="333"/>
      <c r="DYA297" s="333"/>
      <c r="DYB297" s="223"/>
      <c r="DYC297" s="418"/>
      <c r="DYD297" s="418"/>
      <c r="DYE297" s="331"/>
      <c r="DYF297" s="332"/>
      <c r="DYG297" s="418"/>
      <c r="DYH297" s="223"/>
      <c r="DYI297" s="223"/>
      <c r="DYJ297" s="333"/>
      <c r="DYK297" s="333"/>
      <c r="DYL297" s="223"/>
      <c r="DYM297" s="418"/>
      <c r="DYN297" s="418"/>
      <c r="DYO297" s="331"/>
      <c r="DYP297" s="332"/>
      <c r="DYQ297" s="418"/>
      <c r="DYR297" s="223"/>
      <c r="DYS297" s="223"/>
      <c r="DYT297" s="333"/>
      <c r="DYU297" s="333"/>
      <c r="DYV297" s="223"/>
      <c r="DYW297" s="418"/>
      <c r="DYX297" s="418"/>
      <c r="DYY297" s="331"/>
      <c r="DYZ297" s="332"/>
      <c r="DZA297" s="418"/>
      <c r="DZB297" s="223"/>
      <c r="DZC297" s="223"/>
      <c r="DZD297" s="333"/>
      <c r="DZE297" s="333"/>
      <c r="DZF297" s="223"/>
      <c r="DZG297" s="418"/>
      <c r="DZH297" s="418"/>
      <c r="DZI297" s="331"/>
      <c r="DZJ297" s="332"/>
      <c r="DZK297" s="418"/>
      <c r="DZL297" s="223"/>
      <c r="DZM297" s="223"/>
      <c r="DZN297" s="333"/>
      <c r="DZO297" s="333"/>
      <c r="DZP297" s="223"/>
      <c r="DZQ297" s="418"/>
      <c r="DZR297" s="418"/>
      <c r="DZS297" s="331"/>
      <c r="DZT297" s="332"/>
      <c r="DZU297" s="418"/>
      <c r="DZV297" s="223"/>
      <c r="DZW297" s="223"/>
      <c r="DZX297" s="333"/>
      <c r="DZY297" s="333"/>
      <c r="DZZ297" s="223"/>
      <c r="EAA297" s="418"/>
      <c r="EAB297" s="418"/>
      <c r="EAC297" s="331"/>
      <c r="EAD297" s="332"/>
      <c r="EAE297" s="418"/>
      <c r="EAF297" s="223"/>
      <c r="EAG297" s="223"/>
      <c r="EAH297" s="333"/>
      <c r="EAI297" s="333"/>
      <c r="EAJ297" s="223"/>
      <c r="EAK297" s="418"/>
      <c r="EAL297" s="418"/>
      <c r="EAM297" s="331"/>
      <c r="EAN297" s="332"/>
      <c r="EAO297" s="418"/>
      <c r="EAP297" s="223"/>
      <c r="EAQ297" s="223"/>
      <c r="EAR297" s="333"/>
      <c r="EAS297" s="333"/>
      <c r="EAT297" s="223"/>
      <c r="EAU297" s="418"/>
      <c r="EAV297" s="418"/>
      <c r="EAW297" s="331"/>
      <c r="EAX297" s="332"/>
      <c r="EAY297" s="418"/>
      <c r="EAZ297" s="223"/>
      <c r="EBA297" s="223"/>
      <c r="EBB297" s="333"/>
      <c r="EBC297" s="333"/>
      <c r="EBD297" s="223"/>
      <c r="EBE297" s="418"/>
      <c r="EBF297" s="418"/>
      <c r="EBG297" s="331"/>
      <c r="EBH297" s="332"/>
      <c r="EBI297" s="418"/>
      <c r="EBJ297" s="223"/>
      <c r="EBK297" s="223"/>
      <c r="EBL297" s="333"/>
      <c r="EBM297" s="333"/>
      <c r="EBN297" s="223"/>
      <c r="EBO297" s="418"/>
      <c r="EBP297" s="418"/>
      <c r="EBQ297" s="331"/>
      <c r="EBR297" s="332"/>
      <c r="EBS297" s="418"/>
      <c r="EBT297" s="223"/>
      <c r="EBU297" s="223"/>
      <c r="EBV297" s="333"/>
      <c r="EBW297" s="333"/>
      <c r="EBX297" s="223"/>
      <c r="EBY297" s="418"/>
      <c r="EBZ297" s="418"/>
      <c r="ECA297" s="331"/>
      <c r="ECB297" s="332"/>
      <c r="ECC297" s="418"/>
      <c r="ECD297" s="223"/>
      <c r="ECE297" s="223"/>
      <c r="ECF297" s="333"/>
      <c r="ECG297" s="333"/>
      <c r="ECH297" s="223"/>
      <c r="ECI297" s="418"/>
      <c r="ECJ297" s="418"/>
      <c r="ECK297" s="331"/>
      <c r="ECL297" s="332"/>
      <c r="ECM297" s="418"/>
      <c r="ECN297" s="223"/>
      <c r="ECO297" s="223"/>
      <c r="ECP297" s="333"/>
      <c r="ECQ297" s="333"/>
      <c r="ECR297" s="223"/>
      <c r="ECS297" s="418"/>
      <c r="ECT297" s="418"/>
      <c r="ECU297" s="331"/>
      <c r="ECV297" s="332"/>
      <c r="ECW297" s="418"/>
      <c r="ECX297" s="223"/>
      <c r="ECY297" s="223"/>
      <c r="ECZ297" s="333"/>
      <c r="EDA297" s="333"/>
      <c r="EDB297" s="223"/>
      <c r="EDC297" s="418"/>
      <c r="EDD297" s="418"/>
      <c r="EDE297" s="331"/>
      <c r="EDF297" s="332"/>
      <c r="EDG297" s="418"/>
      <c r="EDH297" s="223"/>
      <c r="EDI297" s="223"/>
      <c r="EDJ297" s="333"/>
      <c r="EDK297" s="333"/>
      <c r="EDL297" s="223"/>
      <c r="EDM297" s="418"/>
      <c r="EDN297" s="418"/>
      <c r="EDO297" s="331"/>
      <c r="EDP297" s="332"/>
      <c r="EDQ297" s="418"/>
      <c r="EDR297" s="223"/>
      <c r="EDS297" s="223"/>
      <c r="EDT297" s="333"/>
      <c r="EDU297" s="333"/>
      <c r="EDV297" s="223"/>
      <c r="EDW297" s="418"/>
      <c r="EDX297" s="418"/>
      <c r="EDY297" s="331"/>
      <c r="EDZ297" s="332"/>
      <c r="EEA297" s="418"/>
      <c r="EEB297" s="223"/>
      <c r="EEC297" s="223"/>
      <c r="EED297" s="333"/>
      <c r="EEE297" s="333"/>
      <c r="EEF297" s="223"/>
      <c r="EEG297" s="418"/>
      <c r="EEH297" s="418"/>
      <c r="EEI297" s="331"/>
      <c r="EEJ297" s="332"/>
      <c r="EEK297" s="418"/>
      <c r="EEL297" s="223"/>
      <c r="EEM297" s="223"/>
      <c r="EEN297" s="333"/>
      <c r="EEO297" s="333"/>
      <c r="EEP297" s="223"/>
      <c r="EEQ297" s="418"/>
      <c r="EER297" s="418"/>
      <c r="EES297" s="331"/>
      <c r="EET297" s="332"/>
      <c r="EEU297" s="418"/>
      <c r="EEV297" s="223"/>
      <c r="EEW297" s="223"/>
      <c r="EEX297" s="333"/>
      <c r="EEY297" s="333"/>
      <c r="EEZ297" s="223"/>
      <c r="EFA297" s="418"/>
      <c r="EFB297" s="418"/>
      <c r="EFC297" s="331"/>
      <c r="EFD297" s="332"/>
      <c r="EFE297" s="418"/>
      <c r="EFF297" s="223"/>
      <c r="EFG297" s="223"/>
      <c r="EFH297" s="333"/>
      <c r="EFI297" s="333"/>
      <c r="EFJ297" s="223"/>
      <c r="EFK297" s="418"/>
      <c r="EFL297" s="418"/>
      <c r="EFM297" s="331"/>
      <c r="EFN297" s="332"/>
      <c r="EFO297" s="418"/>
      <c r="EFP297" s="223"/>
      <c r="EFQ297" s="223"/>
      <c r="EFR297" s="333"/>
      <c r="EFS297" s="333"/>
      <c r="EFT297" s="223"/>
      <c r="EFU297" s="418"/>
      <c r="EFV297" s="418"/>
      <c r="EFW297" s="331"/>
      <c r="EFX297" s="332"/>
      <c r="EFY297" s="418"/>
      <c r="EFZ297" s="223"/>
      <c r="EGA297" s="223"/>
      <c r="EGB297" s="333"/>
      <c r="EGC297" s="333"/>
      <c r="EGD297" s="223"/>
      <c r="EGE297" s="418"/>
      <c r="EGF297" s="418"/>
      <c r="EGG297" s="331"/>
      <c r="EGH297" s="332"/>
      <c r="EGI297" s="418"/>
      <c r="EGJ297" s="223"/>
      <c r="EGK297" s="223"/>
      <c r="EGL297" s="333"/>
      <c r="EGM297" s="333"/>
      <c r="EGN297" s="223"/>
      <c r="EGO297" s="418"/>
      <c r="EGP297" s="418"/>
      <c r="EGQ297" s="331"/>
      <c r="EGR297" s="332"/>
      <c r="EGS297" s="418"/>
      <c r="EGT297" s="223"/>
      <c r="EGU297" s="223"/>
      <c r="EGV297" s="333"/>
      <c r="EGW297" s="333"/>
      <c r="EGX297" s="223"/>
      <c r="EGY297" s="418"/>
      <c r="EGZ297" s="418"/>
      <c r="EHA297" s="331"/>
      <c r="EHB297" s="332"/>
      <c r="EHC297" s="418"/>
      <c r="EHD297" s="223"/>
      <c r="EHE297" s="223"/>
      <c r="EHF297" s="333"/>
      <c r="EHG297" s="333"/>
      <c r="EHH297" s="223"/>
      <c r="EHI297" s="418"/>
      <c r="EHJ297" s="418"/>
      <c r="EHK297" s="331"/>
      <c r="EHL297" s="332"/>
      <c r="EHM297" s="418"/>
      <c r="EHN297" s="223"/>
      <c r="EHO297" s="223"/>
      <c r="EHP297" s="333"/>
      <c r="EHQ297" s="333"/>
      <c r="EHR297" s="223"/>
      <c r="EHS297" s="418"/>
      <c r="EHT297" s="418"/>
      <c r="EHU297" s="331"/>
      <c r="EHV297" s="332"/>
      <c r="EHW297" s="418"/>
      <c r="EHX297" s="223"/>
      <c r="EHY297" s="223"/>
      <c r="EHZ297" s="333"/>
      <c r="EIA297" s="333"/>
      <c r="EIB297" s="223"/>
      <c r="EIC297" s="418"/>
      <c r="EID297" s="418"/>
      <c r="EIE297" s="331"/>
      <c r="EIF297" s="332"/>
      <c r="EIG297" s="418"/>
      <c r="EIH297" s="223"/>
      <c r="EII297" s="223"/>
      <c r="EIJ297" s="333"/>
      <c r="EIK297" s="333"/>
      <c r="EIL297" s="223"/>
      <c r="EIM297" s="418"/>
      <c r="EIN297" s="418"/>
      <c r="EIO297" s="331"/>
      <c r="EIP297" s="332"/>
      <c r="EIQ297" s="418"/>
      <c r="EIR297" s="223"/>
      <c r="EIS297" s="223"/>
      <c r="EIT297" s="333"/>
      <c r="EIU297" s="333"/>
      <c r="EIV297" s="223"/>
      <c r="EIW297" s="418"/>
      <c r="EIX297" s="418"/>
      <c r="EIY297" s="331"/>
      <c r="EIZ297" s="332"/>
      <c r="EJA297" s="418"/>
      <c r="EJB297" s="223"/>
      <c r="EJC297" s="223"/>
      <c r="EJD297" s="333"/>
      <c r="EJE297" s="333"/>
      <c r="EJF297" s="223"/>
      <c r="EJG297" s="418"/>
      <c r="EJH297" s="418"/>
      <c r="EJI297" s="331"/>
      <c r="EJJ297" s="332"/>
      <c r="EJK297" s="418"/>
      <c r="EJL297" s="223"/>
      <c r="EJM297" s="223"/>
      <c r="EJN297" s="333"/>
      <c r="EJO297" s="333"/>
      <c r="EJP297" s="223"/>
      <c r="EJQ297" s="418"/>
      <c r="EJR297" s="418"/>
      <c r="EJS297" s="331"/>
      <c r="EJT297" s="332"/>
      <c r="EJU297" s="418"/>
      <c r="EJV297" s="223"/>
      <c r="EJW297" s="223"/>
      <c r="EJX297" s="333"/>
      <c r="EJY297" s="333"/>
      <c r="EJZ297" s="223"/>
      <c r="EKA297" s="418"/>
      <c r="EKB297" s="418"/>
      <c r="EKC297" s="331"/>
      <c r="EKD297" s="332"/>
      <c r="EKE297" s="418"/>
      <c r="EKF297" s="223"/>
      <c r="EKG297" s="223"/>
      <c r="EKH297" s="333"/>
      <c r="EKI297" s="333"/>
      <c r="EKJ297" s="223"/>
      <c r="EKK297" s="418"/>
      <c r="EKL297" s="418"/>
      <c r="EKM297" s="331"/>
      <c r="EKN297" s="332"/>
      <c r="EKO297" s="418"/>
      <c r="EKP297" s="223"/>
      <c r="EKQ297" s="223"/>
      <c r="EKR297" s="333"/>
      <c r="EKS297" s="333"/>
      <c r="EKT297" s="223"/>
      <c r="EKU297" s="418"/>
      <c r="EKV297" s="418"/>
      <c r="EKW297" s="331"/>
      <c r="EKX297" s="332"/>
      <c r="EKY297" s="418"/>
      <c r="EKZ297" s="223"/>
      <c r="ELA297" s="223"/>
      <c r="ELB297" s="333"/>
      <c r="ELC297" s="333"/>
      <c r="ELD297" s="223"/>
      <c r="ELE297" s="418"/>
      <c r="ELF297" s="418"/>
      <c r="ELG297" s="331"/>
      <c r="ELH297" s="332"/>
      <c r="ELI297" s="418"/>
      <c r="ELJ297" s="223"/>
      <c r="ELK297" s="223"/>
      <c r="ELL297" s="333"/>
      <c r="ELM297" s="333"/>
      <c r="ELN297" s="223"/>
      <c r="ELO297" s="418"/>
      <c r="ELP297" s="418"/>
      <c r="ELQ297" s="331"/>
      <c r="ELR297" s="332"/>
      <c r="ELS297" s="418"/>
      <c r="ELT297" s="223"/>
      <c r="ELU297" s="223"/>
      <c r="ELV297" s="333"/>
      <c r="ELW297" s="333"/>
      <c r="ELX297" s="223"/>
      <c r="ELY297" s="418"/>
      <c r="ELZ297" s="418"/>
      <c r="EMA297" s="331"/>
      <c r="EMB297" s="332"/>
      <c r="EMC297" s="418"/>
      <c r="EMD297" s="223"/>
      <c r="EME297" s="223"/>
      <c r="EMF297" s="333"/>
      <c r="EMG297" s="333"/>
      <c r="EMH297" s="223"/>
      <c r="EMI297" s="418"/>
      <c r="EMJ297" s="418"/>
      <c r="EMK297" s="331"/>
      <c r="EML297" s="332"/>
      <c r="EMM297" s="418"/>
      <c r="EMN297" s="223"/>
      <c r="EMO297" s="223"/>
      <c r="EMP297" s="333"/>
      <c r="EMQ297" s="333"/>
      <c r="EMR297" s="223"/>
      <c r="EMS297" s="418"/>
      <c r="EMT297" s="418"/>
      <c r="EMU297" s="331"/>
      <c r="EMV297" s="332"/>
      <c r="EMW297" s="418"/>
      <c r="EMX297" s="223"/>
      <c r="EMY297" s="223"/>
      <c r="EMZ297" s="333"/>
      <c r="ENA297" s="333"/>
      <c r="ENB297" s="223"/>
      <c r="ENC297" s="418"/>
      <c r="END297" s="418"/>
      <c r="ENE297" s="331"/>
      <c r="ENF297" s="332"/>
      <c r="ENG297" s="418"/>
      <c r="ENH297" s="223"/>
      <c r="ENI297" s="223"/>
      <c r="ENJ297" s="333"/>
      <c r="ENK297" s="333"/>
      <c r="ENL297" s="223"/>
      <c r="ENM297" s="418"/>
      <c r="ENN297" s="418"/>
      <c r="ENO297" s="331"/>
      <c r="ENP297" s="332"/>
      <c r="ENQ297" s="418"/>
      <c r="ENR297" s="223"/>
      <c r="ENS297" s="223"/>
      <c r="ENT297" s="333"/>
      <c r="ENU297" s="333"/>
      <c r="ENV297" s="223"/>
      <c r="ENW297" s="418"/>
      <c r="ENX297" s="418"/>
      <c r="ENY297" s="331"/>
      <c r="ENZ297" s="332"/>
      <c r="EOA297" s="418"/>
      <c r="EOB297" s="223"/>
      <c r="EOC297" s="223"/>
      <c r="EOD297" s="333"/>
      <c r="EOE297" s="333"/>
      <c r="EOF297" s="223"/>
      <c r="EOG297" s="418"/>
      <c r="EOH297" s="418"/>
      <c r="EOI297" s="331"/>
      <c r="EOJ297" s="332"/>
      <c r="EOK297" s="418"/>
      <c r="EOL297" s="223"/>
      <c r="EOM297" s="223"/>
      <c r="EON297" s="333"/>
      <c r="EOO297" s="333"/>
      <c r="EOP297" s="223"/>
      <c r="EOQ297" s="418"/>
      <c r="EOR297" s="418"/>
      <c r="EOS297" s="331"/>
      <c r="EOT297" s="332"/>
      <c r="EOU297" s="418"/>
      <c r="EOV297" s="223"/>
      <c r="EOW297" s="223"/>
      <c r="EOX297" s="333"/>
      <c r="EOY297" s="333"/>
      <c r="EOZ297" s="223"/>
      <c r="EPA297" s="418"/>
      <c r="EPB297" s="418"/>
      <c r="EPC297" s="331"/>
      <c r="EPD297" s="332"/>
      <c r="EPE297" s="418"/>
      <c r="EPF297" s="223"/>
      <c r="EPG297" s="223"/>
      <c r="EPH297" s="333"/>
      <c r="EPI297" s="333"/>
      <c r="EPJ297" s="223"/>
      <c r="EPK297" s="418"/>
      <c r="EPL297" s="418"/>
      <c r="EPM297" s="331"/>
      <c r="EPN297" s="332"/>
      <c r="EPO297" s="418"/>
      <c r="EPP297" s="223"/>
      <c r="EPQ297" s="223"/>
      <c r="EPR297" s="333"/>
      <c r="EPS297" s="333"/>
      <c r="EPT297" s="223"/>
      <c r="EPU297" s="418"/>
      <c r="EPV297" s="418"/>
      <c r="EPW297" s="331"/>
      <c r="EPX297" s="332"/>
      <c r="EPY297" s="418"/>
      <c r="EPZ297" s="223"/>
      <c r="EQA297" s="223"/>
      <c r="EQB297" s="333"/>
      <c r="EQC297" s="333"/>
      <c r="EQD297" s="223"/>
      <c r="EQE297" s="418"/>
      <c r="EQF297" s="418"/>
      <c r="EQG297" s="331"/>
      <c r="EQH297" s="332"/>
      <c r="EQI297" s="418"/>
      <c r="EQJ297" s="223"/>
      <c r="EQK297" s="223"/>
      <c r="EQL297" s="333"/>
      <c r="EQM297" s="333"/>
      <c r="EQN297" s="223"/>
      <c r="EQO297" s="418"/>
      <c r="EQP297" s="418"/>
      <c r="EQQ297" s="331"/>
      <c r="EQR297" s="332"/>
      <c r="EQS297" s="418"/>
      <c r="EQT297" s="223"/>
      <c r="EQU297" s="223"/>
      <c r="EQV297" s="333"/>
      <c r="EQW297" s="333"/>
      <c r="EQX297" s="223"/>
      <c r="EQY297" s="418"/>
      <c r="EQZ297" s="418"/>
      <c r="ERA297" s="331"/>
      <c r="ERB297" s="332"/>
      <c r="ERC297" s="418"/>
      <c r="ERD297" s="223"/>
      <c r="ERE297" s="223"/>
      <c r="ERF297" s="333"/>
      <c r="ERG297" s="333"/>
      <c r="ERH297" s="223"/>
      <c r="ERI297" s="418"/>
      <c r="ERJ297" s="418"/>
      <c r="ERK297" s="331"/>
      <c r="ERL297" s="332"/>
      <c r="ERM297" s="418"/>
      <c r="ERN297" s="223"/>
      <c r="ERO297" s="223"/>
      <c r="ERP297" s="333"/>
      <c r="ERQ297" s="333"/>
      <c r="ERR297" s="223"/>
      <c r="ERS297" s="418"/>
      <c r="ERT297" s="418"/>
      <c r="ERU297" s="331"/>
      <c r="ERV297" s="332"/>
      <c r="ERW297" s="418"/>
      <c r="ERX297" s="223"/>
      <c r="ERY297" s="223"/>
      <c r="ERZ297" s="333"/>
      <c r="ESA297" s="333"/>
      <c r="ESB297" s="223"/>
      <c r="ESC297" s="418"/>
      <c r="ESD297" s="418"/>
      <c r="ESE297" s="331"/>
      <c r="ESF297" s="332"/>
      <c r="ESG297" s="418"/>
      <c r="ESH297" s="223"/>
      <c r="ESI297" s="223"/>
      <c r="ESJ297" s="333"/>
      <c r="ESK297" s="333"/>
      <c r="ESL297" s="223"/>
      <c r="ESM297" s="418"/>
      <c r="ESN297" s="418"/>
      <c r="ESO297" s="331"/>
      <c r="ESP297" s="332"/>
      <c r="ESQ297" s="418"/>
      <c r="ESR297" s="223"/>
      <c r="ESS297" s="223"/>
      <c r="EST297" s="333"/>
      <c r="ESU297" s="333"/>
      <c r="ESV297" s="223"/>
      <c r="ESW297" s="418"/>
      <c r="ESX297" s="418"/>
      <c r="ESY297" s="331"/>
      <c r="ESZ297" s="332"/>
      <c r="ETA297" s="418"/>
      <c r="ETB297" s="223"/>
      <c r="ETC297" s="223"/>
      <c r="ETD297" s="333"/>
      <c r="ETE297" s="333"/>
      <c r="ETF297" s="223"/>
      <c r="ETG297" s="418"/>
      <c r="ETH297" s="418"/>
      <c r="ETI297" s="331"/>
      <c r="ETJ297" s="332"/>
      <c r="ETK297" s="418"/>
      <c r="ETL297" s="223"/>
      <c r="ETM297" s="223"/>
      <c r="ETN297" s="333"/>
      <c r="ETO297" s="333"/>
      <c r="ETP297" s="223"/>
      <c r="ETQ297" s="418"/>
      <c r="ETR297" s="418"/>
      <c r="ETS297" s="331"/>
      <c r="ETT297" s="332"/>
      <c r="ETU297" s="418"/>
      <c r="ETV297" s="223"/>
      <c r="ETW297" s="223"/>
      <c r="ETX297" s="333"/>
      <c r="ETY297" s="333"/>
      <c r="ETZ297" s="223"/>
      <c r="EUA297" s="418"/>
      <c r="EUB297" s="418"/>
      <c r="EUC297" s="331"/>
      <c r="EUD297" s="332"/>
      <c r="EUE297" s="418"/>
      <c r="EUF297" s="223"/>
      <c r="EUG297" s="223"/>
      <c r="EUH297" s="333"/>
      <c r="EUI297" s="333"/>
      <c r="EUJ297" s="223"/>
      <c r="EUK297" s="418"/>
      <c r="EUL297" s="418"/>
      <c r="EUM297" s="331"/>
      <c r="EUN297" s="332"/>
      <c r="EUO297" s="418"/>
      <c r="EUP297" s="223"/>
      <c r="EUQ297" s="223"/>
      <c r="EUR297" s="333"/>
      <c r="EUS297" s="333"/>
      <c r="EUT297" s="223"/>
      <c r="EUU297" s="418"/>
      <c r="EUV297" s="418"/>
      <c r="EUW297" s="331"/>
      <c r="EUX297" s="332"/>
      <c r="EUY297" s="418"/>
      <c r="EUZ297" s="223"/>
      <c r="EVA297" s="223"/>
      <c r="EVB297" s="333"/>
      <c r="EVC297" s="333"/>
      <c r="EVD297" s="223"/>
      <c r="EVE297" s="418"/>
      <c r="EVF297" s="418"/>
      <c r="EVG297" s="331"/>
      <c r="EVH297" s="332"/>
      <c r="EVI297" s="418"/>
      <c r="EVJ297" s="223"/>
      <c r="EVK297" s="223"/>
      <c r="EVL297" s="333"/>
      <c r="EVM297" s="333"/>
      <c r="EVN297" s="223"/>
      <c r="EVO297" s="418"/>
      <c r="EVP297" s="418"/>
      <c r="EVQ297" s="331"/>
      <c r="EVR297" s="332"/>
      <c r="EVS297" s="418"/>
      <c r="EVT297" s="223"/>
      <c r="EVU297" s="223"/>
      <c r="EVV297" s="333"/>
      <c r="EVW297" s="333"/>
      <c r="EVX297" s="223"/>
      <c r="EVY297" s="418"/>
      <c r="EVZ297" s="418"/>
      <c r="EWA297" s="331"/>
      <c r="EWB297" s="332"/>
      <c r="EWC297" s="418"/>
      <c r="EWD297" s="223"/>
      <c r="EWE297" s="223"/>
      <c r="EWF297" s="333"/>
      <c r="EWG297" s="333"/>
      <c r="EWH297" s="223"/>
      <c r="EWI297" s="418"/>
      <c r="EWJ297" s="418"/>
      <c r="EWK297" s="331"/>
      <c r="EWL297" s="332"/>
      <c r="EWM297" s="418"/>
      <c r="EWN297" s="223"/>
      <c r="EWO297" s="223"/>
      <c r="EWP297" s="333"/>
      <c r="EWQ297" s="333"/>
      <c r="EWR297" s="223"/>
      <c r="EWS297" s="418"/>
      <c r="EWT297" s="418"/>
      <c r="EWU297" s="331"/>
      <c r="EWV297" s="332"/>
      <c r="EWW297" s="418"/>
      <c r="EWX297" s="223"/>
      <c r="EWY297" s="223"/>
      <c r="EWZ297" s="333"/>
      <c r="EXA297" s="333"/>
      <c r="EXB297" s="223"/>
      <c r="EXC297" s="418"/>
      <c r="EXD297" s="418"/>
      <c r="EXE297" s="331"/>
      <c r="EXF297" s="332"/>
      <c r="EXG297" s="418"/>
      <c r="EXH297" s="223"/>
      <c r="EXI297" s="223"/>
      <c r="EXJ297" s="333"/>
      <c r="EXK297" s="333"/>
      <c r="EXL297" s="223"/>
      <c r="EXM297" s="418"/>
      <c r="EXN297" s="418"/>
      <c r="EXO297" s="331"/>
      <c r="EXP297" s="332"/>
      <c r="EXQ297" s="418"/>
      <c r="EXR297" s="223"/>
      <c r="EXS297" s="223"/>
      <c r="EXT297" s="333"/>
      <c r="EXU297" s="333"/>
      <c r="EXV297" s="223"/>
      <c r="EXW297" s="418"/>
      <c r="EXX297" s="418"/>
      <c r="EXY297" s="331"/>
      <c r="EXZ297" s="332"/>
      <c r="EYA297" s="418"/>
      <c r="EYB297" s="223"/>
      <c r="EYC297" s="223"/>
      <c r="EYD297" s="333"/>
      <c r="EYE297" s="333"/>
      <c r="EYF297" s="223"/>
      <c r="EYG297" s="418"/>
      <c r="EYH297" s="418"/>
      <c r="EYI297" s="331"/>
      <c r="EYJ297" s="332"/>
      <c r="EYK297" s="418"/>
      <c r="EYL297" s="223"/>
      <c r="EYM297" s="223"/>
      <c r="EYN297" s="333"/>
      <c r="EYO297" s="333"/>
      <c r="EYP297" s="223"/>
      <c r="EYQ297" s="418"/>
      <c r="EYR297" s="418"/>
      <c r="EYS297" s="331"/>
      <c r="EYT297" s="332"/>
      <c r="EYU297" s="418"/>
      <c r="EYV297" s="223"/>
      <c r="EYW297" s="223"/>
      <c r="EYX297" s="333"/>
      <c r="EYY297" s="333"/>
      <c r="EYZ297" s="223"/>
      <c r="EZA297" s="418"/>
      <c r="EZB297" s="418"/>
      <c r="EZC297" s="331"/>
      <c r="EZD297" s="332"/>
      <c r="EZE297" s="418"/>
      <c r="EZF297" s="223"/>
      <c r="EZG297" s="223"/>
      <c r="EZH297" s="333"/>
      <c r="EZI297" s="333"/>
      <c r="EZJ297" s="223"/>
      <c r="EZK297" s="418"/>
      <c r="EZL297" s="418"/>
      <c r="EZM297" s="331"/>
      <c r="EZN297" s="332"/>
      <c r="EZO297" s="418"/>
      <c r="EZP297" s="223"/>
      <c r="EZQ297" s="223"/>
      <c r="EZR297" s="333"/>
      <c r="EZS297" s="333"/>
      <c r="EZT297" s="223"/>
      <c r="EZU297" s="418"/>
      <c r="EZV297" s="418"/>
      <c r="EZW297" s="331"/>
      <c r="EZX297" s="332"/>
      <c r="EZY297" s="418"/>
      <c r="EZZ297" s="223"/>
      <c r="FAA297" s="223"/>
      <c r="FAB297" s="333"/>
      <c r="FAC297" s="333"/>
      <c r="FAD297" s="223"/>
      <c r="FAE297" s="418"/>
      <c r="FAF297" s="418"/>
      <c r="FAG297" s="331"/>
      <c r="FAH297" s="332"/>
      <c r="FAI297" s="418"/>
      <c r="FAJ297" s="223"/>
      <c r="FAK297" s="223"/>
      <c r="FAL297" s="333"/>
      <c r="FAM297" s="333"/>
      <c r="FAN297" s="223"/>
      <c r="FAO297" s="418"/>
      <c r="FAP297" s="418"/>
      <c r="FAQ297" s="331"/>
      <c r="FAR297" s="332"/>
      <c r="FAS297" s="418"/>
      <c r="FAT297" s="223"/>
      <c r="FAU297" s="223"/>
      <c r="FAV297" s="333"/>
      <c r="FAW297" s="333"/>
      <c r="FAX297" s="223"/>
      <c r="FAY297" s="418"/>
      <c r="FAZ297" s="418"/>
      <c r="FBA297" s="331"/>
      <c r="FBB297" s="332"/>
      <c r="FBC297" s="418"/>
      <c r="FBD297" s="223"/>
      <c r="FBE297" s="223"/>
      <c r="FBF297" s="333"/>
      <c r="FBG297" s="333"/>
      <c r="FBH297" s="223"/>
      <c r="FBI297" s="418"/>
      <c r="FBJ297" s="418"/>
      <c r="FBK297" s="331"/>
      <c r="FBL297" s="332"/>
      <c r="FBM297" s="418"/>
      <c r="FBN297" s="223"/>
      <c r="FBO297" s="223"/>
      <c r="FBP297" s="333"/>
      <c r="FBQ297" s="333"/>
      <c r="FBR297" s="223"/>
      <c r="FBS297" s="418"/>
      <c r="FBT297" s="418"/>
      <c r="FBU297" s="331"/>
      <c r="FBV297" s="332"/>
      <c r="FBW297" s="418"/>
      <c r="FBX297" s="223"/>
      <c r="FBY297" s="223"/>
      <c r="FBZ297" s="333"/>
      <c r="FCA297" s="333"/>
      <c r="FCB297" s="223"/>
      <c r="FCC297" s="418"/>
      <c r="FCD297" s="418"/>
      <c r="FCE297" s="331"/>
      <c r="FCF297" s="332"/>
      <c r="FCG297" s="418"/>
      <c r="FCH297" s="223"/>
      <c r="FCI297" s="223"/>
      <c r="FCJ297" s="333"/>
      <c r="FCK297" s="333"/>
      <c r="FCL297" s="223"/>
      <c r="FCM297" s="418"/>
      <c r="FCN297" s="418"/>
      <c r="FCO297" s="331"/>
      <c r="FCP297" s="332"/>
      <c r="FCQ297" s="418"/>
      <c r="FCR297" s="223"/>
      <c r="FCS297" s="223"/>
      <c r="FCT297" s="333"/>
      <c r="FCU297" s="333"/>
      <c r="FCV297" s="223"/>
      <c r="FCW297" s="418"/>
      <c r="FCX297" s="418"/>
      <c r="FCY297" s="331"/>
      <c r="FCZ297" s="332"/>
      <c r="FDA297" s="418"/>
      <c r="FDB297" s="223"/>
      <c r="FDC297" s="223"/>
      <c r="FDD297" s="333"/>
      <c r="FDE297" s="333"/>
      <c r="FDF297" s="223"/>
      <c r="FDG297" s="418"/>
      <c r="FDH297" s="418"/>
      <c r="FDI297" s="331"/>
      <c r="FDJ297" s="332"/>
      <c r="FDK297" s="418"/>
      <c r="FDL297" s="223"/>
      <c r="FDM297" s="223"/>
      <c r="FDN297" s="333"/>
      <c r="FDO297" s="333"/>
      <c r="FDP297" s="223"/>
      <c r="FDQ297" s="418"/>
      <c r="FDR297" s="418"/>
      <c r="FDS297" s="331"/>
      <c r="FDT297" s="332"/>
      <c r="FDU297" s="418"/>
      <c r="FDV297" s="223"/>
      <c r="FDW297" s="223"/>
      <c r="FDX297" s="333"/>
      <c r="FDY297" s="333"/>
      <c r="FDZ297" s="223"/>
      <c r="FEA297" s="418"/>
      <c r="FEB297" s="418"/>
      <c r="FEC297" s="331"/>
      <c r="FED297" s="332"/>
      <c r="FEE297" s="418"/>
      <c r="FEF297" s="223"/>
      <c r="FEG297" s="223"/>
      <c r="FEH297" s="333"/>
      <c r="FEI297" s="333"/>
      <c r="FEJ297" s="223"/>
      <c r="FEK297" s="418"/>
      <c r="FEL297" s="418"/>
      <c r="FEM297" s="331"/>
      <c r="FEN297" s="332"/>
      <c r="FEO297" s="418"/>
      <c r="FEP297" s="223"/>
      <c r="FEQ297" s="223"/>
      <c r="FER297" s="333"/>
      <c r="FES297" s="333"/>
      <c r="FET297" s="223"/>
      <c r="FEU297" s="418"/>
      <c r="FEV297" s="418"/>
      <c r="FEW297" s="331"/>
      <c r="FEX297" s="332"/>
      <c r="FEY297" s="418"/>
      <c r="FEZ297" s="223"/>
      <c r="FFA297" s="223"/>
      <c r="FFB297" s="333"/>
      <c r="FFC297" s="333"/>
      <c r="FFD297" s="223"/>
      <c r="FFE297" s="418"/>
      <c r="FFF297" s="418"/>
      <c r="FFG297" s="331"/>
      <c r="FFH297" s="332"/>
      <c r="FFI297" s="418"/>
      <c r="FFJ297" s="223"/>
      <c r="FFK297" s="223"/>
      <c r="FFL297" s="333"/>
      <c r="FFM297" s="333"/>
      <c r="FFN297" s="223"/>
      <c r="FFO297" s="418"/>
      <c r="FFP297" s="418"/>
      <c r="FFQ297" s="331"/>
      <c r="FFR297" s="332"/>
      <c r="FFS297" s="418"/>
      <c r="FFT297" s="223"/>
      <c r="FFU297" s="223"/>
      <c r="FFV297" s="333"/>
      <c r="FFW297" s="333"/>
      <c r="FFX297" s="223"/>
      <c r="FFY297" s="418"/>
      <c r="FFZ297" s="418"/>
      <c r="FGA297" s="331"/>
      <c r="FGB297" s="332"/>
      <c r="FGC297" s="418"/>
      <c r="FGD297" s="223"/>
      <c r="FGE297" s="223"/>
      <c r="FGF297" s="333"/>
      <c r="FGG297" s="333"/>
      <c r="FGH297" s="223"/>
      <c r="FGI297" s="418"/>
      <c r="FGJ297" s="418"/>
      <c r="FGK297" s="331"/>
      <c r="FGL297" s="332"/>
      <c r="FGM297" s="418"/>
      <c r="FGN297" s="223"/>
      <c r="FGO297" s="223"/>
      <c r="FGP297" s="333"/>
      <c r="FGQ297" s="333"/>
      <c r="FGR297" s="223"/>
      <c r="FGS297" s="418"/>
      <c r="FGT297" s="418"/>
      <c r="FGU297" s="331"/>
      <c r="FGV297" s="332"/>
      <c r="FGW297" s="418"/>
      <c r="FGX297" s="223"/>
      <c r="FGY297" s="223"/>
      <c r="FGZ297" s="333"/>
      <c r="FHA297" s="333"/>
      <c r="FHB297" s="223"/>
      <c r="FHC297" s="418"/>
      <c r="FHD297" s="418"/>
      <c r="FHE297" s="331"/>
      <c r="FHF297" s="332"/>
      <c r="FHG297" s="418"/>
      <c r="FHH297" s="223"/>
      <c r="FHI297" s="223"/>
      <c r="FHJ297" s="333"/>
      <c r="FHK297" s="333"/>
      <c r="FHL297" s="223"/>
      <c r="FHM297" s="418"/>
      <c r="FHN297" s="418"/>
      <c r="FHO297" s="331"/>
      <c r="FHP297" s="332"/>
      <c r="FHQ297" s="418"/>
      <c r="FHR297" s="223"/>
      <c r="FHS297" s="223"/>
      <c r="FHT297" s="333"/>
      <c r="FHU297" s="333"/>
      <c r="FHV297" s="223"/>
      <c r="FHW297" s="418"/>
      <c r="FHX297" s="418"/>
      <c r="FHY297" s="331"/>
      <c r="FHZ297" s="332"/>
      <c r="FIA297" s="418"/>
      <c r="FIB297" s="223"/>
      <c r="FIC297" s="223"/>
      <c r="FID297" s="333"/>
      <c r="FIE297" s="333"/>
      <c r="FIF297" s="223"/>
      <c r="FIG297" s="418"/>
      <c r="FIH297" s="418"/>
      <c r="FII297" s="331"/>
      <c r="FIJ297" s="332"/>
      <c r="FIK297" s="418"/>
      <c r="FIL297" s="223"/>
      <c r="FIM297" s="223"/>
      <c r="FIN297" s="333"/>
      <c r="FIO297" s="333"/>
      <c r="FIP297" s="223"/>
      <c r="FIQ297" s="418"/>
      <c r="FIR297" s="418"/>
      <c r="FIS297" s="331"/>
      <c r="FIT297" s="332"/>
      <c r="FIU297" s="418"/>
      <c r="FIV297" s="223"/>
      <c r="FIW297" s="223"/>
      <c r="FIX297" s="333"/>
      <c r="FIY297" s="333"/>
      <c r="FIZ297" s="223"/>
      <c r="FJA297" s="418"/>
      <c r="FJB297" s="418"/>
      <c r="FJC297" s="331"/>
      <c r="FJD297" s="332"/>
      <c r="FJE297" s="418"/>
      <c r="FJF297" s="223"/>
      <c r="FJG297" s="223"/>
      <c r="FJH297" s="333"/>
      <c r="FJI297" s="333"/>
      <c r="FJJ297" s="223"/>
      <c r="FJK297" s="418"/>
      <c r="FJL297" s="418"/>
      <c r="FJM297" s="331"/>
      <c r="FJN297" s="332"/>
      <c r="FJO297" s="418"/>
      <c r="FJP297" s="223"/>
      <c r="FJQ297" s="223"/>
      <c r="FJR297" s="333"/>
      <c r="FJS297" s="333"/>
      <c r="FJT297" s="223"/>
      <c r="FJU297" s="418"/>
      <c r="FJV297" s="418"/>
      <c r="FJW297" s="331"/>
      <c r="FJX297" s="332"/>
      <c r="FJY297" s="418"/>
      <c r="FJZ297" s="223"/>
      <c r="FKA297" s="223"/>
      <c r="FKB297" s="333"/>
      <c r="FKC297" s="333"/>
      <c r="FKD297" s="223"/>
      <c r="FKE297" s="418"/>
      <c r="FKF297" s="418"/>
      <c r="FKG297" s="331"/>
      <c r="FKH297" s="332"/>
      <c r="FKI297" s="418"/>
      <c r="FKJ297" s="223"/>
      <c r="FKK297" s="223"/>
      <c r="FKL297" s="333"/>
      <c r="FKM297" s="333"/>
      <c r="FKN297" s="223"/>
      <c r="FKO297" s="418"/>
      <c r="FKP297" s="418"/>
      <c r="FKQ297" s="331"/>
      <c r="FKR297" s="332"/>
      <c r="FKS297" s="418"/>
      <c r="FKT297" s="223"/>
      <c r="FKU297" s="223"/>
      <c r="FKV297" s="333"/>
      <c r="FKW297" s="333"/>
      <c r="FKX297" s="223"/>
      <c r="FKY297" s="418"/>
      <c r="FKZ297" s="418"/>
      <c r="FLA297" s="331"/>
      <c r="FLB297" s="332"/>
      <c r="FLC297" s="418"/>
      <c r="FLD297" s="223"/>
      <c r="FLE297" s="223"/>
      <c r="FLF297" s="333"/>
      <c r="FLG297" s="333"/>
      <c r="FLH297" s="223"/>
      <c r="FLI297" s="418"/>
      <c r="FLJ297" s="418"/>
      <c r="FLK297" s="331"/>
      <c r="FLL297" s="332"/>
      <c r="FLM297" s="418"/>
      <c r="FLN297" s="223"/>
      <c r="FLO297" s="223"/>
      <c r="FLP297" s="333"/>
      <c r="FLQ297" s="333"/>
      <c r="FLR297" s="223"/>
      <c r="FLS297" s="418"/>
      <c r="FLT297" s="418"/>
      <c r="FLU297" s="331"/>
      <c r="FLV297" s="332"/>
      <c r="FLW297" s="418"/>
      <c r="FLX297" s="223"/>
      <c r="FLY297" s="223"/>
      <c r="FLZ297" s="333"/>
      <c r="FMA297" s="333"/>
      <c r="FMB297" s="223"/>
      <c r="FMC297" s="418"/>
      <c r="FMD297" s="418"/>
      <c r="FME297" s="331"/>
      <c r="FMF297" s="332"/>
      <c r="FMG297" s="418"/>
      <c r="FMH297" s="223"/>
      <c r="FMI297" s="223"/>
      <c r="FMJ297" s="333"/>
      <c r="FMK297" s="333"/>
      <c r="FML297" s="223"/>
      <c r="FMM297" s="418"/>
      <c r="FMN297" s="418"/>
      <c r="FMO297" s="331"/>
      <c r="FMP297" s="332"/>
      <c r="FMQ297" s="418"/>
      <c r="FMR297" s="223"/>
      <c r="FMS297" s="223"/>
      <c r="FMT297" s="333"/>
      <c r="FMU297" s="333"/>
      <c r="FMV297" s="223"/>
      <c r="FMW297" s="418"/>
      <c r="FMX297" s="418"/>
      <c r="FMY297" s="331"/>
      <c r="FMZ297" s="332"/>
      <c r="FNA297" s="418"/>
      <c r="FNB297" s="223"/>
      <c r="FNC297" s="223"/>
      <c r="FND297" s="333"/>
      <c r="FNE297" s="333"/>
      <c r="FNF297" s="223"/>
      <c r="FNG297" s="418"/>
      <c r="FNH297" s="418"/>
      <c r="FNI297" s="331"/>
      <c r="FNJ297" s="332"/>
      <c r="FNK297" s="418"/>
      <c r="FNL297" s="223"/>
      <c r="FNM297" s="223"/>
      <c r="FNN297" s="333"/>
      <c r="FNO297" s="333"/>
      <c r="FNP297" s="223"/>
      <c r="FNQ297" s="418"/>
      <c r="FNR297" s="418"/>
      <c r="FNS297" s="331"/>
      <c r="FNT297" s="332"/>
      <c r="FNU297" s="418"/>
      <c r="FNV297" s="223"/>
      <c r="FNW297" s="223"/>
      <c r="FNX297" s="333"/>
      <c r="FNY297" s="333"/>
      <c r="FNZ297" s="223"/>
      <c r="FOA297" s="418"/>
      <c r="FOB297" s="418"/>
      <c r="FOC297" s="331"/>
      <c r="FOD297" s="332"/>
      <c r="FOE297" s="418"/>
      <c r="FOF297" s="223"/>
      <c r="FOG297" s="223"/>
      <c r="FOH297" s="333"/>
      <c r="FOI297" s="333"/>
      <c r="FOJ297" s="223"/>
      <c r="FOK297" s="418"/>
      <c r="FOL297" s="418"/>
      <c r="FOM297" s="331"/>
      <c r="FON297" s="332"/>
      <c r="FOO297" s="418"/>
      <c r="FOP297" s="223"/>
      <c r="FOQ297" s="223"/>
      <c r="FOR297" s="333"/>
      <c r="FOS297" s="333"/>
      <c r="FOT297" s="223"/>
      <c r="FOU297" s="418"/>
      <c r="FOV297" s="418"/>
      <c r="FOW297" s="331"/>
      <c r="FOX297" s="332"/>
      <c r="FOY297" s="418"/>
      <c r="FOZ297" s="223"/>
      <c r="FPA297" s="223"/>
      <c r="FPB297" s="333"/>
      <c r="FPC297" s="333"/>
      <c r="FPD297" s="223"/>
      <c r="FPE297" s="418"/>
      <c r="FPF297" s="418"/>
      <c r="FPG297" s="331"/>
      <c r="FPH297" s="332"/>
      <c r="FPI297" s="418"/>
      <c r="FPJ297" s="223"/>
      <c r="FPK297" s="223"/>
      <c r="FPL297" s="333"/>
      <c r="FPM297" s="333"/>
      <c r="FPN297" s="223"/>
      <c r="FPO297" s="418"/>
      <c r="FPP297" s="418"/>
      <c r="FPQ297" s="331"/>
      <c r="FPR297" s="332"/>
      <c r="FPS297" s="418"/>
      <c r="FPT297" s="223"/>
      <c r="FPU297" s="223"/>
      <c r="FPV297" s="333"/>
      <c r="FPW297" s="333"/>
      <c r="FPX297" s="223"/>
      <c r="FPY297" s="418"/>
      <c r="FPZ297" s="418"/>
      <c r="FQA297" s="331"/>
      <c r="FQB297" s="332"/>
      <c r="FQC297" s="418"/>
      <c r="FQD297" s="223"/>
      <c r="FQE297" s="223"/>
      <c r="FQF297" s="333"/>
      <c r="FQG297" s="333"/>
      <c r="FQH297" s="223"/>
      <c r="FQI297" s="418"/>
      <c r="FQJ297" s="418"/>
      <c r="FQK297" s="331"/>
      <c r="FQL297" s="332"/>
      <c r="FQM297" s="418"/>
      <c r="FQN297" s="223"/>
      <c r="FQO297" s="223"/>
      <c r="FQP297" s="333"/>
      <c r="FQQ297" s="333"/>
      <c r="FQR297" s="223"/>
      <c r="FQS297" s="418"/>
      <c r="FQT297" s="418"/>
      <c r="FQU297" s="331"/>
      <c r="FQV297" s="332"/>
      <c r="FQW297" s="418"/>
      <c r="FQX297" s="223"/>
      <c r="FQY297" s="223"/>
      <c r="FQZ297" s="333"/>
      <c r="FRA297" s="333"/>
      <c r="FRB297" s="223"/>
      <c r="FRC297" s="418"/>
      <c r="FRD297" s="418"/>
      <c r="FRE297" s="331"/>
      <c r="FRF297" s="332"/>
      <c r="FRG297" s="418"/>
      <c r="FRH297" s="223"/>
      <c r="FRI297" s="223"/>
      <c r="FRJ297" s="333"/>
      <c r="FRK297" s="333"/>
      <c r="FRL297" s="223"/>
      <c r="FRM297" s="418"/>
      <c r="FRN297" s="418"/>
      <c r="FRO297" s="331"/>
      <c r="FRP297" s="332"/>
      <c r="FRQ297" s="418"/>
      <c r="FRR297" s="223"/>
      <c r="FRS297" s="223"/>
      <c r="FRT297" s="333"/>
      <c r="FRU297" s="333"/>
      <c r="FRV297" s="223"/>
      <c r="FRW297" s="418"/>
      <c r="FRX297" s="418"/>
      <c r="FRY297" s="331"/>
      <c r="FRZ297" s="332"/>
      <c r="FSA297" s="418"/>
      <c r="FSB297" s="223"/>
      <c r="FSC297" s="223"/>
      <c r="FSD297" s="333"/>
      <c r="FSE297" s="333"/>
      <c r="FSF297" s="223"/>
      <c r="FSG297" s="418"/>
      <c r="FSH297" s="418"/>
      <c r="FSI297" s="331"/>
      <c r="FSJ297" s="332"/>
      <c r="FSK297" s="418"/>
      <c r="FSL297" s="223"/>
      <c r="FSM297" s="223"/>
      <c r="FSN297" s="333"/>
      <c r="FSO297" s="333"/>
      <c r="FSP297" s="223"/>
      <c r="FSQ297" s="418"/>
      <c r="FSR297" s="418"/>
      <c r="FSS297" s="331"/>
      <c r="FST297" s="332"/>
      <c r="FSU297" s="418"/>
      <c r="FSV297" s="223"/>
      <c r="FSW297" s="223"/>
      <c r="FSX297" s="333"/>
      <c r="FSY297" s="333"/>
      <c r="FSZ297" s="223"/>
      <c r="FTA297" s="418"/>
      <c r="FTB297" s="418"/>
      <c r="FTC297" s="331"/>
      <c r="FTD297" s="332"/>
      <c r="FTE297" s="418"/>
      <c r="FTF297" s="223"/>
      <c r="FTG297" s="223"/>
      <c r="FTH297" s="333"/>
      <c r="FTI297" s="333"/>
      <c r="FTJ297" s="223"/>
      <c r="FTK297" s="418"/>
      <c r="FTL297" s="418"/>
      <c r="FTM297" s="331"/>
      <c r="FTN297" s="332"/>
      <c r="FTO297" s="418"/>
      <c r="FTP297" s="223"/>
      <c r="FTQ297" s="223"/>
      <c r="FTR297" s="333"/>
      <c r="FTS297" s="333"/>
      <c r="FTT297" s="223"/>
      <c r="FTU297" s="418"/>
      <c r="FTV297" s="418"/>
      <c r="FTW297" s="331"/>
      <c r="FTX297" s="332"/>
      <c r="FTY297" s="418"/>
      <c r="FTZ297" s="223"/>
      <c r="FUA297" s="223"/>
      <c r="FUB297" s="333"/>
      <c r="FUC297" s="333"/>
      <c r="FUD297" s="223"/>
      <c r="FUE297" s="418"/>
      <c r="FUF297" s="418"/>
      <c r="FUG297" s="331"/>
      <c r="FUH297" s="332"/>
      <c r="FUI297" s="418"/>
      <c r="FUJ297" s="223"/>
      <c r="FUK297" s="223"/>
      <c r="FUL297" s="333"/>
      <c r="FUM297" s="333"/>
      <c r="FUN297" s="223"/>
      <c r="FUO297" s="418"/>
      <c r="FUP297" s="418"/>
      <c r="FUQ297" s="331"/>
      <c r="FUR297" s="332"/>
      <c r="FUS297" s="418"/>
      <c r="FUT297" s="223"/>
      <c r="FUU297" s="223"/>
      <c r="FUV297" s="333"/>
      <c r="FUW297" s="333"/>
      <c r="FUX297" s="223"/>
      <c r="FUY297" s="418"/>
      <c r="FUZ297" s="418"/>
      <c r="FVA297" s="331"/>
      <c r="FVB297" s="332"/>
      <c r="FVC297" s="418"/>
      <c r="FVD297" s="223"/>
      <c r="FVE297" s="223"/>
      <c r="FVF297" s="333"/>
      <c r="FVG297" s="333"/>
      <c r="FVH297" s="223"/>
      <c r="FVI297" s="418"/>
      <c r="FVJ297" s="418"/>
      <c r="FVK297" s="331"/>
      <c r="FVL297" s="332"/>
      <c r="FVM297" s="418"/>
      <c r="FVN297" s="223"/>
      <c r="FVO297" s="223"/>
      <c r="FVP297" s="333"/>
      <c r="FVQ297" s="333"/>
      <c r="FVR297" s="223"/>
      <c r="FVS297" s="418"/>
      <c r="FVT297" s="418"/>
      <c r="FVU297" s="331"/>
      <c r="FVV297" s="332"/>
      <c r="FVW297" s="418"/>
      <c r="FVX297" s="223"/>
      <c r="FVY297" s="223"/>
      <c r="FVZ297" s="333"/>
      <c r="FWA297" s="333"/>
      <c r="FWB297" s="223"/>
      <c r="FWC297" s="418"/>
      <c r="FWD297" s="418"/>
      <c r="FWE297" s="331"/>
      <c r="FWF297" s="332"/>
      <c r="FWG297" s="418"/>
      <c r="FWH297" s="223"/>
      <c r="FWI297" s="223"/>
      <c r="FWJ297" s="333"/>
      <c r="FWK297" s="333"/>
      <c r="FWL297" s="223"/>
      <c r="FWM297" s="418"/>
      <c r="FWN297" s="418"/>
      <c r="FWO297" s="331"/>
      <c r="FWP297" s="332"/>
      <c r="FWQ297" s="418"/>
      <c r="FWR297" s="223"/>
      <c r="FWS297" s="223"/>
      <c r="FWT297" s="333"/>
      <c r="FWU297" s="333"/>
      <c r="FWV297" s="223"/>
      <c r="FWW297" s="418"/>
      <c r="FWX297" s="418"/>
      <c r="FWY297" s="331"/>
      <c r="FWZ297" s="332"/>
      <c r="FXA297" s="418"/>
      <c r="FXB297" s="223"/>
      <c r="FXC297" s="223"/>
      <c r="FXD297" s="333"/>
      <c r="FXE297" s="333"/>
      <c r="FXF297" s="223"/>
      <c r="FXG297" s="418"/>
      <c r="FXH297" s="418"/>
      <c r="FXI297" s="331"/>
      <c r="FXJ297" s="332"/>
      <c r="FXK297" s="418"/>
      <c r="FXL297" s="223"/>
      <c r="FXM297" s="223"/>
      <c r="FXN297" s="333"/>
      <c r="FXO297" s="333"/>
      <c r="FXP297" s="223"/>
      <c r="FXQ297" s="418"/>
      <c r="FXR297" s="418"/>
      <c r="FXS297" s="331"/>
      <c r="FXT297" s="332"/>
      <c r="FXU297" s="418"/>
      <c r="FXV297" s="223"/>
      <c r="FXW297" s="223"/>
      <c r="FXX297" s="333"/>
      <c r="FXY297" s="333"/>
      <c r="FXZ297" s="223"/>
      <c r="FYA297" s="418"/>
      <c r="FYB297" s="418"/>
      <c r="FYC297" s="331"/>
      <c r="FYD297" s="332"/>
      <c r="FYE297" s="418"/>
      <c r="FYF297" s="223"/>
      <c r="FYG297" s="223"/>
      <c r="FYH297" s="333"/>
      <c r="FYI297" s="333"/>
      <c r="FYJ297" s="223"/>
      <c r="FYK297" s="418"/>
      <c r="FYL297" s="418"/>
      <c r="FYM297" s="331"/>
      <c r="FYN297" s="332"/>
      <c r="FYO297" s="418"/>
      <c r="FYP297" s="223"/>
      <c r="FYQ297" s="223"/>
      <c r="FYR297" s="333"/>
      <c r="FYS297" s="333"/>
      <c r="FYT297" s="223"/>
      <c r="FYU297" s="418"/>
      <c r="FYV297" s="418"/>
      <c r="FYW297" s="331"/>
      <c r="FYX297" s="332"/>
      <c r="FYY297" s="418"/>
      <c r="FYZ297" s="223"/>
      <c r="FZA297" s="223"/>
      <c r="FZB297" s="333"/>
      <c r="FZC297" s="333"/>
      <c r="FZD297" s="223"/>
      <c r="FZE297" s="418"/>
      <c r="FZF297" s="418"/>
      <c r="FZG297" s="331"/>
      <c r="FZH297" s="332"/>
      <c r="FZI297" s="418"/>
      <c r="FZJ297" s="223"/>
      <c r="FZK297" s="223"/>
      <c r="FZL297" s="333"/>
      <c r="FZM297" s="333"/>
      <c r="FZN297" s="223"/>
      <c r="FZO297" s="418"/>
      <c r="FZP297" s="418"/>
      <c r="FZQ297" s="331"/>
      <c r="FZR297" s="332"/>
      <c r="FZS297" s="418"/>
      <c r="FZT297" s="223"/>
      <c r="FZU297" s="223"/>
      <c r="FZV297" s="333"/>
      <c r="FZW297" s="333"/>
      <c r="FZX297" s="223"/>
      <c r="FZY297" s="418"/>
      <c r="FZZ297" s="418"/>
      <c r="GAA297" s="331"/>
      <c r="GAB297" s="332"/>
      <c r="GAC297" s="418"/>
      <c r="GAD297" s="223"/>
      <c r="GAE297" s="223"/>
      <c r="GAF297" s="333"/>
      <c r="GAG297" s="333"/>
      <c r="GAH297" s="223"/>
      <c r="GAI297" s="418"/>
      <c r="GAJ297" s="418"/>
      <c r="GAK297" s="331"/>
      <c r="GAL297" s="332"/>
      <c r="GAM297" s="418"/>
      <c r="GAN297" s="223"/>
      <c r="GAO297" s="223"/>
      <c r="GAP297" s="333"/>
      <c r="GAQ297" s="333"/>
      <c r="GAR297" s="223"/>
      <c r="GAS297" s="418"/>
      <c r="GAT297" s="418"/>
      <c r="GAU297" s="331"/>
      <c r="GAV297" s="332"/>
      <c r="GAW297" s="418"/>
      <c r="GAX297" s="223"/>
      <c r="GAY297" s="223"/>
      <c r="GAZ297" s="333"/>
      <c r="GBA297" s="333"/>
      <c r="GBB297" s="223"/>
      <c r="GBC297" s="418"/>
      <c r="GBD297" s="418"/>
      <c r="GBE297" s="331"/>
      <c r="GBF297" s="332"/>
      <c r="GBG297" s="418"/>
      <c r="GBH297" s="223"/>
      <c r="GBI297" s="223"/>
      <c r="GBJ297" s="333"/>
      <c r="GBK297" s="333"/>
      <c r="GBL297" s="223"/>
      <c r="GBM297" s="418"/>
      <c r="GBN297" s="418"/>
      <c r="GBO297" s="331"/>
      <c r="GBP297" s="332"/>
      <c r="GBQ297" s="418"/>
      <c r="GBR297" s="223"/>
      <c r="GBS297" s="223"/>
      <c r="GBT297" s="333"/>
      <c r="GBU297" s="333"/>
      <c r="GBV297" s="223"/>
      <c r="GBW297" s="418"/>
      <c r="GBX297" s="418"/>
      <c r="GBY297" s="331"/>
      <c r="GBZ297" s="332"/>
      <c r="GCA297" s="418"/>
      <c r="GCB297" s="223"/>
      <c r="GCC297" s="223"/>
      <c r="GCD297" s="333"/>
      <c r="GCE297" s="333"/>
      <c r="GCF297" s="223"/>
      <c r="GCG297" s="418"/>
      <c r="GCH297" s="418"/>
      <c r="GCI297" s="331"/>
      <c r="GCJ297" s="332"/>
      <c r="GCK297" s="418"/>
      <c r="GCL297" s="223"/>
      <c r="GCM297" s="223"/>
      <c r="GCN297" s="333"/>
      <c r="GCO297" s="333"/>
      <c r="GCP297" s="223"/>
      <c r="GCQ297" s="418"/>
      <c r="GCR297" s="418"/>
      <c r="GCS297" s="331"/>
      <c r="GCT297" s="332"/>
      <c r="GCU297" s="418"/>
      <c r="GCV297" s="223"/>
      <c r="GCW297" s="223"/>
      <c r="GCX297" s="333"/>
      <c r="GCY297" s="333"/>
      <c r="GCZ297" s="223"/>
      <c r="GDA297" s="418"/>
      <c r="GDB297" s="418"/>
      <c r="GDC297" s="331"/>
      <c r="GDD297" s="332"/>
      <c r="GDE297" s="418"/>
      <c r="GDF297" s="223"/>
      <c r="GDG297" s="223"/>
      <c r="GDH297" s="333"/>
      <c r="GDI297" s="333"/>
      <c r="GDJ297" s="223"/>
      <c r="GDK297" s="418"/>
      <c r="GDL297" s="418"/>
      <c r="GDM297" s="331"/>
      <c r="GDN297" s="332"/>
      <c r="GDO297" s="418"/>
      <c r="GDP297" s="223"/>
      <c r="GDQ297" s="223"/>
      <c r="GDR297" s="333"/>
      <c r="GDS297" s="333"/>
      <c r="GDT297" s="223"/>
      <c r="GDU297" s="418"/>
      <c r="GDV297" s="418"/>
      <c r="GDW297" s="331"/>
      <c r="GDX297" s="332"/>
      <c r="GDY297" s="418"/>
      <c r="GDZ297" s="223"/>
      <c r="GEA297" s="223"/>
      <c r="GEB297" s="333"/>
      <c r="GEC297" s="333"/>
      <c r="GED297" s="223"/>
      <c r="GEE297" s="418"/>
      <c r="GEF297" s="418"/>
      <c r="GEG297" s="331"/>
      <c r="GEH297" s="332"/>
      <c r="GEI297" s="418"/>
      <c r="GEJ297" s="223"/>
      <c r="GEK297" s="223"/>
      <c r="GEL297" s="333"/>
      <c r="GEM297" s="333"/>
      <c r="GEN297" s="223"/>
      <c r="GEO297" s="418"/>
      <c r="GEP297" s="418"/>
      <c r="GEQ297" s="331"/>
      <c r="GER297" s="332"/>
      <c r="GES297" s="418"/>
      <c r="GET297" s="223"/>
      <c r="GEU297" s="223"/>
      <c r="GEV297" s="333"/>
      <c r="GEW297" s="333"/>
      <c r="GEX297" s="223"/>
      <c r="GEY297" s="418"/>
      <c r="GEZ297" s="418"/>
      <c r="GFA297" s="331"/>
      <c r="GFB297" s="332"/>
      <c r="GFC297" s="418"/>
      <c r="GFD297" s="223"/>
      <c r="GFE297" s="223"/>
      <c r="GFF297" s="333"/>
      <c r="GFG297" s="333"/>
      <c r="GFH297" s="223"/>
      <c r="GFI297" s="418"/>
      <c r="GFJ297" s="418"/>
      <c r="GFK297" s="331"/>
      <c r="GFL297" s="332"/>
      <c r="GFM297" s="418"/>
      <c r="GFN297" s="223"/>
      <c r="GFO297" s="223"/>
      <c r="GFP297" s="333"/>
      <c r="GFQ297" s="333"/>
      <c r="GFR297" s="223"/>
      <c r="GFS297" s="418"/>
      <c r="GFT297" s="418"/>
      <c r="GFU297" s="331"/>
      <c r="GFV297" s="332"/>
      <c r="GFW297" s="418"/>
      <c r="GFX297" s="223"/>
      <c r="GFY297" s="223"/>
      <c r="GFZ297" s="333"/>
      <c r="GGA297" s="333"/>
      <c r="GGB297" s="223"/>
      <c r="GGC297" s="418"/>
      <c r="GGD297" s="418"/>
      <c r="GGE297" s="331"/>
      <c r="GGF297" s="332"/>
      <c r="GGG297" s="418"/>
      <c r="GGH297" s="223"/>
      <c r="GGI297" s="223"/>
      <c r="GGJ297" s="333"/>
      <c r="GGK297" s="333"/>
      <c r="GGL297" s="223"/>
      <c r="GGM297" s="418"/>
      <c r="GGN297" s="418"/>
      <c r="GGO297" s="331"/>
      <c r="GGP297" s="332"/>
      <c r="GGQ297" s="418"/>
      <c r="GGR297" s="223"/>
      <c r="GGS297" s="223"/>
      <c r="GGT297" s="333"/>
      <c r="GGU297" s="333"/>
      <c r="GGV297" s="223"/>
      <c r="GGW297" s="418"/>
      <c r="GGX297" s="418"/>
      <c r="GGY297" s="331"/>
      <c r="GGZ297" s="332"/>
      <c r="GHA297" s="418"/>
      <c r="GHB297" s="223"/>
      <c r="GHC297" s="223"/>
      <c r="GHD297" s="333"/>
      <c r="GHE297" s="333"/>
      <c r="GHF297" s="223"/>
      <c r="GHG297" s="418"/>
      <c r="GHH297" s="418"/>
      <c r="GHI297" s="331"/>
      <c r="GHJ297" s="332"/>
      <c r="GHK297" s="418"/>
      <c r="GHL297" s="223"/>
      <c r="GHM297" s="223"/>
      <c r="GHN297" s="333"/>
      <c r="GHO297" s="333"/>
      <c r="GHP297" s="223"/>
      <c r="GHQ297" s="418"/>
      <c r="GHR297" s="418"/>
      <c r="GHS297" s="331"/>
      <c r="GHT297" s="332"/>
      <c r="GHU297" s="418"/>
      <c r="GHV297" s="223"/>
      <c r="GHW297" s="223"/>
      <c r="GHX297" s="333"/>
      <c r="GHY297" s="333"/>
      <c r="GHZ297" s="223"/>
      <c r="GIA297" s="418"/>
      <c r="GIB297" s="418"/>
      <c r="GIC297" s="331"/>
      <c r="GID297" s="332"/>
      <c r="GIE297" s="418"/>
      <c r="GIF297" s="223"/>
      <c r="GIG297" s="223"/>
      <c r="GIH297" s="333"/>
      <c r="GII297" s="333"/>
      <c r="GIJ297" s="223"/>
      <c r="GIK297" s="418"/>
      <c r="GIL297" s="418"/>
      <c r="GIM297" s="331"/>
      <c r="GIN297" s="332"/>
      <c r="GIO297" s="418"/>
      <c r="GIP297" s="223"/>
      <c r="GIQ297" s="223"/>
      <c r="GIR297" s="333"/>
      <c r="GIS297" s="333"/>
      <c r="GIT297" s="223"/>
      <c r="GIU297" s="418"/>
      <c r="GIV297" s="418"/>
      <c r="GIW297" s="331"/>
      <c r="GIX297" s="332"/>
      <c r="GIY297" s="418"/>
      <c r="GIZ297" s="223"/>
      <c r="GJA297" s="223"/>
      <c r="GJB297" s="333"/>
      <c r="GJC297" s="333"/>
      <c r="GJD297" s="223"/>
      <c r="GJE297" s="418"/>
      <c r="GJF297" s="418"/>
      <c r="GJG297" s="331"/>
      <c r="GJH297" s="332"/>
      <c r="GJI297" s="418"/>
      <c r="GJJ297" s="223"/>
      <c r="GJK297" s="223"/>
      <c r="GJL297" s="333"/>
      <c r="GJM297" s="333"/>
      <c r="GJN297" s="223"/>
      <c r="GJO297" s="418"/>
      <c r="GJP297" s="418"/>
      <c r="GJQ297" s="331"/>
      <c r="GJR297" s="332"/>
      <c r="GJS297" s="418"/>
      <c r="GJT297" s="223"/>
      <c r="GJU297" s="223"/>
      <c r="GJV297" s="333"/>
      <c r="GJW297" s="333"/>
      <c r="GJX297" s="223"/>
      <c r="GJY297" s="418"/>
      <c r="GJZ297" s="418"/>
      <c r="GKA297" s="331"/>
      <c r="GKB297" s="332"/>
      <c r="GKC297" s="418"/>
      <c r="GKD297" s="223"/>
      <c r="GKE297" s="223"/>
      <c r="GKF297" s="333"/>
      <c r="GKG297" s="333"/>
      <c r="GKH297" s="223"/>
      <c r="GKI297" s="418"/>
      <c r="GKJ297" s="418"/>
      <c r="GKK297" s="331"/>
      <c r="GKL297" s="332"/>
      <c r="GKM297" s="418"/>
      <c r="GKN297" s="223"/>
      <c r="GKO297" s="223"/>
      <c r="GKP297" s="333"/>
      <c r="GKQ297" s="333"/>
      <c r="GKR297" s="223"/>
      <c r="GKS297" s="418"/>
      <c r="GKT297" s="418"/>
      <c r="GKU297" s="331"/>
      <c r="GKV297" s="332"/>
      <c r="GKW297" s="418"/>
      <c r="GKX297" s="223"/>
      <c r="GKY297" s="223"/>
      <c r="GKZ297" s="333"/>
      <c r="GLA297" s="333"/>
      <c r="GLB297" s="223"/>
      <c r="GLC297" s="418"/>
      <c r="GLD297" s="418"/>
      <c r="GLE297" s="331"/>
      <c r="GLF297" s="332"/>
      <c r="GLG297" s="418"/>
      <c r="GLH297" s="223"/>
      <c r="GLI297" s="223"/>
      <c r="GLJ297" s="333"/>
      <c r="GLK297" s="333"/>
      <c r="GLL297" s="223"/>
      <c r="GLM297" s="418"/>
      <c r="GLN297" s="418"/>
      <c r="GLO297" s="331"/>
      <c r="GLP297" s="332"/>
      <c r="GLQ297" s="418"/>
      <c r="GLR297" s="223"/>
      <c r="GLS297" s="223"/>
      <c r="GLT297" s="333"/>
      <c r="GLU297" s="333"/>
      <c r="GLV297" s="223"/>
      <c r="GLW297" s="418"/>
      <c r="GLX297" s="418"/>
      <c r="GLY297" s="331"/>
      <c r="GLZ297" s="332"/>
      <c r="GMA297" s="418"/>
      <c r="GMB297" s="223"/>
      <c r="GMC297" s="223"/>
      <c r="GMD297" s="333"/>
      <c r="GME297" s="333"/>
      <c r="GMF297" s="223"/>
      <c r="GMG297" s="418"/>
      <c r="GMH297" s="418"/>
      <c r="GMI297" s="331"/>
      <c r="GMJ297" s="332"/>
      <c r="GMK297" s="418"/>
      <c r="GML297" s="223"/>
      <c r="GMM297" s="223"/>
      <c r="GMN297" s="333"/>
      <c r="GMO297" s="333"/>
      <c r="GMP297" s="223"/>
      <c r="GMQ297" s="418"/>
      <c r="GMR297" s="418"/>
      <c r="GMS297" s="331"/>
      <c r="GMT297" s="332"/>
      <c r="GMU297" s="418"/>
      <c r="GMV297" s="223"/>
      <c r="GMW297" s="223"/>
      <c r="GMX297" s="333"/>
      <c r="GMY297" s="333"/>
      <c r="GMZ297" s="223"/>
      <c r="GNA297" s="418"/>
      <c r="GNB297" s="418"/>
      <c r="GNC297" s="331"/>
      <c r="GND297" s="332"/>
      <c r="GNE297" s="418"/>
      <c r="GNF297" s="223"/>
      <c r="GNG297" s="223"/>
      <c r="GNH297" s="333"/>
      <c r="GNI297" s="333"/>
      <c r="GNJ297" s="223"/>
      <c r="GNK297" s="418"/>
      <c r="GNL297" s="418"/>
      <c r="GNM297" s="331"/>
      <c r="GNN297" s="332"/>
      <c r="GNO297" s="418"/>
      <c r="GNP297" s="223"/>
      <c r="GNQ297" s="223"/>
      <c r="GNR297" s="333"/>
      <c r="GNS297" s="333"/>
      <c r="GNT297" s="223"/>
      <c r="GNU297" s="418"/>
      <c r="GNV297" s="418"/>
      <c r="GNW297" s="331"/>
      <c r="GNX297" s="332"/>
      <c r="GNY297" s="418"/>
      <c r="GNZ297" s="223"/>
      <c r="GOA297" s="223"/>
      <c r="GOB297" s="333"/>
      <c r="GOC297" s="333"/>
      <c r="GOD297" s="223"/>
      <c r="GOE297" s="418"/>
      <c r="GOF297" s="418"/>
      <c r="GOG297" s="331"/>
      <c r="GOH297" s="332"/>
      <c r="GOI297" s="418"/>
      <c r="GOJ297" s="223"/>
      <c r="GOK297" s="223"/>
      <c r="GOL297" s="333"/>
      <c r="GOM297" s="333"/>
      <c r="GON297" s="223"/>
      <c r="GOO297" s="418"/>
      <c r="GOP297" s="418"/>
      <c r="GOQ297" s="331"/>
      <c r="GOR297" s="332"/>
      <c r="GOS297" s="418"/>
      <c r="GOT297" s="223"/>
      <c r="GOU297" s="223"/>
      <c r="GOV297" s="333"/>
      <c r="GOW297" s="333"/>
      <c r="GOX297" s="223"/>
      <c r="GOY297" s="418"/>
      <c r="GOZ297" s="418"/>
      <c r="GPA297" s="331"/>
      <c r="GPB297" s="332"/>
      <c r="GPC297" s="418"/>
      <c r="GPD297" s="223"/>
      <c r="GPE297" s="223"/>
      <c r="GPF297" s="333"/>
      <c r="GPG297" s="333"/>
      <c r="GPH297" s="223"/>
      <c r="GPI297" s="418"/>
      <c r="GPJ297" s="418"/>
      <c r="GPK297" s="331"/>
      <c r="GPL297" s="332"/>
      <c r="GPM297" s="418"/>
      <c r="GPN297" s="223"/>
      <c r="GPO297" s="223"/>
      <c r="GPP297" s="333"/>
      <c r="GPQ297" s="333"/>
      <c r="GPR297" s="223"/>
      <c r="GPS297" s="418"/>
      <c r="GPT297" s="418"/>
      <c r="GPU297" s="331"/>
      <c r="GPV297" s="332"/>
      <c r="GPW297" s="418"/>
      <c r="GPX297" s="223"/>
      <c r="GPY297" s="223"/>
      <c r="GPZ297" s="333"/>
      <c r="GQA297" s="333"/>
      <c r="GQB297" s="223"/>
      <c r="GQC297" s="418"/>
      <c r="GQD297" s="418"/>
      <c r="GQE297" s="331"/>
      <c r="GQF297" s="332"/>
      <c r="GQG297" s="418"/>
      <c r="GQH297" s="223"/>
      <c r="GQI297" s="223"/>
      <c r="GQJ297" s="333"/>
      <c r="GQK297" s="333"/>
      <c r="GQL297" s="223"/>
      <c r="GQM297" s="418"/>
      <c r="GQN297" s="418"/>
      <c r="GQO297" s="331"/>
      <c r="GQP297" s="332"/>
      <c r="GQQ297" s="418"/>
      <c r="GQR297" s="223"/>
      <c r="GQS297" s="223"/>
      <c r="GQT297" s="333"/>
      <c r="GQU297" s="333"/>
      <c r="GQV297" s="223"/>
      <c r="GQW297" s="418"/>
      <c r="GQX297" s="418"/>
      <c r="GQY297" s="331"/>
      <c r="GQZ297" s="332"/>
      <c r="GRA297" s="418"/>
      <c r="GRB297" s="223"/>
      <c r="GRC297" s="223"/>
      <c r="GRD297" s="333"/>
      <c r="GRE297" s="333"/>
      <c r="GRF297" s="223"/>
      <c r="GRG297" s="418"/>
      <c r="GRH297" s="418"/>
      <c r="GRI297" s="331"/>
      <c r="GRJ297" s="332"/>
      <c r="GRK297" s="418"/>
      <c r="GRL297" s="223"/>
      <c r="GRM297" s="223"/>
      <c r="GRN297" s="333"/>
      <c r="GRO297" s="333"/>
      <c r="GRP297" s="223"/>
      <c r="GRQ297" s="418"/>
      <c r="GRR297" s="418"/>
      <c r="GRS297" s="331"/>
      <c r="GRT297" s="332"/>
      <c r="GRU297" s="418"/>
      <c r="GRV297" s="223"/>
      <c r="GRW297" s="223"/>
      <c r="GRX297" s="333"/>
      <c r="GRY297" s="333"/>
      <c r="GRZ297" s="223"/>
      <c r="GSA297" s="418"/>
      <c r="GSB297" s="418"/>
      <c r="GSC297" s="331"/>
      <c r="GSD297" s="332"/>
      <c r="GSE297" s="418"/>
      <c r="GSF297" s="223"/>
      <c r="GSG297" s="223"/>
      <c r="GSH297" s="333"/>
      <c r="GSI297" s="333"/>
      <c r="GSJ297" s="223"/>
      <c r="GSK297" s="418"/>
      <c r="GSL297" s="418"/>
      <c r="GSM297" s="331"/>
      <c r="GSN297" s="332"/>
      <c r="GSO297" s="418"/>
      <c r="GSP297" s="223"/>
      <c r="GSQ297" s="223"/>
      <c r="GSR297" s="333"/>
      <c r="GSS297" s="333"/>
      <c r="GST297" s="223"/>
      <c r="GSU297" s="418"/>
      <c r="GSV297" s="418"/>
      <c r="GSW297" s="331"/>
      <c r="GSX297" s="332"/>
      <c r="GSY297" s="418"/>
      <c r="GSZ297" s="223"/>
      <c r="GTA297" s="223"/>
      <c r="GTB297" s="333"/>
      <c r="GTC297" s="333"/>
      <c r="GTD297" s="223"/>
      <c r="GTE297" s="418"/>
      <c r="GTF297" s="418"/>
      <c r="GTG297" s="331"/>
      <c r="GTH297" s="332"/>
      <c r="GTI297" s="418"/>
      <c r="GTJ297" s="223"/>
      <c r="GTK297" s="223"/>
      <c r="GTL297" s="333"/>
      <c r="GTM297" s="333"/>
      <c r="GTN297" s="223"/>
      <c r="GTO297" s="418"/>
      <c r="GTP297" s="418"/>
      <c r="GTQ297" s="331"/>
      <c r="GTR297" s="332"/>
      <c r="GTS297" s="418"/>
      <c r="GTT297" s="223"/>
      <c r="GTU297" s="223"/>
      <c r="GTV297" s="333"/>
      <c r="GTW297" s="333"/>
      <c r="GTX297" s="223"/>
      <c r="GTY297" s="418"/>
      <c r="GTZ297" s="418"/>
      <c r="GUA297" s="331"/>
      <c r="GUB297" s="332"/>
      <c r="GUC297" s="418"/>
      <c r="GUD297" s="223"/>
      <c r="GUE297" s="223"/>
      <c r="GUF297" s="333"/>
      <c r="GUG297" s="333"/>
      <c r="GUH297" s="223"/>
      <c r="GUI297" s="418"/>
      <c r="GUJ297" s="418"/>
      <c r="GUK297" s="331"/>
      <c r="GUL297" s="332"/>
      <c r="GUM297" s="418"/>
      <c r="GUN297" s="223"/>
      <c r="GUO297" s="223"/>
      <c r="GUP297" s="333"/>
      <c r="GUQ297" s="333"/>
      <c r="GUR297" s="223"/>
      <c r="GUS297" s="418"/>
      <c r="GUT297" s="418"/>
      <c r="GUU297" s="331"/>
      <c r="GUV297" s="332"/>
      <c r="GUW297" s="418"/>
      <c r="GUX297" s="223"/>
      <c r="GUY297" s="223"/>
      <c r="GUZ297" s="333"/>
      <c r="GVA297" s="333"/>
      <c r="GVB297" s="223"/>
      <c r="GVC297" s="418"/>
      <c r="GVD297" s="418"/>
      <c r="GVE297" s="331"/>
      <c r="GVF297" s="332"/>
      <c r="GVG297" s="418"/>
      <c r="GVH297" s="223"/>
      <c r="GVI297" s="223"/>
      <c r="GVJ297" s="333"/>
      <c r="GVK297" s="333"/>
      <c r="GVL297" s="223"/>
      <c r="GVM297" s="418"/>
      <c r="GVN297" s="418"/>
      <c r="GVO297" s="331"/>
      <c r="GVP297" s="332"/>
      <c r="GVQ297" s="418"/>
      <c r="GVR297" s="223"/>
      <c r="GVS297" s="223"/>
      <c r="GVT297" s="333"/>
      <c r="GVU297" s="333"/>
      <c r="GVV297" s="223"/>
      <c r="GVW297" s="418"/>
      <c r="GVX297" s="418"/>
      <c r="GVY297" s="331"/>
      <c r="GVZ297" s="332"/>
      <c r="GWA297" s="418"/>
      <c r="GWB297" s="223"/>
      <c r="GWC297" s="223"/>
      <c r="GWD297" s="333"/>
      <c r="GWE297" s="333"/>
      <c r="GWF297" s="223"/>
      <c r="GWG297" s="418"/>
      <c r="GWH297" s="418"/>
      <c r="GWI297" s="331"/>
      <c r="GWJ297" s="332"/>
      <c r="GWK297" s="418"/>
      <c r="GWL297" s="223"/>
      <c r="GWM297" s="223"/>
      <c r="GWN297" s="333"/>
      <c r="GWO297" s="333"/>
      <c r="GWP297" s="223"/>
      <c r="GWQ297" s="418"/>
      <c r="GWR297" s="418"/>
      <c r="GWS297" s="331"/>
      <c r="GWT297" s="332"/>
      <c r="GWU297" s="418"/>
      <c r="GWV297" s="223"/>
      <c r="GWW297" s="223"/>
      <c r="GWX297" s="333"/>
      <c r="GWY297" s="333"/>
      <c r="GWZ297" s="223"/>
      <c r="GXA297" s="418"/>
      <c r="GXB297" s="418"/>
      <c r="GXC297" s="331"/>
      <c r="GXD297" s="332"/>
      <c r="GXE297" s="418"/>
      <c r="GXF297" s="223"/>
      <c r="GXG297" s="223"/>
      <c r="GXH297" s="333"/>
      <c r="GXI297" s="333"/>
      <c r="GXJ297" s="223"/>
      <c r="GXK297" s="418"/>
      <c r="GXL297" s="418"/>
      <c r="GXM297" s="331"/>
      <c r="GXN297" s="332"/>
      <c r="GXO297" s="418"/>
      <c r="GXP297" s="223"/>
      <c r="GXQ297" s="223"/>
      <c r="GXR297" s="333"/>
      <c r="GXS297" s="333"/>
      <c r="GXT297" s="223"/>
      <c r="GXU297" s="418"/>
      <c r="GXV297" s="418"/>
      <c r="GXW297" s="331"/>
      <c r="GXX297" s="332"/>
      <c r="GXY297" s="418"/>
      <c r="GXZ297" s="223"/>
      <c r="GYA297" s="223"/>
      <c r="GYB297" s="333"/>
      <c r="GYC297" s="333"/>
      <c r="GYD297" s="223"/>
      <c r="GYE297" s="418"/>
      <c r="GYF297" s="418"/>
      <c r="GYG297" s="331"/>
      <c r="GYH297" s="332"/>
      <c r="GYI297" s="418"/>
      <c r="GYJ297" s="223"/>
      <c r="GYK297" s="223"/>
      <c r="GYL297" s="333"/>
      <c r="GYM297" s="333"/>
      <c r="GYN297" s="223"/>
      <c r="GYO297" s="418"/>
      <c r="GYP297" s="418"/>
      <c r="GYQ297" s="331"/>
      <c r="GYR297" s="332"/>
      <c r="GYS297" s="418"/>
      <c r="GYT297" s="223"/>
      <c r="GYU297" s="223"/>
      <c r="GYV297" s="333"/>
      <c r="GYW297" s="333"/>
      <c r="GYX297" s="223"/>
      <c r="GYY297" s="418"/>
      <c r="GYZ297" s="418"/>
      <c r="GZA297" s="331"/>
      <c r="GZB297" s="332"/>
      <c r="GZC297" s="418"/>
      <c r="GZD297" s="223"/>
      <c r="GZE297" s="223"/>
      <c r="GZF297" s="333"/>
      <c r="GZG297" s="333"/>
      <c r="GZH297" s="223"/>
      <c r="GZI297" s="418"/>
      <c r="GZJ297" s="418"/>
      <c r="GZK297" s="331"/>
      <c r="GZL297" s="332"/>
      <c r="GZM297" s="418"/>
      <c r="GZN297" s="223"/>
      <c r="GZO297" s="223"/>
      <c r="GZP297" s="333"/>
      <c r="GZQ297" s="333"/>
      <c r="GZR297" s="223"/>
      <c r="GZS297" s="418"/>
      <c r="GZT297" s="418"/>
      <c r="GZU297" s="331"/>
      <c r="GZV297" s="332"/>
      <c r="GZW297" s="418"/>
      <c r="GZX297" s="223"/>
      <c r="GZY297" s="223"/>
      <c r="GZZ297" s="333"/>
      <c r="HAA297" s="333"/>
      <c r="HAB297" s="223"/>
      <c r="HAC297" s="418"/>
      <c r="HAD297" s="418"/>
      <c r="HAE297" s="331"/>
      <c r="HAF297" s="332"/>
      <c r="HAG297" s="418"/>
      <c r="HAH297" s="223"/>
      <c r="HAI297" s="223"/>
      <c r="HAJ297" s="333"/>
      <c r="HAK297" s="333"/>
      <c r="HAL297" s="223"/>
      <c r="HAM297" s="418"/>
      <c r="HAN297" s="418"/>
      <c r="HAO297" s="331"/>
      <c r="HAP297" s="332"/>
      <c r="HAQ297" s="418"/>
      <c r="HAR297" s="223"/>
      <c r="HAS297" s="223"/>
      <c r="HAT297" s="333"/>
      <c r="HAU297" s="333"/>
      <c r="HAV297" s="223"/>
      <c r="HAW297" s="418"/>
      <c r="HAX297" s="418"/>
      <c r="HAY297" s="331"/>
      <c r="HAZ297" s="332"/>
      <c r="HBA297" s="418"/>
      <c r="HBB297" s="223"/>
      <c r="HBC297" s="223"/>
      <c r="HBD297" s="333"/>
      <c r="HBE297" s="333"/>
      <c r="HBF297" s="223"/>
      <c r="HBG297" s="418"/>
      <c r="HBH297" s="418"/>
      <c r="HBI297" s="331"/>
      <c r="HBJ297" s="332"/>
      <c r="HBK297" s="418"/>
      <c r="HBL297" s="223"/>
      <c r="HBM297" s="223"/>
      <c r="HBN297" s="333"/>
      <c r="HBO297" s="333"/>
      <c r="HBP297" s="223"/>
      <c r="HBQ297" s="418"/>
      <c r="HBR297" s="418"/>
      <c r="HBS297" s="331"/>
      <c r="HBT297" s="332"/>
      <c r="HBU297" s="418"/>
      <c r="HBV297" s="223"/>
      <c r="HBW297" s="223"/>
      <c r="HBX297" s="333"/>
      <c r="HBY297" s="333"/>
      <c r="HBZ297" s="223"/>
      <c r="HCA297" s="418"/>
      <c r="HCB297" s="418"/>
      <c r="HCC297" s="331"/>
      <c r="HCD297" s="332"/>
      <c r="HCE297" s="418"/>
      <c r="HCF297" s="223"/>
      <c r="HCG297" s="223"/>
      <c r="HCH297" s="333"/>
      <c r="HCI297" s="333"/>
      <c r="HCJ297" s="223"/>
      <c r="HCK297" s="418"/>
      <c r="HCL297" s="418"/>
      <c r="HCM297" s="331"/>
      <c r="HCN297" s="332"/>
      <c r="HCO297" s="418"/>
      <c r="HCP297" s="223"/>
      <c r="HCQ297" s="223"/>
      <c r="HCR297" s="333"/>
      <c r="HCS297" s="333"/>
      <c r="HCT297" s="223"/>
      <c r="HCU297" s="418"/>
      <c r="HCV297" s="418"/>
      <c r="HCW297" s="331"/>
      <c r="HCX297" s="332"/>
      <c r="HCY297" s="418"/>
      <c r="HCZ297" s="223"/>
      <c r="HDA297" s="223"/>
      <c r="HDB297" s="333"/>
      <c r="HDC297" s="333"/>
      <c r="HDD297" s="223"/>
      <c r="HDE297" s="418"/>
      <c r="HDF297" s="418"/>
      <c r="HDG297" s="331"/>
      <c r="HDH297" s="332"/>
      <c r="HDI297" s="418"/>
      <c r="HDJ297" s="223"/>
      <c r="HDK297" s="223"/>
      <c r="HDL297" s="333"/>
      <c r="HDM297" s="333"/>
      <c r="HDN297" s="223"/>
      <c r="HDO297" s="418"/>
      <c r="HDP297" s="418"/>
      <c r="HDQ297" s="331"/>
      <c r="HDR297" s="332"/>
      <c r="HDS297" s="418"/>
      <c r="HDT297" s="223"/>
      <c r="HDU297" s="223"/>
      <c r="HDV297" s="333"/>
      <c r="HDW297" s="333"/>
      <c r="HDX297" s="223"/>
      <c r="HDY297" s="418"/>
      <c r="HDZ297" s="418"/>
      <c r="HEA297" s="331"/>
      <c r="HEB297" s="332"/>
      <c r="HEC297" s="418"/>
      <c r="HED297" s="223"/>
      <c r="HEE297" s="223"/>
      <c r="HEF297" s="333"/>
      <c r="HEG297" s="333"/>
      <c r="HEH297" s="223"/>
      <c r="HEI297" s="418"/>
      <c r="HEJ297" s="418"/>
      <c r="HEK297" s="331"/>
      <c r="HEL297" s="332"/>
      <c r="HEM297" s="418"/>
      <c r="HEN297" s="223"/>
      <c r="HEO297" s="223"/>
      <c r="HEP297" s="333"/>
      <c r="HEQ297" s="333"/>
      <c r="HER297" s="223"/>
      <c r="HES297" s="418"/>
      <c r="HET297" s="418"/>
      <c r="HEU297" s="331"/>
      <c r="HEV297" s="332"/>
      <c r="HEW297" s="418"/>
      <c r="HEX297" s="223"/>
      <c r="HEY297" s="223"/>
      <c r="HEZ297" s="333"/>
      <c r="HFA297" s="333"/>
      <c r="HFB297" s="223"/>
      <c r="HFC297" s="418"/>
      <c r="HFD297" s="418"/>
      <c r="HFE297" s="331"/>
      <c r="HFF297" s="332"/>
      <c r="HFG297" s="418"/>
      <c r="HFH297" s="223"/>
      <c r="HFI297" s="223"/>
      <c r="HFJ297" s="333"/>
      <c r="HFK297" s="333"/>
      <c r="HFL297" s="223"/>
      <c r="HFM297" s="418"/>
      <c r="HFN297" s="418"/>
      <c r="HFO297" s="331"/>
      <c r="HFP297" s="332"/>
      <c r="HFQ297" s="418"/>
      <c r="HFR297" s="223"/>
      <c r="HFS297" s="223"/>
      <c r="HFT297" s="333"/>
      <c r="HFU297" s="333"/>
      <c r="HFV297" s="223"/>
      <c r="HFW297" s="418"/>
      <c r="HFX297" s="418"/>
      <c r="HFY297" s="331"/>
      <c r="HFZ297" s="332"/>
      <c r="HGA297" s="418"/>
      <c r="HGB297" s="223"/>
      <c r="HGC297" s="223"/>
      <c r="HGD297" s="333"/>
      <c r="HGE297" s="333"/>
      <c r="HGF297" s="223"/>
      <c r="HGG297" s="418"/>
      <c r="HGH297" s="418"/>
      <c r="HGI297" s="331"/>
      <c r="HGJ297" s="332"/>
      <c r="HGK297" s="418"/>
      <c r="HGL297" s="223"/>
      <c r="HGM297" s="223"/>
      <c r="HGN297" s="333"/>
      <c r="HGO297" s="333"/>
      <c r="HGP297" s="223"/>
      <c r="HGQ297" s="418"/>
      <c r="HGR297" s="418"/>
      <c r="HGS297" s="331"/>
      <c r="HGT297" s="332"/>
      <c r="HGU297" s="418"/>
      <c r="HGV297" s="223"/>
      <c r="HGW297" s="223"/>
      <c r="HGX297" s="333"/>
      <c r="HGY297" s="333"/>
      <c r="HGZ297" s="223"/>
      <c r="HHA297" s="418"/>
      <c r="HHB297" s="418"/>
      <c r="HHC297" s="331"/>
      <c r="HHD297" s="332"/>
      <c r="HHE297" s="418"/>
      <c r="HHF297" s="223"/>
      <c r="HHG297" s="223"/>
      <c r="HHH297" s="333"/>
      <c r="HHI297" s="333"/>
      <c r="HHJ297" s="223"/>
      <c r="HHK297" s="418"/>
      <c r="HHL297" s="418"/>
      <c r="HHM297" s="331"/>
      <c r="HHN297" s="332"/>
      <c r="HHO297" s="418"/>
      <c r="HHP297" s="223"/>
      <c r="HHQ297" s="223"/>
      <c r="HHR297" s="333"/>
      <c r="HHS297" s="333"/>
      <c r="HHT297" s="223"/>
      <c r="HHU297" s="418"/>
      <c r="HHV297" s="418"/>
      <c r="HHW297" s="331"/>
      <c r="HHX297" s="332"/>
      <c r="HHY297" s="418"/>
      <c r="HHZ297" s="223"/>
      <c r="HIA297" s="223"/>
      <c r="HIB297" s="333"/>
      <c r="HIC297" s="333"/>
      <c r="HID297" s="223"/>
      <c r="HIE297" s="418"/>
      <c r="HIF297" s="418"/>
      <c r="HIG297" s="331"/>
      <c r="HIH297" s="332"/>
      <c r="HII297" s="418"/>
      <c r="HIJ297" s="223"/>
      <c r="HIK297" s="223"/>
      <c r="HIL297" s="333"/>
      <c r="HIM297" s="333"/>
      <c r="HIN297" s="223"/>
      <c r="HIO297" s="418"/>
      <c r="HIP297" s="418"/>
      <c r="HIQ297" s="331"/>
      <c r="HIR297" s="332"/>
      <c r="HIS297" s="418"/>
      <c r="HIT297" s="223"/>
      <c r="HIU297" s="223"/>
      <c r="HIV297" s="333"/>
      <c r="HIW297" s="333"/>
      <c r="HIX297" s="223"/>
      <c r="HIY297" s="418"/>
      <c r="HIZ297" s="418"/>
      <c r="HJA297" s="331"/>
      <c r="HJB297" s="332"/>
      <c r="HJC297" s="418"/>
      <c r="HJD297" s="223"/>
      <c r="HJE297" s="223"/>
      <c r="HJF297" s="333"/>
      <c r="HJG297" s="333"/>
      <c r="HJH297" s="223"/>
      <c r="HJI297" s="418"/>
      <c r="HJJ297" s="418"/>
      <c r="HJK297" s="331"/>
      <c r="HJL297" s="332"/>
      <c r="HJM297" s="418"/>
      <c r="HJN297" s="223"/>
      <c r="HJO297" s="223"/>
      <c r="HJP297" s="333"/>
      <c r="HJQ297" s="333"/>
      <c r="HJR297" s="223"/>
      <c r="HJS297" s="418"/>
      <c r="HJT297" s="418"/>
      <c r="HJU297" s="331"/>
      <c r="HJV297" s="332"/>
      <c r="HJW297" s="418"/>
      <c r="HJX297" s="223"/>
      <c r="HJY297" s="223"/>
      <c r="HJZ297" s="333"/>
      <c r="HKA297" s="333"/>
      <c r="HKB297" s="223"/>
      <c r="HKC297" s="418"/>
      <c r="HKD297" s="418"/>
      <c r="HKE297" s="331"/>
      <c r="HKF297" s="332"/>
      <c r="HKG297" s="418"/>
      <c r="HKH297" s="223"/>
      <c r="HKI297" s="223"/>
      <c r="HKJ297" s="333"/>
      <c r="HKK297" s="333"/>
      <c r="HKL297" s="223"/>
      <c r="HKM297" s="418"/>
      <c r="HKN297" s="418"/>
      <c r="HKO297" s="331"/>
      <c r="HKP297" s="332"/>
      <c r="HKQ297" s="418"/>
      <c r="HKR297" s="223"/>
      <c r="HKS297" s="223"/>
      <c r="HKT297" s="333"/>
      <c r="HKU297" s="333"/>
      <c r="HKV297" s="223"/>
      <c r="HKW297" s="418"/>
      <c r="HKX297" s="418"/>
      <c r="HKY297" s="331"/>
      <c r="HKZ297" s="332"/>
      <c r="HLA297" s="418"/>
      <c r="HLB297" s="223"/>
      <c r="HLC297" s="223"/>
      <c r="HLD297" s="333"/>
      <c r="HLE297" s="333"/>
      <c r="HLF297" s="223"/>
      <c r="HLG297" s="418"/>
      <c r="HLH297" s="418"/>
      <c r="HLI297" s="331"/>
      <c r="HLJ297" s="332"/>
      <c r="HLK297" s="418"/>
      <c r="HLL297" s="223"/>
      <c r="HLM297" s="223"/>
      <c r="HLN297" s="333"/>
      <c r="HLO297" s="333"/>
      <c r="HLP297" s="223"/>
      <c r="HLQ297" s="418"/>
      <c r="HLR297" s="418"/>
      <c r="HLS297" s="331"/>
      <c r="HLT297" s="332"/>
      <c r="HLU297" s="418"/>
      <c r="HLV297" s="223"/>
      <c r="HLW297" s="223"/>
      <c r="HLX297" s="333"/>
      <c r="HLY297" s="333"/>
      <c r="HLZ297" s="223"/>
      <c r="HMA297" s="418"/>
      <c r="HMB297" s="418"/>
      <c r="HMC297" s="331"/>
      <c r="HMD297" s="332"/>
      <c r="HME297" s="418"/>
      <c r="HMF297" s="223"/>
      <c r="HMG297" s="223"/>
      <c r="HMH297" s="333"/>
      <c r="HMI297" s="333"/>
      <c r="HMJ297" s="223"/>
      <c r="HMK297" s="418"/>
      <c r="HML297" s="418"/>
      <c r="HMM297" s="331"/>
      <c r="HMN297" s="332"/>
      <c r="HMO297" s="418"/>
      <c r="HMP297" s="223"/>
      <c r="HMQ297" s="223"/>
      <c r="HMR297" s="333"/>
      <c r="HMS297" s="333"/>
      <c r="HMT297" s="223"/>
      <c r="HMU297" s="418"/>
      <c r="HMV297" s="418"/>
      <c r="HMW297" s="331"/>
      <c r="HMX297" s="332"/>
      <c r="HMY297" s="418"/>
      <c r="HMZ297" s="223"/>
      <c r="HNA297" s="223"/>
      <c r="HNB297" s="333"/>
      <c r="HNC297" s="333"/>
      <c r="HND297" s="223"/>
      <c r="HNE297" s="418"/>
      <c r="HNF297" s="418"/>
      <c r="HNG297" s="331"/>
      <c r="HNH297" s="332"/>
      <c r="HNI297" s="418"/>
      <c r="HNJ297" s="223"/>
      <c r="HNK297" s="223"/>
      <c r="HNL297" s="333"/>
      <c r="HNM297" s="333"/>
      <c r="HNN297" s="223"/>
      <c r="HNO297" s="418"/>
      <c r="HNP297" s="418"/>
      <c r="HNQ297" s="331"/>
      <c r="HNR297" s="332"/>
      <c r="HNS297" s="418"/>
      <c r="HNT297" s="223"/>
      <c r="HNU297" s="223"/>
      <c r="HNV297" s="333"/>
      <c r="HNW297" s="333"/>
      <c r="HNX297" s="223"/>
      <c r="HNY297" s="418"/>
      <c r="HNZ297" s="418"/>
      <c r="HOA297" s="331"/>
      <c r="HOB297" s="332"/>
      <c r="HOC297" s="418"/>
      <c r="HOD297" s="223"/>
      <c r="HOE297" s="223"/>
      <c r="HOF297" s="333"/>
      <c r="HOG297" s="333"/>
      <c r="HOH297" s="223"/>
      <c r="HOI297" s="418"/>
      <c r="HOJ297" s="418"/>
      <c r="HOK297" s="331"/>
      <c r="HOL297" s="332"/>
      <c r="HOM297" s="418"/>
      <c r="HON297" s="223"/>
      <c r="HOO297" s="223"/>
      <c r="HOP297" s="333"/>
      <c r="HOQ297" s="333"/>
      <c r="HOR297" s="223"/>
      <c r="HOS297" s="418"/>
      <c r="HOT297" s="418"/>
      <c r="HOU297" s="331"/>
      <c r="HOV297" s="332"/>
      <c r="HOW297" s="418"/>
      <c r="HOX297" s="223"/>
      <c r="HOY297" s="223"/>
      <c r="HOZ297" s="333"/>
      <c r="HPA297" s="333"/>
      <c r="HPB297" s="223"/>
      <c r="HPC297" s="418"/>
      <c r="HPD297" s="418"/>
      <c r="HPE297" s="331"/>
      <c r="HPF297" s="332"/>
      <c r="HPG297" s="418"/>
      <c r="HPH297" s="223"/>
      <c r="HPI297" s="223"/>
      <c r="HPJ297" s="333"/>
      <c r="HPK297" s="333"/>
      <c r="HPL297" s="223"/>
      <c r="HPM297" s="418"/>
      <c r="HPN297" s="418"/>
      <c r="HPO297" s="331"/>
      <c r="HPP297" s="332"/>
      <c r="HPQ297" s="418"/>
      <c r="HPR297" s="223"/>
      <c r="HPS297" s="223"/>
      <c r="HPT297" s="333"/>
      <c r="HPU297" s="333"/>
      <c r="HPV297" s="223"/>
      <c r="HPW297" s="418"/>
      <c r="HPX297" s="418"/>
      <c r="HPY297" s="331"/>
      <c r="HPZ297" s="332"/>
      <c r="HQA297" s="418"/>
      <c r="HQB297" s="223"/>
      <c r="HQC297" s="223"/>
      <c r="HQD297" s="333"/>
      <c r="HQE297" s="333"/>
      <c r="HQF297" s="223"/>
      <c r="HQG297" s="418"/>
      <c r="HQH297" s="418"/>
      <c r="HQI297" s="331"/>
      <c r="HQJ297" s="332"/>
      <c r="HQK297" s="418"/>
      <c r="HQL297" s="223"/>
      <c r="HQM297" s="223"/>
      <c r="HQN297" s="333"/>
      <c r="HQO297" s="333"/>
      <c r="HQP297" s="223"/>
      <c r="HQQ297" s="418"/>
      <c r="HQR297" s="418"/>
      <c r="HQS297" s="331"/>
      <c r="HQT297" s="332"/>
      <c r="HQU297" s="418"/>
      <c r="HQV297" s="223"/>
      <c r="HQW297" s="223"/>
      <c r="HQX297" s="333"/>
      <c r="HQY297" s="333"/>
      <c r="HQZ297" s="223"/>
      <c r="HRA297" s="418"/>
      <c r="HRB297" s="418"/>
      <c r="HRC297" s="331"/>
      <c r="HRD297" s="332"/>
      <c r="HRE297" s="418"/>
      <c r="HRF297" s="223"/>
      <c r="HRG297" s="223"/>
      <c r="HRH297" s="333"/>
      <c r="HRI297" s="333"/>
      <c r="HRJ297" s="223"/>
      <c r="HRK297" s="418"/>
      <c r="HRL297" s="418"/>
      <c r="HRM297" s="331"/>
      <c r="HRN297" s="332"/>
      <c r="HRO297" s="418"/>
      <c r="HRP297" s="223"/>
      <c r="HRQ297" s="223"/>
      <c r="HRR297" s="333"/>
      <c r="HRS297" s="333"/>
      <c r="HRT297" s="223"/>
      <c r="HRU297" s="418"/>
      <c r="HRV297" s="418"/>
      <c r="HRW297" s="331"/>
      <c r="HRX297" s="332"/>
      <c r="HRY297" s="418"/>
      <c r="HRZ297" s="223"/>
      <c r="HSA297" s="223"/>
      <c r="HSB297" s="333"/>
      <c r="HSC297" s="333"/>
      <c r="HSD297" s="223"/>
      <c r="HSE297" s="418"/>
      <c r="HSF297" s="418"/>
      <c r="HSG297" s="331"/>
      <c r="HSH297" s="332"/>
      <c r="HSI297" s="418"/>
      <c r="HSJ297" s="223"/>
      <c r="HSK297" s="223"/>
      <c r="HSL297" s="333"/>
      <c r="HSM297" s="333"/>
      <c r="HSN297" s="223"/>
      <c r="HSO297" s="418"/>
      <c r="HSP297" s="418"/>
      <c r="HSQ297" s="331"/>
      <c r="HSR297" s="332"/>
      <c r="HSS297" s="418"/>
      <c r="HST297" s="223"/>
      <c r="HSU297" s="223"/>
      <c r="HSV297" s="333"/>
      <c r="HSW297" s="333"/>
      <c r="HSX297" s="223"/>
      <c r="HSY297" s="418"/>
      <c r="HSZ297" s="418"/>
      <c r="HTA297" s="331"/>
      <c r="HTB297" s="332"/>
      <c r="HTC297" s="418"/>
      <c r="HTD297" s="223"/>
      <c r="HTE297" s="223"/>
      <c r="HTF297" s="333"/>
      <c r="HTG297" s="333"/>
      <c r="HTH297" s="223"/>
      <c r="HTI297" s="418"/>
      <c r="HTJ297" s="418"/>
      <c r="HTK297" s="331"/>
      <c r="HTL297" s="332"/>
      <c r="HTM297" s="418"/>
      <c r="HTN297" s="223"/>
      <c r="HTO297" s="223"/>
      <c r="HTP297" s="333"/>
      <c r="HTQ297" s="333"/>
      <c r="HTR297" s="223"/>
      <c r="HTS297" s="418"/>
      <c r="HTT297" s="418"/>
      <c r="HTU297" s="331"/>
      <c r="HTV297" s="332"/>
      <c r="HTW297" s="418"/>
      <c r="HTX297" s="223"/>
      <c r="HTY297" s="223"/>
      <c r="HTZ297" s="333"/>
      <c r="HUA297" s="333"/>
      <c r="HUB297" s="223"/>
      <c r="HUC297" s="418"/>
      <c r="HUD297" s="418"/>
      <c r="HUE297" s="331"/>
      <c r="HUF297" s="332"/>
      <c r="HUG297" s="418"/>
      <c r="HUH297" s="223"/>
      <c r="HUI297" s="223"/>
      <c r="HUJ297" s="333"/>
      <c r="HUK297" s="333"/>
      <c r="HUL297" s="223"/>
      <c r="HUM297" s="418"/>
      <c r="HUN297" s="418"/>
      <c r="HUO297" s="331"/>
      <c r="HUP297" s="332"/>
      <c r="HUQ297" s="418"/>
      <c r="HUR297" s="223"/>
      <c r="HUS297" s="223"/>
      <c r="HUT297" s="333"/>
      <c r="HUU297" s="333"/>
      <c r="HUV297" s="223"/>
      <c r="HUW297" s="418"/>
      <c r="HUX297" s="418"/>
      <c r="HUY297" s="331"/>
      <c r="HUZ297" s="332"/>
      <c r="HVA297" s="418"/>
      <c r="HVB297" s="223"/>
      <c r="HVC297" s="223"/>
      <c r="HVD297" s="333"/>
      <c r="HVE297" s="333"/>
      <c r="HVF297" s="223"/>
      <c r="HVG297" s="418"/>
      <c r="HVH297" s="418"/>
      <c r="HVI297" s="331"/>
      <c r="HVJ297" s="332"/>
      <c r="HVK297" s="418"/>
      <c r="HVL297" s="223"/>
      <c r="HVM297" s="223"/>
      <c r="HVN297" s="333"/>
      <c r="HVO297" s="333"/>
      <c r="HVP297" s="223"/>
      <c r="HVQ297" s="418"/>
      <c r="HVR297" s="418"/>
      <c r="HVS297" s="331"/>
      <c r="HVT297" s="332"/>
      <c r="HVU297" s="418"/>
      <c r="HVV297" s="223"/>
      <c r="HVW297" s="223"/>
      <c r="HVX297" s="333"/>
      <c r="HVY297" s="333"/>
      <c r="HVZ297" s="223"/>
      <c r="HWA297" s="418"/>
      <c r="HWB297" s="418"/>
      <c r="HWC297" s="331"/>
      <c r="HWD297" s="332"/>
      <c r="HWE297" s="418"/>
      <c r="HWF297" s="223"/>
      <c r="HWG297" s="223"/>
      <c r="HWH297" s="333"/>
      <c r="HWI297" s="333"/>
      <c r="HWJ297" s="223"/>
      <c r="HWK297" s="418"/>
      <c r="HWL297" s="418"/>
      <c r="HWM297" s="331"/>
      <c r="HWN297" s="332"/>
      <c r="HWO297" s="418"/>
      <c r="HWP297" s="223"/>
      <c r="HWQ297" s="223"/>
      <c r="HWR297" s="333"/>
      <c r="HWS297" s="333"/>
      <c r="HWT297" s="223"/>
      <c r="HWU297" s="418"/>
      <c r="HWV297" s="418"/>
      <c r="HWW297" s="331"/>
      <c r="HWX297" s="332"/>
      <c r="HWY297" s="418"/>
      <c r="HWZ297" s="223"/>
      <c r="HXA297" s="223"/>
      <c r="HXB297" s="333"/>
      <c r="HXC297" s="333"/>
      <c r="HXD297" s="223"/>
      <c r="HXE297" s="418"/>
      <c r="HXF297" s="418"/>
      <c r="HXG297" s="331"/>
      <c r="HXH297" s="332"/>
      <c r="HXI297" s="418"/>
      <c r="HXJ297" s="223"/>
      <c r="HXK297" s="223"/>
      <c r="HXL297" s="333"/>
      <c r="HXM297" s="333"/>
      <c r="HXN297" s="223"/>
      <c r="HXO297" s="418"/>
      <c r="HXP297" s="418"/>
      <c r="HXQ297" s="331"/>
      <c r="HXR297" s="332"/>
      <c r="HXS297" s="418"/>
      <c r="HXT297" s="223"/>
      <c r="HXU297" s="223"/>
      <c r="HXV297" s="333"/>
      <c r="HXW297" s="333"/>
      <c r="HXX297" s="223"/>
      <c r="HXY297" s="418"/>
      <c r="HXZ297" s="418"/>
      <c r="HYA297" s="331"/>
      <c r="HYB297" s="332"/>
      <c r="HYC297" s="418"/>
      <c r="HYD297" s="223"/>
      <c r="HYE297" s="223"/>
      <c r="HYF297" s="333"/>
      <c r="HYG297" s="333"/>
      <c r="HYH297" s="223"/>
      <c r="HYI297" s="418"/>
      <c r="HYJ297" s="418"/>
      <c r="HYK297" s="331"/>
      <c r="HYL297" s="332"/>
      <c r="HYM297" s="418"/>
      <c r="HYN297" s="223"/>
      <c r="HYO297" s="223"/>
      <c r="HYP297" s="333"/>
      <c r="HYQ297" s="333"/>
      <c r="HYR297" s="223"/>
      <c r="HYS297" s="418"/>
      <c r="HYT297" s="418"/>
      <c r="HYU297" s="331"/>
      <c r="HYV297" s="332"/>
      <c r="HYW297" s="418"/>
      <c r="HYX297" s="223"/>
      <c r="HYY297" s="223"/>
      <c r="HYZ297" s="333"/>
      <c r="HZA297" s="333"/>
      <c r="HZB297" s="223"/>
      <c r="HZC297" s="418"/>
      <c r="HZD297" s="418"/>
      <c r="HZE297" s="331"/>
      <c r="HZF297" s="332"/>
      <c r="HZG297" s="418"/>
      <c r="HZH297" s="223"/>
      <c r="HZI297" s="223"/>
      <c r="HZJ297" s="333"/>
      <c r="HZK297" s="333"/>
      <c r="HZL297" s="223"/>
      <c r="HZM297" s="418"/>
      <c r="HZN297" s="418"/>
      <c r="HZO297" s="331"/>
      <c r="HZP297" s="332"/>
      <c r="HZQ297" s="418"/>
      <c r="HZR297" s="223"/>
      <c r="HZS297" s="223"/>
      <c r="HZT297" s="333"/>
      <c r="HZU297" s="333"/>
      <c r="HZV297" s="223"/>
      <c r="HZW297" s="418"/>
      <c r="HZX297" s="418"/>
      <c r="HZY297" s="331"/>
      <c r="HZZ297" s="332"/>
      <c r="IAA297" s="418"/>
      <c r="IAB297" s="223"/>
      <c r="IAC297" s="223"/>
      <c r="IAD297" s="333"/>
      <c r="IAE297" s="333"/>
      <c r="IAF297" s="223"/>
      <c r="IAG297" s="418"/>
      <c r="IAH297" s="418"/>
      <c r="IAI297" s="331"/>
      <c r="IAJ297" s="332"/>
      <c r="IAK297" s="418"/>
      <c r="IAL297" s="223"/>
      <c r="IAM297" s="223"/>
      <c r="IAN297" s="333"/>
      <c r="IAO297" s="333"/>
      <c r="IAP297" s="223"/>
      <c r="IAQ297" s="418"/>
      <c r="IAR297" s="418"/>
      <c r="IAS297" s="331"/>
      <c r="IAT297" s="332"/>
      <c r="IAU297" s="418"/>
      <c r="IAV297" s="223"/>
      <c r="IAW297" s="223"/>
      <c r="IAX297" s="333"/>
      <c r="IAY297" s="333"/>
      <c r="IAZ297" s="223"/>
      <c r="IBA297" s="418"/>
      <c r="IBB297" s="418"/>
      <c r="IBC297" s="331"/>
      <c r="IBD297" s="332"/>
      <c r="IBE297" s="418"/>
      <c r="IBF297" s="223"/>
      <c r="IBG297" s="223"/>
      <c r="IBH297" s="333"/>
      <c r="IBI297" s="333"/>
      <c r="IBJ297" s="223"/>
      <c r="IBK297" s="418"/>
      <c r="IBL297" s="418"/>
      <c r="IBM297" s="331"/>
      <c r="IBN297" s="332"/>
      <c r="IBO297" s="418"/>
      <c r="IBP297" s="223"/>
      <c r="IBQ297" s="223"/>
      <c r="IBR297" s="333"/>
      <c r="IBS297" s="333"/>
      <c r="IBT297" s="223"/>
      <c r="IBU297" s="418"/>
      <c r="IBV297" s="418"/>
      <c r="IBW297" s="331"/>
      <c r="IBX297" s="332"/>
      <c r="IBY297" s="418"/>
      <c r="IBZ297" s="223"/>
      <c r="ICA297" s="223"/>
      <c r="ICB297" s="333"/>
      <c r="ICC297" s="333"/>
      <c r="ICD297" s="223"/>
      <c r="ICE297" s="418"/>
      <c r="ICF297" s="418"/>
      <c r="ICG297" s="331"/>
      <c r="ICH297" s="332"/>
      <c r="ICI297" s="418"/>
      <c r="ICJ297" s="223"/>
      <c r="ICK297" s="223"/>
      <c r="ICL297" s="333"/>
      <c r="ICM297" s="333"/>
      <c r="ICN297" s="223"/>
      <c r="ICO297" s="418"/>
      <c r="ICP297" s="418"/>
      <c r="ICQ297" s="331"/>
      <c r="ICR297" s="332"/>
      <c r="ICS297" s="418"/>
      <c r="ICT297" s="223"/>
      <c r="ICU297" s="223"/>
      <c r="ICV297" s="333"/>
      <c r="ICW297" s="333"/>
      <c r="ICX297" s="223"/>
      <c r="ICY297" s="418"/>
      <c r="ICZ297" s="418"/>
      <c r="IDA297" s="331"/>
      <c r="IDB297" s="332"/>
      <c r="IDC297" s="418"/>
      <c r="IDD297" s="223"/>
      <c r="IDE297" s="223"/>
      <c r="IDF297" s="333"/>
      <c r="IDG297" s="333"/>
      <c r="IDH297" s="223"/>
      <c r="IDI297" s="418"/>
      <c r="IDJ297" s="418"/>
      <c r="IDK297" s="331"/>
      <c r="IDL297" s="332"/>
      <c r="IDM297" s="418"/>
      <c r="IDN297" s="223"/>
      <c r="IDO297" s="223"/>
      <c r="IDP297" s="333"/>
      <c r="IDQ297" s="333"/>
      <c r="IDR297" s="223"/>
      <c r="IDS297" s="418"/>
      <c r="IDT297" s="418"/>
      <c r="IDU297" s="331"/>
      <c r="IDV297" s="332"/>
      <c r="IDW297" s="418"/>
      <c r="IDX297" s="223"/>
      <c r="IDY297" s="223"/>
      <c r="IDZ297" s="333"/>
      <c r="IEA297" s="333"/>
      <c r="IEB297" s="223"/>
      <c r="IEC297" s="418"/>
      <c r="IED297" s="418"/>
      <c r="IEE297" s="331"/>
      <c r="IEF297" s="332"/>
      <c r="IEG297" s="418"/>
      <c r="IEH297" s="223"/>
      <c r="IEI297" s="223"/>
      <c r="IEJ297" s="333"/>
      <c r="IEK297" s="333"/>
      <c r="IEL297" s="223"/>
      <c r="IEM297" s="418"/>
      <c r="IEN297" s="418"/>
      <c r="IEO297" s="331"/>
      <c r="IEP297" s="332"/>
      <c r="IEQ297" s="418"/>
      <c r="IER297" s="223"/>
      <c r="IES297" s="223"/>
      <c r="IET297" s="333"/>
      <c r="IEU297" s="333"/>
      <c r="IEV297" s="223"/>
      <c r="IEW297" s="418"/>
      <c r="IEX297" s="418"/>
      <c r="IEY297" s="331"/>
      <c r="IEZ297" s="332"/>
      <c r="IFA297" s="418"/>
      <c r="IFB297" s="223"/>
      <c r="IFC297" s="223"/>
      <c r="IFD297" s="333"/>
      <c r="IFE297" s="333"/>
      <c r="IFF297" s="223"/>
      <c r="IFG297" s="418"/>
      <c r="IFH297" s="418"/>
      <c r="IFI297" s="331"/>
      <c r="IFJ297" s="332"/>
      <c r="IFK297" s="418"/>
      <c r="IFL297" s="223"/>
      <c r="IFM297" s="223"/>
      <c r="IFN297" s="333"/>
      <c r="IFO297" s="333"/>
      <c r="IFP297" s="223"/>
      <c r="IFQ297" s="418"/>
      <c r="IFR297" s="418"/>
      <c r="IFS297" s="331"/>
      <c r="IFT297" s="332"/>
      <c r="IFU297" s="418"/>
      <c r="IFV297" s="223"/>
      <c r="IFW297" s="223"/>
      <c r="IFX297" s="333"/>
      <c r="IFY297" s="333"/>
      <c r="IFZ297" s="223"/>
      <c r="IGA297" s="418"/>
      <c r="IGB297" s="418"/>
      <c r="IGC297" s="331"/>
      <c r="IGD297" s="332"/>
      <c r="IGE297" s="418"/>
      <c r="IGF297" s="223"/>
      <c r="IGG297" s="223"/>
      <c r="IGH297" s="333"/>
      <c r="IGI297" s="333"/>
      <c r="IGJ297" s="223"/>
      <c r="IGK297" s="418"/>
      <c r="IGL297" s="418"/>
      <c r="IGM297" s="331"/>
      <c r="IGN297" s="332"/>
      <c r="IGO297" s="418"/>
      <c r="IGP297" s="223"/>
      <c r="IGQ297" s="223"/>
      <c r="IGR297" s="333"/>
      <c r="IGS297" s="333"/>
      <c r="IGT297" s="223"/>
      <c r="IGU297" s="418"/>
      <c r="IGV297" s="418"/>
      <c r="IGW297" s="331"/>
      <c r="IGX297" s="332"/>
      <c r="IGY297" s="418"/>
      <c r="IGZ297" s="223"/>
      <c r="IHA297" s="223"/>
      <c r="IHB297" s="333"/>
      <c r="IHC297" s="333"/>
      <c r="IHD297" s="223"/>
      <c r="IHE297" s="418"/>
      <c r="IHF297" s="418"/>
      <c r="IHG297" s="331"/>
      <c r="IHH297" s="332"/>
      <c r="IHI297" s="418"/>
      <c r="IHJ297" s="223"/>
      <c r="IHK297" s="223"/>
      <c r="IHL297" s="333"/>
      <c r="IHM297" s="333"/>
      <c r="IHN297" s="223"/>
      <c r="IHO297" s="418"/>
      <c r="IHP297" s="418"/>
      <c r="IHQ297" s="331"/>
      <c r="IHR297" s="332"/>
      <c r="IHS297" s="418"/>
      <c r="IHT297" s="223"/>
      <c r="IHU297" s="223"/>
      <c r="IHV297" s="333"/>
      <c r="IHW297" s="333"/>
      <c r="IHX297" s="223"/>
      <c r="IHY297" s="418"/>
      <c r="IHZ297" s="418"/>
      <c r="IIA297" s="331"/>
      <c r="IIB297" s="332"/>
      <c r="IIC297" s="418"/>
      <c r="IID297" s="223"/>
      <c r="IIE297" s="223"/>
      <c r="IIF297" s="333"/>
      <c r="IIG297" s="333"/>
      <c r="IIH297" s="223"/>
      <c r="III297" s="418"/>
      <c r="IIJ297" s="418"/>
      <c r="IIK297" s="331"/>
      <c r="IIL297" s="332"/>
      <c r="IIM297" s="418"/>
      <c r="IIN297" s="223"/>
      <c r="IIO297" s="223"/>
      <c r="IIP297" s="333"/>
      <c r="IIQ297" s="333"/>
      <c r="IIR297" s="223"/>
      <c r="IIS297" s="418"/>
      <c r="IIT297" s="418"/>
      <c r="IIU297" s="331"/>
      <c r="IIV297" s="332"/>
      <c r="IIW297" s="418"/>
      <c r="IIX297" s="223"/>
      <c r="IIY297" s="223"/>
      <c r="IIZ297" s="333"/>
      <c r="IJA297" s="333"/>
      <c r="IJB297" s="223"/>
      <c r="IJC297" s="418"/>
      <c r="IJD297" s="418"/>
      <c r="IJE297" s="331"/>
      <c r="IJF297" s="332"/>
      <c r="IJG297" s="418"/>
      <c r="IJH297" s="223"/>
      <c r="IJI297" s="223"/>
      <c r="IJJ297" s="333"/>
      <c r="IJK297" s="333"/>
      <c r="IJL297" s="223"/>
      <c r="IJM297" s="418"/>
      <c r="IJN297" s="418"/>
      <c r="IJO297" s="331"/>
      <c r="IJP297" s="332"/>
      <c r="IJQ297" s="418"/>
      <c r="IJR297" s="223"/>
      <c r="IJS297" s="223"/>
      <c r="IJT297" s="333"/>
      <c r="IJU297" s="333"/>
      <c r="IJV297" s="223"/>
      <c r="IJW297" s="418"/>
      <c r="IJX297" s="418"/>
      <c r="IJY297" s="331"/>
      <c r="IJZ297" s="332"/>
      <c r="IKA297" s="418"/>
      <c r="IKB297" s="223"/>
      <c r="IKC297" s="223"/>
      <c r="IKD297" s="333"/>
      <c r="IKE297" s="333"/>
      <c r="IKF297" s="223"/>
      <c r="IKG297" s="418"/>
      <c r="IKH297" s="418"/>
      <c r="IKI297" s="331"/>
      <c r="IKJ297" s="332"/>
      <c r="IKK297" s="418"/>
      <c r="IKL297" s="223"/>
      <c r="IKM297" s="223"/>
      <c r="IKN297" s="333"/>
      <c r="IKO297" s="333"/>
      <c r="IKP297" s="223"/>
      <c r="IKQ297" s="418"/>
      <c r="IKR297" s="418"/>
      <c r="IKS297" s="331"/>
      <c r="IKT297" s="332"/>
      <c r="IKU297" s="418"/>
      <c r="IKV297" s="223"/>
      <c r="IKW297" s="223"/>
      <c r="IKX297" s="333"/>
      <c r="IKY297" s="333"/>
      <c r="IKZ297" s="223"/>
      <c r="ILA297" s="418"/>
      <c r="ILB297" s="418"/>
      <c r="ILC297" s="331"/>
      <c r="ILD297" s="332"/>
      <c r="ILE297" s="418"/>
      <c r="ILF297" s="223"/>
      <c r="ILG297" s="223"/>
      <c r="ILH297" s="333"/>
      <c r="ILI297" s="333"/>
      <c r="ILJ297" s="223"/>
      <c r="ILK297" s="418"/>
      <c r="ILL297" s="418"/>
      <c r="ILM297" s="331"/>
      <c r="ILN297" s="332"/>
      <c r="ILO297" s="418"/>
      <c r="ILP297" s="223"/>
      <c r="ILQ297" s="223"/>
      <c r="ILR297" s="333"/>
      <c r="ILS297" s="333"/>
      <c r="ILT297" s="223"/>
      <c r="ILU297" s="418"/>
      <c r="ILV297" s="418"/>
      <c r="ILW297" s="331"/>
      <c r="ILX297" s="332"/>
      <c r="ILY297" s="418"/>
      <c r="ILZ297" s="223"/>
      <c r="IMA297" s="223"/>
      <c r="IMB297" s="333"/>
      <c r="IMC297" s="333"/>
      <c r="IMD297" s="223"/>
      <c r="IME297" s="418"/>
      <c r="IMF297" s="418"/>
      <c r="IMG297" s="331"/>
      <c r="IMH297" s="332"/>
      <c r="IMI297" s="418"/>
      <c r="IMJ297" s="223"/>
      <c r="IMK297" s="223"/>
      <c r="IML297" s="333"/>
      <c r="IMM297" s="333"/>
      <c r="IMN297" s="223"/>
      <c r="IMO297" s="418"/>
      <c r="IMP297" s="418"/>
      <c r="IMQ297" s="331"/>
      <c r="IMR297" s="332"/>
      <c r="IMS297" s="418"/>
      <c r="IMT297" s="223"/>
      <c r="IMU297" s="223"/>
      <c r="IMV297" s="333"/>
      <c r="IMW297" s="333"/>
      <c r="IMX297" s="223"/>
      <c r="IMY297" s="418"/>
      <c r="IMZ297" s="418"/>
      <c r="INA297" s="331"/>
      <c r="INB297" s="332"/>
      <c r="INC297" s="418"/>
      <c r="IND297" s="223"/>
      <c r="INE297" s="223"/>
      <c r="INF297" s="333"/>
      <c r="ING297" s="333"/>
      <c r="INH297" s="223"/>
      <c r="INI297" s="418"/>
      <c r="INJ297" s="418"/>
      <c r="INK297" s="331"/>
      <c r="INL297" s="332"/>
      <c r="INM297" s="418"/>
      <c r="INN297" s="223"/>
      <c r="INO297" s="223"/>
      <c r="INP297" s="333"/>
      <c r="INQ297" s="333"/>
      <c r="INR297" s="223"/>
      <c r="INS297" s="418"/>
      <c r="INT297" s="418"/>
      <c r="INU297" s="331"/>
      <c r="INV297" s="332"/>
      <c r="INW297" s="418"/>
      <c r="INX297" s="223"/>
      <c r="INY297" s="223"/>
      <c r="INZ297" s="333"/>
      <c r="IOA297" s="333"/>
      <c r="IOB297" s="223"/>
      <c r="IOC297" s="418"/>
      <c r="IOD297" s="418"/>
      <c r="IOE297" s="331"/>
      <c r="IOF297" s="332"/>
      <c r="IOG297" s="418"/>
      <c r="IOH297" s="223"/>
      <c r="IOI297" s="223"/>
      <c r="IOJ297" s="333"/>
      <c r="IOK297" s="333"/>
      <c r="IOL297" s="223"/>
      <c r="IOM297" s="418"/>
      <c r="ION297" s="418"/>
      <c r="IOO297" s="331"/>
      <c r="IOP297" s="332"/>
      <c r="IOQ297" s="418"/>
      <c r="IOR297" s="223"/>
      <c r="IOS297" s="223"/>
      <c r="IOT297" s="333"/>
      <c r="IOU297" s="333"/>
      <c r="IOV297" s="223"/>
      <c r="IOW297" s="418"/>
      <c r="IOX297" s="418"/>
      <c r="IOY297" s="331"/>
      <c r="IOZ297" s="332"/>
      <c r="IPA297" s="418"/>
      <c r="IPB297" s="223"/>
      <c r="IPC297" s="223"/>
      <c r="IPD297" s="333"/>
      <c r="IPE297" s="333"/>
      <c r="IPF297" s="223"/>
      <c r="IPG297" s="418"/>
      <c r="IPH297" s="418"/>
      <c r="IPI297" s="331"/>
      <c r="IPJ297" s="332"/>
      <c r="IPK297" s="418"/>
      <c r="IPL297" s="223"/>
      <c r="IPM297" s="223"/>
      <c r="IPN297" s="333"/>
      <c r="IPO297" s="333"/>
      <c r="IPP297" s="223"/>
      <c r="IPQ297" s="418"/>
      <c r="IPR297" s="418"/>
      <c r="IPS297" s="331"/>
      <c r="IPT297" s="332"/>
      <c r="IPU297" s="418"/>
      <c r="IPV297" s="223"/>
      <c r="IPW297" s="223"/>
      <c r="IPX297" s="333"/>
      <c r="IPY297" s="333"/>
      <c r="IPZ297" s="223"/>
      <c r="IQA297" s="418"/>
      <c r="IQB297" s="418"/>
      <c r="IQC297" s="331"/>
      <c r="IQD297" s="332"/>
      <c r="IQE297" s="418"/>
      <c r="IQF297" s="223"/>
      <c r="IQG297" s="223"/>
      <c r="IQH297" s="333"/>
      <c r="IQI297" s="333"/>
      <c r="IQJ297" s="223"/>
      <c r="IQK297" s="418"/>
      <c r="IQL297" s="418"/>
      <c r="IQM297" s="331"/>
      <c r="IQN297" s="332"/>
      <c r="IQO297" s="418"/>
      <c r="IQP297" s="223"/>
      <c r="IQQ297" s="223"/>
      <c r="IQR297" s="333"/>
      <c r="IQS297" s="333"/>
      <c r="IQT297" s="223"/>
      <c r="IQU297" s="418"/>
      <c r="IQV297" s="418"/>
      <c r="IQW297" s="331"/>
      <c r="IQX297" s="332"/>
      <c r="IQY297" s="418"/>
      <c r="IQZ297" s="223"/>
      <c r="IRA297" s="223"/>
      <c r="IRB297" s="333"/>
      <c r="IRC297" s="333"/>
      <c r="IRD297" s="223"/>
      <c r="IRE297" s="418"/>
      <c r="IRF297" s="418"/>
      <c r="IRG297" s="331"/>
      <c r="IRH297" s="332"/>
      <c r="IRI297" s="418"/>
      <c r="IRJ297" s="223"/>
      <c r="IRK297" s="223"/>
      <c r="IRL297" s="333"/>
      <c r="IRM297" s="333"/>
      <c r="IRN297" s="223"/>
      <c r="IRO297" s="418"/>
      <c r="IRP297" s="418"/>
      <c r="IRQ297" s="331"/>
      <c r="IRR297" s="332"/>
      <c r="IRS297" s="418"/>
      <c r="IRT297" s="223"/>
      <c r="IRU297" s="223"/>
      <c r="IRV297" s="333"/>
      <c r="IRW297" s="333"/>
      <c r="IRX297" s="223"/>
      <c r="IRY297" s="418"/>
      <c r="IRZ297" s="418"/>
      <c r="ISA297" s="331"/>
      <c r="ISB297" s="332"/>
      <c r="ISC297" s="418"/>
      <c r="ISD297" s="223"/>
      <c r="ISE297" s="223"/>
      <c r="ISF297" s="333"/>
      <c r="ISG297" s="333"/>
      <c r="ISH297" s="223"/>
      <c r="ISI297" s="418"/>
      <c r="ISJ297" s="418"/>
      <c r="ISK297" s="331"/>
      <c r="ISL297" s="332"/>
      <c r="ISM297" s="418"/>
      <c r="ISN297" s="223"/>
      <c r="ISO297" s="223"/>
      <c r="ISP297" s="333"/>
      <c r="ISQ297" s="333"/>
      <c r="ISR297" s="223"/>
      <c r="ISS297" s="418"/>
      <c r="IST297" s="418"/>
      <c r="ISU297" s="331"/>
      <c r="ISV297" s="332"/>
      <c r="ISW297" s="418"/>
      <c r="ISX297" s="223"/>
      <c r="ISY297" s="223"/>
      <c r="ISZ297" s="333"/>
      <c r="ITA297" s="333"/>
      <c r="ITB297" s="223"/>
      <c r="ITC297" s="418"/>
      <c r="ITD297" s="418"/>
      <c r="ITE297" s="331"/>
      <c r="ITF297" s="332"/>
      <c r="ITG297" s="418"/>
      <c r="ITH297" s="223"/>
      <c r="ITI297" s="223"/>
      <c r="ITJ297" s="333"/>
      <c r="ITK297" s="333"/>
      <c r="ITL297" s="223"/>
      <c r="ITM297" s="418"/>
      <c r="ITN297" s="418"/>
      <c r="ITO297" s="331"/>
      <c r="ITP297" s="332"/>
      <c r="ITQ297" s="418"/>
      <c r="ITR297" s="223"/>
      <c r="ITS297" s="223"/>
      <c r="ITT297" s="333"/>
      <c r="ITU297" s="333"/>
      <c r="ITV297" s="223"/>
      <c r="ITW297" s="418"/>
      <c r="ITX297" s="418"/>
      <c r="ITY297" s="331"/>
      <c r="ITZ297" s="332"/>
      <c r="IUA297" s="418"/>
      <c r="IUB297" s="223"/>
      <c r="IUC297" s="223"/>
      <c r="IUD297" s="333"/>
      <c r="IUE297" s="333"/>
      <c r="IUF297" s="223"/>
      <c r="IUG297" s="418"/>
      <c r="IUH297" s="418"/>
      <c r="IUI297" s="331"/>
      <c r="IUJ297" s="332"/>
      <c r="IUK297" s="418"/>
      <c r="IUL297" s="223"/>
      <c r="IUM297" s="223"/>
      <c r="IUN297" s="333"/>
      <c r="IUO297" s="333"/>
      <c r="IUP297" s="223"/>
      <c r="IUQ297" s="418"/>
      <c r="IUR297" s="418"/>
      <c r="IUS297" s="331"/>
      <c r="IUT297" s="332"/>
      <c r="IUU297" s="418"/>
      <c r="IUV297" s="223"/>
      <c r="IUW297" s="223"/>
      <c r="IUX297" s="333"/>
      <c r="IUY297" s="333"/>
      <c r="IUZ297" s="223"/>
      <c r="IVA297" s="418"/>
      <c r="IVB297" s="418"/>
      <c r="IVC297" s="331"/>
      <c r="IVD297" s="332"/>
      <c r="IVE297" s="418"/>
      <c r="IVF297" s="223"/>
      <c r="IVG297" s="223"/>
      <c r="IVH297" s="333"/>
      <c r="IVI297" s="333"/>
      <c r="IVJ297" s="223"/>
      <c r="IVK297" s="418"/>
      <c r="IVL297" s="418"/>
      <c r="IVM297" s="331"/>
      <c r="IVN297" s="332"/>
      <c r="IVO297" s="418"/>
      <c r="IVP297" s="223"/>
      <c r="IVQ297" s="223"/>
      <c r="IVR297" s="333"/>
      <c r="IVS297" s="333"/>
      <c r="IVT297" s="223"/>
      <c r="IVU297" s="418"/>
      <c r="IVV297" s="418"/>
      <c r="IVW297" s="331"/>
      <c r="IVX297" s="332"/>
      <c r="IVY297" s="418"/>
      <c r="IVZ297" s="223"/>
      <c r="IWA297" s="223"/>
      <c r="IWB297" s="333"/>
      <c r="IWC297" s="333"/>
      <c r="IWD297" s="223"/>
      <c r="IWE297" s="418"/>
      <c r="IWF297" s="418"/>
      <c r="IWG297" s="331"/>
      <c r="IWH297" s="332"/>
      <c r="IWI297" s="418"/>
      <c r="IWJ297" s="223"/>
      <c r="IWK297" s="223"/>
      <c r="IWL297" s="333"/>
      <c r="IWM297" s="333"/>
      <c r="IWN297" s="223"/>
      <c r="IWO297" s="418"/>
      <c r="IWP297" s="418"/>
      <c r="IWQ297" s="331"/>
      <c r="IWR297" s="332"/>
      <c r="IWS297" s="418"/>
      <c r="IWT297" s="223"/>
      <c r="IWU297" s="223"/>
      <c r="IWV297" s="333"/>
      <c r="IWW297" s="333"/>
      <c r="IWX297" s="223"/>
      <c r="IWY297" s="418"/>
      <c r="IWZ297" s="418"/>
      <c r="IXA297" s="331"/>
      <c r="IXB297" s="332"/>
      <c r="IXC297" s="418"/>
      <c r="IXD297" s="223"/>
      <c r="IXE297" s="223"/>
      <c r="IXF297" s="333"/>
      <c r="IXG297" s="333"/>
      <c r="IXH297" s="223"/>
      <c r="IXI297" s="418"/>
      <c r="IXJ297" s="418"/>
      <c r="IXK297" s="331"/>
      <c r="IXL297" s="332"/>
      <c r="IXM297" s="418"/>
      <c r="IXN297" s="223"/>
      <c r="IXO297" s="223"/>
      <c r="IXP297" s="333"/>
      <c r="IXQ297" s="333"/>
      <c r="IXR297" s="223"/>
      <c r="IXS297" s="418"/>
      <c r="IXT297" s="418"/>
      <c r="IXU297" s="331"/>
      <c r="IXV297" s="332"/>
      <c r="IXW297" s="418"/>
      <c r="IXX297" s="223"/>
      <c r="IXY297" s="223"/>
      <c r="IXZ297" s="333"/>
      <c r="IYA297" s="333"/>
      <c r="IYB297" s="223"/>
      <c r="IYC297" s="418"/>
      <c r="IYD297" s="418"/>
      <c r="IYE297" s="331"/>
      <c r="IYF297" s="332"/>
      <c r="IYG297" s="418"/>
      <c r="IYH297" s="223"/>
      <c r="IYI297" s="223"/>
      <c r="IYJ297" s="333"/>
      <c r="IYK297" s="333"/>
      <c r="IYL297" s="223"/>
      <c r="IYM297" s="418"/>
      <c r="IYN297" s="418"/>
      <c r="IYO297" s="331"/>
      <c r="IYP297" s="332"/>
      <c r="IYQ297" s="418"/>
      <c r="IYR297" s="223"/>
      <c r="IYS297" s="223"/>
      <c r="IYT297" s="333"/>
      <c r="IYU297" s="333"/>
      <c r="IYV297" s="223"/>
      <c r="IYW297" s="418"/>
      <c r="IYX297" s="418"/>
      <c r="IYY297" s="331"/>
      <c r="IYZ297" s="332"/>
      <c r="IZA297" s="418"/>
      <c r="IZB297" s="223"/>
      <c r="IZC297" s="223"/>
      <c r="IZD297" s="333"/>
      <c r="IZE297" s="333"/>
      <c r="IZF297" s="223"/>
      <c r="IZG297" s="418"/>
      <c r="IZH297" s="418"/>
      <c r="IZI297" s="331"/>
      <c r="IZJ297" s="332"/>
      <c r="IZK297" s="418"/>
      <c r="IZL297" s="223"/>
      <c r="IZM297" s="223"/>
      <c r="IZN297" s="333"/>
      <c r="IZO297" s="333"/>
      <c r="IZP297" s="223"/>
      <c r="IZQ297" s="418"/>
      <c r="IZR297" s="418"/>
      <c r="IZS297" s="331"/>
      <c r="IZT297" s="332"/>
      <c r="IZU297" s="418"/>
      <c r="IZV297" s="223"/>
      <c r="IZW297" s="223"/>
      <c r="IZX297" s="333"/>
      <c r="IZY297" s="333"/>
      <c r="IZZ297" s="223"/>
      <c r="JAA297" s="418"/>
      <c r="JAB297" s="418"/>
      <c r="JAC297" s="331"/>
      <c r="JAD297" s="332"/>
      <c r="JAE297" s="418"/>
      <c r="JAF297" s="223"/>
      <c r="JAG297" s="223"/>
      <c r="JAH297" s="333"/>
      <c r="JAI297" s="333"/>
      <c r="JAJ297" s="223"/>
      <c r="JAK297" s="418"/>
      <c r="JAL297" s="418"/>
      <c r="JAM297" s="331"/>
      <c r="JAN297" s="332"/>
      <c r="JAO297" s="418"/>
      <c r="JAP297" s="223"/>
      <c r="JAQ297" s="223"/>
      <c r="JAR297" s="333"/>
      <c r="JAS297" s="333"/>
      <c r="JAT297" s="223"/>
      <c r="JAU297" s="418"/>
      <c r="JAV297" s="418"/>
      <c r="JAW297" s="331"/>
      <c r="JAX297" s="332"/>
      <c r="JAY297" s="418"/>
      <c r="JAZ297" s="223"/>
      <c r="JBA297" s="223"/>
      <c r="JBB297" s="333"/>
      <c r="JBC297" s="333"/>
      <c r="JBD297" s="223"/>
      <c r="JBE297" s="418"/>
      <c r="JBF297" s="418"/>
      <c r="JBG297" s="331"/>
      <c r="JBH297" s="332"/>
      <c r="JBI297" s="418"/>
      <c r="JBJ297" s="223"/>
      <c r="JBK297" s="223"/>
      <c r="JBL297" s="333"/>
      <c r="JBM297" s="333"/>
      <c r="JBN297" s="223"/>
      <c r="JBO297" s="418"/>
      <c r="JBP297" s="418"/>
      <c r="JBQ297" s="331"/>
      <c r="JBR297" s="332"/>
      <c r="JBS297" s="418"/>
      <c r="JBT297" s="223"/>
      <c r="JBU297" s="223"/>
      <c r="JBV297" s="333"/>
      <c r="JBW297" s="333"/>
      <c r="JBX297" s="223"/>
      <c r="JBY297" s="418"/>
      <c r="JBZ297" s="418"/>
      <c r="JCA297" s="331"/>
      <c r="JCB297" s="332"/>
      <c r="JCC297" s="418"/>
      <c r="JCD297" s="223"/>
      <c r="JCE297" s="223"/>
      <c r="JCF297" s="333"/>
      <c r="JCG297" s="333"/>
      <c r="JCH297" s="223"/>
      <c r="JCI297" s="418"/>
      <c r="JCJ297" s="418"/>
      <c r="JCK297" s="331"/>
      <c r="JCL297" s="332"/>
      <c r="JCM297" s="418"/>
      <c r="JCN297" s="223"/>
      <c r="JCO297" s="223"/>
      <c r="JCP297" s="333"/>
      <c r="JCQ297" s="333"/>
      <c r="JCR297" s="223"/>
      <c r="JCS297" s="418"/>
      <c r="JCT297" s="418"/>
      <c r="JCU297" s="331"/>
      <c r="JCV297" s="332"/>
      <c r="JCW297" s="418"/>
      <c r="JCX297" s="223"/>
      <c r="JCY297" s="223"/>
      <c r="JCZ297" s="333"/>
      <c r="JDA297" s="333"/>
      <c r="JDB297" s="223"/>
      <c r="JDC297" s="418"/>
      <c r="JDD297" s="418"/>
      <c r="JDE297" s="331"/>
      <c r="JDF297" s="332"/>
      <c r="JDG297" s="418"/>
      <c r="JDH297" s="223"/>
      <c r="JDI297" s="223"/>
      <c r="JDJ297" s="333"/>
      <c r="JDK297" s="333"/>
      <c r="JDL297" s="223"/>
      <c r="JDM297" s="418"/>
      <c r="JDN297" s="418"/>
      <c r="JDO297" s="331"/>
      <c r="JDP297" s="332"/>
      <c r="JDQ297" s="418"/>
      <c r="JDR297" s="223"/>
      <c r="JDS297" s="223"/>
      <c r="JDT297" s="333"/>
      <c r="JDU297" s="333"/>
      <c r="JDV297" s="223"/>
      <c r="JDW297" s="418"/>
      <c r="JDX297" s="418"/>
      <c r="JDY297" s="331"/>
      <c r="JDZ297" s="332"/>
      <c r="JEA297" s="418"/>
      <c r="JEB297" s="223"/>
      <c r="JEC297" s="223"/>
      <c r="JED297" s="333"/>
      <c r="JEE297" s="333"/>
      <c r="JEF297" s="223"/>
      <c r="JEG297" s="418"/>
      <c r="JEH297" s="418"/>
      <c r="JEI297" s="331"/>
      <c r="JEJ297" s="332"/>
      <c r="JEK297" s="418"/>
      <c r="JEL297" s="223"/>
      <c r="JEM297" s="223"/>
      <c r="JEN297" s="333"/>
      <c r="JEO297" s="333"/>
      <c r="JEP297" s="223"/>
      <c r="JEQ297" s="418"/>
      <c r="JER297" s="418"/>
      <c r="JES297" s="331"/>
      <c r="JET297" s="332"/>
      <c r="JEU297" s="418"/>
      <c r="JEV297" s="223"/>
      <c r="JEW297" s="223"/>
      <c r="JEX297" s="333"/>
      <c r="JEY297" s="333"/>
      <c r="JEZ297" s="223"/>
      <c r="JFA297" s="418"/>
      <c r="JFB297" s="418"/>
      <c r="JFC297" s="331"/>
      <c r="JFD297" s="332"/>
      <c r="JFE297" s="418"/>
      <c r="JFF297" s="223"/>
      <c r="JFG297" s="223"/>
      <c r="JFH297" s="333"/>
      <c r="JFI297" s="333"/>
      <c r="JFJ297" s="223"/>
      <c r="JFK297" s="418"/>
      <c r="JFL297" s="418"/>
      <c r="JFM297" s="331"/>
      <c r="JFN297" s="332"/>
      <c r="JFO297" s="418"/>
      <c r="JFP297" s="223"/>
      <c r="JFQ297" s="223"/>
      <c r="JFR297" s="333"/>
      <c r="JFS297" s="333"/>
      <c r="JFT297" s="223"/>
      <c r="JFU297" s="418"/>
      <c r="JFV297" s="418"/>
      <c r="JFW297" s="331"/>
      <c r="JFX297" s="332"/>
      <c r="JFY297" s="418"/>
      <c r="JFZ297" s="223"/>
      <c r="JGA297" s="223"/>
      <c r="JGB297" s="333"/>
      <c r="JGC297" s="333"/>
      <c r="JGD297" s="223"/>
      <c r="JGE297" s="418"/>
      <c r="JGF297" s="418"/>
      <c r="JGG297" s="331"/>
      <c r="JGH297" s="332"/>
      <c r="JGI297" s="418"/>
      <c r="JGJ297" s="223"/>
      <c r="JGK297" s="223"/>
      <c r="JGL297" s="333"/>
      <c r="JGM297" s="333"/>
      <c r="JGN297" s="223"/>
      <c r="JGO297" s="418"/>
      <c r="JGP297" s="418"/>
      <c r="JGQ297" s="331"/>
      <c r="JGR297" s="332"/>
      <c r="JGS297" s="418"/>
      <c r="JGT297" s="223"/>
      <c r="JGU297" s="223"/>
      <c r="JGV297" s="333"/>
      <c r="JGW297" s="333"/>
      <c r="JGX297" s="223"/>
      <c r="JGY297" s="418"/>
      <c r="JGZ297" s="418"/>
      <c r="JHA297" s="331"/>
      <c r="JHB297" s="332"/>
      <c r="JHC297" s="418"/>
      <c r="JHD297" s="223"/>
      <c r="JHE297" s="223"/>
      <c r="JHF297" s="333"/>
      <c r="JHG297" s="333"/>
      <c r="JHH297" s="223"/>
      <c r="JHI297" s="418"/>
      <c r="JHJ297" s="418"/>
      <c r="JHK297" s="331"/>
      <c r="JHL297" s="332"/>
      <c r="JHM297" s="418"/>
      <c r="JHN297" s="223"/>
      <c r="JHO297" s="223"/>
      <c r="JHP297" s="333"/>
      <c r="JHQ297" s="333"/>
      <c r="JHR297" s="223"/>
      <c r="JHS297" s="418"/>
      <c r="JHT297" s="418"/>
      <c r="JHU297" s="331"/>
      <c r="JHV297" s="332"/>
      <c r="JHW297" s="418"/>
      <c r="JHX297" s="223"/>
      <c r="JHY297" s="223"/>
      <c r="JHZ297" s="333"/>
      <c r="JIA297" s="333"/>
      <c r="JIB297" s="223"/>
      <c r="JIC297" s="418"/>
      <c r="JID297" s="418"/>
      <c r="JIE297" s="331"/>
      <c r="JIF297" s="332"/>
      <c r="JIG297" s="418"/>
      <c r="JIH297" s="223"/>
      <c r="JII297" s="223"/>
      <c r="JIJ297" s="333"/>
      <c r="JIK297" s="333"/>
      <c r="JIL297" s="223"/>
      <c r="JIM297" s="418"/>
      <c r="JIN297" s="418"/>
      <c r="JIO297" s="331"/>
      <c r="JIP297" s="332"/>
      <c r="JIQ297" s="418"/>
      <c r="JIR297" s="223"/>
      <c r="JIS297" s="223"/>
      <c r="JIT297" s="333"/>
      <c r="JIU297" s="333"/>
      <c r="JIV297" s="223"/>
      <c r="JIW297" s="418"/>
      <c r="JIX297" s="418"/>
      <c r="JIY297" s="331"/>
      <c r="JIZ297" s="332"/>
      <c r="JJA297" s="418"/>
      <c r="JJB297" s="223"/>
      <c r="JJC297" s="223"/>
      <c r="JJD297" s="333"/>
      <c r="JJE297" s="333"/>
      <c r="JJF297" s="223"/>
      <c r="JJG297" s="418"/>
      <c r="JJH297" s="418"/>
      <c r="JJI297" s="331"/>
      <c r="JJJ297" s="332"/>
      <c r="JJK297" s="418"/>
      <c r="JJL297" s="223"/>
      <c r="JJM297" s="223"/>
      <c r="JJN297" s="333"/>
      <c r="JJO297" s="333"/>
      <c r="JJP297" s="223"/>
      <c r="JJQ297" s="418"/>
      <c r="JJR297" s="418"/>
      <c r="JJS297" s="331"/>
      <c r="JJT297" s="332"/>
      <c r="JJU297" s="418"/>
      <c r="JJV297" s="223"/>
      <c r="JJW297" s="223"/>
      <c r="JJX297" s="333"/>
      <c r="JJY297" s="333"/>
      <c r="JJZ297" s="223"/>
      <c r="JKA297" s="418"/>
      <c r="JKB297" s="418"/>
      <c r="JKC297" s="331"/>
      <c r="JKD297" s="332"/>
      <c r="JKE297" s="418"/>
      <c r="JKF297" s="223"/>
      <c r="JKG297" s="223"/>
      <c r="JKH297" s="333"/>
      <c r="JKI297" s="333"/>
      <c r="JKJ297" s="223"/>
      <c r="JKK297" s="418"/>
      <c r="JKL297" s="418"/>
      <c r="JKM297" s="331"/>
      <c r="JKN297" s="332"/>
      <c r="JKO297" s="418"/>
      <c r="JKP297" s="223"/>
      <c r="JKQ297" s="223"/>
      <c r="JKR297" s="333"/>
      <c r="JKS297" s="333"/>
      <c r="JKT297" s="223"/>
      <c r="JKU297" s="418"/>
      <c r="JKV297" s="418"/>
      <c r="JKW297" s="331"/>
      <c r="JKX297" s="332"/>
      <c r="JKY297" s="418"/>
      <c r="JKZ297" s="223"/>
      <c r="JLA297" s="223"/>
      <c r="JLB297" s="333"/>
      <c r="JLC297" s="333"/>
      <c r="JLD297" s="223"/>
      <c r="JLE297" s="418"/>
      <c r="JLF297" s="418"/>
      <c r="JLG297" s="331"/>
      <c r="JLH297" s="332"/>
      <c r="JLI297" s="418"/>
      <c r="JLJ297" s="223"/>
      <c r="JLK297" s="223"/>
      <c r="JLL297" s="333"/>
      <c r="JLM297" s="333"/>
      <c r="JLN297" s="223"/>
      <c r="JLO297" s="418"/>
      <c r="JLP297" s="418"/>
      <c r="JLQ297" s="331"/>
      <c r="JLR297" s="332"/>
      <c r="JLS297" s="418"/>
      <c r="JLT297" s="223"/>
      <c r="JLU297" s="223"/>
      <c r="JLV297" s="333"/>
      <c r="JLW297" s="333"/>
      <c r="JLX297" s="223"/>
      <c r="JLY297" s="418"/>
      <c r="JLZ297" s="418"/>
      <c r="JMA297" s="331"/>
      <c r="JMB297" s="332"/>
      <c r="JMC297" s="418"/>
      <c r="JMD297" s="223"/>
      <c r="JME297" s="223"/>
      <c r="JMF297" s="333"/>
      <c r="JMG297" s="333"/>
      <c r="JMH297" s="223"/>
      <c r="JMI297" s="418"/>
      <c r="JMJ297" s="418"/>
      <c r="JMK297" s="331"/>
      <c r="JML297" s="332"/>
      <c r="JMM297" s="418"/>
      <c r="JMN297" s="223"/>
      <c r="JMO297" s="223"/>
      <c r="JMP297" s="333"/>
      <c r="JMQ297" s="333"/>
      <c r="JMR297" s="223"/>
      <c r="JMS297" s="418"/>
      <c r="JMT297" s="418"/>
      <c r="JMU297" s="331"/>
      <c r="JMV297" s="332"/>
      <c r="JMW297" s="418"/>
      <c r="JMX297" s="223"/>
      <c r="JMY297" s="223"/>
      <c r="JMZ297" s="333"/>
      <c r="JNA297" s="333"/>
      <c r="JNB297" s="223"/>
      <c r="JNC297" s="418"/>
      <c r="JND297" s="418"/>
      <c r="JNE297" s="331"/>
      <c r="JNF297" s="332"/>
      <c r="JNG297" s="418"/>
      <c r="JNH297" s="223"/>
      <c r="JNI297" s="223"/>
      <c r="JNJ297" s="333"/>
      <c r="JNK297" s="333"/>
      <c r="JNL297" s="223"/>
      <c r="JNM297" s="418"/>
      <c r="JNN297" s="418"/>
      <c r="JNO297" s="331"/>
      <c r="JNP297" s="332"/>
      <c r="JNQ297" s="418"/>
      <c r="JNR297" s="223"/>
      <c r="JNS297" s="223"/>
      <c r="JNT297" s="333"/>
      <c r="JNU297" s="333"/>
      <c r="JNV297" s="223"/>
      <c r="JNW297" s="418"/>
      <c r="JNX297" s="418"/>
      <c r="JNY297" s="331"/>
      <c r="JNZ297" s="332"/>
      <c r="JOA297" s="418"/>
      <c r="JOB297" s="223"/>
      <c r="JOC297" s="223"/>
      <c r="JOD297" s="333"/>
      <c r="JOE297" s="333"/>
      <c r="JOF297" s="223"/>
      <c r="JOG297" s="418"/>
      <c r="JOH297" s="418"/>
      <c r="JOI297" s="331"/>
      <c r="JOJ297" s="332"/>
      <c r="JOK297" s="418"/>
      <c r="JOL297" s="223"/>
      <c r="JOM297" s="223"/>
      <c r="JON297" s="333"/>
      <c r="JOO297" s="333"/>
      <c r="JOP297" s="223"/>
      <c r="JOQ297" s="418"/>
      <c r="JOR297" s="418"/>
      <c r="JOS297" s="331"/>
      <c r="JOT297" s="332"/>
      <c r="JOU297" s="418"/>
      <c r="JOV297" s="223"/>
      <c r="JOW297" s="223"/>
      <c r="JOX297" s="333"/>
      <c r="JOY297" s="333"/>
      <c r="JOZ297" s="223"/>
      <c r="JPA297" s="418"/>
      <c r="JPB297" s="418"/>
      <c r="JPC297" s="331"/>
      <c r="JPD297" s="332"/>
      <c r="JPE297" s="418"/>
      <c r="JPF297" s="223"/>
      <c r="JPG297" s="223"/>
      <c r="JPH297" s="333"/>
      <c r="JPI297" s="333"/>
      <c r="JPJ297" s="223"/>
      <c r="JPK297" s="418"/>
      <c r="JPL297" s="418"/>
      <c r="JPM297" s="331"/>
      <c r="JPN297" s="332"/>
      <c r="JPO297" s="418"/>
      <c r="JPP297" s="223"/>
      <c r="JPQ297" s="223"/>
      <c r="JPR297" s="333"/>
      <c r="JPS297" s="333"/>
      <c r="JPT297" s="223"/>
      <c r="JPU297" s="418"/>
      <c r="JPV297" s="418"/>
      <c r="JPW297" s="331"/>
      <c r="JPX297" s="332"/>
      <c r="JPY297" s="418"/>
      <c r="JPZ297" s="223"/>
      <c r="JQA297" s="223"/>
      <c r="JQB297" s="333"/>
      <c r="JQC297" s="333"/>
      <c r="JQD297" s="223"/>
      <c r="JQE297" s="418"/>
      <c r="JQF297" s="418"/>
      <c r="JQG297" s="331"/>
      <c r="JQH297" s="332"/>
      <c r="JQI297" s="418"/>
      <c r="JQJ297" s="223"/>
      <c r="JQK297" s="223"/>
      <c r="JQL297" s="333"/>
      <c r="JQM297" s="333"/>
      <c r="JQN297" s="223"/>
      <c r="JQO297" s="418"/>
      <c r="JQP297" s="418"/>
      <c r="JQQ297" s="331"/>
      <c r="JQR297" s="332"/>
      <c r="JQS297" s="418"/>
      <c r="JQT297" s="223"/>
      <c r="JQU297" s="223"/>
      <c r="JQV297" s="333"/>
      <c r="JQW297" s="333"/>
      <c r="JQX297" s="223"/>
      <c r="JQY297" s="418"/>
      <c r="JQZ297" s="418"/>
      <c r="JRA297" s="331"/>
      <c r="JRB297" s="332"/>
      <c r="JRC297" s="418"/>
      <c r="JRD297" s="223"/>
      <c r="JRE297" s="223"/>
      <c r="JRF297" s="333"/>
      <c r="JRG297" s="333"/>
      <c r="JRH297" s="223"/>
      <c r="JRI297" s="418"/>
      <c r="JRJ297" s="418"/>
      <c r="JRK297" s="331"/>
      <c r="JRL297" s="332"/>
      <c r="JRM297" s="418"/>
      <c r="JRN297" s="223"/>
      <c r="JRO297" s="223"/>
      <c r="JRP297" s="333"/>
      <c r="JRQ297" s="333"/>
      <c r="JRR297" s="223"/>
      <c r="JRS297" s="418"/>
      <c r="JRT297" s="418"/>
      <c r="JRU297" s="331"/>
      <c r="JRV297" s="332"/>
      <c r="JRW297" s="418"/>
      <c r="JRX297" s="223"/>
      <c r="JRY297" s="223"/>
      <c r="JRZ297" s="333"/>
      <c r="JSA297" s="333"/>
      <c r="JSB297" s="223"/>
      <c r="JSC297" s="418"/>
      <c r="JSD297" s="418"/>
      <c r="JSE297" s="331"/>
      <c r="JSF297" s="332"/>
      <c r="JSG297" s="418"/>
      <c r="JSH297" s="223"/>
      <c r="JSI297" s="223"/>
      <c r="JSJ297" s="333"/>
      <c r="JSK297" s="333"/>
      <c r="JSL297" s="223"/>
      <c r="JSM297" s="418"/>
      <c r="JSN297" s="418"/>
      <c r="JSO297" s="331"/>
      <c r="JSP297" s="332"/>
      <c r="JSQ297" s="418"/>
      <c r="JSR297" s="223"/>
      <c r="JSS297" s="223"/>
      <c r="JST297" s="333"/>
      <c r="JSU297" s="333"/>
      <c r="JSV297" s="223"/>
      <c r="JSW297" s="418"/>
      <c r="JSX297" s="418"/>
      <c r="JSY297" s="331"/>
      <c r="JSZ297" s="332"/>
      <c r="JTA297" s="418"/>
      <c r="JTB297" s="223"/>
      <c r="JTC297" s="223"/>
      <c r="JTD297" s="333"/>
      <c r="JTE297" s="333"/>
      <c r="JTF297" s="223"/>
      <c r="JTG297" s="418"/>
      <c r="JTH297" s="418"/>
      <c r="JTI297" s="331"/>
      <c r="JTJ297" s="332"/>
      <c r="JTK297" s="418"/>
      <c r="JTL297" s="223"/>
      <c r="JTM297" s="223"/>
      <c r="JTN297" s="333"/>
      <c r="JTO297" s="333"/>
      <c r="JTP297" s="223"/>
      <c r="JTQ297" s="418"/>
      <c r="JTR297" s="418"/>
      <c r="JTS297" s="331"/>
      <c r="JTT297" s="332"/>
      <c r="JTU297" s="418"/>
      <c r="JTV297" s="223"/>
      <c r="JTW297" s="223"/>
      <c r="JTX297" s="333"/>
      <c r="JTY297" s="333"/>
      <c r="JTZ297" s="223"/>
      <c r="JUA297" s="418"/>
      <c r="JUB297" s="418"/>
      <c r="JUC297" s="331"/>
      <c r="JUD297" s="332"/>
      <c r="JUE297" s="418"/>
      <c r="JUF297" s="223"/>
      <c r="JUG297" s="223"/>
      <c r="JUH297" s="333"/>
      <c r="JUI297" s="333"/>
      <c r="JUJ297" s="223"/>
      <c r="JUK297" s="418"/>
      <c r="JUL297" s="418"/>
      <c r="JUM297" s="331"/>
      <c r="JUN297" s="332"/>
      <c r="JUO297" s="418"/>
      <c r="JUP297" s="223"/>
      <c r="JUQ297" s="223"/>
      <c r="JUR297" s="333"/>
      <c r="JUS297" s="333"/>
      <c r="JUT297" s="223"/>
      <c r="JUU297" s="418"/>
      <c r="JUV297" s="418"/>
      <c r="JUW297" s="331"/>
      <c r="JUX297" s="332"/>
      <c r="JUY297" s="418"/>
      <c r="JUZ297" s="223"/>
      <c r="JVA297" s="223"/>
      <c r="JVB297" s="333"/>
      <c r="JVC297" s="333"/>
      <c r="JVD297" s="223"/>
      <c r="JVE297" s="418"/>
      <c r="JVF297" s="418"/>
      <c r="JVG297" s="331"/>
      <c r="JVH297" s="332"/>
      <c r="JVI297" s="418"/>
      <c r="JVJ297" s="223"/>
      <c r="JVK297" s="223"/>
      <c r="JVL297" s="333"/>
      <c r="JVM297" s="333"/>
      <c r="JVN297" s="223"/>
      <c r="JVO297" s="418"/>
      <c r="JVP297" s="418"/>
      <c r="JVQ297" s="331"/>
      <c r="JVR297" s="332"/>
      <c r="JVS297" s="418"/>
      <c r="JVT297" s="223"/>
      <c r="JVU297" s="223"/>
      <c r="JVV297" s="333"/>
      <c r="JVW297" s="333"/>
      <c r="JVX297" s="223"/>
      <c r="JVY297" s="418"/>
      <c r="JVZ297" s="418"/>
      <c r="JWA297" s="331"/>
      <c r="JWB297" s="332"/>
      <c r="JWC297" s="418"/>
      <c r="JWD297" s="223"/>
      <c r="JWE297" s="223"/>
      <c r="JWF297" s="333"/>
      <c r="JWG297" s="333"/>
      <c r="JWH297" s="223"/>
      <c r="JWI297" s="418"/>
      <c r="JWJ297" s="418"/>
      <c r="JWK297" s="331"/>
      <c r="JWL297" s="332"/>
      <c r="JWM297" s="418"/>
      <c r="JWN297" s="223"/>
      <c r="JWO297" s="223"/>
      <c r="JWP297" s="333"/>
      <c r="JWQ297" s="333"/>
      <c r="JWR297" s="223"/>
      <c r="JWS297" s="418"/>
      <c r="JWT297" s="418"/>
      <c r="JWU297" s="331"/>
      <c r="JWV297" s="332"/>
      <c r="JWW297" s="418"/>
      <c r="JWX297" s="223"/>
      <c r="JWY297" s="223"/>
      <c r="JWZ297" s="333"/>
      <c r="JXA297" s="333"/>
      <c r="JXB297" s="223"/>
      <c r="JXC297" s="418"/>
      <c r="JXD297" s="418"/>
      <c r="JXE297" s="331"/>
      <c r="JXF297" s="332"/>
      <c r="JXG297" s="418"/>
      <c r="JXH297" s="223"/>
      <c r="JXI297" s="223"/>
      <c r="JXJ297" s="333"/>
      <c r="JXK297" s="333"/>
      <c r="JXL297" s="223"/>
      <c r="JXM297" s="418"/>
      <c r="JXN297" s="418"/>
      <c r="JXO297" s="331"/>
      <c r="JXP297" s="332"/>
      <c r="JXQ297" s="418"/>
      <c r="JXR297" s="223"/>
      <c r="JXS297" s="223"/>
      <c r="JXT297" s="333"/>
      <c r="JXU297" s="333"/>
      <c r="JXV297" s="223"/>
      <c r="JXW297" s="418"/>
      <c r="JXX297" s="418"/>
      <c r="JXY297" s="331"/>
      <c r="JXZ297" s="332"/>
      <c r="JYA297" s="418"/>
      <c r="JYB297" s="223"/>
      <c r="JYC297" s="223"/>
      <c r="JYD297" s="333"/>
      <c r="JYE297" s="333"/>
      <c r="JYF297" s="223"/>
      <c r="JYG297" s="418"/>
      <c r="JYH297" s="418"/>
      <c r="JYI297" s="331"/>
      <c r="JYJ297" s="332"/>
      <c r="JYK297" s="418"/>
      <c r="JYL297" s="223"/>
      <c r="JYM297" s="223"/>
      <c r="JYN297" s="333"/>
      <c r="JYO297" s="333"/>
      <c r="JYP297" s="223"/>
      <c r="JYQ297" s="418"/>
      <c r="JYR297" s="418"/>
      <c r="JYS297" s="331"/>
      <c r="JYT297" s="332"/>
      <c r="JYU297" s="418"/>
      <c r="JYV297" s="223"/>
      <c r="JYW297" s="223"/>
      <c r="JYX297" s="333"/>
      <c r="JYY297" s="333"/>
      <c r="JYZ297" s="223"/>
      <c r="JZA297" s="418"/>
      <c r="JZB297" s="418"/>
      <c r="JZC297" s="331"/>
      <c r="JZD297" s="332"/>
      <c r="JZE297" s="418"/>
      <c r="JZF297" s="223"/>
      <c r="JZG297" s="223"/>
      <c r="JZH297" s="333"/>
      <c r="JZI297" s="333"/>
      <c r="JZJ297" s="223"/>
      <c r="JZK297" s="418"/>
      <c r="JZL297" s="418"/>
      <c r="JZM297" s="331"/>
      <c r="JZN297" s="332"/>
      <c r="JZO297" s="418"/>
      <c r="JZP297" s="223"/>
      <c r="JZQ297" s="223"/>
      <c r="JZR297" s="333"/>
      <c r="JZS297" s="333"/>
      <c r="JZT297" s="223"/>
      <c r="JZU297" s="418"/>
      <c r="JZV297" s="418"/>
      <c r="JZW297" s="331"/>
      <c r="JZX297" s="332"/>
      <c r="JZY297" s="418"/>
      <c r="JZZ297" s="223"/>
      <c r="KAA297" s="223"/>
      <c r="KAB297" s="333"/>
      <c r="KAC297" s="333"/>
      <c r="KAD297" s="223"/>
      <c r="KAE297" s="418"/>
      <c r="KAF297" s="418"/>
      <c r="KAG297" s="331"/>
      <c r="KAH297" s="332"/>
      <c r="KAI297" s="418"/>
      <c r="KAJ297" s="223"/>
      <c r="KAK297" s="223"/>
      <c r="KAL297" s="333"/>
      <c r="KAM297" s="333"/>
      <c r="KAN297" s="223"/>
      <c r="KAO297" s="418"/>
      <c r="KAP297" s="418"/>
      <c r="KAQ297" s="331"/>
      <c r="KAR297" s="332"/>
      <c r="KAS297" s="418"/>
      <c r="KAT297" s="223"/>
      <c r="KAU297" s="223"/>
      <c r="KAV297" s="333"/>
      <c r="KAW297" s="333"/>
      <c r="KAX297" s="223"/>
      <c r="KAY297" s="418"/>
      <c r="KAZ297" s="418"/>
      <c r="KBA297" s="331"/>
      <c r="KBB297" s="332"/>
      <c r="KBC297" s="418"/>
      <c r="KBD297" s="223"/>
      <c r="KBE297" s="223"/>
      <c r="KBF297" s="333"/>
      <c r="KBG297" s="333"/>
      <c r="KBH297" s="223"/>
      <c r="KBI297" s="418"/>
      <c r="KBJ297" s="418"/>
      <c r="KBK297" s="331"/>
      <c r="KBL297" s="332"/>
      <c r="KBM297" s="418"/>
      <c r="KBN297" s="223"/>
      <c r="KBO297" s="223"/>
      <c r="KBP297" s="333"/>
      <c r="KBQ297" s="333"/>
      <c r="KBR297" s="223"/>
      <c r="KBS297" s="418"/>
      <c r="KBT297" s="418"/>
      <c r="KBU297" s="331"/>
      <c r="KBV297" s="332"/>
      <c r="KBW297" s="418"/>
      <c r="KBX297" s="223"/>
      <c r="KBY297" s="223"/>
      <c r="KBZ297" s="333"/>
      <c r="KCA297" s="333"/>
      <c r="KCB297" s="223"/>
      <c r="KCC297" s="418"/>
      <c r="KCD297" s="418"/>
      <c r="KCE297" s="331"/>
      <c r="KCF297" s="332"/>
      <c r="KCG297" s="418"/>
      <c r="KCH297" s="223"/>
      <c r="KCI297" s="223"/>
      <c r="KCJ297" s="333"/>
      <c r="KCK297" s="333"/>
      <c r="KCL297" s="223"/>
      <c r="KCM297" s="418"/>
      <c r="KCN297" s="418"/>
      <c r="KCO297" s="331"/>
      <c r="KCP297" s="332"/>
      <c r="KCQ297" s="418"/>
      <c r="KCR297" s="223"/>
      <c r="KCS297" s="223"/>
      <c r="KCT297" s="333"/>
      <c r="KCU297" s="333"/>
      <c r="KCV297" s="223"/>
      <c r="KCW297" s="418"/>
      <c r="KCX297" s="418"/>
      <c r="KCY297" s="331"/>
      <c r="KCZ297" s="332"/>
      <c r="KDA297" s="418"/>
      <c r="KDB297" s="223"/>
      <c r="KDC297" s="223"/>
      <c r="KDD297" s="333"/>
      <c r="KDE297" s="333"/>
      <c r="KDF297" s="223"/>
      <c r="KDG297" s="418"/>
      <c r="KDH297" s="418"/>
      <c r="KDI297" s="331"/>
      <c r="KDJ297" s="332"/>
      <c r="KDK297" s="418"/>
      <c r="KDL297" s="223"/>
      <c r="KDM297" s="223"/>
      <c r="KDN297" s="333"/>
      <c r="KDO297" s="333"/>
      <c r="KDP297" s="223"/>
      <c r="KDQ297" s="418"/>
      <c r="KDR297" s="418"/>
      <c r="KDS297" s="331"/>
      <c r="KDT297" s="332"/>
      <c r="KDU297" s="418"/>
      <c r="KDV297" s="223"/>
      <c r="KDW297" s="223"/>
      <c r="KDX297" s="333"/>
      <c r="KDY297" s="333"/>
      <c r="KDZ297" s="223"/>
      <c r="KEA297" s="418"/>
      <c r="KEB297" s="418"/>
      <c r="KEC297" s="331"/>
      <c r="KED297" s="332"/>
      <c r="KEE297" s="418"/>
      <c r="KEF297" s="223"/>
      <c r="KEG297" s="223"/>
      <c r="KEH297" s="333"/>
      <c r="KEI297" s="333"/>
      <c r="KEJ297" s="223"/>
      <c r="KEK297" s="418"/>
      <c r="KEL297" s="418"/>
      <c r="KEM297" s="331"/>
      <c r="KEN297" s="332"/>
      <c r="KEO297" s="418"/>
      <c r="KEP297" s="223"/>
      <c r="KEQ297" s="223"/>
      <c r="KER297" s="333"/>
      <c r="KES297" s="333"/>
      <c r="KET297" s="223"/>
      <c r="KEU297" s="418"/>
      <c r="KEV297" s="418"/>
      <c r="KEW297" s="331"/>
      <c r="KEX297" s="332"/>
      <c r="KEY297" s="418"/>
      <c r="KEZ297" s="223"/>
      <c r="KFA297" s="223"/>
      <c r="KFB297" s="333"/>
      <c r="KFC297" s="333"/>
      <c r="KFD297" s="223"/>
      <c r="KFE297" s="418"/>
      <c r="KFF297" s="418"/>
      <c r="KFG297" s="331"/>
      <c r="KFH297" s="332"/>
      <c r="KFI297" s="418"/>
      <c r="KFJ297" s="223"/>
      <c r="KFK297" s="223"/>
      <c r="KFL297" s="333"/>
      <c r="KFM297" s="333"/>
      <c r="KFN297" s="223"/>
      <c r="KFO297" s="418"/>
      <c r="KFP297" s="418"/>
      <c r="KFQ297" s="331"/>
      <c r="KFR297" s="332"/>
      <c r="KFS297" s="418"/>
      <c r="KFT297" s="223"/>
      <c r="KFU297" s="223"/>
      <c r="KFV297" s="333"/>
      <c r="KFW297" s="333"/>
      <c r="KFX297" s="223"/>
      <c r="KFY297" s="418"/>
      <c r="KFZ297" s="418"/>
      <c r="KGA297" s="331"/>
      <c r="KGB297" s="332"/>
      <c r="KGC297" s="418"/>
      <c r="KGD297" s="223"/>
      <c r="KGE297" s="223"/>
      <c r="KGF297" s="333"/>
      <c r="KGG297" s="333"/>
      <c r="KGH297" s="223"/>
      <c r="KGI297" s="418"/>
      <c r="KGJ297" s="418"/>
      <c r="KGK297" s="331"/>
      <c r="KGL297" s="332"/>
      <c r="KGM297" s="418"/>
      <c r="KGN297" s="223"/>
      <c r="KGO297" s="223"/>
      <c r="KGP297" s="333"/>
      <c r="KGQ297" s="333"/>
      <c r="KGR297" s="223"/>
      <c r="KGS297" s="418"/>
      <c r="KGT297" s="418"/>
      <c r="KGU297" s="331"/>
      <c r="KGV297" s="332"/>
      <c r="KGW297" s="418"/>
      <c r="KGX297" s="223"/>
      <c r="KGY297" s="223"/>
      <c r="KGZ297" s="333"/>
      <c r="KHA297" s="333"/>
      <c r="KHB297" s="223"/>
      <c r="KHC297" s="418"/>
      <c r="KHD297" s="418"/>
      <c r="KHE297" s="331"/>
      <c r="KHF297" s="332"/>
      <c r="KHG297" s="418"/>
      <c r="KHH297" s="223"/>
      <c r="KHI297" s="223"/>
      <c r="KHJ297" s="333"/>
      <c r="KHK297" s="333"/>
      <c r="KHL297" s="223"/>
      <c r="KHM297" s="418"/>
      <c r="KHN297" s="418"/>
      <c r="KHO297" s="331"/>
      <c r="KHP297" s="332"/>
      <c r="KHQ297" s="418"/>
      <c r="KHR297" s="223"/>
      <c r="KHS297" s="223"/>
      <c r="KHT297" s="333"/>
      <c r="KHU297" s="333"/>
      <c r="KHV297" s="223"/>
      <c r="KHW297" s="418"/>
      <c r="KHX297" s="418"/>
      <c r="KHY297" s="331"/>
      <c r="KHZ297" s="332"/>
      <c r="KIA297" s="418"/>
      <c r="KIB297" s="223"/>
      <c r="KIC297" s="223"/>
      <c r="KID297" s="333"/>
      <c r="KIE297" s="333"/>
      <c r="KIF297" s="223"/>
      <c r="KIG297" s="418"/>
      <c r="KIH297" s="418"/>
      <c r="KII297" s="331"/>
      <c r="KIJ297" s="332"/>
      <c r="KIK297" s="418"/>
      <c r="KIL297" s="223"/>
      <c r="KIM297" s="223"/>
      <c r="KIN297" s="333"/>
      <c r="KIO297" s="333"/>
      <c r="KIP297" s="223"/>
      <c r="KIQ297" s="418"/>
      <c r="KIR297" s="418"/>
      <c r="KIS297" s="331"/>
      <c r="KIT297" s="332"/>
      <c r="KIU297" s="418"/>
      <c r="KIV297" s="223"/>
      <c r="KIW297" s="223"/>
      <c r="KIX297" s="333"/>
      <c r="KIY297" s="333"/>
      <c r="KIZ297" s="223"/>
      <c r="KJA297" s="418"/>
      <c r="KJB297" s="418"/>
      <c r="KJC297" s="331"/>
      <c r="KJD297" s="332"/>
      <c r="KJE297" s="418"/>
      <c r="KJF297" s="223"/>
      <c r="KJG297" s="223"/>
      <c r="KJH297" s="333"/>
      <c r="KJI297" s="333"/>
      <c r="KJJ297" s="223"/>
      <c r="KJK297" s="418"/>
      <c r="KJL297" s="418"/>
      <c r="KJM297" s="331"/>
      <c r="KJN297" s="332"/>
      <c r="KJO297" s="418"/>
      <c r="KJP297" s="223"/>
      <c r="KJQ297" s="223"/>
      <c r="KJR297" s="333"/>
      <c r="KJS297" s="333"/>
      <c r="KJT297" s="223"/>
      <c r="KJU297" s="418"/>
      <c r="KJV297" s="418"/>
      <c r="KJW297" s="331"/>
      <c r="KJX297" s="332"/>
      <c r="KJY297" s="418"/>
      <c r="KJZ297" s="223"/>
      <c r="KKA297" s="223"/>
      <c r="KKB297" s="333"/>
      <c r="KKC297" s="333"/>
      <c r="KKD297" s="223"/>
      <c r="KKE297" s="418"/>
      <c r="KKF297" s="418"/>
      <c r="KKG297" s="331"/>
      <c r="KKH297" s="332"/>
      <c r="KKI297" s="418"/>
      <c r="KKJ297" s="223"/>
      <c r="KKK297" s="223"/>
      <c r="KKL297" s="333"/>
      <c r="KKM297" s="333"/>
      <c r="KKN297" s="223"/>
      <c r="KKO297" s="418"/>
      <c r="KKP297" s="418"/>
      <c r="KKQ297" s="331"/>
      <c r="KKR297" s="332"/>
      <c r="KKS297" s="418"/>
      <c r="KKT297" s="223"/>
      <c r="KKU297" s="223"/>
      <c r="KKV297" s="333"/>
      <c r="KKW297" s="333"/>
      <c r="KKX297" s="223"/>
      <c r="KKY297" s="418"/>
      <c r="KKZ297" s="418"/>
      <c r="KLA297" s="331"/>
      <c r="KLB297" s="332"/>
      <c r="KLC297" s="418"/>
      <c r="KLD297" s="223"/>
      <c r="KLE297" s="223"/>
      <c r="KLF297" s="333"/>
      <c r="KLG297" s="333"/>
      <c r="KLH297" s="223"/>
      <c r="KLI297" s="418"/>
      <c r="KLJ297" s="418"/>
      <c r="KLK297" s="331"/>
      <c r="KLL297" s="332"/>
      <c r="KLM297" s="418"/>
      <c r="KLN297" s="223"/>
      <c r="KLO297" s="223"/>
      <c r="KLP297" s="333"/>
      <c r="KLQ297" s="333"/>
      <c r="KLR297" s="223"/>
      <c r="KLS297" s="418"/>
      <c r="KLT297" s="418"/>
      <c r="KLU297" s="331"/>
      <c r="KLV297" s="332"/>
      <c r="KLW297" s="418"/>
      <c r="KLX297" s="223"/>
      <c r="KLY297" s="223"/>
      <c r="KLZ297" s="333"/>
      <c r="KMA297" s="333"/>
      <c r="KMB297" s="223"/>
      <c r="KMC297" s="418"/>
      <c r="KMD297" s="418"/>
      <c r="KME297" s="331"/>
      <c r="KMF297" s="332"/>
      <c r="KMG297" s="418"/>
      <c r="KMH297" s="223"/>
      <c r="KMI297" s="223"/>
      <c r="KMJ297" s="333"/>
      <c r="KMK297" s="333"/>
      <c r="KML297" s="223"/>
      <c r="KMM297" s="418"/>
      <c r="KMN297" s="418"/>
      <c r="KMO297" s="331"/>
      <c r="KMP297" s="332"/>
      <c r="KMQ297" s="418"/>
      <c r="KMR297" s="223"/>
      <c r="KMS297" s="223"/>
      <c r="KMT297" s="333"/>
      <c r="KMU297" s="333"/>
      <c r="KMV297" s="223"/>
      <c r="KMW297" s="418"/>
      <c r="KMX297" s="418"/>
      <c r="KMY297" s="331"/>
      <c r="KMZ297" s="332"/>
      <c r="KNA297" s="418"/>
      <c r="KNB297" s="223"/>
      <c r="KNC297" s="223"/>
      <c r="KND297" s="333"/>
      <c r="KNE297" s="333"/>
      <c r="KNF297" s="223"/>
      <c r="KNG297" s="418"/>
      <c r="KNH297" s="418"/>
      <c r="KNI297" s="331"/>
      <c r="KNJ297" s="332"/>
      <c r="KNK297" s="418"/>
      <c r="KNL297" s="223"/>
      <c r="KNM297" s="223"/>
      <c r="KNN297" s="333"/>
      <c r="KNO297" s="333"/>
      <c r="KNP297" s="223"/>
      <c r="KNQ297" s="418"/>
      <c r="KNR297" s="418"/>
      <c r="KNS297" s="331"/>
      <c r="KNT297" s="332"/>
      <c r="KNU297" s="418"/>
      <c r="KNV297" s="223"/>
      <c r="KNW297" s="223"/>
      <c r="KNX297" s="333"/>
      <c r="KNY297" s="333"/>
      <c r="KNZ297" s="223"/>
      <c r="KOA297" s="418"/>
      <c r="KOB297" s="418"/>
      <c r="KOC297" s="331"/>
      <c r="KOD297" s="332"/>
      <c r="KOE297" s="418"/>
      <c r="KOF297" s="223"/>
      <c r="KOG297" s="223"/>
      <c r="KOH297" s="333"/>
      <c r="KOI297" s="333"/>
      <c r="KOJ297" s="223"/>
      <c r="KOK297" s="418"/>
      <c r="KOL297" s="418"/>
      <c r="KOM297" s="331"/>
      <c r="KON297" s="332"/>
      <c r="KOO297" s="418"/>
      <c r="KOP297" s="223"/>
      <c r="KOQ297" s="223"/>
      <c r="KOR297" s="333"/>
      <c r="KOS297" s="333"/>
      <c r="KOT297" s="223"/>
      <c r="KOU297" s="418"/>
      <c r="KOV297" s="418"/>
      <c r="KOW297" s="331"/>
      <c r="KOX297" s="332"/>
      <c r="KOY297" s="418"/>
      <c r="KOZ297" s="223"/>
      <c r="KPA297" s="223"/>
      <c r="KPB297" s="333"/>
      <c r="KPC297" s="333"/>
      <c r="KPD297" s="223"/>
      <c r="KPE297" s="418"/>
      <c r="KPF297" s="418"/>
      <c r="KPG297" s="331"/>
      <c r="KPH297" s="332"/>
      <c r="KPI297" s="418"/>
      <c r="KPJ297" s="223"/>
      <c r="KPK297" s="223"/>
      <c r="KPL297" s="333"/>
      <c r="KPM297" s="333"/>
      <c r="KPN297" s="223"/>
      <c r="KPO297" s="418"/>
      <c r="KPP297" s="418"/>
      <c r="KPQ297" s="331"/>
      <c r="KPR297" s="332"/>
      <c r="KPS297" s="418"/>
      <c r="KPT297" s="223"/>
      <c r="KPU297" s="223"/>
      <c r="KPV297" s="333"/>
      <c r="KPW297" s="333"/>
      <c r="KPX297" s="223"/>
      <c r="KPY297" s="418"/>
      <c r="KPZ297" s="418"/>
      <c r="KQA297" s="331"/>
      <c r="KQB297" s="332"/>
      <c r="KQC297" s="418"/>
      <c r="KQD297" s="223"/>
      <c r="KQE297" s="223"/>
      <c r="KQF297" s="333"/>
      <c r="KQG297" s="333"/>
      <c r="KQH297" s="223"/>
      <c r="KQI297" s="418"/>
      <c r="KQJ297" s="418"/>
      <c r="KQK297" s="331"/>
      <c r="KQL297" s="332"/>
      <c r="KQM297" s="418"/>
      <c r="KQN297" s="223"/>
      <c r="KQO297" s="223"/>
      <c r="KQP297" s="333"/>
      <c r="KQQ297" s="333"/>
      <c r="KQR297" s="223"/>
      <c r="KQS297" s="418"/>
      <c r="KQT297" s="418"/>
      <c r="KQU297" s="331"/>
      <c r="KQV297" s="332"/>
      <c r="KQW297" s="418"/>
      <c r="KQX297" s="223"/>
      <c r="KQY297" s="223"/>
      <c r="KQZ297" s="333"/>
      <c r="KRA297" s="333"/>
      <c r="KRB297" s="223"/>
      <c r="KRC297" s="418"/>
      <c r="KRD297" s="418"/>
      <c r="KRE297" s="331"/>
      <c r="KRF297" s="332"/>
      <c r="KRG297" s="418"/>
      <c r="KRH297" s="223"/>
      <c r="KRI297" s="223"/>
      <c r="KRJ297" s="333"/>
      <c r="KRK297" s="333"/>
      <c r="KRL297" s="223"/>
      <c r="KRM297" s="418"/>
      <c r="KRN297" s="418"/>
      <c r="KRO297" s="331"/>
      <c r="KRP297" s="332"/>
      <c r="KRQ297" s="418"/>
      <c r="KRR297" s="223"/>
      <c r="KRS297" s="223"/>
      <c r="KRT297" s="333"/>
      <c r="KRU297" s="333"/>
      <c r="KRV297" s="223"/>
      <c r="KRW297" s="418"/>
      <c r="KRX297" s="418"/>
      <c r="KRY297" s="331"/>
      <c r="KRZ297" s="332"/>
      <c r="KSA297" s="418"/>
      <c r="KSB297" s="223"/>
      <c r="KSC297" s="223"/>
      <c r="KSD297" s="333"/>
      <c r="KSE297" s="333"/>
      <c r="KSF297" s="223"/>
      <c r="KSG297" s="418"/>
      <c r="KSH297" s="418"/>
      <c r="KSI297" s="331"/>
      <c r="KSJ297" s="332"/>
      <c r="KSK297" s="418"/>
      <c r="KSL297" s="223"/>
      <c r="KSM297" s="223"/>
      <c r="KSN297" s="333"/>
      <c r="KSO297" s="333"/>
      <c r="KSP297" s="223"/>
      <c r="KSQ297" s="418"/>
      <c r="KSR297" s="418"/>
      <c r="KSS297" s="331"/>
      <c r="KST297" s="332"/>
      <c r="KSU297" s="418"/>
      <c r="KSV297" s="223"/>
      <c r="KSW297" s="223"/>
      <c r="KSX297" s="333"/>
      <c r="KSY297" s="333"/>
      <c r="KSZ297" s="223"/>
      <c r="KTA297" s="418"/>
      <c r="KTB297" s="418"/>
      <c r="KTC297" s="331"/>
      <c r="KTD297" s="332"/>
      <c r="KTE297" s="418"/>
      <c r="KTF297" s="223"/>
      <c r="KTG297" s="223"/>
      <c r="KTH297" s="333"/>
      <c r="KTI297" s="333"/>
      <c r="KTJ297" s="223"/>
      <c r="KTK297" s="418"/>
      <c r="KTL297" s="418"/>
      <c r="KTM297" s="331"/>
      <c r="KTN297" s="332"/>
      <c r="KTO297" s="418"/>
      <c r="KTP297" s="223"/>
      <c r="KTQ297" s="223"/>
      <c r="KTR297" s="333"/>
      <c r="KTS297" s="333"/>
      <c r="KTT297" s="223"/>
      <c r="KTU297" s="418"/>
      <c r="KTV297" s="418"/>
      <c r="KTW297" s="331"/>
      <c r="KTX297" s="332"/>
      <c r="KTY297" s="418"/>
      <c r="KTZ297" s="223"/>
      <c r="KUA297" s="223"/>
      <c r="KUB297" s="333"/>
      <c r="KUC297" s="333"/>
      <c r="KUD297" s="223"/>
      <c r="KUE297" s="418"/>
      <c r="KUF297" s="418"/>
      <c r="KUG297" s="331"/>
      <c r="KUH297" s="332"/>
      <c r="KUI297" s="418"/>
      <c r="KUJ297" s="223"/>
      <c r="KUK297" s="223"/>
      <c r="KUL297" s="333"/>
      <c r="KUM297" s="333"/>
      <c r="KUN297" s="223"/>
      <c r="KUO297" s="418"/>
      <c r="KUP297" s="418"/>
      <c r="KUQ297" s="331"/>
      <c r="KUR297" s="332"/>
      <c r="KUS297" s="418"/>
      <c r="KUT297" s="223"/>
      <c r="KUU297" s="223"/>
      <c r="KUV297" s="333"/>
      <c r="KUW297" s="333"/>
      <c r="KUX297" s="223"/>
      <c r="KUY297" s="418"/>
      <c r="KUZ297" s="418"/>
      <c r="KVA297" s="331"/>
      <c r="KVB297" s="332"/>
      <c r="KVC297" s="418"/>
      <c r="KVD297" s="223"/>
      <c r="KVE297" s="223"/>
      <c r="KVF297" s="333"/>
      <c r="KVG297" s="333"/>
      <c r="KVH297" s="223"/>
      <c r="KVI297" s="418"/>
      <c r="KVJ297" s="418"/>
      <c r="KVK297" s="331"/>
      <c r="KVL297" s="332"/>
      <c r="KVM297" s="418"/>
      <c r="KVN297" s="223"/>
      <c r="KVO297" s="223"/>
      <c r="KVP297" s="333"/>
      <c r="KVQ297" s="333"/>
      <c r="KVR297" s="223"/>
      <c r="KVS297" s="418"/>
      <c r="KVT297" s="418"/>
      <c r="KVU297" s="331"/>
      <c r="KVV297" s="332"/>
      <c r="KVW297" s="418"/>
      <c r="KVX297" s="223"/>
      <c r="KVY297" s="223"/>
      <c r="KVZ297" s="333"/>
      <c r="KWA297" s="333"/>
      <c r="KWB297" s="223"/>
      <c r="KWC297" s="418"/>
      <c r="KWD297" s="418"/>
      <c r="KWE297" s="331"/>
      <c r="KWF297" s="332"/>
      <c r="KWG297" s="418"/>
      <c r="KWH297" s="223"/>
      <c r="KWI297" s="223"/>
      <c r="KWJ297" s="333"/>
      <c r="KWK297" s="333"/>
      <c r="KWL297" s="223"/>
      <c r="KWM297" s="418"/>
      <c r="KWN297" s="418"/>
      <c r="KWO297" s="331"/>
      <c r="KWP297" s="332"/>
      <c r="KWQ297" s="418"/>
      <c r="KWR297" s="223"/>
      <c r="KWS297" s="223"/>
      <c r="KWT297" s="333"/>
      <c r="KWU297" s="333"/>
      <c r="KWV297" s="223"/>
      <c r="KWW297" s="418"/>
      <c r="KWX297" s="418"/>
      <c r="KWY297" s="331"/>
      <c r="KWZ297" s="332"/>
      <c r="KXA297" s="418"/>
      <c r="KXB297" s="223"/>
      <c r="KXC297" s="223"/>
      <c r="KXD297" s="333"/>
      <c r="KXE297" s="333"/>
      <c r="KXF297" s="223"/>
      <c r="KXG297" s="418"/>
      <c r="KXH297" s="418"/>
      <c r="KXI297" s="331"/>
      <c r="KXJ297" s="332"/>
      <c r="KXK297" s="418"/>
      <c r="KXL297" s="223"/>
      <c r="KXM297" s="223"/>
      <c r="KXN297" s="333"/>
      <c r="KXO297" s="333"/>
      <c r="KXP297" s="223"/>
      <c r="KXQ297" s="418"/>
      <c r="KXR297" s="418"/>
      <c r="KXS297" s="331"/>
      <c r="KXT297" s="332"/>
      <c r="KXU297" s="418"/>
      <c r="KXV297" s="223"/>
      <c r="KXW297" s="223"/>
      <c r="KXX297" s="333"/>
      <c r="KXY297" s="333"/>
      <c r="KXZ297" s="223"/>
      <c r="KYA297" s="418"/>
      <c r="KYB297" s="418"/>
      <c r="KYC297" s="331"/>
      <c r="KYD297" s="332"/>
      <c r="KYE297" s="418"/>
      <c r="KYF297" s="223"/>
      <c r="KYG297" s="223"/>
      <c r="KYH297" s="333"/>
      <c r="KYI297" s="333"/>
      <c r="KYJ297" s="223"/>
      <c r="KYK297" s="418"/>
      <c r="KYL297" s="418"/>
      <c r="KYM297" s="331"/>
      <c r="KYN297" s="332"/>
      <c r="KYO297" s="418"/>
      <c r="KYP297" s="223"/>
      <c r="KYQ297" s="223"/>
      <c r="KYR297" s="333"/>
      <c r="KYS297" s="333"/>
      <c r="KYT297" s="223"/>
      <c r="KYU297" s="418"/>
      <c r="KYV297" s="418"/>
      <c r="KYW297" s="331"/>
      <c r="KYX297" s="332"/>
      <c r="KYY297" s="418"/>
      <c r="KYZ297" s="223"/>
      <c r="KZA297" s="223"/>
      <c r="KZB297" s="333"/>
      <c r="KZC297" s="333"/>
      <c r="KZD297" s="223"/>
      <c r="KZE297" s="418"/>
      <c r="KZF297" s="418"/>
      <c r="KZG297" s="331"/>
      <c r="KZH297" s="332"/>
      <c r="KZI297" s="418"/>
      <c r="KZJ297" s="223"/>
      <c r="KZK297" s="223"/>
      <c r="KZL297" s="333"/>
      <c r="KZM297" s="333"/>
      <c r="KZN297" s="223"/>
      <c r="KZO297" s="418"/>
      <c r="KZP297" s="418"/>
      <c r="KZQ297" s="331"/>
      <c r="KZR297" s="332"/>
      <c r="KZS297" s="418"/>
      <c r="KZT297" s="223"/>
      <c r="KZU297" s="223"/>
      <c r="KZV297" s="333"/>
      <c r="KZW297" s="333"/>
      <c r="KZX297" s="223"/>
      <c r="KZY297" s="418"/>
      <c r="KZZ297" s="418"/>
      <c r="LAA297" s="331"/>
      <c r="LAB297" s="332"/>
      <c r="LAC297" s="418"/>
      <c r="LAD297" s="223"/>
      <c r="LAE297" s="223"/>
      <c r="LAF297" s="333"/>
      <c r="LAG297" s="333"/>
      <c r="LAH297" s="223"/>
      <c r="LAI297" s="418"/>
      <c r="LAJ297" s="418"/>
      <c r="LAK297" s="331"/>
      <c r="LAL297" s="332"/>
      <c r="LAM297" s="418"/>
      <c r="LAN297" s="223"/>
      <c r="LAO297" s="223"/>
      <c r="LAP297" s="333"/>
      <c r="LAQ297" s="333"/>
      <c r="LAR297" s="223"/>
      <c r="LAS297" s="418"/>
      <c r="LAT297" s="418"/>
      <c r="LAU297" s="331"/>
      <c r="LAV297" s="332"/>
      <c r="LAW297" s="418"/>
      <c r="LAX297" s="223"/>
      <c r="LAY297" s="223"/>
      <c r="LAZ297" s="333"/>
      <c r="LBA297" s="333"/>
      <c r="LBB297" s="223"/>
      <c r="LBC297" s="418"/>
      <c r="LBD297" s="418"/>
      <c r="LBE297" s="331"/>
      <c r="LBF297" s="332"/>
      <c r="LBG297" s="418"/>
      <c r="LBH297" s="223"/>
      <c r="LBI297" s="223"/>
      <c r="LBJ297" s="333"/>
      <c r="LBK297" s="333"/>
      <c r="LBL297" s="223"/>
      <c r="LBM297" s="418"/>
      <c r="LBN297" s="418"/>
      <c r="LBO297" s="331"/>
      <c r="LBP297" s="332"/>
      <c r="LBQ297" s="418"/>
      <c r="LBR297" s="223"/>
      <c r="LBS297" s="223"/>
      <c r="LBT297" s="333"/>
      <c r="LBU297" s="333"/>
      <c r="LBV297" s="223"/>
      <c r="LBW297" s="418"/>
      <c r="LBX297" s="418"/>
      <c r="LBY297" s="331"/>
      <c r="LBZ297" s="332"/>
      <c r="LCA297" s="418"/>
      <c r="LCB297" s="223"/>
      <c r="LCC297" s="223"/>
      <c r="LCD297" s="333"/>
      <c r="LCE297" s="333"/>
      <c r="LCF297" s="223"/>
      <c r="LCG297" s="418"/>
      <c r="LCH297" s="418"/>
      <c r="LCI297" s="331"/>
      <c r="LCJ297" s="332"/>
      <c r="LCK297" s="418"/>
      <c r="LCL297" s="223"/>
      <c r="LCM297" s="223"/>
      <c r="LCN297" s="333"/>
      <c r="LCO297" s="333"/>
      <c r="LCP297" s="223"/>
      <c r="LCQ297" s="418"/>
      <c r="LCR297" s="418"/>
      <c r="LCS297" s="331"/>
      <c r="LCT297" s="332"/>
      <c r="LCU297" s="418"/>
      <c r="LCV297" s="223"/>
      <c r="LCW297" s="223"/>
      <c r="LCX297" s="333"/>
      <c r="LCY297" s="333"/>
      <c r="LCZ297" s="223"/>
      <c r="LDA297" s="418"/>
      <c r="LDB297" s="418"/>
      <c r="LDC297" s="331"/>
      <c r="LDD297" s="332"/>
      <c r="LDE297" s="418"/>
      <c r="LDF297" s="223"/>
      <c r="LDG297" s="223"/>
      <c r="LDH297" s="333"/>
      <c r="LDI297" s="333"/>
      <c r="LDJ297" s="223"/>
      <c r="LDK297" s="418"/>
      <c r="LDL297" s="418"/>
      <c r="LDM297" s="331"/>
      <c r="LDN297" s="332"/>
      <c r="LDO297" s="418"/>
      <c r="LDP297" s="223"/>
      <c r="LDQ297" s="223"/>
      <c r="LDR297" s="333"/>
      <c r="LDS297" s="333"/>
      <c r="LDT297" s="223"/>
      <c r="LDU297" s="418"/>
      <c r="LDV297" s="418"/>
      <c r="LDW297" s="331"/>
      <c r="LDX297" s="332"/>
      <c r="LDY297" s="418"/>
      <c r="LDZ297" s="223"/>
      <c r="LEA297" s="223"/>
      <c r="LEB297" s="333"/>
      <c r="LEC297" s="333"/>
      <c r="LED297" s="223"/>
      <c r="LEE297" s="418"/>
      <c r="LEF297" s="418"/>
      <c r="LEG297" s="331"/>
      <c r="LEH297" s="332"/>
      <c r="LEI297" s="418"/>
      <c r="LEJ297" s="223"/>
      <c r="LEK297" s="223"/>
      <c r="LEL297" s="333"/>
      <c r="LEM297" s="333"/>
      <c r="LEN297" s="223"/>
      <c r="LEO297" s="418"/>
      <c r="LEP297" s="418"/>
      <c r="LEQ297" s="331"/>
      <c r="LER297" s="332"/>
      <c r="LES297" s="418"/>
      <c r="LET297" s="223"/>
      <c r="LEU297" s="223"/>
      <c r="LEV297" s="333"/>
      <c r="LEW297" s="333"/>
      <c r="LEX297" s="223"/>
      <c r="LEY297" s="418"/>
      <c r="LEZ297" s="418"/>
      <c r="LFA297" s="331"/>
      <c r="LFB297" s="332"/>
      <c r="LFC297" s="418"/>
      <c r="LFD297" s="223"/>
      <c r="LFE297" s="223"/>
      <c r="LFF297" s="333"/>
      <c r="LFG297" s="333"/>
      <c r="LFH297" s="223"/>
      <c r="LFI297" s="418"/>
      <c r="LFJ297" s="418"/>
      <c r="LFK297" s="331"/>
      <c r="LFL297" s="332"/>
      <c r="LFM297" s="418"/>
      <c r="LFN297" s="223"/>
      <c r="LFO297" s="223"/>
      <c r="LFP297" s="333"/>
      <c r="LFQ297" s="333"/>
      <c r="LFR297" s="223"/>
      <c r="LFS297" s="418"/>
      <c r="LFT297" s="418"/>
      <c r="LFU297" s="331"/>
      <c r="LFV297" s="332"/>
      <c r="LFW297" s="418"/>
      <c r="LFX297" s="223"/>
      <c r="LFY297" s="223"/>
      <c r="LFZ297" s="333"/>
      <c r="LGA297" s="333"/>
      <c r="LGB297" s="223"/>
      <c r="LGC297" s="418"/>
      <c r="LGD297" s="418"/>
      <c r="LGE297" s="331"/>
      <c r="LGF297" s="332"/>
      <c r="LGG297" s="418"/>
      <c r="LGH297" s="223"/>
      <c r="LGI297" s="223"/>
      <c r="LGJ297" s="333"/>
      <c r="LGK297" s="333"/>
      <c r="LGL297" s="223"/>
      <c r="LGM297" s="418"/>
      <c r="LGN297" s="418"/>
      <c r="LGO297" s="331"/>
      <c r="LGP297" s="332"/>
      <c r="LGQ297" s="418"/>
      <c r="LGR297" s="223"/>
      <c r="LGS297" s="223"/>
      <c r="LGT297" s="333"/>
      <c r="LGU297" s="333"/>
      <c r="LGV297" s="223"/>
      <c r="LGW297" s="418"/>
      <c r="LGX297" s="418"/>
      <c r="LGY297" s="331"/>
      <c r="LGZ297" s="332"/>
      <c r="LHA297" s="418"/>
      <c r="LHB297" s="223"/>
      <c r="LHC297" s="223"/>
      <c r="LHD297" s="333"/>
      <c r="LHE297" s="333"/>
      <c r="LHF297" s="223"/>
      <c r="LHG297" s="418"/>
      <c r="LHH297" s="418"/>
      <c r="LHI297" s="331"/>
      <c r="LHJ297" s="332"/>
      <c r="LHK297" s="418"/>
      <c r="LHL297" s="223"/>
      <c r="LHM297" s="223"/>
      <c r="LHN297" s="333"/>
      <c r="LHO297" s="333"/>
      <c r="LHP297" s="223"/>
      <c r="LHQ297" s="418"/>
      <c r="LHR297" s="418"/>
      <c r="LHS297" s="331"/>
      <c r="LHT297" s="332"/>
      <c r="LHU297" s="418"/>
      <c r="LHV297" s="223"/>
      <c r="LHW297" s="223"/>
      <c r="LHX297" s="333"/>
      <c r="LHY297" s="333"/>
      <c r="LHZ297" s="223"/>
      <c r="LIA297" s="418"/>
      <c r="LIB297" s="418"/>
      <c r="LIC297" s="331"/>
      <c r="LID297" s="332"/>
      <c r="LIE297" s="418"/>
      <c r="LIF297" s="223"/>
      <c r="LIG297" s="223"/>
      <c r="LIH297" s="333"/>
      <c r="LII297" s="333"/>
      <c r="LIJ297" s="223"/>
      <c r="LIK297" s="418"/>
      <c r="LIL297" s="418"/>
      <c r="LIM297" s="331"/>
      <c r="LIN297" s="332"/>
      <c r="LIO297" s="418"/>
      <c r="LIP297" s="223"/>
      <c r="LIQ297" s="223"/>
      <c r="LIR297" s="333"/>
      <c r="LIS297" s="333"/>
      <c r="LIT297" s="223"/>
      <c r="LIU297" s="418"/>
      <c r="LIV297" s="418"/>
      <c r="LIW297" s="331"/>
      <c r="LIX297" s="332"/>
      <c r="LIY297" s="418"/>
      <c r="LIZ297" s="223"/>
      <c r="LJA297" s="223"/>
      <c r="LJB297" s="333"/>
      <c r="LJC297" s="333"/>
      <c r="LJD297" s="223"/>
      <c r="LJE297" s="418"/>
      <c r="LJF297" s="418"/>
      <c r="LJG297" s="331"/>
      <c r="LJH297" s="332"/>
      <c r="LJI297" s="418"/>
      <c r="LJJ297" s="223"/>
      <c r="LJK297" s="223"/>
      <c r="LJL297" s="333"/>
      <c r="LJM297" s="333"/>
      <c r="LJN297" s="223"/>
      <c r="LJO297" s="418"/>
      <c r="LJP297" s="418"/>
      <c r="LJQ297" s="331"/>
      <c r="LJR297" s="332"/>
      <c r="LJS297" s="418"/>
      <c r="LJT297" s="223"/>
      <c r="LJU297" s="223"/>
      <c r="LJV297" s="333"/>
      <c r="LJW297" s="333"/>
      <c r="LJX297" s="223"/>
      <c r="LJY297" s="418"/>
      <c r="LJZ297" s="418"/>
      <c r="LKA297" s="331"/>
      <c r="LKB297" s="332"/>
      <c r="LKC297" s="418"/>
      <c r="LKD297" s="223"/>
      <c r="LKE297" s="223"/>
      <c r="LKF297" s="333"/>
      <c r="LKG297" s="333"/>
      <c r="LKH297" s="223"/>
      <c r="LKI297" s="418"/>
      <c r="LKJ297" s="418"/>
      <c r="LKK297" s="331"/>
      <c r="LKL297" s="332"/>
      <c r="LKM297" s="418"/>
      <c r="LKN297" s="223"/>
      <c r="LKO297" s="223"/>
      <c r="LKP297" s="333"/>
      <c r="LKQ297" s="333"/>
      <c r="LKR297" s="223"/>
      <c r="LKS297" s="418"/>
      <c r="LKT297" s="418"/>
      <c r="LKU297" s="331"/>
      <c r="LKV297" s="332"/>
      <c r="LKW297" s="418"/>
      <c r="LKX297" s="223"/>
      <c r="LKY297" s="223"/>
      <c r="LKZ297" s="333"/>
      <c r="LLA297" s="333"/>
      <c r="LLB297" s="223"/>
      <c r="LLC297" s="418"/>
      <c r="LLD297" s="418"/>
      <c r="LLE297" s="331"/>
      <c r="LLF297" s="332"/>
      <c r="LLG297" s="418"/>
      <c r="LLH297" s="223"/>
      <c r="LLI297" s="223"/>
      <c r="LLJ297" s="333"/>
      <c r="LLK297" s="333"/>
      <c r="LLL297" s="223"/>
      <c r="LLM297" s="418"/>
      <c r="LLN297" s="418"/>
      <c r="LLO297" s="331"/>
      <c r="LLP297" s="332"/>
      <c r="LLQ297" s="418"/>
      <c r="LLR297" s="223"/>
      <c r="LLS297" s="223"/>
      <c r="LLT297" s="333"/>
      <c r="LLU297" s="333"/>
      <c r="LLV297" s="223"/>
      <c r="LLW297" s="418"/>
      <c r="LLX297" s="418"/>
      <c r="LLY297" s="331"/>
      <c r="LLZ297" s="332"/>
      <c r="LMA297" s="418"/>
      <c r="LMB297" s="223"/>
      <c r="LMC297" s="223"/>
      <c r="LMD297" s="333"/>
      <c r="LME297" s="333"/>
      <c r="LMF297" s="223"/>
      <c r="LMG297" s="418"/>
      <c r="LMH297" s="418"/>
      <c r="LMI297" s="331"/>
      <c r="LMJ297" s="332"/>
      <c r="LMK297" s="418"/>
      <c r="LML297" s="223"/>
      <c r="LMM297" s="223"/>
      <c r="LMN297" s="333"/>
      <c r="LMO297" s="333"/>
      <c r="LMP297" s="223"/>
      <c r="LMQ297" s="418"/>
      <c r="LMR297" s="418"/>
      <c r="LMS297" s="331"/>
      <c r="LMT297" s="332"/>
      <c r="LMU297" s="418"/>
      <c r="LMV297" s="223"/>
      <c r="LMW297" s="223"/>
      <c r="LMX297" s="333"/>
      <c r="LMY297" s="333"/>
      <c r="LMZ297" s="223"/>
      <c r="LNA297" s="418"/>
      <c r="LNB297" s="418"/>
      <c r="LNC297" s="331"/>
      <c r="LND297" s="332"/>
      <c r="LNE297" s="418"/>
      <c r="LNF297" s="223"/>
      <c r="LNG297" s="223"/>
      <c r="LNH297" s="333"/>
      <c r="LNI297" s="333"/>
      <c r="LNJ297" s="223"/>
      <c r="LNK297" s="418"/>
      <c r="LNL297" s="418"/>
      <c r="LNM297" s="331"/>
      <c r="LNN297" s="332"/>
      <c r="LNO297" s="418"/>
      <c r="LNP297" s="223"/>
      <c r="LNQ297" s="223"/>
      <c r="LNR297" s="333"/>
      <c r="LNS297" s="333"/>
      <c r="LNT297" s="223"/>
      <c r="LNU297" s="418"/>
      <c r="LNV297" s="418"/>
      <c r="LNW297" s="331"/>
      <c r="LNX297" s="332"/>
      <c r="LNY297" s="418"/>
      <c r="LNZ297" s="223"/>
      <c r="LOA297" s="223"/>
      <c r="LOB297" s="333"/>
      <c r="LOC297" s="333"/>
      <c r="LOD297" s="223"/>
      <c r="LOE297" s="418"/>
      <c r="LOF297" s="418"/>
      <c r="LOG297" s="331"/>
      <c r="LOH297" s="332"/>
      <c r="LOI297" s="418"/>
      <c r="LOJ297" s="223"/>
      <c r="LOK297" s="223"/>
      <c r="LOL297" s="333"/>
      <c r="LOM297" s="333"/>
      <c r="LON297" s="223"/>
      <c r="LOO297" s="418"/>
      <c r="LOP297" s="418"/>
      <c r="LOQ297" s="331"/>
      <c r="LOR297" s="332"/>
      <c r="LOS297" s="418"/>
      <c r="LOT297" s="223"/>
      <c r="LOU297" s="223"/>
      <c r="LOV297" s="333"/>
      <c r="LOW297" s="333"/>
      <c r="LOX297" s="223"/>
      <c r="LOY297" s="418"/>
      <c r="LOZ297" s="418"/>
      <c r="LPA297" s="331"/>
      <c r="LPB297" s="332"/>
      <c r="LPC297" s="418"/>
      <c r="LPD297" s="223"/>
      <c r="LPE297" s="223"/>
      <c r="LPF297" s="333"/>
      <c r="LPG297" s="333"/>
      <c r="LPH297" s="223"/>
      <c r="LPI297" s="418"/>
      <c r="LPJ297" s="418"/>
      <c r="LPK297" s="331"/>
      <c r="LPL297" s="332"/>
      <c r="LPM297" s="418"/>
      <c r="LPN297" s="223"/>
      <c r="LPO297" s="223"/>
      <c r="LPP297" s="333"/>
      <c r="LPQ297" s="333"/>
      <c r="LPR297" s="223"/>
      <c r="LPS297" s="418"/>
      <c r="LPT297" s="418"/>
      <c r="LPU297" s="331"/>
      <c r="LPV297" s="332"/>
      <c r="LPW297" s="418"/>
      <c r="LPX297" s="223"/>
      <c r="LPY297" s="223"/>
      <c r="LPZ297" s="333"/>
      <c r="LQA297" s="333"/>
      <c r="LQB297" s="223"/>
      <c r="LQC297" s="418"/>
      <c r="LQD297" s="418"/>
      <c r="LQE297" s="331"/>
      <c r="LQF297" s="332"/>
      <c r="LQG297" s="418"/>
      <c r="LQH297" s="223"/>
      <c r="LQI297" s="223"/>
      <c r="LQJ297" s="333"/>
      <c r="LQK297" s="333"/>
      <c r="LQL297" s="223"/>
      <c r="LQM297" s="418"/>
      <c r="LQN297" s="418"/>
      <c r="LQO297" s="331"/>
      <c r="LQP297" s="332"/>
      <c r="LQQ297" s="418"/>
      <c r="LQR297" s="223"/>
      <c r="LQS297" s="223"/>
      <c r="LQT297" s="333"/>
      <c r="LQU297" s="333"/>
      <c r="LQV297" s="223"/>
      <c r="LQW297" s="418"/>
      <c r="LQX297" s="418"/>
      <c r="LQY297" s="331"/>
      <c r="LQZ297" s="332"/>
      <c r="LRA297" s="418"/>
      <c r="LRB297" s="223"/>
      <c r="LRC297" s="223"/>
      <c r="LRD297" s="333"/>
      <c r="LRE297" s="333"/>
      <c r="LRF297" s="223"/>
      <c r="LRG297" s="418"/>
      <c r="LRH297" s="418"/>
      <c r="LRI297" s="331"/>
      <c r="LRJ297" s="332"/>
      <c r="LRK297" s="418"/>
      <c r="LRL297" s="223"/>
      <c r="LRM297" s="223"/>
      <c r="LRN297" s="333"/>
      <c r="LRO297" s="333"/>
      <c r="LRP297" s="223"/>
      <c r="LRQ297" s="418"/>
      <c r="LRR297" s="418"/>
      <c r="LRS297" s="331"/>
      <c r="LRT297" s="332"/>
      <c r="LRU297" s="418"/>
      <c r="LRV297" s="223"/>
      <c r="LRW297" s="223"/>
      <c r="LRX297" s="333"/>
      <c r="LRY297" s="333"/>
      <c r="LRZ297" s="223"/>
      <c r="LSA297" s="418"/>
      <c r="LSB297" s="418"/>
      <c r="LSC297" s="331"/>
      <c r="LSD297" s="332"/>
      <c r="LSE297" s="418"/>
      <c r="LSF297" s="223"/>
      <c r="LSG297" s="223"/>
      <c r="LSH297" s="333"/>
      <c r="LSI297" s="333"/>
      <c r="LSJ297" s="223"/>
      <c r="LSK297" s="418"/>
      <c r="LSL297" s="418"/>
      <c r="LSM297" s="331"/>
      <c r="LSN297" s="332"/>
      <c r="LSO297" s="418"/>
      <c r="LSP297" s="223"/>
      <c r="LSQ297" s="223"/>
      <c r="LSR297" s="333"/>
      <c r="LSS297" s="333"/>
      <c r="LST297" s="223"/>
      <c r="LSU297" s="418"/>
      <c r="LSV297" s="418"/>
      <c r="LSW297" s="331"/>
      <c r="LSX297" s="332"/>
      <c r="LSY297" s="418"/>
      <c r="LSZ297" s="223"/>
      <c r="LTA297" s="223"/>
      <c r="LTB297" s="333"/>
      <c r="LTC297" s="333"/>
      <c r="LTD297" s="223"/>
      <c r="LTE297" s="418"/>
      <c r="LTF297" s="418"/>
      <c r="LTG297" s="331"/>
      <c r="LTH297" s="332"/>
      <c r="LTI297" s="418"/>
      <c r="LTJ297" s="223"/>
      <c r="LTK297" s="223"/>
      <c r="LTL297" s="333"/>
      <c r="LTM297" s="333"/>
      <c r="LTN297" s="223"/>
      <c r="LTO297" s="418"/>
      <c r="LTP297" s="418"/>
      <c r="LTQ297" s="331"/>
      <c r="LTR297" s="332"/>
      <c r="LTS297" s="418"/>
      <c r="LTT297" s="223"/>
      <c r="LTU297" s="223"/>
      <c r="LTV297" s="333"/>
      <c r="LTW297" s="333"/>
      <c r="LTX297" s="223"/>
      <c r="LTY297" s="418"/>
      <c r="LTZ297" s="418"/>
      <c r="LUA297" s="331"/>
      <c r="LUB297" s="332"/>
      <c r="LUC297" s="418"/>
      <c r="LUD297" s="223"/>
      <c r="LUE297" s="223"/>
      <c r="LUF297" s="333"/>
      <c r="LUG297" s="333"/>
      <c r="LUH297" s="223"/>
      <c r="LUI297" s="418"/>
      <c r="LUJ297" s="418"/>
      <c r="LUK297" s="331"/>
      <c r="LUL297" s="332"/>
      <c r="LUM297" s="418"/>
      <c r="LUN297" s="223"/>
      <c r="LUO297" s="223"/>
      <c r="LUP297" s="333"/>
      <c r="LUQ297" s="333"/>
      <c r="LUR297" s="223"/>
      <c r="LUS297" s="418"/>
      <c r="LUT297" s="418"/>
      <c r="LUU297" s="331"/>
      <c r="LUV297" s="332"/>
      <c r="LUW297" s="418"/>
      <c r="LUX297" s="223"/>
      <c r="LUY297" s="223"/>
      <c r="LUZ297" s="333"/>
      <c r="LVA297" s="333"/>
      <c r="LVB297" s="223"/>
      <c r="LVC297" s="418"/>
      <c r="LVD297" s="418"/>
      <c r="LVE297" s="331"/>
      <c r="LVF297" s="332"/>
      <c r="LVG297" s="418"/>
      <c r="LVH297" s="223"/>
      <c r="LVI297" s="223"/>
      <c r="LVJ297" s="333"/>
      <c r="LVK297" s="333"/>
      <c r="LVL297" s="223"/>
      <c r="LVM297" s="418"/>
      <c r="LVN297" s="418"/>
      <c r="LVO297" s="331"/>
      <c r="LVP297" s="332"/>
      <c r="LVQ297" s="418"/>
      <c r="LVR297" s="223"/>
      <c r="LVS297" s="223"/>
      <c r="LVT297" s="333"/>
      <c r="LVU297" s="333"/>
      <c r="LVV297" s="223"/>
      <c r="LVW297" s="418"/>
      <c r="LVX297" s="418"/>
      <c r="LVY297" s="331"/>
      <c r="LVZ297" s="332"/>
      <c r="LWA297" s="418"/>
      <c r="LWB297" s="223"/>
      <c r="LWC297" s="223"/>
      <c r="LWD297" s="333"/>
      <c r="LWE297" s="333"/>
      <c r="LWF297" s="223"/>
      <c r="LWG297" s="418"/>
      <c r="LWH297" s="418"/>
      <c r="LWI297" s="331"/>
      <c r="LWJ297" s="332"/>
      <c r="LWK297" s="418"/>
      <c r="LWL297" s="223"/>
      <c r="LWM297" s="223"/>
      <c r="LWN297" s="333"/>
      <c r="LWO297" s="333"/>
      <c r="LWP297" s="223"/>
      <c r="LWQ297" s="418"/>
      <c r="LWR297" s="418"/>
      <c r="LWS297" s="331"/>
      <c r="LWT297" s="332"/>
      <c r="LWU297" s="418"/>
      <c r="LWV297" s="223"/>
      <c r="LWW297" s="223"/>
      <c r="LWX297" s="333"/>
      <c r="LWY297" s="333"/>
      <c r="LWZ297" s="223"/>
      <c r="LXA297" s="418"/>
      <c r="LXB297" s="418"/>
      <c r="LXC297" s="331"/>
      <c r="LXD297" s="332"/>
      <c r="LXE297" s="418"/>
      <c r="LXF297" s="223"/>
      <c r="LXG297" s="223"/>
      <c r="LXH297" s="333"/>
      <c r="LXI297" s="333"/>
      <c r="LXJ297" s="223"/>
      <c r="LXK297" s="418"/>
      <c r="LXL297" s="418"/>
      <c r="LXM297" s="331"/>
      <c r="LXN297" s="332"/>
      <c r="LXO297" s="418"/>
      <c r="LXP297" s="223"/>
      <c r="LXQ297" s="223"/>
      <c r="LXR297" s="333"/>
      <c r="LXS297" s="333"/>
      <c r="LXT297" s="223"/>
      <c r="LXU297" s="418"/>
      <c r="LXV297" s="418"/>
      <c r="LXW297" s="331"/>
      <c r="LXX297" s="332"/>
      <c r="LXY297" s="418"/>
      <c r="LXZ297" s="223"/>
      <c r="LYA297" s="223"/>
      <c r="LYB297" s="333"/>
      <c r="LYC297" s="333"/>
      <c r="LYD297" s="223"/>
      <c r="LYE297" s="418"/>
      <c r="LYF297" s="418"/>
      <c r="LYG297" s="331"/>
      <c r="LYH297" s="332"/>
      <c r="LYI297" s="418"/>
      <c r="LYJ297" s="223"/>
      <c r="LYK297" s="223"/>
      <c r="LYL297" s="333"/>
      <c r="LYM297" s="333"/>
      <c r="LYN297" s="223"/>
      <c r="LYO297" s="418"/>
      <c r="LYP297" s="418"/>
      <c r="LYQ297" s="331"/>
      <c r="LYR297" s="332"/>
      <c r="LYS297" s="418"/>
      <c r="LYT297" s="223"/>
      <c r="LYU297" s="223"/>
      <c r="LYV297" s="333"/>
      <c r="LYW297" s="333"/>
      <c r="LYX297" s="223"/>
      <c r="LYY297" s="418"/>
      <c r="LYZ297" s="418"/>
      <c r="LZA297" s="331"/>
      <c r="LZB297" s="332"/>
      <c r="LZC297" s="418"/>
      <c r="LZD297" s="223"/>
      <c r="LZE297" s="223"/>
      <c r="LZF297" s="333"/>
      <c r="LZG297" s="333"/>
      <c r="LZH297" s="223"/>
      <c r="LZI297" s="418"/>
      <c r="LZJ297" s="418"/>
      <c r="LZK297" s="331"/>
      <c r="LZL297" s="332"/>
      <c r="LZM297" s="418"/>
      <c r="LZN297" s="223"/>
      <c r="LZO297" s="223"/>
      <c r="LZP297" s="333"/>
      <c r="LZQ297" s="333"/>
      <c r="LZR297" s="223"/>
      <c r="LZS297" s="418"/>
      <c r="LZT297" s="418"/>
      <c r="LZU297" s="331"/>
      <c r="LZV297" s="332"/>
      <c r="LZW297" s="418"/>
      <c r="LZX297" s="223"/>
      <c r="LZY297" s="223"/>
      <c r="LZZ297" s="333"/>
      <c r="MAA297" s="333"/>
      <c r="MAB297" s="223"/>
      <c r="MAC297" s="418"/>
      <c r="MAD297" s="418"/>
      <c r="MAE297" s="331"/>
      <c r="MAF297" s="332"/>
      <c r="MAG297" s="418"/>
      <c r="MAH297" s="223"/>
      <c r="MAI297" s="223"/>
      <c r="MAJ297" s="333"/>
      <c r="MAK297" s="333"/>
      <c r="MAL297" s="223"/>
      <c r="MAM297" s="418"/>
      <c r="MAN297" s="418"/>
      <c r="MAO297" s="331"/>
      <c r="MAP297" s="332"/>
      <c r="MAQ297" s="418"/>
      <c r="MAR297" s="223"/>
      <c r="MAS297" s="223"/>
      <c r="MAT297" s="333"/>
      <c r="MAU297" s="333"/>
      <c r="MAV297" s="223"/>
      <c r="MAW297" s="418"/>
      <c r="MAX297" s="418"/>
      <c r="MAY297" s="331"/>
      <c r="MAZ297" s="332"/>
      <c r="MBA297" s="418"/>
      <c r="MBB297" s="223"/>
      <c r="MBC297" s="223"/>
      <c r="MBD297" s="333"/>
      <c r="MBE297" s="333"/>
      <c r="MBF297" s="223"/>
      <c r="MBG297" s="418"/>
      <c r="MBH297" s="418"/>
      <c r="MBI297" s="331"/>
      <c r="MBJ297" s="332"/>
      <c r="MBK297" s="418"/>
      <c r="MBL297" s="223"/>
      <c r="MBM297" s="223"/>
      <c r="MBN297" s="333"/>
      <c r="MBO297" s="333"/>
      <c r="MBP297" s="223"/>
      <c r="MBQ297" s="418"/>
      <c r="MBR297" s="418"/>
      <c r="MBS297" s="331"/>
      <c r="MBT297" s="332"/>
      <c r="MBU297" s="418"/>
      <c r="MBV297" s="223"/>
      <c r="MBW297" s="223"/>
      <c r="MBX297" s="333"/>
      <c r="MBY297" s="333"/>
      <c r="MBZ297" s="223"/>
      <c r="MCA297" s="418"/>
      <c r="MCB297" s="418"/>
      <c r="MCC297" s="331"/>
      <c r="MCD297" s="332"/>
      <c r="MCE297" s="418"/>
      <c r="MCF297" s="223"/>
      <c r="MCG297" s="223"/>
      <c r="MCH297" s="333"/>
      <c r="MCI297" s="333"/>
      <c r="MCJ297" s="223"/>
      <c r="MCK297" s="418"/>
      <c r="MCL297" s="418"/>
      <c r="MCM297" s="331"/>
      <c r="MCN297" s="332"/>
      <c r="MCO297" s="418"/>
      <c r="MCP297" s="223"/>
      <c r="MCQ297" s="223"/>
      <c r="MCR297" s="333"/>
      <c r="MCS297" s="333"/>
      <c r="MCT297" s="223"/>
      <c r="MCU297" s="418"/>
      <c r="MCV297" s="418"/>
      <c r="MCW297" s="331"/>
      <c r="MCX297" s="332"/>
      <c r="MCY297" s="418"/>
      <c r="MCZ297" s="223"/>
      <c r="MDA297" s="223"/>
      <c r="MDB297" s="333"/>
      <c r="MDC297" s="333"/>
      <c r="MDD297" s="223"/>
      <c r="MDE297" s="418"/>
      <c r="MDF297" s="418"/>
      <c r="MDG297" s="331"/>
      <c r="MDH297" s="332"/>
      <c r="MDI297" s="418"/>
      <c r="MDJ297" s="223"/>
      <c r="MDK297" s="223"/>
      <c r="MDL297" s="333"/>
      <c r="MDM297" s="333"/>
      <c r="MDN297" s="223"/>
      <c r="MDO297" s="418"/>
      <c r="MDP297" s="418"/>
      <c r="MDQ297" s="331"/>
      <c r="MDR297" s="332"/>
      <c r="MDS297" s="418"/>
      <c r="MDT297" s="223"/>
      <c r="MDU297" s="223"/>
      <c r="MDV297" s="333"/>
      <c r="MDW297" s="333"/>
      <c r="MDX297" s="223"/>
      <c r="MDY297" s="418"/>
      <c r="MDZ297" s="418"/>
      <c r="MEA297" s="331"/>
      <c r="MEB297" s="332"/>
      <c r="MEC297" s="418"/>
      <c r="MED297" s="223"/>
      <c r="MEE297" s="223"/>
      <c r="MEF297" s="333"/>
      <c r="MEG297" s="333"/>
      <c r="MEH297" s="223"/>
      <c r="MEI297" s="418"/>
      <c r="MEJ297" s="418"/>
      <c r="MEK297" s="331"/>
      <c r="MEL297" s="332"/>
      <c r="MEM297" s="418"/>
      <c r="MEN297" s="223"/>
      <c r="MEO297" s="223"/>
      <c r="MEP297" s="333"/>
      <c r="MEQ297" s="333"/>
      <c r="MER297" s="223"/>
      <c r="MES297" s="418"/>
      <c r="MET297" s="418"/>
      <c r="MEU297" s="331"/>
      <c r="MEV297" s="332"/>
      <c r="MEW297" s="418"/>
      <c r="MEX297" s="223"/>
      <c r="MEY297" s="223"/>
      <c r="MEZ297" s="333"/>
      <c r="MFA297" s="333"/>
      <c r="MFB297" s="223"/>
      <c r="MFC297" s="418"/>
      <c r="MFD297" s="418"/>
      <c r="MFE297" s="331"/>
      <c r="MFF297" s="332"/>
      <c r="MFG297" s="418"/>
      <c r="MFH297" s="223"/>
      <c r="MFI297" s="223"/>
      <c r="MFJ297" s="333"/>
      <c r="MFK297" s="333"/>
      <c r="MFL297" s="223"/>
      <c r="MFM297" s="418"/>
      <c r="MFN297" s="418"/>
      <c r="MFO297" s="331"/>
      <c r="MFP297" s="332"/>
      <c r="MFQ297" s="418"/>
      <c r="MFR297" s="223"/>
      <c r="MFS297" s="223"/>
      <c r="MFT297" s="333"/>
      <c r="MFU297" s="333"/>
      <c r="MFV297" s="223"/>
      <c r="MFW297" s="418"/>
      <c r="MFX297" s="418"/>
      <c r="MFY297" s="331"/>
      <c r="MFZ297" s="332"/>
      <c r="MGA297" s="418"/>
      <c r="MGB297" s="223"/>
      <c r="MGC297" s="223"/>
      <c r="MGD297" s="333"/>
      <c r="MGE297" s="333"/>
      <c r="MGF297" s="223"/>
      <c r="MGG297" s="418"/>
      <c r="MGH297" s="418"/>
      <c r="MGI297" s="331"/>
      <c r="MGJ297" s="332"/>
      <c r="MGK297" s="418"/>
      <c r="MGL297" s="223"/>
      <c r="MGM297" s="223"/>
      <c r="MGN297" s="333"/>
      <c r="MGO297" s="333"/>
      <c r="MGP297" s="223"/>
      <c r="MGQ297" s="418"/>
      <c r="MGR297" s="418"/>
      <c r="MGS297" s="331"/>
      <c r="MGT297" s="332"/>
      <c r="MGU297" s="418"/>
      <c r="MGV297" s="223"/>
      <c r="MGW297" s="223"/>
      <c r="MGX297" s="333"/>
      <c r="MGY297" s="333"/>
      <c r="MGZ297" s="223"/>
      <c r="MHA297" s="418"/>
      <c r="MHB297" s="418"/>
      <c r="MHC297" s="331"/>
      <c r="MHD297" s="332"/>
      <c r="MHE297" s="418"/>
      <c r="MHF297" s="223"/>
      <c r="MHG297" s="223"/>
      <c r="MHH297" s="333"/>
      <c r="MHI297" s="333"/>
      <c r="MHJ297" s="223"/>
      <c r="MHK297" s="418"/>
      <c r="MHL297" s="418"/>
      <c r="MHM297" s="331"/>
      <c r="MHN297" s="332"/>
      <c r="MHO297" s="418"/>
      <c r="MHP297" s="223"/>
      <c r="MHQ297" s="223"/>
      <c r="MHR297" s="333"/>
      <c r="MHS297" s="333"/>
      <c r="MHT297" s="223"/>
      <c r="MHU297" s="418"/>
      <c r="MHV297" s="418"/>
      <c r="MHW297" s="331"/>
      <c r="MHX297" s="332"/>
      <c r="MHY297" s="418"/>
      <c r="MHZ297" s="223"/>
      <c r="MIA297" s="223"/>
      <c r="MIB297" s="333"/>
      <c r="MIC297" s="333"/>
      <c r="MID297" s="223"/>
      <c r="MIE297" s="418"/>
      <c r="MIF297" s="418"/>
      <c r="MIG297" s="331"/>
      <c r="MIH297" s="332"/>
      <c r="MII297" s="418"/>
      <c r="MIJ297" s="223"/>
      <c r="MIK297" s="223"/>
      <c r="MIL297" s="333"/>
      <c r="MIM297" s="333"/>
      <c r="MIN297" s="223"/>
      <c r="MIO297" s="418"/>
      <c r="MIP297" s="418"/>
      <c r="MIQ297" s="331"/>
      <c r="MIR297" s="332"/>
      <c r="MIS297" s="418"/>
      <c r="MIT297" s="223"/>
      <c r="MIU297" s="223"/>
      <c r="MIV297" s="333"/>
      <c r="MIW297" s="333"/>
      <c r="MIX297" s="223"/>
      <c r="MIY297" s="418"/>
      <c r="MIZ297" s="418"/>
      <c r="MJA297" s="331"/>
      <c r="MJB297" s="332"/>
      <c r="MJC297" s="418"/>
      <c r="MJD297" s="223"/>
      <c r="MJE297" s="223"/>
      <c r="MJF297" s="333"/>
      <c r="MJG297" s="333"/>
      <c r="MJH297" s="223"/>
      <c r="MJI297" s="418"/>
      <c r="MJJ297" s="418"/>
      <c r="MJK297" s="331"/>
      <c r="MJL297" s="332"/>
      <c r="MJM297" s="418"/>
      <c r="MJN297" s="223"/>
      <c r="MJO297" s="223"/>
      <c r="MJP297" s="333"/>
      <c r="MJQ297" s="333"/>
      <c r="MJR297" s="223"/>
      <c r="MJS297" s="418"/>
      <c r="MJT297" s="418"/>
      <c r="MJU297" s="331"/>
      <c r="MJV297" s="332"/>
      <c r="MJW297" s="418"/>
      <c r="MJX297" s="223"/>
      <c r="MJY297" s="223"/>
      <c r="MJZ297" s="333"/>
      <c r="MKA297" s="333"/>
      <c r="MKB297" s="223"/>
      <c r="MKC297" s="418"/>
      <c r="MKD297" s="418"/>
      <c r="MKE297" s="331"/>
      <c r="MKF297" s="332"/>
      <c r="MKG297" s="418"/>
      <c r="MKH297" s="223"/>
      <c r="MKI297" s="223"/>
      <c r="MKJ297" s="333"/>
      <c r="MKK297" s="333"/>
      <c r="MKL297" s="223"/>
      <c r="MKM297" s="418"/>
      <c r="MKN297" s="418"/>
      <c r="MKO297" s="331"/>
      <c r="MKP297" s="332"/>
      <c r="MKQ297" s="418"/>
      <c r="MKR297" s="223"/>
      <c r="MKS297" s="223"/>
      <c r="MKT297" s="333"/>
      <c r="MKU297" s="333"/>
      <c r="MKV297" s="223"/>
      <c r="MKW297" s="418"/>
      <c r="MKX297" s="418"/>
      <c r="MKY297" s="331"/>
      <c r="MKZ297" s="332"/>
      <c r="MLA297" s="418"/>
      <c r="MLB297" s="223"/>
      <c r="MLC297" s="223"/>
      <c r="MLD297" s="333"/>
      <c r="MLE297" s="333"/>
      <c r="MLF297" s="223"/>
      <c r="MLG297" s="418"/>
      <c r="MLH297" s="418"/>
      <c r="MLI297" s="331"/>
      <c r="MLJ297" s="332"/>
      <c r="MLK297" s="418"/>
      <c r="MLL297" s="223"/>
      <c r="MLM297" s="223"/>
      <c r="MLN297" s="333"/>
      <c r="MLO297" s="333"/>
      <c r="MLP297" s="223"/>
      <c r="MLQ297" s="418"/>
      <c r="MLR297" s="418"/>
      <c r="MLS297" s="331"/>
      <c r="MLT297" s="332"/>
      <c r="MLU297" s="418"/>
      <c r="MLV297" s="223"/>
      <c r="MLW297" s="223"/>
      <c r="MLX297" s="333"/>
      <c r="MLY297" s="333"/>
      <c r="MLZ297" s="223"/>
      <c r="MMA297" s="418"/>
      <c r="MMB297" s="418"/>
      <c r="MMC297" s="331"/>
      <c r="MMD297" s="332"/>
      <c r="MME297" s="418"/>
      <c r="MMF297" s="223"/>
      <c r="MMG297" s="223"/>
      <c r="MMH297" s="333"/>
      <c r="MMI297" s="333"/>
      <c r="MMJ297" s="223"/>
      <c r="MMK297" s="418"/>
      <c r="MML297" s="418"/>
      <c r="MMM297" s="331"/>
      <c r="MMN297" s="332"/>
      <c r="MMO297" s="418"/>
      <c r="MMP297" s="223"/>
      <c r="MMQ297" s="223"/>
      <c r="MMR297" s="333"/>
      <c r="MMS297" s="333"/>
      <c r="MMT297" s="223"/>
      <c r="MMU297" s="418"/>
      <c r="MMV297" s="418"/>
      <c r="MMW297" s="331"/>
      <c r="MMX297" s="332"/>
      <c r="MMY297" s="418"/>
      <c r="MMZ297" s="223"/>
      <c r="MNA297" s="223"/>
      <c r="MNB297" s="333"/>
      <c r="MNC297" s="333"/>
      <c r="MND297" s="223"/>
      <c r="MNE297" s="418"/>
      <c r="MNF297" s="418"/>
      <c r="MNG297" s="331"/>
      <c r="MNH297" s="332"/>
      <c r="MNI297" s="418"/>
      <c r="MNJ297" s="223"/>
      <c r="MNK297" s="223"/>
      <c r="MNL297" s="333"/>
      <c r="MNM297" s="333"/>
      <c r="MNN297" s="223"/>
      <c r="MNO297" s="418"/>
      <c r="MNP297" s="418"/>
      <c r="MNQ297" s="331"/>
      <c r="MNR297" s="332"/>
      <c r="MNS297" s="418"/>
      <c r="MNT297" s="223"/>
      <c r="MNU297" s="223"/>
      <c r="MNV297" s="333"/>
      <c r="MNW297" s="333"/>
      <c r="MNX297" s="223"/>
      <c r="MNY297" s="418"/>
      <c r="MNZ297" s="418"/>
      <c r="MOA297" s="331"/>
      <c r="MOB297" s="332"/>
      <c r="MOC297" s="418"/>
      <c r="MOD297" s="223"/>
      <c r="MOE297" s="223"/>
      <c r="MOF297" s="333"/>
      <c r="MOG297" s="333"/>
      <c r="MOH297" s="223"/>
      <c r="MOI297" s="418"/>
      <c r="MOJ297" s="418"/>
      <c r="MOK297" s="331"/>
      <c r="MOL297" s="332"/>
      <c r="MOM297" s="418"/>
      <c r="MON297" s="223"/>
      <c r="MOO297" s="223"/>
      <c r="MOP297" s="333"/>
      <c r="MOQ297" s="333"/>
      <c r="MOR297" s="223"/>
      <c r="MOS297" s="418"/>
      <c r="MOT297" s="418"/>
      <c r="MOU297" s="331"/>
      <c r="MOV297" s="332"/>
      <c r="MOW297" s="418"/>
      <c r="MOX297" s="223"/>
      <c r="MOY297" s="223"/>
      <c r="MOZ297" s="333"/>
      <c r="MPA297" s="333"/>
      <c r="MPB297" s="223"/>
      <c r="MPC297" s="418"/>
      <c r="MPD297" s="418"/>
      <c r="MPE297" s="331"/>
      <c r="MPF297" s="332"/>
      <c r="MPG297" s="418"/>
      <c r="MPH297" s="223"/>
      <c r="MPI297" s="223"/>
      <c r="MPJ297" s="333"/>
      <c r="MPK297" s="333"/>
      <c r="MPL297" s="223"/>
      <c r="MPM297" s="418"/>
      <c r="MPN297" s="418"/>
      <c r="MPO297" s="331"/>
      <c r="MPP297" s="332"/>
      <c r="MPQ297" s="418"/>
      <c r="MPR297" s="223"/>
      <c r="MPS297" s="223"/>
      <c r="MPT297" s="333"/>
      <c r="MPU297" s="333"/>
      <c r="MPV297" s="223"/>
      <c r="MPW297" s="418"/>
      <c r="MPX297" s="418"/>
      <c r="MPY297" s="331"/>
      <c r="MPZ297" s="332"/>
      <c r="MQA297" s="418"/>
      <c r="MQB297" s="223"/>
      <c r="MQC297" s="223"/>
      <c r="MQD297" s="333"/>
      <c r="MQE297" s="333"/>
      <c r="MQF297" s="223"/>
      <c r="MQG297" s="418"/>
      <c r="MQH297" s="418"/>
      <c r="MQI297" s="331"/>
      <c r="MQJ297" s="332"/>
      <c r="MQK297" s="418"/>
      <c r="MQL297" s="223"/>
      <c r="MQM297" s="223"/>
      <c r="MQN297" s="333"/>
      <c r="MQO297" s="333"/>
      <c r="MQP297" s="223"/>
      <c r="MQQ297" s="418"/>
      <c r="MQR297" s="418"/>
      <c r="MQS297" s="331"/>
      <c r="MQT297" s="332"/>
      <c r="MQU297" s="418"/>
      <c r="MQV297" s="223"/>
      <c r="MQW297" s="223"/>
      <c r="MQX297" s="333"/>
      <c r="MQY297" s="333"/>
      <c r="MQZ297" s="223"/>
      <c r="MRA297" s="418"/>
      <c r="MRB297" s="418"/>
      <c r="MRC297" s="331"/>
      <c r="MRD297" s="332"/>
      <c r="MRE297" s="418"/>
      <c r="MRF297" s="223"/>
      <c r="MRG297" s="223"/>
      <c r="MRH297" s="333"/>
      <c r="MRI297" s="333"/>
      <c r="MRJ297" s="223"/>
      <c r="MRK297" s="418"/>
      <c r="MRL297" s="418"/>
      <c r="MRM297" s="331"/>
      <c r="MRN297" s="332"/>
      <c r="MRO297" s="418"/>
      <c r="MRP297" s="223"/>
      <c r="MRQ297" s="223"/>
      <c r="MRR297" s="333"/>
      <c r="MRS297" s="333"/>
      <c r="MRT297" s="223"/>
      <c r="MRU297" s="418"/>
      <c r="MRV297" s="418"/>
      <c r="MRW297" s="331"/>
      <c r="MRX297" s="332"/>
      <c r="MRY297" s="418"/>
      <c r="MRZ297" s="223"/>
      <c r="MSA297" s="223"/>
      <c r="MSB297" s="333"/>
      <c r="MSC297" s="333"/>
      <c r="MSD297" s="223"/>
      <c r="MSE297" s="418"/>
      <c r="MSF297" s="418"/>
      <c r="MSG297" s="331"/>
      <c r="MSH297" s="332"/>
      <c r="MSI297" s="418"/>
      <c r="MSJ297" s="223"/>
      <c r="MSK297" s="223"/>
      <c r="MSL297" s="333"/>
      <c r="MSM297" s="333"/>
      <c r="MSN297" s="223"/>
      <c r="MSO297" s="418"/>
      <c r="MSP297" s="418"/>
      <c r="MSQ297" s="331"/>
      <c r="MSR297" s="332"/>
      <c r="MSS297" s="418"/>
      <c r="MST297" s="223"/>
      <c r="MSU297" s="223"/>
      <c r="MSV297" s="333"/>
      <c r="MSW297" s="333"/>
      <c r="MSX297" s="223"/>
      <c r="MSY297" s="418"/>
      <c r="MSZ297" s="418"/>
      <c r="MTA297" s="331"/>
      <c r="MTB297" s="332"/>
      <c r="MTC297" s="418"/>
      <c r="MTD297" s="223"/>
      <c r="MTE297" s="223"/>
      <c r="MTF297" s="333"/>
      <c r="MTG297" s="333"/>
      <c r="MTH297" s="223"/>
      <c r="MTI297" s="418"/>
      <c r="MTJ297" s="418"/>
      <c r="MTK297" s="331"/>
      <c r="MTL297" s="332"/>
      <c r="MTM297" s="418"/>
      <c r="MTN297" s="223"/>
      <c r="MTO297" s="223"/>
      <c r="MTP297" s="333"/>
      <c r="MTQ297" s="333"/>
      <c r="MTR297" s="223"/>
      <c r="MTS297" s="418"/>
      <c r="MTT297" s="418"/>
      <c r="MTU297" s="331"/>
      <c r="MTV297" s="332"/>
      <c r="MTW297" s="418"/>
      <c r="MTX297" s="223"/>
      <c r="MTY297" s="223"/>
      <c r="MTZ297" s="333"/>
      <c r="MUA297" s="333"/>
      <c r="MUB297" s="223"/>
      <c r="MUC297" s="418"/>
      <c r="MUD297" s="418"/>
      <c r="MUE297" s="331"/>
      <c r="MUF297" s="332"/>
      <c r="MUG297" s="418"/>
      <c r="MUH297" s="223"/>
      <c r="MUI297" s="223"/>
      <c r="MUJ297" s="333"/>
      <c r="MUK297" s="333"/>
      <c r="MUL297" s="223"/>
      <c r="MUM297" s="418"/>
      <c r="MUN297" s="418"/>
      <c r="MUO297" s="331"/>
      <c r="MUP297" s="332"/>
      <c r="MUQ297" s="418"/>
      <c r="MUR297" s="223"/>
      <c r="MUS297" s="223"/>
      <c r="MUT297" s="333"/>
      <c r="MUU297" s="333"/>
      <c r="MUV297" s="223"/>
      <c r="MUW297" s="418"/>
      <c r="MUX297" s="418"/>
      <c r="MUY297" s="331"/>
      <c r="MUZ297" s="332"/>
      <c r="MVA297" s="418"/>
      <c r="MVB297" s="223"/>
      <c r="MVC297" s="223"/>
      <c r="MVD297" s="333"/>
      <c r="MVE297" s="333"/>
      <c r="MVF297" s="223"/>
      <c r="MVG297" s="418"/>
      <c r="MVH297" s="418"/>
      <c r="MVI297" s="331"/>
      <c r="MVJ297" s="332"/>
      <c r="MVK297" s="418"/>
      <c r="MVL297" s="223"/>
      <c r="MVM297" s="223"/>
      <c r="MVN297" s="333"/>
      <c r="MVO297" s="333"/>
      <c r="MVP297" s="223"/>
      <c r="MVQ297" s="418"/>
      <c r="MVR297" s="418"/>
      <c r="MVS297" s="331"/>
      <c r="MVT297" s="332"/>
      <c r="MVU297" s="418"/>
      <c r="MVV297" s="223"/>
      <c r="MVW297" s="223"/>
      <c r="MVX297" s="333"/>
      <c r="MVY297" s="333"/>
      <c r="MVZ297" s="223"/>
      <c r="MWA297" s="418"/>
      <c r="MWB297" s="418"/>
      <c r="MWC297" s="331"/>
      <c r="MWD297" s="332"/>
      <c r="MWE297" s="418"/>
      <c r="MWF297" s="223"/>
      <c r="MWG297" s="223"/>
      <c r="MWH297" s="333"/>
      <c r="MWI297" s="333"/>
      <c r="MWJ297" s="223"/>
      <c r="MWK297" s="418"/>
      <c r="MWL297" s="418"/>
      <c r="MWM297" s="331"/>
      <c r="MWN297" s="332"/>
      <c r="MWO297" s="418"/>
      <c r="MWP297" s="223"/>
      <c r="MWQ297" s="223"/>
      <c r="MWR297" s="333"/>
      <c r="MWS297" s="333"/>
      <c r="MWT297" s="223"/>
      <c r="MWU297" s="418"/>
      <c r="MWV297" s="418"/>
      <c r="MWW297" s="331"/>
      <c r="MWX297" s="332"/>
      <c r="MWY297" s="418"/>
      <c r="MWZ297" s="223"/>
      <c r="MXA297" s="223"/>
      <c r="MXB297" s="333"/>
      <c r="MXC297" s="333"/>
      <c r="MXD297" s="223"/>
      <c r="MXE297" s="418"/>
      <c r="MXF297" s="418"/>
      <c r="MXG297" s="331"/>
      <c r="MXH297" s="332"/>
      <c r="MXI297" s="418"/>
      <c r="MXJ297" s="223"/>
      <c r="MXK297" s="223"/>
      <c r="MXL297" s="333"/>
      <c r="MXM297" s="333"/>
      <c r="MXN297" s="223"/>
      <c r="MXO297" s="418"/>
      <c r="MXP297" s="418"/>
      <c r="MXQ297" s="331"/>
      <c r="MXR297" s="332"/>
      <c r="MXS297" s="418"/>
      <c r="MXT297" s="223"/>
      <c r="MXU297" s="223"/>
      <c r="MXV297" s="333"/>
      <c r="MXW297" s="333"/>
      <c r="MXX297" s="223"/>
      <c r="MXY297" s="418"/>
      <c r="MXZ297" s="418"/>
      <c r="MYA297" s="331"/>
      <c r="MYB297" s="332"/>
      <c r="MYC297" s="418"/>
      <c r="MYD297" s="223"/>
      <c r="MYE297" s="223"/>
      <c r="MYF297" s="333"/>
      <c r="MYG297" s="333"/>
      <c r="MYH297" s="223"/>
      <c r="MYI297" s="418"/>
      <c r="MYJ297" s="418"/>
      <c r="MYK297" s="331"/>
      <c r="MYL297" s="332"/>
      <c r="MYM297" s="418"/>
      <c r="MYN297" s="223"/>
      <c r="MYO297" s="223"/>
      <c r="MYP297" s="333"/>
      <c r="MYQ297" s="333"/>
      <c r="MYR297" s="223"/>
      <c r="MYS297" s="418"/>
      <c r="MYT297" s="418"/>
      <c r="MYU297" s="331"/>
      <c r="MYV297" s="332"/>
      <c r="MYW297" s="418"/>
      <c r="MYX297" s="223"/>
      <c r="MYY297" s="223"/>
      <c r="MYZ297" s="333"/>
      <c r="MZA297" s="333"/>
      <c r="MZB297" s="223"/>
      <c r="MZC297" s="418"/>
      <c r="MZD297" s="418"/>
      <c r="MZE297" s="331"/>
      <c r="MZF297" s="332"/>
      <c r="MZG297" s="418"/>
      <c r="MZH297" s="223"/>
      <c r="MZI297" s="223"/>
      <c r="MZJ297" s="333"/>
      <c r="MZK297" s="333"/>
      <c r="MZL297" s="223"/>
      <c r="MZM297" s="418"/>
      <c r="MZN297" s="418"/>
      <c r="MZO297" s="331"/>
      <c r="MZP297" s="332"/>
      <c r="MZQ297" s="418"/>
      <c r="MZR297" s="223"/>
      <c r="MZS297" s="223"/>
      <c r="MZT297" s="333"/>
      <c r="MZU297" s="333"/>
      <c r="MZV297" s="223"/>
      <c r="MZW297" s="418"/>
      <c r="MZX297" s="418"/>
      <c r="MZY297" s="331"/>
      <c r="MZZ297" s="332"/>
      <c r="NAA297" s="418"/>
      <c r="NAB297" s="223"/>
      <c r="NAC297" s="223"/>
      <c r="NAD297" s="333"/>
      <c r="NAE297" s="333"/>
      <c r="NAF297" s="223"/>
      <c r="NAG297" s="418"/>
      <c r="NAH297" s="418"/>
      <c r="NAI297" s="331"/>
      <c r="NAJ297" s="332"/>
      <c r="NAK297" s="418"/>
      <c r="NAL297" s="223"/>
      <c r="NAM297" s="223"/>
      <c r="NAN297" s="333"/>
      <c r="NAO297" s="333"/>
      <c r="NAP297" s="223"/>
      <c r="NAQ297" s="418"/>
      <c r="NAR297" s="418"/>
      <c r="NAS297" s="331"/>
      <c r="NAT297" s="332"/>
      <c r="NAU297" s="418"/>
      <c r="NAV297" s="223"/>
      <c r="NAW297" s="223"/>
      <c r="NAX297" s="333"/>
      <c r="NAY297" s="333"/>
      <c r="NAZ297" s="223"/>
      <c r="NBA297" s="418"/>
      <c r="NBB297" s="418"/>
      <c r="NBC297" s="331"/>
      <c r="NBD297" s="332"/>
      <c r="NBE297" s="418"/>
      <c r="NBF297" s="223"/>
      <c r="NBG297" s="223"/>
      <c r="NBH297" s="333"/>
      <c r="NBI297" s="333"/>
      <c r="NBJ297" s="223"/>
      <c r="NBK297" s="418"/>
      <c r="NBL297" s="418"/>
      <c r="NBM297" s="331"/>
      <c r="NBN297" s="332"/>
      <c r="NBO297" s="418"/>
      <c r="NBP297" s="223"/>
      <c r="NBQ297" s="223"/>
      <c r="NBR297" s="333"/>
      <c r="NBS297" s="333"/>
      <c r="NBT297" s="223"/>
      <c r="NBU297" s="418"/>
      <c r="NBV297" s="418"/>
      <c r="NBW297" s="331"/>
      <c r="NBX297" s="332"/>
      <c r="NBY297" s="418"/>
      <c r="NBZ297" s="223"/>
      <c r="NCA297" s="223"/>
      <c r="NCB297" s="333"/>
      <c r="NCC297" s="333"/>
      <c r="NCD297" s="223"/>
      <c r="NCE297" s="418"/>
      <c r="NCF297" s="418"/>
      <c r="NCG297" s="331"/>
      <c r="NCH297" s="332"/>
      <c r="NCI297" s="418"/>
      <c r="NCJ297" s="223"/>
      <c r="NCK297" s="223"/>
      <c r="NCL297" s="333"/>
      <c r="NCM297" s="333"/>
      <c r="NCN297" s="223"/>
      <c r="NCO297" s="418"/>
      <c r="NCP297" s="418"/>
      <c r="NCQ297" s="331"/>
      <c r="NCR297" s="332"/>
      <c r="NCS297" s="418"/>
      <c r="NCT297" s="223"/>
      <c r="NCU297" s="223"/>
      <c r="NCV297" s="333"/>
      <c r="NCW297" s="333"/>
      <c r="NCX297" s="223"/>
      <c r="NCY297" s="418"/>
      <c r="NCZ297" s="418"/>
      <c r="NDA297" s="331"/>
      <c r="NDB297" s="332"/>
      <c r="NDC297" s="418"/>
      <c r="NDD297" s="223"/>
      <c r="NDE297" s="223"/>
      <c r="NDF297" s="333"/>
      <c r="NDG297" s="333"/>
      <c r="NDH297" s="223"/>
      <c r="NDI297" s="418"/>
      <c r="NDJ297" s="418"/>
      <c r="NDK297" s="331"/>
      <c r="NDL297" s="332"/>
      <c r="NDM297" s="418"/>
      <c r="NDN297" s="223"/>
      <c r="NDO297" s="223"/>
      <c r="NDP297" s="333"/>
      <c r="NDQ297" s="333"/>
      <c r="NDR297" s="223"/>
      <c r="NDS297" s="418"/>
      <c r="NDT297" s="418"/>
      <c r="NDU297" s="331"/>
      <c r="NDV297" s="332"/>
      <c r="NDW297" s="418"/>
      <c r="NDX297" s="223"/>
      <c r="NDY297" s="223"/>
      <c r="NDZ297" s="333"/>
      <c r="NEA297" s="333"/>
      <c r="NEB297" s="223"/>
      <c r="NEC297" s="418"/>
      <c r="NED297" s="418"/>
      <c r="NEE297" s="331"/>
      <c r="NEF297" s="332"/>
      <c r="NEG297" s="418"/>
      <c r="NEH297" s="223"/>
      <c r="NEI297" s="223"/>
      <c r="NEJ297" s="333"/>
      <c r="NEK297" s="333"/>
      <c r="NEL297" s="223"/>
      <c r="NEM297" s="418"/>
      <c r="NEN297" s="418"/>
      <c r="NEO297" s="331"/>
      <c r="NEP297" s="332"/>
      <c r="NEQ297" s="418"/>
      <c r="NER297" s="223"/>
      <c r="NES297" s="223"/>
      <c r="NET297" s="333"/>
      <c r="NEU297" s="333"/>
      <c r="NEV297" s="223"/>
      <c r="NEW297" s="418"/>
      <c r="NEX297" s="418"/>
      <c r="NEY297" s="331"/>
      <c r="NEZ297" s="332"/>
      <c r="NFA297" s="418"/>
      <c r="NFB297" s="223"/>
      <c r="NFC297" s="223"/>
      <c r="NFD297" s="333"/>
      <c r="NFE297" s="333"/>
      <c r="NFF297" s="223"/>
      <c r="NFG297" s="418"/>
      <c r="NFH297" s="418"/>
      <c r="NFI297" s="331"/>
      <c r="NFJ297" s="332"/>
      <c r="NFK297" s="418"/>
      <c r="NFL297" s="223"/>
      <c r="NFM297" s="223"/>
      <c r="NFN297" s="333"/>
      <c r="NFO297" s="333"/>
      <c r="NFP297" s="223"/>
      <c r="NFQ297" s="418"/>
      <c r="NFR297" s="418"/>
      <c r="NFS297" s="331"/>
      <c r="NFT297" s="332"/>
      <c r="NFU297" s="418"/>
      <c r="NFV297" s="223"/>
      <c r="NFW297" s="223"/>
      <c r="NFX297" s="333"/>
      <c r="NFY297" s="333"/>
      <c r="NFZ297" s="223"/>
      <c r="NGA297" s="418"/>
      <c r="NGB297" s="418"/>
      <c r="NGC297" s="331"/>
      <c r="NGD297" s="332"/>
      <c r="NGE297" s="418"/>
      <c r="NGF297" s="223"/>
      <c r="NGG297" s="223"/>
      <c r="NGH297" s="333"/>
      <c r="NGI297" s="333"/>
      <c r="NGJ297" s="223"/>
      <c r="NGK297" s="418"/>
      <c r="NGL297" s="418"/>
      <c r="NGM297" s="331"/>
      <c r="NGN297" s="332"/>
      <c r="NGO297" s="418"/>
      <c r="NGP297" s="223"/>
      <c r="NGQ297" s="223"/>
      <c r="NGR297" s="333"/>
      <c r="NGS297" s="333"/>
      <c r="NGT297" s="223"/>
      <c r="NGU297" s="418"/>
      <c r="NGV297" s="418"/>
      <c r="NGW297" s="331"/>
      <c r="NGX297" s="332"/>
      <c r="NGY297" s="418"/>
      <c r="NGZ297" s="223"/>
      <c r="NHA297" s="223"/>
      <c r="NHB297" s="333"/>
      <c r="NHC297" s="333"/>
      <c r="NHD297" s="223"/>
      <c r="NHE297" s="418"/>
      <c r="NHF297" s="418"/>
      <c r="NHG297" s="331"/>
      <c r="NHH297" s="332"/>
      <c r="NHI297" s="418"/>
      <c r="NHJ297" s="223"/>
      <c r="NHK297" s="223"/>
      <c r="NHL297" s="333"/>
      <c r="NHM297" s="333"/>
      <c r="NHN297" s="223"/>
      <c r="NHO297" s="418"/>
      <c r="NHP297" s="418"/>
      <c r="NHQ297" s="331"/>
      <c r="NHR297" s="332"/>
      <c r="NHS297" s="418"/>
      <c r="NHT297" s="223"/>
      <c r="NHU297" s="223"/>
      <c r="NHV297" s="333"/>
      <c r="NHW297" s="333"/>
      <c r="NHX297" s="223"/>
      <c r="NHY297" s="418"/>
      <c r="NHZ297" s="418"/>
      <c r="NIA297" s="331"/>
      <c r="NIB297" s="332"/>
      <c r="NIC297" s="418"/>
      <c r="NID297" s="223"/>
      <c r="NIE297" s="223"/>
      <c r="NIF297" s="333"/>
      <c r="NIG297" s="333"/>
      <c r="NIH297" s="223"/>
      <c r="NII297" s="418"/>
      <c r="NIJ297" s="418"/>
      <c r="NIK297" s="331"/>
      <c r="NIL297" s="332"/>
      <c r="NIM297" s="418"/>
      <c r="NIN297" s="223"/>
      <c r="NIO297" s="223"/>
      <c r="NIP297" s="333"/>
      <c r="NIQ297" s="333"/>
      <c r="NIR297" s="223"/>
      <c r="NIS297" s="418"/>
      <c r="NIT297" s="418"/>
      <c r="NIU297" s="331"/>
      <c r="NIV297" s="332"/>
      <c r="NIW297" s="418"/>
      <c r="NIX297" s="223"/>
      <c r="NIY297" s="223"/>
      <c r="NIZ297" s="333"/>
      <c r="NJA297" s="333"/>
      <c r="NJB297" s="223"/>
      <c r="NJC297" s="418"/>
      <c r="NJD297" s="418"/>
      <c r="NJE297" s="331"/>
      <c r="NJF297" s="332"/>
      <c r="NJG297" s="418"/>
      <c r="NJH297" s="223"/>
      <c r="NJI297" s="223"/>
      <c r="NJJ297" s="333"/>
      <c r="NJK297" s="333"/>
      <c r="NJL297" s="223"/>
      <c r="NJM297" s="418"/>
      <c r="NJN297" s="418"/>
      <c r="NJO297" s="331"/>
      <c r="NJP297" s="332"/>
      <c r="NJQ297" s="418"/>
      <c r="NJR297" s="223"/>
      <c r="NJS297" s="223"/>
      <c r="NJT297" s="333"/>
      <c r="NJU297" s="333"/>
      <c r="NJV297" s="223"/>
      <c r="NJW297" s="418"/>
      <c r="NJX297" s="418"/>
      <c r="NJY297" s="331"/>
      <c r="NJZ297" s="332"/>
      <c r="NKA297" s="418"/>
      <c r="NKB297" s="223"/>
      <c r="NKC297" s="223"/>
      <c r="NKD297" s="333"/>
      <c r="NKE297" s="333"/>
      <c r="NKF297" s="223"/>
      <c r="NKG297" s="418"/>
      <c r="NKH297" s="418"/>
      <c r="NKI297" s="331"/>
      <c r="NKJ297" s="332"/>
      <c r="NKK297" s="418"/>
      <c r="NKL297" s="223"/>
      <c r="NKM297" s="223"/>
      <c r="NKN297" s="333"/>
      <c r="NKO297" s="333"/>
      <c r="NKP297" s="223"/>
      <c r="NKQ297" s="418"/>
      <c r="NKR297" s="418"/>
      <c r="NKS297" s="331"/>
      <c r="NKT297" s="332"/>
      <c r="NKU297" s="418"/>
      <c r="NKV297" s="223"/>
      <c r="NKW297" s="223"/>
      <c r="NKX297" s="333"/>
      <c r="NKY297" s="333"/>
      <c r="NKZ297" s="223"/>
      <c r="NLA297" s="418"/>
      <c r="NLB297" s="418"/>
      <c r="NLC297" s="331"/>
      <c r="NLD297" s="332"/>
      <c r="NLE297" s="418"/>
      <c r="NLF297" s="223"/>
      <c r="NLG297" s="223"/>
      <c r="NLH297" s="333"/>
      <c r="NLI297" s="333"/>
      <c r="NLJ297" s="223"/>
      <c r="NLK297" s="418"/>
      <c r="NLL297" s="418"/>
      <c r="NLM297" s="331"/>
      <c r="NLN297" s="332"/>
      <c r="NLO297" s="418"/>
      <c r="NLP297" s="223"/>
      <c r="NLQ297" s="223"/>
      <c r="NLR297" s="333"/>
      <c r="NLS297" s="333"/>
      <c r="NLT297" s="223"/>
      <c r="NLU297" s="418"/>
      <c r="NLV297" s="418"/>
      <c r="NLW297" s="331"/>
      <c r="NLX297" s="332"/>
      <c r="NLY297" s="418"/>
      <c r="NLZ297" s="223"/>
      <c r="NMA297" s="223"/>
      <c r="NMB297" s="333"/>
      <c r="NMC297" s="333"/>
      <c r="NMD297" s="223"/>
      <c r="NME297" s="418"/>
      <c r="NMF297" s="418"/>
      <c r="NMG297" s="331"/>
      <c r="NMH297" s="332"/>
      <c r="NMI297" s="418"/>
      <c r="NMJ297" s="223"/>
      <c r="NMK297" s="223"/>
      <c r="NML297" s="333"/>
      <c r="NMM297" s="333"/>
      <c r="NMN297" s="223"/>
      <c r="NMO297" s="418"/>
      <c r="NMP297" s="418"/>
      <c r="NMQ297" s="331"/>
      <c r="NMR297" s="332"/>
      <c r="NMS297" s="418"/>
      <c r="NMT297" s="223"/>
      <c r="NMU297" s="223"/>
      <c r="NMV297" s="333"/>
      <c r="NMW297" s="333"/>
      <c r="NMX297" s="223"/>
      <c r="NMY297" s="418"/>
      <c r="NMZ297" s="418"/>
      <c r="NNA297" s="331"/>
      <c r="NNB297" s="332"/>
      <c r="NNC297" s="418"/>
      <c r="NND297" s="223"/>
      <c r="NNE297" s="223"/>
      <c r="NNF297" s="333"/>
      <c r="NNG297" s="333"/>
      <c r="NNH297" s="223"/>
      <c r="NNI297" s="418"/>
      <c r="NNJ297" s="418"/>
      <c r="NNK297" s="331"/>
      <c r="NNL297" s="332"/>
      <c r="NNM297" s="418"/>
      <c r="NNN297" s="223"/>
      <c r="NNO297" s="223"/>
      <c r="NNP297" s="333"/>
      <c r="NNQ297" s="333"/>
      <c r="NNR297" s="223"/>
      <c r="NNS297" s="418"/>
      <c r="NNT297" s="418"/>
      <c r="NNU297" s="331"/>
      <c r="NNV297" s="332"/>
      <c r="NNW297" s="418"/>
      <c r="NNX297" s="223"/>
      <c r="NNY297" s="223"/>
      <c r="NNZ297" s="333"/>
      <c r="NOA297" s="333"/>
      <c r="NOB297" s="223"/>
      <c r="NOC297" s="418"/>
      <c r="NOD297" s="418"/>
      <c r="NOE297" s="331"/>
      <c r="NOF297" s="332"/>
      <c r="NOG297" s="418"/>
      <c r="NOH297" s="223"/>
      <c r="NOI297" s="223"/>
      <c r="NOJ297" s="333"/>
      <c r="NOK297" s="333"/>
      <c r="NOL297" s="223"/>
      <c r="NOM297" s="418"/>
      <c r="NON297" s="418"/>
      <c r="NOO297" s="331"/>
      <c r="NOP297" s="332"/>
      <c r="NOQ297" s="418"/>
      <c r="NOR297" s="223"/>
      <c r="NOS297" s="223"/>
      <c r="NOT297" s="333"/>
      <c r="NOU297" s="333"/>
      <c r="NOV297" s="223"/>
      <c r="NOW297" s="418"/>
      <c r="NOX297" s="418"/>
      <c r="NOY297" s="331"/>
      <c r="NOZ297" s="332"/>
      <c r="NPA297" s="418"/>
      <c r="NPB297" s="223"/>
      <c r="NPC297" s="223"/>
      <c r="NPD297" s="333"/>
      <c r="NPE297" s="333"/>
      <c r="NPF297" s="223"/>
      <c r="NPG297" s="418"/>
      <c r="NPH297" s="418"/>
      <c r="NPI297" s="331"/>
      <c r="NPJ297" s="332"/>
      <c r="NPK297" s="418"/>
      <c r="NPL297" s="223"/>
      <c r="NPM297" s="223"/>
      <c r="NPN297" s="333"/>
      <c r="NPO297" s="333"/>
      <c r="NPP297" s="223"/>
      <c r="NPQ297" s="418"/>
      <c r="NPR297" s="418"/>
      <c r="NPS297" s="331"/>
      <c r="NPT297" s="332"/>
      <c r="NPU297" s="418"/>
      <c r="NPV297" s="223"/>
      <c r="NPW297" s="223"/>
      <c r="NPX297" s="333"/>
      <c r="NPY297" s="333"/>
      <c r="NPZ297" s="223"/>
      <c r="NQA297" s="418"/>
      <c r="NQB297" s="418"/>
      <c r="NQC297" s="331"/>
      <c r="NQD297" s="332"/>
      <c r="NQE297" s="418"/>
      <c r="NQF297" s="223"/>
      <c r="NQG297" s="223"/>
      <c r="NQH297" s="333"/>
      <c r="NQI297" s="333"/>
      <c r="NQJ297" s="223"/>
      <c r="NQK297" s="418"/>
      <c r="NQL297" s="418"/>
      <c r="NQM297" s="331"/>
      <c r="NQN297" s="332"/>
      <c r="NQO297" s="418"/>
      <c r="NQP297" s="223"/>
      <c r="NQQ297" s="223"/>
      <c r="NQR297" s="333"/>
      <c r="NQS297" s="333"/>
      <c r="NQT297" s="223"/>
      <c r="NQU297" s="418"/>
      <c r="NQV297" s="418"/>
      <c r="NQW297" s="331"/>
      <c r="NQX297" s="332"/>
      <c r="NQY297" s="418"/>
      <c r="NQZ297" s="223"/>
      <c r="NRA297" s="223"/>
      <c r="NRB297" s="333"/>
      <c r="NRC297" s="333"/>
      <c r="NRD297" s="223"/>
      <c r="NRE297" s="418"/>
      <c r="NRF297" s="418"/>
      <c r="NRG297" s="331"/>
      <c r="NRH297" s="332"/>
      <c r="NRI297" s="418"/>
      <c r="NRJ297" s="223"/>
      <c r="NRK297" s="223"/>
      <c r="NRL297" s="333"/>
      <c r="NRM297" s="333"/>
      <c r="NRN297" s="223"/>
      <c r="NRO297" s="418"/>
      <c r="NRP297" s="418"/>
      <c r="NRQ297" s="331"/>
      <c r="NRR297" s="332"/>
      <c r="NRS297" s="418"/>
      <c r="NRT297" s="223"/>
      <c r="NRU297" s="223"/>
      <c r="NRV297" s="333"/>
      <c r="NRW297" s="333"/>
      <c r="NRX297" s="223"/>
      <c r="NRY297" s="418"/>
      <c r="NRZ297" s="418"/>
      <c r="NSA297" s="331"/>
      <c r="NSB297" s="332"/>
      <c r="NSC297" s="418"/>
      <c r="NSD297" s="223"/>
      <c r="NSE297" s="223"/>
      <c r="NSF297" s="333"/>
      <c r="NSG297" s="333"/>
      <c r="NSH297" s="223"/>
      <c r="NSI297" s="418"/>
      <c r="NSJ297" s="418"/>
      <c r="NSK297" s="331"/>
      <c r="NSL297" s="332"/>
      <c r="NSM297" s="418"/>
      <c r="NSN297" s="223"/>
      <c r="NSO297" s="223"/>
      <c r="NSP297" s="333"/>
      <c r="NSQ297" s="333"/>
      <c r="NSR297" s="223"/>
      <c r="NSS297" s="418"/>
      <c r="NST297" s="418"/>
      <c r="NSU297" s="331"/>
      <c r="NSV297" s="332"/>
      <c r="NSW297" s="418"/>
      <c r="NSX297" s="223"/>
      <c r="NSY297" s="223"/>
      <c r="NSZ297" s="333"/>
      <c r="NTA297" s="333"/>
      <c r="NTB297" s="223"/>
      <c r="NTC297" s="418"/>
      <c r="NTD297" s="418"/>
      <c r="NTE297" s="331"/>
      <c r="NTF297" s="332"/>
      <c r="NTG297" s="418"/>
      <c r="NTH297" s="223"/>
      <c r="NTI297" s="223"/>
      <c r="NTJ297" s="333"/>
      <c r="NTK297" s="333"/>
      <c r="NTL297" s="223"/>
      <c r="NTM297" s="418"/>
      <c r="NTN297" s="418"/>
      <c r="NTO297" s="331"/>
      <c r="NTP297" s="332"/>
      <c r="NTQ297" s="418"/>
      <c r="NTR297" s="223"/>
      <c r="NTS297" s="223"/>
      <c r="NTT297" s="333"/>
      <c r="NTU297" s="333"/>
      <c r="NTV297" s="223"/>
      <c r="NTW297" s="418"/>
      <c r="NTX297" s="418"/>
      <c r="NTY297" s="331"/>
      <c r="NTZ297" s="332"/>
      <c r="NUA297" s="418"/>
      <c r="NUB297" s="223"/>
      <c r="NUC297" s="223"/>
      <c r="NUD297" s="333"/>
      <c r="NUE297" s="333"/>
      <c r="NUF297" s="223"/>
      <c r="NUG297" s="418"/>
      <c r="NUH297" s="418"/>
      <c r="NUI297" s="331"/>
      <c r="NUJ297" s="332"/>
      <c r="NUK297" s="418"/>
      <c r="NUL297" s="223"/>
      <c r="NUM297" s="223"/>
      <c r="NUN297" s="333"/>
      <c r="NUO297" s="333"/>
      <c r="NUP297" s="223"/>
      <c r="NUQ297" s="418"/>
      <c r="NUR297" s="418"/>
      <c r="NUS297" s="331"/>
      <c r="NUT297" s="332"/>
      <c r="NUU297" s="418"/>
      <c r="NUV297" s="223"/>
      <c r="NUW297" s="223"/>
      <c r="NUX297" s="333"/>
      <c r="NUY297" s="333"/>
      <c r="NUZ297" s="223"/>
      <c r="NVA297" s="418"/>
      <c r="NVB297" s="418"/>
      <c r="NVC297" s="331"/>
      <c r="NVD297" s="332"/>
      <c r="NVE297" s="418"/>
      <c r="NVF297" s="223"/>
      <c r="NVG297" s="223"/>
      <c r="NVH297" s="333"/>
      <c r="NVI297" s="333"/>
      <c r="NVJ297" s="223"/>
      <c r="NVK297" s="418"/>
      <c r="NVL297" s="418"/>
      <c r="NVM297" s="331"/>
      <c r="NVN297" s="332"/>
      <c r="NVO297" s="418"/>
      <c r="NVP297" s="223"/>
      <c r="NVQ297" s="223"/>
      <c r="NVR297" s="333"/>
      <c r="NVS297" s="333"/>
      <c r="NVT297" s="223"/>
      <c r="NVU297" s="418"/>
      <c r="NVV297" s="418"/>
      <c r="NVW297" s="331"/>
      <c r="NVX297" s="332"/>
      <c r="NVY297" s="418"/>
      <c r="NVZ297" s="223"/>
      <c r="NWA297" s="223"/>
      <c r="NWB297" s="333"/>
      <c r="NWC297" s="333"/>
      <c r="NWD297" s="223"/>
      <c r="NWE297" s="418"/>
      <c r="NWF297" s="418"/>
      <c r="NWG297" s="331"/>
      <c r="NWH297" s="332"/>
      <c r="NWI297" s="418"/>
      <c r="NWJ297" s="223"/>
      <c r="NWK297" s="223"/>
      <c r="NWL297" s="333"/>
      <c r="NWM297" s="333"/>
      <c r="NWN297" s="223"/>
      <c r="NWO297" s="418"/>
      <c r="NWP297" s="418"/>
      <c r="NWQ297" s="331"/>
      <c r="NWR297" s="332"/>
      <c r="NWS297" s="418"/>
      <c r="NWT297" s="223"/>
      <c r="NWU297" s="223"/>
      <c r="NWV297" s="333"/>
      <c r="NWW297" s="333"/>
      <c r="NWX297" s="223"/>
      <c r="NWY297" s="418"/>
      <c r="NWZ297" s="418"/>
      <c r="NXA297" s="331"/>
      <c r="NXB297" s="332"/>
      <c r="NXC297" s="418"/>
      <c r="NXD297" s="223"/>
      <c r="NXE297" s="223"/>
      <c r="NXF297" s="333"/>
      <c r="NXG297" s="333"/>
      <c r="NXH297" s="223"/>
      <c r="NXI297" s="418"/>
      <c r="NXJ297" s="418"/>
      <c r="NXK297" s="331"/>
      <c r="NXL297" s="332"/>
      <c r="NXM297" s="418"/>
      <c r="NXN297" s="223"/>
      <c r="NXO297" s="223"/>
      <c r="NXP297" s="333"/>
      <c r="NXQ297" s="333"/>
      <c r="NXR297" s="223"/>
      <c r="NXS297" s="418"/>
      <c r="NXT297" s="418"/>
      <c r="NXU297" s="331"/>
      <c r="NXV297" s="332"/>
      <c r="NXW297" s="418"/>
      <c r="NXX297" s="223"/>
      <c r="NXY297" s="223"/>
      <c r="NXZ297" s="333"/>
      <c r="NYA297" s="333"/>
      <c r="NYB297" s="223"/>
      <c r="NYC297" s="418"/>
      <c r="NYD297" s="418"/>
      <c r="NYE297" s="331"/>
      <c r="NYF297" s="332"/>
      <c r="NYG297" s="418"/>
      <c r="NYH297" s="223"/>
      <c r="NYI297" s="223"/>
      <c r="NYJ297" s="333"/>
      <c r="NYK297" s="333"/>
      <c r="NYL297" s="223"/>
      <c r="NYM297" s="418"/>
      <c r="NYN297" s="418"/>
      <c r="NYO297" s="331"/>
      <c r="NYP297" s="332"/>
      <c r="NYQ297" s="418"/>
      <c r="NYR297" s="223"/>
      <c r="NYS297" s="223"/>
      <c r="NYT297" s="333"/>
      <c r="NYU297" s="333"/>
      <c r="NYV297" s="223"/>
      <c r="NYW297" s="418"/>
      <c r="NYX297" s="418"/>
      <c r="NYY297" s="331"/>
      <c r="NYZ297" s="332"/>
      <c r="NZA297" s="418"/>
      <c r="NZB297" s="223"/>
      <c r="NZC297" s="223"/>
      <c r="NZD297" s="333"/>
      <c r="NZE297" s="333"/>
      <c r="NZF297" s="223"/>
      <c r="NZG297" s="418"/>
      <c r="NZH297" s="418"/>
      <c r="NZI297" s="331"/>
      <c r="NZJ297" s="332"/>
      <c r="NZK297" s="418"/>
      <c r="NZL297" s="223"/>
      <c r="NZM297" s="223"/>
      <c r="NZN297" s="333"/>
      <c r="NZO297" s="333"/>
      <c r="NZP297" s="223"/>
      <c r="NZQ297" s="418"/>
      <c r="NZR297" s="418"/>
      <c r="NZS297" s="331"/>
      <c r="NZT297" s="332"/>
      <c r="NZU297" s="418"/>
      <c r="NZV297" s="223"/>
      <c r="NZW297" s="223"/>
      <c r="NZX297" s="333"/>
      <c r="NZY297" s="333"/>
      <c r="NZZ297" s="223"/>
      <c r="OAA297" s="418"/>
      <c r="OAB297" s="418"/>
      <c r="OAC297" s="331"/>
      <c r="OAD297" s="332"/>
      <c r="OAE297" s="418"/>
      <c r="OAF297" s="223"/>
      <c r="OAG297" s="223"/>
      <c r="OAH297" s="333"/>
      <c r="OAI297" s="333"/>
      <c r="OAJ297" s="223"/>
      <c r="OAK297" s="418"/>
      <c r="OAL297" s="418"/>
      <c r="OAM297" s="331"/>
      <c r="OAN297" s="332"/>
      <c r="OAO297" s="418"/>
      <c r="OAP297" s="223"/>
      <c r="OAQ297" s="223"/>
      <c r="OAR297" s="333"/>
      <c r="OAS297" s="333"/>
      <c r="OAT297" s="223"/>
      <c r="OAU297" s="418"/>
      <c r="OAV297" s="418"/>
      <c r="OAW297" s="331"/>
      <c r="OAX297" s="332"/>
      <c r="OAY297" s="418"/>
      <c r="OAZ297" s="223"/>
      <c r="OBA297" s="223"/>
      <c r="OBB297" s="333"/>
      <c r="OBC297" s="333"/>
      <c r="OBD297" s="223"/>
      <c r="OBE297" s="418"/>
      <c r="OBF297" s="418"/>
      <c r="OBG297" s="331"/>
      <c r="OBH297" s="332"/>
      <c r="OBI297" s="418"/>
      <c r="OBJ297" s="223"/>
      <c r="OBK297" s="223"/>
      <c r="OBL297" s="333"/>
      <c r="OBM297" s="333"/>
      <c r="OBN297" s="223"/>
      <c r="OBO297" s="418"/>
      <c r="OBP297" s="418"/>
      <c r="OBQ297" s="331"/>
      <c r="OBR297" s="332"/>
      <c r="OBS297" s="418"/>
      <c r="OBT297" s="223"/>
      <c r="OBU297" s="223"/>
      <c r="OBV297" s="333"/>
      <c r="OBW297" s="333"/>
      <c r="OBX297" s="223"/>
      <c r="OBY297" s="418"/>
      <c r="OBZ297" s="418"/>
      <c r="OCA297" s="331"/>
      <c r="OCB297" s="332"/>
      <c r="OCC297" s="418"/>
      <c r="OCD297" s="223"/>
      <c r="OCE297" s="223"/>
      <c r="OCF297" s="333"/>
      <c r="OCG297" s="333"/>
      <c r="OCH297" s="223"/>
      <c r="OCI297" s="418"/>
      <c r="OCJ297" s="418"/>
      <c r="OCK297" s="331"/>
      <c r="OCL297" s="332"/>
      <c r="OCM297" s="418"/>
      <c r="OCN297" s="223"/>
      <c r="OCO297" s="223"/>
      <c r="OCP297" s="333"/>
      <c r="OCQ297" s="333"/>
      <c r="OCR297" s="223"/>
      <c r="OCS297" s="418"/>
      <c r="OCT297" s="418"/>
      <c r="OCU297" s="331"/>
      <c r="OCV297" s="332"/>
      <c r="OCW297" s="418"/>
      <c r="OCX297" s="223"/>
      <c r="OCY297" s="223"/>
      <c r="OCZ297" s="333"/>
      <c r="ODA297" s="333"/>
      <c r="ODB297" s="223"/>
      <c r="ODC297" s="418"/>
      <c r="ODD297" s="418"/>
      <c r="ODE297" s="331"/>
      <c r="ODF297" s="332"/>
      <c r="ODG297" s="418"/>
      <c r="ODH297" s="223"/>
      <c r="ODI297" s="223"/>
      <c r="ODJ297" s="333"/>
      <c r="ODK297" s="333"/>
      <c r="ODL297" s="223"/>
      <c r="ODM297" s="418"/>
      <c r="ODN297" s="418"/>
      <c r="ODO297" s="331"/>
      <c r="ODP297" s="332"/>
      <c r="ODQ297" s="418"/>
      <c r="ODR297" s="223"/>
      <c r="ODS297" s="223"/>
      <c r="ODT297" s="333"/>
      <c r="ODU297" s="333"/>
      <c r="ODV297" s="223"/>
      <c r="ODW297" s="418"/>
      <c r="ODX297" s="418"/>
      <c r="ODY297" s="331"/>
      <c r="ODZ297" s="332"/>
      <c r="OEA297" s="418"/>
      <c r="OEB297" s="223"/>
      <c r="OEC297" s="223"/>
      <c r="OED297" s="333"/>
      <c r="OEE297" s="333"/>
      <c r="OEF297" s="223"/>
      <c r="OEG297" s="418"/>
      <c r="OEH297" s="418"/>
      <c r="OEI297" s="331"/>
      <c r="OEJ297" s="332"/>
      <c r="OEK297" s="418"/>
      <c r="OEL297" s="223"/>
      <c r="OEM297" s="223"/>
      <c r="OEN297" s="333"/>
      <c r="OEO297" s="333"/>
      <c r="OEP297" s="223"/>
      <c r="OEQ297" s="418"/>
      <c r="OER297" s="418"/>
      <c r="OES297" s="331"/>
      <c r="OET297" s="332"/>
      <c r="OEU297" s="418"/>
      <c r="OEV297" s="223"/>
      <c r="OEW297" s="223"/>
      <c r="OEX297" s="333"/>
      <c r="OEY297" s="333"/>
      <c r="OEZ297" s="223"/>
      <c r="OFA297" s="418"/>
      <c r="OFB297" s="418"/>
      <c r="OFC297" s="331"/>
      <c r="OFD297" s="332"/>
      <c r="OFE297" s="418"/>
      <c r="OFF297" s="223"/>
      <c r="OFG297" s="223"/>
      <c r="OFH297" s="333"/>
      <c r="OFI297" s="333"/>
      <c r="OFJ297" s="223"/>
      <c r="OFK297" s="418"/>
      <c r="OFL297" s="418"/>
      <c r="OFM297" s="331"/>
      <c r="OFN297" s="332"/>
      <c r="OFO297" s="418"/>
      <c r="OFP297" s="223"/>
      <c r="OFQ297" s="223"/>
      <c r="OFR297" s="333"/>
      <c r="OFS297" s="333"/>
      <c r="OFT297" s="223"/>
      <c r="OFU297" s="418"/>
      <c r="OFV297" s="418"/>
      <c r="OFW297" s="331"/>
      <c r="OFX297" s="332"/>
      <c r="OFY297" s="418"/>
      <c r="OFZ297" s="223"/>
      <c r="OGA297" s="223"/>
      <c r="OGB297" s="333"/>
      <c r="OGC297" s="333"/>
      <c r="OGD297" s="223"/>
      <c r="OGE297" s="418"/>
      <c r="OGF297" s="418"/>
      <c r="OGG297" s="331"/>
      <c r="OGH297" s="332"/>
      <c r="OGI297" s="418"/>
      <c r="OGJ297" s="223"/>
      <c r="OGK297" s="223"/>
      <c r="OGL297" s="333"/>
      <c r="OGM297" s="333"/>
      <c r="OGN297" s="223"/>
      <c r="OGO297" s="418"/>
      <c r="OGP297" s="418"/>
      <c r="OGQ297" s="331"/>
      <c r="OGR297" s="332"/>
      <c r="OGS297" s="418"/>
      <c r="OGT297" s="223"/>
      <c r="OGU297" s="223"/>
      <c r="OGV297" s="333"/>
      <c r="OGW297" s="333"/>
      <c r="OGX297" s="223"/>
      <c r="OGY297" s="418"/>
      <c r="OGZ297" s="418"/>
      <c r="OHA297" s="331"/>
      <c r="OHB297" s="332"/>
      <c r="OHC297" s="418"/>
      <c r="OHD297" s="223"/>
      <c r="OHE297" s="223"/>
      <c r="OHF297" s="333"/>
      <c r="OHG297" s="333"/>
      <c r="OHH297" s="223"/>
      <c r="OHI297" s="418"/>
      <c r="OHJ297" s="418"/>
      <c r="OHK297" s="331"/>
      <c r="OHL297" s="332"/>
      <c r="OHM297" s="418"/>
      <c r="OHN297" s="223"/>
      <c r="OHO297" s="223"/>
      <c r="OHP297" s="333"/>
      <c r="OHQ297" s="333"/>
      <c r="OHR297" s="223"/>
      <c r="OHS297" s="418"/>
      <c r="OHT297" s="418"/>
      <c r="OHU297" s="331"/>
      <c r="OHV297" s="332"/>
      <c r="OHW297" s="418"/>
      <c r="OHX297" s="223"/>
      <c r="OHY297" s="223"/>
      <c r="OHZ297" s="333"/>
      <c r="OIA297" s="333"/>
      <c r="OIB297" s="223"/>
      <c r="OIC297" s="418"/>
      <c r="OID297" s="418"/>
      <c r="OIE297" s="331"/>
      <c r="OIF297" s="332"/>
      <c r="OIG297" s="418"/>
      <c r="OIH297" s="223"/>
      <c r="OII297" s="223"/>
      <c r="OIJ297" s="333"/>
      <c r="OIK297" s="333"/>
      <c r="OIL297" s="223"/>
      <c r="OIM297" s="418"/>
      <c r="OIN297" s="418"/>
      <c r="OIO297" s="331"/>
      <c r="OIP297" s="332"/>
      <c r="OIQ297" s="418"/>
      <c r="OIR297" s="223"/>
      <c r="OIS297" s="223"/>
      <c r="OIT297" s="333"/>
      <c r="OIU297" s="333"/>
      <c r="OIV297" s="223"/>
      <c r="OIW297" s="418"/>
      <c r="OIX297" s="418"/>
      <c r="OIY297" s="331"/>
      <c r="OIZ297" s="332"/>
      <c r="OJA297" s="418"/>
      <c r="OJB297" s="223"/>
      <c r="OJC297" s="223"/>
      <c r="OJD297" s="333"/>
      <c r="OJE297" s="333"/>
      <c r="OJF297" s="223"/>
      <c r="OJG297" s="418"/>
      <c r="OJH297" s="418"/>
      <c r="OJI297" s="331"/>
      <c r="OJJ297" s="332"/>
      <c r="OJK297" s="418"/>
      <c r="OJL297" s="223"/>
      <c r="OJM297" s="223"/>
      <c r="OJN297" s="333"/>
      <c r="OJO297" s="333"/>
      <c r="OJP297" s="223"/>
      <c r="OJQ297" s="418"/>
      <c r="OJR297" s="418"/>
      <c r="OJS297" s="331"/>
      <c r="OJT297" s="332"/>
      <c r="OJU297" s="418"/>
      <c r="OJV297" s="223"/>
      <c r="OJW297" s="223"/>
      <c r="OJX297" s="333"/>
      <c r="OJY297" s="333"/>
      <c r="OJZ297" s="223"/>
      <c r="OKA297" s="418"/>
      <c r="OKB297" s="418"/>
      <c r="OKC297" s="331"/>
      <c r="OKD297" s="332"/>
      <c r="OKE297" s="418"/>
      <c r="OKF297" s="223"/>
      <c r="OKG297" s="223"/>
      <c r="OKH297" s="333"/>
      <c r="OKI297" s="333"/>
      <c r="OKJ297" s="223"/>
      <c r="OKK297" s="418"/>
      <c r="OKL297" s="418"/>
      <c r="OKM297" s="331"/>
      <c r="OKN297" s="332"/>
      <c r="OKO297" s="418"/>
      <c r="OKP297" s="223"/>
      <c r="OKQ297" s="223"/>
      <c r="OKR297" s="333"/>
      <c r="OKS297" s="333"/>
      <c r="OKT297" s="223"/>
      <c r="OKU297" s="418"/>
      <c r="OKV297" s="418"/>
      <c r="OKW297" s="331"/>
      <c r="OKX297" s="332"/>
      <c r="OKY297" s="418"/>
      <c r="OKZ297" s="223"/>
      <c r="OLA297" s="223"/>
      <c r="OLB297" s="333"/>
      <c r="OLC297" s="333"/>
      <c r="OLD297" s="223"/>
      <c r="OLE297" s="418"/>
      <c r="OLF297" s="418"/>
      <c r="OLG297" s="331"/>
      <c r="OLH297" s="332"/>
      <c r="OLI297" s="418"/>
      <c r="OLJ297" s="223"/>
      <c r="OLK297" s="223"/>
      <c r="OLL297" s="333"/>
      <c r="OLM297" s="333"/>
      <c r="OLN297" s="223"/>
      <c r="OLO297" s="418"/>
      <c r="OLP297" s="418"/>
      <c r="OLQ297" s="331"/>
      <c r="OLR297" s="332"/>
      <c r="OLS297" s="418"/>
      <c r="OLT297" s="223"/>
      <c r="OLU297" s="223"/>
      <c r="OLV297" s="333"/>
      <c r="OLW297" s="333"/>
      <c r="OLX297" s="223"/>
      <c r="OLY297" s="418"/>
      <c r="OLZ297" s="418"/>
      <c r="OMA297" s="331"/>
      <c r="OMB297" s="332"/>
      <c r="OMC297" s="418"/>
      <c r="OMD297" s="223"/>
      <c r="OME297" s="223"/>
      <c r="OMF297" s="333"/>
      <c r="OMG297" s="333"/>
      <c r="OMH297" s="223"/>
      <c r="OMI297" s="418"/>
      <c r="OMJ297" s="418"/>
      <c r="OMK297" s="331"/>
      <c r="OML297" s="332"/>
      <c r="OMM297" s="418"/>
      <c r="OMN297" s="223"/>
      <c r="OMO297" s="223"/>
      <c r="OMP297" s="333"/>
      <c r="OMQ297" s="333"/>
      <c r="OMR297" s="223"/>
      <c r="OMS297" s="418"/>
      <c r="OMT297" s="418"/>
      <c r="OMU297" s="331"/>
      <c r="OMV297" s="332"/>
      <c r="OMW297" s="418"/>
      <c r="OMX297" s="223"/>
      <c r="OMY297" s="223"/>
      <c r="OMZ297" s="333"/>
      <c r="ONA297" s="333"/>
      <c r="ONB297" s="223"/>
      <c r="ONC297" s="418"/>
      <c r="OND297" s="418"/>
      <c r="ONE297" s="331"/>
      <c r="ONF297" s="332"/>
      <c r="ONG297" s="418"/>
      <c r="ONH297" s="223"/>
      <c r="ONI297" s="223"/>
      <c r="ONJ297" s="333"/>
      <c r="ONK297" s="333"/>
      <c r="ONL297" s="223"/>
      <c r="ONM297" s="418"/>
      <c r="ONN297" s="418"/>
      <c r="ONO297" s="331"/>
      <c r="ONP297" s="332"/>
      <c r="ONQ297" s="418"/>
      <c r="ONR297" s="223"/>
      <c r="ONS297" s="223"/>
      <c r="ONT297" s="333"/>
      <c r="ONU297" s="333"/>
      <c r="ONV297" s="223"/>
      <c r="ONW297" s="418"/>
      <c r="ONX297" s="418"/>
      <c r="ONY297" s="331"/>
      <c r="ONZ297" s="332"/>
      <c r="OOA297" s="418"/>
      <c r="OOB297" s="223"/>
      <c r="OOC297" s="223"/>
      <c r="OOD297" s="333"/>
      <c r="OOE297" s="333"/>
      <c r="OOF297" s="223"/>
      <c r="OOG297" s="418"/>
      <c r="OOH297" s="418"/>
      <c r="OOI297" s="331"/>
      <c r="OOJ297" s="332"/>
      <c r="OOK297" s="418"/>
      <c r="OOL297" s="223"/>
      <c r="OOM297" s="223"/>
      <c r="OON297" s="333"/>
      <c r="OOO297" s="333"/>
      <c r="OOP297" s="223"/>
      <c r="OOQ297" s="418"/>
      <c r="OOR297" s="418"/>
      <c r="OOS297" s="331"/>
      <c r="OOT297" s="332"/>
      <c r="OOU297" s="418"/>
      <c r="OOV297" s="223"/>
      <c r="OOW297" s="223"/>
      <c r="OOX297" s="333"/>
      <c r="OOY297" s="333"/>
      <c r="OOZ297" s="223"/>
      <c r="OPA297" s="418"/>
      <c r="OPB297" s="418"/>
      <c r="OPC297" s="331"/>
      <c r="OPD297" s="332"/>
      <c r="OPE297" s="418"/>
      <c r="OPF297" s="223"/>
      <c r="OPG297" s="223"/>
      <c r="OPH297" s="333"/>
      <c r="OPI297" s="333"/>
      <c r="OPJ297" s="223"/>
      <c r="OPK297" s="418"/>
      <c r="OPL297" s="418"/>
      <c r="OPM297" s="331"/>
      <c r="OPN297" s="332"/>
      <c r="OPO297" s="418"/>
      <c r="OPP297" s="223"/>
      <c r="OPQ297" s="223"/>
      <c r="OPR297" s="333"/>
      <c r="OPS297" s="333"/>
      <c r="OPT297" s="223"/>
      <c r="OPU297" s="418"/>
      <c r="OPV297" s="418"/>
      <c r="OPW297" s="331"/>
      <c r="OPX297" s="332"/>
      <c r="OPY297" s="418"/>
      <c r="OPZ297" s="223"/>
      <c r="OQA297" s="223"/>
      <c r="OQB297" s="333"/>
      <c r="OQC297" s="333"/>
      <c r="OQD297" s="223"/>
      <c r="OQE297" s="418"/>
      <c r="OQF297" s="418"/>
      <c r="OQG297" s="331"/>
      <c r="OQH297" s="332"/>
      <c r="OQI297" s="418"/>
      <c r="OQJ297" s="223"/>
      <c r="OQK297" s="223"/>
      <c r="OQL297" s="333"/>
      <c r="OQM297" s="333"/>
      <c r="OQN297" s="223"/>
      <c r="OQO297" s="418"/>
      <c r="OQP297" s="418"/>
      <c r="OQQ297" s="331"/>
      <c r="OQR297" s="332"/>
      <c r="OQS297" s="418"/>
      <c r="OQT297" s="223"/>
      <c r="OQU297" s="223"/>
      <c r="OQV297" s="333"/>
      <c r="OQW297" s="333"/>
      <c r="OQX297" s="223"/>
      <c r="OQY297" s="418"/>
      <c r="OQZ297" s="418"/>
      <c r="ORA297" s="331"/>
      <c r="ORB297" s="332"/>
      <c r="ORC297" s="418"/>
      <c r="ORD297" s="223"/>
      <c r="ORE297" s="223"/>
      <c r="ORF297" s="333"/>
      <c r="ORG297" s="333"/>
      <c r="ORH297" s="223"/>
      <c r="ORI297" s="418"/>
      <c r="ORJ297" s="418"/>
      <c r="ORK297" s="331"/>
      <c r="ORL297" s="332"/>
      <c r="ORM297" s="418"/>
      <c r="ORN297" s="223"/>
      <c r="ORO297" s="223"/>
      <c r="ORP297" s="333"/>
      <c r="ORQ297" s="333"/>
      <c r="ORR297" s="223"/>
      <c r="ORS297" s="418"/>
      <c r="ORT297" s="418"/>
      <c r="ORU297" s="331"/>
      <c r="ORV297" s="332"/>
      <c r="ORW297" s="418"/>
      <c r="ORX297" s="223"/>
      <c r="ORY297" s="223"/>
      <c r="ORZ297" s="333"/>
      <c r="OSA297" s="333"/>
      <c r="OSB297" s="223"/>
      <c r="OSC297" s="418"/>
      <c r="OSD297" s="418"/>
      <c r="OSE297" s="331"/>
      <c r="OSF297" s="332"/>
      <c r="OSG297" s="418"/>
      <c r="OSH297" s="223"/>
      <c r="OSI297" s="223"/>
      <c r="OSJ297" s="333"/>
      <c r="OSK297" s="333"/>
      <c r="OSL297" s="223"/>
      <c r="OSM297" s="418"/>
      <c r="OSN297" s="418"/>
      <c r="OSO297" s="331"/>
      <c r="OSP297" s="332"/>
      <c r="OSQ297" s="418"/>
      <c r="OSR297" s="223"/>
      <c r="OSS297" s="223"/>
      <c r="OST297" s="333"/>
      <c r="OSU297" s="333"/>
      <c r="OSV297" s="223"/>
      <c r="OSW297" s="418"/>
      <c r="OSX297" s="418"/>
      <c r="OSY297" s="331"/>
      <c r="OSZ297" s="332"/>
      <c r="OTA297" s="418"/>
      <c r="OTB297" s="223"/>
      <c r="OTC297" s="223"/>
      <c r="OTD297" s="333"/>
      <c r="OTE297" s="333"/>
      <c r="OTF297" s="223"/>
      <c r="OTG297" s="418"/>
      <c r="OTH297" s="418"/>
      <c r="OTI297" s="331"/>
      <c r="OTJ297" s="332"/>
      <c r="OTK297" s="418"/>
      <c r="OTL297" s="223"/>
      <c r="OTM297" s="223"/>
      <c r="OTN297" s="333"/>
      <c r="OTO297" s="333"/>
      <c r="OTP297" s="223"/>
      <c r="OTQ297" s="418"/>
      <c r="OTR297" s="418"/>
      <c r="OTS297" s="331"/>
      <c r="OTT297" s="332"/>
      <c r="OTU297" s="418"/>
      <c r="OTV297" s="223"/>
      <c r="OTW297" s="223"/>
      <c r="OTX297" s="333"/>
      <c r="OTY297" s="333"/>
      <c r="OTZ297" s="223"/>
      <c r="OUA297" s="418"/>
      <c r="OUB297" s="418"/>
      <c r="OUC297" s="331"/>
      <c r="OUD297" s="332"/>
      <c r="OUE297" s="418"/>
      <c r="OUF297" s="223"/>
      <c r="OUG297" s="223"/>
      <c r="OUH297" s="333"/>
      <c r="OUI297" s="333"/>
      <c r="OUJ297" s="223"/>
      <c r="OUK297" s="418"/>
      <c r="OUL297" s="418"/>
      <c r="OUM297" s="331"/>
      <c r="OUN297" s="332"/>
      <c r="OUO297" s="418"/>
      <c r="OUP297" s="223"/>
      <c r="OUQ297" s="223"/>
      <c r="OUR297" s="333"/>
      <c r="OUS297" s="333"/>
      <c r="OUT297" s="223"/>
      <c r="OUU297" s="418"/>
      <c r="OUV297" s="418"/>
      <c r="OUW297" s="331"/>
      <c r="OUX297" s="332"/>
      <c r="OUY297" s="418"/>
      <c r="OUZ297" s="223"/>
      <c r="OVA297" s="223"/>
      <c r="OVB297" s="333"/>
      <c r="OVC297" s="333"/>
      <c r="OVD297" s="223"/>
      <c r="OVE297" s="418"/>
      <c r="OVF297" s="418"/>
      <c r="OVG297" s="331"/>
      <c r="OVH297" s="332"/>
      <c r="OVI297" s="418"/>
      <c r="OVJ297" s="223"/>
      <c r="OVK297" s="223"/>
      <c r="OVL297" s="333"/>
      <c r="OVM297" s="333"/>
      <c r="OVN297" s="223"/>
      <c r="OVO297" s="418"/>
      <c r="OVP297" s="418"/>
      <c r="OVQ297" s="331"/>
      <c r="OVR297" s="332"/>
      <c r="OVS297" s="418"/>
      <c r="OVT297" s="223"/>
      <c r="OVU297" s="223"/>
      <c r="OVV297" s="333"/>
      <c r="OVW297" s="333"/>
      <c r="OVX297" s="223"/>
      <c r="OVY297" s="418"/>
      <c r="OVZ297" s="418"/>
      <c r="OWA297" s="331"/>
      <c r="OWB297" s="332"/>
      <c r="OWC297" s="418"/>
      <c r="OWD297" s="223"/>
      <c r="OWE297" s="223"/>
      <c r="OWF297" s="333"/>
      <c r="OWG297" s="333"/>
      <c r="OWH297" s="223"/>
      <c r="OWI297" s="418"/>
      <c r="OWJ297" s="418"/>
      <c r="OWK297" s="331"/>
      <c r="OWL297" s="332"/>
      <c r="OWM297" s="418"/>
      <c r="OWN297" s="223"/>
      <c r="OWO297" s="223"/>
      <c r="OWP297" s="333"/>
      <c r="OWQ297" s="333"/>
      <c r="OWR297" s="223"/>
      <c r="OWS297" s="418"/>
      <c r="OWT297" s="418"/>
      <c r="OWU297" s="331"/>
      <c r="OWV297" s="332"/>
      <c r="OWW297" s="418"/>
      <c r="OWX297" s="223"/>
      <c r="OWY297" s="223"/>
      <c r="OWZ297" s="333"/>
      <c r="OXA297" s="333"/>
      <c r="OXB297" s="223"/>
      <c r="OXC297" s="418"/>
      <c r="OXD297" s="418"/>
      <c r="OXE297" s="331"/>
      <c r="OXF297" s="332"/>
      <c r="OXG297" s="418"/>
      <c r="OXH297" s="223"/>
      <c r="OXI297" s="223"/>
      <c r="OXJ297" s="333"/>
      <c r="OXK297" s="333"/>
      <c r="OXL297" s="223"/>
      <c r="OXM297" s="418"/>
      <c r="OXN297" s="418"/>
      <c r="OXO297" s="331"/>
      <c r="OXP297" s="332"/>
      <c r="OXQ297" s="418"/>
      <c r="OXR297" s="223"/>
      <c r="OXS297" s="223"/>
      <c r="OXT297" s="333"/>
      <c r="OXU297" s="333"/>
      <c r="OXV297" s="223"/>
      <c r="OXW297" s="418"/>
      <c r="OXX297" s="418"/>
      <c r="OXY297" s="331"/>
      <c r="OXZ297" s="332"/>
      <c r="OYA297" s="418"/>
      <c r="OYB297" s="223"/>
      <c r="OYC297" s="223"/>
      <c r="OYD297" s="333"/>
      <c r="OYE297" s="333"/>
      <c r="OYF297" s="223"/>
      <c r="OYG297" s="418"/>
      <c r="OYH297" s="418"/>
      <c r="OYI297" s="331"/>
      <c r="OYJ297" s="332"/>
      <c r="OYK297" s="418"/>
      <c r="OYL297" s="223"/>
      <c r="OYM297" s="223"/>
      <c r="OYN297" s="333"/>
      <c r="OYO297" s="333"/>
      <c r="OYP297" s="223"/>
      <c r="OYQ297" s="418"/>
      <c r="OYR297" s="418"/>
      <c r="OYS297" s="331"/>
      <c r="OYT297" s="332"/>
      <c r="OYU297" s="418"/>
      <c r="OYV297" s="223"/>
      <c r="OYW297" s="223"/>
      <c r="OYX297" s="333"/>
      <c r="OYY297" s="333"/>
      <c r="OYZ297" s="223"/>
      <c r="OZA297" s="418"/>
      <c r="OZB297" s="418"/>
      <c r="OZC297" s="331"/>
      <c r="OZD297" s="332"/>
      <c r="OZE297" s="418"/>
      <c r="OZF297" s="223"/>
      <c r="OZG297" s="223"/>
      <c r="OZH297" s="333"/>
      <c r="OZI297" s="333"/>
      <c r="OZJ297" s="223"/>
      <c r="OZK297" s="418"/>
      <c r="OZL297" s="418"/>
      <c r="OZM297" s="331"/>
      <c r="OZN297" s="332"/>
      <c r="OZO297" s="418"/>
      <c r="OZP297" s="223"/>
      <c r="OZQ297" s="223"/>
      <c r="OZR297" s="333"/>
      <c r="OZS297" s="333"/>
      <c r="OZT297" s="223"/>
      <c r="OZU297" s="418"/>
      <c r="OZV297" s="418"/>
      <c r="OZW297" s="331"/>
      <c r="OZX297" s="332"/>
      <c r="OZY297" s="418"/>
      <c r="OZZ297" s="223"/>
      <c r="PAA297" s="223"/>
      <c r="PAB297" s="333"/>
      <c r="PAC297" s="333"/>
      <c r="PAD297" s="223"/>
      <c r="PAE297" s="418"/>
      <c r="PAF297" s="418"/>
      <c r="PAG297" s="331"/>
      <c r="PAH297" s="332"/>
      <c r="PAI297" s="418"/>
      <c r="PAJ297" s="223"/>
      <c r="PAK297" s="223"/>
      <c r="PAL297" s="333"/>
      <c r="PAM297" s="333"/>
      <c r="PAN297" s="223"/>
      <c r="PAO297" s="418"/>
      <c r="PAP297" s="418"/>
      <c r="PAQ297" s="331"/>
      <c r="PAR297" s="332"/>
      <c r="PAS297" s="418"/>
      <c r="PAT297" s="223"/>
      <c r="PAU297" s="223"/>
      <c r="PAV297" s="333"/>
      <c r="PAW297" s="333"/>
      <c r="PAX297" s="223"/>
      <c r="PAY297" s="418"/>
      <c r="PAZ297" s="418"/>
      <c r="PBA297" s="331"/>
      <c r="PBB297" s="332"/>
      <c r="PBC297" s="418"/>
      <c r="PBD297" s="223"/>
      <c r="PBE297" s="223"/>
      <c r="PBF297" s="333"/>
      <c r="PBG297" s="333"/>
      <c r="PBH297" s="223"/>
      <c r="PBI297" s="418"/>
      <c r="PBJ297" s="418"/>
      <c r="PBK297" s="331"/>
      <c r="PBL297" s="332"/>
      <c r="PBM297" s="418"/>
      <c r="PBN297" s="223"/>
      <c r="PBO297" s="223"/>
      <c r="PBP297" s="333"/>
      <c r="PBQ297" s="333"/>
      <c r="PBR297" s="223"/>
      <c r="PBS297" s="418"/>
      <c r="PBT297" s="418"/>
      <c r="PBU297" s="331"/>
      <c r="PBV297" s="332"/>
      <c r="PBW297" s="418"/>
      <c r="PBX297" s="223"/>
      <c r="PBY297" s="223"/>
      <c r="PBZ297" s="333"/>
      <c r="PCA297" s="333"/>
      <c r="PCB297" s="223"/>
      <c r="PCC297" s="418"/>
      <c r="PCD297" s="418"/>
      <c r="PCE297" s="331"/>
      <c r="PCF297" s="332"/>
      <c r="PCG297" s="418"/>
      <c r="PCH297" s="223"/>
      <c r="PCI297" s="223"/>
      <c r="PCJ297" s="333"/>
      <c r="PCK297" s="333"/>
      <c r="PCL297" s="223"/>
      <c r="PCM297" s="418"/>
      <c r="PCN297" s="418"/>
      <c r="PCO297" s="331"/>
      <c r="PCP297" s="332"/>
      <c r="PCQ297" s="418"/>
      <c r="PCR297" s="223"/>
      <c r="PCS297" s="223"/>
      <c r="PCT297" s="333"/>
      <c r="PCU297" s="333"/>
      <c r="PCV297" s="223"/>
      <c r="PCW297" s="418"/>
      <c r="PCX297" s="418"/>
      <c r="PCY297" s="331"/>
      <c r="PCZ297" s="332"/>
      <c r="PDA297" s="418"/>
      <c r="PDB297" s="223"/>
      <c r="PDC297" s="223"/>
      <c r="PDD297" s="333"/>
      <c r="PDE297" s="333"/>
      <c r="PDF297" s="223"/>
      <c r="PDG297" s="418"/>
      <c r="PDH297" s="418"/>
      <c r="PDI297" s="331"/>
      <c r="PDJ297" s="332"/>
      <c r="PDK297" s="418"/>
      <c r="PDL297" s="223"/>
      <c r="PDM297" s="223"/>
      <c r="PDN297" s="333"/>
      <c r="PDO297" s="333"/>
      <c r="PDP297" s="223"/>
      <c r="PDQ297" s="418"/>
      <c r="PDR297" s="418"/>
      <c r="PDS297" s="331"/>
      <c r="PDT297" s="332"/>
      <c r="PDU297" s="418"/>
      <c r="PDV297" s="223"/>
      <c r="PDW297" s="223"/>
      <c r="PDX297" s="333"/>
      <c r="PDY297" s="333"/>
      <c r="PDZ297" s="223"/>
      <c r="PEA297" s="418"/>
      <c r="PEB297" s="418"/>
      <c r="PEC297" s="331"/>
      <c r="PED297" s="332"/>
      <c r="PEE297" s="418"/>
      <c r="PEF297" s="223"/>
      <c r="PEG297" s="223"/>
      <c r="PEH297" s="333"/>
      <c r="PEI297" s="333"/>
      <c r="PEJ297" s="223"/>
      <c r="PEK297" s="418"/>
      <c r="PEL297" s="418"/>
      <c r="PEM297" s="331"/>
      <c r="PEN297" s="332"/>
      <c r="PEO297" s="418"/>
      <c r="PEP297" s="223"/>
      <c r="PEQ297" s="223"/>
      <c r="PER297" s="333"/>
      <c r="PES297" s="333"/>
      <c r="PET297" s="223"/>
      <c r="PEU297" s="418"/>
      <c r="PEV297" s="418"/>
      <c r="PEW297" s="331"/>
      <c r="PEX297" s="332"/>
      <c r="PEY297" s="418"/>
      <c r="PEZ297" s="223"/>
      <c r="PFA297" s="223"/>
      <c r="PFB297" s="333"/>
      <c r="PFC297" s="333"/>
      <c r="PFD297" s="223"/>
      <c r="PFE297" s="418"/>
      <c r="PFF297" s="418"/>
      <c r="PFG297" s="331"/>
      <c r="PFH297" s="332"/>
      <c r="PFI297" s="418"/>
      <c r="PFJ297" s="223"/>
      <c r="PFK297" s="223"/>
      <c r="PFL297" s="333"/>
      <c r="PFM297" s="333"/>
      <c r="PFN297" s="223"/>
      <c r="PFO297" s="418"/>
      <c r="PFP297" s="418"/>
      <c r="PFQ297" s="331"/>
      <c r="PFR297" s="332"/>
      <c r="PFS297" s="418"/>
      <c r="PFT297" s="223"/>
      <c r="PFU297" s="223"/>
      <c r="PFV297" s="333"/>
      <c r="PFW297" s="333"/>
      <c r="PFX297" s="223"/>
      <c r="PFY297" s="418"/>
      <c r="PFZ297" s="418"/>
      <c r="PGA297" s="331"/>
      <c r="PGB297" s="332"/>
      <c r="PGC297" s="418"/>
      <c r="PGD297" s="223"/>
      <c r="PGE297" s="223"/>
      <c r="PGF297" s="333"/>
      <c r="PGG297" s="333"/>
      <c r="PGH297" s="223"/>
      <c r="PGI297" s="418"/>
      <c r="PGJ297" s="418"/>
      <c r="PGK297" s="331"/>
      <c r="PGL297" s="332"/>
      <c r="PGM297" s="418"/>
      <c r="PGN297" s="223"/>
      <c r="PGO297" s="223"/>
      <c r="PGP297" s="333"/>
      <c r="PGQ297" s="333"/>
      <c r="PGR297" s="223"/>
      <c r="PGS297" s="418"/>
      <c r="PGT297" s="418"/>
      <c r="PGU297" s="331"/>
      <c r="PGV297" s="332"/>
      <c r="PGW297" s="418"/>
      <c r="PGX297" s="223"/>
      <c r="PGY297" s="223"/>
      <c r="PGZ297" s="333"/>
      <c r="PHA297" s="333"/>
      <c r="PHB297" s="223"/>
      <c r="PHC297" s="418"/>
      <c r="PHD297" s="418"/>
      <c r="PHE297" s="331"/>
      <c r="PHF297" s="332"/>
      <c r="PHG297" s="418"/>
      <c r="PHH297" s="223"/>
      <c r="PHI297" s="223"/>
      <c r="PHJ297" s="333"/>
      <c r="PHK297" s="333"/>
      <c r="PHL297" s="223"/>
      <c r="PHM297" s="418"/>
      <c r="PHN297" s="418"/>
      <c r="PHO297" s="331"/>
      <c r="PHP297" s="332"/>
      <c r="PHQ297" s="418"/>
      <c r="PHR297" s="223"/>
      <c r="PHS297" s="223"/>
      <c r="PHT297" s="333"/>
      <c r="PHU297" s="333"/>
      <c r="PHV297" s="223"/>
      <c r="PHW297" s="418"/>
      <c r="PHX297" s="418"/>
      <c r="PHY297" s="331"/>
      <c r="PHZ297" s="332"/>
      <c r="PIA297" s="418"/>
      <c r="PIB297" s="223"/>
      <c r="PIC297" s="223"/>
      <c r="PID297" s="333"/>
      <c r="PIE297" s="333"/>
      <c r="PIF297" s="223"/>
      <c r="PIG297" s="418"/>
      <c r="PIH297" s="418"/>
      <c r="PII297" s="331"/>
      <c r="PIJ297" s="332"/>
      <c r="PIK297" s="418"/>
      <c r="PIL297" s="223"/>
      <c r="PIM297" s="223"/>
      <c r="PIN297" s="333"/>
      <c r="PIO297" s="333"/>
      <c r="PIP297" s="223"/>
      <c r="PIQ297" s="418"/>
      <c r="PIR297" s="418"/>
      <c r="PIS297" s="331"/>
      <c r="PIT297" s="332"/>
      <c r="PIU297" s="418"/>
      <c r="PIV297" s="223"/>
      <c r="PIW297" s="223"/>
      <c r="PIX297" s="333"/>
      <c r="PIY297" s="333"/>
      <c r="PIZ297" s="223"/>
      <c r="PJA297" s="418"/>
      <c r="PJB297" s="418"/>
      <c r="PJC297" s="331"/>
      <c r="PJD297" s="332"/>
      <c r="PJE297" s="418"/>
      <c r="PJF297" s="223"/>
      <c r="PJG297" s="223"/>
      <c r="PJH297" s="333"/>
      <c r="PJI297" s="333"/>
      <c r="PJJ297" s="223"/>
      <c r="PJK297" s="418"/>
      <c r="PJL297" s="418"/>
      <c r="PJM297" s="331"/>
      <c r="PJN297" s="332"/>
      <c r="PJO297" s="418"/>
      <c r="PJP297" s="223"/>
      <c r="PJQ297" s="223"/>
      <c r="PJR297" s="333"/>
      <c r="PJS297" s="333"/>
      <c r="PJT297" s="223"/>
      <c r="PJU297" s="418"/>
      <c r="PJV297" s="418"/>
      <c r="PJW297" s="331"/>
      <c r="PJX297" s="332"/>
      <c r="PJY297" s="418"/>
      <c r="PJZ297" s="223"/>
      <c r="PKA297" s="223"/>
      <c r="PKB297" s="333"/>
      <c r="PKC297" s="333"/>
      <c r="PKD297" s="223"/>
      <c r="PKE297" s="418"/>
      <c r="PKF297" s="418"/>
      <c r="PKG297" s="331"/>
      <c r="PKH297" s="332"/>
      <c r="PKI297" s="418"/>
      <c r="PKJ297" s="223"/>
      <c r="PKK297" s="223"/>
      <c r="PKL297" s="333"/>
      <c r="PKM297" s="333"/>
      <c r="PKN297" s="223"/>
      <c r="PKO297" s="418"/>
      <c r="PKP297" s="418"/>
      <c r="PKQ297" s="331"/>
      <c r="PKR297" s="332"/>
      <c r="PKS297" s="418"/>
      <c r="PKT297" s="223"/>
      <c r="PKU297" s="223"/>
      <c r="PKV297" s="333"/>
      <c r="PKW297" s="333"/>
      <c r="PKX297" s="223"/>
      <c r="PKY297" s="418"/>
      <c r="PKZ297" s="418"/>
      <c r="PLA297" s="331"/>
      <c r="PLB297" s="332"/>
      <c r="PLC297" s="418"/>
      <c r="PLD297" s="223"/>
      <c r="PLE297" s="223"/>
      <c r="PLF297" s="333"/>
      <c r="PLG297" s="333"/>
      <c r="PLH297" s="223"/>
      <c r="PLI297" s="418"/>
      <c r="PLJ297" s="418"/>
      <c r="PLK297" s="331"/>
      <c r="PLL297" s="332"/>
      <c r="PLM297" s="418"/>
      <c r="PLN297" s="223"/>
      <c r="PLO297" s="223"/>
      <c r="PLP297" s="333"/>
      <c r="PLQ297" s="333"/>
      <c r="PLR297" s="223"/>
      <c r="PLS297" s="418"/>
      <c r="PLT297" s="418"/>
      <c r="PLU297" s="331"/>
      <c r="PLV297" s="332"/>
      <c r="PLW297" s="418"/>
      <c r="PLX297" s="223"/>
      <c r="PLY297" s="223"/>
      <c r="PLZ297" s="333"/>
      <c r="PMA297" s="333"/>
      <c r="PMB297" s="223"/>
      <c r="PMC297" s="418"/>
      <c r="PMD297" s="418"/>
      <c r="PME297" s="331"/>
      <c r="PMF297" s="332"/>
      <c r="PMG297" s="418"/>
      <c r="PMH297" s="223"/>
      <c r="PMI297" s="223"/>
      <c r="PMJ297" s="333"/>
      <c r="PMK297" s="333"/>
      <c r="PML297" s="223"/>
      <c r="PMM297" s="418"/>
      <c r="PMN297" s="418"/>
      <c r="PMO297" s="331"/>
      <c r="PMP297" s="332"/>
      <c r="PMQ297" s="418"/>
      <c r="PMR297" s="223"/>
      <c r="PMS297" s="223"/>
      <c r="PMT297" s="333"/>
      <c r="PMU297" s="333"/>
      <c r="PMV297" s="223"/>
      <c r="PMW297" s="418"/>
      <c r="PMX297" s="418"/>
      <c r="PMY297" s="331"/>
      <c r="PMZ297" s="332"/>
      <c r="PNA297" s="418"/>
      <c r="PNB297" s="223"/>
      <c r="PNC297" s="223"/>
      <c r="PND297" s="333"/>
      <c r="PNE297" s="333"/>
      <c r="PNF297" s="223"/>
      <c r="PNG297" s="418"/>
      <c r="PNH297" s="418"/>
      <c r="PNI297" s="331"/>
      <c r="PNJ297" s="332"/>
      <c r="PNK297" s="418"/>
      <c r="PNL297" s="223"/>
      <c r="PNM297" s="223"/>
      <c r="PNN297" s="333"/>
      <c r="PNO297" s="333"/>
      <c r="PNP297" s="223"/>
      <c r="PNQ297" s="418"/>
      <c r="PNR297" s="418"/>
      <c r="PNS297" s="331"/>
      <c r="PNT297" s="332"/>
      <c r="PNU297" s="418"/>
      <c r="PNV297" s="223"/>
      <c r="PNW297" s="223"/>
      <c r="PNX297" s="333"/>
      <c r="PNY297" s="333"/>
      <c r="PNZ297" s="223"/>
      <c r="POA297" s="418"/>
      <c r="POB297" s="418"/>
      <c r="POC297" s="331"/>
      <c r="POD297" s="332"/>
      <c r="POE297" s="418"/>
      <c r="POF297" s="223"/>
      <c r="POG297" s="223"/>
      <c r="POH297" s="333"/>
      <c r="POI297" s="333"/>
      <c r="POJ297" s="223"/>
      <c r="POK297" s="418"/>
      <c r="POL297" s="418"/>
      <c r="POM297" s="331"/>
      <c r="PON297" s="332"/>
      <c r="POO297" s="418"/>
      <c r="POP297" s="223"/>
      <c r="POQ297" s="223"/>
      <c r="POR297" s="333"/>
      <c r="POS297" s="333"/>
      <c r="POT297" s="223"/>
      <c r="POU297" s="418"/>
      <c r="POV297" s="418"/>
      <c r="POW297" s="331"/>
      <c r="POX297" s="332"/>
      <c r="POY297" s="418"/>
      <c r="POZ297" s="223"/>
      <c r="PPA297" s="223"/>
      <c r="PPB297" s="333"/>
      <c r="PPC297" s="333"/>
      <c r="PPD297" s="223"/>
      <c r="PPE297" s="418"/>
      <c r="PPF297" s="418"/>
      <c r="PPG297" s="331"/>
      <c r="PPH297" s="332"/>
      <c r="PPI297" s="418"/>
      <c r="PPJ297" s="223"/>
      <c r="PPK297" s="223"/>
      <c r="PPL297" s="333"/>
      <c r="PPM297" s="333"/>
      <c r="PPN297" s="223"/>
      <c r="PPO297" s="418"/>
      <c r="PPP297" s="418"/>
      <c r="PPQ297" s="331"/>
      <c r="PPR297" s="332"/>
      <c r="PPS297" s="418"/>
      <c r="PPT297" s="223"/>
      <c r="PPU297" s="223"/>
      <c r="PPV297" s="333"/>
      <c r="PPW297" s="333"/>
      <c r="PPX297" s="223"/>
      <c r="PPY297" s="418"/>
      <c r="PPZ297" s="418"/>
      <c r="PQA297" s="331"/>
      <c r="PQB297" s="332"/>
      <c r="PQC297" s="418"/>
      <c r="PQD297" s="223"/>
      <c r="PQE297" s="223"/>
      <c r="PQF297" s="333"/>
      <c r="PQG297" s="333"/>
      <c r="PQH297" s="223"/>
      <c r="PQI297" s="418"/>
      <c r="PQJ297" s="418"/>
      <c r="PQK297" s="331"/>
      <c r="PQL297" s="332"/>
      <c r="PQM297" s="418"/>
      <c r="PQN297" s="223"/>
      <c r="PQO297" s="223"/>
      <c r="PQP297" s="333"/>
      <c r="PQQ297" s="333"/>
      <c r="PQR297" s="223"/>
      <c r="PQS297" s="418"/>
      <c r="PQT297" s="418"/>
      <c r="PQU297" s="331"/>
      <c r="PQV297" s="332"/>
      <c r="PQW297" s="418"/>
      <c r="PQX297" s="223"/>
      <c r="PQY297" s="223"/>
      <c r="PQZ297" s="333"/>
      <c r="PRA297" s="333"/>
      <c r="PRB297" s="223"/>
      <c r="PRC297" s="418"/>
      <c r="PRD297" s="418"/>
      <c r="PRE297" s="331"/>
      <c r="PRF297" s="332"/>
      <c r="PRG297" s="418"/>
      <c r="PRH297" s="223"/>
      <c r="PRI297" s="223"/>
      <c r="PRJ297" s="333"/>
      <c r="PRK297" s="333"/>
      <c r="PRL297" s="223"/>
      <c r="PRM297" s="418"/>
      <c r="PRN297" s="418"/>
      <c r="PRO297" s="331"/>
      <c r="PRP297" s="332"/>
      <c r="PRQ297" s="418"/>
      <c r="PRR297" s="223"/>
      <c r="PRS297" s="223"/>
      <c r="PRT297" s="333"/>
      <c r="PRU297" s="333"/>
      <c r="PRV297" s="223"/>
      <c r="PRW297" s="418"/>
      <c r="PRX297" s="418"/>
      <c r="PRY297" s="331"/>
      <c r="PRZ297" s="332"/>
      <c r="PSA297" s="418"/>
      <c r="PSB297" s="223"/>
      <c r="PSC297" s="223"/>
      <c r="PSD297" s="333"/>
      <c r="PSE297" s="333"/>
      <c r="PSF297" s="223"/>
      <c r="PSG297" s="418"/>
      <c r="PSH297" s="418"/>
      <c r="PSI297" s="331"/>
      <c r="PSJ297" s="332"/>
      <c r="PSK297" s="418"/>
      <c r="PSL297" s="223"/>
      <c r="PSM297" s="223"/>
      <c r="PSN297" s="333"/>
      <c r="PSO297" s="333"/>
      <c r="PSP297" s="223"/>
      <c r="PSQ297" s="418"/>
      <c r="PSR297" s="418"/>
      <c r="PSS297" s="331"/>
      <c r="PST297" s="332"/>
      <c r="PSU297" s="418"/>
      <c r="PSV297" s="223"/>
      <c r="PSW297" s="223"/>
      <c r="PSX297" s="333"/>
      <c r="PSY297" s="333"/>
      <c r="PSZ297" s="223"/>
      <c r="PTA297" s="418"/>
      <c r="PTB297" s="418"/>
      <c r="PTC297" s="331"/>
      <c r="PTD297" s="332"/>
      <c r="PTE297" s="418"/>
      <c r="PTF297" s="223"/>
      <c r="PTG297" s="223"/>
      <c r="PTH297" s="333"/>
      <c r="PTI297" s="333"/>
      <c r="PTJ297" s="223"/>
      <c r="PTK297" s="418"/>
      <c r="PTL297" s="418"/>
      <c r="PTM297" s="331"/>
      <c r="PTN297" s="332"/>
      <c r="PTO297" s="418"/>
      <c r="PTP297" s="223"/>
      <c r="PTQ297" s="223"/>
      <c r="PTR297" s="333"/>
      <c r="PTS297" s="333"/>
      <c r="PTT297" s="223"/>
      <c r="PTU297" s="418"/>
      <c r="PTV297" s="418"/>
      <c r="PTW297" s="331"/>
      <c r="PTX297" s="332"/>
      <c r="PTY297" s="418"/>
      <c r="PTZ297" s="223"/>
      <c r="PUA297" s="223"/>
      <c r="PUB297" s="333"/>
      <c r="PUC297" s="333"/>
      <c r="PUD297" s="223"/>
      <c r="PUE297" s="418"/>
      <c r="PUF297" s="418"/>
      <c r="PUG297" s="331"/>
      <c r="PUH297" s="332"/>
      <c r="PUI297" s="418"/>
      <c r="PUJ297" s="223"/>
      <c r="PUK297" s="223"/>
      <c r="PUL297" s="333"/>
      <c r="PUM297" s="333"/>
      <c r="PUN297" s="223"/>
      <c r="PUO297" s="418"/>
      <c r="PUP297" s="418"/>
      <c r="PUQ297" s="331"/>
      <c r="PUR297" s="332"/>
      <c r="PUS297" s="418"/>
      <c r="PUT297" s="223"/>
      <c r="PUU297" s="223"/>
      <c r="PUV297" s="333"/>
      <c r="PUW297" s="333"/>
      <c r="PUX297" s="223"/>
      <c r="PUY297" s="418"/>
      <c r="PUZ297" s="418"/>
      <c r="PVA297" s="331"/>
      <c r="PVB297" s="332"/>
      <c r="PVC297" s="418"/>
      <c r="PVD297" s="223"/>
      <c r="PVE297" s="223"/>
      <c r="PVF297" s="333"/>
      <c r="PVG297" s="333"/>
      <c r="PVH297" s="223"/>
      <c r="PVI297" s="418"/>
      <c r="PVJ297" s="418"/>
      <c r="PVK297" s="331"/>
      <c r="PVL297" s="332"/>
      <c r="PVM297" s="418"/>
      <c r="PVN297" s="223"/>
      <c r="PVO297" s="223"/>
      <c r="PVP297" s="333"/>
      <c r="PVQ297" s="333"/>
      <c r="PVR297" s="223"/>
      <c r="PVS297" s="418"/>
      <c r="PVT297" s="418"/>
      <c r="PVU297" s="331"/>
      <c r="PVV297" s="332"/>
      <c r="PVW297" s="418"/>
      <c r="PVX297" s="223"/>
      <c r="PVY297" s="223"/>
      <c r="PVZ297" s="333"/>
      <c r="PWA297" s="333"/>
      <c r="PWB297" s="223"/>
      <c r="PWC297" s="418"/>
      <c r="PWD297" s="418"/>
      <c r="PWE297" s="331"/>
      <c r="PWF297" s="332"/>
      <c r="PWG297" s="418"/>
      <c r="PWH297" s="223"/>
      <c r="PWI297" s="223"/>
      <c r="PWJ297" s="333"/>
      <c r="PWK297" s="333"/>
      <c r="PWL297" s="223"/>
      <c r="PWM297" s="418"/>
      <c r="PWN297" s="418"/>
      <c r="PWO297" s="331"/>
      <c r="PWP297" s="332"/>
      <c r="PWQ297" s="418"/>
      <c r="PWR297" s="223"/>
      <c r="PWS297" s="223"/>
      <c r="PWT297" s="333"/>
      <c r="PWU297" s="333"/>
      <c r="PWV297" s="223"/>
      <c r="PWW297" s="418"/>
      <c r="PWX297" s="418"/>
      <c r="PWY297" s="331"/>
      <c r="PWZ297" s="332"/>
      <c r="PXA297" s="418"/>
      <c r="PXB297" s="223"/>
      <c r="PXC297" s="223"/>
      <c r="PXD297" s="333"/>
      <c r="PXE297" s="333"/>
      <c r="PXF297" s="223"/>
      <c r="PXG297" s="418"/>
      <c r="PXH297" s="418"/>
      <c r="PXI297" s="331"/>
      <c r="PXJ297" s="332"/>
      <c r="PXK297" s="418"/>
      <c r="PXL297" s="223"/>
      <c r="PXM297" s="223"/>
      <c r="PXN297" s="333"/>
      <c r="PXO297" s="333"/>
      <c r="PXP297" s="223"/>
      <c r="PXQ297" s="418"/>
      <c r="PXR297" s="418"/>
      <c r="PXS297" s="331"/>
      <c r="PXT297" s="332"/>
      <c r="PXU297" s="418"/>
      <c r="PXV297" s="223"/>
      <c r="PXW297" s="223"/>
      <c r="PXX297" s="333"/>
      <c r="PXY297" s="333"/>
      <c r="PXZ297" s="223"/>
      <c r="PYA297" s="418"/>
      <c r="PYB297" s="418"/>
      <c r="PYC297" s="331"/>
      <c r="PYD297" s="332"/>
      <c r="PYE297" s="418"/>
      <c r="PYF297" s="223"/>
      <c r="PYG297" s="223"/>
      <c r="PYH297" s="333"/>
      <c r="PYI297" s="333"/>
      <c r="PYJ297" s="223"/>
      <c r="PYK297" s="418"/>
      <c r="PYL297" s="418"/>
      <c r="PYM297" s="331"/>
      <c r="PYN297" s="332"/>
      <c r="PYO297" s="418"/>
      <c r="PYP297" s="223"/>
      <c r="PYQ297" s="223"/>
      <c r="PYR297" s="333"/>
      <c r="PYS297" s="333"/>
      <c r="PYT297" s="223"/>
      <c r="PYU297" s="418"/>
      <c r="PYV297" s="418"/>
      <c r="PYW297" s="331"/>
      <c r="PYX297" s="332"/>
      <c r="PYY297" s="418"/>
      <c r="PYZ297" s="223"/>
      <c r="PZA297" s="223"/>
      <c r="PZB297" s="333"/>
      <c r="PZC297" s="333"/>
      <c r="PZD297" s="223"/>
      <c r="PZE297" s="418"/>
      <c r="PZF297" s="418"/>
      <c r="PZG297" s="331"/>
      <c r="PZH297" s="332"/>
      <c r="PZI297" s="418"/>
      <c r="PZJ297" s="223"/>
      <c r="PZK297" s="223"/>
      <c r="PZL297" s="333"/>
      <c r="PZM297" s="333"/>
      <c r="PZN297" s="223"/>
      <c r="PZO297" s="418"/>
      <c r="PZP297" s="418"/>
      <c r="PZQ297" s="331"/>
      <c r="PZR297" s="332"/>
      <c r="PZS297" s="418"/>
      <c r="PZT297" s="223"/>
      <c r="PZU297" s="223"/>
      <c r="PZV297" s="333"/>
      <c r="PZW297" s="333"/>
      <c r="PZX297" s="223"/>
      <c r="PZY297" s="418"/>
      <c r="PZZ297" s="418"/>
      <c r="QAA297" s="331"/>
      <c r="QAB297" s="332"/>
      <c r="QAC297" s="418"/>
      <c r="QAD297" s="223"/>
      <c r="QAE297" s="223"/>
      <c r="QAF297" s="333"/>
      <c r="QAG297" s="333"/>
      <c r="QAH297" s="223"/>
      <c r="QAI297" s="418"/>
      <c r="QAJ297" s="418"/>
      <c r="QAK297" s="331"/>
      <c r="QAL297" s="332"/>
      <c r="QAM297" s="418"/>
      <c r="QAN297" s="223"/>
      <c r="QAO297" s="223"/>
      <c r="QAP297" s="333"/>
      <c r="QAQ297" s="333"/>
      <c r="QAR297" s="223"/>
      <c r="QAS297" s="418"/>
      <c r="QAT297" s="418"/>
      <c r="QAU297" s="331"/>
      <c r="QAV297" s="332"/>
      <c r="QAW297" s="418"/>
      <c r="QAX297" s="223"/>
      <c r="QAY297" s="223"/>
      <c r="QAZ297" s="333"/>
      <c r="QBA297" s="333"/>
      <c r="QBB297" s="223"/>
      <c r="QBC297" s="418"/>
      <c r="QBD297" s="418"/>
      <c r="QBE297" s="331"/>
      <c r="QBF297" s="332"/>
      <c r="QBG297" s="418"/>
      <c r="QBH297" s="223"/>
      <c r="QBI297" s="223"/>
      <c r="QBJ297" s="333"/>
      <c r="QBK297" s="333"/>
      <c r="QBL297" s="223"/>
      <c r="QBM297" s="418"/>
      <c r="QBN297" s="418"/>
      <c r="QBO297" s="331"/>
      <c r="QBP297" s="332"/>
      <c r="QBQ297" s="418"/>
      <c r="QBR297" s="223"/>
      <c r="QBS297" s="223"/>
      <c r="QBT297" s="333"/>
      <c r="QBU297" s="333"/>
      <c r="QBV297" s="223"/>
      <c r="QBW297" s="418"/>
      <c r="QBX297" s="418"/>
      <c r="QBY297" s="331"/>
      <c r="QBZ297" s="332"/>
      <c r="QCA297" s="418"/>
      <c r="QCB297" s="223"/>
      <c r="QCC297" s="223"/>
      <c r="QCD297" s="333"/>
      <c r="QCE297" s="333"/>
      <c r="QCF297" s="223"/>
      <c r="QCG297" s="418"/>
      <c r="QCH297" s="418"/>
      <c r="QCI297" s="331"/>
      <c r="QCJ297" s="332"/>
      <c r="QCK297" s="418"/>
      <c r="QCL297" s="223"/>
      <c r="QCM297" s="223"/>
      <c r="QCN297" s="333"/>
      <c r="QCO297" s="333"/>
      <c r="QCP297" s="223"/>
      <c r="QCQ297" s="418"/>
      <c r="QCR297" s="418"/>
      <c r="QCS297" s="331"/>
      <c r="QCT297" s="332"/>
      <c r="QCU297" s="418"/>
      <c r="QCV297" s="223"/>
      <c r="QCW297" s="223"/>
      <c r="QCX297" s="333"/>
      <c r="QCY297" s="333"/>
      <c r="QCZ297" s="223"/>
      <c r="QDA297" s="418"/>
      <c r="QDB297" s="418"/>
      <c r="QDC297" s="331"/>
      <c r="QDD297" s="332"/>
      <c r="QDE297" s="418"/>
      <c r="QDF297" s="223"/>
      <c r="QDG297" s="223"/>
      <c r="QDH297" s="333"/>
      <c r="QDI297" s="333"/>
      <c r="QDJ297" s="223"/>
      <c r="QDK297" s="418"/>
      <c r="QDL297" s="418"/>
      <c r="QDM297" s="331"/>
      <c r="QDN297" s="332"/>
      <c r="QDO297" s="418"/>
      <c r="QDP297" s="223"/>
      <c r="QDQ297" s="223"/>
      <c r="QDR297" s="333"/>
      <c r="QDS297" s="333"/>
      <c r="QDT297" s="223"/>
      <c r="QDU297" s="418"/>
      <c r="QDV297" s="418"/>
      <c r="QDW297" s="331"/>
      <c r="QDX297" s="332"/>
      <c r="QDY297" s="418"/>
      <c r="QDZ297" s="223"/>
      <c r="QEA297" s="223"/>
      <c r="QEB297" s="333"/>
      <c r="QEC297" s="333"/>
      <c r="QED297" s="223"/>
      <c r="QEE297" s="418"/>
      <c r="QEF297" s="418"/>
      <c r="QEG297" s="331"/>
      <c r="QEH297" s="332"/>
      <c r="QEI297" s="418"/>
      <c r="QEJ297" s="223"/>
      <c r="QEK297" s="223"/>
      <c r="QEL297" s="333"/>
      <c r="QEM297" s="333"/>
      <c r="QEN297" s="223"/>
      <c r="QEO297" s="418"/>
      <c r="QEP297" s="418"/>
      <c r="QEQ297" s="331"/>
      <c r="QER297" s="332"/>
      <c r="QES297" s="418"/>
      <c r="QET297" s="223"/>
      <c r="QEU297" s="223"/>
      <c r="QEV297" s="333"/>
      <c r="QEW297" s="333"/>
      <c r="QEX297" s="223"/>
      <c r="QEY297" s="418"/>
      <c r="QEZ297" s="418"/>
      <c r="QFA297" s="331"/>
      <c r="QFB297" s="332"/>
      <c r="QFC297" s="418"/>
      <c r="QFD297" s="223"/>
      <c r="QFE297" s="223"/>
      <c r="QFF297" s="333"/>
      <c r="QFG297" s="333"/>
      <c r="QFH297" s="223"/>
      <c r="QFI297" s="418"/>
      <c r="QFJ297" s="418"/>
      <c r="QFK297" s="331"/>
      <c r="QFL297" s="332"/>
      <c r="QFM297" s="418"/>
      <c r="QFN297" s="223"/>
      <c r="QFO297" s="223"/>
      <c r="QFP297" s="333"/>
      <c r="QFQ297" s="333"/>
      <c r="QFR297" s="223"/>
      <c r="QFS297" s="418"/>
      <c r="QFT297" s="418"/>
      <c r="QFU297" s="331"/>
      <c r="QFV297" s="332"/>
      <c r="QFW297" s="418"/>
      <c r="QFX297" s="223"/>
      <c r="QFY297" s="223"/>
      <c r="QFZ297" s="333"/>
      <c r="QGA297" s="333"/>
      <c r="QGB297" s="223"/>
      <c r="QGC297" s="418"/>
      <c r="QGD297" s="418"/>
      <c r="QGE297" s="331"/>
      <c r="QGF297" s="332"/>
      <c r="QGG297" s="418"/>
      <c r="QGH297" s="223"/>
      <c r="QGI297" s="223"/>
      <c r="QGJ297" s="333"/>
      <c r="QGK297" s="333"/>
      <c r="QGL297" s="223"/>
      <c r="QGM297" s="418"/>
      <c r="QGN297" s="418"/>
      <c r="QGO297" s="331"/>
      <c r="QGP297" s="332"/>
      <c r="QGQ297" s="418"/>
      <c r="QGR297" s="223"/>
      <c r="QGS297" s="223"/>
      <c r="QGT297" s="333"/>
      <c r="QGU297" s="333"/>
      <c r="QGV297" s="223"/>
      <c r="QGW297" s="418"/>
      <c r="QGX297" s="418"/>
      <c r="QGY297" s="331"/>
      <c r="QGZ297" s="332"/>
      <c r="QHA297" s="418"/>
      <c r="QHB297" s="223"/>
      <c r="QHC297" s="223"/>
      <c r="QHD297" s="333"/>
      <c r="QHE297" s="333"/>
      <c r="QHF297" s="223"/>
      <c r="QHG297" s="418"/>
      <c r="QHH297" s="418"/>
      <c r="QHI297" s="331"/>
      <c r="QHJ297" s="332"/>
      <c r="QHK297" s="418"/>
      <c r="QHL297" s="223"/>
      <c r="QHM297" s="223"/>
      <c r="QHN297" s="333"/>
      <c r="QHO297" s="333"/>
      <c r="QHP297" s="223"/>
      <c r="QHQ297" s="418"/>
      <c r="QHR297" s="418"/>
      <c r="QHS297" s="331"/>
      <c r="QHT297" s="332"/>
      <c r="QHU297" s="418"/>
      <c r="QHV297" s="223"/>
      <c r="QHW297" s="223"/>
      <c r="QHX297" s="333"/>
      <c r="QHY297" s="333"/>
      <c r="QHZ297" s="223"/>
      <c r="QIA297" s="418"/>
      <c r="QIB297" s="418"/>
      <c r="QIC297" s="331"/>
      <c r="QID297" s="332"/>
      <c r="QIE297" s="418"/>
      <c r="QIF297" s="223"/>
      <c r="QIG297" s="223"/>
      <c r="QIH297" s="333"/>
      <c r="QII297" s="333"/>
      <c r="QIJ297" s="223"/>
      <c r="QIK297" s="418"/>
      <c r="QIL297" s="418"/>
      <c r="QIM297" s="331"/>
      <c r="QIN297" s="332"/>
      <c r="QIO297" s="418"/>
      <c r="QIP297" s="223"/>
      <c r="QIQ297" s="223"/>
      <c r="QIR297" s="333"/>
      <c r="QIS297" s="333"/>
      <c r="QIT297" s="223"/>
      <c r="QIU297" s="418"/>
      <c r="QIV297" s="418"/>
      <c r="QIW297" s="331"/>
      <c r="QIX297" s="332"/>
      <c r="QIY297" s="418"/>
      <c r="QIZ297" s="223"/>
      <c r="QJA297" s="223"/>
      <c r="QJB297" s="333"/>
      <c r="QJC297" s="333"/>
      <c r="QJD297" s="223"/>
      <c r="QJE297" s="418"/>
      <c r="QJF297" s="418"/>
      <c r="QJG297" s="331"/>
      <c r="QJH297" s="332"/>
      <c r="QJI297" s="418"/>
      <c r="QJJ297" s="223"/>
      <c r="QJK297" s="223"/>
      <c r="QJL297" s="333"/>
      <c r="QJM297" s="333"/>
      <c r="QJN297" s="223"/>
      <c r="QJO297" s="418"/>
      <c r="QJP297" s="418"/>
      <c r="QJQ297" s="331"/>
      <c r="QJR297" s="332"/>
      <c r="QJS297" s="418"/>
      <c r="QJT297" s="223"/>
      <c r="QJU297" s="223"/>
      <c r="QJV297" s="333"/>
      <c r="QJW297" s="333"/>
      <c r="QJX297" s="223"/>
      <c r="QJY297" s="418"/>
      <c r="QJZ297" s="418"/>
      <c r="QKA297" s="331"/>
      <c r="QKB297" s="332"/>
      <c r="QKC297" s="418"/>
      <c r="QKD297" s="223"/>
      <c r="QKE297" s="223"/>
      <c r="QKF297" s="333"/>
      <c r="QKG297" s="333"/>
      <c r="QKH297" s="223"/>
      <c r="QKI297" s="418"/>
      <c r="QKJ297" s="418"/>
      <c r="QKK297" s="331"/>
      <c r="QKL297" s="332"/>
      <c r="QKM297" s="418"/>
      <c r="QKN297" s="223"/>
      <c r="QKO297" s="223"/>
      <c r="QKP297" s="333"/>
      <c r="QKQ297" s="333"/>
      <c r="QKR297" s="223"/>
      <c r="QKS297" s="418"/>
      <c r="QKT297" s="418"/>
      <c r="QKU297" s="331"/>
      <c r="QKV297" s="332"/>
      <c r="QKW297" s="418"/>
      <c r="QKX297" s="223"/>
      <c r="QKY297" s="223"/>
      <c r="QKZ297" s="333"/>
      <c r="QLA297" s="333"/>
      <c r="QLB297" s="223"/>
      <c r="QLC297" s="418"/>
      <c r="QLD297" s="418"/>
      <c r="QLE297" s="331"/>
      <c r="QLF297" s="332"/>
      <c r="QLG297" s="418"/>
      <c r="QLH297" s="223"/>
      <c r="QLI297" s="223"/>
      <c r="QLJ297" s="333"/>
      <c r="QLK297" s="333"/>
      <c r="QLL297" s="223"/>
      <c r="QLM297" s="418"/>
      <c r="QLN297" s="418"/>
      <c r="QLO297" s="331"/>
      <c r="QLP297" s="332"/>
      <c r="QLQ297" s="418"/>
      <c r="QLR297" s="223"/>
      <c r="QLS297" s="223"/>
      <c r="QLT297" s="333"/>
      <c r="QLU297" s="333"/>
      <c r="QLV297" s="223"/>
      <c r="QLW297" s="418"/>
      <c r="QLX297" s="418"/>
      <c r="QLY297" s="331"/>
      <c r="QLZ297" s="332"/>
      <c r="QMA297" s="418"/>
      <c r="QMB297" s="223"/>
      <c r="QMC297" s="223"/>
      <c r="QMD297" s="333"/>
      <c r="QME297" s="333"/>
      <c r="QMF297" s="223"/>
      <c r="QMG297" s="418"/>
      <c r="QMH297" s="418"/>
      <c r="QMI297" s="331"/>
      <c r="QMJ297" s="332"/>
      <c r="QMK297" s="418"/>
      <c r="QML297" s="223"/>
      <c r="QMM297" s="223"/>
      <c r="QMN297" s="333"/>
      <c r="QMO297" s="333"/>
      <c r="QMP297" s="223"/>
      <c r="QMQ297" s="418"/>
      <c r="QMR297" s="418"/>
      <c r="QMS297" s="331"/>
      <c r="QMT297" s="332"/>
      <c r="QMU297" s="418"/>
      <c r="QMV297" s="223"/>
      <c r="QMW297" s="223"/>
      <c r="QMX297" s="333"/>
      <c r="QMY297" s="333"/>
      <c r="QMZ297" s="223"/>
      <c r="QNA297" s="418"/>
      <c r="QNB297" s="418"/>
      <c r="QNC297" s="331"/>
      <c r="QND297" s="332"/>
      <c r="QNE297" s="418"/>
      <c r="QNF297" s="223"/>
      <c r="QNG297" s="223"/>
      <c r="QNH297" s="333"/>
      <c r="QNI297" s="333"/>
      <c r="QNJ297" s="223"/>
      <c r="QNK297" s="418"/>
      <c r="QNL297" s="418"/>
      <c r="QNM297" s="331"/>
      <c r="QNN297" s="332"/>
      <c r="QNO297" s="418"/>
      <c r="QNP297" s="223"/>
      <c r="QNQ297" s="223"/>
      <c r="QNR297" s="333"/>
      <c r="QNS297" s="333"/>
      <c r="QNT297" s="223"/>
      <c r="QNU297" s="418"/>
      <c r="QNV297" s="418"/>
      <c r="QNW297" s="331"/>
      <c r="QNX297" s="332"/>
      <c r="QNY297" s="418"/>
      <c r="QNZ297" s="223"/>
      <c r="QOA297" s="223"/>
      <c r="QOB297" s="333"/>
      <c r="QOC297" s="333"/>
      <c r="QOD297" s="223"/>
      <c r="QOE297" s="418"/>
      <c r="QOF297" s="418"/>
      <c r="QOG297" s="331"/>
      <c r="QOH297" s="332"/>
      <c r="QOI297" s="418"/>
      <c r="QOJ297" s="223"/>
      <c r="QOK297" s="223"/>
      <c r="QOL297" s="333"/>
      <c r="QOM297" s="333"/>
      <c r="QON297" s="223"/>
      <c r="QOO297" s="418"/>
      <c r="QOP297" s="418"/>
      <c r="QOQ297" s="331"/>
      <c r="QOR297" s="332"/>
      <c r="QOS297" s="418"/>
      <c r="QOT297" s="223"/>
      <c r="QOU297" s="223"/>
      <c r="QOV297" s="333"/>
      <c r="QOW297" s="333"/>
      <c r="QOX297" s="223"/>
      <c r="QOY297" s="418"/>
      <c r="QOZ297" s="418"/>
      <c r="QPA297" s="331"/>
      <c r="QPB297" s="332"/>
      <c r="QPC297" s="418"/>
      <c r="QPD297" s="223"/>
      <c r="QPE297" s="223"/>
      <c r="QPF297" s="333"/>
      <c r="QPG297" s="333"/>
      <c r="QPH297" s="223"/>
      <c r="QPI297" s="418"/>
      <c r="QPJ297" s="418"/>
      <c r="QPK297" s="331"/>
      <c r="QPL297" s="332"/>
      <c r="QPM297" s="418"/>
      <c r="QPN297" s="223"/>
      <c r="QPO297" s="223"/>
      <c r="QPP297" s="333"/>
      <c r="QPQ297" s="333"/>
      <c r="QPR297" s="223"/>
      <c r="QPS297" s="418"/>
      <c r="QPT297" s="418"/>
      <c r="QPU297" s="331"/>
      <c r="QPV297" s="332"/>
      <c r="QPW297" s="418"/>
      <c r="QPX297" s="223"/>
      <c r="QPY297" s="223"/>
      <c r="QPZ297" s="333"/>
      <c r="QQA297" s="333"/>
      <c r="QQB297" s="223"/>
      <c r="QQC297" s="418"/>
      <c r="QQD297" s="418"/>
      <c r="QQE297" s="331"/>
      <c r="QQF297" s="332"/>
      <c r="QQG297" s="418"/>
      <c r="QQH297" s="223"/>
      <c r="QQI297" s="223"/>
      <c r="QQJ297" s="333"/>
      <c r="QQK297" s="333"/>
      <c r="QQL297" s="223"/>
      <c r="QQM297" s="418"/>
      <c r="QQN297" s="418"/>
      <c r="QQO297" s="331"/>
      <c r="QQP297" s="332"/>
      <c r="QQQ297" s="418"/>
      <c r="QQR297" s="223"/>
      <c r="QQS297" s="223"/>
      <c r="QQT297" s="333"/>
      <c r="QQU297" s="333"/>
      <c r="QQV297" s="223"/>
      <c r="QQW297" s="418"/>
      <c r="QQX297" s="418"/>
      <c r="QQY297" s="331"/>
      <c r="QQZ297" s="332"/>
      <c r="QRA297" s="418"/>
      <c r="QRB297" s="223"/>
      <c r="QRC297" s="223"/>
      <c r="QRD297" s="333"/>
      <c r="QRE297" s="333"/>
      <c r="QRF297" s="223"/>
      <c r="QRG297" s="418"/>
      <c r="QRH297" s="418"/>
      <c r="QRI297" s="331"/>
      <c r="QRJ297" s="332"/>
      <c r="QRK297" s="418"/>
      <c r="QRL297" s="223"/>
      <c r="QRM297" s="223"/>
      <c r="QRN297" s="333"/>
      <c r="QRO297" s="333"/>
      <c r="QRP297" s="223"/>
      <c r="QRQ297" s="418"/>
      <c r="QRR297" s="418"/>
      <c r="QRS297" s="331"/>
      <c r="QRT297" s="332"/>
      <c r="QRU297" s="418"/>
      <c r="QRV297" s="223"/>
      <c r="QRW297" s="223"/>
      <c r="QRX297" s="333"/>
      <c r="QRY297" s="333"/>
      <c r="QRZ297" s="223"/>
      <c r="QSA297" s="418"/>
      <c r="QSB297" s="418"/>
      <c r="QSC297" s="331"/>
      <c r="QSD297" s="332"/>
      <c r="QSE297" s="418"/>
      <c r="QSF297" s="223"/>
      <c r="QSG297" s="223"/>
      <c r="QSH297" s="333"/>
      <c r="QSI297" s="333"/>
      <c r="QSJ297" s="223"/>
      <c r="QSK297" s="418"/>
      <c r="QSL297" s="418"/>
      <c r="QSM297" s="331"/>
      <c r="QSN297" s="332"/>
      <c r="QSO297" s="418"/>
      <c r="QSP297" s="223"/>
      <c r="QSQ297" s="223"/>
      <c r="QSR297" s="333"/>
      <c r="QSS297" s="333"/>
      <c r="QST297" s="223"/>
      <c r="QSU297" s="418"/>
      <c r="QSV297" s="418"/>
      <c r="QSW297" s="331"/>
      <c r="QSX297" s="332"/>
      <c r="QSY297" s="418"/>
      <c r="QSZ297" s="223"/>
      <c r="QTA297" s="223"/>
      <c r="QTB297" s="333"/>
      <c r="QTC297" s="333"/>
      <c r="QTD297" s="223"/>
      <c r="QTE297" s="418"/>
      <c r="QTF297" s="418"/>
      <c r="QTG297" s="331"/>
      <c r="QTH297" s="332"/>
      <c r="QTI297" s="418"/>
      <c r="QTJ297" s="223"/>
      <c r="QTK297" s="223"/>
      <c r="QTL297" s="333"/>
      <c r="QTM297" s="333"/>
      <c r="QTN297" s="223"/>
      <c r="QTO297" s="418"/>
      <c r="QTP297" s="418"/>
      <c r="QTQ297" s="331"/>
      <c r="QTR297" s="332"/>
      <c r="QTS297" s="418"/>
      <c r="QTT297" s="223"/>
      <c r="QTU297" s="223"/>
      <c r="QTV297" s="333"/>
      <c r="QTW297" s="333"/>
      <c r="QTX297" s="223"/>
      <c r="QTY297" s="418"/>
      <c r="QTZ297" s="418"/>
      <c r="QUA297" s="331"/>
      <c r="QUB297" s="332"/>
      <c r="QUC297" s="418"/>
      <c r="QUD297" s="223"/>
      <c r="QUE297" s="223"/>
      <c r="QUF297" s="333"/>
      <c r="QUG297" s="333"/>
      <c r="QUH297" s="223"/>
      <c r="QUI297" s="418"/>
      <c r="QUJ297" s="418"/>
      <c r="QUK297" s="331"/>
      <c r="QUL297" s="332"/>
      <c r="QUM297" s="418"/>
      <c r="QUN297" s="223"/>
      <c r="QUO297" s="223"/>
      <c r="QUP297" s="333"/>
      <c r="QUQ297" s="333"/>
      <c r="QUR297" s="223"/>
      <c r="QUS297" s="418"/>
      <c r="QUT297" s="418"/>
      <c r="QUU297" s="331"/>
      <c r="QUV297" s="332"/>
      <c r="QUW297" s="418"/>
      <c r="QUX297" s="223"/>
      <c r="QUY297" s="223"/>
      <c r="QUZ297" s="333"/>
      <c r="QVA297" s="333"/>
      <c r="QVB297" s="223"/>
      <c r="QVC297" s="418"/>
      <c r="QVD297" s="418"/>
      <c r="QVE297" s="331"/>
      <c r="QVF297" s="332"/>
      <c r="QVG297" s="418"/>
      <c r="QVH297" s="223"/>
      <c r="QVI297" s="223"/>
      <c r="QVJ297" s="333"/>
      <c r="QVK297" s="333"/>
      <c r="QVL297" s="223"/>
      <c r="QVM297" s="418"/>
      <c r="QVN297" s="418"/>
      <c r="QVO297" s="331"/>
      <c r="QVP297" s="332"/>
      <c r="QVQ297" s="418"/>
      <c r="QVR297" s="223"/>
      <c r="QVS297" s="223"/>
      <c r="QVT297" s="333"/>
      <c r="QVU297" s="333"/>
      <c r="QVV297" s="223"/>
      <c r="QVW297" s="418"/>
      <c r="QVX297" s="418"/>
      <c r="QVY297" s="331"/>
      <c r="QVZ297" s="332"/>
      <c r="QWA297" s="418"/>
      <c r="QWB297" s="223"/>
      <c r="QWC297" s="223"/>
      <c r="QWD297" s="333"/>
      <c r="QWE297" s="333"/>
      <c r="QWF297" s="223"/>
      <c r="QWG297" s="418"/>
      <c r="QWH297" s="418"/>
      <c r="QWI297" s="331"/>
      <c r="QWJ297" s="332"/>
      <c r="QWK297" s="418"/>
      <c r="QWL297" s="223"/>
      <c r="QWM297" s="223"/>
      <c r="QWN297" s="333"/>
      <c r="QWO297" s="333"/>
      <c r="QWP297" s="223"/>
      <c r="QWQ297" s="418"/>
      <c r="QWR297" s="418"/>
      <c r="QWS297" s="331"/>
      <c r="QWT297" s="332"/>
      <c r="QWU297" s="418"/>
      <c r="QWV297" s="223"/>
      <c r="QWW297" s="223"/>
      <c r="QWX297" s="333"/>
      <c r="QWY297" s="333"/>
      <c r="QWZ297" s="223"/>
      <c r="QXA297" s="418"/>
      <c r="QXB297" s="418"/>
      <c r="QXC297" s="331"/>
      <c r="QXD297" s="332"/>
      <c r="QXE297" s="418"/>
      <c r="QXF297" s="223"/>
      <c r="QXG297" s="223"/>
      <c r="QXH297" s="333"/>
      <c r="QXI297" s="333"/>
      <c r="QXJ297" s="223"/>
      <c r="QXK297" s="418"/>
      <c r="QXL297" s="418"/>
      <c r="QXM297" s="331"/>
      <c r="QXN297" s="332"/>
      <c r="QXO297" s="418"/>
      <c r="QXP297" s="223"/>
      <c r="QXQ297" s="223"/>
      <c r="QXR297" s="333"/>
      <c r="QXS297" s="333"/>
      <c r="QXT297" s="223"/>
      <c r="QXU297" s="418"/>
      <c r="QXV297" s="418"/>
      <c r="QXW297" s="331"/>
      <c r="QXX297" s="332"/>
      <c r="QXY297" s="418"/>
      <c r="QXZ297" s="223"/>
      <c r="QYA297" s="223"/>
      <c r="QYB297" s="333"/>
      <c r="QYC297" s="333"/>
      <c r="QYD297" s="223"/>
      <c r="QYE297" s="418"/>
      <c r="QYF297" s="418"/>
      <c r="QYG297" s="331"/>
      <c r="QYH297" s="332"/>
      <c r="QYI297" s="418"/>
      <c r="QYJ297" s="223"/>
      <c r="QYK297" s="223"/>
      <c r="QYL297" s="333"/>
      <c r="QYM297" s="333"/>
      <c r="QYN297" s="223"/>
      <c r="QYO297" s="418"/>
      <c r="QYP297" s="418"/>
      <c r="QYQ297" s="331"/>
      <c r="QYR297" s="332"/>
      <c r="QYS297" s="418"/>
      <c r="QYT297" s="223"/>
      <c r="QYU297" s="223"/>
      <c r="QYV297" s="333"/>
      <c r="QYW297" s="333"/>
      <c r="QYX297" s="223"/>
      <c r="QYY297" s="418"/>
      <c r="QYZ297" s="418"/>
      <c r="QZA297" s="331"/>
      <c r="QZB297" s="332"/>
      <c r="QZC297" s="418"/>
      <c r="QZD297" s="223"/>
      <c r="QZE297" s="223"/>
      <c r="QZF297" s="333"/>
      <c r="QZG297" s="333"/>
      <c r="QZH297" s="223"/>
      <c r="QZI297" s="418"/>
      <c r="QZJ297" s="418"/>
      <c r="QZK297" s="331"/>
      <c r="QZL297" s="332"/>
      <c r="QZM297" s="418"/>
      <c r="QZN297" s="223"/>
      <c r="QZO297" s="223"/>
      <c r="QZP297" s="333"/>
      <c r="QZQ297" s="333"/>
      <c r="QZR297" s="223"/>
      <c r="QZS297" s="418"/>
      <c r="QZT297" s="418"/>
      <c r="QZU297" s="331"/>
      <c r="QZV297" s="332"/>
      <c r="QZW297" s="418"/>
      <c r="QZX297" s="223"/>
      <c r="QZY297" s="223"/>
      <c r="QZZ297" s="333"/>
      <c r="RAA297" s="333"/>
      <c r="RAB297" s="223"/>
      <c r="RAC297" s="418"/>
      <c r="RAD297" s="418"/>
      <c r="RAE297" s="331"/>
      <c r="RAF297" s="332"/>
      <c r="RAG297" s="418"/>
      <c r="RAH297" s="223"/>
      <c r="RAI297" s="223"/>
      <c r="RAJ297" s="333"/>
      <c r="RAK297" s="333"/>
      <c r="RAL297" s="223"/>
      <c r="RAM297" s="418"/>
      <c r="RAN297" s="418"/>
      <c r="RAO297" s="331"/>
      <c r="RAP297" s="332"/>
      <c r="RAQ297" s="418"/>
      <c r="RAR297" s="223"/>
      <c r="RAS297" s="223"/>
      <c r="RAT297" s="333"/>
      <c r="RAU297" s="333"/>
      <c r="RAV297" s="223"/>
      <c r="RAW297" s="418"/>
      <c r="RAX297" s="418"/>
      <c r="RAY297" s="331"/>
      <c r="RAZ297" s="332"/>
      <c r="RBA297" s="418"/>
      <c r="RBB297" s="223"/>
      <c r="RBC297" s="223"/>
      <c r="RBD297" s="333"/>
      <c r="RBE297" s="333"/>
      <c r="RBF297" s="223"/>
      <c r="RBG297" s="418"/>
      <c r="RBH297" s="418"/>
      <c r="RBI297" s="331"/>
      <c r="RBJ297" s="332"/>
      <c r="RBK297" s="418"/>
      <c r="RBL297" s="223"/>
      <c r="RBM297" s="223"/>
      <c r="RBN297" s="333"/>
      <c r="RBO297" s="333"/>
      <c r="RBP297" s="223"/>
      <c r="RBQ297" s="418"/>
      <c r="RBR297" s="418"/>
      <c r="RBS297" s="331"/>
      <c r="RBT297" s="332"/>
      <c r="RBU297" s="418"/>
      <c r="RBV297" s="223"/>
      <c r="RBW297" s="223"/>
      <c r="RBX297" s="333"/>
      <c r="RBY297" s="333"/>
      <c r="RBZ297" s="223"/>
      <c r="RCA297" s="418"/>
      <c r="RCB297" s="418"/>
      <c r="RCC297" s="331"/>
      <c r="RCD297" s="332"/>
      <c r="RCE297" s="418"/>
      <c r="RCF297" s="223"/>
      <c r="RCG297" s="223"/>
      <c r="RCH297" s="333"/>
      <c r="RCI297" s="333"/>
      <c r="RCJ297" s="223"/>
      <c r="RCK297" s="418"/>
      <c r="RCL297" s="418"/>
      <c r="RCM297" s="331"/>
      <c r="RCN297" s="332"/>
      <c r="RCO297" s="418"/>
      <c r="RCP297" s="223"/>
      <c r="RCQ297" s="223"/>
      <c r="RCR297" s="333"/>
      <c r="RCS297" s="333"/>
      <c r="RCT297" s="223"/>
      <c r="RCU297" s="418"/>
      <c r="RCV297" s="418"/>
      <c r="RCW297" s="331"/>
      <c r="RCX297" s="332"/>
      <c r="RCY297" s="418"/>
      <c r="RCZ297" s="223"/>
      <c r="RDA297" s="223"/>
      <c r="RDB297" s="333"/>
      <c r="RDC297" s="333"/>
      <c r="RDD297" s="223"/>
      <c r="RDE297" s="418"/>
      <c r="RDF297" s="418"/>
      <c r="RDG297" s="331"/>
      <c r="RDH297" s="332"/>
      <c r="RDI297" s="418"/>
      <c r="RDJ297" s="223"/>
      <c r="RDK297" s="223"/>
      <c r="RDL297" s="333"/>
      <c r="RDM297" s="333"/>
      <c r="RDN297" s="223"/>
      <c r="RDO297" s="418"/>
      <c r="RDP297" s="418"/>
      <c r="RDQ297" s="331"/>
      <c r="RDR297" s="332"/>
      <c r="RDS297" s="418"/>
      <c r="RDT297" s="223"/>
      <c r="RDU297" s="223"/>
      <c r="RDV297" s="333"/>
      <c r="RDW297" s="333"/>
      <c r="RDX297" s="223"/>
      <c r="RDY297" s="418"/>
      <c r="RDZ297" s="418"/>
      <c r="REA297" s="331"/>
      <c r="REB297" s="332"/>
      <c r="REC297" s="418"/>
      <c r="RED297" s="223"/>
      <c r="REE297" s="223"/>
      <c r="REF297" s="333"/>
      <c r="REG297" s="333"/>
      <c r="REH297" s="223"/>
      <c r="REI297" s="418"/>
      <c r="REJ297" s="418"/>
      <c r="REK297" s="331"/>
      <c r="REL297" s="332"/>
      <c r="REM297" s="418"/>
      <c r="REN297" s="223"/>
      <c r="REO297" s="223"/>
      <c r="REP297" s="333"/>
      <c r="REQ297" s="333"/>
      <c r="RER297" s="223"/>
      <c r="RES297" s="418"/>
      <c r="RET297" s="418"/>
      <c r="REU297" s="331"/>
      <c r="REV297" s="332"/>
      <c r="REW297" s="418"/>
      <c r="REX297" s="223"/>
      <c r="REY297" s="223"/>
      <c r="REZ297" s="333"/>
      <c r="RFA297" s="333"/>
      <c r="RFB297" s="223"/>
      <c r="RFC297" s="418"/>
      <c r="RFD297" s="418"/>
      <c r="RFE297" s="331"/>
      <c r="RFF297" s="332"/>
      <c r="RFG297" s="418"/>
      <c r="RFH297" s="223"/>
      <c r="RFI297" s="223"/>
      <c r="RFJ297" s="333"/>
      <c r="RFK297" s="333"/>
      <c r="RFL297" s="223"/>
      <c r="RFM297" s="418"/>
      <c r="RFN297" s="418"/>
      <c r="RFO297" s="331"/>
      <c r="RFP297" s="332"/>
      <c r="RFQ297" s="418"/>
      <c r="RFR297" s="223"/>
      <c r="RFS297" s="223"/>
      <c r="RFT297" s="333"/>
      <c r="RFU297" s="333"/>
      <c r="RFV297" s="223"/>
      <c r="RFW297" s="418"/>
      <c r="RFX297" s="418"/>
      <c r="RFY297" s="331"/>
      <c r="RFZ297" s="332"/>
      <c r="RGA297" s="418"/>
      <c r="RGB297" s="223"/>
      <c r="RGC297" s="223"/>
      <c r="RGD297" s="333"/>
      <c r="RGE297" s="333"/>
      <c r="RGF297" s="223"/>
      <c r="RGG297" s="418"/>
      <c r="RGH297" s="418"/>
      <c r="RGI297" s="331"/>
      <c r="RGJ297" s="332"/>
      <c r="RGK297" s="418"/>
      <c r="RGL297" s="223"/>
      <c r="RGM297" s="223"/>
      <c r="RGN297" s="333"/>
      <c r="RGO297" s="333"/>
      <c r="RGP297" s="223"/>
      <c r="RGQ297" s="418"/>
      <c r="RGR297" s="418"/>
      <c r="RGS297" s="331"/>
      <c r="RGT297" s="332"/>
      <c r="RGU297" s="418"/>
      <c r="RGV297" s="223"/>
      <c r="RGW297" s="223"/>
      <c r="RGX297" s="333"/>
      <c r="RGY297" s="333"/>
      <c r="RGZ297" s="223"/>
      <c r="RHA297" s="418"/>
      <c r="RHB297" s="418"/>
      <c r="RHC297" s="331"/>
      <c r="RHD297" s="332"/>
      <c r="RHE297" s="418"/>
      <c r="RHF297" s="223"/>
      <c r="RHG297" s="223"/>
      <c r="RHH297" s="333"/>
      <c r="RHI297" s="333"/>
      <c r="RHJ297" s="223"/>
      <c r="RHK297" s="418"/>
      <c r="RHL297" s="418"/>
      <c r="RHM297" s="331"/>
      <c r="RHN297" s="332"/>
      <c r="RHO297" s="418"/>
      <c r="RHP297" s="223"/>
      <c r="RHQ297" s="223"/>
      <c r="RHR297" s="333"/>
      <c r="RHS297" s="333"/>
      <c r="RHT297" s="223"/>
      <c r="RHU297" s="418"/>
      <c r="RHV297" s="418"/>
      <c r="RHW297" s="331"/>
      <c r="RHX297" s="332"/>
      <c r="RHY297" s="418"/>
      <c r="RHZ297" s="223"/>
      <c r="RIA297" s="223"/>
      <c r="RIB297" s="333"/>
      <c r="RIC297" s="333"/>
      <c r="RID297" s="223"/>
      <c r="RIE297" s="418"/>
      <c r="RIF297" s="418"/>
      <c r="RIG297" s="331"/>
      <c r="RIH297" s="332"/>
      <c r="RII297" s="418"/>
      <c r="RIJ297" s="223"/>
      <c r="RIK297" s="223"/>
      <c r="RIL297" s="333"/>
      <c r="RIM297" s="333"/>
      <c r="RIN297" s="223"/>
      <c r="RIO297" s="418"/>
      <c r="RIP297" s="418"/>
      <c r="RIQ297" s="331"/>
      <c r="RIR297" s="332"/>
      <c r="RIS297" s="418"/>
      <c r="RIT297" s="223"/>
      <c r="RIU297" s="223"/>
      <c r="RIV297" s="333"/>
      <c r="RIW297" s="333"/>
      <c r="RIX297" s="223"/>
      <c r="RIY297" s="418"/>
      <c r="RIZ297" s="418"/>
      <c r="RJA297" s="331"/>
      <c r="RJB297" s="332"/>
      <c r="RJC297" s="418"/>
      <c r="RJD297" s="223"/>
      <c r="RJE297" s="223"/>
      <c r="RJF297" s="333"/>
      <c r="RJG297" s="333"/>
      <c r="RJH297" s="223"/>
      <c r="RJI297" s="418"/>
      <c r="RJJ297" s="418"/>
      <c r="RJK297" s="331"/>
      <c r="RJL297" s="332"/>
      <c r="RJM297" s="418"/>
      <c r="RJN297" s="223"/>
      <c r="RJO297" s="223"/>
      <c r="RJP297" s="333"/>
      <c r="RJQ297" s="333"/>
      <c r="RJR297" s="223"/>
      <c r="RJS297" s="418"/>
      <c r="RJT297" s="418"/>
      <c r="RJU297" s="331"/>
      <c r="RJV297" s="332"/>
      <c r="RJW297" s="418"/>
      <c r="RJX297" s="223"/>
      <c r="RJY297" s="223"/>
      <c r="RJZ297" s="333"/>
      <c r="RKA297" s="333"/>
      <c r="RKB297" s="223"/>
      <c r="RKC297" s="418"/>
      <c r="RKD297" s="418"/>
      <c r="RKE297" s="331"/>
      <c r="RKF297" s="332"/>
      <c r="RKG297" s="418"/>
      <c r="RKH297" s="223"/>
      <c r="RKI297" s="223"/>
      <c r="RKJ297" s="333"/>
      <c r="RKK297" s="333"/>
      <c r="RKL297" s="223"/>
      <c r="RKM297" s="418"/>
      <c r="RKN297" s="418"/>
      <c r="RKO297" s="331"/>
      <c r="RKP297" s="332"/>
      <c r="RKQ297" s="418"/>
      <c r="RKR297" s="223"/>
      <c r="RKS297" s="223"/>
      <c r="RKT297" s="333"/>
      <c r="RKU297" s="333"/>
      <c r="RKV297" s="223"/>
      <c r="RKW297" s="418"/>
      <c r="RKX297" s="418"/>
      <c r="RKY297" s="331"/>
      <c r="RKZ297" s="332"/>
      <c r="RLA297" s="418"/>
      <c r="RLB297" s="223"/>
      <c r="RLC297" s="223"/>
      <c r="RLD297" s="333"/>
      <c r="RLE297" s="333"/>
      <c r="RLF297" s="223"/>
      <c r="RLG297" s="418"/>
      <c r="RLH297" s="418"/>
      <c r="RLI297" s="331"/>
      <c r="RLJ297" s="332"/>
      <c r="RLK297" s="418"/>
      <c r="RLL297" s="223"/>
      <c r="RLM297" s="223"/>
      <c r="RLN297" s="333"/>
      <c r="RLO297" s="333"/>
      <c r="RLP297" s="223"/>
      <c r="RLQ297" s="418"/>
      <c r="RLR297" s="418"/>
      <c r="RLS297" s="331"/>
      <c r="RLT297" s="332"/>
      <c r="RLU297" s="418"/>
      <c r="RLV297" s="223"/>
      <c r="RLW297" s="223"/>
      <c r="RLX297" s="333"/>
      <c r="RLY297" s="333"/>
      <c r="RLZ297" s="223"/>
      <c r="RMA297" s="418"/>
      <c r="RMB297" s="418"/>
      <c r="RMC297" s="331"/>
      <c r="RMD297" s="332"/>
      <c r="RME297" s="418"/>
      <c r="RMF297" s="223"/>
      <c r="RMG297" s="223"/>
      <c r="RMH297" s="333"/>
      <c r="RMI297" s="333"/>
      <c r="RMJ297" s="223"/>
      <c r="RMK297" s="418"/>
      <c r="RML297" s="418"/>
      <c r="RMM297" s="331"/>
      <c r="RMN297" s="332"/>
      <c r="RMO297" s="418"/>
      <c r="RMP297" s="223"/>
      <c r="RMQ297" s="223"/>
      <c r="RMR297" s="333"/>
      <c r="RMS297" s="333"/>
      <c r="RMT297" s="223"/>
      <c r="RMU297" s="418"/>
      <c r="RMV297" s="418"/>
      <c r="RMW297" s="331"/>
      <c r="RMX297" s="332"/>
      <c r="RMY297" s="418"/>
      <c r="RMZ297" s="223"/>
      <c r="RNA297" s="223"/>
      <c r="RNB297" s="333"/>
      <c r="RNC297" s="333"/>
      <c r="RND297" s="223"/>
      <c r="RNE297" s="418"/>
      <c r="RNF297" s="418"/>
      <c r="RNG297" s="331"/>
      <c r="RNH297" s="332"/>
      <c r="RNI297" s="418"/>
      <c r="RNJ297" s="223"/>
      <c r="RNK297" s="223"/>
      <c r="RNL297" s="333"/>
      <c r="RNM297" s="333"/>
      <c r="RNN297" s="223"/>
      <c r="RNO297" s="418"/>
      <c r="RNP297" s="418"/>
      <c r="RNQ297" s="331"/>
      <c r="RNR297" s="332"/>
      <c r="RNS297" s="418"/>
      <c r="RNT297" s="223"/>
      <c r="RNU297" s="223"/>
      <c r="RNV297" s="333"/>
      <c r="RNW297" s="333"/>
      <c r="RNX297" s="223"/>
      <c r="RNY297" s="418"/>
      <c r="RNZ297" s="418"/>
      <c r="ROA297" s="331"/>
      <c r="ROB297" s="332"/>
      <c r="ROC297" s="418"/>
      <c r="ROD297" s="223"/>
      <c r="ROE297" s="223"/>
      <c r="ROF297" s="333"/>
      <c r="ROG297" s="333"/>
      <c r="ROH297" s="223"/>
      <c r="ROI297" s="418"/>
      <c r="ROJ297" s="418"/>
      <c r="ROK297" s="331"/>
      <c r="ROL297" s="332"/>
      <c r="ROM297" s="418"/>
      <c r="RON297" s="223"/>
      <c r="ROO297" s="223"/>
      <c r="ROP297" s="333"/>
      <c r="ROQ297" s="333"/>
      <c r="ROR297" s="223"/>
      <c r="ROS297" s="418"/>
      <c r="ROT297" s="418"/>
      <c r="ROU297" s="331"/>
      <c r="ROV297" s="332"/>
      <c r="ROW297" s="418"/>
      <c r="ROX297" s="223"/>
      <c r="ROY297" s="223"/>
      <c r="ROZ297" s="333"/>
      <c r="RPA297" s="333"/>
      <c r="RPB297" s="223"/>
      <c r="RPC297" s="418"/>
      <c r="RPD297" s="418"/>
      <c r="RPE297" s="331"/>
      <c r="RPF297" s="332"/>
      <c r="RPG297" s="418"/>
      <c r="RPH297" s="223"/>
      <c r="RPI297" s="223"/>
      <c r="RPJ297" s="333"/>
      <c r="RPK297" s="333"/>
      <c r="RPL297" s="223"/>
      <c r="RPM297" s="418"/>
      <c r="RPN297" s="418"/>
      <c r="RPO297" s="331"/>
      <c r="RPP297" s="332"/>
      <c r="RPQ297" s="418"/>
      <c r="RPR297" s="223"/>
      <c r="RPS297" s="223"/>
      <c r="RPT297" s="333"/>
      <c r="RPU297" s="333"/>
      <c r="RPV297" s="223"/>
      <c r="RPW297" s="418"/>
      <c r="RPX297" s="418"/>
      <c r="RPY297" s="331"/>
      <c r="RPZ297" s="332"/>
      <c r="RQA297" s="418"/>
      <c r="RQB297" s="223"/>
      <c r="RQC297" s="223"/>
      <c r="RQD297" s="333"/>
      <c r="RQE297" s="333"/>
      <c r="RQF297" s="223"/>
      <c r="RQG297" s="418"/>
      <c r="RQH297" s="418"/>
      <c r="RQI297" s="331"/>
      <c r="RQJ297" s="332"/>
      <c r="RQK297" s="418"/>
      <c r="RQL297" s="223"/>
      <c r="RQM297" s="223"/>
      <c r="RQN297" s="333"/>
      <c r="RQO297" s="333"/>
      <c r="RQP297" s="223"/>
      <c r="RQQ297" s="418"/>
      <c r="RQR297" s="418"/>
      <c r="RQS297" s="331"/>
      <c r="RQT297" s="332"/>
      <c r="RQU297" s="418"/>
      <c r="RQV297" s="223"/>
      <c r="RQW297" s="223"/>
      <c r="RQX297" s="333"/>
      <c r="RQY297" s="333"/>
      <c r="RQZ297" s="223"/>
      <c r="RRA297" s="418"/>
      <c r="RRB297" s="418"/>
      <c r="RRC297" s="331"/>
      <c r="RRD297" s="332"/>
      <c r="RRE297" s="418"/>
      <c r="RRF297" s="223"/>
      <c r="RRG297" s="223"/>
      <c r="RRH297" s="333"/>
      <c r="RRI297" s="333"/>
      <c r="RRJ297" s="223"/>
      <c r="RRK297" s="418"/>
      <c r="RRL297" s="418"/>
      <c r="RRM297" s="331"/>
      <c r="RRN297" s="332"/>
      <c r="RRO297" s="418"/>
      <c r="RRP297" s="223"/>
      <c r="RRQ297" s="223"/>
      <c r="RRR297" s="333"/>
      <c r="RRS297" s="333"/>
      <c r="RRT297" s="223"/>
      <c r="RRU297" s="418"/>
      <c r="RRV297" s="418"/>
      <c r="RRW297" s="331"/>
      <c r="RRX297" s="332"/>
      <c r="RRY297" s="418"/>
      <c r="RRZ297" s="223"/>
      <c r="RSA297" s="223"/>
      <c r="RSB297" s="333"/>
      <c r="RSC297" s="333"/>
      <c r="RSD297" s="223"/>
      <c r="RSE297" s="418"/>
      <c r="RSF297" s="418"/>
      <c r="RSG297" s="331"/>
      <c r="RSH297" s="332"/>
      <c r="RSI297" s="418"/>
      <c r="RSJ297" s="223"/>
      <c r="RSK297" s="223"/>
      <c r="RSL297" s="333"/>
      <c r="RSM297" s="333"/>
      <c r="RSN297" s="223"/>
      <c r="RSO297" s="418"/>
      <c r="RSP297" s="418"/>
      <c r="RSQ297" s="331"/>
      <c r="RSR297" s="332"/>
      <c r="RSS297" s="418"/>
      <c r="RST297" s="223"/>
      <c r="RSU297" s="223"/>
      <c r="RSV297" s="333"/>
      <c r="RSW297" s="333"/>
      <c r="RSX297" s="223"/>
      <c r="RSY297" s="418"/>
      <c r="RSZ297" s="418"/>
      <c r="RTA297" s="331"/>
      <c r="RTB297" s="332"/>
      <c r="RTC297" s="418"/>
      <c r="RTD297" s="223"/>
      <c r="RTE297" s="223"/>
      <c r="RTF297" s="333"/>
      <c r="RTG297" s="333"/>
      <c r="RTH297" s="223"/>
      <c r="RTI297" s="418"/>
      <c r="RTJ297" s="418"/>
      <c r="RTK297" s="331"/>
      <c r="RTL297" s="332"/>
      <c r="RTM297" s="418"/>
      <c r="RTN297" s="223"/>
      <c r="RTO297" s="223"/>
      <c r="RTP297" s="333"/>
      <c r="RTQ297" s="333"/>
      <c r="RTR297" s="223"/>
      <c r="RTS297" s="418"/>
      <c r="RTT297" s="418"/>
      <c r="RTU297" s="331"/>
      <c r="RTV297" s="332"/>
      <c r="RTW297" s="418"/>
      <c r="RTX297" s="223"/>
      <c r="RTY297" s="223"/>
      <c r="RTZ297" s="333"/>
      <c r="RUA297" s="333"/>
      <c r="RUB297" s="223"/>
      <c r="RUC297" s="418"/>
      <c r="RUD297" s="418"/>
      <c r="RUE297" s="331"/>
      <c r="RUF297" s="332"/>
      <c r="RUG297" s="418"/>
      <c r="RUH297" s="223"/>
      <c r="RUI297" s="223"/>
      <c r="RUJ297" s="333"/>
      <c r="RUK297" s="333"/>
      <c r="RUL297" s="223"/>
      <c r="RUM297" s="418"/>
      <c r="RUN297" s="418"/>
      <c r="RUO297" s="331"/>
      <c r="RUP297" s="332"/>
      <c r="RUQ297" s="418"/>
      <c r="RUR297" s="223"/>
      <c r="RUS297" s="223"/>
      <c r="RUT297" s="333"/>
      <c r="RUU297" s="333"/>
      <c r="RUV297" s="223"/>
      <c r="RUW297" s="418"/>
      <c r="RUX297" s="418"/>
      <c r="RUY297" s="331"/>
      <c r="RUZ297" s="332"/>
      <c r="RVA297" s="418"/>
      <c r="RVB297" s="223"/>
      <c r="RVC297" s="223"/>
      <c r="RVD297" s="333"/>
      <c r="RVE297" s="333"/>
      <c r="RVF297" s="223"/>
      <c r="RVG297" s="418"/>
      <c r="RVH297" s="418"/>
      <c r="RVI297" s="331"/>
      <c r="RVJ297" s="332"/>
      <c r="RVK297" s="418"/>
      <c r="RVL297" s="223"/>
      <c r="RVM297" s="223"/>
      <c r="RVN297" s="333"/>
      <c r="RVO297" s="333"/>
      <c r="RVP297" s="223"/>
      <c r="RVQ297" s="418"/>
      <c r="RVR297" s="418"/>
      <c r="RVS297" s="331"/>
      <c r="RVT297" s="332"/>
      <c r="RVU297" s="418"/>
      <c r="RVV297" s="223"/>
      <c r="RVW297" s="223"/>
      <c r="RVX297" s="333"/>
      <c r="RVY297" s="333"/>
      <c r="RVZ297" s="223"/>
      <c r="RWA297" s="418"/>
      <c r="RWB297" s="418"/>
      <c r="RWC297" s="331"/>
      <c r="RWD297" s="332"/>
      <c r="RWE297" s="418"/>
      <c r="RWF297" s="223"/>
      <c r="RWG297" s="223"/>
      <c r="RWH297" s="333"/>
      <c r="RWI297" s="333"/>
      <c r="RWJ297" s="223"/>
      <c r="RWK297" s="418"/>
      <c r="RWL297" s="418"/>
      <c r="RWM297" s="331"/>
      <c r="RWN297" s="332"/>
      <c r="RWO297" s="418"/>
      <c r="RWP297" s="223"/>
      <c r="RWQ297" s="223"/>
      <c r="RWR297" s="333"/>
      <c r="RWS297" s="333"/>
      <c r="RWT297" s="223"/>
      <c r="RWU297" s="418"/>
      <c r="RWV297" s="418"/>
      <c r="RWW297" s="331"/>
      <c r="RWX297" s="332"/>
      <c r="RWY297" s="418"/>
      <c r="RWZ297" s="223"/>
      <c r="RXA297" s="223"/>
      <c r="RXB297" s="333"/>
      <c r="RXC297" s="333"/>
      <c r="RXD297" s="223"/>
      <c r="RXE297" s="418"/>
      <c r="RXF297" s="418"/>
      <c r="RXG297" s="331"/>
      <c r="RXH297" s="332"/>
      <c r="RXI297" s="418"/>
      <c r="RXJ297" s="223"/>
      <c r="RXK297" s="223"/>
      <c r="RXL297" s="333"/>
      <c r="RXM297" s="333"/>
      <c r="RXN297" s="223"/>
      <c r="RXO297" s="418"/>
      <c r="RXP297" s="418"/>
      <c r="RXQ297" s="331"/>
      <c r="RXR297" s="332"/>
      <c r="RXS297" s="418"/>
      <c r="RXT297" s="223"/>
      <c r="RXU297" s="223"/>
      <c r="RXV297" s="333"/>
      <c r="RXW297" s="333"/>
      <c r="RXX297" s="223"/>
      <c r="RXY297" s="418"/>
      <c r="RXZ297" s="418"/>
      <c r="RYA297" s="331"/>
      <c r="RYB297" s="332"/>
      <c r="RYC297" s="418"/>
      <c r="RYD297" s="223"/>
      <c r="RYE297" s="223"/>
      <c r="RYF297" s="333"/>
      <c r="RYG297" s="333"/>
      <c r="RYH297" s="223"/>
      <c r="RYI297" s="418"/>
      <c r="RYJ297" s="418"/>
      <c r="RYK297" s="331"/>
      <c r="RYL297" s="332"/>
      <c r="RYM297" s="418"/>
      <c r="RYN297" s="223"/>
      <c r="RYO297" s="223"/>
      <c r="RYP297" s="333"/>
      <c r="RYQ297" s="333"/>
      <c r="RYR297" s="223"/>
      <c r="RYS297" s="418"/>
      <c r="RYT297" s="418"/>
      <c r="RYU297" s="331"/>
      <c r="RYV297" s="332"/>
      <c r="RYW297" s="418"/>
      <c r="RYX297" s="223"/>
      <c r="RYY297" s="223"/>
      <c r="RYZ297" s="333"/>
      <c r="RZA297" s="333"/>
      <c r="RZB297" s="223"/>
      <c r="RZC297" s="418"/>
      <c r="RZD297" s="418"/>
      <c r="RZE297" s="331"/>
      <c r="RZF297" s="332"/>
      <c r="RZG297" s="418"/>
      <c r="RZH297" s="223"/>
      <c r="RZI297" s="223"/>
      <c r="RZJ297" s="333"/>
      <c r="RZK297" s="333"/>
      <c r="RZL297" s="223"/>
      <c r="RZM297" s="418"/>
      <c r="RZN297" s="418"/>
      <c r="RZO297" s="331"/>
      <c r="RZP297" s="332"/>
      <c r="RZQ297" s="418"/>
      <c r="RZR297" s="223"/>
      <c r="RZS297" s="223"/>
      <c r="RZT297" s="333"/>
      <c r="RZU297" s="333"/>
      <c r="RZV297" s="223"/>
      <c r="RZW297" s="418"/>
      <c r="RZX297" s="418"/>
      <c r="RZY297" s="331"/>
      <c r="RZZ297" s="332"/>
      <c r="SAA297" s="418"/>
      <c r="SAB297" s="223"/>
      <c r="SAC297" s="223"/>
      <c r="SAD297" s="333"/>
      <c r="SAE297" s="333"/>
      <c r="SAF297" s="223"/>
      <c r="SAG297" s="418"/>
      <c r="SAH297" s="418"/>
      <c r="SAI297" s="331"/>
      <c r="SAJ297" s="332"/>
      <c r="SAK297" s="418"/>
      <c r="SAL297" s="223"/>
      <c r="SAM297" s="223"/>
      <c r="SAN297" s="333"/>
      <c r="SAO297" s="333"/>
      <c r="SAP297" s="223"/>
      <c r="SAQ297" s="418"/>
      <c r="SAR297" s="418"/>
      <c r="SAS297" s="331"/>
      <c r="SAT297" s="332"/>
      <c r="SAU297" s="418"/>
      <c r="SAV297" s="223"/>
      <c r="SAW297" s="223"/>
      <c r="SAX297" s="333"/>
      <c r="SAY297" s="333"/>
      <c r="SAZ297" s="223"/>
      <c r="SBA297" s="418"/>
      <c r="SBB297" s="418"/>
      <c r="SBC297" s="331"/>
      <c r="SBD297" s="332"/>
      <c r="SBE297" s="418"/>
      <c r="SBF297" s="223"/>
      <c r="SBG297" s="223"/>
      <c r="SBH297" s="333"/>
      <c r="SBI297" s="333"/>
      <c r="SBJ297" s="223"/>
      <c r="SBK297" s="418"/>
      <c r="SBL297" s="418"/>
      <c r="SBM297" s="331"/>
      <c r="SBN297" s="332"/>
      <c r="SBO297" s="418"/>
      <c r="SBP297" s="223"/>
      <c r="SBQ297" s="223"/>
      <c r="SBR297" s="333"/>
      <c r="SBS297" s="333"/>
      <c r="SBT297" s="223"/>
      <c r="SBU297" s="418"/>
      <c r="SBV297" s="418"/>
      <c r="SBW297" s="331"/>
      <c r="SBX297" s="332"/>
      <c r="SBY297" s="418"/>
      <c r="SBZ297" s="223"/>
      <c r="SCA297" s="223"/>
      <c r="SCB297" s="333"/>
      <c r="SCC297" s="333"/>
      <c r="SCD297" s="223"/>
      <c r="SCE297" s="418"/>
      <c r="SCF297" s="418"/>
      <c r="SCG297" s="331"/>
      <c r="SCH297" s="332"/>
      <c r="SCI297" s="418"/>
      <c r="SCJ297" s="223"/>
      <c r="SCK297" s="223"/>
      <c r="SCL297" s="333"/>
      <c r="SCM297" s="333"/>
      <c r="SCN297" s="223"/>
      <c r="SCO297" s="418"/>
      <c r="SCP297" s="418"/>
      <c r="SCQ297" s="331"/>
      <c r="SCR297" s="332"/>
      <c r="SCS297" s="418"/>
      <c r="SCT297" s="223"/>
      <c r="SCU297" s="223"/>
      <c r="SCV297" s="333"/>
      <c r="SCW297" s="333"/>
      <c r="SCX297" s="223"/>
      <c r="SCY297" s="418"/>
      <c r="SCZ297" s="418"/>
      <c r="SDA297" s="331"/>
      <c r="SDB297" s="332"/>
      <c r="SDC297" s="418"/>
      <c r="SDD297" s="223"/>
      <c r="SDE297" s="223"/>
      <c r="SDF297" s="333"/>
      <c r="SDG297" s="333"/>
      <c r="SDH297" s="223"/>
      <c r="SDI297" s="418"/>
      <c r="SDJ297" s="418"/>
      <c r="SDK297" s="331"/>
      <c r="SDL297" s="332"/>
      <c r="SDM297" s="418"/>
      <c r="SDN297" s="223"/>
      <c r="SDO297" s="223"/>
      <c r="SDP297" s="333"/>
      <c r="SDQ297" s="333"/>
      <c r="SDR297" s="223"/>
      <c r="SDS297" s="418"/>
      <c r="SDT297" s="418"/>
      <c r="SDU297" s="331"/>
      <c r="SDV297" s="332"/>
      <c r="SDW297" s="418"/>
      <c r="SDX297" s="223"/>
      <c r="SDY297" s="223"/>
      <c r="SDZ297" s="333"/>
      <c r="SEA297" s="333"/>
      <c r="SEB297" s="223"/>
      <c r="SEC297" s="418"/>
      <c r="SED297" s="418"/>
      <c r="SEE297" s="331"/>
      <c r="SEF297" s="332"/>
      <c r="SEG297" s="418"/>
      <c r="SEH297" s="223"/>
      <c r="SEI297" s="223"/>
      <c r="SEJ297" s="333"/>
      <c r="SEK297" s="333"/>
      <c r="SEL297" s="223"/>
      <c r="SEM297" s="418"/>
      <c r="SEN297" s="418"/>
      <c r="SEO297" s="331"/>
      <c r="SEP297" s="332"/>
      <c r="SEQ297" s="418"/>
      <c r="SER297" s="223"/>
      <c r="SES297" s="223"/>
      <c r="SET297" s="333"/>
      <c r="SEU297" s="333"/>
      <c r="SEV297" s="223"/>
      <c r="SEW297" s="418"/>
      <c r="SEX297" s="418"/>
      <c r="SEY297" s="331"/>
      <c r="SEZ297" s="332"/>
      <c r="SFA297" s="418"/>
      <c r="SFB297" s="223"/>
      <c r="SFC297" s="223"/>
      <c r="SFD297" s="333"/>
      <c r="SFE297" s="333"/>
      <c r="SFF297" s="223"/>
      <c r="SFG297" s="418"/>
      <c r="SFH297" s="418"/>
      <c r="SFI297" s="331"/>
      <c r="SFJ297" s="332"/>
      <c r="SFK297" s="418"/>
      <c r="SFL297" s="223"/>
      <c r="SFM297" s="223"/>
      <c r="SFN297" s="333"/>
      <c r="SFO297" s="333"/>
      <c r="SFP297" s="223"/>
      <c r="SFQ297" s="418"/>
      <c r="SFR297" s="418"/>
      <c r="SFS297" s="331"/>
      <c r="SFT297" s="332"/>
      <c r="SFU297" s="418"/>
      <c r="SFV297" s="223"/>
      <c r="SFW297" s="223"/>
      <c r="SFX297" s="333"/>
      <c r="SFY297" s="333"/>
      <c r="SFZ297" s="223"/>
      <c r="SGA297" s="418"/>
      <c r="SGB297" s="418"/>
      <c r="SGC297" s="331"/>
      <c r="SGD297" s="332"/>
      <c r="SGE297" s="418"/>
      <c r="SGF297" s="223"/>
      <c r="SGG297" s="223"/>
      <c r="SGH297" s="333"/>
      <c r="SGI297" s="333"/>
      <c r="SGJ297" s="223"/>
      <c r="SGK297" s="418"/>
      <c r="SGL297" s="418"/>
      <c r="SGM297" s="331"/>
      <c r="SGN297" s="332"/>
      <c r="SGO297" s="418"/>
      <c r="SGP297" s="223"/>
      <c r="SGQ297" s="223"/>
      <c r="SGR297" s="333"/>
      <c r="SGS297" s="333"/>
      <c r="SGT297" s="223"/>
      <c r="SGU297" s="418"/>
      <c r="SGV297" s="418"/>
      <c r="SGW297" s="331"/>
      <c r="SGX297" s="332"/>
      <c r="SGY297" s="418"/>
      <c r="SGZ297" s="223"/>
      <c r="SHA297" s="223"/>
      <c r="SHB297" s="333"/>
      <c r="SHC297" s="333"/>
      <c r="SHD297" s="223"/>
      <c r="SHE297" s="418"/>
      <c r="SHF297" s="418"/>
      <c r="SHG297" s="331"/>
      <c r="SHH297" s="332"/>
      <c r="SHI297" s="418"/>
      <c r="SHJ297" s="223"/>
      <c r="SHK297" s="223"/>
      <c r="SHL297" s="333"/>
      <c r="SHM297" s="333"/>
      <c r="SHN297" s="223"/>
      <c r="SHO297" s="418"/>
      <c r="SHP297" s="418"/>
      <c r="SHQ297" s="331"/>
      <c r="SHR297" s="332"/>
      <c r="SHS297" s="418"/>
      <c r="SHT297" s="223"/>
      <c r="SHU297" s="223"/>
      <c r="SHV297" s="333"/>
      <c r="SHW297" s="333"/>
      <c r="SHX297" s="223"/>
      <c r="SHY297" s="418"/>
      <c r="SHZ297" s="418"/>
      <c r="SIA297" s="331"/>
      <c r="SIB297" s="332"/>
      <c r="SIC297" s="418"/>
      <c r="SID297" s="223"/>
      <c r="SIE297" s="223"/>
      <c r="SIF297" s="333"/>
      <c r="SIG297" s="333"/>
      <c r="SIH297" s="223"/>
      <c r="SII297" s="418"/>
      <c r="SIJ297" s="418"/>
      <c r="SIK297" s="331"/>
      <c r="SIL297" s="332"/>
      <c r="SIM297" s="418"/>
      <c r="SIN297" s="223"/>
      <c r="SIO297" s="223"/>
      <c r="SIP297" s="333"/>
      <c r="SIQ297" s="333"/>
      <c r="SIR297" s="223"/>
      <c r="SIS297" s="418"/>
      <c r="SIT297" s="418"/>
      <c r="SIU297" s="331"/>
      <c r="SIV297" s="332"/>
      <c r="SIW297" s="418"/>
      <c r="SIX297" s="223"/>
      <c r="SIY297" s="223"/>
      <c r="SIZ297" s="333"/>
      <c r="SJA297" s="333"/>
      <c r="SJB297" s="223"/>
      <c r="SJC297" s="418"/>
      <c r="SJD297" s="418"/>
      <c r="SJE297" s="331"/>
      <c r="SJF297" s="332"/>
      <c r="SJG297" s="418"/>
      <c r="SJH297" s="223"/>
      <c r="SJI297" s="223"/>
      <c r="SJJ297" s="333"/>
      <c r="SJK297" s="333"/>
      <c r="SJL297" s="223"/>
      <c r="SJM297" s="418"/>
      <c r="SJN297" s="418"/>
      <c r="SJO297" s="331"/>
      <c r="SJP297" s="332"/>
      <c r="SJQ297" s="418"/>
      <c r="SJR297" s="223"/>
      <c r="SJS297" s="223"/>
      <c r="SJT297" s="333"/>
      <c r="SJU297" s="333"/>
      <c r="SJV297" s="223"/>
      <c r="SJW297" s="418"/>
      <c r="SJX297" s="418"/>
      <c r="SJY297" s="331"/>
      <c r="SJZ297" s="332"/>
      <c r="SKA297" s="418"/>
      <c r="SKB297" s="223"/>
      <c r="SKC297" s="223"/>
      <c r="SKD297" s="333"/>
      <c r="SKE297" s="333"/>
      <c r="SKF297" s="223"/>
      <c r="SKG297" s="418"/>
      <c r="SKH297" s="418"/>
      <c r="SKI297" s="331"/>
      <c r="SKJ297" s="332"/>
      <c r="SKK297" s="418"/>
      <c r="SKL297" s="223"/>
      <c r="SKM297" s="223"/>
      <c r="SKN297" s="333"/>
      <c r="SKO297" s="333"/>
      <c r="SKP297" s="223"/>
      <c r="SKQ297" s="418"/>
      <c r="SKR297" s="418"/>
      <c r="SKS297" s="331"/>
      <c r="SKT297" s="332"/>
      <c r="SKU297" s="418"/>
      <c r="SKV297" s="223"/>
      <c r="SKW297" s="223"/>
      <c r="SKX297" s="333"/>
      <c r="SKY297" s="333"/>
      <c r="SKZ297" s="223"/>
      <c r="SLA297" s="418"/>
      <c r="SLB297" s="418"/>
      <c r="SLC297" s="331"/>
      <c r="SLD297" s="332"/>
      <c r="SLE297" s="418"/>
      <c r="SLF297" s="223"/>
      <c r="SLG297" s="223"/>
      <c r="SLH297" s="333"/>
      <c r="SLI297" s="333"/>
      <c r="SLJ297" s="223"/>
      <c r="SLK297" s="418"/>
      <c r="SLL297" s="418"/>
      <c r="SLM297" s="331"/>
      <c r="SLN297" s="332"/>
      <c r="SLO297" s="418"/>
      <c r="SLP297" s="223"/>
      <c r="SLQ297" s="223"/>
      <c r="SLR297" s="333"/>
      <c r="SLS297" s="333"/>
      <c r="SLT297" s="223"/>
      <c r="SLU297" s="418"/>
      <c r="SLV297" s="418"/>
      <c r="SLW297" s="331"/>
      <c r="SLX297" s="332"/>
      <c r="SLY297" s="418"/>
      <c r="SLZ297" s="223"/>
      <c r="SMA297" s="223"/>
      <c r="SMB297" s="333"/>
      <c r="SMC297" s="333"/>
      <c r="SMD297" s="223"/>
      <c r="SME297" s="418"/>
      <c r="SMF297" s="418"/>
      <c r="SMG297" s="331"/>
      <c r="SMH297" s="332"/>
      <c r="SMI297" s="418"/>
      <c r="SMJ297" s="223"/>
      <c r="SMK297" s="223"/>
      <c r="SML297" s="333"/>
      <c r="SMM297" s="333"/>
      <c r="SMN297" s="223"/>
      <c r="SMO297" s="418"/>
      <c r="SMP297" s="418"/>
      <c r="SMQ297" s="331"/>
      <c r="SMR297" s="332"/>
      <c r="SMS297" s="418"/>
      <c r="SMT297" s="223"/>
      <c r="SMU297" s="223"/>
      <c r="SMV297" s="333"/>
      <c r="SMW297" s="333"/>
      <c r="SMX297" s="223"/>
      <c r="SMY297" s="418"/>
      <c r="SMZ297" s="418"/>
      <c r="SNA297" s="331"/>
      <c r="SNB297" s="332"/>
      <c r="SNC297" s="418"/>
      <c r="SND297" s="223"/>
      <c r="SNE297" s="223"/>
      <c r="SNF297" s="333"/>
      <c r="SNG297" s="333"/>
      <c r="SNH297" s="223"/>
      <c r="SNI297" s="418"/>
      <c r="SNJ297" s="418"/>
      <c r="SNK297" s="331"/>
      <c r="SNL297" s="332"/>
      <c r="SNM297" s="418"/>
      <c r="SNN297" s="223"/>
      <c r="SNO297" s="223"/>
      <c r="SNP297" s="333"/>
      <c r="SNQ297" s="333"/>
      <c r="SNR297" s="223"/>
      <c r="SNS297" s="418"/>
      <c r="SNT297" s="418"/>
      <c r="SNU297" s="331"/>
      <c r="SNV297" s="332"/>
      <c r="SNW297" s="418"/>
      <c r="SNX297" s="223"/>
      <c r="SNY297" s="223"/>
      <c r="SNZ297" s="333"/>
      <c r="SOA297" s="333"/>
      <c r="SOB297" s="223"/>
      <c r="SOC297" s="418"/>
      <c r="SOD297" s="418"/>
      <c r="SOE297" s="331"/>
      <c r="SOF297" s="332"/>
      <c r="SOG297" s="418"/>
      <c r="SOH297" s="223"/>
      <c r="SOI297" s="223"/>
      <c r="SOJ297" s="333"/>
      <c r="SOK297" s="333"/>
      <c r="SOL297" s="223"/>
      <c r="SOM297" s="418"/>
      <c r="SON297" s="418"/>
      <c r="SOO297" s="331"/>
      <c r="SOP297" s="332"/>
      <c r="SOQ297" s="418"/>
      <c r="SOR297" s="223"/>
      <c r="SOS297" s="223"/>
      <c r="SOT297" s="333"/>
      <c r="SOU297" s="333"/>
      <c r="SOV297" s="223"/>
      <c r="SOW297" s="418"/>
      <c r="SOX297" s="418"/>
      <c r="SOY297" s="331"/>
      <c r="SOZ297" s="332"/>
      <c r="SPA297" s="418"/>
      <c r="SPB297" s="223"/>
      <c r="SPC297" s="223"/>
      <c r="SPD297" s="333"/>
      <c r="SPE297" s="333"/>
      <c r="SPF297" s="223"/>
      <c r="SPG297" s="418"/>
      <c r="SPH297" s="418"/>
      <c r="SPI297" s="331"/>
      <c r="SPJ297" s="332"/>
      <c r="SPK297" s="418"/>
      <c r="SPL297" s="223"/>
      <c r="SPM297" s="223"/>
      <c r="SPN297" s="333"/>
      <c r="SPO297" s="333"/>
      <c r="SPP297" s="223"/>
      <c r="SPQ297" s="418"/>
      <c r="SPR297" s="418"/>
      <c r="SPS297" s="331"/>
      <c r="SPT297" s="332"/>
      <c r="SPU297" s="418"/>
      <c r="SPV297" s="223"/>
      <c r="SPW297" s="223"/>
      <c r="SPX297" s="333"/>
      <c r="SPY297" s="333"/>
      <c r="SPZ297" s="223"/>
      <c r="SQA297" s="418"/>
      <c r="SQB297" s="418"/>
      <c r="SQC297" s="331"/>
      <c r="SQD297" s="332"/>
      <c r="SQE297" s="418"/>
      <c r="SQF297" s="223"/>
      <c r="SQG297" s="223"/>
      <c r="SQH297" s="333"/>
      <c r="SQI297" s="333"/>
      <c r="SQJ297" s="223"/>
      <c r="SQK297" s="418"/>
      <c r="SQL297" s="418"/>
      <c r="SQM297" s="331"/>
      <c r="SQN297" s="332"/>
      <c r="SQO297" s="418"/>
      <c r="SQP297" s="223"/>
      <c r="SQQ297" s="223"/>
      <c r="SQR297" s="333"/>
      <c r="SQS297" s="333"/>
      <c r="SQT297" s="223"/>
      <c r="SQU297" s="418"/>
      <c r="SQV297" s="418"/>
      <c r="SQW297" s="331"/>
      <c r="SQX297" s="332"/>
      <c r="SQY297" s="418"/>
      <c r="SQZ297" s="223"/>
      <c r="SRA297" s="223"/>
      <c r="SRB297" s="333"/>
      <c r="SRC297" s="333"/>
      <c r="SRD297" s="223"/>
      <c r="SRE297" s="418"/>
      <c r="SRF297" s="418"/>
      <c r="SRG297" s="331"/>
      <c r="SRH297" s="332"/>
      <c r="SRI297" s="418"/>
      <c r="SRJ297" s="223"/>
      <c r="SRK297" s="223"/>
      <c r="SRL297" s="333"/>
      <c r="SRM297" s="333"/>
      <c r="SRN297" s="223"/>
      <c r="SRO297" s="418"/>
      <c r="SRP297" s="418"/>
      <c r="SRQ297" s="331"/>
      <c r="SRR297" s="332"/>
      <c r="SRS297" s="418"/>
      <c r="SRT297" s="223"/>
      <c r="SRU297" s="223"/>
      <c r="SRV297" s="333"/>
      <c r="SRW297" s="333"/>
      <c r="SRX297" s="223"/>
      <c r="SRY297" s="418"/>
      <c r="SRZ297" s="418"/>
      <c r="SSA297" s="331"/>
      <c r="SSB297" s="332"/>
      <c r="SSC297" s="418"/>
      <c r="SSD297" s="223"/>
      <c r="SSE297" s="223"/>
      <c r="SSF297" s="333"/>
      <c r="SSG297" s="333"/>
      <c r="SSH297" s="223"/>
      <c r="SSI297" s="418"/>
      <c r="SSJ297" s="418"/>
      <c r="SSK297" s="331"/>
      <c r="SSL297" s="332"/>
      <c r="SSM297" s="418"/>
      <c r="SSN297" s="223"/>
      <c r="SSO297" s="223"/>
      <c r="SSP297" s="333"/>
      <c r="SSQ297" s="333"/>
      <c r="SSR297" s="223"/>
      <c r="SSS297" s="418"/>
      <c r="SST297" s="418"/>
      <c r="SSU297" s="331"/>
      <c r="SSV297" s="332"/>
      <c r="SSW297" s="418"/>
      <c r="SSX297" s="223"/>
      <c r="SSY297" s="223"/>
      <c r="SSZ297" s="333"/>
      <c r="STA297" s="333"/>
      <c r="STB297" s="223"/>
      <c r="STC297" s="418"/>
      <c r="STD297" s="418"/>
      <c r="STE297" s="331"/>
      <c r="STF297" s="332"/>
      <c r="STG297" s="418"/>
      <c r="STH297" s="223"/>
      <c r="STI297" s="223"/>
      <c r="STJ297" s="333"/>
      <c r="STK297" s="333"/>
      <c r="STL297" s="223"/>
      <c r="STM297" s="418"/>
      <c r="STN297" s="418"/>
      <c r="STO297" s="331"/>
      <c r="STP297" s="332"/>
      <c r="STQ297" s="418"/>
      <c r="STR297" s="223"/>
      <c r="STS297" s="223"/>
      <c r="STT297" s="333"/>
      <c r="STU297" s="333"/>
      <c r="STV297" s="223"/>
      <c r="STW297" s="418"/>
      <c r="STX297" s="418"/>
      <c r="STY297" s="331"/>
      <c r="STZ297" s="332"/>
      <c r="SUA297" s="418"/>
      <c r="SUB297" s="223"/>
      <c r="SUC297" s="223"/>
      <c r="SUD297" s="333"/>
      <c r="SUE297" s="333"/>
      <c r="SUF297" s="223"/>
      <c r="SUG297" s="418"/>
      <c r="SUH297" s="418"/>
      <c r="SUI297" s="331"/>
      <c r="SUJ297" s="332"/>
      <c r="SUK297" s="418"/>
      <c r="SUL297" s="223"/>
      <c r="SUM297" s="223"/>
      <c r="SUN297" s="333"/>
      <c r="SUO297" s="333"/>
      <c r="SUP297" s="223"/>
      <c r="SUQ297" s="418"/>
      <c r="SUR297" s="418"/>
      <c r="SUS297" s="331"/>
      <c r="SUT297" s="332"/>
      <c r="SUU297" s="418"/>
      <c r="SUV297" s="223"/>
      <c r="SUW297" s="223"/>
      <c r="SUX297" s="333"/>
      <c r="SUY297" s="333"/>
      <c r="SUZ297" s="223"/>
      <c r="SVA297" s="418"/>
      <c r="SVB297" s="418"/>
      <c r="SVC297" s="331"/>
      <c r="SVD297" s="332"/>
      <c r="SVE297" s="418"/>
      <c r="SVF297" s="223"/>
      <c r="SVG297" s="223"/>
      <c r="SVH297" s="333"/>
      <c r="SVI297" s="333"/>
      <c r="SVJ297" s="223"/>
      <c r="SVK297" s="418"/>
      <c r="SVL297" s="418"/>
      <c r="SVM297" s="331"/>
      <c r="SVN297" s="332"/>
      <c r="SVO297" s="418"/>
      <c r="SVP297" s="223"/>
      <c r="SVQ297" s="223"/>
      <c r="SVR297" s="333"/>
      <c r="SVS297" s="333"/>
      <c r="SVT297" s="223"/>
      <c r="SVU297" s="418"/>
      <c r="SVV297" s="418"/>
      <c r="SVW297" s="331"/>
      <c r="SVX297" s="332"/>
      <c r="SVY297" s="418"/>
      <c r="SVZ297" s="223"/>
      <c r="SWA297" s="223"/>
      <c r="SWB297" s="333"/>
      <c r="SWC297" s="333"/>
      <c r="SWD297" s="223"/>
      <c r="SWE297" s="418"/>
      <c r="SWF297" s="418"/>
      <c r="SWG297" s="331"/>
      <c r="SWH297" s="332"/>
      <c r="SWI297" s="418"/>
      <c r="SWJ297" s="223"/>
      <c r="SWK297" s="223"/>
      <c r="SWL297" s="333"/>
      <c r="SWM297" s="333"/>
      <c r="SWN297" s="223"/>
      <c r="SWO297" s="418"/>
      <c r="SWP297" s="418"/>
      <c r="SWQ297" s="331"/>
      <c r="SWR297" s="332"/>
      <c r="SWS297" s="418"/>
      <c r="SWT297" s="223"/>
      <c r="SWU297" s="223"/>
      <c r="SWV297" s="333"/>
      <c r="SWW297" s="333"/>
      <c r="SWX297" s="223"/>
      <c r="SWY297" s="418"/>
      <c r="SWZ297" s="418"/>
      <c r="SXA297" s="331"/>
      <c r="SXB297" s="332"/>
      <c r="SXC297" s="418"/>
      <c r="SXD297" s="223"/>
      <c r="SXE297" s="223"/>
      <c r="SXF297" s="333"/>
      <c r="SXG297" s="333"/>
      <c r="SXH297" s="223"/>
      <c r="SXI297" s="418"/>
      <c r="SXJ297" s="418"/>
      <c r="SXK297" s="331"/>
      <c r="SXL297" s="332"/>
      <c r="SXM297" s="418"/>
      <c r="SXN297" s="223"/>
      <c r="SXO297" s="223"/>
      <c r="SXP297" s="333"/>
      <c r="SXQ297" s="333"/>
      <c r="SXR297" s="223"/>
      <c r="SXS297" s="418"/>
      <c r="SXT297" s="418"/>
      <c r="SXU297" s="331"/>
      <c r="SXV297" s="332"/>
      <c r="SXW297" s="418"/>
      <c r="SXX297" s="223"/>
      <c r="SXY297" s="223"/>
      <c r="SXZ297" s="333"/>
      <c r="SYA297" s="333"/>
      <c r="SYB297" s="223"/>
      <c r="SYC297" s="418"/>
      <c r="SYD297" s="418"/>
      <c r="SYE297" s="331"/>
      <c r="SYF297" s="332"/>
      <c r="SYG297" s="418"/>
      <c r="SYH297" s="223"/>
      <c r="SYI297" s="223"/>
      <c r="SYJ297" s="333"/>
      <c r="SYK297" s="333"/>
      <c r="SYL297" s="223"/>
      <c r="SYM297" s="418"/>
      <c r="SYN297" s="418"/>
      <c r="SYO297" s="331"/>
      <c r="SYP297" s="332"/>
      <c r="SYQ297" s="418"/>
      <c r="SYR297" s="223"/>
      <c r="SYS297" s="223"/>
      <c r="SYT297" s="333"/>
      <c r="SYU297" s="333"/>
      <c r="SYV297" s="223"/>
      <c r="SYW297" s="418"/>
      <c r="SYX297" s="418"/>
      <c r="SYY297" s="331"/>
      <c r="SYZ297" s="332"/>
      <c r="SZA297" s="418"/>
      <c r="SZB297" s="223"/>
      <c r="SZC297" s="223"/>
      <c r="SZD297" s="333"/>
      <c r="SZE297" s="333"/>
      <c r="SZF297" s="223"/>
      <c r="SZG297" s="418"/>
      <c r="SZH297" s="418"/>
      <c r="SZI297" s="331"/>
      <c r="SZJ297" s="332"/>
      <c r="SZK297" s="418"/>
      <c r="SZL297" s="223"/>
      <c r="SZM297" s="223"/>
      <c r="SZN297" s="333"/>
      <c r="SZO297" s="333"/>
      <c r="SZP297" s="223"/>
      <c r="SZQ297" s="418"/>
      <c r="SZR297" s="418"/>
      <c r="SZS297" s="331"/>
      <c r="SZT297" s="332"/>
      <c r="SZU297" s="418"/>
      <c r="SZV297" s="223"/>
      <c r="SZW297" s="223"/>
      <c r="SZX297" s="333"/>
      <c r="SZY297" s="333"/>
      <c r="SZZ297" s="223"/>
      <c r="TAA297" s="418"/>
      <c r="TAB297" s="418"/>
      <c r="TAC297" s="331"/>
      <c r="TAD297" s="332"/>
      <c r="TAE297" s="418"/>
      <c r="TAF297" s="223"/>
      <c r="TAG297" s="223"/>
      <c r="TAH297" s="333"/>
      <c r="TAI297" s="333"/>
      <c r="TAJ297" s="223"/>
      <c r="TAK297" s="418"/>
      <c r="TAL297" s="418"/>
      <c r="TAM297" s="331"/>
      <c r="TAN297" s="332"/>
      <c r="TAO297" s="418"/>
      <c r="TAP297" s="223"/>
      <c r="TAQ297" s="223"/>
      <c r="TAR297" s="333"/>
      <c r="TAS297" s="333"/>
      <c r="TAT297" s="223"/>
      <c r="TAU297" s="418"/>
      <c r="TAV297" s="418"/>
      <c r="TAW297" s="331"/>
      <c r="TAX297" s="332"/>
      <c r="TAY297" s="418"/>
      <c r="TAZ297" s="223"/>
      <c r="TBA297" s="223"/>
      <c r="TBB297" s="333"/>
      <c r="TBC297" s="333"/>
      <c r="TBD297" s="223"/>
      <c r="TBE297" s="418"/>
      <c r="TBF297" s="418"/>
      <c r="TBG297" s="331"/>
      <c r="TBH297" s="332"/>
      <c r="TBI297" s="418"/>
      <c r="TBJ297" s="223"/>
      <c r="TBK297" s="223"/>
      <c r="TBL297" s="333"/>
      <c r="TBM297" s="333"/>
      <c r="TBN297" s="223"/>
      <c r="TBO297" s="418"/>
      <c r="TBP297" s="418"/>
      <c r="TBQ297" s="331"/>
      <c r="TBR297" s="332"/>
      <c r="TBS297" s="418"/>
      <c r="TBT297" s="223"/>
      <c r="TBU297" s="223"/>
      <c r="TBV297" s="333"/>
      <c r="TBW297" s="333"/>
      <c r="TBX297" s="223"/>
      <c r="TBY297" s="418"/>
      <c r="TBZ297" s="418"/>
      <c r="TCA297" s="331"/>
      <c r="TCB297" s="332"/>
      <c r="TCC297" s="418"/>
      <c r="TCD297" s="223"/>
      <c r="TCE297" s="223"/>
      <c r="TCF297" s="333"/>
      <c r="TCG297" s="333"/>
      <c r="TCH297" s="223"/>
      <c r="TCI297" s="418"/>
      <c r="TCJ297" s="418"/>
      <c r="TCK297" s="331"/>
      <c r="TCL297" s="332"/>
      <c r="TCM297" s="418"/>
      <c r="TCN297" s="223"/>
      <c r="TCO297" s="223"/>
      <c r="TCP297" s="333"/>
      <c r="TCQ297" s="333"/>
      <c r="TCR297" s="223"/>
      <c r="TCS297" s="418"/>
      <c r="TCT297" s="418"/>
      <c r="TCU297" s="331"/>
      <c r="TCV297" s="332"/>
      <c r="TCW297" s="418"/>
      <c r="TCX297" s="223"/>
      <c r="TCY297" s="223"/>
      <c r="TCZ297" s="333"/>
      <c r="TDA297" s="333"/>
      <c r="TDB297" s="223"/>
      <c r="TDC297" s="418"/>
      <c r="TDD297" s="418"/>
      <c r="TDE297" s="331"/>
      <c r="TDF297" s="332"/>
      <c r="TDG297" s="418"/>
      <c r="TDH297" s="223"/>
      <c r="TDI297" s="223"/>
      <c r="TDJ297" s="333"/>
      <c r="TDK297" s="333"/>
      <c r="TDL297" s="223"/>
      <c r="TDM297" s="418"/>
      <c r="TDN297" s="418"/>
      <c r="TDO297" s="331"/>
      <c r="TDP297" s="332"/>
      <c r="TDQ297" s="418"/>
      <c r="TDR297" s="223"/>
      <c r="TDS297" s="223"/>
      <c r="TDT297" s="333"/>
      <c r="TDU297" s="333"/>
      <c r="TDV297" s="223"/>
      <c r="TDW297" s="418"/>
      <c r="TDX297" s="418"/>
      <c r="TDY297" s="331"/>
      <c r="TDZ297" s="332"/>
      <c r="TEA297" s="418"/>
      <c r="TEB297" s="223"/>
      <c r="TEC297" s="223"/>
      <c r="TED297" s="333"/>
      <c r="TEE297" s="333"/>
      <c r="TEF297" s="223"/>
      <c r="TEG297" s="418"/>
      <c r="TEH297" s="418"/>
      <c r="TEI297" s="331"/>
      <c r="TEJ297" s="332"/>
      <c r="TEK297" s="418"/>
      <c r="TEL297" s="223"/>
      <c r="TEM297" s="223"/>
      <c r="TEN297" s="333"/>
      <c r="TEO297" s="333"/>
      <c r="TEP297" s="223"/>
      <c r="TEQ297" s="418"/>
      <c r="TER297" s="418"/>
      <c r="TES297" s="331"/>
      <c r="TET297" s="332"/>
      <c r="TEU297" s="418"/>
      <c r="TEV297" s="223"/>
      <c r="TEW297" s="223"/>
      <c r="TEX297" s="333"/>
      <c r="TEY297" s="333"/>
      <c r="TEZ297" s="223"/>
      <c r="TFA297" s="418"/>
      <c r="TFB297" s="418"/>
      <c r="TFC297" s="331"/>
      <c r="TFD297" s="332"/>
      <c r="TFE297" s="418"/>
      <c r="TFF297" s="223"/>
      <c r="TFG297" s="223"/>
      <c r="TFH297" s="333"/>
      <c r="TFI297" s="333"/>
      <c r="TFJ297" s="223"/>
      <c r="TFK297" s="418"/>
      <c r="TFL297" s="418"/>
      <c r="TFM297" s="331"/>
      <c r="TFN297" s="332"/>
      <c r="TFO297" s="418"/>
      <c r="TFP297" s="223"/>
      <c r="TFQ297" s="223"/>
      <c r="TFR297" s="333"/>
      <c r="TFS297" s="333"/>
      <c r="TFT297" s="223"/>
      <c r="TFU297" s="418"/>
      <c r="TFV297" s="418"/>
      <c r="TFW297" s="331"/>
      <c r="TFX297" s="332"/>
      <c r="TFY297" s="418"/>
      <c r="TFZ297" s="223"/>
      <c r="TGA297" s="223"/>
      <c r="TGB297" s="333"/>
      <c r="TGC297" s="333"/>
      <c r="TGD297" s="223"/>
      <c r="TGE297" s="418"/>
      <c r="TGF297" s="418"/>
      <c r="TGG297" s="331"/>
      <c r="TGH297" s="332"/>
      <c r="TGI297" s="418"/>
      <c r="TGJ297" s="223"/>
      <c r="TGK297" s="223"/>
      <c r="TGL297" s="333"/>
      <c r="TGM297" s="333"/>
      <c r="TGN297" s="223"/>
      <c r="TGO297" s="418"/>
      <c r="TGP297" s="418"/>
      <c r="TGQ297" s="331"/>
      <c r="TGR297" s="332"/>
      <c r="TGS297" s="418"/>
      <c r="TGT297" s="223"/>
      <c r="TGU297" s="223"/>
      <c r="TGV297" s="333"/>
      <c r="TGW297" s="333"/>
      <c r="TGX297" s="223"/>
      <c r="TGY297" s="418"/>
      <c r="TGZ297" s="418"/>
      <c r="THA297" s="331"/>
      <c r="THB297" s="332"/>
      <c r="THC297" s="418"/>
      <c r="THD297" s="223"/>
      <c r="THE297" s="223"/>
      <c r="THF297" s="333"/>
      <c r="THG297" s="333"/>
      <c r="THH297" s="223"/>
      <c r="THI297" s="418"/>
      <c r="THJ297" s="418"/>
      <c r="THK297" s="331"/>
      <c r="THL297" s="332"/>
      <c r="THM297" s="418"/>
      <c r="THN297" s="223"/>
      <c r="THO297" s="223"/>
      <c r="THP297" s="333"/>
      <c r="THQ297" s="333"/>
      <c r="THR297" s="223"/>
      <c r="THS297" s="418"/>
      <c r="THT297" s="418"/>
      <c r="THU297" s="331"/>
      <c r="THV297" s="332"/>
      <c r="THW297" s="418"/>
      <c r="THX297" s="223"/>
      <c r="THY297" s="223"/>
      <c r="THZ297" s="333"/>
      <c r="TIA297" s="333"/>
      <c r="TIB297" s="223"/>
      <c r="TIC297" s="418"/>
      <c r="TID297" s="418"/>
      <c r="TIE297" s="331"/>
      <c r="TIF297" s="332"/>
      <c r="TIG297" s="418"/>
      <c r="TIH297" s="223"/>
      <c r="TII297" s="223"/>
      <c r="TIJ297" s="333"/>
      <c r="TIK297" s="333"/>
      <c r="TIL297" s="223"/>
      <c r="TIM297" s="418"/>
      <c r="TIN297" s="418"/>
      <c r="TIO297" s="331"/>
      <c r="TIP297" s="332"/>
      <c r="TIQ297" s="418"/>
      <c r="TIR297" s="223"/>
      <c r="TIS297" s="223"/>
      <c r="TIT297" s="333"/>
      <c r="TIU297" s="333"/>
      <c r="TIV297" s="223"/>
      <c r="TIW297" s="418"/>
      <c r="TIX297" s="418"/>
      <c r="TIY297" s="331"/>
      <c r="TIZ297" s="332"/>
      <c r="TJA297" s="418"/>
      <c r="TJB297" s="223"/>
      <c r="TJC297" s="223"/>
      <c r="TJD297" s="333"/>
      <c r="TJE297" s="333"/>
      <c r="TJF297" s="223"/>
      <c r="TJG297" s="418"/>
      <c r="TJH297" s="418"/>
      <c r="TJI297" s="331"/>
      <c r="TJJ297" s="332"/>
      <c r="TJK297" s="418"/>
      <c r="TJL297" s="223"/>
      <c r="TJM297" s="223"/>
      <c r="TJN297" s="333"/>
      <c r="TJO297" s="333"/>
      <c r="TJP297" s="223"/>
      <c r="TJQ297" s="418"/>
      <c r="TJR297" s="418"/>
      <c r="TJS297" s="331"/>
      <c r="TJT297" s="332"/>
      <c r="TJU297" s="418"/>
      <c r="TJV297" s="223"/>
      <c r="TJW297" s="223"/>
      <c r="TJX297" s="333"/>
      <c r="TJY297" s="333"/>
      <c r="TJZ297" s="223"/>
      <c r="TKA297" s="418"/>
      <c r="TKB297" s="418"/>
      <c r="TKC297" s="331"/>
      <c r="TKD297" s="332"/>
      <c r="TKE297" s="418"/>
      <c r="TKF297" s="223"/>
      <c r="TKG297" s="223"/>
      <c r="TKH297" s="333"/>
      <c r="TKI297" s="333"/>
      <c r="TKJ297" s="223"/>
      <c r="TKK297" s="418"/>
      <c r="TKL297" s="418"/>
      <c r="TKM297" s="331"/>
      <c r="TKN297" s="332"/>
      <c r="TKO297" s="418"/>
      <c r="TKP297" s="223"/>
      <c r="TKQ297" s="223"/>
      <c r="TKR297" s="333"/>
      <c r="TKS297" s="333"/>
      <c r="TKT297" s="223"/>
      <c r="TKU297" s="418"/>
      <c r="TKV297" s="418"/>
      <c r="TKW297" s="331"/>
      <c r="TKX297" s="332"/>
      <c r="TKY297" s="418"/>
      <c r="TKZ297" s="223"/>
      <c r="TLA297" s="223"/>
      <c r="TLB297" s="333"/>
      <c r="TLC297" s="333"/>
      <c r="TLD297" s="223"/>
      <c r="TLE297" s="418"/>
      <c r="TLF297" s="418"/>
      <c r="TLG297" s="331"/>
      <c r="TLH297" s="332"/>
      <c r="TLI297" s="418"/>
      <c r="TLJ297" s="223"/>
      <c r="TLK297" s="223"/>
      <c r="TLL297" s="333"/>
      <c r="TLM297" s="333"/>
      <c r="TLN297" s="223"/>
      <c r="TLO297" s="418"/>
      <c r="TLP297" s="418"/>
      <c r="TLQ297" s="331"/>
      <c r="TLR297" s="332"/>
      <c r="TLS297" s="418"/>
      <c r="TLT297" s="223"/>
      <c r="TLU297" s="223"/>
      <c r="TLV297" s="333"/>
      <c r="TLW297" s="333"/>
      <c r="TLX297" s="223"/>
      <c r="TLY297" s="418"/>
      <c r="TLZ297" s="418"/>
      <c r="TMA297" s="331"/>
      <c r="TMB297" s="332"/>
      <c r="TMC297" s="418"/>
      <c r="TMD297" s="223"/>
      <c r="TME297" s="223"/>
      <c r="TMF297" s="333"/>
      <c r="TMG297" s="333"/>
      <c r="TMH297" s="223"/>
      <c r="TMI297" s="418"/>
      <c r="TMJ297" s="418"/>
      <c r="TMK297" s="331"/>
      <c r="TML297" s="332"/>
      <c r="TMM297" s="418"/>
      <c r="TMN297" s="223"/>
      <c r="TMO297" s="223"/>
      <c r="TMP297" s="333"/>
      <c r="TMQ297" s="333"/>
      <c r="TMR297" s="223"/>
      <c r="TMS297" s="418"/>
      <c r="TMT297" s="418"/>
      <c r="TMU297" s="331"/>
      <c r="TMV297" s="332"/>
      <c r="TMW297" s="418"/>
      <c r="TMX297" s="223"/>
      <c r="TMY297" s="223"/>
      <c r="TMZ297" s="333"/>
      <c r="TNA297" s="333"/>
      <c r="TNB297" s="223"/>
      <c r="TNC297" s="418"/>
      <c r="TND297" s="418"/>
      <c r="TNE297" s="331"/>
      <c r="TNF297" s="332"/>
      <c r="TNG297" s="418"/>
      <c r="TNH297" s="223"/>
      <c r="TNI297" s="223"/>
      <c r="TNJ297" s="333"/>
      <c r="TNK297" s="333"/>
      <c r="TNL297" s="223"/>
      <c r="TNM297" s="418"/>
      <c r="TNN297" s="418"/>
      <c r="TNO297" s="331"/>
      <c r="TNP297" s="332"/>
      <c r="TNQ297" s="418"/>
      <c r="TNR297" s="223"/>
      <c r="TNS297" s="223"/>
      <c r="TNT297" s="333"/>
      <c r="TNU297" s="333"/>
      <c r="TNV297" s="223"/>
      <c r="TNW297" s="418"/>
      <c r="TNX297" s="418"/>
      <c r="TNY297" s="331"/>
      <c r="TNZ297" s="332"/>
      <c r="TOA297" s="418"/>
      <c r="TOB297" s="223"/>
      <c r="TOC297" s="223"/>
      <c r="TOD297" s="333"/>
      <c r="TOE297" s="333"/>
      <c r="TOF297" s="223"/>
      <c r="TOG297" s="418"/>
      <c r="TOH297" s="418"/>
      <c r="TOI297" s="331"/>
      <c r="TOJ297" s="332"/>
      <c r="TOK297" s="418"/>
      <c r="TOL297" s="223"/>
      <c r="TOM297" s="223"/>
      <c r="TON297" s="333"/>
      <c r="TOO297" s="333"/>
      <c r="TOP297" s="223"/>
      <c r="TOQ297" s="418"/>
      <c r="TOR297" s="418"/>
      <c r="TOS297" s="331"/>
      <c r="TOT297" s="332"/>
      <c r="TOU297" s="418"/>
      <c r="TOV297" s="223"/>
      <c r="TOW297" s="223"/>
      <c r="TOX297" s="333"/>
      <c r="TOY297" s="333"/>
      <c r="TOZ297" s="223"/>
      <c r="TPA297" s="418"/>
      <c r="TPB297" s="418"/>
      <c r="TPC297" s="331"/>
      <c r="TPD297" s="332"/>
      <c r="TPE297" s="418"/>
      <c r="TPF297" s="223"/>
      <c r="TPG297" s="223"/>
      <c r="TPH297" s="333"/>
      <c r="TPI297" s="333"/>
      <c r="TPJ297" s="223"/>
      <c r="TPK297" s="418"/>
      <c r="TPL297" s="418"/>
      <c r="TPM297" s="331"/>
      <c r="TPN297" s="332"/>
      <c r="TPO297" s="418"/>
      <c r="TPP297" s="223"/>
      <c r="TPQ297" s="223"/>
      <c r="TPR297" s="333"/>
      <c r="TPS297" s="333"/>
      <c r="TPT297" s="223"/>
      <c r="TPU297" s="418"/>
      <c r="TPV297" s="418"/>
      <c r="TPW297" s="331"/>
      <c r="TPX297" s="332"/>
      <c r="TPY297" s="418"/>
      <c r="TPZ297" s="223"/>
      <c r="TQA297" s="223"/>
      <c r="TQB297" s="333"/>
      <c r="TQC297" s="333"/>
      <c r="TQD297" s="223"/>
      <c r="TQE297" s="418"/>
      <c r="TQF297" s="418"/>
      <c r="TQG297" s="331"/>
      <c r="TQH297" s="332"/>
      <c r="TQI297" s="418"/>
      <c r="TQJ297" s="223"/>
      <c r="TQK297" s="223"/>
      <c r="TQL297" s="333"/>
      <c r="TQM297" s="333"/>
      <c r="TQN297" s="223"/>
      <c r="TQO297" s="418"/>
      <c r="TQP297" s="418"/>
      <c r="TQQ297" s="331"/>
      <c r="TQR297" s="332"/>
      <c r="TQS297" s="418"/>
      <c r="TQT297" s="223"/>
      <c r="TQU297" s="223"/>
      <c r="TQV297" s="333"/>
      <c r="TQW297" s="333"/>
      <c r="TQX297" s="223"/>
      <c r="TQY297" s="418"/>
      <c r="TQZ297" s="418"/>
      <c r="TRA297" s="331"/>
      <c r="TRB297" s="332"/>
      <c r="TRC297" s="418"/>
      <c r="TRD297" s="223"/>
      <c r="TRE297" s="223"/>
      <c r="TRF297" s="333"/>
      <c r="TRG297" s="333"/>
      <c r="TRH297" s="223"/>
      <c r="TRI297" s="418"/>
      <c r="TRJ297" s="418"/>
      <c r="TRK297" s="331"/>
      <c r="TRL297" s="332"/>
      <c r="TRM297" s="418"/>
      <c r="TRN297" s="223"/>
      <c r="TRO297" s="223"/>
      <c r="TRP297" s="333"/>
      <c r="TRQ297" s="333"/>
      <c r="TRR297" s="223"/>
      <c r="TRS297" s="418"/>
      <c r="TRT297" s="418"/>
      <c r="TRU297" s="331"/>
      <c r="TRV297" s="332"/>
      <c r="TRW297" s="418"/>
      <c r="TRX297" s="223"/>
      <c r="TRY297" s="223"/>
      <c r="TRZ297" s="333"/>
      <c r="TSA297" s="333"/>
      <c r="TSB297" s="223"/>
      <c r="TSC297" s="418"/>
      <c r="TSD297" s="418"/>
      <c r="TSE297" s="331"/>
      <c r="TSF297" s="332"/>
      <c r="TSG297" s="418"/>
      <c r="TSH297" s="223"/>
      <c r="TSI297" s="223"/>
      <c r="TSJ297" s="333"/>
      <c r="TSK297" s="333"/>
      <c r="TSL297" s="223"/>
      <c r="TSM297" s="418"/>
      <c r="TSN297" s="418"/>
      <c r="TSO297" s="331"/>
      <c r="TSP297" s="332"/>
      <c r="TSQ297" s="418"/>
      <c r="TSR297" s="223"/>
      <c r="TSS297" s="223"/>
      <c r="TST297" s="333"/>
      <c r="TSU297" s="333"/>
      <c r="TSV297" s="223"/>
      <c r="TSW297" s="418"/>
      <c r="TSX297" s="418"/>
      <c r="TSY297" s="331"/>
      <c r="TSZ297" s="332"/>
      <c r="TTA297" s="418"/>
      <c r="TTB297" s="223"/>
      <c r="TTC297" s="223"/>
      <c r="TTD297" s="333"/>
      <c r="TTE297" s="333"/>
      <c r="TTF297" s="223"/>
      <c r="TTG297" s="418"/>
      <c r="TTH297" s="418"/>
      <c r="TTI297" s="331"/>
      <c r="TTJ297" s="332"/>
      <c r="TTK297" s="418"/>
      <c r="TTL297" s="223"/>
      <c r="TTM297" s="223"/>
      <c r="TTN297" s="333"/>
      <c r="TTO297" s="333"/>
      <c r="TTP297" s="223"/>
      <c r="TTQ297" s="418"/>
      <c r="TTR297" s="418"/>
      <c r="TTS297" s="331"/>
      <c r="TTT297" s="332"/>
      <c r="TTU297" s="418"/>
      <c r="TTV297" s="223"/>
      <c r="TTW297" s="223"/>
      <c r="TTX297" s="333"/>
      <c r="TTY297" s="333"/>
      <c r="TTZ297" s="223"/>
      <c r="TUA297" s="418"/>
      <c r="TUB297" s="418"/>
      <c r="TUC297" s="331"/>
      <c r="TUD297" s="332"/>
      <c r="TUE297" s="418"/>
      <c r="TUF297" s="223"/>
      <c r="TUG297" s="223"/>
      <c r="TUH297" s="333"/>
      <c r="TUI297" s="333"/>
      <c r="TUJ297" s="223"/>
      <c r="TUK297" s="418"/>
      <c r="TUL297" s="418"/>
      <c r="TUM297" s="331"/>
      <c r="TUN297" s="332"/>
      <c r="TUO297" s="418"/>
      <c r="TUP297" s="223"/>
      <c r="TUQ297" s="223"/>
      <c r="TUR297" s="333"/>
      <c r="TUS297" s="333"/>
      <c r="TUT297" s="223"/>
      <c r="TUU297" s="418"/>
      <c r="TUV297" s="418"/>
      <c r="TUW297" s="331"/>
      <c r="TUX297" s="332"/>
      <c r="TUY297" s="418"/>
      <c r="TUZ297" s="223"/>
      <c r="TVA297" s="223"/>
      <c r="TVB297" s="333"/>
      <c r="TVC297" s="333"/>
      <c r="TVD297" s="223"/>
      <c r="TVE297" s="418"/>
      <c r="TVF297" s="418"/>
      <c r="TVG297" s="331"/>
      <c r="TVH297" s="332"/>
      <c r="TVI297" s="418"/>
      <c r="TVJ297" s="223"/>
      <c r="TVK297" s="223"/>
      <c r="TVL297" s="333"/>
      <c r="TVM297" s="333"/>
      <c r="TVN297" s="223"/>
      <c r="TVO297" s="418"/>
      <c r="TVP297" s="418"/>
      <c r="TVQ297" s="331"/>
      <c r="TVR297" s="332"/>
      <c r="TVS297" s="418"/>
      <c r="TVT297" s="223"/>
      <c r="TVU297" s="223"/>
      <c r="TVV297" s="333"/>
      <c r="TVW297" s="333"/>
      <c r="TVX297" s="223"/>
      <c r="TVY297" s="418"/>
      <c r="TVZ297" s="418"/>
      <c r="TWA297" s="331"/>
      <c r="TWB297" s="332"/>
      <c r="TWC297" s="418"/>
      <c r="TWD297" s="223"/>
      <c r="TWE297" s="223"/>
      <c r="TWF297" s="333"/>
      <c r="TWG297" s="333"/>
      <c r="TWH297" s="223"/>
      <c r="TWI297" s="418"/>
      <c r="TWJ297" s="418"/>
      <c r="TWK297" s="331"/>
      <c r="TWL297" s="332"/>
      <c r="TWM297" s="418"/>
      <c r="TWN297" s="223"/>
      <c r="TWO297" s="223"/>
      <c r="TWP297" s="333"/>
      <c r="TWQ297" s="333"/>
      <c r="TWR297" s="223"/>
      <c r="TWS297" s="418"/>
      <c r="TWT297" s="418"/>
      <c r="TWU297" s="331"/>
      <c r="TWV297" s="332"/>
      <c r="TWW297" s="418"/>
      <c r="TWX297" s="223"/>
      <c r="TWY297" s="223"/>
      <c r="TWZ297" s="333"/>
      <c r="TXA297" s="333"/>
      <c r="TXB297" s="223"/>
      <c r="TXC297" s="418"/>
      <c r="TXD297" s="418"/>
      <c r="TXE297" s="331"/>
      <c r="TXF297" s="332"/>
      <c r="TXG297" s="418"/>
      <c r="TXH297" s="223"/>
      <c r="TXI297" s="223"/>
      <c r="TXJ297" s="333"/>
      <c r="TXK297" s="333"/>
      <c r="TXL297" s="223"/>
      <c r="TXM297" s="418"/>
      <c r="TXN297" s="418"/>
      <c r="TXO297" s="331"/>
      <c r="TXP297" s="332"/>
      <c r="TXQ297" s="418"/>
      <c r="TXR297" s="223"/>
      <c r="TXS297" s="223"/>
      <c r="TXT297" s="333"/>
      <c r="TXU297" s="333"/>
      <c r="TXV297" s="223"/>
      <c r="TXW297" s="418"/>
      <c r="TXX297" s="418"/>
      <c r="TXY297" s="331"/>
      <c r="TXZ297" s="332"/>
      <c r="TYA297" s="418"/>
      <c r="TYB297" s="223"/>
      <c r="TYC297" s="223"/>
      <c r="TYD297" s="333"/>
      <c r="TYE297" s="333"/>
      <c r="TYF297" s="223"/>
      <c r="TYG297" s="418"/>
      <c r="TYH297" s="418"/>
      <c r="TYI297" s="331"/>
      <c r="TYJ297" s="332"/>
      <c r="TYK297" s="418"/>
      <c r="TYL297" s="223"/>
      <c r="TYM297" s="223"/>
      <c r="TYN297" s="333"/>
      <c r="TYO297" s="333"/>
      <c r="TYP297" s="223"/>
      <c r="TYQ297" s="418"/>
      <c r="TYR297" s="418"/>
      <c r="TYS297" s="331"/>
      <c r="TYT297" s="332"/>
      <c r="TYU297" s="418"/>
      <c r="TYV297" s="223"/>
      <c r="TYW297" s="223"/>
      <c r="TYX297" s="333"/>
      <c r="TYY297" s="333"/>
      <c r="TYZ297" s="223"/>
      <c r="TZA297" s="418"/>
      <c r="TZB297" s="418"/>
      <c r="TZC297" s="331"/>
      <c r="TZD297" s="332"/>
      <c r="TZE297" s="418"/>
      <c r="TZF297" s="223"/>
      <c r="TZG297" s="223"/>
      <c r="TZH297" s="333"/>
      <c r="TZI297" s="333"/>
      <c r="TZJ297" s="223"/>
      <c r="TZK297" s="418"/>
      <c r="TZL297" s="418"/>
      <c r="TZM297" s="331"/>
      <c r="TZN297" s="332"/>
      <c r="TZO297" s="418"/>
      <c r="TZP297" s="223"/>
      <c r="TZQ297" s="223"/>
      <c r="TZR297" s="333"/>
      <c r="TZS297" s="333"/>
      <c r="TZT297" s="223"/>
      <c r="TZU297" s="418"/>
      <c r="TZV297" s="418"/>
      <c r="TZW297" s="331"/>
      <c r="TZX297" s="332"/>
      <c r="TZY297" s="418"/>
      <c r="TZZ297" s="223"/>
      <c r="UAA297" s="223"/>
      <c r="UAB297" s="333"/>
      <c r="UAC297" s="333"/>
      <c r="UAD297" s="223"/>
      <c r="UAE297" s="418"/>
      <c r="UAF297" s="418"/>
      <c r="UAG297" s="331"/>
      <c r="UAH297" s="332"/>
      <c r="UAI297" s="418"/>
      <c r="UAJ297" s="223"/>
      <c r="UAK297" s="223"/>
      <c r="UAL297" s="333"/>
      <c r="UAM297" s="333"/>
      <c r="UAN297" s="223"/>
      <c r="UAO297" s="418"/>
      <c r="UAP297" s="418"/>
      <c r="UAQ297" s="331"/>
      <c r="UAR297" s="332"/>
      <c r="UAS297" s="418"/>
      <c r="UAT297" s="223"/>
      <c r="UAU297" s="223"/>
      <c r="UAV297" s="333"/>
      <c r="UAW297" s="333"/>
      <c r="UAX297" s="223"/>
      <c r="UAY297" s="418"/>
      <c r="UAZ297" s="418"/>
      <c r="UBA297" s="331"/>
      <c r="UBB297" s="332"/>
      <c r="UBC297" s="418"/>
      <c r="UBD297" s="223"/>
      <c r="UBE297" s="223"/>
      <c r="UBF297" s="333"/>
      <c r="UBG297" s="333"/>
      <c r="UBH297" s="223"/>
      <c r="UBI297" s="418"/>
      <c r="UBJ297" s="418"/>
      <c r="UBK297" s="331"/>
      <c r="UBL297" s="332"/>
      <c r="UBM297" s="418"/>
      <c r="UBN297" s="223"/>
      <c r="UBO297" s="223"/>
      <c r="UBP297" s="333"/>
      <c r="UBQ297" s="333"/>
      <c r="UBR297" s="223"/>
      <c r="UBS297" s="418"/>
      <c r="UBT297" s="418"/>
      <c r="UBU297" s="331"/>
      <c r="UBV297" s="332"/>
      <c r="UBW297" s="418"/>
      <c r="UBX297" s="223"/>
      <c r="UBY297" s="223"/>
      <c r="UBZ297" s="333"/>
      <c r="UCA297" s="333"/>
      <c r="UCB297" s="223"/>
      <c r="UCC297" s="418"/>
      <c r="UCD297" s="418"/>
      <c r="UCE297" s="331"/>
      <c r="UCF297" s="332"/>
      <c r="UCG297" s="418"/>
      <c r="UCH297" s="223"/>
      <c r="UCI297" s="223"/>
      <c r="UCJ297" s="333"/>
      <c r="UCK297" s="333"/>
      <c r="UCL297" s="223"/>
      <c r="UCM297" s="418"/>
      <c r="UCN297" s="418"/>
      <c r="UCO297" s="331"/>
      <c r="UCP297" s="332"/>
      <c r="UCQ297" s="418"/>
      <c r="UCR297" s="223"/>
      <c r="UCS297" s="223"/>
      <c r="UCT297" s="333"/>
      <c r="UCU297" s="333"/>
      <c r="UCV297" s="223"/>
      <c r="UCW297" s="418"/>
      <c r="UCX297" s="418"/>
      <c r="UCY297" s="331"/>
      <c r="UCZ297" s="332"/>
      <c r="UDA297" s="418"/>
      <c r="UDB297" s="223"/>
      <c r="UDC297" s="223"/>
      <c r="UDD297" s="333"/>
      <c r="UDE297" s="333"/>
      <c r="UDF297" s="223"/>
      <c r="UDG297" s="418"/>
      <c r="UDH297" s="418"/>
      <c r="UDI297" s="331"/>
      <c r="UDJ297" s="332"/>
      <c r="UDK297" s="418"/>
      <c r="UDL297" s="223"/>
      <c r="UDM297" s="223"/>
      <c r="UDN297" s="333"/>
      <c r="UDO297" s="333"/>
      <c r="UDP297" s="223"/>
      <c r="UDQ297" s="418"/>
      <c r="UDR297" s="418"/>
      <c r="UDS297" s="331"/>
      <c r="UDT297" s="332"/>
      <c r="UDU297" s="418"/>
      <c r="UDV297" s="223"/>
      <c r="UDW297" s="223"/>
      <c r="UDX297" s="333"/>
      <c r="UDY297" s="333"/>
      <c r="UDZ297" s="223"/>
      <c r="UEA297" s="418"/>
      <c r="UEB297" s="418"/>
      <c r="UEC297" s="331"/>
      <c r="UED297" s="332"/>
      <c r="UEE297" s="418"/>
      <c r="UEF297" s="223"/>
      <c r="UEG297" s="223"/>
      <c r="UEH297" s="333"/>
      <c r="UEI297" s="333"/>
      <c r="UEJ297" s="223"/>
      <c r="UEK297" s="418"/>
      <c r="UEL297" s="418"/>
      <c r="UEM297" s="331"/>
      <c r="UEN297" s="332"/>
      <c r="UEO297" s="418"/>
      <c r="UEP297" s="223"/>
      <c r="UEQ297" s="223"/>
      <c r="UER297" s="333"/>
      <c r="UES297" s="333"/>
      <c r="UET297" s="223"/>
      <c r="UEU297" s="418"/>
      <c r="UEV297" s="418"/>
      <c r="UEW297" s="331"/>
      <c r="UEX297" s="332"/>
      <c r="UEY297" s="418"/>
      <c r="UEZ297" s="223"/>
      <c r="UFA297" s="223"/>
      <c r="UFB297" s="333"/>
      <c r="UFC297" s="333"/>
      <c r="UFD297" s="223"/>
      <c r="UFE297" s="418"/>
      <c r="UFF297" s="418"/>
      <c r="UFG297" s="331"/>
      <c r="UFH297" s="332"/>
      <c r="UFI297" s="418"/>
      <c r="UFJ297" s="223"/>
      <c r="UFK297" s="223"/>
      <c r="UFL297" s="333"/>
      <c r="UFM297" s="333"/>
      <c r="UFN297" s="223"/>
      <c r="UFO297" s="418"/>
      <c r="UFP297" s="418"/>
      <c r="UFQ297" s="331"/>
      <c r="UFR297" s="332"/>
      <c r="UFS297" s="418"/>
      <c r="UFT297" s="223"/>
      <c r="UFU297" s="223"/>
      <c r="UFV297" s="333"/>
      <c r="UFW297" s="333"/>
      <c r="UFX297" s="223"/>
      <c r="UFY297" s="418"/>
      <c r="UFZ297" s="418"/>
      <c r="UGA297" s="331"/>
      <c r="UGB297" s="332"/>
      <c r="UGC297" s="418"/>
      <c r="UGD297" s="223"/>
      <c r="UGE297" s="223"/>
      <c r="UGF297" s="333"/>
      <c r="UGG297" s="333"/>
      <c r="UGH297" s="223"/>
      <c r="UGI297" s="418"/>
      <c r="UGJ297" s="418"/>
      <c r="UGK297" s="331"/>
      <c r="UGL297" s="332"/>
      <c r="UGM297" s="418"/>
      <c r="UGN297" s="223"/>
      <c r="UGO297" s="223"/>
      <c r="UGP297" s="333"/>
      <c r="UGQ297" s="333"/>
      <c r="UGR297" s="223"/>
      <c r="UGS297" s="418"/>
      <c r="UGT297" s="418"/>
      <c r="UGU297" s="331"/>
      <c r="UGV297" s="332"/>
      <c r="UGW297" s="418"/>
      <c r="UGX297" s="223"/>
      <c r="UGY297" s="223"/>
      <c r="UGZ297" s="333"/>
      <c r="UHA297" s="333"/>
      <c r="UHB297" s="223"/>
      <c r="UHC297" s="418"/>
      <c r="UHD297" s="418"/>
      <c r="UHE297" s="331"/>
      <c r="UHF297" s="332"/>
      <c r="UHG297" s="418"/>
      <c r="UHH297" s="223"/>
      <c r="UHI297" s="223"/>
      <c r="UHJ297" s="333"/>
      <c r="UHK297" s="333"/>
      <c r="UHL297" s="223"/>
      <c r="UHM297" s="418"/>
      <c r="UHN297" s="418"/>
      <c r="UHO297" s="331"/>
      <c r="UHP297" s="332"/>
      <c r="UHQ297" s="418"/>
      <c r="UHR297" s="223"/>
      <c r="UHS297" s="223"/>
      <c r="UHT297" s="333"/>
      <c r="UHU297" s="333"/>
      <c r="UHV297" s="223"/>
      <c r="UHW297" s="418"/>
      <c r="UHX297" s="418"/>
      <c r="UHY297" s="331"/>
      <c r="UHZ297" s="332"/>
      <c r="UIA297" s="418"/>
      <c r="UIB297" s="223"/>
      <c r="UIC297" s="223"/>
      <c r="UID297" s="333"/>
      <c r="UIE297" s="333"/>
      <c r="UIF297" s="223"/>
      <c r="UIG297" s="418"/>
      <c r="UIH297" s="418"/>
      <c r="UII297" s="331"/>
      <c r="UIJ297" s="332"/>
      <c r="UIK297" s="418"/>
      <c r="UIL297" s="223"/>
      <c r="UIM297" s="223"/>
      <c r="UIN297" s="333"/>
      <c r="UIO297" s="333"/>
      <c r="UIP297" s="223"/>
      <c r="UIQ297" s="418"/>
      <c r="UIR297" s="418"/>
      <c r="UIS297" s="331"/>
      <c r="UIT297" s="332"/>
      <c r="UIU297" s="418"/>
      <c r="UIV297" s="223"/>
      <c r="UIW297" s="223"/>
      <c r="UIX297" s="333"/>
      <c r="UIY297" s="333"/>
      <c r="UIZ297" s="223"/>
      <c r="UJA297" s="418"/>
      <c r="UJB297" s="418"/>
      <c r="UJC297" s="331"/>
      <c r="UJD297" s="332"/>
      <c r="UJE297" s="418"/>
      <c r="UJF297" s="223"/>
      <c r="UJG297" s="223"/>
      <c r="UJH297" s="333"/>
      <c r="UJI297" s="333"/>
      <c r="UJJ297" s="223"/>
      <c r="UJK297" s="418"/>
      <c r="UJL297" s="418"/>
      <c r="UJM297" s="331"/>
      <c r="UJN297" s="332"/>
      <c r="UJO297" s="418"/>
      <c r="UJP297" s="223"/>
      <c r="UJQ297" s="223"/>
      <c r="UJR297" s="333"/>
      <c r="UJS297" s="333"/>
      <c r="UJT297" s="223"/>
      <c r="UJU297" s="418"/>
      <c r="UJV297" s="418"/>
      <c r="UJW297" s="331"/>
      <c r="UJX297" s="332"/>
      <c r="UJY297" s="418"/>
      <c r="UJZ297" s="223"/>
      <c r="UKA297" s="223"/>
      <c r="UKB297" s="333"/>
      <c r="UKC297" s="333"/>
      <c r="UKD297" s="223"/>
      <c r="UKE297" s="418"/>
      <c r="UKF297" s="418"/>
      <c r="UKG297" s="331"/>
      <c r="UKH297" s="332"/>
      <c r="UKI297" s="418"/>
      <c r="UKJ297" s="223"/>
      <c r="UKK297" s="223"/>
      <c r="UKL297" s="333"/>
      <c r="UKM297" s="333"/>
      <c r="UKN297" s="223"/>
      <c r="UKO297" s="418"/>
      <c r="UKP297" s="418"/>
      <c r="UKQ297" s="331"/>
      <c r="UKR297" s="332"/>
      <c r="UKS297" s="418"/>
      <c r="UKT297" s="223"/>
      <c r="UKU297" s="223"/>
      <c r="UKV297" s="333"/>
      <c r="UKW297" s="333"/>
      <c r="UKX297" s="223"/>
      <c r="UKY297" s="418"/>
      <c r="UKZ297" s="418"/>
      <c r="ULA297" s="331"/>
      <c r="ULB297" s="332"/>
      <c r="ULC297" s="418"/>
      <c r="ULD297" s="223"/>
      <c r="ULE297" s="223"/>
      <c r="ULF297" s="333"/>
      <c r="ULG297" s="333"/>
      <c r="ULH297" s="223"/>
      <c r="ULI297" s="418"/>
      <c r="ULJ297" s="418"/>
      <c r="ULK297" s="331"/>
      <c r="ULL297" s="332"/>
      <c r="ULM297" s="418"/>
      <c r="ULN297" s="223"/>
      <c r="ULO297" s="223"/>
      <c r="ULP297" s="333"/>
      <c r="ULQ297" s="333"/>
      <c r="ULR297" s="223"/>
      <c r="ULS297" s="418"/>
      <c r="ULT297" s="418"/>
      <c r="ULU297" s="331"/>
      <c r="ULV297" s="332"/>
      <c r="ULW297" s="418"/>
      <c r="ULX297" s="223"/>
      <c r="ULY297" s="223"/>
      <c r="ULZ297" s="333"/>
      <c r="UMA297" s="333"/>
      <c r="UMB297" s="223"/>
      <c r="UMC297" s="418"/>
      <c r="UMD297" s="418"/>
      <c r="UME297" s="331"/>
      <c r="UMF297" s="332"/>
      <c r="UMG297" s="418"/>
      <c r="UMH297" s="223"/>
      <c r="UMI297" s="223"/>
      <c r="UMJ297" s="333"/>
      <c r="UMK297" s="333"/>
      <c r="UML297" s="223"/>
      <c r="UMM297" s="418"/>
      <c r="UMN297" s="418"/>
      <c r="UMO297" s="331"/>
      <c r="UMP297" s="332"/>
      <c r="UMQ297" s="418"/>
      <c r="UMR297" s="223"/>
      <c r="UMS297" s="223"/>
      <c r="UMT297" s="333"/>
      <c r="UMU297" s="333"/>
      <c r="UMV297" s="223"/>
      <c r="UMW297" s="418"/>
      <c r="UMX297" s="418"/>
      <c r="UMY297" s="331"/>
      <c r="UMZ297" s="332"/>
      <c r="UNA297" s="418"/>
      <c r="UNB297" s="223"/>
      <c r="UNC297" s="223"/>
      <c r="UND297" s="333"/>
      <c r="UNE297" s="333"/>
      <c r="UNF297" s="223"/>
      <c r="UNG297" s="418"/>
      <c r="UNH297" s="418"/>
      <c r="UNI297" s="331"/>
      <c r="UNJ297" s="332"/>
      <c r="UNK297" s="418"/>
      <c r="UNL297" s="223"/>
      <c r="UNM297" s="223"/>
      <c r="UNN297" s="333"/>
      <c r="UNO297" s="333"/>
      <c r="UNP297" s="223"/>
      <c r="UNQ297" s="418"/>
      <c r="UNR297" s="418"/>
      <c r="UNS297" s="331"/>
      <c r="UNT297" s="332"/>
      <c r="UNU297" s="418"/>
      <c r="UNV297" s="223"/>
      <c r="UNW297" s="223"/>
      <c r="UNX297" s="333"/>
      <c r="UNY297" s="333"/>
      <c r="UNZ297" s="223"/>
      <c r="UOA297" s="418"/>
      <c r="UOB297" s="418"/>
      <c r="UOC297" s="331"/>
      <c r="UOD297" s="332"/>
      <c r="UOE297" s="418"/>
      <c r="UOF297" s="223"/>
      <c r="UOG297" s="223"/>
      <c r="UOH297" s="333"/>
      <c r="UOI297" s="333"/>
      <c r="UOJ297" s="223"/>
      <c r="UOK297" s="418"/>
      <c r="UOL297" s="418"/>
      <c r="UOM297" s="331"/>
      <c r="UON297" s="332"/>
      <c r="UOO297" s="418"/>
      <c r="UOP297" s="223"/>
      <c r="UOQ297" s="223"/>
      <c r="UOR297" s="333"/>
      <c r="UOS297" s="333"/>
      <c r="UOT297" s="223"/>
      <c r="UOU297" s="418"/>
      <c r="UOV297" s="418"/>
      <c r="UOW297" s="331"/>
      <c r="UOX297" s="332"/>
      <c r="UOY297" s="418"/>
      <c r="UOZ297" s="223"/>
      <c r="UPA297" s="223"/>
      <c r="UPB297" s="333"/>
      <c r="UPC297" s="333"/>
      <c r="UPD297" s="223"/>
      <c r="UPE297" s="418"/>
      <c r="UPF297" s="418"/>
      <c r="UPG297" s="331"/>
      <c r="UPH297" s="332"/>
      <c r="UPI297" s="418"/>
      <c r="UPJ297" s="223"/>
      <c r="UPK297" s="223"/>
      <c r="UPL297" s="333"/>
      <c r="UPM297" s="333"/>
      <c r="UPN297" s="223"/>
      <c r="UPO297" s="418"/>
      <c r="UPP297" s="418"/>
      <c r="UPQ297" s="331"/>
      <c r="UPR297" s="332"/>
      <c r="UPS297" s="418"/>
      <c r="UPT297" s="223"/>
      <c r="UPU297" s="223"/>
      <c r="UPV297" s="333"/>
      <c r="UPW297" s="333"/>
      <c r="UPX297" s="223"/>
      <c r="UPY297" s="418"/>
      <c r="UPZ297" s="418"/>
      <c r="UQA297" s="331"/>
      <c r="UQB297" s="332"/>
      <c r="UQC297" s="418"/>
      <c r="UQD297" s="223"/>
      <c r="UQE297" s="223"/>
      <c r="UQF297" s="333"/>
      <c r="UQG297" s="333"/>
      <c r="UQH297" s="223"/>
      <c r="UQI297" s="418"/>
      <c r="UQJ297" s="418"/>
      <c r="UQK297" s="331"/>
      <c r="UQL297" s="332"/>
      <c r="UQM297" s="418"/>
      <c r="UQN297" s="223"/>
      <c r="UQO297" s="223"/>
      <c r="UQP297" s="333"/>
      <c r="UQQ297" s="333"/>
      <c r="UQR297" s="223"/>
      <c r="UQS297" s="418"/>
      <c r="UQT297" s="418"/>
      <c r="UQU297" s="331"/>
      <c r="UQV297" s="332"/>
      <c r="UQW297" s="418"/>
      <c r="UQX297" s="223"/>
      <c r="UQY297" s="223"/>
      <c r="UQZ297" s="333"/>
      <c r="URA297" s="333"/>
      <c r="URB297" s="223"/>
      <c r="URC297" s="418"/>
      <c r="URD297" s="418"/>
      <c r="URE297" s="331"/>
      <c r="URF297" s="332"/>
      <c r="URG297" s="418"/>
      <c r="URH297" s="223"/>
      <c r="URI297" s="223"/>
      <c r="URJ297" s="333"/>
      <c r="URK297" s="333"/>
      <c r="URL297" s="223"/>
      <c r="URM297" s="418"/>
      <c r="URN297" s="418"/>
      <c r="URO297" s="331"/>
      <c r="URP297" s="332"/>
      <c r="URQ297" s="418"/>
      <c r="URR297" s="223"/>
      <c r="URS297" s="223"/>
      <c r="URT297" s="333"/>
      <c r="URU297" s="333"/>
      <c r="URV297" s="223"/>
      <c r="URW297" s="418"/>
      <c r="URX297" s="418"/>
      <c r="URY297" s="331"/>
      <c r="URZ297" s="332"/>
      <c r="USA297" s="418"/>
      <c r="USB297" s="223"/>
      <c r="USC297" s="223"/>
      <c r="USD297" s="333"/>
      <c r="USE297" s="333"/>
      <c r="USF297" s="223"/>
      <c r="USG297" s="418"/>
      <c r="USH297" s="418"/>
      <c r="USI297" s="331"/>
      <c r="USJ297" s="332"/>
      <c r="USK297" s="418"/>
      <c r="USL297" s="223"/>
      <c r="USM297" s="223"/>
      <c r="USN297" s="333"/>
      <c r="USO297" s="333"/>
      <c r="USP297" s="223"/>
      <c r="USQ297" s="418"/>
      <c r="USR297" s="418"/>
      <c r="USS297" s="331"/>
      <c r="UST297" s="332"/>
      <c r="USU297" s="418"/>
      <c r="USV297" s="223"/>
      <c r="USW297" s="223"/>
      <c r="USX297" s="333"/>
      <c r="USY297" s="333"/>
      <c r="USZ297" s="223"/>
      <c r="UTA297" s="418"/>
      <c r="UTB297" s="418"/>
      <c r="UTC297" s="331"/>
      <c r="UTD297" s="332"/>
      <c r="UTE297" s="418"/>
      <c r="UTF297" s="223"/>
      <c r="UTG297" s="223"/>
      <c r="UTH297" s="333"/>
      <c r="UTI297" s="333"/>
      <c r="UTJ297" s="223"/>
      <c r="UTK297" s="418"/>
      <c r="UTL297" s="418"/>
      <c r="UTM297" s="331"/>
      <c r="UTN297" s="332"/>
      <c r="UTO297" s="418"/>
      <c r="UTP297" s="223"/>
      <c r="UTQ297" s="223"/>
      <c r="UTR297" s="333"/>
      <c r="UTS297" s="333"/>
      <c r="UTT297" s="223"/>
      <c r="UTU297" s="418"/>
      <c r="UTV297" s="418"/>
      <c r="UTW297" s="331"/>
      <c r="UTX297" s="332"/>
      <c r="UTY297" s="418"/>
      <c r="UTZ297" s="223"/>
      <c r="UUA297" s="223"/>
      <c r="UUB297" s="333"/>
      <c r="UUC297" s="333"/>
      <c r="UUD297" s="223"/>
      <c r="UUE297" s="418"/>
      <c r="UUF297" s="418"/>
      <c r="UUG297" s="331"/>
      <c r="UUH297" s="332"/>
      <c r="UUI297" s="418"/>
      <c r="UUJ297" s="223"/>
      <c r="UUK297" s="223"/>
      <c r="UUL297" s="333"/>
      <c r="UUM297" s="333"/>
      <c r="UUN297" s="223"/>
      <c r="UUO297" s="418"/>
      <c r="UUP297" s="418"/>
      <c r="UUQ297" s="331"/>
      <c r="UUR297" s="332"/>
      <c r="UUS297" s="418"/>
      <c r="UUT297" s="223"/>
      <c r="UUU297" s="223"/>
      <c r="UUV297" s="333"/>
      <c r="UUW297" s="333"/>
      <c r="UUX297" s="223"/>
      <c r="UUY297" s="418"/>
      <c r="UUZ297" s="418"/>
      <c r="UVA297" s="331"/>
      <c r="UVB297" s="332"/>
      <c r="UVC297" s="418"/>
      <c r="UVD297" s="223"/>
      <c r="UVE297" s="223"/>
      <c r="UVF297" s="333"/>
      <c r="UVG297" s="333"/>
      <c r="UVH297" s="223"/>
      <c r="UVI297" s="418"/>
      <c r="UVJ297" s="418"/>
      <c r="UVK297" s="331"/>
      <c r="UVL297" s="332"/>
      <c r="UVM297" s="418"/>
      <c r="UVN297" s="223"/>
      <c r="UVO297" s="223"/>
      <c r="UVP297" s="333"/>
      <c r="UVQ297" s="333"/>
      <c r="UVR297" s="223"/>
      <c r="UVS297" s="418"/>
      <c r="UVT297" s="418"/>
      <c r="UVU297" s="331"/>
      <c r="UVV297" s="332"/>
      <c r="UVW297" s="418"/>
      <c r="UVX297" s="223"/>
      <c r="UVY297" s="223"/>
      <c r="UVZ297" s="333"/>
      <c r="UWA297" s="333"/>
      <c r="UWB297" s="223"/>
      <c r="UWC297" s="418"/>
      <c r="UWD297" s="418"/>
      <c r="UWE297" s="331"/>
      <c r="UWF297" s="332"/>
      <c r="UWG297" s="418"/>
      <c r="UWH297" s="223"/>
      <c r="UWI297" s="223"/>
      <c r="UWJ297" s="333"/>
      <c r="UWK297" s="333"/>
      <c r="UWL297" s="223"/>
      <c r="UWM297" s="418"/>
      <c r="UWN297" s="418"/>
      <c r="UWO297" s="331"/>
      <c r="UWP297" s="332"/>
      <c r="UWQ297" s="418"/>
      <c r="UWR297" s="223"/>
      <c r="UWS297" s="223"/>
      <c r="UWT297" s="333"/>
      <c r="UWU297" s="333"/>
      <c r="UWV297" s="223"/>
      <c r="UWW297" s="418"/>
      <c r="UWX297" s="418"/>
      <c r="UWY297" s="331"/>
      <c r="UWZ297" s="332"/>
      <c r="UXA297" s="418"/>
      <c r="UXB297" s="223"/>
      <c r="UXC297" s="223"/>
      <c r="UXD297" s="333"/>
      <c r="UXE297" s="333"/>
      <c r="UXF297" s="223"/>
      <c r="UXG297" s="418"/>
      <c r="UXH297" s="418"/>
      <c r="UXI297" s="331"/>
      <c r="UXJ297" s="332"/>
      <c r="UXK297" s="418"/>
      <c r="UXL297" s="223"/>
      <c r="UXM297" s="223"/>
      <c r="UXN297" s="333"/>
      <c r="UXO297" s="333"/>
      <c r="UXP297" s="223"/>
      <c r="UXQ297" s="418"/>
      <c r="UXR297" s="418"/>
      <c r="UXS297" s="331"/>
      <c r="UXT297" s="332"/>
      <c r="UXU297" s="418"/>
      <c r="UXV297" s="223"/>
      <c r="UXW297" s="223"/>
      <c r="UXX297" s="333"/>
      <c r="UXY297" s="333"/>
      <c r="UXZ297" s="223"/>
      <c r="UYA297" s="418"/>
      <c r="UYB297" s="418"/>
      <c r="UYC297" s="331"/>
      <c r="UYD297" s="332"/>
      <c r="UYE297" s="418"/>
      <c r="UYF297" s="223"/>
      <c r="UYG297" s="223"/>
      <c r="UYH297" s="333"/>
      <c r="UYI297" s="333"/>
      <c r="UYJ297" s="223"/>
      <c r="UYK297" s="418"/>
      <c r="UYL297" s="418"/>
      <c r="UYM297" s="331"/>
      <c r="UYN297" s="332"/>
      <c r="UYO297" s="418"/>
      <c r="UYP297" s="223"/>
      <c r="UYQ297" s="223"/>
      <c r="UYR297" s="333"/>
      <c r="UYS297" s="333"/>
      <c r="UYT297" s="223"/>
      <c r="UYU297" s="418"/>
      <c r="UYV297" s="418"/>
      <c r="UYW297" s="331"/>
      <c r="UYX297" s="332"/>
      <c r="UYY297" s="418"/>
      <c r="UYZ297" s="223"/>
      <c r="UZA297" s="223"/>
      <c r="UZB297" s="333"/>
      <c r="UZC297" s="333"/>
      <c r="UZD297" s="223"/>
      <c r="UZE297" s="418"/>
      <c r="UZF297" s="418"/>
      <c r="UZG297" s="331"/>
      <c r="UZH297" s="332"/>
      <c r="UZI297" s="418"/>
      <c r="UZJ297" s="223"/>
      <c r="UZK297" s="223"/>
      <c r="UZL297" s="333"/>
      <c r="UZM297" s="333"/>
      <c r="UZN297" s="223"/>
      <c r="UZO297" s="418"/>
      <c r="UZP297" s="418"/>
      <c r="UZQ297" s="331"/>
      <c r="UZR297" s="332"/>
      <c r="UZS297" s="418"/>
      <c r="UZT297" s="223"/>
      <c r="UZU297" s="223"/>
      <c r="UZV297" s="333"/>
      <c r="UZW297" s="333"/>
      <c r="UZX297" s="223"/>
      <c r="UZY297" s="418"/>
      <c r="UZZ297" s="418"/>
      <c r="VAA297" s="331"/>
      <c r="VAB297" s="332"/>
      <c r="VAC297" s="418"/>
      <c r="VAD297" s="223"/>
      <c r="VAE297" s="223"/>
      <c r="VAF297" s="333"/>
      <c r="VAG297" s="333"/>
      <c r="VAH297" s="223"/>
      <c r="VAI297" s="418"/>
      <c r="VAJ297" s="418"/>
      <c r="VAK297" s="331"/>
      <c r="VAL297" s="332"/>
      <c r="VAM297" s="418"/>
      <c r="VAN297" s="223"/>
      <c r="VAO297" s="223"/>
      <c r="VAP297" s="333"/>
      <c r="VAQ297" s="333"/>
      <c r="VAR297" s="223"/>
      <c r="VAS297" s="418"/>
      <c r="VAT297" s="418"/>
      <c r="VAU297" s="331"/>
      <c r="VAV297" s="332"/>
      <c r="VAW297" s="418"/>
      <c r="VAX297" s="223"/>
      <c r="VAY297" s="223"/>
      <c r="VAZ297" s="333"/>
      <c r="VBA297" s="333"/>
      <c r="VBB297" s="223"/>
      <c r="VBC297" s="418"/>
      <c r="VBD297" s="418"/>
      <c r="VBE297" s="331"/>
      <c r="VBF297" s="332"/>
      <c r="VBG297" s="418"/>
      <c r="VBH297" s="223"/>
      <c r="VBI297" s="223"/>
      <c r="VBJ297" s="333"/>
      <c r="VBK297" s="333"/>
      <c r="VBL297" s="223"/>
      <c r="VBM297" s="418"/>
      <c r="VBN297" s="418"/>
      <c r="VBO297" s="331"/>
      <c r="VBP297" s="332"/>
      <c r="VBQ297" s="418"/>
      <c r="VBR297" s="223"/>
      <c r="VBS297" s="223"/>
      <c r="VBT297" s="333"/>
      <c r="VBU297" s="333"/>
      <c r="VBV297" s="223"/>
      <c r="VBW297" s="418"/>
      <c r="VBX297" s="418"/>
      <c r="VBY297" s="331"/>
      <c r="VBZ297" s="332"/>
      <c r="VCA297" s="418"/>
      <c r="VCB297" s="223"/>
      <c r="VCC297" s="223"/>
      <c r="VCD297" s="333"/>
      <c r="VCE297" s="333"/>
      <c r="VCF297" s="223"/>
      <c r="VCG297" s="418"/>
      <c r="VCH297" s="418"/>
      <c r="VCI297" s="331"/>
      <c r="VCJ297" s="332"/>
      <c r="VCK297" s="418"/>
      <c r="VCL297" s="223"/>
      <c r="VCM297" s="223"/>
      <c r="VCN297" s="333"/>
      <c r="VCO297" s="333"/>
      <c r="VCP297" s="223"/>
      <c r="VCQ297" s="418"/>
      <c r="VCR297" s="418"/>
      <c r="VCS297" s="331"/>
      <c r="VCT297" s="332"/>
      <c r="VCU297" s="418"/>
      <c r="VCV297" s="223"/>
      <c r="VCW297" s="223"/>
      <c r="VCX297" s="333"/>
      <c r="VCY297" s="333"/>
      <c r="VCZ297" s="223"/>
      <c r="VDA297" s="418"/>
      <c r="VDB297" s="418"/>
      <c r="VDC297" s="331"/>
      <c r="VDD297" s="332"/>
      <c r="VDE297" s="418"/>
      <c r="VDF297" s="223"/>
      <c r="VDG297" s="223"/>
      <c r="VDH297" s="333"/>
      <c r="VDI297" s="333"/>
      <c r="VDJ297" s="223"/>
      <c r="VDK297" s="418"/>
      <c r="VDL297" s="418"/>
      <c r="VDM297" s="331"/>
      <c r="VDN297" s="332"/>
      <c r="VDO297" s="418"/>
      <c r="VDP297" s="223"/>
      <c r="VDQ297" s="223"/>
      <c r="VDR297" s="333"/>
      <c r="VDS297" s="333"/>
      <c r="VDT297" s="223"/>
      <c r="VDU297" s="418"/>
      <c r="VDV297" s="418"/>
      <c r="VDW297" s="331"/>
      <c r="VDX297" s="332"/>
      <c r="VDY297" s="418"/>
      <c r="VDZ297" s="223"/>
      <c r="VEA297" s="223"/>
      <c r="VEB297" s="333"/>
      <c r="VEC297" s="333"/>
      <c r="VED297" s="223"/>
      <c r="VEE297" s="418"/>
      <c r="VEF297" s="418"/>
      <c r="VEG297" s="331"/>
      <c r="VEH297" s="332"/>
      <c r="VEI297" s="418"/>
      <c r="VEJ297" s="223"/>
      <c r="VEK297" s="223"/>
      <c r="VEL297" s="333"/>
      <c r="VEM297" s="333"/>
      <c r="VEN297" s="223"/>
      <c r="VEO297" s="418"/>
      <c r="VEP297" s="418"/>
      <c r="VEQ297" s="331"/>
      <c r="VER297" s="332"/>
      <c r="VES297" s="418"/>
      <c r="VET297" s="223"/>
      <c r="VEU297" s="223"/>
      <c r="VEV297" s="333"/>
      <c r="VEW297" s="333"/>
      <c r="VEX297" s="223"/>
      <c r="VEY297" s="418"/>
      <c r="VEZ297" s="418"/>
      <c r="VFA297" s="331"/>
      <c r="VFB297" s="332"/>
      <c r="VFC297" s="418"/>
      <c r="VFD297" s="223"/>
      <c r="VFE297" s="223"/>
      <c r="VFF297" s="333"/>
      <c r="VFG297" s="333"/>
      <c r="VFH297" s="223"/>
      <c r="VFI297" s="418"/>
      <c r="VFJ297" s="418"/>
      <c r="VFK297" s="331"/>
      <c r="VFL297" s="332"/>
      <c r="VFM297" s="418"/>
      <c r="VFN297" s="223"/>
      <c r="VFO297" s="223"/>
      <c r="VFP297" s="333"/>
      <c r="VFQ297" s="333"/>
      <c r="VFR297" s="223"/>
      <c r="VFS297" s="418"/>
      <c r="VFT297" s="418"/>
      <c r="VFU297" s="331"/>
      <c r="VFV297" s="332"/>
      <c r="VFW297" s="418"/>
      <c r="VFX297" s="223"/>
      <c r="VFY297" s="223"/>
      <c r="VFZ297" s="333"/>
      <c r="VGA297" s="333"/>
      <c r="VGB297" s="223"/>
      <c r="VGC297" s="418"/>
      <c r="VGD297" s="418"/>
      <c r="VGE297" s="331"/>
      <c r="VGF297" s="332"/>
      <c r="VGG297" s="418"/>
      <c r="VGH297" s="223"/>
      <c r="VGI297" s="223"/>
      <c r="VGJ297" s="333"/>
      <c r="VGK297" s="333"/>
      <c r="VGL297" s="223"/>
      <c r="VGM297" s="418"/>
      <c r="VGN297" s="418"/>
      <c r="VGO297" s="331"/>
      <c r="VGP297" s="332"/>
      <c r="VGQ297" s="418"/>
      <c r="VGR297" s="223"/>
      <c r="VGS297" s="223"/>
      <c r="VGT297" s="333"/>
      <c r="VGU297" s="333"/>
      <c r="VGV297" s="223"/>
      <c r="VGW297" s="418"/>
      <c r="VGX297" s="418"/>
      <c r="VGY297" s="331"/>
      <c r="VGZ297" s="332"/>
      <c r="VHA297" s="418"/>
      <c r="VHB297" s="223"/>
      <c r="VHC297" s="223"/>
      <c r="VHD297" s="333"/>
      <c r="VHE297" s="333"/>
      <c r="VHF297" s="223"/>
      <c r="VHG297" s="418"/>
      <c r="VHH297" s="418"/>
      <c r="VHI297" s="331"/>
      <c r="VHJ297" s="332"/>
      <c r="VHK297" s="418"/>
      <c r="VHL297" s="223"/>
      <c r="VHM297" s="223"/>
      <c r="VHN297" s="333"/>
      <c r="VHO297" s="333"/>
      <c r="VHP297" s="223"/>
      <c r="VHQ297" s="418"/>
      <c r="VHR297" s="418"/>
      <c r="VHS297" s="331"/>
      <c r="VHT297" s="332"/>
      <c r="VHU297" s="418"/>
      <c r="VHV297" s="223"/>
      <c r="VHW297" s="223"/>
      <c r="VHX297" s="333"/>
      <c r="VHY297" s="333"/>
      <c r="VHZ297" s="223"/>
      <c r="VIA297" s="418"/>
      <c r="VIB297" s="418"/>
      <c r="VIC297" s="331"/>
      <c r="VID297" s="332"/>
      <c r="VIE297" s="418"/>
      <c r="VIF297" s="223"/>
      <c r="VIG297" s="223"/>
      <c r="VIH297" s="333"/>
      <c r="VII297" s="333"/>
      <c r="VIJ297" s="223"/>
      <c r="VIK297" s="418"/>
      <c r="VIL297" s="418"/>
      <c r="VIM297" s="331"/>
      <c r="VIN297" s="332"/>
      <c r="VIO297" s="418"/>
      <c r="VIP297" s="223"/>
      <c r="VIQ297" s="223"/>
      <c r="VIR297" s="333"/>
      <c r="VIS297" s="333"/>
      <c r="VIT297" s="223"/>
      <c r="VIU297" s="418"/>
      <c r="VIV297" s="418"/>
      <c r="VIW297" s="331"/>
      <c r="VIX297" s="332"/>
      <c r="VIY297" s="418"/>
      <c r="VIZ297" s="223"/>
      <c r="VJA297" s="223"/>
      <c r="VJB297" s="333"/>
      <c r="VJC297" s="333"/>
      <c r="VJD297" s="223"/>
      <c r="VJE297" s="418"/>
      <c r="VJF297" s="418"/>
      <c r="VJG297" s="331"/>
      <c r="VJH297" s="332"/>
      <c r="VJI297" s="418"/>
      <c r="VJJ297" s="223"/>
      <c r="VJK297" s="223"/>
      <c r="VJL297" s="333"/>
      <c r="VJM297" s="333"/>
      <c r="VJN297" s="223"/>
      <c r="VJO297" s="418"/>
      <c r="VJP297" s="418"/>
      <c r="VJQ297" s="331"/>
      <c r="VJR297" s="332"/>
      <c r="VJS297" s="418"/>
      <c r="VJT297" s="223"/>
      <c r="VJU297" s="223"/>
      <c r="VJV297" s="333"/>
      <c r="VJW297" s="333"/>
      <c r="VJX297" s="223"/>
      <c r="VJY297" s="418"/>
      <c r="VJZ297" s="418"/>
      <c r="VKA297" s="331"/>
      <c r="VKB297" s="332"/>
      <c r="VKC297" s="418"/>
      <c r="VKD297" s="223"/>
      <c r="VKE297" s="223"/>
      <c r="VKF297" s="333"/>
      <c r="VKG297" s="333"/>
      <c r="VKH297" s="223"/>
      <c r="VKI297" s="418"/>
      <c r="VKJ297" s="418"/>
      <c r="VKK297" s="331"/>
      <c r="VKL297" s="332"/>
      <c r="VKM297" s="418"/>
      <c r="VKN297" s="223"/>
      <c r="VKO297" s="223"/>
      <c r="VKP297" s="333"/>
      <c r="VKQ297" s="333"/>
      <c r="VKR297" s="223"/>
      <c r="VKS297" s="418"/>
      <c r="VKT297" s="418"/>
      <c r="VKU297" s="331"/>
      <c r="VKV297" s="332"/>
      <c r="VKW297" s="418"/>
      <c r="VKX297" s="223"/>
      <c r="VKY297" s="223"/>
      <c r="VKZ297" s="333"/>
      <c r="VLA297" s="333"/>
      <c r="VLB297" s="223"/>
      <c r="VLC297" s="418"/>
      <c r="VLD297" s="418"/>
      <c r="VLE297" s="331"/>
      <c r="VLF297" s="332"/>
      <c r="VLG297" s="418"/>
      <c r="VLH297" s="223"/>
      <c r="VLI297" s="223"/>
      <c r="VLJ297" s="333"/>
      <c r="VLK297" s="333"/>
      <c r="VLL297" s="223"/>
      <c r="VLM297" s="418"/>
      <c r="VLN297" s="418"/>
      <c r="VLO297" s="331"/>
      <c r="VLP297" s="332"/>
      <c r="VLQ297" s="418"/>
      <c r="VLR297" s="223"/>
      <c r="VLS297" s="223"/>
      <c r="VLT297" s="333"/>
      <c r="VLU297" s="333"/>
      <c r="VLV297" s="223"/>
      <c r="VLW297" s="418"/>
      <c r="VLX297" s="418"/>
      <c r="VLY297" s="331"/>
      <c r="VLZ297" s="332"/>
      <c r="VMA297" s="418"/>
      <c r="VMB297" s="223"/>
      <c r="VMC297" s="223"/>
      <c r="VMD297" s="333"/>
      <c r="VME297" s="333"/>
      <c r="VMF297" s="223"/>
      <c r="VMG297" s="418"/>
      <c r="VMH297" s="418"/>
      <c r="VMI297" s="331"/>
      <c r="VMJ297" s="332"/>
      <c r="VMK297" s="418"/>
      <c r="VML297" s="223"/>
      <c r="VMM297" s="223"/>
      <c r="VMN297" s="333"/>
      <c r="VMO297" s="333"/>
      <c r="VMP297" s="223"/>
      <c r="VMQ297" s="418"/>
      <c r="VMR297" s="418"/>
      <c r="VMS297" s="331"/>
      <c r="VMT297" s="332"/>
      <c r="VMU297" s="418"/>
      <c r="VMV297" s="223"/>
      <c r="VMW297" s="223"/>
      <c r="VMX297" s="333"/>
      <c r="VMY297" s="333"/>
      <c r="VMZ297" s="223"/>
      <c r="VNA297" s="418"/>
      <c r="VNB297" s="418"/>
      <c r="VNC297" s="331"/>
      <c r="VND297" s="332"/>
      <c r="VNE297" s="418"/>
      <c r="VNF297" s="223"/>
      <c r="VNG297" s="223"/>
      <c r="VNH297" s="333"/>
      <c r="VNI297" s="333"/>
      <c r="VNJ297" s="223"/>
      <c r="VNK297" s="418"/>
      <c r="VNL297" s="418"/>
      <c r="VNM297" s="331"/>
      <c r="VNN297" s="332"/>
      <c r="VNO297" s="418"/>
      <c r="VNP297" s="223"/>
      <c r="VNQ297" s="223"/>
      <c r="VNR297" s="333"/>
      <c r="VNS297" s="333"/>
      <c r="VNT297" s="223"/>
      <c r="VNU297" s="418"/>
      <c r="VNV297" s="418"/>
      <c r="VNW297" s="331"/>
      <c r="VNX297" s="332"/>
      <c r="VNY297" s="418"/>
      <c r="VNZ297" s="223"/>
      <c r="VOA297" s="223"/>
      <c r="VOB297" s="333"/>
      <c r="VOC297" s="333"/>
      <c r="VOD297" s="223"/>
      <c r="VOE297" s="418"/>
      <c r="VOF297" s="418"/>
      <c r="VOG297" s="331"/>
      <c r="VOH297" s="332"/>
      <c r="VOI297" s="418"/>
      <c r="VOJ297" s="223"/>
      <c r="VOK297" s="223"/>
      <c r="VOL297" s="333"/>
      <c r="VOM297" s="333"/>
      <c r="VON297" s="223"/>
      <c r="VOO297" s="418"/>
      <c r="VOP297" s="418"/>
      <c r="VOQ297" s="331"/>
      <c r="VOR297" s="332"/>
      <c r="VOS297" s="418"/>
      <c r="VOT297" s="223"/>
      <c r="VOU297" s="223"/>
      <c r="VOV297" s="333"/>
      <c r="VOW297" s="333"/>
      <c r="VOX297" s="223"/>
      <c r="VOY297" s="418"/>
      <c r="VOZ297" s="418"/>
      <c r="VPA297" s="331"/>
      <c r="VPB297" s="332"/>
      <c r="VPC297" s="418"/>
      <c r="VPD297" s="223"/>
      <c r="VPE297" s="223"/>
      <c r="VPF297" s="333"/>
      <c r="VPG297" s="333"/>
      <c r="VPH297" s="223"/>
      <c r="VPI297" s="418"/>
      <c r="VPJ297" s="418"/>
      <c r="VPK297" s="331"/>
      <c r="VPL297" s="332"/>
      <c r="VPM297" s="418"/>
      <c r="VPN297" s="223"/>
      <c r="VPO297" s="223"/>
      <c r="VPP297" s="333"/>
      <c r="VPQ297" s="333"/>
      <c r="VPR297" s="223"/>
      <c r="VPS297" s="418"/>
      <c r="VPT297" s="418"/>
      <c r="VPU297" s="331"/>
      <c r="VPV297" s="332"/>
      <c r="VPW297" s="418"/>
      <c r="VPX297" s="223"/>
      <c r="VPY297" s="223"/>
      <c r="VPZ297" s="333"/>
      <c r="VQA297" s="333"/>
      <c r="VQB297" s="223"/>
      <c r="VQC297" s="418"/>
      <c r="VQD297" s="418"/>
      <c r="VQE297" s="331"/>
      <c r="VQF297" s="332"/>
      <c r="VQG297" s="418"/>
      <c r="VQH297" s="223"/>
      <c r="VQI297" s="223"/>
      <c r="VQJ297" s="333"/>
      <c r="VQK297" s="333"/>
      <c r="VQL297" s="223"/>
      <c r="VQM297" s="418"/>
      <c r="VQN297" s="418"/>
      <c r="VQO297" s="331"/>
      <c r="VQP297" s="332"/>
      <c r="VQQ297" s="418"/>
      <c r="VQR297" s="223"/>
      <c r="VQS297" s="223"/>
      <c r="VQT297" s="333"/>
      <c r="VQU297" s="333"/>
      <c r="VQV297" s="223"/>
      <c r="VQW297" s="418"/>
      <c r="VQX297" s="418"/>
      <c r="VQY297" s="331"/>
      <c r="VQZ297" s="332"/>
      <c r="VRA297" s="418"/>
      <c r="VRB297" s="223"/>
      <c r="VRC297" s="223"/>
      <c r="VRD297" s="333"/>
      <c r="VRE297" s="333"/>
      <c r="VRF297" s="223"/>
      <c r="VRG297" s="418"/>
      <c r="VRH297" s="418"/>
      <c r="VRI297" s="331"/>
      <c r="VRJ297" s="332"/>
      <c r="VRK297" s="418"/>
      <c r="VRL297" s="223"/>
      <c r="VRM297" s="223"/>
      <c r="VRN297" s="333"/>
      <c r="VRO297" s="333"/>
      <c r="VRP297" s="223"/>
      <c r="VRQ297" s="418"/>
      <c r="VRR297" s="418"/>
      <c r="VRS297" s="331"/>
      <c r="VRT297" s="332"/>
      <c r="VRU297" s="418"/>
      <c r="VRV297" s="223"/>
      <c r="VRW297" s="223"/>
      <c r="VRX297" s="333"/>
      <c r="VRY297" s="333"/>
      <c r="VRZ297" s="223"/>
      <c r="VSA297" s="418"/>
      <c r="VSB297" s="418"/>
      <c r="VSC297" s="331"/>
      <c r="VSD297" s="332"/>
      <c r="VSE297" s="418"/>
      <c r="VSF297" s="223"/>
      <c r="VSG297" s="223"/>
      <c r="VSH297" s="333"/>
      <c r="VSI297" s="333"/>
      <c r="VSJ297" s="223"/>
      <c r="VSK297" s="418"/>
      <c r="VSL297" s="418"/>
      <c r="VSM297" s="331"/>
      <c r="VSN297" s="332"/>
      <c r="VSO297" s="418"/>
      <c r="VSP297" s="223"/>
      <c r="VSQ297" s="223"/>
      <c r="VSR297" s="333"/>
      <c r="VSS297" s="333"/>
      <c r="VST297" s="223"/>
      <c r="VSU297" s="418"/>
      <c r="VSV297" s="418"/>
      <c r="VSW297" s="331"/>
      <c r="VSX297" s="332"/>
      <c r="VSY297" s="418"/>
      <c r="VSZ297" s="223"/>
      <c r="VTA297" s="223"/>
      <c r="VTB297" s="333"/>
      <c r="VTC297" s="333"/>
      <c r="VTD297" s="223"/>
      <c r="VTE297" s="418"/>
      <c r="VTF297" s="418"/>
      <c r="VTG297" s="331"/>
      <c r="VTH297" s="332"/>
      <c r="VTI297" s="418"/>
      <c r="VTJ297" s="223"/>
      <c r="VTK297" s="223"/>
      <c r="VTL297" s="333"/>
      <c r="VTM297" s="333"/>
      <c r="VTN297" s="223"/>
      <c r="VTO297" s="418"/>
      <c r="VTP297" s="418"/>
      <c r="VTQ297" s="331"/>
      <c r="VTR297" s="332"/>
      <c r="VTS297" s="418"/>
      <c r="VTT297" s="223"/>
      <c r="VTU297" s="223"/>
      <c r="VTV297" s="333"/>
      <c r="VTW297" s="333"/>
      <c r="VTX297" s="223"/>
      <c r="VTY297" s="418"/>
      <c r="VTZ297" s="418"/>
      <c r="VUA297" s="331"/>
      <c r="VUB297" s="332"/>
      <c r="VUC297" s="418"/>
      <c r="VUD297" s="223"/>
      <c r="VUE297" s="223"/>
      <c r="VUF297" s="333"/>
      <c r="VUG297" s="333"/>
      <c r="VUH297" s="223"/>
      <c r="VUI297" s="418"/>
      <c r="VUJ297" s="418"/>
      <c r="VUK297" s="331"/>
      <c r="VUL297" s="332"/>
      <c r="VUM297" s="418"/>
      <c r="VUN297" s="223"/>
      <c r="VUO297" s="223"/>
      <c r="VUP297" s="333"/>
      <c r="VUQ297" s="333"/>
      <c r="VUR297" s="223"/>
      <c r="VUS297" s="418"/>
      <c r="VUT297" s="418"/>
      <c r="VUU297" s="331"/>
      <c r="VUV297" s="332"/>
      <c r="VUW297" s="418"/>
      <c r="VUX297" s="223"/>
      <c r="VUY297" s="223"/>
      <c r="VUZ297" s="333"/>
      <c r="VVA297" s="333"/>
      <c r="VVB297" s="223"/>
      <c r="VVC297" s="418"/>
      <c r="VVD297" s="418"/>
      <c r="VVE297" s="331"/>
      <c r="VVF297" s="332"/>
      <c r="VVG297" s="418"/>
      <c r="VVH297" s="223"/>
      <c r="VVI297" s="223"/>
      <c r="VVJ297" s="333"/>
      <c r="VVK297" s="333"/>
      <c r="VVL297" s="223"/>
      <c r="VVM297" s="418"/>
      <c r="VVN297" s="418"/>
      <c r="VVO297" s="331"/>
      <c r="VVP297" s="332"/>
      <c r="VVQ297" s="418"/>
      <c r="VVR297" s="223"/>
      <c r="VVS297" s="223"/>
      <c r="VVT297" s="333"/>
      <c r="VVU297" s="333"/>
      <c r="VVV297" s="223"/>
      <c r="VVW297" s="418"/>
      <c r="VVX297" s="418"/>
      <c r="VVY297" s="331"/>
      <c r="VVZ297" s="332"/>
      <c r="VWA297" s="418"/>
      <c r="VWB297" s="223"/>
      <c r="VWC297" s="223"/>
      <c r="VWD297" s="333"/>
      <c r="VWE297" s="333"/>
      <c r="VWF297" s="223"/>
      <c r="VWG297" s="418"/>
      <c r="VWH297" s="418"/>
      <c r="VWI297" s="331"/>
      <c r="VWJ297" s="332"/>
      <c r="VWK297" s="418"/>
      <c r="VWL297" s="223"/>
      <c r="VWM297" s="223"/>
      <c r="VWN297" s="333"/>
      <c r="VWO297" s="333"/>
      <c r="VWP297" s="223"/>
      <c r="VWQ297" s="418"/>
      <c r="VWR297" s="418"/>
      <c r="VWS297" s="331"/>
      <c r="VWT297" s="332"/>
      <c r="VWU297" s="418"/>
      <c r="VWV297" s="223"/>
      <c r="VWW297" s="223"/>
      <c r="VWX297" s="333"/>
      <c r="VWY297" s="333"/>
      <c r="VWZ297" s="223"/>
      <c r="VXA297" s="418"/>
      <c r="VXB297" s="418"/>
      <c r="VXC297" s="331"/>
      <c r="VXD297" s="332"/>
      <c r="VXE297" s="418"/>
      <c r="VXF297" s="223"/>
      <c r="VXG297" s="223"/>
      <c r="VXH297" s="333"/>
      <c r="VXI297" s="333"/>
      <c r="VXJ297" s="223"/>
      <c r="VXK297" s="418"/>
      <c r="VXL297" s="418"/>
      <c r="VXM297" s="331"/>
      <c r="VXN297" s="332"/>
      <c r="VXO297" s="418"/>
      <c r="VXP297" s="223"/>
      <c r="VXQ297" s="223"/>
      <c r="VXR297" s="333"/>
      <c r="VXS297" s="333"/>
      <c r="VXT297" s="223"/>
      <c r="VXU297" s="418"/>
      <c r="VXV297" s="418"/>
      <c r="VXW297" s="331"/>
      <c r="VXX297" s="332"/>
      <c r="VXY297" s="418"/>
      <c r="VXZ297" s="223"/>
      <c r="VYA297" s="223"/>
      <c r="VYB297" s="333"/>
      <c r="VYC297" s="333"/>
      <c r="VYD297" s="223"/>
      <c r="VYE297" s="418"/>
      <c r="VYF297" s="418"/>
      <c r="VYG297" s="331"/>
      <c r="VYH297" s="332"/>
      <c r="VYI297" s="418"/>
      <c r="VYJ297" s="223"/>
      <c r="VYK297" s="223"/>
      <c r="VYL297" s="333"/>
      <c r="VYM297" s="333"/>
      <c r="VYN297" s="223"/>
      <c r="VYO297" s="418"/>
      <c r="VYP297" s="418"/>
      <c r="VYQ297" s="331"/>
      <c r="VYR297" s="332"/>
      <c r="VYS297" s="418"/>
      <c r="VYT297" s="223"/>
      <c r="VYU297" s="223"/>
      <c r="VYV297" s="333"/>
      <c r="VYW297" s="333"/>
      <c r="VYX297" s="223"/>
      <c r="VYY297" s="418"/>
      <c r="VYZ297" s="418"/>
      <c r="VZA297" s="331"/>
      <c r="VZB297" s="332"/>
      <c r="VZC297" s="418"/>
      <c r="VZD297" s="223"/>
      <c r="VZE297" s="223"/>
      <c r="VZF297" s="333"/>
      <c r="VZG297" s="333"/>
      <c r="VZH297" s="223"/>
      <c r="VZI297" s="418"/>
      <c r="VZJ297" s="418"/>
      <c r="VZK297" s="331"/>
      <c r="VZL297" s="332"/>
      <c r="VZM297" s="418"/>
      <c r="VZN297" s="223"/>
      <c r="VZO297" s="223"/>
      <c r="VZP297" s="333"/>
      <c r="VZQ297" s="333"/>
      <c r="VZR297" s="223"/>
      <c r="VZS297" s="418"/>
      <c r="VZT297" s="418"/>
      <c r="VZU297" s="331"/>
      <c r="VZV297" s="332"/>
      <c r="VZW297" s="418"/>
      <c r="VZX297" s="223"/>
      <c r="VZY297" s="223"/>
      <c r="VZZ297" s="333"/>
      <c r="WAA297" s="333"/>
      <c r="WAB297" s="223"/>
      <c r="WAC297" s="418"/>
      <c r="WAD297" s="418"/>
      <c r="WAE297" s="331"/>
      <c r="WAF297" s="332"/>
      <c r="WAG297" s="418"/>
      <c r="WAH297" s="223"/>
      <c r="WAI297" s="223"/>
      <c r="WAJ297" s="333"/>
      <c r="WAK297" s="333"/>
      <c r="WAL297" s="223"/>
      <c r="WAM297" s="418"/>
      <c r="WAN297" s="418"/>
      <c r="WAO297" s="331"/>
      <c r="WAP297" s="332"/>
      <c r="WAQ297" s="418"/>
      <c r="WAR297" s="223"/>
      <c r="WAS297" s="223"/>
      <c r="WAT297" s="333"/>
      <c r="WAU297" s="333"/>
      <c r="WAV297" s="223"/>
      <c r="WAW297" s="418"/>
      <c r="WAX297" s="418"/>
      <c r="WAY297" s="331"/>
      <c r="WAZ297" s="332"/>
      <c r="WBA297" s="418"/>
      <c r="WBB297" s="223"/>
      <c r="WBC297" s="223"/>
      <c r="WBD297" s="333"/>
      <c r="WBE297" s="333"/>
      <c r="WBF297" s="223"/>
      <c r="WBG297" s="418"/>
      <c r="WBH297" s="418"/>
      <c r="WBI297" s="331"/>
      <c r="WBJ297" s="332"/>
      <c r="WBK297" s="418"/>
      <c r="WBL297" s="223"/>
      <c r="WBM297" s="223"/>
      <c r="WBN297" s="333"/>
      <c r="WBO297" s="333"/>
      <c r="WBP297" s="223"/>
      <c r="WBQ297" s="418"/>
      <c r="WBR297" s="418"/>
      <c r="WBS297" s="331"/>
      <c r="WBT297" s="332"/>
      <c r="WBU297" s="418"/>
      <c r="WBV297" s="223"/>
      <c r="WBW297" s="223"/>
      <c r="WBX297" s="333"/>
      <c r="WBY297" s="333"/>
      <c r="WBZ297" s="223"/>
      <c r="WCA297" s="418"/>
      <c r="WCB297" s="418"/>
      <c r="WCC297" s="331"/>
      <c r="WCD297" s="332"/>
      <c r="WCE297" s="418"/>
      <c r="WCF297" s="223"/>
      <c r="WCG297" s="223"/>
      <c r="WCH297" s="333"/>
      <c r="WCI297" s="333"/>
      <c r="WCJ297" s="223"/>
      <c r="WCK297" s="418"/>
      <c r="WCL297" s="418"/>
      <c r="WCM297" s="331"/>
      <c r="WCN297" s="332"/>
      <c r="WCO297" s="418"/>
      <c r="WCP297" s="223"/>
      <c r="WCQ297" s="223"/>
      <c r="WCR297" s="333"/>
      <c r="WCS297" s="333"/>
      <c r="WCT297" s="223"/>
      <c r="WCU297" s="418"/>
      <c r="WCV297" s="418"/>
      <c r="WCW297" s="331"/>
      <c r="WCX297" s="332"/>
      <c r="WCY297" s="418"/>
      <c r="WCZ297" s="223"/>
      <c r="WDA297" s="223"/>
      <c r="WDB297" s="333"/>
      <c r="WDC297" s="333"/>
      <c r="WDD297" s="223"/>
      <c r="WDE297" s="418"/>
      <c r="WDF297" s="418"/>
      <c r="WDG297" s="331"/>
      <c r="WDH297" s="332"/>
      <c r="WDI297" s="418"/>
      <c r="WDJ297" s="223"/>
      <c r="WDK297" s="223"/>
      <c r="WDL297" s="333"/>
      <c r="WDM297" s="333"/>
      <c r="WDN297" s="223"/>
      <c r="WDO297" s="418"/>
      <c r="WDP297" s="418"/>
      <c r="WDQ297" s="331"/>
      <c r="WDR297" s="332"/>
      <c r="WDS297" s="418"/>
      <c r="WDT297" s="223"/>
      <c r="WDU297" s="223"/>
      <c r="WDV297" s="333"/>
      <c r="WDW297" s="333"/>
      <c r="WDX297" s="223"/>
      <c r="WDY297" s="418"/>
      <c r="WDZ297" s="418"/>
      <c r="WEA297" s="331"/>
      <c r="WEB297" s="332"/>
      <c r="WEC297" s="418"/>
      <c r="WED297" s="223"/>
      <c r="WEE297" s="223"/>
      <c r="WEF297" s="333"/>
      <c r="WEG297" s="333"/>
      <c r="WEH297" s="223"/>
      <c r="WEI297" s="418"/>
      <c r="WEJ297" s="418"/>
      <c r="WEK297" s="331"/>
      <c r="WEL297" s="332"/>
      <c r="WEM297" s="418"/>
      <c r="WEN297" s="223"/>
      <c r="WEO297" s="223"/>
      <c r="WEP297" s="333"/>
      <c r="WEQ297" s="333"/>
      <c r="WER297" s="223"/>
      <c r="WES297" s="418"/>
      <c r="WET297" s="418"/>
      <c r="WEU297" s="331"/>
      <c r="WEV297" s="332"/>
      <c r="WEW297" s="418"/>
      <c r="WEX297" s="223"/>
      <c r="WEY297" s="223"/>
      <c r="WEZ297" s="333"/>
      <c r="WFA297" s="333"/>
      <c r="WFB297" s="223"/>
      <c r="WFC297" s="418"/>
      <c r="WFD297" s="418"/>
      <c r="WFE297" s="331"/>
      <c r="WFF297" s="332"/>
      <c r="WFG297" s="418"/>
      <c r="WFH297" s="223"/>
      <c r="WFI297" s="223"/>
      <c r="WFJ297" s="333"/>
      <c r="WFK297" s="333"/>
      <c r="WFL297" s="223"/>
      <c r="WFM297" s="418"/>
      <c r="WFN297" s="418"/>
      <c r="WFO297" s="331"/>
      <c r="WFP297" s="332"/>
      <c r="WFQ297" s="418"/>
      <c r="WFR297" s="223"/>
      <c r="WFS297" s="223"/>
      <c r="WFT297" s="333"/>
      <c r="WFU297" s="333"/>
      <c r="WFV297" s="223"/>
      <c r="WFW297" s="418"/>
      <c r="WFX297" s="418"/>
      <c r="WFY297" s="331"/>
      <c r="WFZ297" s="332"/>
      <c r="WGA297" s="418"/>
      <c r="WGB297" s="223"/>
      <c r="WGC297" s="223"/>
      <c r="WGD297" s="333"/>
      <c r="WGE297" s="333"/>
      <c r="WGF297" s="223"/>
      <c r="WGG297" s="418"/>
      <c r="WGH297" s="418"/>
      <c r="WGI297" s="331"/>
      <c r="WGJ297" s="332"/>
      <c r="WGK297" s="418"/>
      <c r="WGL297" s="223"/>
      <c r="WGM297" s="223"/>
      <c r="WGN297" s="333"/>
      <c r="WGO297" s="333"/>
      <c r="WGP297" s="223"/>
      <c r="WGQ297" s="418"/>
      <c r="WGR297" s="418"/>
      <c r="WGS297" s="331"/>
      <c r="WGT297" s="332"/>
      <c r="WGU297" s="418"/>
      <c r="WGV297" s="223"/>
      <c r="WGW297" s="223"/>
      <c r="WGX297" s="333"/>
      <c r="WGY297" s="333"/>
      <c r="WGZ297" s="223"/>
      <c r="WHA297" s="418"/>
      <c r="WHB297" s="418"/>
      <c r="WHC297" s="331"/>
      <c r="WHD297" s="332"/>
      <c r="WHE297" s="418"/>
      <c r="WHF297" s="223"/>
      <c r="WHG297" s="223"/>
      <c r="WHH297" s="333"/>
      <c r="WHI297" s="333"/>
      <c r="WHJ297" s="223"/>
      <c r="WHK297" s="418"/>
      <c r="WHL297" s="418"/>
      <c r="WHM297" s="331"/>
      <c r="WHN297" s="332"/>
      <c r="WHO297" s="418"/>
      <c r="WHP297" s="223"/>
      <c r="WHQ297" s="223"/>
      <c r="WHR297" s="333"/>
      <c r="WHS297" s="333"/>
      <c r="WHT297" s="223"/>
      <c r="WHU297" s="418"/>
      <c r="WHV297" s="418"/>
      <c r="WHW297" s="331"/>
      <c r="WHX297" s="332"/>
      <c r="WHY297" s="418"/>
      <c r="WHZ297" s="223"/>
      <c r="WIA297" s="223"/>
      <c r="WIB297" s="333"/>
      <c r="WIC297" s="333"/>
      <c r="WID297" s="223"/>
      <c r="WIE297" s="418"/>
      <c r="WIF297" s="418"/>
      <c r="WIG297" s="331"/>
      <c r="WIH297" s="332"/>
      <c r="WII297" s="418"/>
      <c r="WIJ297" s="223"/>
      <c r="WIK297" s="223"/>
      <c r="WIL297" s="333"/>
      <c r="WIM297" s="333"/>
      <c r="WIN297" s="223"/>
      <c r="WIO297" s="418"/>
      <c r="WIP297" s="418"/>
      <c r="WIQ297" s="331"/>
      <c r="WIR297" s="332"/>
      <c r="WIS297" s="418"/>
      <c r="WIT297" s="223"/>
      <c r="WIU297" s="223"/>
      <c r="WIV297" s="333"/>
      <c r="WIW297" s="333"/>
      <c r="WIX297" s="223"/>
      <c r="WIY297" s="418"/>
      <c r="WIZ297" s="418"/>
      <c r="WJA297" s="331"/>
      <c r="WJB297" s="332"/>
      <c r="WJC297" s="418"/>
      <c r="WJD297" s="223"/>
      <c r="WJE297" s="223"/>
      <c r="WJF297" s="333"/>
      <c r="WJG297" s="333"/>
      <c r="WJH297" s="223"/>
      <c r="WJI297" s="418"/>
      <c r="WJJ297" s="418"/>
      <c r="WJK297" s="331"/>
      <c r="WJL297" s="332"/>
      <c r="WJM297" s="418"/>
      <c r="WJN297" s="223"/>
      <c r="WJO297" s="223"/>
      <c r="WJP297" s="333"/>
      <c r="WJQ297" s="333"/>
      <c r="WJR297" s="223"/>
      <c r="WJS297" s="418"/>
      <c r="WJT297" s="418"/>
      <c r="WJU297" s="331"/>
      <c r="WJV297" s="332"/>
      <c r="WJW297" s="418"/>
      <c r="WJX297" s="223"/>
      <c r="WJY297" s="223"/>
      <c r="WJZ297" s="333"/>
      <c r="WKA297" s="333"/>
      <c r="WKB297" s="223"/>
      <c r="WKC297" s="418"/>
      <c r="WKD297" s="418"/>
      <c r="WKE297" s="331"/>
      <c r="WKF297" s="332"/>
      <c r="WKG297" s="418"/>
      <c r="WKH297" s="223"/>
      <c r="WKI297" s="223"/>
      <c r="WKJ297" s="333"/>
      <c r="WKK297" s="333"/>
      <c r="WKL297" s="223"/>
      <c r="WKM297" s="418"/>
      <c r="WKN297" s="418"/>
      <c r="WKO297" s="331"/>
      <c r="WKP297" s="332"/>
      <c r="WKQ297" s="418"/>
      <c r="WKR297" s="223"/>
      <c r="WKS297" s="223"/>
      <c r="WKT297" s="333"/>
      <c r="WKU297" s="333"/>
      <c r="WKV297" s="223"/>
      <c r="WKW297" s="418"/>
      <c r="WKX297" s="418"/>
      <c r="WKY297" s="331"/>
      <c r="WKZ297" s="332"/>
      <c r="WLA297" s="418"/>
      <c r="WLB297" s="223"/>
      <c r="WLC297" s="223"/>
      <c r="WLD297" s="333"/>
      <c r="WLE297" s="333"/>
      <c r="WLF297" s="223"/>
      <c r="WLG297" s="418"/>
      <c r="WLH297" s="418"/>
      <c r="WLI297" s="331"/>
      <c r="WLJ297" s="332"/>
      <c r="WLK297" s="418"/>
      <c r="WLL297" s="223"/>
      <c r="WLM297" s="223"/>
      <c r="WLN297" s="333"/>
      <c r="WLO297" s="333"/>
      <c r="WLP297" s="223"/>
      <c r="WLQ297" s="418"/>
      <c r="WLR297" s="418"/>
      <c r="WLS297" s="331"/>
      <c r="WLT297" s="332"/>
      <c r="WLU297" s="418"/>
      <c r="WLV297" s="223"/>
      <c r="WLW297" s="223"/>
      <c r="WLX297" s="333"/>
      <c r="WLY297" s="333"/>
      <c r="WLZ297" s="223"/>
      <c r="WMA297" s="418"/>
      <c r="WMB297" s="418"/>
      <c r="WMC297" s="331"/>
      <c r="WMD297" s="332"/>
      <c r="WME297" s="418"/>
      <c r="WMF297" s="223"/>
      <c r="WMG297" s="223"/>
      <c r="WMH297" s="333"/>
      <c r="WMI297" s="333"/>
      <c r="WMJ297" s="223"/>
      <c r="WMK297" s="418"/>
      <c r="WML297" s="418"/>
      <c r="WMM297" s="331"/>
      <c r="WMN297" s="332"/>
      <c r="WMO297" s="418"/>
      <c r="WMP297" s="223"/>
      <c r="WMQ297" s="223"/>
      <c r="WMR297" s="333"/>
      <c r="WMS297" s="333"/>
      <c r="WMT297" s="223"/>
      <c r="WMU297" s="418"/>
      <c r="WMV297" s="418"/>
      <c r="WMW297" s="331"/>
      <c r="WMX297" s="332"/>
      <c r="WMY297" s="418"/>
      <c r="WMZ297" s="223"/>
      <c r="WNA297" s="223"/>
      <c r="WNB297" s="333"/>
      <c r="WNC297" s="333"/>
      <c r="WND297" s="223"/>
      <c r="WNE297" s="418"/>
      <c r="WNF297" s="418"/>
      <c r="WNG297" s="331"/>
      <c r="WNH297" s="332"/>
      <c r="WNI297" s="418"/>
      <c r="WNJ297" s="223"/>
      <c r="WNK297" s="223"/>
      <c r="WNL297" s="333"/>
      <c r="WNM297" s="333"/>
      <c r="WNN297" s="223"/>
      <c r="WNO297" s="418"/>
      <c r="WNP297" s="418"/>
      <c r="WNQ297" s="331"/>
      <c r="WNR297" s="332"/>
      <c r="WNS297" s="418"/>
      <c r="WNT297" s="223"/>
      <c r="WNU297" s="223"/>
      <c r="WNV297" s="333"/>
      <c r="WNW297" s="333"/>
      <c r="WNX297" s="223"/>
      <c r="WNY297" s="418"/>
      <c r="WNZ297" s="418"/>
      <c r="WOA297" s="331"/>
      <c r="WOB297" s="332"/>
      <c r="WOC297" s="418"/>
      <c r="WOD297" s="223"/>
      <c r="WOE297" s="223"/>
      <c r="WOF297" s="333"/>
      <c r="WOG297" s="333"/>
      <c r="WOH297" s="223"/>
      <c r="WOI297" s="418"/>
      <c r="WOJ297" s="418"/>
      <c r="WOK297" s="331"/>
      <c r="WOL297" s="332"/>
      <c r="WOM297" s="418"/>
      <c r="WON297" s="223"/>
      <c r="WOO297" s="223"/>
      <c r="WOP297" s="333"/>
      <c r="WOQ297" s="333"/>
      <c r="WOR297" s="223"/>
      <c r="WOS297" s="418"/>
      <c r="WOT297" s="418"/>
      <c r="WOU297" s="331"/>
      <c r="WOV297" s="332"/>
      <c r="WOW297" s="418"/>
      <c r="WOX297" s="223"/>
      <c r="WOY297" s="223"/>
      <c r="WOZ297" s="333"/>
      <c r="WPA297" s="333"/>
      <c r="WPB297" s="223"/>
      <c r="WPC297" s="418"/>
      <c r="WPD297" s="418"/>
      <c r="WPE297" s="331"/>
      <c r="WPF297" s="332"/>
      <c r="WPG297" s="418"/>
      <c r="WPH297" s="223"/>
      <c r="WPI297" s="223"/>
      <c r="WPJ297" s="333"/>
      <c r="WPK297" s="333"/>
      <c r="WPL297" s="223"/>
      <c r="WPM297" s="418"/>
      <c r="WPN297" s="418"/>
      <c r="WPO297" s="331"/>
      <c r="WPP297" s="332"/>
      <c r="WPQ297" s="418"/>
      <c r="WPR297" s="223"/>
      <c r="WPS297" s="223"/>
      <c r="WPT297" s="333"/>
      <c r="WPU297" s="333"/>
      <c r="WPV297" s="223"/>
      <c r="WPW297" s="418"/>
      <c r="WPX297" s="418"/>
      <c r="WPY297" s="331"/>
      <c r="WPZ297" s="332"/>
      <c r="WQA297" s="418"/>
      <c r="WQB297" s="223"/>
      <c r="WQC297" s="223"/>
      <c r="WQD297" s="333"/>
      <c r="WQE297" s="333"/>
      <c r="WQF297" s="223"/>
      <c r="WQG297" s="418"/>
      <c r="WQH297" s="418"/>
      <c r="WQI297" s="331"/>
      <c r="WQJ297" s="332"/>
      <c r="WQK297" s="418"/>
      <c r="WQL297" s="223"/>
      <c r="WQM297" s="223"/>
      <c r="WQN297" s="333"/>
      <c r="WQO297" s="333"/>
      <c r="WQP297" s="223"/>
      <c r="WQQ297" s="418"/>
      <c r="WQR297" s="418"/>
      <c r="WQS297" s="331"/>
      <c r="WQT297" s="332"/>
      <c r="WQU297" s="418"/>
      <c r="WQV297" s="223"/>
      <c r="WQW297" s="223"/>
      <c r="WQX297" s="333"/>
      <c r="WQY297" s="333"/>
      <c r="WQZ297" s="223"/>
      <c r="WRA297" s="418"/>
      <c r="WRB297" s="418"/>
      <c r="WRC297" s="331"/>
      <c r="WRD297" s="332"/>
      <c r="WRE297" s="418"/>
      <c r="WRF297" s="223"/>
      <c r="WRG297" s="223"/>
      <c r="WRH297" s="333"/>
      <c r="WRI297" s="333"/>
      <c r="WRJ297" s="223"/>
      <c r="WRK297" s="418"/>
      <c r="WRL297" s="418"/>
      <c r="WRM297" s="331"/>
      <c r="WRN297" s="332"/>
      <c r="WRO297" s="418"/>
      <c r="WRP297" s="223"/>
      <c r="WRQ297" s="223"/>
      <c r="WRR297" s="333"/>
      <c r="WRS297" s="333"/>
      <c r="WRT297" s="223"/>
      <c r="WRU297" s="418"/>
      <c r="WRV297" s="418"/>
      <c r="WRW297" s="331"/>
      <c r="WRX297" s="332"/>
      <c r="WRY297" s="418"/>
      <c r="WRZ297" s="223"/>
      <c r="WSA297" s="223"/>
      <c r="WSB297" s="333"/>
      <c r="WSC297" s="333"/>
      <c r="WSD297" s="223"/>
      <c r="WSE297" s="418"/>
      <c r="WSF297" s="418"/>
      <c r="WSG297" s="331"/>
      <c r="WSH297" s="332"/>
      <c r="WSI297" s="418"/>
      <c r="WSJ297" s="223"/>
      <c r="WSK297" s="223"/>
      <c r="WSL297" s="333"/>
      <c r="WSM297" s="333"/>
      <c r="WSN297" s="223"/>
      <c r="WSO297" s="418"/>
      <c r="WSP297" s="418"/>
      <c r="WSQ297" s="331"/>
      <c r="WSR297" s="332"/>
      <c r="WSS297" s="418"/>
      <c r="WST297" s="223"/>
      <c r="WSU297" s="223"/>
      <c r="WSV297" s="333"/>
      <c r="WSW297" s="333"/>
      <c r="WSX297" s="223"/>
      <c r="WSY297" s="418"/>
      <c r="WSZ297" s="418"/>
      <c r="WTA297" s="331"/>
      <c r="WTB297" s="332"/>
      <c r="WTC297" s="418"/>
      <c r="WTD297" s="223"/>
      <c r="WTE297" s="223"/>
      <c r="WTF297" s="333"/>
      <c r="WTG297" s="333"/>
      <c r="WTH297" s="223"/>
      <c r="WTI297" s="418"/>
      <c r="WTJ297" s="418"/>
      <c r="WTK297" s="331"/>
      <c r="WTL297" s="332"/>
      <c r="WTM297" s="418"/>
      <c r="WTN297" s="223"/>
      <c r="WTO297" s="223"/>
      <c r="WTP297" s="333"/>
      <c r="WTQ297" s="333"/>
      <c r="WTR297" s="223"/>
      <c r="WTS297" s="418"/>
      <c r="WTT297" s="418"/>
      <c r="WTU297" s="331"/>
      <c r="WTV297" s="332"/>
      <c r="WTW297" s="418"/>
      <c r="WTX297" s="223"/>
      <c r="WTY297" s="223"/>
      <c r="WTZ297" s="333"/>
      <c r="WUA297" s="333"/>
      <c r="WUB297" s="223"/>
      <c r="WUC297" s="418"/>
      <c r="WUD297" s="418"/>
      <c r="WUE297" s="331"/>
      <c r="WUF297" s="332"/>
      <c r="WUG297" s="418"/>
      <c r="WUH297" s="223"/>
      <c r="WUI297" s="223"/>
      <c r="WUJ297" s="333"/>
      <c r="WUK297" s="333"/>
      <c r="WUL297" s="223"/>
      <c r="WUM297" s="418"/>
      <c r="WUN297" s="418"/>
      <c r="WUO297" s="331"/>
      <c r="WUP297" s="332"/>
      <c r="WUQ297" s="418"/>
      <c r="WUR297" s="223"/>
      <c r="WUS297" s="223"/>
      <c r="WUT297" s="333"/>
      <c r="WUU297" s="333"/>
      <c r="WUV297" s="223"/>
      <c r="WUW297" s="418"/>
      <c r="WUX297" s="418"/>
      <c r="WUY297" s="331"/>
      <c r="WUZ297" s="332"/>
      <c r="WVA297" s="418"/>
      <c r="WVB297" s="223"/>
      <c r="WVC297" s="223"/>
      <c r="WVD297" s="333"/>
      <c r="WVE297" s="333"/>
      <c r="WVF297" s="223"/>
      <c r="WVG297" s="418"/>
      <c r="WVH297" s="418"/>
      <c r="WVI297" s="331"/>
      <c r="WVJ297" s="332"/>
      <c r="WVK297" s="418"/>
      <c r="WVL297" s="223"/>
      <c r="WVM297" s="223"/>
      <c r="WVN297" s="333"/>
      <c r="WVO297" s="333"/>
      <c r="WVP297" s="223"/>
      <c r="WVQ297" s="418"/>
      <c r="WVR297" s="418"/>
      <c r="WVS297" s="331"/>
      <c r="WVT297" s="332"/>
      <c r="WVU297" s="418"/>
      <c r="WVV297" s="223"/>
      <c r="WVW297" s="223"/>
      <c r="WVX297" s="333"/>
      <c r="WVY297" s="333"/>
      <c r="WVZ297" s="223"/>
      <c r="WWA297" s="418"/>
      <c r="WWB297" s="418"/>
      <c r="WWC297" s="331"/>
      <c r="WWD297" s="332"/>
      <c r="WWE297" s="418"/>
      <c r="WWF297" s="223"/>
      <c r="WWG297" s="223"/>
      <c r="WWH297" s="333"/>
      <c r="WWI297" s="333"/>
      <c r="WWJ297" s="223"/>
      <c r="WWK297" s="418"/>
      <c r="WWL297" s="418"/>
      <c r="WWM297" s="331"/>
      <c r="WWN297" s="332"/>
      <c r="WWO297" s="418"/>
      <c r="WWP297" s="223"/>
      <c r="WWQ297" s="223"/>
      <c r="WWR297" s="333"/>
      <c r="WWS297" s="333"/>
      <c r="WWT297" s="223"/>
      <c r="WWU297" s="418"/>
      <c r="WWV297" s="418"/>
      <c r="WWW297" s="331"/>
      <c r="WWX297" s="332"/>
      <c r="WWY297" s="418"/>
      <c r="WWZ297" s="223"/>
      <c r="WXA297" s="223"/>
      <c r="WXB297" s="333"/>
      <c r="WXC297" s="333"/>
      <c r="WXD297" s="223"/>
      <c r="WXE297" s="418"/>
      <c r="WXF297" s="418"/>
      <c r="WXG297" s="331"/>
      <c r="WXH297" s="332"/>
      <c r="WXI297" s="418"/>
      <c r="WXJ297" s="223"/>
      <c r="WXK297" s="223"/>
      <c r="WXL297" s="333"/>
      <c r="WXM297" s="333"/>
      <c r="WXN297" s="223"/>
      <c r="WXO297" s="418"/>
      <c r="WXP297" s="418"/>
      <c r="WXQ297" s="331"/>
      <c r="WXR297" s="332"/>
      <c r="WXS297" s="418"/>
      <c r="WXT297" s="223"/>
      <c r="WXU297" s="223"/>
      <c r="WXV297" s="333"/>
      <c r="WXW297" s="333"/>
      <c r="WXX297" s="223"/>
      <c r="WXY297" s="418"/>
      <c r="WXZ297" s="418"/>
      <c r="WYA297" s="331"/>
      <c r="WYB297" s="332"/>
      <c r="WYC297" s="418"/>
      <c r="WYD297" s="223"/>
      <c r="WYE297" s="223"/>
      <c r="WYF297" s="333"/>
      <c r="WYG297" s="333"/>
      <c r="WYH297" s="223"/>
      <c r="WYI297" s="418"/>
      <c r="WYJ297" s="418"/>
      <c r="WYK297" s="331"/>
      <c r="WYL297" s="332"/>
      <c r="WYM297" s="418"/>
      <c r="WYN297" s="223"/>
      <c r="WYO297" s="223"/>
      <c r="WYP297" s="333"/>
      <c r="WYQ297" s="333"/>
      <c r="WYR297" s="223"/>
      <c r="WYS297" s="418"/>
      <c r="WYT297" s="418"/>
      <c r="WYU297" s="331"/>
      <c r="WYV297" s="332"/>
      <c r="WYW297" s="418"/>
      <c r="WYX297" s="223"/>
      <c r="WYY297" s="223"/>
      <c r="WYZ297" s="333"/>
      <c r="WZA297" s="333"/>
      <c r="WZB297" s="223"/>
      <c r="WZC297" s="418"/>
      <c r="WZD297" s="418"/>
      <c r="WZE297" s="331"/>
      <c r="WZF297" s="332"/>
      <c r="WZG297" s="418"/>
      <c r="WZH297" s="223"/>
      <c r="WZI297" s="223"/>
      <c r="WZJ297" s="333"/>
      <c r="WZK297" s="333"/>
      <c r="WZL297" s="223"/>
      <c r="WZM297" s="418"/>
      <c r="WZN297" s="418"/>
      <c r="WZO297" s="331"/>
      <c r="WZP297" s="332"/>
      <c r="WZQ297" s="418"/>
      <c r="WZR297" s="223"/>
      <c r="WZS297" s="223"/>
      <c r="WZT297" s="333"/>
      <c r="WZU297" s="333"/>
      <c r="WZV297" s="223"/>
      <c r="WZW297" s="418"/>
      <c r="WZX297" s="418"/>
      <c r="WZY297" s="331"/>
      <c r="WZZ297" s="332"/>
      <c r="XAA297" s="418"/>
      <c r="XAB297" s="223"/>
      <c r="XAC297" s="223"/>
      <c r="XAD297" s="333"/>
      <c r="XAE297" s="333"/>
      <c r="XAF297" s="223"/>
      <c r="XAG297" s="418"/>
      <c r="XAH297" s="418"/>
      <c r="XAI297" s="331"/>
      <c r="XAJ297" s="332"/>
      <c r="XAK297" s="418"/>
      <c r="XAL297" s="223"/>
      <c r="XAM297" s="223"/>
      <c r="XAN297" s="333"/>
      <c r="XAO297" s="333"/>
      <c r="XAP297" s="223"/>
      <c r="XAQ297" s="418"/>
      <c r="XAR297" s="418"/>
      <c r="XAS297" s="331"/>
      <c r="XAT297" s="332"/>
      <c r="XAU297" s="418"/>
      <c r="XAV297" s="223"/>
      <c r="XAW297" s="223"/>
      <c r="XAX297" s="333"/>
      <c r="XAY297" s="333"/>
      <c r="XAZ297" s="223"/>
      <c r="XBA297" s="418"/>
      <c r="XBB297" s="418"/>
      <c r="XBC297" s="331"/>
      <c r="XBD297" s="332"/>
      <c r="XBE297" s="418"/>
      <c r="XBF297" s="223"/>
      <c r="XBG297" s="223"/>
      <c r="XBH297" s="333"/>
      <c r="XBI297" s="333"/>
      <c r="XBJ297" s="223"/>
      <c r="XBK297" s="418"/>
      <c r="XBL297" s="418"/>
      <c r="XBM297" s="331"/>
      <c r="XBN297" s="332"/>
      <c r="XBO297" s="418"/>
      <c r="XBP297" s="223"/>
      <c r="XBQ297" s="223"/>
      <c r="XBR297" s="333"/>
      <c r="XBS297" s="333"/>
      <c r="XBT297" s="223"/>
      <c r="XBU297" s="418"/>
      <c r="XBV297" s="418"/>
      <c r="XBW297" s="331"/>
      <c r="XBX297" s="332"/>
      <c r="XBY297" s="418"/>
      <c r="XBZ297" s="223"/>
      <c r="XCA297" s="223"/>
      <c r="XCB297" s="333"/>
      <c r="XCC297" s="333"/>
      <c r="XCD297" s="223"/>
      <c r="XCE297" s="418"/>
      <c r="XCF297" s="418"/>
      <c r="XCG297" s="331"/>
      <c r="XCH297" s="332"/>
      <c r="XCI297" s="418"/>
      <c r="XCJ297" s="223"/>
      <c r="XCK297" s="223"/>
      <c r="XCL297" s="333"/>
      <c r="XCM297" s="333"/>
      <c r="XCN297" s="223"/>
      <c r="XCO297" s="418"/>
      <c r="XCP297" s="418"/>
      <c r="XCQ297" s="331"/>
      <c r="XCR297" s="332"/>
      <c r="XCS297" s="418"/>
      <c r="XCT297" s="223"/>
      <c r="XCU297" s="223"/>
      <c r="XCV297" s="333"/>
      <c r="XCW297" s="333"/>
      <c r="XCX297" s="223"/>
      <c r="XCY297" s="418"/>
      <c r="XCZ297" s="418"/>
      <c r="XDA297" s="331"/>
      <c r="XDB297" s="332"/>
      <c r="XDC297" s="418"/>
      <c r="XDD297" s="223"/>
      <c r="XDE297" s="223"/>
      <c r="XDF297" s="333"/>
      <c r="XDG297" s="333"/>
      <c r="XDH297" s="223"/>
      <c r="XDI297" s="418"/>
      <c r="XDJ297" s="418"/>
      <c r="XDK297" s="331"/>
      <c r="XDL297" s="332"/>
      <c r="XDM297" s="418"/>
      <c r="XDN297" s="223"/>
      <c r="XDO297" s="223"/>
      <c r="XDP297" s="333"/>
      <c r="XDQ297" s="333"/>
      <c r="XDR297" s="223"/>
      <c r="XDS297" s="418"/>
      <c r="XDT297" s="418"/>
      <c r="XDU297" s="331"/>
      <c r="XDV297" s="332"/>
      <c r="XDW297" s="418"/>
      <c r="XDX297" s="223"/>
      <c r="XDY297" s="223"/>
      <c r="XDZ297" s="333"/>
      <c r="XEA297" s="333"/>
      <c r="XEB297" s="223"/>
      <c r="XEC297" s="418"/>
      <c r="XED297" s="418"/>
      <c r="XEE297" s="331"/>
      <c r="XEF297" s="332"/>
      <c r="XEG297" s="418"/>
      <c r="XEH297" s="223"/>
      <c r="XEI297" s="223"/>
      <c r="XEJ297" s="333"/>
      <c r="XEK297" s="333"/>
      <c r="XEL297" s="223"/>
      <c r="XEM297" s="418"/>
      <c r="XEN297" s="418"/>
      <c r="XEO297" s="331"/>
      <c r="XEP297" s="332"/>
    </row>
    <row r="298" spans="1:16370" s="316" customFormat="1" ht="23.25" customHeight="1">
      <c r="A298" s="312">
        <v>83370</v>
      </c>
      <c r="B298" s="312" t="s">
        <v>16</v>
      </c>
      <c r="C298" s="312" t="s">
        <v>2153</v>
      </c>
      <c r="D298" s="313" t="s">
        <v>2284</v>
      </c>
      <c r="E298" s="312" t="s">
        <v>486</v>
      </c>
      <c r="F298" s="667">
        <v>1</v>
      </c>
      <c r="G298" s="315"/>
      <c r="H298" s="314">
        <v>195.51</v>
      </c>
      <c r="I298" s="530">
        <f>(H298*(1+$J$4))</f>
        <v>244.27</v>
      </c>
      <c r="J298" s="314">
        <f t="shared" ref="J298:J306" si="65">F298*I298</f>
        <v>244.27</v>
      </c>
    </row>
    <row r="299" spans="1:16370" s="321" customFormat="1" ht="23.25" customHeight="1">
      <c r="A299" s="312" t="s">
        <v>902</v>
      </c>
      <c r="B299" s="312" t="s">
        <v>485</v>
      </c>
      <c r="C299" s="312" t="s">
        <v>2154</v>
      </c>
      <c r="D299" s="313" t="s">
        <v>714</v>
      </c>
      <c r="E299" s="312" t="s">
        <v>486</v>
      </c>
      <c r="F299" s="667">
        <v>1</v>
      </c>
      <c r="G299" s="315"/>
      <c r="H299" s="314">
        <v>537.99</v>
      </c>
      <c r="I299" s="530">
        <f t="shared" ref="I299:I343" si="66">(H299*(1+$J$4))</f>
        <v>672.16</v>
      </c>
      <c r="J299" s="314">
        <f t="shared" si="65"/>
        <v>672.16</v>
      </c>
    </row>
    <row r="300" spans="1:16370" s="316" customFormat="1" ht="23.25" customHeight="1">
      <c r="A300" s="317">
        <v>83387</v>
      </c>
      <c r="B300" s="317" t="s">
        <v>16</v>
      </c>
      <c r="C300" s="312" t="s">
        <v>2155</v>
      </c>
      <c r="D300" s="370" t="s">
        <v>290</v>
      </c>
      <c r="E300" s="312" t="s">
        <v>486</v>
      </c>
      <c r="F300" s="667">
        <v>1</v>
      </c>
      <c r="G300" s="315"/>
      <c r="H300" s="318">
        <v>5.83</v>
      </c>
      <c r="I300" s="530">
        <f t="shared" si="66"/>
        <v>7.28</v>
      </c>
      <c r="J300" s="318">
        <f t="shared" si="65"/>
        <v>7.28</v>
      </c>
    </row>
    <row r="301" spans="1:16370" s="321" customFormat="1" ht="23.25" customHeight="1">
      <c r="A301" s="312" t="s">
        <v>902</v>
      </c>
      <c r="B301" s="312" t="s">
        <v>485</v>
      </c>
      <c r="C301" s="312" t="s">
        <v>2156</v>
      </c>
      <c r="D301" s="313" t="s">
        <v>2361</v>
      </c>
      <c r="E301" s="312" t="s">
        <v>486</v>
      </c>
      <c r="F301" s="667">
        <v>4</v>
      </c>
      <c r="G301" s="315"/>
      <c r="H301" s="314">
        <v>15</v>
      </c>
      <c r="I301" s="77">
        <f t="shared" ref="I301:I306" si="67">(H301*(1+$J$5))</f>
        <v>16.920000000000002</v>
      </c>
      <c r="J301" s="314">
        <f t="shared" si="65"/>
        <v>67.680000000000007</v>
      </c>
    </row>
    <row r="302" spans="1:16370" s="321" customFormat="1" ht="23.25" customHeight="1">
      <c r="A302" s="312" t="s">
        <v>902</v>
      </c>
      <c r="B302" s="312" t="s">
        <v>485</v>
      </c>
      <c r="C302" s="312" t="s">
        <v>2157</v>
      </c>
      <c r="D302" s="313" t="s">
        <v>2362</v>
      </c>
      <c r="E302" s="312" t="s">
        <v>486</v>
      </c>
      <c r="F302" s="667">
        <v>4</v>
      </c>
      <c r="G302" s="315"/>
      <c r="H302" s="314">
        <v>6.56</v>
      </c>
      <c r="I302" s="77">
        <f t="shared" si="67"/>
        <v>7.4</v>
      </c>
      <c r="J302" s="314">
        <f t="shared" si="65"/>
        <v>29.6</v>
      </c>
    </row>
    <row r="303" spans="1:16370" s="321" customFormat="1" ht="32.25" customHeight="1">
      <c r="A303" s="312" t="s">
        <v>902</v>
      </c>
      <c r="B303" s="312" t="s">
        <v>485</v>
      </c>
      <c r="C303" s="312" t="s">
        <v>2158</v>
      </c>
      <c r="D303" s="313" t="s">
        <v>2364</v>
      </c>
      <c r="E303" s="312" t="s">
        <v>486</v>
      </c>
      <c r="F303" s="667">
        <v>4</v>
      </c>
      <c r="G303" s="315"/>
      <c r="H303" s="314">
        <v>0.1</v>
      </c>
      <c r="I303" s="77">
        <f t="shared" si="67"/>
        <v>0.11</v>
      </c>
      <c r="J303" s="314">
        <f t="shared" si="65"/>
        <v>0.44</v>
      </c>
    </row>
    <row r="304" spans="1:16370" s="321" customFormat="1" ht="23.25" customHeight="1">
      <c r="A304" s="312">
        <v>83387</v>
      </c>
      <c r="B304" s="312" t="s">
        <v>16</v>
      </c>
      <c r="C304" s="312" t="s">
        <v>2159</v>
      </c>
      <c r="D304" s="313" t="s">
        <v>2363</v>
      </c>
      <c r="E304" s="312" t="s">
        <v>486</v>
      </c>
      <c r="F304" s="667">
        <v>1</v>
      </c>
      <c r="G304" s="315"/>
      <c r="H304" s="314">
        <v>5.83</v>
      </c>
      <c r="I304" s="77">
        <f t="shared" si="67"/>
        <v>6.58</v>
      </c>
      <c r="J304" s="314">
        <f t="shared" si="65"/>
        <v>6.58</v>
      </c>
    </row>
    <row r="305" spans="1:16370" s="321" customFormat="1" ht="23.25" customHeight="1">
      <c r="A305" s="312">
        <v>84676</v>
      </c>
      <c r="B305" s="312" t="s">
        <v>16</v>
      </c>
      <c r="C305" s="312" t="s">
        <v>2160</v>
      </c>
      <c r="D305" s="313" t="s">
        <v>2365</v>
      </c>
      <c r="E305" s="312" t="s">
        <v>486</v>
      </c>
      <c r="F305" s="667">
        <v>1</v>
      </c>
      <c r="G305" s="315"/>
      <c r="H305" s="314">
        <v>392.91</v>
      </c>
      <c r="I305" s="77">
        <f t="shared" si="67"/>
        <v>443.12</v>
      </c>
      <c r="J305" s="314">
        <f t="shared" si="65"/>
        <v>443.12</v>
      </c>
    </row>
    <row r="306" spans="1:16370" s="372" customFormat="1" ht="23.25" customHeight="1">
      <c r="A306" s="312" t="s">
        <v>902</v>
      </c>
      <c r="B306" s="312" t="s">
        <v>485</v>
      </c>
      <c r="C306" s="312" t="s">
        <v>2161</v>
      </c>
      <c r="D306" s="313" t="s">
        <v>2366</v>
      </c>
      <c r="E306" s="312" t="s">
        <v>486</v>
      </c>
      <c r="F306" s="667">
        <v>1</v>
      </c>
      <c r="G306" s="315"/>
      <c r="H306" s="314">
        <v>825.3</v>
      </c>
      <c r="I306" s="77">
        <f t="shared" si="67"/>
        <v>930.77</v>
      </c>
      <c r="J306" s="314">
        <f t="shared" si="65"/>
        <v>930.77</v>
      </c>
      <c r="K306" s="418"/>
      <c r="L306" s="223"/>
      <c r="M306" s="223"/>
      <c r="N306" s="333"/>
      <c r="O306" s="333"/>
      <c r="P306" s="223"/>
      <c r="Q306" s="418"/>
      <c r="R306" s="418"/>
      <c r="S306" s="331"/>
      <c r="T306" s="332"/>
      <c r="U306" s="418"/>
      <c r="V306" s="223"/>
      <c r="W306" s="223"/>
      <c r="X306" s="333"/>
      <c r="Y306" s="333"/>
      <c r="Z306" s="223"/>
      <c r="AA306" s="418"/>
      <c r="AB306" s="418"/>
      <c r="AC306" s="331"/>
      <c r="AD306" s="332"/>
      <c r="AE306" s="418"/>
      <c r="AF306" s="223"/>
      <c r="AG306" s="223"/>
      <c r="AH306" s="333"/>
      <c r="AI306" s="333"/>
      <c r="AJ306" s="223"/>
      <c r="AK306" s="418"/>
      <c r="AL306" s="418"/>
      <c r="AM306" s="331"/>
      <c r="AN306" s="332"/>
      <c r="AO306" s="418"/>
      <c r="AP306" s="223"/>
      <c r="AQ306" s="223"/>
      <c r="AR306" s="333"/>
      <c r="AS306" s="333"/>
      <c r="AT306" s="223"/>
      <c r="AU306" s="418"/>
      <c r="AV306" s="418"/>
      <c r="AW306" s="331"/>
      <c r="AX306" s="332"/>
      <c r="AY306" s="418"/>
      <c r="AZ306" s="223"/>
      <c r="BA306" s="223"/>
      <c r="BB306" s="333"/>
      <c r="BC306" s="333"/>
      <c r="BD306" s="223"/>
      <c r="BE306" s="418"/>
      <c r="BF306" s="418"/>
      <c r="BG306" s="331"/>
      <c r="BH306" s="332"/>
      <c r="BI306" s="418"/>
      <c r="BJ306" s="223"/>
      <c r="BK306" s="223"/>
      <c r="BL306" s="333"/>
      <c r="BM306" s="333"/>
      <c r="BN306" s="223"/>
      <c r="BO306" s="418"/>
      <c r="BP306" s="418"/>
      <c r="BQ306" s="331"/>
      <c r="BR306" s="332"/>
      <c r="BS306" s="418"/>
      <c r="BT306" s="223"/>
      <c r="BU306" s="223"/>
      <c r="BV306" s="333"/>
      <c r="BW306" s="333"/>
      <c r="BX306" s="223"/>
      <c r="BY306" s="418"/>
      <c r="BZ306" s="418"/>
      <c r="CA306" s="331"/>
      <c r="CB306" s="332"/>
      <c r="CC306" s="418"/>
      <c r="CD306" s="223"/>
      <c r="CE306" s="223"/>
      <c r="CF306" s="333"/>
      <c r="CG306" s="333"/>
      <c r="CH306" s="223"/>
      <c r="CI306" s="418"/>
      <c r="CJ306" s="418"/>
      <c r="CK306" s="331"/>
      <c r="CL306" s="332"/>
      <c r="CM306" s="418"/>
      <c r="CN306" s="223"/>
      <c r="CO306" s="223"/>
      <c r="CP306" s="333"/>
      <c r="CQ306" s="333"/>
      <c r="CR306" s="223"/>
      <c r="CS306" s="418"/>
      <c r="CT306" s="418"/>
      <c r="CU306" s="331"/>
      <c r="CV306" s="332"/>
      <c r="CW306" s="418"/>
      <c r="CX306" s="223"/>
      <c r="CY306" s="223"/>
      <c r="CZ306" s="333"/>
      <c r="DA306" s="333"/>
      <c r="DB306" s="223"/>
      <c r="DC306" s="418"/>
      <c r="DD306" s="418"/>
      <c r="DE306" s="331"/>
      <c r="DF306" s="332"/>
      <c r="DG306" s="418"/>
      <c r="DH306" s="223"/>
      <c r="DI306" s="223"/>
      <c r="DJ306" s="333"/>
      <c r="DK306" s="333"/>
      <c r="DL306" s="223"/>
      <c r="DM306" s="418"/>
      <c r="DN306" s="418"/>
      <c r="DO306" s="331"/>
      <c r="DP306" s="332"/>
      <c r="DQ306" s="418"/>
      <c r="DR306" s="223"/>
      <c r="DS306" s="223"/>
      <c r="DT306" s="333"/>
      <c r="DU306" s="333"/>
      <c r="DV306" s="223"/>
      <c r="DW306" s="418"/>
      <c r="DX306" s="418"/>
      <c r="DY306" s="331"/>
      <c r="DZ306" s="332"/>
      <c r="EA306" s="418"/>
      <c r="EB306" s="223"/>
      <c r="EC306" s="223"/>
      <c r="ED306" s="333"/>
      <c r="EE306" s="333"/>
      <c r="EF306" s="223"/>
      <c r="EG306" s="418"/>
      <c r="EH306" s="418"/>
      <c r="EI306" s="331"/>
      <c r="EJ306" s="332"/>
      <c r="EK306" s="418"/>
      <c r="EL306" s="223"/>
      <c r="EM306" s="223"/>
      <c r="EN306" s="333"/>
      <c r="EO306" s="333"/>
      <c r="EP306" s="223"/>
      <c r="EQ306" s="418"/>
      <c r="ER306" s="418"/>
      <c r="ES306" s="331"/>
      <c r="ET306" s="332"/>
      <c r="EU306" s="418"/>
      <c r="EV306" s="223"/>
      <c r="EW306" s="223"/>
      <c r="EX306" s="333"/>
      <c r="EY306" s="333"/>
      <c r="EZ306" s="223"/>
      <c r="FA306" s="418"/>
      <c r="FB306" s="418"/>
      <c r="FC306" s="331"/>
      <c r="FD306" s="332"/>
      <c r="FE306" s="418"/>
      <c r="FF306" s="223"/>
      <c r="FG306" s="223"/>
      <c r="FH306" s="333"/>
      <c r="FI306" s="333"/>
      <c r="FJ306" s="223"/>
      <c r="FK306" s="418"/>
      <c r="FL306" s="418"/>
      <c r="FM306" s="331"/>
      <c r="FN306" s="332"/>
      <c r="FO306" s="418"/>
      <c r="FP306" s="223"/>
      <c r="FQ306" s="223"/>
      <c r="FR306" s="333"/>
      <c r="FS306" s="333"/>
      <c r="FT306" s="223"/>
      <c r="FU306" s="418"/>
      <c r="FV306" s="418"/>
      <c r="FW306" s="331"/>
      <c r="FX306" s="332"/>
      <c r="FY306" s="418"/>
      <c r="FZ306" s="223"/>
      <c r="GA306" s="223"/>
      <c r="GB306" s="333"/>
      <c r="GC306" s="333"/>
      <c r="GD306" s="223"/>
      <c r="GE306" s="418"/>
      <c r="GF306" s="418"/>
      <c r="GG306" s="331"/>
      <c r="GH306" s="332"/>
      <c r="GI306" s="418"/>
      <c r="GJ306" s="223"/>
      <c r="GK306" s="223"/>
      <c r="GL306" s="333"/>
      <c r="GM306" s="333"/>
      <c r="GN306" s="223"/>
      <c r="GO306" s="418"/>
      <c r="GP306" s="418"/>
      <c r="GQ306" s="331"/>
      <c r="GR306" s="332"/>
      <c r="GS306" s="418"/>
      <c r="GT306" s="223"/>
      <c r="GU306" s="223"/>
      <c r="GV306" s="333"/>
      <c r="GW306" s="333"/>
      <c r="GX306" s="223"/>
      <c r="GY306" s="418"/>
      <c r="GZ306" s="418"/>
      <c r="HA306" s="331"/>
      <c r="HB306" s="332"/>
      <c r="HC306" s="418"/>
      <c r="HD306" s="223"/>
      <c r="HE306" s="223"/>
      <c r="HF306" s="333"/>
      <c r="HG306" s="333"/>
      <c r="HH306" s="223"/>
      <c r="HI306" s="418"/>
      <c r="HJ306" s="418"/>
      <c r="HK306" s="331"/>
      <c r="HL306" s="332"/>
      <c r="HM306" s="418"/>
      <c r="HN306" s="223"/>
      <c r="HO306" s="223"/>
      <c r="HP306" s="333"/>
      <c r="HQ306" s="333"/>
      <c r="HR306" s="223"/>
      <c r="HS306" s="418"/>
      <c r="HT306" s="418"/>
      <c r="HU306" s="331"/>
      <c r="HV306" s="332"/>
      <c r="HW306" s="418"/>
      <c r="HX306" s="223"/>
      <c r="HY306" s="223"/>
      <c r="HZ306" s="333"/>
      <c r="IA306" s="333"/>
      <c r="IB306" s="223"/>
      <c r="IC306" s="418"/>
      <c r="ID306" s="418"/>
      <c r="IE306" s="331"/>
      <c r="IF306" s="332"/>
      <c r="IG306" s="418"/>
      <c r="IH306" s="223"/>
      <c r="II306" s="223"/>
      <c r="IJ306" s="333"/>
      <c r="IK306" s="333"/>
      <c r="IL306" s="223"/>
      <c r="IM306" s="418"/>
      <c r="IN306" s="418"/>
      <c r="IO306" s="331"/>
      <c r="IP306" s="332"/>
      <c r="IQ306" s="418"/>
      <c r="IR306" s="223"/>
      <c r="IS306" s="223"/>
      <c r="IT306" s="333"/>
      <c r="IU306" s="333"/>
      <c r="IV306" s="223"/>
      <c r="IW306" s="418"/>
      <c r="IX306" s="418"/>
      <c r="IY306" s="331"/>
      <c r="IZ306" s="332"/>
      <c r="JA306" s="418"/>
      <c r="JB306" s="223"/>
      <c r="JC306" s="223"/>
      <c r="JD306" s="333"/>
      <c r="JE306" s="333"/>
      <c r="JF306" s="223"/>
      <c r="JG306" s="418"/>
      <c r="JH306" s="418"/>
      <c r="JI306" s="331"/>
      <c r="JJ306" s="332"/>
      <c r="JK306" s="418"/>
      <c r="JL306" s="223"/>
      <c r="JM306" s="223"/>
      <c r="JN306" s="333"/>
      <c r="JO306" s="333"/>
      <c r="JP306" s="223"/>
      <c r="JQ306" s="418"/>
      <c r="JR306" s="418"/>
      <c r="JS306" s="331"/>
      <c r="JT306" s="332"/>
      <c r="JU306" s="418"/>
      <c r="JV306" s="223"/>
      <c r="JW306" s="223"/>
      <c r="JX306" s="333"/>
      <c r="JY306" s="333"/>
      <c r="JZ306" s="223"/>
      <c r="KA306" s="418"/>
      <c r="KB306" s="418"/>
      <c r="KC306" s="331"/>
      <c r="KD306" s="332"/>
      <c r="KE306" s="418"/>
      <c r="KF306" s="223"/>
      <c r="KG306" s="223"/>
      <c r="KH306" s="333"/>
      <c r="KI306" s="333"/>
      <c r="KJ306" s="223"/>
      <c r="KK306" s="418"/>
      <c r="KL306" s="418"/>
      <c r="KM306" s="331"/>
      <c r="KN306" s="332"/>
      <c r="KO306" s="418"/>
      <c r="KP306" s="223"/>
      <c r="KQ306" s="223"/>
      <c r="KR306" s="333"/>
      <c r="KS306" s="333"/>
      <c r="KT306" s="223"/>
      <c r="KU306" s="418"/>
      <c r="KV306" s="418"/>
      <c r="KW306" s="331"/>
      <c r="KX306" s="332"/>
      <c r="KY306" s="418"/>
      <c r="KZ306" s="223"/>
      <c r="LA306" s="223"/>
      <c r="LB306" s="333"/>
      <c r="LC306" s="333"/>
      <c r="LD306" s="223"/>
      <c r="LE306" s="418"/>
      <c r="LF306" s="418"/>
      <c r="LG306" s="331"/>
      <c r="LH306" s="332"/>
      <c r="LI306" s="418"/>
      <c r="LJ306" s="223"/>
      <c r="LK306" s="223"/>
      <c r="LL306" s="333"/>
      <c r="LM306" s="333"/>
      <c r="LN306" s="223"/>
      <c r="LO306" s="418"/>
      <c r="LP306" s="418"/>
      <c r="LQ306" s="331"/>
      <c r="LR306" s="332"/>
      <c r="LS306" s="418"/>
      <c r="LT306" s="223"/>
      <c r="LU306" s="223"/>
      <c r="LV306" s="333"/>
      <c r="LW306" s="333"/>
      <c r="LX306" s="223"/>
      <c r="LY306" s="418"/>
      <c r="LZ306" s="418"/>
      <c r="MA306" s="331"/>
      <c r="MB306" s="332"/>
      <c r="MC306" s="418"/>
      <c r="MD306" s="223"/>
      <c r="ME306" s="223"/>
      <c r="MF306" s="333"/>
      <c r="MG306" s="333"/>
      <c r="MH306" s="223"/>
      <c r="MI306" s="418"/>
      <c r="MJ306" s="418"/>
      <c r="MK306" s="331"/>
      <c r="ML306" s="332"/>
      <c r="MM306" s="418"/>
      <c r="MN306" s="223"/>
      <c r="MO306" s="223"/>
      <c r="MP306" s="333"/>
      <c r="MQ306" s="333"/>
      <c r="MR306" s="223"/>
      <c r="MS306" s="418"/>
      <c r="MT306" s="418"/>
      <c r="MU306" s="331"/>
      <c r="MV306" s="332"/>
      <c r="MW306" s="418"/>
      <c r="MX306" s="223"/>
      <c r="MY306" s="223"/>
      <c r="MZ306" s="333"/>
      <c r="NA306" s="333"/>
      <c r="NB306" s="223"/>
      <c r="NC306" s="418"/>
      <c r="ND306" s="418"/>
      <c r="NE306" s="331"/>
      <c r="NF306" s="332"/>
      <c r="NG306" s="418"/>
      <c r="NH306" s="223"/>
      <c r="NI306" s="223"/>
      <c r="NJ306" s="333"/>
      <c r="NK306" s="333"/>
      <c r="NL306" s="223"/>
      <c r="NM306" s="418"/>
      <c r="NN306" s="418"/>
      <c r="NO306" s="331"/>
      <c r="NP306" s="332"/>
      <c r="NQ306" s="418"/>
      <c r="NR306" s="223"/>
      <c r="NS306" s="223"/>
      <c r="NT306" s="333"/>
      <c r="NU306" s="333"/>
      <c r="NV306" s="223"/>
      <c r="NW306" s="418"/>
      <c r="NX306" s="418"/>
      <c r="NY306" s="331"/>
      <c r="NZ306" s="332"/>
      <c r="OA306" s="418"/>
      <c r="OB306" s="223"/>
      <c r="OC306" s="223"/>
      <c r="OD306" s="333"/>
      <c r="OE306" s="333"/>
      <c r="OF306" s="223"/>
      <c r="OG306" s="418"/>
      <c r="OH306" s="418"/>
      <c r="OI306" s="331"/>
      <c r="OJ306" s="332"/>
      <c r="OK306" s="418"/>
      <c r="OL306" s="223"/>
      <c r="OM306" s="223"/>
      <c r="ON306" s="333"/>
      <c r="OO306" s="333"/>
      <c r="OP306" s="223"/>
      <c r="OQ306" s="418"/>
      <c r="OR306" s="418"/>
      <c r="OS306" s="331"/>
      <c r="OT306" s="332"/>
      <c r="OU306" s="418"/>
      <c r="OV306" s="223"/>
      <c r="OW306" s="223"/>
      <c r="OX306" s="333"/>
      <c r="OY306" s="333"/>
      <c r="OZ306" s="223"/>
      <c r="PA306" s="418"/>
      <c r="PB306" s="418"/>
      <c r="PC306" s="331"/>
      <c r="PD306" s="332"/>
      <c r="PE306" s="418"/>
      <c r="PF306" s="223"/>
      <c r="PG306" s="223"/>
      <c r="PH306" s="333"/>
      <c r="PI306" s="333"/>
      <c r="PJ306" s="223"/>
      <c r="PK306" s="418"/>
      <c r="PL306" s="418"/>
      <c r="PM306" s="331"/>
      <c r="PN306" s="332"/>
      <c r="PO306" s="418"/>
      <c r="PP306" s="223"/>
      <c r="PQ306" s="223"/>
      <c r="PR306" s="333"/>
      <c r="PS306" s="333"/>
      <c r="PT306" s="223"/>
      <c r="PU306" s="418"/>
      <c r="PV306" s="418"/>
      <c r="PW306" s="331"/>
      <c r="PX306" s="332"/>
      <c r="PY306" s="418"/>
      <c r="PZ306" s="223"/>
      <c r="QA306" s="223"/>
      <c r="QB306" s="333"/>
      <c r="QC306" s="333"/>
      <c r="QD306" s="223"/>
      <c r="QE306" s="418"/>
      <c r="QF306" s="418"/>
      <c r="QG306" s="331"/>
      <c r="QH306" s="332"/>
      <c r="QI306" s="418"/>
      <c r="QJ306" s="223"/>
      <c r="QK306" s="223"/>
      <c r="QL306" s="333"/>
      <c r="QM306" s="333"/>
      <c r="QN306" s="223"/>
      <c r="QO306" s="418"/>
      <c r="QP306" s="418"/>
      <c r="QQ306" s="331"/>
      <c r="QR306" s="332"/>
      <c r="QS306" s="418"/>
      <c r="QT306" s="223"/>
      <c r="QU306" s="223"/>
      <c r="QV306" s="333"/>
      <c r="QW306" s="333"/>
      <c r="QX306" s="223"/>
      <c r="QY306" s="418"/>
      <c r="QZ306" s="418"/>
      <c r="RA306" s="331"/>
      <c r="RB306" s="332"/>
      <c r="RC306" s="418"/>
      <c r="RD306" s="223"/>
      <c r="RE306" s="223"/>
      <c r="RF306" s="333"/>
      <c r="RG306" s="333"/>
      <c r="RH306" s="223"/>
      <c r="RI306" s="418"/>
      <c r="RJ306" s="418"/>
      <c r="RK306" s="331"/>
      <c r="RL306" s="332"/>
      <c r="RM306" s="418"/>
      <c r="RN306" s="223"/>
      <c r="RO306" s="223"/>
      <c r="RP306" s="333"/>
      <c r="RQ306" s="333"/>
      <c r="RR306" s="223"/>
      <c r="RS306" s="418"/>
      <c r="RT306" s="418"/>
      <c r="RU306" s="331"/>
      <c r="RV306" s="332"/>
      <c r="RW306" s="418"/>
      <c r="RX306" s="223"/>
      <c r="RY306" s="223"/>
      <c r="RZ306" s="333"/>
      <c r="SA306" s="333"/>
      <c r="SB306" s="223"/>
      <c r="SC306" s="418"/>
      <c r="SD306" s="418"/>
      <c r="SE306" s="331"/>
      <c r="SF306" s="332"/>
      <c r="SG306" s="418"/>
      <c r="SH306" s="223"/>
      <c r="SI306" s="223"/>
      <c r="SJ306" s="333"/>
      <c r="SK306" s="333"/>
      <c r="SL306" s="223"/>
      <c r="SM306" s="418"/>
      <c r="SN306" s="418"/>
      <c r="SO306" s="331"/>
      <c r="SP306" s="332"/>
      <c r="SQ306" s="418"/>
      <c r="SR306" s="223"/>
      <c r="SS306" s="223"/>
      <c r="ST306" s="333"/>
      <c r="SU306" s="333"/>
      <c r="SV306" s="223"/>
      <c r="SW306" s="418"/>
      <c r="SX306" s="418"/>
      <c r="SY306" s="331"/>
      <c r="SZ306" s="332"/>
      <c r="TA306" s="418"/>
      <c r="TB306" s="223"/>
      <c r="TC306" s="223"/>
      <c r="TD306" s="333"/>
      <c r="TE306" s="333"/>
      <c r="TF306" s="223"/>
      <c r="TG306" s="418"/>
      <c r="TH306" s="418"/>
      <c r="TI306" s="331"/>
      <c r="TJ306" s="332"/>
      <c r="TK306" s="418"/>
      <c r="TL306" s="223"/>
      <c r="TM306" s="223"/>
      <c r="TN306" s="333"/>
      <c r="TO306" s="333"/>
      <c r="TP306" s="223"/>
      <c r="TQ306" s="418"/>
      <c r="TR306" s="418"/>
      <c r="TS306" s="331"/>
      <c r="TT306" s="332"/>
      <c r="TU306" s="418"/>
      <c r="TV306" s="223"/>
      <c r="TW306" s="223"/>
      <c r="TX306" s="333"/>
      <c r="TY306" s="333"/>
      <c r="TZ306" s="223"/>
      <c r="UA306" s="418"/>
      <c r="UB306" s="418"/>
      <c r="UC306" s="331"/>
      <c r="UD306" s="332"/>
      <c r="UE306" s="418"/>
      <c r="UF306" s="223"/>
      <c r="UG306" s="223"/>
      <c r="UH306" s="333"/>
      <c r="UI306" s="333"/>
      <c r="UJ306" s="223"/>
      <c r="UK306" s="418"/>
      <c r="UL306" s="418"/>
      <c r="UM306" s="331"/>
      <c r="UN306" s="332"/>
      <c r="UO306" s="418"/>
      <c r="UP306" s="223"/>
      <c r="UQ306" s="223"/>
      <c r="UR306" s="333"/>
      <c r="US306" s="333"/>
      <c r="UT306" s="223"/>
      <c r="UU306" s="418"/>
      <c r="UV306" s="418"/>
      <c r="UW306" s="331"/>
      <c r="UX306" s="332"/>
      <c r="UY306" s="418"/>
      <c r="UZ306" s="223"/>
      <c r="VA306" s="223"/>
      <c r="VB306" s="333"/>
      <c r="VC306" s="333"/>
      <c r="VD306" s="223"/>
      <c r="VE306" s="418"/>
      <c r="VF306" s="418"/>
      <c r="VG306" s="331"/>
      <c r="VH306" s="332"/>
      <c r="VI306" s="418"/>
      <c r="VJ306" s="223"/>
      <c r="VK306" s="223"/>
      <c r="VL306" s="333"/>
      <c r="VM306" s="333"/>
      <c r="VN306" s="223"/>
      <c r="VO306" s="418"/>
      <c r="VP306" s="418"/>
      <c r="VQ306" s="331"/>
      <c r="VR306" s="332"/>
      <c r="VS306" s="418"/>
      <c r="VT306" s="223"/>
      <c r="VU306" s="223"/>
      <c r="VV306" s="333"/>
      <c r="VW306" s="333"/>
      <c r="VX306" s="223"/>
      <c r="VY306" s="418"/>
      <c r="VZ306" s="418"/>
      <c r="WA306" s="331"/>
      <c r="WB306" s="332"/>
      <c r="WC306" s="418"/>
      <c r="WD306" s="223"/>
      <c r="WE306" s="223"/>
      <c r="WF306" s="333"/>
      <c r="WG306" s="333"/>
      <c r="WH306" s="223"/>
      <c r="WI306" s="418"/>
      <c r="WJ306" s="418"/>
      <c r="WK306" s="331"/>
      <c r="WL306" s="332"/>
      <c r="WM306" s="418"/>
      <c r="WN306" s="223"/>
      <c r="WO306" s="223"/>
      <c r="WP306" s="333"/>
      <c r="WQ306" s="333"/>
      <c r="WR306" s="223"/>
      <c r="WS306" s="418"/>
      <c r="WT306" s="418"/>
      <c r="WU306" s="331"/>
      <c r="WV306" s="332"/>
      <c r="WW306" s="418"/>
      <c r="WX306" s="223"/>
      <c r="WY306" s="223"/>
      <c r="WZ306" s="333"/>
      <c r="XA306" s="333"/>
      <c r="XB306" s="223"/>
      <c r="XC306" s="418"/>
      <c r="XD306" s="418"/>
      <c r="XE306" s="331"/>
      <c r="XF306" s="332"/>
      <c r="XG306" s="418"/>
      <c r="XH306" s="223"/>
      <c r="XI306" s="223"/>
      <c r="XJ306" s="333"/>
      <c r="XK306" s="333"/>
      <c r="XL306" s="223"/>
      <c r="XM306" s="418"/>
      <c r="XN306" s="418"/>
      <c r="XO306" s="331"/>
      <c r="XP306" s="332"/>
      <c r="XQ306" s="418"/>
      <c r="XR306" s="223"/>
      <c r="XS306" s="223"/>
      <c r="XT306" s="333"/>
      <c r="XU306" s="333"/>
      <c r="XV306" s="223"/>
      <c r="XW306" s="418"/>
      <c r="XX306" s="418"/>
      <c r="XY306" s="331"/>
      <c r="XZ306" s="332"/>
      <c r="YA306" s="418"/>
      <c r="YB306" s="223"/>
      <c r="YC306" s="223"/>
      <c r="YD306" s="333"/>
      <c r="YE306" s="333"/>
      <c r="YF306" s="223"/>
      <c r="YG306" s="418"/>
      <c r="YH306" s="418"/>
      <c r="YI306" s="331"/>
      <c r="YJ306" s="332"/>
      <c r="YK306" s="418"/>
      <c r="YL306" s="223"/>
      <c r="YM306" s="223"/>
      <c r="YN306" s="333"/>
      <c r="YO306" s="333"/>
      <c r="YP306" s="223"/>
      <c r="YQ306" s="418"/>
      <c r="YR306" s="418"/>
      <c r="YS306" s="331"/>
      <c r="YT306" s="332"/>
      <c r="YU306" s="418"/>
      <c r="YV306" s="223"/>
      <c r="YW306" s="223"/>
      <c r="YX306" s="333"/>
      <c r="YY306" s="333"/>
      <c r="YZ306" s="223"/>
      <c r="ZA306" s="418"/>
      <c r="ZB306" s="418"/>
      <c r="ZC306" s="331"/>
      <c r="ZD306" s="332"/>
      <c r="ZE306" s="418"/>
      <c r="ZF306" s="223"/>
      <c r="ZG306" s="223"/>
      <c r="ZH306" s="333"/>
      <c r="ZI306" s="333"/>
      <c r="ZJ306" s="223"/>
      <c r="ZK306" s="418"/>
      <c r="ZL306" s="418"/>
      <c r="ZM306" s="331"/>
      <c r="ZN306" s="332"/>
      <c r="ZO306" s="418"/>
      <c r="ZP306" s="223"/>
      <c r="ZQ306" s="223"/>
      <c r="ZR306" s="333"/>
      <c r="ZS306" s="333"/>
      <c r="ZT306" s="223"/>
      <c r="ZU306" s="418"/>
      <c r="ZV306" s="418"/>
      <c r="ZW306" s="331"/>
      <c r="ZX306" s="332"/>
      <c r="ZY306" s="418"/>
      <c r="ZZ306" s="223"/>
      <c r="AAA306" s="223"/>
      <c r="AAB306" s="333"/>
      <c r="AAC306" s="333"/>
      <c r="AAD306" s="223"/>
      <c r="AAE306" s="418"/>
      <c r="AAF306" s="418"/>
      <c r="AAG306" s="331"/>
      <c r="AAH306" s="332"/>
      <c r="AAI306" s="418"/>
      <c r="AAJ306" s="223"/>
      <c r="AAK306" s="223"/>
      <c r="AAL306" s="333"/>
      <c r="AAM306" s="333"/>
      <c r="AAN306" s="223"/>
      <c r="AAO306" s="418"/>
      <c r="AAP306" s="418"/>
      <c r="AAQ306" s="331"/>
      <c r="AAR306" s="332"/>
      <c r="AAS306" s="418"/>
      <c r="AAT306" s="223"/>
      <c r="AAU306" s="223"/>
      <c r="AAV306" s="333"/>
      <c r="AAW306" s="333"/>
      <c r="AAX306" s="223"/>
      <c r="AAY306" s="418"/>
      <c r="AAZ306" s="418"/>
      <c r="ABA306" s="331"/>
      <c r="ABB306" s="332"/>
      <c r="ABC306" s="418"/>
      <c r="ABD306" s="223"/>
      <c r="ABE306" s="223"/>
      <c r="ABF306" s="333"/>
      <c r="ABG306" s="333"/>
      <c r="ABH306" s="223"/>
      <c r="ABI306" s="418"/>
      <c r="ABJ306" s="418"/>
      <c r="ABK306" s="331"/>
      <c r="ABL306" s="332"/>
      <c r="ABM306" s="418"/>
      <c r="ABN306" s="223"/>
      <c r="ABO306" s="223"/>
      <c r="ABP306" s="333"/>
      <c r="ABQ306" s="333"/>
      <c r="ABR306" s="223"/>
      <c r="ABS306" s="418"/>
      <c r="ABT306" s="418"/>
      <c r="ABU306" s="331"/>
      <c r="ABV306" s="332"/>
      <c r="ABW306" s="418"/>
      <c r="ABX306" s="223"/>
      <c r="ABY306" s="223"/>
      <c r="ABZ306" s="333"/>
      <c r="ACA306" s="333"/>
      <c r="ACB306" s="223"/>
      <c r="ACC306" s="418"/>
      <c r="ACD306" s="418"/>
      <c r="ACE306" s="331"/>
      <c r="ACF306" s="332"/>
      <c r="ACG306" s="418"/>
      <c r="ACH306" s="223"/>
      <c r="ACI306" s="223"/>
      <c r="ACJ306" s="333"/>
      <c r="ACK306" s="333"/>
      <c r="ACL306" s="223"/>
      <c r="ACM306" s="418"/>
      <c r="ACN306" s="418"/>
      <c r="ACO306" s="331"/>
      <c r="ACP306" s="332"/>
      <c r="ACQ306" s="418"/>
      <c r="ACR306" s="223"/>
      <c r="ACS306" s="223"/>
      <c r="ACT306" s="333"/>
      <c r="ACU306" s="333"/>
      <c r="ACV306" s="223"/>
      <c r="ACW306" s="418"/>
      <c r="ACX306" s="418"/>
      <c r="ACY306" s="331"/>
      <c r="ACZ306" s="332"/>
      <c r="ADA306" s="418"/>
      <c r="ADB306" s="223"/>
      <c r="ADC306" s="223"/>
      <c r="ADD306" s="333"/>
      <c r="ADE306" s="333"/>
      <c r="ADF306" s="223"/>
      <c r="ADG306" s="418"/>
      <c r="ADH306" s="418"/>
      <c r="ADI306" s="331"/>
      <c r="ADJ306" s="332"/>
      <c r="ADK306" s="418"/>
      <c r="ADL306" s="223"/>
      <c r="ADM306" s="223"/>
      <c r="ADN306" s="333"/>
      <c r="ADO306" s="333"/>
      <c r="ADP306" s="223"/>
      <c r="ADQ306" s="418"/>
      <c r="ADR306" s="418"/>
      <c r="ADS306" s="331"/>
      <c r="ADT306" s="332"/>
      <c r="ADU306" s="418"/>
      <c r="ADV306" s="223"/>
      <c r="ADW306" s="223"/>
      <c r="ADX306" s="333"/>
      <c r="ADY306" s="333"/>
      <c r="ADZ306" s="223"/>
      <c r="AEA306" s="418"/>
      <c r="AEB306" s="418"/>
      <c r="AEC306" s="331"/>
      <c r="AED306" s="332"/>
      <c r="AEE306" s="418"/>
      <c r="AEF306" s="223"/>
      <c r="AEG306" s="223"/>
      <c r="AEH306" s="333"/>
      <c r="AEI306" s="333"/>
      <c r="AEJ306" s="223"/>
      <c r="AEK306" s="418"/>
      <c r="AEL306" s="418"/>
      <c r="AEM306" s="331"/>
      <c r="AEN306" s="332"/>
      <c r="AEO306" s="418"/>
      <c r="AEP306" s="223"/>
      <c r="AEQ306" s="223"/>
      <c r="AER306" s="333"/>
      <c r="AES306" s="333"/>
      <c r="AET306" s="223"/>
      <c r="AEU306" s="418"/>
      <c r="AEV306" s="418"/>
      <c r="AEW306" s="331"/>
      <c r="AEX306" s="332"/>
      <c r="AEY306" s="418"/>
      <c r="AEZ306" s="223"/>
      <c r="AFA306" s="223"/>
      <c r="AFB306" s="333"/>
      <c r="AFC306" s="333"/>
      <c r="AFD306" s="223"/>
      <c r="AFE306" s="418"/>
      <c r="AFF306" s="418"/>
      <c r="AFG306" s="331"/>
      <c r="AFH306" s="332"/>
      <c r="AFI306" s="418"/>
      <c r="AFJ306" s="223"/>
      <c r="AFK306" s="223"/>
      <c r="AFL306" s="333"/>
      <c r="AFM306" s="333"/>
      <c r="AFN306" s="223"/>
      <c r="AFO306" s="418"/>
      <c r="AFP306" s="418"/>
      <c r="AFQ306" s="331"/>
      <c r="AFR306" s="332"/>
      <c r="AFS306" s="418"/>
      <c r="AFT306" s="223"/>
      <c r="AFU306" s="223"/>
      <c r="AFV306" s="333"/>
      <c r="AFW306" s="333"/>
      <c r="AFX306" s="223"/>
      <c r="AFY306" s="418"/>
      <c r="AFZ306" s="418"/>
      <c r="AGA306" s="331"/>
      <c r="AGB306" s="332"/>
      <c r="AGC306" s="418"/>
      <c r="AGD306" s="223"/>
      <c r="AGE306" s="223"/>
      <c r="AGF306" s="333"/>
      <c r="AGG306" s="333"/>
      <c r="AGH306" s="223"/>
      <c r="AGI306" s="418"/>
      <c r="AGJ306" s="418"/>
      <c r="AGK306" s="331"/>
      <c r="AGL306" s="332"/>
      <c r="AGM306" s="418"/>
      <c r="AGN306" s="223"/>
      <c r="AGO306" s="223"/>
      <c r="AGP306" s="333"/>
      <c r="AGQ306" s="333"/>
      <c r="AGR306" s="223"/>
      <c r="AGS306" s="418"/>
      <c r="AGT306" s="418"/>
      <c r="AGU306" s="331"/>
      <c r="AGV306" s="332"/>
      <c r="AGW306" s="418"/>
      <c r="AGX306" s="223"/>
      <c r="AGY306" s="223"/>
      <c r="AGZ306" s="333"/>
      <c r="AHA306" s="333"/>
      <c r="AHB306" s="223"/>
      <c r="AHC306" s="418"/>
      <c r="AHD306" s="418"/>
      <c r="AHE306" s="331"/>
      <c r="AHF306" s="332"/>
      <c r="AHG306" s="418"/>
      <c r="AHH306" s="223"/>
      <c r="AHI306" s="223"/>
      <c r="AHJ306" s="333"/>
      <c r="AHK306" s="333"/>
      <c r="AHL306" s="223"/>
      <c r="AHM306" s="418"/>
      <c r="AHN306" s="418"/>
      <c r="AHO306" s="331"/>
      <c r="AHP306" s="332"/>
      <c r="AHQ306" s="418"/>
      <c r="AHR306" s="223"/>
      <c r="AHS306" s="223"/>
      <c r="AHT306" s="333"/>
      <c r="AHU306" s="333"/>
      <c r="AHV306" s="223"/>
      <c r="AHW306" s="418"/>
      <c r="AHX306" s="418"/>
      <c r="AHY306" s="331"/>
      <c r="AHZ306" s="332"/>
      <c r="AIA306" s="418"/>
      <c r="AIB306" s="223"/>
      <c r="AIC306" s="223"/>
      <c r="AID306" s="333"/>
      <c r="AIE306" s="333"/>
      <c r="AIF306" s="223"/>
      <c r="AIG306" s="418"/>
      <c r="AIH306" s="418"/>
      <c r="AII306" s="331"/>
      <c r="AIJ306" s="332"/>
      <c r="AIK306" s="418"/>
      <c r="AIL306" s="223"/>
      <c r="AIM306" s="223"/>
      <c r="AIN306" s="333"/>
      <c r="AIO306" s="333"/>
      <c r="AIP306" s="223"/>
      <c r="AIQ306" s="418"/>
      <c r="AIR306" s="418"/>
      <c r="AIS306" s="331"/>
      <c r="AIT306" s="332"/>
      <c r="AIU306" s="418"/>
      <c r="AIV306" s="223"/>
      <c r="AIW306" s="223"/>
      <c r="AIX306" s="333"/>
      <c r="AIY306" s="333"/>
      <c r="AIZ306" s="223"/>
      <c r="AJA306" s="418"/>
      <c r="AJB306" s="418"/>
      <c r="AJC306" s="331"/>
      <c r="AJD306" s="332"/>
      <c r="AJE306" s="418"/>
      <c r="AJF306" s="223"/>
      <c r="AJG306" s="223"/>
      <c r="AJH306" s="333"/>
      <c r="AJI306" s="333"/>
      <c r="AJJ306" s="223"/>
      <c r="AJK306" s="418"/>
      <c r="AJL306" s="418"/>
      <c r="AJM306" s="331"/>
      <c r="AJN306" s="332"/>
      <c r="AJO306" s="418"/>
      <c r="AJP306" s="223"/>
      <c r="AJQ306" s="223"/>
      <c r="AJR306" s="333"/>
      <c r="AJS306" s="333"/>
      <c r="AJT306" s="223"/>
      <c r="AJU306" s="418"/>
      <c r="AJV306" s="418"/>
      <c r="AJW306" s="331"/>
      <c r="AJX306" s="332"/>
      <c r="AJY306" s="418"/>
      <c r="AJZ306" s="223"/>
      <c r="AKA306" s="223"/>
      <c r="AKB306" s="333"/>
      <c r="AKC306" s="333"/>
      <c r="AKD306" s="223"/>
      <c r="AKE306" s="418"/>
      <c r="AKF306" s="418"/>
      <c r="AKG306" s="331"/>
      <c r="AKH306" s="332"/>
      <c r="AKI306" s="418"/>
      <c r="AKJ306" s="223"/>
      <c r="AKK306" s="223"/>
      <c r="AKL306" s="333"/>
      <c r="AKM306" s="333"/>
      <c r="AKN306" s="223"/>
      <c r="AKO306" s="418"/>
      <c r="AKP306" s="418"/>
      <c r="AKQ306" s="331"/>
      <c r="AKR306" s="332"/>
      <c r="AKS306" s="418"/>
      <c r="AKT306" s="223"/>
      <c r="AKU306" s="223"/>
      <c r="AKV306" s="333"/>
      <c r="AKW306" s="333"/>
      <c r="AKX306" s="223"/>
      <c r="AKY306" s="418"/>
      <c r="AKZ306" s="418"/>
      <c r="ALA306" s="331"/>
      <c r="ALB306" s="332"/>
      <c r="ALC306" s="418"/>
      <c r="ALD306" s="223"/>
      <c r="ALE306" s="223"/>
      <c r="ALF306" s="333"/>
      <c r="ALG306" s="333"/>
      <c r="ALH306" s="223"/>
      <c r="ALI306" s="418"/>
      <c r="ALJ306" s="418"/>
      <c r="ALK306" s="331"/>
      <c r="ALL306" s="332"/>
      <c r="ALM306" s="418"/>
      <c r="ALN306" s="223"/>
      <c r="ALO306" s="223"/>
      <c r="ALP306" s="333"/>
      <c r="ALQ306" s="333"/>
      <c r="ALR306" s="223"/>
      <c r="ALS306" s="418"/>
      <c r="ALT306" s="418"/>
      <c r="ALU306" s="331"/>
      <c r="ALV306" s="332"/>
      <c r="ALW306" s="418"/>
      <c r="ALX306" s="223"/>
      <c r="ALY306" s="223"/>
      <c r="ALZ306" s="333"/>
      <c r="AMA306" s="333"/>
      <c r="AMB306" s="223"/>
      <c r="AMC306" s="418"/>
      <c r="AMD306" s="418"/>
      <c r="AME306" s="331"/>
      <c r="AMF306" s="332"/>
      <c r="AMG306" s="418"/>
      <c r="AMH306" s="223"/>
      <c r="AMI306" s="223"/>
      <c r="AMJ306" s="333"/>
      <c r="AMK306" s="333"/>
      <c r="AML306" s="223"/>
      <c r="AMM306" s="418"/>
      <c r="AMN306" s="418"/>
      <c r="AMO306" s="331"/>
      <c r="AMP306" s="332"/>
      <c r="AMQ306" s="418"/>
      <c r="AMR306" s="223"/>
      <c r="AMS306" s="223"/>
      <c r="AMT306" s="333"/>
      <c r="AMU306" s="333"/>
      <c r="AMV306" s="223"/>
      <c r="AMW306" s="418"/>
      <c r="AMX306" s="418"/>
      <c r="AMY306" s="331"/>
      <c r="AMZ306" s="332"/>
      <c r="ANA306" s="418"/>
      <c r="ANB306" s="223"/>
      <c r="ANC306" s="223"/>
      <c r="AND306" s="333"/>
      <c r="ANE306" s="333"/>
      <c r="ANF306" s="223"/>
      <c r="ANG306" s="418"/>
      <c r="ANH306" s="418"/>
      <c r="ANI306" s="331"/>
      <c r="ANJ306" s="332"/>
      <c r="ANK306" s="418"/>
      <c r="ANL306" s="223"/>
      <c r="ANM306" s="223"/>
      <c r="ANN306" s="333"/>
      <c r="ANO306" s="333"/>
      <c r="ANP306" s="223"/>
      <c r="ANQ306" s="418"/>
      <c r="ANR306" s="418"/>
      <c r="ANS306" s="331"/>
      <c r="ANT306" s="332"/>
      <c r="ANU306" s="418"/>
      <c r="ANV306" s="223"/>
      <c r="ANW306" s="223"/>
      <c r="ANX306" s="333"/>
      <c r="ANY306" s="333"/>
      <c r="ANZ306" s="223"/>
      <c r="AOA306" s="418"/>
      <c r="AOB306" s="418"/>
      <c r="AOC306" s="331"/>
      <c r="AOD306" s="332"/>
      <c r="AOE306" s="418"/>
      <c r="AOF306" s="223"/>
      <c r="AOG306" s="223"/>
      <c r="AOH306" s="333"/>
      <c r="AOI306" s="333"/>
      <c r="AOJ306" s="223"/>
      <c r="AOK306" s="418"/>
      <c r="AOL306" s="418"/>
      <c r="AOM306" s="331"/>
      <c r="AON306" s="332"/>
      <c r="AOO306" s="418"/>
      <c r="AOP306" s="223"/>
      <c r="AOQ306" s="223"/>
      <c r="AOR306" s="333"/>
      <c r="AOS306" s="333"/>
      <c r="AOT306" s="223"/>
      <c r="AOU306" s="418"/>
      <c r="AOV306" s="418"/>
      <c r="AOW306" s="331"/>
      <c r="AOX306" s="332"/>
      <c r="AOY306" s="418"/>
      <c r="AOZ306" s="223"/>
      <c r="APA306" s="223"/>
      <c r="APB306" s="333"/>
      <c r="APC306" s="333"/>
      <c r="APD306" s="223"/>
      <c r="APE306" s="418"/>
      <c r="APF306" s="418"/>
      <c r="APG306" s="331"/>
      <c r="APH306" s="332"/>
      <c r="API306" s="418"/>
      <c r="APJ306" s="223"/>
      <c r="APK306" s="223"/>
      <c r="APL306" s="333"/>
      <c r="APM306" s="333"/>
      <c r="APN306" s="223"/>
      <c r="APO306" s="418"/>
      <c r="APP306" s="418"/>
      <c r="APQ306" s="331"/>
      <c r="APR306" s="332"/>
      <c r="APS306" s="418"/>
      <c r="APT306" s="223"/>
      <c r="APU306" s="223"/>
      <c r="APV306" s="333"/>
      <c r="APW306" s="333"/>
      <c r="APX306" s="223"/>
      <c r="APY306" s="418"/>
      <c r="APZ306" s="418"/>
      <c r="AQA306" s="331"/>
      <c r="AQB306" s="332"/>
      <c r="AQC306" s="418"/>
      <c r="AQD306" s="223"/>
      <c r="AQE306" s="223"/>
      <c r="AQF306" s="333"/>
      <c r="AQG306" s="333"/>
      <c r="AQH306" s="223"/>
      <c r="AQI306" s="418"/>
      <c r="AQJ306" s="418"/>
      <c r="AQK306" s="331"/>
      <c r="AQL306" s="332"/>
      <c r="AQM306" s="418"/>
      <c r="AQN306" s="223"/>
      <c r="AQO306" s="223"/>
      <c r="AQP306" s="333"/>
      <c r="AQQ306" s="333"/>
      <c r="AQR306" s="223"/>
      <c r="AQS306" s="418"/>
      <c r="AQT306" s="418"/>
      <c r="AQU306" s="331"/>
      <c r="AQV306" s="332"/>
      <c r="AQW306" s="418"/>
      <c r="AQX306" s="223"/>
      <c r="AQY306" s="223"/>
      <c r="AQZ306" s="333"/>
      <c r="ARA306" s="333"/>
      <c r="ARB306" s="223"/>
      <c r="ARC306" s="418"/>
      <c r="ARD306" s="418"/>
      <c r="ARE306" s="331"/>
      <c r="ARF306" s="332"/>
      <c r="ARG306" s="418"/>
      <c r="ARH306" s="223"/>
      <c r="ARI306" s="223"/>
      <c r="ARJ306" s="333"/>
      <c r="ARK306" s="333"/>
      <c r="ARL306" s="223"/>
      <c r="ARM306" s="418"/>
      <c r="ARN306" s="418"/>
      <c r="ARO306" s="331"/>
      <c r="ARP306" s="332"/>
      <c r="ARQ306" s="418"/>
      <c r="ARR306" s="223"/>
      <c r="ARS306" s="223"/>
      <c r="ART306" s="333"/>
      <c r="ARU306" s="333"/>
      <c r="ARV306" s="223"/>
      <c r="ARW306" s="418"/>
      <c r="ARX306" s="418"/>
      <c r="ARY306" s="331"/>
      <c r="ARZ306" s="332"/>
      <c r="ASA306" s="418"/>
      <c r="ASB306" s="223"/>
      <c r="ASC306" s="223"/>
      <c r="ASD306" s="333"/>
      <c r="ASE306" s="333"/>
      <c r="ASF306" s="223"/>
      <c r="ASG306" s="418"/>
      <c r="ASH306" s="418"/>
      <c r="ASI306" s="331"/>
      <c r="ASJ306" s="332"/>
      <c r="ASK306" s="418"/>
      <c r="ASL306" s="223"/>
      <c r="ASM306" s="223"/>
      <c r="ASN306" s="333"/>
      <c r="ASO306" s="333"/>
      <c r="ASP306" s="223"/>
      <c r="ASQ306" s="418"/>
      <c r="ASR306" s="418"/>
      <c r="ASS306" s="331"/>
      <c r="AST306" s="332"/>
      <c r="ASU306" s="418"/>
      <c r="ASV306" s="223"/>
      <c r="ASW306" s="223"/>
      <c r="ASX306" s="333"/>
      <c r="ASY306" s="333"/>
      <c r="ASZ306" s="223"/>
      <c r="ATA306" s="418"/>
      <c r="ATB306" s="418"/>
      <c r="ATC306" s="331"/>
      <c r="ATD306" s="332"/>
      <c r="ATE306" s="418"/>
      <c r="ATF306" s="223"/>
      <c r="ATG306" s="223"/>
      <c r="ATH306" s="333"/>
      <c r="ATI306" s="333"/>
      <c r="ATJ306" s="223"/>
      <c r="ATK306" s="418"/>
      <c r="ATL306" s="418"/>
      <c r="ATM306" s="331"/>
      <c r="ATN306" s="332"/>
      <c r="ATO306" s="418"/>
      <c r="ATP306" s="223"/>
      <c r="ATQ306" s="223"/>
      <c r="ATR306" s="333"/>
      <c r="ATS306" s="333"/>
      <c r="ATT306" s="223"/>
      <c r="ATU306" s="418"/>
      <c r="ATV306" s="418"/>
      <c r="ATW306" s="331"/>
      <c r="ATX306" s="332"/>
      <c r="ATY306" s="418"/>
      <c r="ATZ306" s="223"/>
      <c r="AUA306" s="223"/>
      <c r="AUB306" s="333"/>
      <c r="AUC306" s="333"/>
      <c r="AUD306" s="223"/>
      <c r="AUE306" s="418"/>
      <c r="AUF306" s="418"/>
      <c r="AUG306" s="331"/>
      <c r="AUH306" s="332"/>
      <c r="AUI306" s="418"/>
      <c r="AUJ306" s="223"/>
      <c r="AUK306" s="223"/>
      <c r="AUL306" s="333"/>
      <c r="AUM306" s="333"/>
      <c r="AUN306" s="223"/>
      <c r="AUO306" s="418"/>
      <c r="AUP306" s="418"/>
      <c r="AUQ306" s="331"/>
      <c r="AUR306" s="332"/>
      <c r="AUS306" s="418"/>
      <c r="AUT306" s="223"/>
      <c r="AUU306" s="223"/>
      <c r="AUV306" s="333"/>
      <c r="AUW306" s="333"/>
      <c r="AUX306" s="223"/>
      <c r="AUY306" s="418"/>
      <c r="AUZ306" s="418"/>
      <c r="AVA306" s="331"/>
      <c r="AVB306" s="332"/>
      <c r="AVC306" s="418"/>
      <c r="AVD306" s="223"/>
      <c r="AVE306" s="223"/>
      <c r="AVF306" s="333"/>
      <c r="AVG306" s="333"/>
      <c r="AVH306" s="223"/>
      <c r="AVI306" s="418"/>
      <c r="AVJ306" s="418"/>
      <c r="AVK306" s="331"/>
      <c r="AVL306" s="332"/>
      <c r="AVM306" s="418"/>
      <c r="AVN306" s="223"/>
      <c r="AVO306" s="223"/>
      <c r="AVP306" s="333"/>
      <c r="AVQ306" s="333"/>
      <c r="AVR306" s="223"/>
      <c r="AVS306" s="418"/>
      <c r="AVT306" s="418"/>
      <c r="AVU306" s="331"/>
      <c r="AVV306" s="332"/>
      <c r="AVW306" s="418"/>
      <c r="AVX306" s="223"/>
      <c r="AVY306" s="223"/>
      <c r="AVZ306" s="333"/>
      <c r="AWA306" s="333"/>
      <c r="AWB306" s="223"/>
      <c r="AWC306" s="418"/>
      <c r="AWD306" s="418"/>
      <c r="AWE306" s="331"/>
      <c r="AWF306" s="332"/>
      <c r="AWG306" s="418"/>
      <c r="AWH306" s="223"/>
      <c r="AWI306" s="223"/>
      <c r="AWJ306" s="333"/>
      <c r="AWK306" s="333"/>
      <c r="AWL306" s="223"/>
      <c r="AWM306" s="418"/>
      <c r="AWN306" s="418"/>
      <c r="AWO306" s="331"/>
      <c r="AWP306" s="332"/>
      <c r="AWQ306" s="418"/>
      <c r="AWR306" s="223"/>
      <c r="AWS306" s="223"/>
      <c r="AWT306" s="333"/>
      <c r="AWU306" s="333"/>
      <c r="AWV306" s="223"/>
      <c r="AWW306" s="418"/>
      <c r="AWX306" s="418"/>
      <c r="AWY306" s="331"/>
      <c r="AWZ306" s="332"/>
      <c r="AXA306" s="418"/>
      <c r="AXB306" s="223"/>
      <c r="AXC306" s="223"/>
      <c r="AXD306" s="333"/>
      <c r="AXE306" s="333"/>
      <c r="AXF306" s="223"/>
      <c r="AXG306" s="418"/>
      <c r="AXH306" s="418"/>
      <c r="AXI306" s="331"/>
      <c r="AXJ306" s="332"/>
      <c r="AXK306" s="418"/>
      <c r="AXL306" s="223"/>
      <c r="AXM306" s="223"/>
      <c r="AXN306" s="333"/>
      <c r="AXO306" s="333"/>
      <c r="AXP306" s="223"/>
      <c r="AXQ306" s="418"/>
      <c r="AXR306" s="418"/>
      <c r="AXS306" s="331"/>
      <c r="AXT306" s="332"/>
      <c r="AXU306" s="418"/>
      <c r="AXV306" s="223"/>
      <c r="AXW306" s="223"/>
      <c r="AXX306" s="333"/>
      <c r="AXY306" s="333"/>
      <c r="AXZ306" s="223"/>
      <c r="AYA306" s="418"/>
      <c r="AYB306" s="418"/>
      <c r="AYC306" s="331"/>
      <c r="AYD306" s="332"/>
      <c r="AYE306" s="418"/>
      <c r="AYF306" s="223"/>
      <c r="AYG306" s="223"/>
      <c r="AYH306" s="333"/>
      <c r="AYI306" s="333"/>
      <c r="AYJ306" s="223"/>
      <c r="AYK306" s="418"/>
      <c r="AYL306" s="418"/>
      <c r="AYM306" s="331"/>
      <c r="AYN306" s="332"/>
      <c r="AYO306" s="418"/>
      <c r="AYP306" s="223"/>
      <c r="AYQ306" s="223"/>
      <c r="AYR306" s="333"/>
      <c r="AYS306" s="333"/>
      <c r="AYT306" s="223"/>
      <c r="AYU306" s="418"/>
      <c r="AYV306" s="418"/>
      <c r="AYW306" s="331"/>
      <c r="AYX306" s="332"/>
      <c r="AYY306" s="418"/>
      <c r="AYZ306" s="223"/>
      <c r="AZA306" s="223"/>
      <c r="AZB306" s="333"/>
      <c r="AZC306" s="333"/>
      <c r="AZD306" s="223"/>
      <c r="AZE306" s="418"/>
      <c r="AZF306" s="418"/>
      <c r="AZG306" s="331"/>
      <c r="AZH306" s="332"/>
      <c r="AZI306" s="418"/>
      <c r="AZJ306" s="223"/>
      <c r="AZK306" s="223"/>
      <c r="AZL306" s="333"/>
      <c r="AZM306" s="333"/>
      <c r="AZN306" s="223"/>
      <c r="AZO306" s="418"/>
      <c r="AZP306" s="418"/>
      <c r="AZQ306" s="331"/>
      <c r="AZR306" s="332"/>
      <c r="AZS306" s="418"/>
      <c r="AZT306" s="223"/>
      <c r="AZU306" s="223"/>
      <c r="AZV306" s="333"/>
      <c r="AZW306" s="333"/>
      <c r="AZX306" s="223"/>
      <c r="AZY306" s="418"/>
      <c r="AZZ306" s="418"/>
      <c r="BAA306" s="331"/>
      <c r="BAB306" s="332"/>
      <c r="BAC306" s="418"/>
      <c r="BAD306" s="223"/>
      <c r="BAE306" s="223"/>
      <c r="BAF306" s="333"/>
      <c r="BAG306" s="333"/>
      <c r="BAH306" s="223"/>
      <c r="BAI306" s="418"/>
      <c r="BAJ306" s="418"/>
      <c r="BAK306" s="331"/>
      <c r="BAL306" s="332"/>
      <c r="BAM306" s="418"/>
      <c r="BAN306" s="223"/>
      <c r="BAO306" s="223"/>
      <c r="BAP306" s="333"/>
      <c r="BAQ306" s="333"/>
      <c r="BAR306" s="223"/>
      <c r="BAS306" s="418"/>
      <c r="BAT306" s="418"/>
      <c r="BAU306" s="331"/>
      <c r="BAV306" s="332"/>
      <c r="BAW306" s="418"/>
      <c r="BAX306" s="223"/>
      <c r="BAY306" s="223"/>
      <c r="BAZ306" s="333"/>
      <c r="BBA306" s="333"/>
      <c r="BBB306" s="223"/>
      <c r="BBC306" s="418"/>
      <c r="BBD306" s="418"/>
      <c r="BBE306" s="331"/>
      <c r="BBF306" s="332"/>
      <c r="BBG306" s="418"/>
      <c r="BBH306" s="223"/>
      <c r="BBI306" s="223"/>
      <c r="BBJ306" s="333"/>
      <c r="BBK306" s="333"/>
      <c r="BBL306" s="223"/>
      <c r="BBM306" s="418"/>
      <c r="BBN306" s="418"/>
      <c r="BBO306" s="331"/>
      <c r="BBP306" s="332"/>
      <c r="BBQ306" s="418"/>
      <c r="BBR306" s="223"/>
      <c r="BBS306" s="223"/>
      <c r="BBT306" s="333"/>
      <c r="BBU306" s="333"/>
      <c r="BBV306" s="223"/>
      <c r="BBW306" s="418"/>
      <c r="BBX306" s="418"/>
      <c r="BBY306" s="331"/>
      <c r="BBZ306" s="332"/>
      <c r="BCA306" s="418"/>
      <c r="BCB306" s="223"/>
      <c r="BCC306" s="223"/>
      <c r="BCD306" s="333"/>
      <c r="BCE306" s="333"/>
      <c r="BCF306" s="223"/>
      <c r="BCG306" s="418"/>
      <c r="BCH306" s="418"/>
      <c r="BCI306" s="331"/>
      <c r="BCJ306" s="332"/>
      <c r="BCK306" s="418"/>
      <c r="BCL306" s="223"/>
      <c r="BCM306" s="223"/>
      <c r="BCN306" s="333"/>
      <c r="BCO306" s="333"/>
      <c r="BCP306" s="223"/>
      <c r="BCQ306" s="418"/>
      <c r="BCR306" s="418"/>
      <c r="BCS306" s="331"/>
      <c r="BCT306" s="332"/>
      <c r="BCU306" s="418"/>
      <c r="BCV306" s="223"/>
      <c r="BCW306" s="223"/>
      <c r="BCX306" s="333"/>
      <c r="BCY306" s="333"/>
      <c r="BCZ306" s="223"/>
      <c r="BDA306" s="418"/>
      <c r="BDB306" s="418"/>
      <c r="BDC306" s="331"/>
      <c r="BDD306" s="332"/>
      <c r="BDE306" s="418"/>
      <c r="BDF306" s="223"/>
      <c r="BDG306" s="223"/>
      <c r="BDH306" s="333"/>
      <c r="BDI306" s="333"/>
      <c r="BDJ306" s="223"/>
      <c r="BDK306" s="418"/>
      <c r="BDL306" s="418"/>
      <c r="BDM306" s="331"/>
      <c r="BDN306" s="332"/>
      <c r="BDO306" s="418"/>
      <c r="BDP306" s="223"/>
      <c r="BDQ306" s="223"/>
      <c r="BDR306" s="333"/>
      <c r="BDS306" s="333"/>
      <c r="BDT306" s="223"/>
      <c r="BDU306" s="418"/>
      <c r="BDV306" s="418"/>
      <c r="BDW306" s="331"/>
      <c r="BDX306" s="332"/>
      <c r="BDY306" s="418"/>
      <c r="BDZ306" s="223"/>
      <c r="BEA306" s="223"/>
      <c r="BEB306" s="333"/>
      <c r="BEC306" s="333"/>
      <c r="BED306" s="223"/>
      <c r="BEE306" s="418"/>
      <c r="BEF306" s="418"/>
      <c r="BEG306" s="331"/>
      <c r="BEH306" s="332"/>
      <c r="BEI306" s="418"/>
      <c r="BEJ306" s="223"/>
      <c r="BEK306" s="223"/>
      <c r="BEL306" s="333"/>
      <c r="BEM306" s="333"/>
      <c r="BEN306" s="223"/>
      <c r="BEO306" s="418"/>
      <c r="BEP306" s="418"/>
      <c r="BEQ306" s="331"/>
      <c r="BER306" s="332"/>
      <c r="BES306" s="418"/>
      <c r="BET306" s="223"/>
      <c r="BEU306" s="223"/>
      <c r="BEV306" s="333"/>
      <c r="BEW306" s="333"/>
      <c r="BEX306" s="223"/>
      <c r="BEY306" s="418"/>
      <c r="BEZ306" s="418"/>
      <c r="BFA306" s="331"/>
      <c r="BFB306" s="332"/>
      <c r="BFC306" s="418"/>
      <c r="BFD306" s="223"/>
      <c r="BFE306" s="223"/>
      <c r="BFF306" s="333"/>
      <c r="BFG306" s="333"/>
      <c r="BFH306" s="223"/>
      <c r="BFI306" s="418"/>
      <c r="BFJ306" s="418"/>
      <c r="BFK306" s="331"/>
      <c r="BFL306" s="332"/>
      <c r="BFM306" s="418"/>
      <c r="BFN306" s="223"/>
      <c r="BFO306" s="223"/>
      <c r="BFP306" s="333"/>
      <c r="BFQ306" s="333"/>
      <c r="BFR306" s="223"/>
      <c r="BFS306" s="418"/>
      <c r="BFT306" s="418"/>
      <c r="BFU306" s="331"/>
      <c r="BFV306" s="332"/>
      <c r="BFW306" s="418"/>
      <c r="BFX306" s="223"/>
      <c r="BFY306" s="223"/>
      <c r="BFZ306" s="333"/>
      <c r="BGA306" s="333"/>
      <c r="BGB306" s="223"/>
      <c r="BGC306" s="418"/>
      <c r="BGD306" s="418"/>
      <c r="BGE306" s="331"/>
      <c r="BGF306" s="332"/>
      <c r="BGG306" s="418"/>
      <c r="BGH306" s="223"/>
      <c r="BGI306" s="223"/>
      <c r="BGJ306" s="333"/>
      <c r="BGK306" s="333"/>
      <c r="BGL306" s="223"/>
      <c r="BGM306" s="418"/>
      <c r="BGN306" s="418"/>
      <c r="BGO306" s="331"/>
      <c r="BGP306" s="332"/>
      <c r="BGQ306" s="418"/>
      <c r="BGR306" s="223"/>
      <c r="BGS306" s="223"/>
      <c r="BGT306" s="333"/>
      <c r="BGU306" s="333"/>
      <c r="BGV306" s="223"/>
      <c r="BGW306" s="418"/>
      <c r="BGX306" s="418"/>
      <c r="BGY306" s="331"/>
      <c r="BGZ306" s="332"/>
      <c r="BHA306" s="418"/>
      <c r="BHB306" s="223"/>
      <c r="BHC306" s="223"/>
      <c r="BHD306" s="333"/>
      <c r="BHE306" s="333"/>
      <c r="BHF306" s="223"/>
      <c r="BHG306" s="418"/>
      <c r="BHH306" s="418"/>
      <c r="BHI306" s="331"/>
      <c r="BHJ306" s="332"/>
      <c r="BHK306" s="418"/>
      <c r="BHL306" s="223"/>
      <c r="BHM306" s="223"/>
      <c r="BHN306" s="333"/>
      <c r="BHO306" s="333"/>
      <c r="BHP306" s="223"/>
      <c r="BHQ306" s="418"/>
      <c r="BHR306" s="418"/>
      <c r="BHS306" s="331"/>
      <c r="BHT306" s="332"/>
      <c r="BHU306" s="418"/>
      <c r="BHV306" s="223"/>
      <c r="BHW306" s="223"/>
      <c r="BHX306" s="333"/>
      <c r="BHY306" s="333"/>
      <c r="BHZ306" s="223"/>
      <c r="BIA306" s="418"/>
      <c r="BIB306" s="418"/>
      <c r="BIC306" s="331"/>
      <c r="BID306" s="332"/>
      <c r="BIE306" s="418"/>
      <c r="BIF306" s="223"/>
      <c r="BIG306" s="223"/>
      <c r="BIH306" s="333"/>
      <c r="BII306" s="333"/>
      <c r="BIJ306" s="223"/>
      <c r="BIK306" s="418"/>
      <c r="BIL306" s="418"/>
      <c r="BIM306" s="331"/>
      <c r="BIN306" s="332"/>
      <c r="BIO306" s="418"/>
      <c r="BIP306" s="223"/>
      <c r="BIQ306" s="223"/>
      <c r="BIR306" s="333"/>
      <c r="BIS306" s="333"/>
      <c r="BIT306" s="223"/>
      <c r="BIU306" s="418"/>
      <c r="BIV306" s="418"/>
      <c r="BIW306" s="331"/>
      <c r="BIX306" s="332"/>
      <c r="BIY306" s="418"/>
      <c r="BIZ306" s="223"/>
      <c r="BJA306" s="223"/>
      <c r="BJB306" s="333"/>
      <c r="BJC306" s="333"/>
      <c r="BJD306" s="223"/>
      <c r="BJE306" s="418"/>
      <c r="BJF306" s="418"/>
      <c r="BJG306" s="331"/>
      <c r="BJH306" s="332"/>
      <c r="BJI306" s="418"/>
      <c r="BJJ306" s="223"/>
      <c r="BJK306" s="223"/>
      <c r="BJL306" s="333"/>
      <c r="BJM306" s="333"/>
      <c r="BJN306" s="223"/>
      <c r="BJO306" s="418"/>
      <c r="BJP306" s="418"/>
      <c r="BJQ306" s="331"/>
      <c r="BJR306" s="332"/>
      <c r="BJS306" s="418"/>
      <c r="BJT306" s="223"/>
      <c r="BJU306" s="223"/>
      <c r="BJV306" s="333"/>
      <c r="BJW306" s="333"/>
      <c r="BJX306" s="223"/>
      <c r="BJY306" s="418"/>
      <c r="BJZ306" s="418"/>
      <c r="BKA306" s="331"/>
      <c r="BKB306" s="332"/>
      <c r="BKC306" s="418"/>
      <c r="BKD306" s="223"/>
      <c r="BKE306" s="223"/>
      <c r="BKF306" s="333"/>
      <c r="BKG306" s="333"/>
      <c r="BKH306" s="223"/>
      <c r="BKI306" s="418"/>
      <c r="BKJ306" s="418"/>
      <c r="BKK306" s="331"/>
      <c r="BKL306" s="332"/>
      <c r="BKM306" s="418"/>
      <c r="BKN306" s="223"/>
      <c r="BKO306" s="223"/>
      <c r="BKP306" s="333"/>
      <c r="BKQ306" s="333"/>
      <c r="BKR306" s="223"/>
      <c r="BKS306" s="418"/>
      <c r="BKT306" s="418"/>
      <c r="BKU306" s="331"/>
      <c r="BKV306" s="332"/>
      <c r="BKW306" s="418"/>
      <c r="BKX306" s="223"/>
      <c r="BKY306" s="223"/>
      <c r="BKZ306" s="333"/>
      <c r="BLA306" s="333"/>
      <c r="BLB306" s="223"/>
      <c r="BLC306" s="418"/>
      <c r="BLD306" s="418"/>
      <c r="BLE306" s="331"/>
      <c r="BLF306" s="332"/>
      <c r="BLG306" s="418"/>
      <c r="BLH306" s="223"/>
      <c r="BLI306" s="223"/>
      <c r="BLJ306" s="333"/>
      <c r="BLK306" s="333"/>
      <c r="BLL306" s="223"/>
      <c r="BLM306" s="418"/>
      <c r="BLN306" s="418"/>
      <c r="BLO306" s="331"/>
      <c r="BLP306" s="332"/>
      <c r="BLQ306" s="418"/>
      <c r="BLR306" s="223"/>
      <c r="BLS306" s="223"/>
      <c r="BLT306" s="333"/>
      <c r="BLU306" s="333"/>
      <c r="BLV306" s="223"/>
      <c r="BLW306" s="418"/>
      <c r="BLX306" s="418"/>
      <c r="BLY306" s="331"/>
      <c r="BLZ306" s="332"/>
      <c r="BMA306" s="418"/>
      <c r="BMB306" s="223"/>
      <c r="BMC306" s="223"/>
      <c r="BMD306" s="333"/>
      <c r="BME306" s="333"/>
      <c r="BMF306" s="223"/>
      <c r="BMG306" s="418"/>
      <c r="BMH306" s="418"/>
      <c r="BMI306" s="331"/>
      <c r="BMJ306" s="332"/>
      <c r="BMK306" s="418"/>
      <c r="BML306" s="223"/>
      <c r="BMM306" s="223"/>
      <c r="BMN306" s="333"/>
      <c r="BMO306" s="333"/>
      <c r="BMP306" s="223"/>
      <c r="BMQ306" s="418"/>
      <c r="BMR306" s="418"/>
      <c r="BMS306" s="331"/>
      <c r="BMT306" s="332"/>
      <c r="BMU306" s="418"/>
      <c r="BMV306" s="223"/>
      <c r="BMW306" s="223"/>
      <c r="BMX306" s="333"/>
      <c r="BMY306" s="333"/>
      <c r="BMZ306" s="223"/>
      <c r="BNA306" s="418"/>
      <c r="BNB306" s="418"/>
      <c r="BNC306" s="331"/>
      <c r="BND306" s="332"/>
      <c r="BNE306" s="418"/>
      <c r="BNF306" s="223"/>
      <c r="BNG306" s="223"/>
      <c r="BNH306" s="333"/>
      <c r="BNI306" s="333"/>
      <c r="BNJ306" s="223"/>
      <c r="BNK306" s="418"/>
      <c r="BNL306" s="418"/>
      <c r="BNM306" s="331"/>
      <c r="BNN306" s="332"/>
      <c r="BNO306" s="418"/>
      <c r="BNP306" s="223"/>
      <c r="BNQ306" s="223"/>
      <c r="BNR306" s="333"/>
      <c r="BNS306" s="333"/>
      <c r="BNT306" s="223"/>
      <c r="BNU306" s="418"/>
      <c r="BNV306" s="418"/>
      <c r="BNW306" s="331"/>
      <c r="BNX306" s="332"/>
      <c r="BNY306" s="418"/>
      <c r="BNZ306" s="223"/>
      <c r="BOA306" s="223"/>
      <c r="BOB306" s="333"/>
      <c r="BOC306" s="333"/>
      <c r="BOD306" s="223"/>
      <c r="BOE306" s="418"/>
      <c r="BOF306" s="418"/>
      <c r="BOG306" s="331"/>
      <c r="BOH306" s="332"/>
      <c r="BOI306" s="418"/>
      <c r="BOJ306" s="223"/>
      <c r="BOK306" s="223"/>
      <c r="BOL306" s="333"/>
      <c r="BOM306" s="333"/>
      <c r="BON306" s="223"/>
      <c r="BOO306" s="418"/>
      <c r="BOP306" s="418"/>
      <c r="BOQ306" s="331"/>
      <c r="BOR306" s="332"/>
      <c r="BOS306" s="418"/>
      <c r="BOT306" s="223"/>
      <c r="BOU306" s="223"/>
      <c r="BOV306" s="333"/>
      <c r="BOW306" s="333"/>
      <c r="BOX306" s="223"/>
      <c r="BOY306" s="418"/>
      <c r="BOZ306" s="418"/>
      <c r="BPA306" s="331"/>
      <c r="BPB306" s="332"/>
      <c r="BPC306" s="418"/>
      <c r="BPD306" s="223"/>
      <c r="BPE306" s="223"/>
      <c r="BPF306" s="333"/>
      <c r="BPG306" s="333"/>
      <c r="BPH306" s="223"/>
      <c r="BPI306" s="418"/>
      <c r="BPJ306" s="418"/>
      <c r="BPK306" s="331"/>
      <c r="BPL306" s="332"/>
      <c r="BPM306" s="418"/>
      <c r="BPN306" s="223"/>
      <c r="BPO306" s="223"/>
      <c r="BPP306" s="333"/>
      <c r="BPQ306" s="333"/>
      <c r="BPR306" s="223"/>
      <c r="BPS306" s="418"/>
      <c r="BPT306" s="418"/>
      <c r="BPU306" s="331"/>
      <c r="BPV306" s="332"/>
      <c r="BPW306" s="418"/>
      <c r="BPX306" s="223"/>
      <c r="BPY306" s="223"/>
      <c r="BPZ306" s="333"/>
      <c r="BQA306" s="333"/>
      <c r="BQB306" s="223"/>
      <c r="BQC306" s="418"/>
      <c r="BQD306" s="418"/>
      <c r="BQE306" s="331"/>
      <c r="BQF306" s="332"/>
      <c r="BQG306" s="418"/>
      <c r="BQH306" s="223"/>
      <c r="BQI306" s="223"/>
      <c r="BQJ306" s="333"/>
      <c r="BQK306" s="333"/>
      <c r="BQL306" s="223"/>
      <c r="BQM306" s="418"/>
      <c r="BQN306" s="418"/>
      <c r="BQO306" s="331"/>
      <c r="BQP306" s="332"/>
      <c r="BQQ306" s="418"/>
      <c r="BQR306" s="223"/>
      <c r="BQS306" s="223"/>
      <c r="BQT306" s="333"/>
      <c r="BQU306" s="333"/>
      <c r="BQV306" s="223"/>
      <c r="BQW306" s="418"/>
      <c r="BQX306" s="418"/>
      <c r="BQY306" s="331"/>
      <c r="BQZ306" s="332"/>
      <c r="BRA306" s="418"/>
      <c r="BRB306" s="223"/>
      <c r="BRC306" s="223"/>
      <c r="BRD306" s="333"/>
      <c r="BRE306" s="333"/>
      <c r="BRF306" s="223"/>
      <c r="BRG306" s="418"/>
      <c r="BRH306" s="418"/>
      <c r="BRI306" s="331"/>
      <c r="BRJ306" s="332"/>
      <c r="BRK306" s="418"/>
      <c r="BRL306" s="223"/>
      <c r="BRM306" s="223"/>
      <c r="BRN306" s="333"/>
      <c r="BRO306" s="333"/>
      <c r="BRP306" s="223"/>
      <c r="BRQ306" s="418"/>
      <c r="BRR306" s="418"/>
      <c r="BRS306" s="331"/>
      <c r="BRT306" s="332"/>
      <c r="BRU306" s="418"/>
      <c r="BRV306" s="223"/>
      <c r="BRW306" s="223"/>
      <c r="BRX306" s="333"/>
      <c r="BRY306" s="333"/>
      <c r="BRZ306" s="223"/>
      <c r="BSA306" s="418"/>
      <c r="BSB306" s="418"/>
      <c r="BSC306" s="331"/>
      <c r="BSD306" s="332"/>
      <c r="BSE306" s="418"/>
      <c r="BSF306" s="223"/>
      <c r="BSG306" s="223"/>
      <c r="BSH306" s="333"/>
      <c r="BSI306" s="333"/>
      <c r="BSJ306" s="223"/>
      <c r="BSK306" s="418"/>
      <c r="BSL306" s="418"/>
      <c r="BSM306" s="331"/>
      <c r="BSN306" s="332"/>
      <c r="BSO306" s="418"/>
      <c r="BSP306" s="223"/>
      <c r="BSQ306" s="223"/>
      <c r="BSR306" s="333"/>
      <c r="BSS306" s="333"/>
      <c r="BST306" s="223"/>
      <c r="BSU306" s="418"/>
      <c r="BSV306" s="418"/>
      <c r="BSW306" s="331"/>
      <c r="BSX306" s="332"/>
      <c r="BSY306" s="418"/>
      <c r="BSZ306" s="223"/>
      <c r="BTA306" s="223"/>
      <c r="BTB306" s="333"/>
      <c r="BTC306" s="333"/>
      <c r="BTD306" s="223"/>
      <c r="BTE306" s="418"/>
      <c r="BTF306" s="418"/>
      <c r="BTG306" s="331"/>
      <c r="BTH306" s="332"/>
      <c r="BTI306" s="418"/>
      <c r="BTJ306" s="223"/>
      <c r="BTK306" s="223"/>
      <c r="BTL306" s="333"/>
      <c r="BTM306" s="333"/>
      <c r="BTN306" s="223"/>
      <c r="BTO306" s="418"/>
      <c r="BTP306" s="418"/>
      <c r="BTQ306" s="331"/>
      <c r="BTR306" s="332"/>
      <c r="BTS306" s="418"/>
      <c r="BTT306" s="223"/>
      <c r="BTU306" s="223"/>
      <c r="BTV306" s="333"/>
      <c r="BTW306" s="333"/>
      <c r="BTX306" s="223"/>
      <c r="BTY306" s="418"/>
      <c r="BTZ306" s="418"/>
      <c r="BUA306" s="331"/>
      <c r="BUB306" s="332"/>
      <c r="BUC306" s="418"/>
      <c r="BUD306" s="223"/>
      <c r="BUE306" s="223"/>
      <c r="BUF306" s="333"/>
      <c r="BUG306" s="333"/>
      <c r="BUH306" s="223"/>
      <c r="BUI306" s="418"/>
      <c r="BUJ306" s="418"/>
      <c r="BUK306" s="331"/>
      <c r="BUL306" s="332"/>
      <c r="BUM306" s="418"/>
      <c r="BUN306" s="223"/>
      <c r="BUO306" s="223"/>
      <c r="BUP306" s="333"/>
      <c r="BUQ306" s="333"/>
      <c r="BUR306" s="223"/>
      <c r="BUS306" s="418"/>
      <c r="BUT306" s="418"/>
      <c r="BUU306" s="331"/>
      <c r="BUV306" s="332"/>
      <c r="BUW306" s="418"/>
      <c r="BUX306" s="223"/>
      <c r="BUY306" s="223"/>
      <c r="BUZ306" s="333"/>
      <c r="BVA306" s="333"/>
      <c r="BVB306" s="223"/>
      <c r="BVC306" s="418"/>
      <c r="BVD306" s="418"/>
      <c r="BVE306" s="331"/>
      <c r="BVF306" s="332"/>
      <c r="BVG306" s="418"/>
      <c r="BVH306" s="223"/>
      <c r="BVI306" s="223"/>
      <c r="BVJ306" s="333"/>
      <c r="BVK306" s="333"/>
      <c r="BVL306" s="223"/>
      <c r="BVM306" s="418"/>
      <c r="BVN306" s="418"/>
      <c r="BVO306" s="331"/>
      <c r="BVP306" s="332"/>
      <c r="BVQ306" s="418"/>
      <c r="BVR306" s="223"/>
      <c r="BVS306" s="223"/>
      <c r="BVT306" s="333"/>
      <c r="BVU306" s="333"/>
      <c r="BVV306" s="223"/>
      <c r="BVW306" s="418"/>
      <c r="BVX306" s="418"/>
      <c r="BVY306" s="331"/>
      <c r="BVZ306" s="332"/>
      <c r="BWA306" s="418"/>
      <c r="BWB306" s="223"/>
      <c r="BWC306" s="223"/>
      <c r="BWD306" s="333"/>
      <c r="BWE306" s="333"/>
      <c r="BWF306" s="223"/>
      <c r="BWG306" s="418"/>
      <c r="BWH306" s="418"/>
      <c r="BWI306" s="331"/>
      <c r="BWJ306" s="332"/>
      <c r="BWK306" s="418"/>
      <c r="BWL306" s="223"/>
      <c r="BWM306" s="223"/>
      <c r="BWN306" s="333"/>
      <c r="BWO306" s="333"/>
      <c r="BWP306" s="223"/>
      <c r="BWQ306" s="418"/>
      <c r="BWR306" s="418"/>
      <c r="BWS306" s="331"/>
      <c r="BWT306" s="332"/>
      <c r="BWU306" s="418"/>
      <c r="BWV306" s="223"/>
      <c r="BWW306" s="223"/>
      <c r="BWX306" s="333"/>
      <c r="BWY306" s="333"/>
      <c r="BWZ306" s="223"/>
      <c r="BXA306" s="418"/>
      <c r="BXB306" s="418"/>
      <c r="BXC306" s="331"/>
      <c r="BXD306" s="332"/>
      <c r="BXE306" s="418"/>
      <c r="BXF306" s="223"/>
      <c r="BXG306" s="223"/>
      <c r="BXH306" s="333"/>
      <c r="BXI306" s="333"/>
      <c r="BXJ306" s="223"/>
      <c r="BXK306" s="418"/>
      <c r="BXL306" s="418"/>
      <c r="BXM306" s="331"/>
      <c r="BXN306" s="332"/>
      <c r="BXO306" s="418"/>
      <c r="BXP306" s="223"/>
      <c r="BXQ306" s="223"/>
      <c r="BXR306" s="333"/>
      <c r="BXS306" s="333"/>
      <c r="BXT306" s="223"/>
      <c r="BXU306" s="418"/>
      <c r="BXV306" s="418"/>
      <c r="BXW306" s="331"/>
      <c r="BXX306" s="332"/>
      <c r="BXY306" s="418"/>
      <c r="BXZ306" s="223"/>
      <c r="BYA306" s="223"/>
      <c r="BYB306" s="333"/>
      <c r="BYC306" s="333"/>
      <c r="BYD306" s="223"/>
      <c r="BYE306" s="418"/>
      <c r="BYF306" s="418"/>
      <c r="BYG306" s="331"/>
      <c r="BYH306" s="332"/>
      <c r="BYI306" s="418"/>
      <c r="BYJ306" s="223"/>
      <c r="BYK306" s="223"/>
      <c r="BYL306" s="333"/>
      <c r="BYM306" s="333"/>
      <c r="BYN306" s="223"/>
      <c r="BYO306" s="418"/>
      <c r="BYP306" s="418"/>
      <c r="BYQ306" s="331"/>
      <c r="BYR306" s="332"/>
      <c r="BYS306" s="418"/>
      <c r="BYT306" s="223"/>
      <c r="BYU306" s="223"/>
      <c r="BYV306" s="333"/>
      <c r="BYW306" s="333"/>
      <c r="BYX306" s="223"/>
      <c r="BYY306" s="418"/>
      <c r="BYZ306" s="418"/>
      <c r="BZA306" s="331"/>
      <c r="BZB306" s="332"/>
      <c r="BZC306" s="418"/>
      <c r="BZD306" s="223"/>
      <c r="BZE306" s="223"/>
      <c r="BZF306" s="333"/>
      <c r="BZG306" s="333"/>
      <c r="BZH306" s="223"/>
      <c r="BZI306" s="418"/>
      <c r="BZJ306" s="418"/>
      <c r="BZK306" s="331"/>
      <c r="BZL306" s="332"/>
      <c r="BZM306" s="418"/>
      <c r="BZN306" s="223"/>
      <c r="BZO306" s="223"/>
      <c r="BZP306" s="333"/>
      <c r="BZQ306" s="333"/>
      <c r="BZR306" s="223"/>
      <c r="BZS306" s="418"/>
      <c r="BZT306" s="418"/>
      <c r="BZU306" s="331"/>
      <c r="BZV306" s="332"/>
      <c r="BZW306" s="418"/>
      <c r="BZX306" s="223"/>
      <c r="BZY306" s="223"/>
      <c r="BZZ306" s="333"/>
      <c r="CAA306" s="333"/>
      <c r="CAB306" s="223"/>
      <c r="CAC306" s="418"/>
      <c r="CAD306" s="418"/>
      <c r="CAE306" s="331"/>
      <c r="CAF306" s="332"/>
      <c r="CAG306" s="418"/>
      <c r="CAH306" s="223"/>
      <c r="CAI306" s="223"/>
      <c r="CAJ306" s="333"/>
      <c r="CAK306" s="333"/>
      <c r="CAL306" s="223"/>
      <c r="CAM306" s="418"/>
      <c r="CAN306" s="418"/>
      <c r="CAO306" s="331"/>
      <c r="CAP306" s="332"/>
      <c r="CAQ306" s="418"/>
      <c r="CAR306" s="223"/>
      <c r="CAS306" s="223"/>
      <c r="CAT306" s="333"/>
      <c r="CAU306" s="333"/>
      <c r="CAV306" s="223"/>
      <c r="CAW306" s="418"/>
      <c r="CAX306" s="418"/>
      <c r="CAY306" s="331"/>
      <c r="CAZ306" s="332"/>
      <c r="CBA306" s="418"/>
      <c r="CBB306" s="223"/>
      <c r="CBC306" s="223"/>
      <c r="CBD306" s="333"/>
      <c r="CBE306" s="333"/>
      <c r="CBF306" s="223"/>
      <c r="CBG306" s="418"/>
      <c r="CBH306" s="418"/>
      <c r="CBI306" s="331"/>
      <c r="CBJ306" s="332"/>
      <c r="CBK306" s="418"/>
      <c r="CBL306" s="223"/>
      <c r="CBM306" s="223"/>
      <c r="CBN306" s="333"/>
      <c r="CBO306" s="333"/>
      <c r="CBP306" s="223"/>
      <c r="CBQ306" s="418"/>
      <c r="CBR306" s="418"/>
      <c r="CBS306" s="331"/>
      <c r="CBT306" s="332"/>
      <c r="CBU306" s="418"/>
      <c r="CBV306" s="223"/>
      <c r="CBW306" s="223"/>
      <c r="CBX306" s="333"/>
      <c r="CBY306" s="333"/>
      <c r="CBZ306" s="223"/>
      <c r="CCA306" s="418"/>
      <c r="CCB306" s="418"/>
      <c r="CCC306" s="331"/>
      <c r="CCD306" s="332"/>
      <c r="CCE306" s="418"/>
      <c r="CCF306" s="223"/>
      <c r="CCG306" s="223"/>
      <c r="CCH306" s="333"/>
      <c r="CCI306" s="333"/>
      <c r="CCJ306" s="223"/>
      <c r="CCK306" s="418"/>
      <c r="CCL306" s="418"/>
      <c r="CCM306" s="331"/>
      <c r="CCN306" s="332"/>
      <c r="CCO306" s="418"/>
      <c r="CCP306" s="223"/>
      <c r="CCQ306" s="223"/>
      <c r="CCR306" s="333"/>
      <c r="CCS306" s="333"/>
      <c r="CCT306" s="223"/>
      <c r="CCU306" s="418"/>
      <c r="CCV306" s="418"/>
      <c r="CCW306" s="331"/>
      <c r="CCX306" s="332"/>
      <c r="CCY306" s="418"/>
      <c r="CCZ306" s="223"/>
      <c r="CDA306" s="223"/>
      <c r="CDB306" s="333"/>
      <c r="CDC306" s="333"/>
      <c r="CDD306" s="223"/>
      <c r="CDE306" s="418"/>
      <c r="CDF306" s="418"/>
      <c r="CDG306" s="331"/>
      <c r="CDH306" s="332"/>
      <c r="CDI306" s="418"/>
      <c r="CDJ306" s="223"/>
      <c r="CDK306" s="223"/>
      <c r="CDL306" s="333"/>
      <c r="CDM306" s="333"/>
      <c r="CDN306" s="223"/>
      <c r="CDO306" s="418"/>
      <c r="CDP306" s="418"/>
      <c r="CDQ306" s="331"/>
      <c r="CDR306" s="332"/>
      <c r="CDS306" s="418"/>
      <c r="CDT306" s="223"/>
      <c r="CDU306" s="223"/>
      <c r="CDV306" s="333"/>
      <c r="CDW306" s="333"/>
      <c r="CDX306" s="223"/>
      <c r="CDY306" s="418"/>
      <c r="CDZ306" s="418"/>
      <c r="CEA306" s="331"/>
      <c r="CEB306" s="332"/>
      <c r="CEC306" s="418"/>
      <c r="CED306" s="223"/>
      <c r="CEE306" s="223"/>
      <c r="CEF306" s="333"/>
      <c r="CEG306" s="333"/>
      <c r="CEH306" s="223"/>
      <c r="CEI306" s="418"/>
      <c r="CEJ306" s="418"/>
      <c r="CEK306" s="331"/>
      <c r="CEL306" s="332"/>
      <c r="CEM306" s="418"/>
      <c r="CEN306" s="223"/>
      <c r="CEO306" s="223"/>
      <c r="CEP306" s="333"/>
      <c r="CEQ306" s="333"/>
      <c r="CER306" s="223"/>
      <c r="CES306" s="418"/>
      <c r="CET306" s="418"/>
      <c r="CEU306" s="331"/>
      <c r="CEV306" s="332"/>
      <c r="CEW306" s="418"/>
      <c r="CEX306" s="223"/>
      <c r="CEY306" s="223"/>
      <c r="CEZ306" s="333"/>
      <c r="CFA306" s="333"/>
      <c r="CFB306" s="223"/>
      <c r="CFC306" s="418"/>
      <c r="CFD306" s="418"/>
      <c r="CFE306" s="331"/>
      <c r="CFF306" s="332"/>
      <c r="CFG306" s="418"/>
      <c r="CFH306" s="223"/>
      <c r="CFI306" s="223"/>
      <c r="CFJ306" s="333"/>
      <c r="CFK306" s="333"/>
      <c r="CFL306" s="223"/>
      <c r="CFM306" s="418"/>
      <c r="CFN306" s="418"/>
      <c r="CFO306" s="331"/>
      <c r="CFP306" s="332"/>
      <c r="CFQ306" s="418"/>
      <c r="CFR306" s="223"/>
      <c r="CFS306" s="223"/>
      <c r="CFT306" s="333"/>
      <c r="CFU306" s="333"/>
      <c r="CFV306" s="223"/>
      <c r="CFW306" s="418"/>
      <c r="CFX306" s="418"/>
      <c r="CFY306" s="331"/>
      <c r="CFZ306" s="332"/>
      <c r="CGA306" s="418"/>
      <c r="CGB306" s="223"/>
      <c r="CGC306" s="223"/>
      <c r="CGD306" s="333"/>
      <c r="CGE306" s="333"/>
      <c r="CGF306" s="223"/>
      <c r="CGG306" s="418"/>
      <c r="CGH306" s="418"/>
      <c r="CGI306" s="331"/>
      <c r="CGJ306" s="332"/>
      <c r="CGK306" s="418"/>
      <c r="CGL306" s="223"/>
      <c r="CGM306" s="223"/>
      <c r="CGN306" s="333"/>
      <c r="CGO306" s="333"/>
      <c r="CGP306" s="223"/>
      <c r="CGQ306" s="418"/>
      <c r="CGR306" s="418"/>
      <c r="CGS306" s="331"/>
      <c r="CGT306" s="332"/>
      <c r="CGU306" s="418"/>
      <c r="CGV306" s="223"/>
      <c r="CGW306" s="223"/>
      <c r="CGX306" s="333"/>
      <c r="CGY306" s="333"/>
      <c r="CGZ306" s="223"/>
      <c r="CHA306" s="418"/>
      <c r="CHB306" s="418"/>
      <c r="CHC306" s="331"/>
      <c r="CHD306" s="332"/>
      <c r="CHE306" s="418"/>
      <c r="CHF306" s="223"/>
      <c r="CHG306" s="223"/>
      <c r="CHH306" s="333"/>
      <c r="CHI306" s="333"/>
      <c r="CHJ306" s="223"/>
      <c r="CHK306" s="418"/>
      <c r="CHL306" s="418"/>
      <c r="CHM306" s="331"/>
      <c r="CHN306" s="332"/>
      <c r="CHO306" s="418"/>
      <c r="CHP306" s="223"/>
      <c r="CHQ306" s="223"/>
      <c r="CHR306" s="333"/>
      <c r="CHS306" s="333"/>
      <c r="CHT306" s="223"/>
      <c r="CHU306" s="418"/>
      <c r="CHV306" s="418"/>
      <c r="CHW306" s="331"/>
      <c r="CHX306" s="332"/>
      <c r="CHY306" s="418"/>
      <c r="CHZ306" s="223"/>
      <c r="CIA306" s="223"/>
      <c r="CIB306" s="333"/>
      <c r="CIC306" s="333"/>
      <c r="CID306" s="223"/>
      <c r="CIE306" s="418"/>
      <c r="CIF306" s="418"/>
      <c r="CIG306" s="331"/>
      <c r="CIH306" s="332"/>
      <c r="CII306" s="418"/>
      <c r="CIJ306" s="223"/>
      <c r="CIK306" s="223"/>
      <c r="CIL306" s="333"/>
      <c r="CIM306" s="333"/>
      <c r="CIN306" s="223"/>
      <c r="CIO306" s="418"/>
      <c r="CIP306" s="418"/>
      <c r="CIQ306" s="331"/>
      <c r="CIR306" s="332"/>
      <c r="CIS306" s="418"/>
      <c r="CIT306" s="223"/>
      <c r="CIU306" s="223"/>
      <c r="CIV306" s="333"/>
      <c r="CIW306" s="333"/>
      <c r="CIX306" s="223"/>
      <c r="CIY306" s="418"/>
      <c r="CIZ306" s="418"/>
      <c r="CJA306" s="331"/>
      <c r="CJB306" s="332"/>
      <c r="CJC306" s="418"/>
      <c r="CJD306" s="223"/>
      <c r="CJE306" s="223"/>
      <c r="CJF306" s="333"/>
      <c r="CJG306" s="333"/>
      <c r="CJH306" s="223"/>
      <c r="CJI306" s="418"/>
      <c r="CJJ306" s="418"/>
      <c r="CJK306" s="331"/>
      <c r="CJL306" s="332"/>
      <c r="CJM306" s="418"/>
      <c r="CJN306" s="223"/>
      <c r="CJO306" s="223"/>
      <c r="CJP306" s="333"/>
      <c r="CJQ306" s="333"/>
      <c r="CJR306" s="223"/>
      <c r="CJS306" s="418"/>
      <c r="CJT306" s="418"/>
      <c r="CJU306" s="331"/>
      <c r="CJV306" s="332"/>
      <c r="CJW306" s="418"/>
      <c r="CJX306" s="223"/>
      <c r="CJY306" s="223"/>
      <c r="CJZ306" s="333"/>
      <c r="CKA306" s="333"/>
      <c r="CKB306" s="223"/>
      <c r="CKC306" s="418"/>
      <c r="CKD306" s="418"/>
      <c r="CKE306" s="331"/>
      <c r="CKF306" s="332"/>
      <c r="CKG306" s="418"/>
      <c r="CKH306" s="223"/>
      <c r="CKI306" s="223"/>
      <c r="CKJ306" s="333"/>
      <c r="CKK306" s="333"/>
      <c r="CKL306" s="223"/>
      <c r="CKM306" s="418"/>
      <c r="CKN306" s="418"/>
      <c r="CKO306" s="331"/>
      <c r="CKP306" s="332"/>
      <c r="CKQ306" s="418"/>
      <c r="CKR306" s="223"/>
      <c r="CKS306" s="223"/>
      <c r="CKT306" s="333"/>
      <c r="CKU306" s="333"/>
      <c r="CKV306" s="223"/>
      <c r="CKW306" s="418"/>
      <c r="CKX306" s="418"/>
      <c r="CKY306" s="331"/>
      <c r="CKZ306" s="332"/>
      <c r="CLA306" s="418"/>
      <c r="CLB306" s="223"/>
      <c r="CLC306" s="223"/>
      <c r="CLD306" s="333"/>
      <c r="CLE306" s="333"/>
      <c r="CLF306" s="223"/>
      <c r="CLG306" s="418"/>
      <c r="CLH306" s="418"/>
      <c r="CLI306" s="331"/>
      <c r="CLJ306" s="332"/>
      <c r="CLK306" s="418"/>
      <c r="CLL306" s="223"/>
      <c r="CLM306" s="223"/>
      <c r="CLN306" s="333"/>
      <c r="CLO306" s="333"/>
      <c r="CLP306" s="223"/>
      <c r="CLQ306" s="418"/>
      <c r="CLR306" s="418"/>
      <c r="CLS306" s="331"/>
      <c r="CLT306" s="332"/>
      <c r="CLU306" s="418"/>
      <c r="CLV306" s="223"/>
      <c r="CLW306" s="223"/>
      <c r="CLX306" s="333"/>
      <c r="CLY306" s="333"/>
      <c r="CLZ306" s="223"/>
      <c r="CMA306" s="418"/>
      <c r="CMB306" s="418"/>
      <c r="CMC306" s="331"/>
      <c r="CMD306" s="332"/>
      <c r="CME306" s="418"/>
      <c r="CMF306" s="223"/>
      <c r="CMG306" s="223"/>
      <c r="CMH306" s="333"/>
      <c r="CMI306" s="333"/>
      <c r="CMJ306" s="223"/>
      <c r="CMK306" s="418"/>
      <c r="CML306" s="418"/>
      <c r="CMM306" s="331"/>
      <c r="CMN306" s="332"/>
      <c r="CMO306" s="418"/>
      <c r="CMP306" s="223"/>
      <c r="CMQ306" s="223"/>
      <c r="CMR306" s="333"/>
      <c r="CMS306" s="333"/>
      <c r="CMT306" s="223"/>
      <c r="CMU306" s="418"/>
      <c r="CMV306" s="418"/>
      <c r="CMW306" s="331"/>
      <c r="CMX306" s="332"/>
      <c r="CMY306" s="418"/>
      <c r="CMZ306" s="223"/>
      <c r="CNA306" s="223"/>
      <c r="CNB306" s="333"/>
      <c r="CNC306" s="333"/>
      <c r="CND306" s="223"/>
      <c r="CNE306" s="418"/>
      <c r="CNF306" s="418"/>
      <c r="CNG306" s="331"/>
      <c r="CNH306" s="332"/>
      <c r="CNI306" s="418"/>
      <c r="CNJ306" s="223"/>
      <c r="CNK306" s="223"/>
      <c r="CNL306" s="333"/>
      <c r="CNM306" s="333"/>
      <c r="CNN306" s="223"/>
      <c r="CNO306" s="418"/>
      <c r="CNP306" s="418"/>
      <c r="CNQ306" s="331"/>
      <c r="CNR306" s="332"/>
      <c r="CNS306" s="418"/>
      <c r="CNT306" s="223"/>
      <c r="CNU306" s="223"/>
      <c r="CNV306" s="333"/>
      <c r="CNW306" s="333"/>
      <c r="CNX306" s="223"/>
      <c r="CNY306" s="418"/>
      <c r="CNZ306" s="418"/>
      <c r="COA306" s="331"/>
      <c r="COB306" s="332"/>
      <c r="COC306" s="418"/>
      <c r="COD306" s="223"/>
      <c r="COE306" s="223"/>
      <c r="COF306" s="333"/>
      <c r="COG306" s="333"/>
      <c r="COH306" s="223"/>
      <c r="COI306" s="418"/>
      <c r="COJ306" s="418"/>
      <c r="COK306" s="331"/>
      <c r="COL306" s="332"/>
      <c r="COM306" s="418"/>
      <c r="CON306" s="223"/>
      <c r="COO306" s="223"/>
      <c r="COP306" s="333"/>
      <c r="COQ306" s="333"/>
      <c r="COR306" s="223"/>
      <c r="COS306" s="418"/>
      <c r="COT306" s="418"/>
      <c r="COU306" s="331"/>
      <c r="COV306" s="332"/>
      <c r="COW306" s="418"/>
      <c r="COX306" s="223"/>
      <c r="COY306" s="223"/>
      <c r="COZ306" s="333"/>
      <c r="CPA306" s="333"/>
      <c r="CPB306" s="223"/>
      <c r="CPC306" s="418"/>
      <c r="CPD306" s="418"/>
      <c r="CPE306" s="331"/>
      <c r="CPF306" s="332"/>
      <c r="CPG306" s="418"/>
      <c r="CPH306" s="223"/>
      <c r="CPI306" s="223"/>
      <c r="CPJ306" s="333"/>
      <c r="CPK306" s="333"/>
      <c r="CPL306" s="223"/>
      <c r="CPM306" s="418"/>
      <c r="CPN306" s="418"/>
      <c r="CPO306" s="331"/>
      <c r="CPP306" s="332"/>
      <c r="CPQ306" s="418"/>
      <c r="CPR306" s="223"/>
      <c r="CPS306" s="223"/>
      <c r="CPT306" s="333"/>
      <c r="CPU306" s="333"/>
      <c r="CPV306" s="223"/>
      <c r="CPW306" s="418"/>
      <c r="CPX306" s="418"/>
      <c r="CPY306" s="331"/>
      <c r="CPZ306" s="332"/>
      <c r="CQA306" s="418"/>
      <c r="CQB306" s="223"/>
      <c r="CQC306" s="223"/>
      <c r="CQD306" s="333"/>
      <c r="CQE306" s="333"/>
      <c r="CQF306" s="223"/>
      <c r="CQG306" s="418"/>
      <c r="CQH306" s="418"/>
      <c r="CQI306" s="331"/>
      <c r="CQJ306" s="332"/>
      <c r="CQK306" s="418"/>
      <c r="CQL306" s="223"/>
      <c r="CQM306" s="223"/>
      <c r="CQN306" s="333"/>
      <c r="CQO306" s="333"/>
      <c r="CQP306" s="223"/>
      <c r="CQQ306" s="418"/>
      <c r="CQR306" s="418"/>
      <c r="CQS306" s="331"/>
      <c r="CQT306" s="332"/>
      <c r="CQU306" s="418"/>
      <c r="CQV306" s="223"/>
      <c r="CQW306" s="223"/>
      <c r="CQX306" s="333"/>
      <c r="CQY306" s="333"/>
      <c r="CQZ306" s="223"/>
      <c r="CRA306" s="418"/>
      <c r="CRB306" s="418"/>
      <c r="CRC306" s="331"/>
      <c r="CRD306" s="332"/>
      <c r="CRE306" s="418"/>
      <c r="CRF306" s="223"/>
      <c r="CRG306" s="223"/>
      <c r="CRH306" s="333"/>
      <c r="CRI306" s="333"/>
      <c r="CRJ306" s="223"/>
      <c r="CRK306" s="418"/>
      <c r="CRL306" s="418"/>
      <c r="CRM306" s="331"/>
      <c r="CRN306" s="332"/>
      <c r="CRO306" s="418"/>
      <c r="CRP306" s="223"/>
      <c r="CRQ306" s="223"/>
      <c r="CRR306" s="333"/>
      <c r="CRS306" s="333"/>
      <c r="CRT306" s="223"/>
      <c r="CRU306" s="418"/>
      <c r="CRV306" s="418"/>
      <c r="CRW306" s="331"/>
      <c r="CRX306" s="332"/>
      <c r="CRY306" s="418"/>
      <c r="CRZ306" s="223"/>
      <c r="CSA306" s="223"/>
      <c r="CSB306" s="333"/>
      <c r="CSC306" s="333"/>
      <c r="CSD306" s="223"/>
      <c r="CSE306" s="418"/>
      <c r="CSF306" s="418"/>
      <c r="CSG306" s="331"/>
      <c r="CSH306" s="332"/>
      <c r="CSI306" s="418"/>
      <c r="CSJ306" s="223"/>
      <c r="CSK306" s="223"/>
      <c r="CSL306" s="333"/>
      <c r="CSM306" s="333"/>
      <c r="CSN306" s="223"/>
      <c r="CSO306" s="418"/>
      <c r="CSP306" s="418"/>
      <c r="CSQ306" s="331"/>
      <c r="CSR306" s="332"/>
      <c r="CSS306" s="418"/>
      <c r="CST306" s="223"/>
      <c r="CSU306" s="223"/>
      <c r="CSV306" s="333"/>
      <c r="CSW306" s="333"/>
      <c r="CSX306" s="223"/>
      <c r="CSY306" s="418"/>
      <c r="CSZ306" s="418"/>
      <c r="CTA306" s="331"/>
      <c r="CTB306" s="332"/>
      <c r="CTC306" s="418"/>
      <c r="CTD306" s="223"/>
      <c r="CTE306" s="223"/>
      <c r="CTF306" s="333"/>
      <c r="CTG306" s="333"/>
      <c r="CTH306" s="223"/>
      <c r="CTI306" s="418"/>
      <c r="CTJ306" s="418"/>
      <c r="CTK306" s="331"/>
      <c r="CTL306" s="332"/>
      <c r="CTM306" s="418"/>
      <c r="CTN306" s="223"/>
      <c r="CTO306" s="223"/>
      <c r="CTP306" s="333"/>
      <c r="CTQ306" s="333"/>
      <c r="CTR306" s="223"/>
      <c r="CTS306" s="418"/>
      <c r="CTT306" s="418"/>
      <c r="CTU306" s="331"/>
      <c r="CTV306" s="332"/>
      <c r="CTW306" s="418"/>
      <c r="CTX306" s="223"/>
      <c r="CTY306" s="223"/>
      <c r="CTZ306" s="333"/>
      <c r="CUA306" s="333"/>
      <c r="CUB306" s="223"/>
      <c r="CUC306" s="418"/>
      <c r="CUD306" s="418"/>
      <c r="CUE306" s="331"/>
      <c r="CUF306" s="332"/>
      <c r="CUG306" s="418"/>
      <c r="CUH306" s="223"/>
      <c r="CUI306" s="223"/>
      <c r="CUJ306" s="333"/>
      <c r="CUK306" s="333"/>
      <c r="CUL306" s="223"/>
      <c r="CUM306" s="418"/>
      <c r="CUN306" s="418"/>
      <c r="CUO306" s="331"/>
      <c r="CUP306" s="332"/>
      <c r="CUQ306" s="418"/>
      <c r="CUR306" s="223"/>
      <c r="CUS306" s="223"/>
      <c r="CUT306" s="333"/>
      <c r="CUU306" s="333"/>
      <c r="CUV306" s="223"/>
      <c r="CUW306" s="418"/>
      <c r="CUX306" s="418"/>
      <c r="CUY306" s="331"/>
      <c r="CUZ306" s="332"/>
      <c r="CVA306" s="418"/>
      <c r="CVB306" s="223"/>
      <c r="CVC306" s="223"/>
      <c r="CVD306" s="333"/>
      <c r="CVE306" s="333"/>
      <c r="CVF306" s="223"/>
      <c r="CVG306" s="418"/>
      <c r="CVH306" s="418"/>
      <c r="CVI306" s="331"/>
      <c r="CVJ306" s="332"/>
      <c r="CVK306" s="418"/>
      <c r="CVL306" s="223"/>
      <c r="CVM306" s="223"/>
      <c r="CVN306" s="333"/>
      <c r="CVO306" s="333"/>
      <c r="CVP306" s="223"/>
      <c r="CVQ306" s="418"/>
      <c r="CVR306" s="418"/>
      <c r="CVS306" s="331"/>
      <c r="CVT306" s="332"/>
      <c r="CVU306" s="418"/>
      <c r="CVV306" s="223"/>
      <c r="CVW306" s="223"/>
      <c r="CVX306" s="333"/>
      <c r="CVY306" s="333"/>
      <c r="CVZ306" s="223"/>
      <c r="CWA306" s="418"/>
      <c r="CWB306" s="418"/>
      <c r="CWC306" s="331"/>
      <c r="CWD306" s="332"/>
      <c r="CWE306" s="418"/>
      <c r="CWF306" s="223"/>
      <c r="CWG306" s="223"/>
      <c r="CWH306" s="333"/>
      <c r="CWI306" s="333"/>
      <c r="CWJ306" s="223"/>
      <c r="CWK306" s="418"/>
      <c r="CWL306" s="418"/>
      <c r="CWM306" s="331"/>
      <c r="CWN306" s="332"/>
      <c r="CWO306" s="418"/>
      <c r="CWP306" s="223"/>
      <c r="CWQ306" s="223"/>
      <c r="CWR306" s="333"/>
      <c r="CWS306" s="333"/>
      <c r="CWT306" s="223"/>
      <c r="CWU306" s="418"/>
      <c r="CWV306" s="418"/>
      <c r="CWW306" s="331"/>
      <c r="CWX306" s="332"/>
      <c r="CWY306" s="418"/>
      <c r="CWZ306" s="223"/>
      <c r="CXA306" s="223"/>
      <c r="CXB306" s="333"/>
      <c r="CXC306" s="333"/>
      <c r="CXD306" s="223"/>
      <c r="CXE306" s="418"/>
      <c r="CXF306" s="418"/>
      <c r="CXG306" s="331"/>
      <c r="CXH306" s="332"/>
      <c r="CXI306" s="418"/>
      <c r="CXJ306" s="223"/>
      <c r="CXK306" s="223"/>
      <c r="CXL306" s="333"/>
      <c r="CXM306" s="333"/>
      <c r="CXN306" s="223"/>
      <c r="CXO306" s="418"/>
      <c r="CXP306" s="418"/>
      <c r="CXQ306" s="331"/>
      <c r="CXR306" s="332"/>
      <c r="CXS306" s="418"/>
      <c r="CXT306" s="223"/>
      <c r="CXU306" s="223"/>
      <c r="CXV306" s="333"/>
      <c r="CXW306" s="333"/>
      <c r="CXX306" s="223"/>
      <c r="CXY306" s="418"/>
      <c r="CXZ306" s="418"/>
      <c r="CYA306" s="331"/>
      <c r="CYB306" s="332"/>
      <c r="CYC306" s="418"/>
      <c r="CYD306" s="223"/>
      <c r="CYE306" s="223"/>
      <c r="CYF306" s="333"/>
      <c r="CYG306" s="333"/>
      <c r="CYH306" s="223"/>
      <c r="CYI306" s="418"/>
      <c r="CYJ306" s="418"/>
      <c r="CYK306" s="331"/>
      <c r="CYL306" s="332"/>
      <c r="CYM306" s="418"/>
      <c r="CYN306" s="223"/>
      <c r="CYO306" s="223"/>
      <c r="CYP306" s="333"/>
      <c r="CYQ306" s="333"/>
      <c r="CYR306" s="223"/>
      <c r="CYS306" s="418"/>
      <c r="CYT306" s="418"/>
      <c r="CYU306" s="331"/>
      <c r="CYV306" s="332"/>
      <c r="CYW306" s="418"/>
      <c r="CYX306" s="223"/>
      <c r="CYY306" s="223"/>
      <c r="CYZ306" s="333"/>
      <c r="CZA306" s="333"/>
      <c r="CZB306" s="223"/>
      <c r="CZC306" s="418"/>
      <c r="CZD306" s="418"/>
      <c r="CZE306" s="331"/>
      <c r="CZF306" s="332"/>
      <c r="CZG306" s="418"/>
      <c r="CZH306" s="223"/>
      <c r="CZI306" s="223"/>
      <c r="CZJ306" s="333"/>
      <c r="CZK306" s="333"/>
      <c r="CZL306" s="223"/>
      <c r="CZM306" s="418"/>
      <c r="CZN306" s="418"/>
      <c r="CZO306" s="331"/>
      <c r="CZP306" s="332"/>
      <c r="CZQ306" s="418"/>
      <c r="CZR306" s="223"/>
      <c r="CZS306" s="223"/>
      <c r="CZT306" s="333"/>
      <c r="CZU306" s="333"/>
      <c r="CZV306" s="223"/>
      <c r="CZW306" s="418"/>
      <c r="CZX306" s="418"/>
      <c r="CZY306" s="331"/>
      <c r="CZZ306" s="332"/>
      <c r="DAA306" s="418"/>
      <c r="DAB306" s="223"/>
      <c r="DAC306" s="223"/>
      <c r="DAD306" s="333"/>
      <c r="DAE306" s="333"/>
      <c r="DAF306" s="223"/>
      <c r="DAG306" s="418"/>
      <c r="DAH306" s="418"/>
      <c r="DAI306" s="331"/>
      <c r="DAJ306" s="332"/>
      <c r="DAK306" s="418"/>
      <c r="DAL306" s="223"/>
      <c r="DAM306" s="223"/>
      <c r="DAN306" s="333"/>
      <c r="DAO306" s="333"/>
      <c r="DAP306" s="223"/>
      <c r="DAQ306" s="418"/>
      <c r="DAR306" s="418"/>
      <c r="DAS306" s="331"/>
      <c r="DAT306" s="332"/>
      <c r="DAU306" s="418"/>
      <c r="DAV306" s="223"/>
      <c r="DAW306" s="223"/>
      <c r="DAX306" s="333"/>
      <c r="DAY306" s="333"/>
      <c r="DAZ306" s="223"/>
      <c r="DBA306" s="418"/>
      <c r="DBB306" s="418"/>
      <c r="DBC306" s="331"/>
      <c r="DBD306" s="332"/>
      <c r="DBE306" s="418"/>
      <c r="DBF306" s="223"/>
      <c r="DBG306" s="223"/>
      <c r="DBH306" s="333"/>
      <c r="DBI306" s="333"/>
      <c r="DBJ306" s="223"/>
      <c r="DBK306" s="418"/>
      <c r="DBL306" s="418"/>
      <c r="DBM306" s="331"/>
      <c r="DBN306" s="332"/>
      <c r="DBO306" s="418"/>
      <c r="DBP306" s="223"/>
      <c r="DBQ306" s="223"/>
      <c r="DBR306" s="333"/>
      <c r="DBS306" s="333"/>
      <c r="DBT306" s="223"/>
      <c r="DBU306" s="418"/>
      <c r="DBV306" s="418"/>
      <c r="DBW306" s="331"/>
      <c r="DBX306" s="332"/>
      <c r="DBY306" s="418"/>
      <c r="DBZ306" s="223"/>
      <c r="DCA306" s="223"/>
      <c r="DCB306" s="333"/>
      <c r="DCC306" s="333"/>
      <c r="DCD306" s="223"/>
      <c r="DCE306" s="418"/>
      <c r="DCF306" s="418"/>
      <c r="DCG306" s="331"/>
      <c r="DCH306" s="332"/>
      <c r="DCI306" s="418"/>
      <c r="DCJ306" s="223"/>
      <c r="DCK306" s="223"/>
      <c r="DCL306" s="333"/>
      <c r="DCM306" s="333"/>
      <c r="DCN306" s="223"/>
      <c r="DCO306" s="418"/>
      <c r="DCP306" s="418"/>
      <c r="DCQ306" s="331"/>
      <c r="DCR306" s="332"/>
      <c r="DCS306" s="418"/>
      <c r="DCT306" s="223"/>
      <c r="DCU306" s="223"/>
      <c r="DCV306" s="333"/>
      <c r="DCW306" s="333"/>
      <c r="DCX306" s="223"/>
      <c r="DCY306" s="418"/>
      <c r="DCZ306" s="418"/>
      <c r="DDA306" s="331"/>
      <c r="DDB306" s="332"/>
      <c r="DDC306" s="418"/>
      <c r="DDD306" s="223"/>
      <c r="DDE306" s="223"/>
      <c r="DDF306" s="333"/>
      <c r="DDG306" s="333"/>
      <c r="DDH306" s="223"/>
      <c r="DDI306" s="418"/>
      <c r="DDJ306" s="418"/>
      <c r="DDK306" s="331"/>
      <c r="DDL306" s="332"/>
      <c r="DDM306" s="418"/>
      <c r="DDN306" s="223"/>
      <c r="DDO306" s="223"/>
      <c r="DDP306" s="333"/>
      <c r="DDQ306" s="333"/>
      <c r="DDR306" s="223"/>
      <c r="DDS306" s="418"/>
      <c r="DDT306" s="418"/>
      <c r="DDU306" s="331"/>
      <c r="DDV306" s="332"/>
      <c r="DDW306" s="418"/>
      <c r="DDX306" s="223"/>
      <c r="DDY306" s="223"/>
      <c r="DDZ306" s="333"/>
      <c r="DEA306" s="333"/>
      <c r="DEB306" s="223"/>
      <c r="DEC306" s="418"/>
      <c r="DED306" s="418"/>
      <c r="DEE306" s="331"/>
      <c r="DEF306" s="332"/>
      <c r="DEG306" s="418"/>
      <c r="DEH306" s="223"/>
      <c r="DEI306" s="223"/>
      <c r="DEJ306" s="333"/>
      <c r="DEK306" s="333"/>
      <c r="DEL306" s="223"/>
      <c r="DEM306" s="418"/>
      <c r="DEN306" s="418"/>
      <c r="DEO306" s="331"/>
      <c r="DEP306" s="332"/>
      <c r="DEQ306" s="418"/>
      <c r="DER306" s="223"/>
      <c r="DES306" s="223"/>
      <c r="DET306" s="333"/>
      <c r="DEU306" s="333"/>
      <c r="DEV306" s="223"/>
      <c r="DEW306" s="418"/>
      <c r="DEX306" s="418"/>
      <c r="DEY306" s="331"/>
      <c r="DEZ306" s="332"/>
      <c r="DFA306" s="418"/>
      <c r="DFB306" s="223"/>
      <c r="DFC306" s="223"/>
      <c r="DFD306" s="333"/>
      <c r="DFE306" s="333"/>
      <c r="DFF306" s="223"/>
      <c r="DFG306" s="418"/>
      <c r="DFH306" s="418"/>
      <c r="DFI306" s="331"/>
      <c r="DFJ306" s="332"/>
      <c r="DFK306" s="418"/>
      <c r="DFL306" s="223"/>
      <c r="DFM306" s="223"/>
      <c r="DFN306" s="333"/>
      <c r="DFO306" s="333"/>
      <c r="DFP306" s="223"/>
      <c r="DFQ306" s="418"/>
      <c r="DFR306" s="418"/>
      <c r="DFS306" s="331"/>
      <c r="DFT306" s="332"/>
      <c r="DFU306" s="418"/>
      <c r="DFV306" s="223"/>
      <c r="DFW306" s="223"/>
      <c r="DFX306" s="333"/>
      <c r="DFY306" s="333"/>
      <c r="DFZ306" s="223"/>
      <c r="DGA306" s="418"/>
      <c r="DGB306" s="418"/>
      <c r="DGC306" s="331"/>
      <c r="DGD306" s="332"/>
      <c r="DGE306" s="418"/>
      <c r="DGF306" s="223"/>
      <c r="DGG306" s="223"/>
      <c r="DGH306" s="333"/>
      <c r="DGI306" s="333"/>
      <c r="DGJ306" s="223"/>
      <c r="DGK306" s="418"/>
      <c r="DGL306" s="418"/>
      <c r="DGM306" s="331"/>
      <c r="DGN306" s="332"/>
      <c r="DGO306" s="418"/>
      <c r="DGP306" s="223"/>
      <c r="DGQ306" s="223"/>
      <c r="DGR306" s="333"/>
      <c r="DGS306" s="333"/>
      <c r="DGT306" s="223"/>
      <c r="DGU306" s="418"/>
      <c r="DGV306" s="418"/>
      <c r="DGW306" s="331"/>
      <c r="DGX306" s="332"/>
      <c r="DGY306" s="418"/>
      <c r="DGZ306" s="223"/>
      <c r="DHA306" s="223"/>
      <c r="DHB306" s="333"/>
      <c r="DHC306" s="333"/>
      <c r="DHD306" s="223"/>
      <c r="DHE306" s="418"/>
      <c r="DHF306" s="418"/>
      <c r="DHG306" s="331"/>
      <c r="DHH306" s="332"/>
      <c r="DHI306" s="418"/>
      <c r="DHJ306" s="223"/>
      <c r="DHK306" s="223"/>
      <c r="DHL306" s="333"/>
      <c r="DHM306" s="333"/>
      <c r="DHN306" s="223"/>
      <c r="DHO306" s="418"/>
      <c r="DHP306" s="418"/>
      <c r="DHQ306" s="331"/>
      <c r="DHR306" s="332"/>
      <c r="DHS306" s="418"/>
      <c r="DHT306" s="223"/>
      <c r="DHU306" s="223"/>
      <c r="DHV306" s="333"/>
      <c r="DHW306" s="333"/>
      <c r="DHX306" s="223"/>
      <c r="DHY306" s="418"/>
      <c r="DHZ306" s="418"/>
      <c r="DIA306" s="331"/>
      <c r="DIB306" s="332"/>
      <c r="DIC306" s="418"/>
      <c r="DID306" s="223"/>
      <c r="DIE306" s="223"/>
      <c r="DIF306" s="333"/>
      <c r="DIG306" s="333"/>
      <c r="DIH306" s="223"/>
      <c r="DII306" s="418"/>
      <c r="DIJ306" s="418"/>
      <c r="DIK306" s="331"/>
      <c r="DIL306" s="332"/>
      <c r="DIM306" s="418"/>
      <c r="DIN306" s="223"/>
      <c r="DIO306" s="223"/>
      <c r="DIP306" s="333"/>
      <c r="DIQ306" s="333"/>
      <c r="DIR306" s="223"/>
      <c r="DIS306" s="418"/>
      <c r="DIT306" s="418"/>
      <c r="DIU306" s="331"/>
      <c r="DIV306" s="332"/>
      <c r="DIW306" s="418"/>
      <c r="DIX306" s="223"/>
      <c r="DIY306" s="223"/>
      <c r="DIZ306" s="333"/>
      <c r="DJA306" s="333"/>
      <c r="DJB306" s="223"/>
      <c r="DJC306" s="418"/>
      <c r="DJD306" s="418"/>
      <c r="DJE306" s="331"/>
      <c r="DJF306" s="332"/>
      <c r="DJG306" s="418"/>
      <c r="DJH306" s="223"/>
      <c r="DJI306" s="223"/>
      <c r="DJJ306" s="333"/>
      <c r="DJK306" s="333"/>
      <c r="DJL306" s="223"/>
      <c r="DJM306" s="418"/>
      <c r="DJN306" s="418"/>
      <c r="DJO306" s="331"/>
      <c r="DJP306" s="332"/>
      <c r="DJQ306" s="418"/>
      <c r="DJR306" s="223"/>
      <c r="DJS306" s="223"/>
      <c r="DJT306" s="333"/>
      <c r="DJU306" s="333"/>
      <c r="DJV306" s="223"/>
      <c r="DJW306" s="418"/>
      <c r="DJX306" s="418"/>
      <c r="DJY306" s="331"/>
      <c r="DJZ306" s="332"/>
      <c r="DKA306" s="418"/>
      <c r="DKB306" s="223"/>
      <c r="DKC306" s="223"/>
      <c r="DKD306" s="333"/>
      <c r="DKE306" s="333"/>
      <c r="DKF306" s="223"/>
      <c r="DKG306" s="418"/>
      <c r="DKH306" s="418"/>
      <c r="DKI306" s="331"/>
      <c r="DKJ306" s="332"/>
      <c r="DKK306" s="418"/>
      <c r="DKL306" s="223"/>
      <c r="DKM306" s="223"/>
      <c r="DKN306" s="333"/>
      <c r="DKO306" s="333"/>
      <c r="DKP306" s="223"/>
      <c r="DKQ306" s="418"/>
      <c r="DKR306" s="418"/>
      <c r="DKS306" s="331"/>
      <c r="DKT306" s="332"/>
      <c r="DKU306" s="418"/>
      <c r="DKV306" s="223"/>
      <c r="DKW306" s="223"/>
      <c r="DKX306" s="333"/>
      <c r="DKY306" s="333"/>
      <c r="DKZ306" s="223"/>
      <c r="DLA306" s="418"/>
      <c r="DLB306" s="418"/>
      <c r="DLC306" s="331"/>
      <c r="DLD306" s="332"/>
      <c r="DLE306" s="418"/>
      <c r="DLF306" s="223"/>
      <c r="DLG306" s="223"/>
      <c r="DLH306" s="333"/>
      <c r="DLI306" s="333"/>
      <c r="DLJ306" s="223"/>
      <c r="DLK306" s="418"/>
      <c r="DLL306" s="418"/>
      <c r="DLM306" s="331"/>
      <c r="DLN306" s="332"/>
      <c r="DLO306" s="418"/>
      <c r="DLP306" s="223"/>
      <c r="DLQ306" s="223"/>
      <c r="DLR306" s="333"/>
      <c r="DLS306" s="333"/>
      <c r="DLT306" s="223"/>
      <c r="DLU306" s="418"/>
      <c r="DLV306" s="418"/>
      <c r="DLW306" s="331"/>
      <c r="DLX306" s="332"/>
      <c r="DLY306" s="418"/>
      <c r="DLZ306" s="223"/>
      <c r="DMA306" s="223"/>
      <c r="DMB306" s="333"/>
      <c r="DMC306" s="333"/>
      <c r="DMD306" s="223"/>
      <c r="DME306" s="418"/>
      <c r="DMF306" s="418"/>
      <c r="DMG306" s="331"/>
      <c r="DMH306" s="332"/>
      <c r="DMI306" s="418"/>
      <c r="DMJ306" s="223"/>
      <c r="DMK306" s="223"/>
      <c r="DML306" s="333"/>
      <c r="DMM306" s="333"/>
      <c r="DMN306" s="223"/>
      <c r="DMO306" s="418"/>
      <c r="DMP306" s="418"/>
      <c r="DMQ306" s="331"/>
      <c r="DMR306" s="332"/>
      <c r="DMS306" s="418"/>
      <c r="DMT306" s="223"/>
      <c r="DMU306" s="223"/>
      <c r="DMV306" s="333"/>
      <c r="DMW306" s="333"/>
      <c r="DMX306" s="223"/>
      <c r="DMY306" s="418"/>
      <c r="DMZ306" s="418"/>
      <c r="DNA306" s="331"/>
      <c r="DNB306" s="332"/>
      <c r="DNC306" s="418"/>
      <c r="DND306" s="223"/>
      <c r="DNE306" s="223"/>
      <c r="DNF306" s="333"/>
      <c r="DNG306" s="333"/>
      <c r="DNH306" s="223"/>
      <c r="DNI306" s="418"/>
      <c r="DNJ306" s="418"/>
      <c r="DNK306" s="331"/>
      <c r="DNL306" s="332"/>
      <c r="DNM306" s="418"/>
      <c r="DNN306" s="223"/>
      <c r="DNO306" s="223"/>
      <c r="DNP306" s="333"/>
      <c r="DNQ306" s="333"/>
      <c r="DNR306" s="223"/>
      <c r="DNS306" s="418"/>
      <c r="DNT306" s="418"/>
      <c r="DNU306" s="331"/>
      <c r="DNV306" s="332"/>
      <c r="DNW306" s="418"/>
      <c r="DNX306" s="223"/>
      <c r="DNY306" s="223"/>
      <c r="DNZ306" s="333"/>
      <c r="DOA306" s="333"/>
      <c r="DOB306" s="223"/>
      <c r="DOC306" s="418"/>
      <c r="DOD306" s="418"/>
      <c r="DOE306" s="331"/>
      <c r="DOF306" s="332"/>
      <c r="DOG306" s="418"/>
      <c r="DOH306" s="223"/>
      <c r="DOI306" s="223"/>
      <c r="DOJ306" s="333"/>
      <c r="DOK306" s="333"/>
      <c r="DOL306" s="223"/>
      <c r="DOM306" s="418"/>
      <c r="DON306" s="418"/>
      <c r="DOO306" s="331"/>
      <c r="DOP306" s="332"/>
      <c r="DOQ306" s="418"/>
      <c r="DOR306" s="223"/>
      <c r="DOS306" s="223"/>
      <c r="DOT306" s="333"/>
      <c r="DOU306" s="333"/>
      <c r="DOV306" s="223"/>
      <c r="DOW306" s="418"/>
      <c r="DOX306" s="418"/>
      <c r="DOY306" s="331"/>
      <c r="DOZ306" s="332"/>
      <c r="DPA306" s="418"/>
      <c r="DPB306" s="223"/>
      <c r="DPC306" s="223"/>
      <c r="DPD306" s="333"/>
      <c r="DPE306" s="333"/>
      <c r="DPF306" s="223"/>
      <c r="DPG306" s="418"/>
      <c r="DPH306" s="418"/>
      <c r="DPI306" s="331"/>
      <c r="DPJ306" s="332"/>
      <c r="DPK306" s="418"/>
      <c r="DPL306" s="223"/>
      <c r="DPM306" s="223"/>
      <c r="DPN306" s="333"/>
      <c r="DPO306" s="333"/>
      <c r="DPP306" s="223"/>
      <c r="DPQ306" s="418"/>
      <c r="DPR306" s="418"/>
      <c r="DPS306" s="331"/>
      <c r="DPT306" s="332"/>
      <c r="DPU306" s="418"/>
      <c r="DPV306" s="223"/>
      <c r="DPW306" s="223"/>
      <c r="DPX306" s="333"/>
      <c r="DPY306" s="333"/>
      <c r="DPZ306" s="223"/>
      <c r="DQA306" s="418"/>
      <c r="DQB306" s="418"/>
      <c r="DQC306" s="331"/>
      <c r="DQD306" s="332"/>
      <c r="DQE306" s="418"/>
      <c r="DQF306" s="223"/>
      <c r="DQG306" s="223"/>
      <c r="DQH306" s="333"/>
      <c r="DQI306" s="333"/>
      <c r="DQJ306" s="223"/>
      <c r="DQK306" s="418"/>
      <c r="DQL306" s="418"/>
      <c r="DQM306" s="331"/>
      <c r="DQN306" s="332"/>
      <c r="DQO306" s="418"/>
      <c r="DQP306" s="223"/>
      <c r="DQQ306" s="223"/>
      <c r="DQR306" s="333"/>
      <c r="DQS306" s="333"/>
      <c r="DQT306" s="223"/>
      <c r="DQU306" s="418"/>
      <c r="DQV306" s="418"/>
      <c r="DQW306" s="331"/>
      <c r="DQX306" s="332"/>
      <c r="DQY306" s="418"/>
      <c r="DQZ306" s="223"/>
      <c r="DRA306" s="223"/>
      <c r="DRB306" s="333"/>
      <c r="DRC306" s="333"/>
      <c r="DRD306" s="223"/>
      <c r="DRE306" s="418"/>
      <c r="DRF306" s="418"/>
      <c r="DRG306" s="331"/>
      <c r="DRH306" s="332"/>
      <c r="DRI306" s="418"/>
      <c r="DRJ306" s="223"/>
      <c r="DRK306" s="223"/>
      <c r="DRL306" s="333"/>
      <c r="DRM306" s="333"/>
      <c r="DRN306" s="223"/>
      <c r="DRO306" s="418"/>
      <c r="DRP306" s="418"/>
      <c r="DRQ306" s="331"/>
      <c r="DRR306" s="332"/>
      <c r="DRS306" s="418"/>
      <c r="DRT306" s="223"/>
      <c r="DRU306" s="223"/>
      <c r="DRV306" s="333"/>
      <c r="DRW306" s="333"/>
      <c r="DRX306" s="223"/>
      <c r="DRY306" s="418"/>
      <c r="DRZ306" s="418"/>
      <c r="DSA306" s="331"/>
      <c r="DSB306" s="332"/>
      <c r="DSC306" s="418"/>
      <c r="DSD306" s="223"/>
      <c r="DSE306" s="223"/>
      <c r="DSF306" s="333"/>
      <c r="DSG306" s="333"/>
      <c r="DSH306" s="223"/>
      <c r="DSI306" s="418"/>
      <c r="DSJ306" s="418"/>
      <c r="DSK306" s="331"/>
      <c r="DSL306" s="332"/>
      <c r="DSM306" s="418"/>
      <c r="DSN306" s="223"/>
      <c r="DSO306" s="223"/>
      <c r="DSP306" s="333"/>
      <c r="DSQ306" s="333"/>
      <c r="DSR306" s="223"/>
      <c r="DSS306" s="418"/>
      <c r="DST306" s="418"/>
      <c r="DSU306" s="331"/>
      <c r="DSV306" s="332"/>
      <c r="DSW306" s="418"/>
      <c r="DSX306" s="223"/>
      <c r="DSY306" s="223"/>
      <c r="DSZ306" s="333"/>
      <c r="DTA306" s="333"/>
      <c r="DTB306" s="223"/>
      <c r="DTC306" s="418"/>
      <c r="DTD306" s="418"/>
      <c r="DTE306" s="331"/>
      <c r="DTF306" s="332"/>
      <c r="DTG306" s="418"/>
      <c r="DTH306" s="223"/>
      <c r="DTI306" s="223"/>
      <c r="DTJ306" s="333"/>
      <c r="DTK306" s="333"/>
      <c r="DTL306" s="223"/>
      <c r="DTM306" s="418"/>
      <c r="DTN306" s="418"/>
      <c r="DTO306" s="331"/>
      <c r="DTP306" s="332"/>
      <c r="DTQ306" s="418"/>
      <c r="DTR306" s="223"/>
      <c r="DTS306" s="223"/>
      <c r="DTT306" s="333"/>
      <c r="DTU306" s="333"/>
      <c r="DTV306" s="223"/>
      <c r="DTW306" s="418"/>
      <c r="DTX306" s="418"/>
      <c r="DTY306" s="331"/>
      <c r="DTZ306" s="332"/>
      <c r="DUA306" s="418"/>
      <c r="DUB306" s="223"/>
      <c r="DUC306" s="223"/>
      <c r="DUD306" s="333"/>
      <c r="DUE306" s="333"/>
      <c r="DUF306" s="223"/>
      <c r="DUG306" s="418"/>
      <c r="DUH306" s="418"/>
      <c r="DUI306" s="331"/>
      <c r="DUJ306" s="332"/>
      <c r="DUK306" s="418"/>
      <c r="DUL306" s="223"/>
      <c r="DUM306" s="223"/>
      <c r="DUN306" s="333"/>
      <c r="DUO306" s="333"/>
      <c r="DUP306" s="223"/>
      <c r="DUQ306" s="418"/>
      <c r="DUR306" s="418"/>
      <c r="DUS306" s="331"/>
      <c r="DUT306" s="332"/>
      <c r="DUU306" s="418"/>
      <c r="DUV306" s="223"/>
      <c r="DUW306" s="223"/>
      <c r="DUX306" s="333"/>
      <c r="DUY306" s="333"/>
      <c r="DUZ306" s="223"/>
      <c r="DVA306" s="418"/>
      <c r="DVB306" s="418"/>
      <c r="DVC306" s="331"/>
      <c r="DVD306" s="332"/>
      <c r="DVE306" s="418"/>
      <c r="DVF306" s="223"/>
      <c r="DVG306" s="223"/>
      <c r="DVH306" s="333"/>
      <c r="DVI306" s="333"/>
      <c r="DVJ306" s="223"/>
      <c r="DVK306" s="418"/>
      <c r="DVL306" s="418"/>
      <c r="DVM306" s="331"/>
      <c r="DVN306" s="332"/>
      <c r="DVO306" s="418"/>
      <c r="DVP306" s="223"/>
      <c r="DVQ306" s="223"/>
      <c r="DVR306" s="333"/>
      <c r="DVS306" s="333"/>
      <c r="DVT306" s="223"/>
      <c r="DVU306" s="418"/>
      <c r="DVV306" s="418"/>
      <c r="DVW306" s="331"/>
      <c r="DVX306" s="332"/>
      <c r="DVY306" s="418"/>
      <c r="DVZ306" s="223"/>
      <c r="DWA306" s="223"/>
      <c r="DWB306" s="333"/>
      <c r="DWC306" s="333"/>
      <c r="DWD306" s="223"/>
      <c r="DWE306" s="418"/>
      <c r="DWF306" s="418"/>
      <c r="DWG306" s="331"/>
      <c r="DWH306" s="332"/>
      <c r="DWI306" s="418"/>
      <c r="DWJ306" s="223"/>
      <c r="DWK306" s="223"/>
      <c r="DWL306" s="333"/>
      <c r="DWM306" s="333"/>
      <c r="DWN306" s="223"/>
      <c r="DWO306" s="418"/>
      <c r="DWP306" s="418"/>
      <c r="DWQ306" s="331"/>
      <c r="DWR306" s="332"/>
      <c r="DWS306" s="418"/>
      <c r="DWT306" s="223"/>
      <c r="DWU306" s="223"/>
      <c r="DWV306" s="333"/>
      <c r="DWW306" s="333"/>
      <c r="DWX306" s="223"/>
      <c r="DWY306" s="418"/>
      <c r="DWZ306" s="418"/>
      <c r="DXA306" s="331"/>
      <c r="DXB306" s="332"/>
      <c r="DXC306" s="418"/>
      <c r="DXD306" s="223"/>
      <c r="DXE306" s="223"/>
      <c r="DXF306" s="333"/>
      <c r="DXG306" s="333"/>
      <c r="DXH306" s="223"/>
      <c r="DXI306" s="418"/>
      <c r="DXJ306" s="418"/>
      <c r="DXK306" s="331"/>
      <c r="DXL306" s="332"/>
      <c r="DXM306" s="418"/>
      <c r="DXN306" s="223"/>
      <c r="DXO306" s="223"/>
      <c r="DXP306" s="333"/>
      <c r="DXQ306" s="333"/>
      <c r="DXR306" s="223"/>
      <c r="DXS306" s="418"/>
      <c r="DXT306" s="418"/>
      <c r="DXU306" s="331"/>
      <c r="DXV306" s="332"/>
      <c r="DXW306" s="418"/>
      <c r="DXX306" s="223"/>
      <c r="DXY306" s="223"/>
      <c r="DXZ306" s="333"/>
      <c r="DYA306" s="333"/>
      <c r="DYB306" s="223"/>
      <c r="DYC306" s="418"/>
      <c r="DYD306" s="418"/>
      <c r="DYE306" s="331"/>
      <c r="DYF306" s="332"/>
      <c r="DYG306" s="418"/>
      <c r="DYH306" s="223"/>
      <c r="DYI306" s="223"/>
      <c r="DYJ306" s="333"/>
      <c r="DYK306" s="333"/>
      <c r="DYL306" s="223"/>
      <c r="DYM306" s="418"/>
      <c r="DYN306" s="418"/>
      <c r="DYO306" s="331"/>
      <c r="DYP306" s="332"/>
      <c r="DYQ306" s="418"/>
      <c r="DYR306" s="223"/>
      <c r="DYS306" s="223"/>
      <c r="DYT306" s="333"/>
      <c r="DYU306" s="333"/>
      <c r="DYV306" s="223"/>
      <c r="DYW306" s="418"/>
      <c r="DYX306" s="418"/>
      <c r="DYY306" s="331"/>
      <c r="DYZ306" s="332"/>
      <c r="DZA306" s="418"/>
      <c r="DZB306" s="223"/>
      <c r="DZC306" s="223"/>
      <c r="DZD306" s="333"/>
      <c r="DZE306" s="333"/>
      <c r="DZF306" s="223"/>
      <c r="DZG306" s="418"/>
      <c r="DZH306" s="418"/>
      <c r="DZI306" s="331"/>
      <c r="DZJ306" s="332"/>
      <c r="DZK306" s="418"/>
      <c r="DZL306" s="223"/>
      <c r="DZM306" s="223"/>
      <c r="DZN306" s="333"/>
      <c r="DZO306" s="333"/>
      <c r="DZP306" s="223"/>
      <c r="DZQ306" s="418"/>
      <c r="DZR306" s="418"/>
      <c r="DZS306" s="331"/>
      <c r="DZT306" s="332"/>
      <c r="DZU306" s="418"/>
      <c r="DZV306" s="223"/>
      <c r="DZW306" s="223"/>
      <c r="DZX306" s="333"/>
      <c r="DZY306" s="333"/>
      <c r="DZZ306" s="223"/>
      <c r="EAA306" s="418"/>
      <c r="EAB306" s="418"/>
      <c r="EAC306" s="331"/>
      <c r="EAD306" s="332"/>
      <c r="EAE306" s="418"/>
      <c r="EAF306" s="223"/>
      <c r="EAG306" s="223"/>
      <c r="EAH306" s="333"/>
      <c r="EAI306" s="333"/>
      <c r="EAJ306" s="223"/>
      <c r="EAK306" s="418"/>
      <c r="EAL306" s="418"/>
      <c r="EAM306" s="331"/>
      <c r="EAN306" s="332"/>
      <c r="EAO306" s="418"/>
      <c r="EAP306" s="223"/>
      <c r="EAQ306" s="223"/>
      <c r="EAR306" s="333"/>
      <c r="EAS306" s="333"/>
      <c r="EAT306" s="223"/>
      <c r="EAU306" s="418"/>
      <c r="EAV306" s="418"/>
      <c r="EAW306" s="331"/>
      <c r="EAX306" s="332"/>
      <c r="EAY306" s="418"/>
      <c r="EAZ306" s="223"/>
      <c r="EBA306" s="223"/>
      <c r="EBB306" s="333"/>
      <c r="EBC306" s="333"/>
      <c r="EBD306" s="223"/>
      <c r="EBE306" s="418"/>
      <c r="EBF306" s="418"/>
      <c r="EBG306" s="331"/>
      <c r="EBH306" s="332"/>
      <c r="EBI306" s="418"/>
      <c r="EBJ306" s="223"/>
      <c r="EBK306" s="223"/>
      <c r="EBL306" s="333"/>
      <c r="EBM306" s="333"/>
      <c r="EBN306" s="223"/>
      <c r="EBO306" s="418"/>
      <c r="EBP306" s="418"/>
      <c r="EBQ306" s="331"/>
      <c r="EBR306" s="332"/>
      <c r="EBS306" s="418"/>
      <c r="EBT306" s="223"/>
      <c r="EBU306" s="223"/>
      <c r="EBV306" s="333"/>
      <c r="EBW306" s="333"/>
      <c r="EBX306" s="223"/>
      <c r="EBY306" s="418"/>
      <c r="EBZ306" s="418"/>
      <c r="ECA306" s="331"/>
      <c r="ECB306" s="332"/>
      <c r="ECC306" s="418"/>
      <c r="ECD306" s="223"/>
      <c r="ECE306" s="223"/>
      <c r="ECF306" s="333"/>
      <c r="ECG306" s="333"/>
      <c r="ECH306" s="223"/>
      <c r="ECI306" s="418"/>
      <c r="ECJ306" s="418"/>
      <c r="ECK306" s="331"/>
      <c r="ECL306" s="332"/>
      <c r="ECM306" s="418"/>
      <c r="ECN306" s="223"/>
      <c r="ECO306" s="223"/>
      <c r="ECP306" s="333"/>
      <c r="ECQ306" s="333"/>
      <c r="ECR306" s="223"/>
      <c r="ECS306" s="418"/>
      <c r="ECT306" s="418"/>
      <c r="ECU306" s="331"/>
      <c r="ECV306" s="332"/>
      <c r="ECW306" s="418"/>
      <c r="ECX306" s="223"/>
      <c r="ECY306" s="223"/>
      <c r="ECZ306" s="333"/>
      <c r="EDA306" s="333"/>
      <c r="EDB306" s="223"/>
      <c r="EDC306" s="418"/>
      <c r="EDD306" s="418"/>
      <c r="EDE306" s="331"/>
      <c r="EDF306" s="332"/>
      <c r="EDG306" s="418"/>
      <c r="EDH306" s="223"/>
      <c r="EDI306" s="223"/>
      <c r="EDJ306" s="333"/>
      <c r="EDK306" s="333"/>
      <c r="EDL306" s="223"/>
      <c r="EDM306" s="418"/>
      <c r="EDN306" s="418"/>
      <c r="EDO306" s="331"/>
      <c r="EDP306" s="332"/>
      <c r="EDQ306" s="418"/>
      <c r="EDR306" s="223"/>
      <c r="EDS306" s="223"/>
      <c r="EDT306" s="333"/>
      <c r="EDU306" s="333"/>
      <c r="EDV306" s="223"/>
      <c r="EDW306" s="418"/>
      <c r="EDX306" s="418"/>
      <c r="EDY306" s="331"/>
      <c r="EDZ306" s="332"/>
      <c r="EEA306" s="418"/>
      <c r="EEB306" s="223"/>
      <c r="EEC306" s="223"/>
      <c r="EED306" s="333"/>
      <c r="EEE306" s="333"/>
      <c r="EEF306" s="223"/>
      <c r="EEG306" s="418"/>
      <c r="EEH306" s="418"/>
      <c r="EEI306" s="331"/>
      <c r="EEJ306" s="332"/>
      <c r="EEK306" s="418"/>
      <c r="EEL306" s="223"/>
      <c r="EEM306" s="223"/>
      <c r="EEN306" s="333"/>
      <c r="EEO306" s="333"/>
      <c r="EEP306" s="223"/>
      <c r="EEQ306" s="418"/>
      <c r="EER306" s="418"/>
      <c r="EES306" s="331"/>
      <c r="EET306" s="332"/>
      <c r="EEU306" s="418"/>
      <c r="EEV306" s="223"/>
      <c r="EEW306" s="223"/>
      <c r="EEX306" s="333"/>
      <c r="EEY306" s="333"/>
      <c r="EEZ306" s="223"/>
      <c r="EFA306" s="418"/>
      <c r="EFB306" s="418"/>
      <c r="EFC306" s="331"/>
      <c r="EFD306" s="332"/>
      <c r="EFE306" s="418"/>
      <c r="EFF306" s="223"/>
      <c r="EFG306" s="223"/>
      <c r="EFH306" s="333"/>
      <c r="EFI306" s="333"/>
      <c r="EFJ306" s="223"/>
      <c r="EFK306" s="418"/>
      <c r="EFL306" s="418"/>
      <c r="EFM306" s="331"/>
      <c r="EFN306" s="332"/>
      <c r="EFO306" s="418"/>
      <c r="EFP306" s="223"/>
      <c r="EFQ306" s="223"/>
      <c r="EFR306" s="333"/>
      <c r="EFS306" s="333"/>
      <c r="EFT306" s="223"/>
      <c r="EFU306" s="418"/>
      <c r="EFV306" s="418"/>
      <c r="EFW306" s="331"/>
      <c r="EFX306" s="332"/>
      <c r="EFY306" s="418"/>
      <c r="EFZ306" s="223"/>
      <c r="EGA306" s="223"/>
      <c r="EGB306" s="333"/>
      <c r="EGC306" s="333"/>
      <c r="EGD306" s="223"/>
      <c r="EGE306" s="418"/>
      <c r="EGF306" s="418"/>
      <c r="EGG306" s="331"/>
      <c r="EGH306" s="332"/>
      <c r="EGI306" s="418"/>
      <c r="EGJ306" s="223"/>
      <c r="EGK306" s="223"/>
      <c r="EGL306" s="333"/>
      <c r="EGM306" s="333"/>
      <c r="EGN306" s="223"/>
      <c r="EGO306" s="418"/>
      <c r="EGP306" s="418"/>
      <c r="EGQ306" s="331"/>
      <c r="EGR306" s="332"/>
      <c r="EGS306" s="418"/>
      <c r="EGT306" s="223"/>
      <c r="EGU306" s="223"/>
      <c r="EGV306" s="333"/>
      <c r="EGW306" s="333"/>
      <c r="EGX306" s="223"/>
      <c r="EGY306" s="418"/>
      <c r="EGZ306" s="418"/>
      <c r="EHA306" s="331"/>
      <c r="EHB306" s="332"/>
      <c r="EHC306" s="418"/>
      <c r="EHD306" s="223"/>
      <c r="EHE306" s="223"/>
      <c r="EHF306" s="333"/>
      <c r="EHG306" s="333"/>
      <c r="EHH306" s="223"/>
      <c r="EHI306" s="418"/>
      <c r="EHJ306" s="418"/>
      <c r="EHK306" s="331"/>
      <c r="EHL306" s="332"/>
      <c r="EHM306" s="418"/>
      <c r="EHN306" s="223"/>
      <c r="EHO306" s="223"/>
      <c r="EHP306" s="333"/>
      <c r="EHQ306" s="333"/>
      <c r="EHR306" s="223"/>
      <c r="EHS306" s="418"/>
      <c r="EHT306" s="418"/>
      <c r="EHU306" s="331"/>
      <c r="EHV306" s="332"/>
      <c r="EHW306" s="418"/>
      <c r="EHX306" s="223"/>
      <c r="EHY306" s="223"/>
      <c r="EHZ306" s="333"/>
      <c r="EIA306" s="333"/>
      <c r="EIB306" s="223"/>
      <c r="EIC306" s="418"/>
      <c r="EID306" s="418"/>
      <c r="EIE306" s="331"/>
      <c r="EIF306" s="332"/>
      <c r="EIG306" s="418"/>
      <c r="EIH306" s="223"/>
      <c r="EII306" s="223"/>
      <c r="EIJ306" s="333"/>
      <c r="EIK306" s="333"/>
      <c r="EIL306" s="223"/>
      <c r="EIM306" s="418"/>
      <c r="EIN306" s="418"/>
      <c r="EIO306" s="331"/>
      <c r="EIP306" s="332"/>
      <c r="EIQ306" s="418"/>
      <c r="EIR306" s="223"/>
      <c r="EIS306" s="223"/>
      <c r="EIT306" s="333"/>
      <c r="EIU306" s="333"/>
      <c r="EIV306" s="223"/>
      <c r="EIW306" s="418"/>
      <c r="EIX306" s="418"/>
      <c r="EIY306" s="331"/>
      <c r="EIZ306" s="332"/>
      <c r="EJA306" s="418"/>
      <c r="EJB306" s="223"/>
      <c r="EJC306" s="223"/>
      <c r="EJD306" s="333"/>
      <c r="EJE306" s="333"/>
      <c r="EJF306" s="223"/>
      <c r="EJG306" s="418"/>
      <c r="EJH306" s="418"/>
      <c r="EJI306" s="331"/>
      <c r="EJJ306" s="332"/>
      <c r="EJK306" s="418"/>
      <c r="EJL306" s="223"/>
      <c r="EJM306" s="223"/>
      <c r="EJN306" s="333"/>
      <c r="EJO306" s="333"/>
      <c r="EJP306" s="223"/>
      <c r="EJQ306" s="418"/>
      <c r="EJR306" s="418"/>
      <c r="EJS306" s="331"/>
      <c r="EJT306" s="332"/>
      <c r="EJU306" s="418"/>
      <c r="EJV306" s="223"/>
      <c r="EJW306" s="223"/>
      <c r="EJX306" s="333"/>
      <c r="EJY306" s="333"/>
      <c r="EJZ306" s="223"/>
      <c r="EKA306" s="418"/>
      <c r="EKB306" s="418"/>
      <c r="EKC306" s="331"/>
      <c r="EKD306" s="332"/>
      <c r="EKE306" s="418"/>
      <c r="EKF306" s="223"/>
      <c r="EKG306" s="223"/>
      <c r="EKH306" s="333"/>
      <c r="EKI306" s="333"/>
      <c r="EKJ306" s="223"/>
      <c r="EKK306" s="418"/>
      <c r="EKL306" s="418"/>
      <c r="EKM306" s="331"/>
      <c r="EKN306" s="332"/>
      <c r="EKO306" s="418"/>
      <c r="EKP306" s="223"/>
      <c r="EKQ306" s="223"/>
      <c r="EKR306" s="333"/>
      <c r="EKS306" s="333"/>
      <c r="EKT306" s="223"/>
      <c r="EKU306" s="418"/>
      <c r="EKV306" s="418"/>
      <c r="EKW306" s="331"/>
      <c r="EKX306" s="332"/>
      <c r="EKY306" s="418"/>
      <c r="EKZ306" s="223"/>
      <c r="ELA306" s="223"/>
      <c r="ELB306" s="333"/>
      <c r="ELC306" s="333"/>
      <c r="ELD306" s="223"/>
      <c r="ELE306" s="418"/>
      <c r="ELF306" s="418"/>
      <c r="ELG306" s="331"/>
      <c r="ELH306" s="332"/>
      <c r="ELI306" s="418"/>
      <c r="ELJ306" s="223"/>
      <c r="ELK306" s="223"/>
      <c r="ELL306" s="333"/>
      <c r="ELM306" s="333"/>
      <c r="ELN306" s="223"/>
      <c r="ELO306" s="418"/>
      <c r="ELP306" s="418"/>
      <c r="ELQ306" s="331"/>
      <c r="ELR306" s="332"/>
      <c r="ELS306" s="418"/>
      <c r="ELT306" s="223"/>
      <c r="ELU306" s="223"/>
      <c r="ELV306" s="333"/>
      <c r="ELW306" s="333"/>
      <c r="ELX306" s="223"/>
      <c r="ELY306" s="418"/>
      <c r="ELZ306" s="418"/>
      <c r="EMA306" s="331"/>
      <c r="EMB306" s="332"/>
      <c r="EMC306" s="418"/>
      <c r="EMD306" s="223"/>
      <c r="EME306" s="223"/>
      <c r="EMF306" s="333"/>
      <c r="EMG306" s="333"/>
      <c r="EMH306" s="223"/>
      <c r="EMI306" s="418"/>
      <c r="EMJ306" s="418"/>
      <c r="EMK306" s="331"/>
      <c r="EML306" s="332"/>
      <c r="EMM306" s="418"/>
      <c r="EMN306" s="223"/>
      <c r="EMO306" s="223"/>
      <c r="EMP306" s="333"/>
      <c r="EMQ306" s="333"/>
      <c r="EMR306" s="223"/>
      <c r="EMS306" s="418"/>
      <c r="EMT306" s="418"/>
      <c r="EMU306" s="331"/>
      <c r="EMV306" s="332"/>
      <c r="EMW306" s="418"/>
      <c r="EMX306" s="223"/>
      <c r="EMY306" s="223"/>
      <c r="EMZ306" s="333"/>
      <c r="ENA306" s="333"/>
      <c r="ENB306" s="223"/>
      <c r="ENC306" s="418"/>
      <c r="END306" s="418"/>
      <c r="ENE306" s="331"/>
      <c r="ENF306" s="332"/>
      <c r="ENG306" s="418"/>
      <c r="ENH306" s="223"/>
      <c r="ENI306" s="223"/>
      <c r="ENJ306" s="333"/>
      <c r="ENK306" s="333"/>
      <c r="ENL306" s="223"/>
      <c r="ENM306" s="418"/>
      <c r="ENN306" s="418"/>
      <c r="ENO306" s="331"/>
      <c r="ENP306" s="332"/>
      <c r="ENQ306" s="418"/>
      <c r="ENR306" s="223"/>
      <c r="ENS306" s="223"/>
      <c r="ENT306" s="333"/>
      <c r="ENU306" s="333"/>
      <c r="ENV306" s="223"/>
      <c r="ENW306" s="418"/>
      <c r="ENX306" s="418"/>
      <c r="ENY306" s="331"/>
      <c r="ENZ306" s="332"/>
      <c r="EOA306" s="418"/>
      <c r="EOB306" s="223"/>
      <c r="EOC306" s="223"/>
      <c r="EOD306" s="333"/>
      <c r="EOE306" s="333"/>
      <c r="EOF306" s="223"/>
      <c r="EOG306" s="418"/>
      <c r="EOH306" s="418"/>
      <c r="EOI306" s="331"/>
      <c r="EOJ306" s="332"/>
      <c r="EOK306" s="418"/>
      <c r="EOL306" s="223"/>
      <c r="EOM306" s="223"/>
      <c r="EON306" s="333"/>
      <c r="EOO306" s="333"/>
      <c r="EOP306" s="223"/>
      <c r="EOQ306" s="418"/>
      <c r="EOR306" s="418"/>
      <c r="EOS306" s="331"/>
      <c r="EOT306" s="332"/>
      <c r="EOU306" s="418"/>
      <c r="EOV306" s="223"/>
      <c r="EOW306" s="223"/>
      <c r="EOX306" s="333"/>
      <c r="EOY306" s="333"/>
      <c r="EOZ306" s="223"/>
      <c r="EPA306" s="418"/>
      <c r="EPB306" s="418"/>
      <c r="EPC306" s="331"/>
      <c r="EPD306" s="332"/>
      <c r="EPE306" s="418"/>
      <c r="EPF306" s="223"/>
      <c r="EPG306" s="223"/>
      <c r="EPH306" s="333"/>
      <c r="EPI306" s="333"/>
      <c r="EPJ306" s="223"/>
      <c r="EPK306" s="418"/>
      <c r="EPL306" s="418"/>
      <c r="EPM306" s="331"/>
      <c r="EPN306" s="332"/>
      <c r="EPO306" s="418"/>
      <c r="EPP306" s="223"/>
      <c r="EPQ306" s="223"/>
      <c r="EPR306" s="333"/>
      <c r="EPS306" s="333"/>
      <c r="EPT306" s="223"/>
      <c r="EPU306" s="418"/>
      <c r="EPV306" s="418"/>
      <c r="EPW306" s="331"/>
      <c r="EPX306" s="332"/>
      <c r="EPY306" s="418"/>
      <c r="EPZ306" s="223"/>
      <c r="EQA306" s="223"/>
      <c r="EQB306" s="333"/>
      <c r="EQC306" s="333"/>
      <c r="EQD306" s="223"/>
      <c r="EQE306" s="418"/>
      <c r="EQF306" s="418"/>
      <c r="EQG306" s="331"/>
      <c r="EQH306" s="332"/>
      <c r="EQI306" s="418"/>
      <c r="EQJ306" s="223"/>
      <c r="EQK306" s="223"/>
      <c r="EQL306" s="333"/>
      <c r="EQM306" s="333"/>
      <c r="EQN306" s="223"/>
      <c r="EQO306" s="418"/>
      <c r="EQP306" s="418"/>
      <c r="EQQ306" s="331"/>
      <c r="EQR306" s="332"/>
      <c r="EQS306" s="418"/>
      <c r="EQT306" s="223"/>
      <c r="EQU306" s="223"/>
      <c r="EQV306" s="333"/>
      <c r="EQW306" s="333"/>
      <c r="EQX306" s="223"/>
      <c r="EQY306" s="418"/>
      <c r="EQZ306" s="418"/>
      <c r="ERA306" s="331"/>
      <c r="ERB306" s="332"/>
      <c r="ERC306" s="418"/>
      <c r="ERD306" s="223"/>
      <c r="ERE306" s="223"/>
      <c r="ERF306" s="333"/>
      <c r="ERG306" s="333"/>
      <c r="ERH306" s="223"/>
      <c r="ERI306" s="418"/>
      <c r="ERJ306" s="418"/>
      <c r="ERK306" s="331"/>
      <c r="ERL306" s="332"/>
      <c r="ERM306" s="418"/>
      <c r="ERN306" s="223"/>
      <c r="ERO306" s="223"/>
      <c r="ERP306" s="333"/>
      <c r="ERQ306" s="333"/>
      <c r="ERR306" s="223"/>
      <c r="ERS306" s="418"/>
      <c r="ERT306" s="418"/>
      <c r="ERU306" s="331"/>
      <c r="ERV306" s="332"/>
      <c r="ERW306" s="418"/>
      <c r="ERX306" s="223"/>
      <c r="ERY306" s="223"/>
      <c r="ERZ306" s="333"/>
      <c r="ESA306" s="333"/>
      <c r="ESB306" s="223"/>
      <c r="ESC306" s="418"/>
      <c r="ESD306" s="418"/>
      <c r="ESE306" s="331"/>
      <c r="ESF306" s="332"/>
      <c r="ESG306" s="418"/>
      <c r="ESH306" s="223"/>
      <c r="ESI306" s="223"/>
      <c r="ESJ306" s="333"/>
      <c r="ESK306" s="333"/>
      <c r="ESL306" s="223"/>
      <c r="ESM306" s="418"/>
      <c r="ESN306" s="418"/>
      <c r="ESO306" s="331"/>
      <c r="ESP306" s="332"/>
      <c r="ESQ306" s="418"/>
      <c r="ESR306" s="223"/>
      <c r="ESS306" s="223"/>
      <c r="EST306" s="333"/>
      <c r="ESU306" s="333"/>
      <c r="ESV306" s="223"/>
      <c r="ESW306" s="418"/>
      <c r="ESX306" s="418"/>
      <c r="ESY306" s="331"/>
      <c r="ESZ306" s="332"/>
      <c r="ETA306" s="418"/>
      <c r="ETB306" s="223"/>
      <c r="ETC306" s="223"/>
      <c r="ETD306" s="333"/>
      <c r="ETE306" s="333"/>
      <c r="ETF306" s="223"/>
      <c r="ETG306" s="418"/>
      <c r="ETH306" s="418"/>
      <c r="ETI306" s="331"/>
      <c r="ETJ306" s="332"/>
      <c r="ETK306" s="418"/>
      <c r="ETL306" s="223"/>
      <c r="ETM306" s="223"/>
      <c r="ETN306" s="333"/>
      <c r="ETO306" s="333"/>
      <c r="ETP306" s="223"/>
      <c r="ETQ306" s="418"/>
      <c r="ETR306" s="418"/>
      <c r="ETS306" s="331"/>
      <c r="ETT306" s="332"/>
      <c r="ETU306" s="418"/>
      <c r="ETV306" s="223"/>
      <c r="ETW306" s="223"/>
      <c r="ETX306" s="333"/>
      <c r="ETY306" s="333"/>
      <c r="ETZ306" s="223"/>
      <c r="EUA306" s="418"/>
      <c r="EUB306" s="418"/>
      <c r="EUC306" s="331"/>
      <c r="EUD306" s="332"/>
      <c r="EUE306" s="418"/>
      <c r="EUF306" s="223"/>
      <c r="EUG306" s="223"/>
      <c r="EUH306" s="333"/>
      <c r="EUI306" s="333"/>
      <c r="EUJ306" s="223"/>
      <c r="EUK306" s="418"/>
      <c r="EUL306" s="418"/>
      <c r="EUM306" s="331"/>
      <c r="EUN306" s="332"/>
      <c r="EUO306" s="418"/>
      <c r="EUP306" s="223"/>
      <c r="EUQ306" s="223"/>
      <c r="EUR306" s="333"/>
      <c r="EUS306" s="333"/>
      <c r="EUT306" s="223"/>
      <c r="EUU306" s="418"/>
      <c r="EUV306" s="418"/>
      <c r="EUW306" s="331"/>
      <c r="EUX306" s="332"/>
      <c r="EUY306" s="418"/>
      <c r="EUZ306" s="223"/>
      <c r="EVA306" s="223"/>
      <c r="EVB306" s="333"/>
      <c r="EVC306" s="333"/>
      <c r="EVD306" s="223"/>
      <c r="EVE306" s="418"/>
      <c r="EVF306" s="418"/>
      <c r="EVG306" s="331"/>
      <c r="EVH306" s="332"/>
      <c r="EVI306" s="418"/>
      <c r="EVJ306" s="223"/>
      <c r="EVK306" s="223"/>
      <c r="EVL306" s="333"/>
      <c r="EVM306" s="333"/>
      <c r="EVN306" s="223"/>
      <c r="EVO306" s="418"/>
      <c r="EVP306" s="418"/>
      <c r="EVQ306" s="331"/>
      <c r="EVR306" s="332"/>
      <c r="EVS306" s="418"/>
      <c r="EVT306" s="223"/>
      <c r="EVU306" s="223"/>
      <c r="EVV306" s="333"/>
      <c r="EVW306" s="333"/>
      <c r="EVX306" s="223"/>
      <c r="EVY306" s="418"/>
      <c r="EVZ306" s="418"/>
      <c r="EWA306" s="331"/>
      <c r="EWB306" s="332"/>
      <c r="EWC306" s="418"/>
      <c r="EWD306" s="223"/>
      <c r="EWE306" s="223"/>
      <c r="EWF306" s="333"/>
      <c r="EWG306" s="333"/>
      <c r="EWH306" s="223"/>
      <c r="EWI306" s="418"/>
      <c r="EWJ306" s="418"/>
      <c r="EWK306" s="331"/>
      <c r="EWL306" s="332"/>
      <c r="EWM306" s="418"/>
      <c r="EWN306" s="223"/>
      <c r="EWO306" s="223"/>
      <c r="EWP306" s="333"/>
      <c r="EWQ306" s="333"/>
      <c r="EWR306" s="223"/>
      <c r="EWS306" s="418"/>
      <c r="EWT306" s="418"/>
      <c r="EWU306" s="331"/>
      <c r="EWV306" s="332"/>
      <c r="EWW306" s="418"/>
      <c r="EWX306" s="223"/>
      <c r="EWY306" s="223"/>
      <c r="EWZ306" s="333"/>
      <c r="EXA306" s="333"/>
      <c r="EXB306" s="223"/>
      <c r="EXC306" s="418"/>
      <c r="EXD306" s="418"/>
      <c r="EXE306" s="331"/>
      <c r="EXF306" s="332"/>
      <c r="EXG306" s="418"/>
      <c r="EXH306" s="223"/>
      <c r="EXI306" s="223"/>
      <c r="EXJ306" s="333"/>
      <c r="EXK306" s="333"/>
      <c r="EXL306" s="223"/>
      <c r="EXM306" s="418"/>
      <c r="EXN306" s="418"/>
      <c r="EXO306" s="331"/>
      <c r="EXP306" s="332"/>
      <c r="EXQ306" s="418"/>
      <c r="EXR306" s="223"/>
      <c r="EXS306" s="223"/>
      <c r="EXT306" s="333"/>
      <c r="EXU306" s="333"/>
      <c r="EXV306" s="223"/>
      <c r="EXW306" s="418"/>
      <c r="EXX306" s="418"/>
      <c r="EXY306" s="331"/>
      <c r="EXZ306" s="332"/>
      <c r="EYA306" s="418"/>
      <c r="EYB306" s="223"/>
      <c r="EYC306" s="223"/>
      <c r="EYD306" s="333"/>
      <c r="EYE306" s="333"/>
      <c r="EYF306" s="223"/>
      <c r="EYG306" s="418"/>
      <c r="EYH306" s="418"/>
      <c r="EYI306" s="331"/>
      <c r="EYJ306" s="332"/>
      <c r="EYK306" s="418"/>
      <c r="EYL306" s="223"/>
      <c r="EYM306" s="223"/>
      <c r="EYN306" s="333"/>
      <c r="EYO306" s="333"/>
      <c r="EYP306" s="223"/>
      <c r="EYQ306" s="418"/>
      <c r="EYR306" s="418"/>
      <c r="EYS306" s="331"/>
      <c r="EYT306" s="332"/>
      <c r="EYU306" s="418"/>
      <c r="EYV306" s="223"/>
      <c r="EYW306" s="223"/>
      <c r="EYX306" s="333"/>
      <c r="EYY306" s="333"/>
      <c r="EYZ306" s="223"/>
      <c r="EZA306" s="418"/>
      <c r="EZB306" s="418"/>
      <c r="EZC306" s="331"/>
      <c r="EZD306" s="332"/>
      <c r="EZE306" s="418"/>
      <c r="EZF306" s="223"/>
      <c r="EZG306" s="223"/>
      <c r="EZH306" s="333"/>
      <c r="EZI306" s="333"/>
      <c r="EZJ306" s="223"/>
      <c r="EZK306" s="418"/>
      <c r="EZL306" s="418"/>
      <c r="EZM306" s="331"/>
      <c r="EZN306" s="332"/>
      <c r="EZO306" s="418"/>
      <c r="EZP306" s="223"/>
      <c r="EZQ306" s="223"/>
      <c r="EZR306" s="333"/>
      <c r="EZS306" s="333"/>
      <c r="EZT306" s="223"/>
      <c r="EZU306" s="418"/>
      <c r="EZV306" s="418"/>
      <c r="EZW306" s="331"/>
      <c r="EZX306" s="332"/>
      <c r="EZY306" s="418"/>
      <c r="EZZ306" s="223"/>
      <c r="FAA306" s="223"/>
      <c r="FAB306" s="333"/>
      <c r="FAC306" s="333"/>
      <c r="FAD306" s="223"/>
      <c r="FAE306" s="418"/>
      <c r="FAF306" s="418"/>
      <c r="FAG306" s="331"/>
      <c r="FAH306" s="332"/>
      <c r="FAI306" s="418"/>
      <c r="FAJ306" s="223"/>
      <c r="FAK306" s="223"/>
      <c r="FAL306" s="333"/>
      <c r="FAM306" s="333"/>
      <c r="FAN306" s="223"/>
      <c r="FAO306" s="418"/>
      <c r="FAP306" s="418"/>
      <c r="FAQ306" s="331"/>
      <c r="FAR306" s="332"/>
      <c r="FAS306" s="418"/>
      <c r="FAT306" s="223"/>
      <c r="FAU306" s="223"/>
      <c r="FAV306" s="333"/>
      <c r="FAW306" s="333"/>
      <c r="FAX306" s="223"/>
      <c r="FAY306" s="418"/>
      <c r="FAZ306" s="418"/>
      <c r="FBA306" s="331"/>
      <c r="FBB306" s="332"/>
      <c r="FBC306" s="418"/>
      <c r="FBD306" s="223"/>
      <c r="FBE306" s="223"/>
      <c r="FBF306" s="333"/>
      <c r="FBG306" s="333"/>
      <c r="FBH306" s="223"/>
      <c r="FBI306" s="418"/>
      <c r="FBJ306" s="418"/>
      <c r="FBK306" s="331"/>
      <c r="FBL306" s="332"/>
      <c r="FBM306" s="418"/>
      <c r="FBN306" s="223"/>
      <c r="FBO306" s="223"/>
      <c r="FBP306" s="333"/>
      <c r="FBQ306" s="333"/>
      <c r="FBR306" s="223"/>
      <c r="FBS306" s="418"/>
      <c r="FBT306" s="418"/>
      <c r="FBU306" s="331"/>
      <c r="FBV306" s="332"/>
      <c r="FBW306" s="418"/>
      <c r="FBX306" s="223"/>
      <c r="FBY306" s="223"/>
      <c r="FBZ306" s="333"/>
      <c r="FCA306" s="333"/>
      <c r="FCB306" s="223"/>
      <c r="FCC306" s="418"/>
      <c r="FCD306" s="418"/>
      <c r="FCE306" s="331"/>
      <c r="FCF306" s="332"/>
      <c r="FCG306" s="418"/>
      <c r="FCH306" s="223"/>
      <c r="FCI306" s="223"/>
      <c r="FCJ306" s="333"/>
      <c r="FCK306" s="333"/>
      <c r="FCL306" s="223"/>
      <c r="FCM306" s="418"/>
      <c r="FCN306" s="418"/>
      <c r="FCO306" s="331"/>
      <c r="FCP306" s="332"/>
      <c r="FCQ306" s="418"/>
      <c r="FCR306" s="223"/>
      <c r="FCS306" s="223"/>
      <c r="FCT306" s="333"/>
      <c r="FCU306" s="333"/>
      <c r="FCV306" s="223"/>
      <c r="FCW306" s="418"/>
      <c r="FCX306" s="418"/>
      <c r="FCY306" s="331"/>
      <c r="FCZ306" s="332"/>
      <c r="FDA306" s="418"/>
      <c r="FDB306" s="223"/>
      <c r="FDC306" s="223"/>
      <c r="FDD306" s="333"/>
      <c r="FDE306" s="333"/>
      <c r="FDF306" s="223"/>
      <c r="FDG306" s="418"/>
      <c r="FDH306" s="418"/>
      <c r="FDI306" s="331"/>
      <c r="FDJ306" s="332"/>
      <c r="FDK306" s="418"/>
      <c r="FDL306" s="223"/>
      <c r="FDM306" s="223"/>
      <c r="FDN306" s="333"/>
      <c r="FDO306" s="333"/>
      <c r="FDP306" s="223"/>
      <c r="FDQ306" s="418"/>
      <c r="FDR306" s="418"/>
      <c r="FDS306" s="331"/>
      <c r="FDT306" s="332"/>
      <c r="FDU306" s="418"/>
      <c r="FDV306" s="223"/>
      <c r="FDW306" s="223"/>
      <c r="FDX306" s="333"/>
      <c r="FDY306" s="333"/>
      <c r="FDZ306" s="223"/>
      <c r="FEA306" s="418"/>
      <c r="FEB306" s="418"/>
      <c r="FEC306" s="331"/>
      <c r="FED306" s="332"/>
      <c r="FEE306" s="418"/>
      <c r="FEF306" s="223"/>
      <c r="FEG306" s="223"/>
      <c r="FEH306" s="333"/>
      <c r="FEI306" s="333"/>
      <c r="FEJ306" s="223"/>
      <c r="FEK306" s="418"/>
      <c r="FEL306" s="418"/>
      <c r="FEM306" s="331"/>
      <c r="FEN306" s="332"/>
      <c r="FEO306" s="418"/>
      <c r="FEP306" s="223"/>
      <c r="FEQ306" s="223"/>
      <c r="FER306" s="333"/>
      <c r="FES306" s="333"/>
      <c r="FET306" s="223"/>
      <c r="FEU306" s="418"/>
      <c r="FEV306" s="418"/>
      <c r="FEW306" s="331"/>
      <c r="FEX306" s="332"/>
      <c r="FEY306" s="418"/>
      <c r="FEZ306" s="223"/>
      <c r="FFA306" s="223"/>
      <c r="FFB306" s="333"/>
      <c r="FFC306" s="333"/>
      <c r="FFD306" s="223"/>
      <c r="FFE306" s="418"/>
      <c r="FFF306" s="418"/>
      <c r="FFG306" s="331"/>
      <c r="FFH306" s="332"/>
      <c r="FFI306" s="418"/>
      <c r="FFJ306" s="223"/>
      <c r="FFK306" s="223"/>
      <c r="FFL306" s="333"/>
      <c r="FFM306" s="333"/>
      <c r="FFN306" s="223"/>
      <c r="FFO306" s="418"/>
      <c r="FFP306" s="418"/>
      <c r="FFQ306" s="331"/>
      <c r="FFR306" s="332"/>
      <c r="FFS306" s="418"/>
      <c r="FFT306" s="223"/>
      <c r="FFU306" s="223"/>
      <c r="FFV306" s="333"/>
      <c r="FFW306" s="333"/>
      <c r="FFX306" s="223"/>
      <c r="FFY306" s="418"/>
      <c r="FFZ306" s="418"/>
      <c r="FGA306" s="331"/>
      <c r="FGB306" s="332"/>
      <c r="FGC306" s="418"/>
      <c r="FGD306" s="223"/>
      <c r="FGE306" s="223"/>
      <c r="FGF306" s="333"/>
      <c r="FGG306" s="333"/>
      <c r="FGH306" s="223"/>
      <c r="FGI306" s="418"/>
      <c r="FGJ306" s="418"/>
      <c r="FGK306" s="331"/>
      <c r="FGL306" s="332"/>
      <c r="FGM306" s="418"/>
      <c r="FGN306" s="223"/>
      <c r="FGO306" s="223"/>
      <c r="FGP306" s="333"/>
      <c r="FGQ306" s="333"/>
      <c r="FGR306" s="223"/>
      <c r="FGS306" s="418"/>
      <c r="FGT306" s="418"/>
      <c r="FGU306" s="331"/>
      <c r="FGV306" s="332"/>
      <c r="FGW306" s="418"/>
      <c r="FGX306" s="223"/>
      <c r="FGY306" s="223"/>
      <c r="FGZ306" s="333"/>
      <c r="FHA306" s="333"/>
      <c r="FHB306" s="223"/>
      <c r="FHC306" s="418"/>
      <c r="FHD306" s="418"/>
      <c r="FHE306" s="331"/>
      <c r="FHF306" s="332"/>
      <c r="FHG306" s="418"/>
      <c r="FHH306" s="223"/>
      <c r="FHI306" s="223"/>
      <c r="FHJ306" s="333"/>
      <c r="FHK306" s="333"/>
      <c r="FHL306" s="223"/>
      <c r="FHM306" s="418"/>
      <c r="FHN306" s="418"/>
      <c r="FHO306" s="331"/>
      <c r="FHP306" s="332"/>
      <c r="FHQ306" s="418"/>
      <c r="FHR306" s="223"/>
      <c r="FHS306" s="223"/>
      <c r="FHT306" s="333"/>
      <c r="FHU306" s="333"/>
      <c r="FHV306" s="223"/>
      <c r="FHW306" s="418"/>
      <c r="FHX306" s="418"/>
      <c r="FHY306" s="331"/>
      <c r="FHZ306" s="332"/>
      <c r="FIA306" s="418"/>
      <c r="FIB306" s="223"/>
      <c r="FIC306" s="223"/>
      <c r="FID306" s="333"/>
      <c r="FIE306" s="333"/>
      <c r="FIF306" s="223"/>
      <c r="FIG306" s="418"/>
      <c r="FIH306" s="418"/>
      <c r="FII306" s="331"/>
      <c r="FIJ306" s="332"/>
      <c r="FIK306" s="418"/>
      <c r="FIL306" s="223"/>
      <c r="FIM306" s="223"/>
      <c r="FIN306" s="333"/>
      <c r="FIO306" s="333"/>
      <c r="FIP306" s="223"/>
      <c r="FIQ306" s="418"/>
      <c r="FIR306" s="418"/>
      <c r="FIS306" s="331"/>
      <c r="FIT306" s="332"/>
      <c r="FIU306" s="418"/>
      <c r="FIV306" s="223"/>
      <c r="FIW306" s="223"/>
      <c r="FIX306" s="333"/>
      <c r="FIY306" s="333"/>
      <c r="FIZ306" s="223"/>
      <c r="FJA306" s="418"/>
      <c r="FJB306" s="418"/>
      <c r="FJC306" s="331"/>
      <c r="FJD306" s="332"/>
      <c r="FJE306" s="418"/>
      <c r="FJF306" s="223"/>
      <c r="FJG306" s="223"/>
      <c r="FJH306" s="333"/>
      <c r="FJI306" s="333"/>
      <c r="FJJ306" s="223"/>
      <c r="FJK306" s="418"/>
      <c r="FJL306" s="418"/>
      <c r="FJM306" s="331"/>
      <c r="FJN306" s="332"/>
      <c r="FJO306" s="418"/>
      <c r="FJP306" s="223"/>
      <c r="FJQ306" s="223"/>
      <c r="FJR306" s="333"/>
      <c r="FJS306" s="333"/>
      <c r="FJT306" s="223"/>
      <c r="FJU306" s="418"/>
      <c r="FJV306" s="418"/>
      <c r="FJW306" s="331"/>
      <c r="FJX306" s="332"/>
      <c r="FJY306" s="418"/>
      <c r="FJZ306" s="223"/>
      <c r="FKA306" s="223"/>
      <c r="FKB306" s="333"/>
      <c r="FKC306" s="333"/>
      <c r="FKD306" s="223"/>
      <c r="FKE306" s="418"/>
      <c r="FKF306" s="418"/>
      <c r="FKG306" s="331"/>
      <c r="FKH306" s="332"/>
      <c r="FKI306" s="418"/>
      <c r="FKJ306" s="223"/>
      <c r="FKK306" s="223"/>
      <c r="FKL306" s="333"/>
      <c r="FKM306" s="333"/>
      <c r="FKN306" s="223"/>
      <c r="FKO306" s="418"/>
      <c r="FKP306" s="418"/>
      <c r="FKQ306" s="331"/>
      <c r="FKR306" s="332"/>
      <c r="FKS306" s="418"/>
      <c r="FKT306" s="223"/>
      <c r="FKU306" s="223"/>
      <c r="FKV306" s="333"/>
      <c r="FKW306" s="333"/>
      <c r="FKX306" s="223"/>
      <c r="FKY306" s="418"/>
      <c r="FKZ306" s="418"/>
      <c r="FLA306" s="331"/>
      <c r="FLB306" s="332"/>
      <c r="FLC306" s="418"/>
      <c r="FLD306" s="223"/>
      <c r="FLE306" s="223"/>
      <c r="FLF306" s="333"/>
      <c r="FLG306" s="333"/>
      <c r="FLH306" s="223"/>
      <c r="FLI306" s="418"/>
      <c r="FLJ306" s="418"/>
      <c r="FLK306" s="331"/>
      <c r="FLL306" s="332"/>
      <c r="FLM306" s="418"/>
      <c r="FLN306" s="223"/>
      <c r="FLO306" s="223"/>
      <c r="FLP306" s="333"/>
      <c r="FLQ306" s="333"/>
      <c r="FLR306" s="223"/>
      <c r="FLS306" s="418"/>
      <c r="FLT306" s="418"/>
      <c r="FLU306" s="331"/>
      <c r="FLV306" s="332"/>
      <c r="FLW306" s="418"/>
      <c r="FLX306" s="223"/>
      <c r="FLY306" s="223"/>
      <c r="FLZ306" s="333"/>
      <c r="FMA306" s="333"/>
      <c r="FMB306" s="223"/>
      <c r="FMC306" s="418"/>
      <c r="FMD306" s="418"/>
      <c r="FME306" s="331"/>
      <c r="FMF306" s="332"/>
      <c r="FMG306" s="418"/>
      <c r="FMH306" s="223"/>
      <c r="FMI306" s="223"/>
      <c r="FMJ306" s="333"/>
      <c r="FMK306" s="333"/>
      <c r="FML306" s="223"/>
      <c r="FMM306" s="418"/>
      <c r="FMN306" s="418"/>
      <c r="FMO306" s="331"/>
      <c r="FMP306" s="332"/>
      <c r="FMQ306" s="418"/>
      <c r="FMR306" s="223"/>
      <c r="FMS306" s="223"/>
      <c r="FMT306" s="333"/>
      <c r="FMU306" s="333"/>
      <c r="FMV306" s="223"/>
      <c r="FMW306" s="418"/>
      <c r="FMX306" s="418"/>
      <c r="FMY306" s="331"/>
      <c r="FMZ306" s="332"/>
      <c r="FNA306" s="418"/>
      <c r="FNB306" s="223"/>
      <c r="FNC306" s="223"/>
      <c r="FND306" s="333"/>
      <c r="FNE306" s="333"/>
      <c r="FNF306" s="223"/>
      <c r="FNG306" s="418"/>
      <c r="FNH306" s="418"/>
      <c r="FNI306" s="331"/>
      <c r="FNJ306" s="332"/>
      <c r="FNK306" s="418"/>
      <c r="FNL306" s="223"/>
      <c r="FNM306" s="223"/>
      <c r="FNN306" s="333"/>
      <c r="FNO306" s="333"/>
      <c r="FNP306" s="223"/>
      <c r="FNQ306" s="418"/>
      <c r="FNR306" s="418"/>
      <c r="FNS306" s="331"/>
      <c r="FNT306" s="332"/>
      <c r="FNU306" s="418"/>
      <c r="FNV306" s="223"/>
      <c r="FNW306" s="223"/>
      <c r="FNX306" s="333"/>
      <c r="FNY306" s="333"/>
      <c r="FNZ306" s="223"/>
      <c r="FOA306" s="418"/>
      <c r="FOB306" s="418"/>
      <c r="FOC306" s="331"/>
      <c r="FOD306" s="332"/>
      <c r="FOE306" s="418"/>
      <c r="FOF306" s="223"/>
      <c r="FOG306" s="223"/>
      <c r="FOH306" s="333"/>
      <c r="FOI306" s="333"/>
      <c r="FOJ306" s="223"/>
      <c r="FOK306" s="418"/>
      <c r="FOL306" s="418"/>
      <c r="FOM306" s="331"/>
      <c r="FON306" s="332"/>
      <c r="FOO306" s="418"/>
      <c r="FOP306" s="223"/>
      <c r="FOQ306" s="223"/>
      <c r="FOR306" s="333"/>
      <c r="FOS306" s="333"/>
      <c r="FOT306" s="223"/>
      <c r="FOU306" s="418"/>
      <c r="FOV306" s="418"/>
      <c r="FOW306" s="331"/>
      <c r="FOX306" s="332"/>
      <c r="FOY306" s="418"/>
      <c r="FOZ306" s="223"/>
      <c r="FPA306" s="223"/>
      <c r="FPB306" s="333"/>
      <c r="FPC306" s="333"/>
      <c r="FPD306" s="223"/>
      <c r="FPE306" s="418"/>
      <c r="FPF306" s="418"/>
      <c r="FPG306" s="331"/>
      <c r="FPH306" s="332"/>
      <c r="FPI306" s="418"/>
      <c r="FPJ306" s="223"/>
      <c r="FPK306" s="223"/>
      <c r="FPL306" s="333"/>
      <c r="FPM306" s="333"/>
      <c r="FPN306" s="223"/>
      <c r="FPO306" s="418"/>
      <c r="FPP306" s="418"/>
      <c r="FPQ306" s="331"/>
      <c r="FPR306" s="332"/>
      <c r="FPS306" s="418"/>
      <c r="FPT306" s="223"/>
      <c r="FPU306" s="223"/>
      <c r="FPV306" s="333"/>
      <c r="FPW306" s="333"/>
      <c r="FPX306" s="223"/>
      <c r="FPY306" s="418"/>
      <c r="FPZ306" s="418"/>
      <c r="FQA306" s="331"/>
      <c r="FQB306" s="332"/>
      <c r="FQC306" s="418"/>
      <c r="FQD306" s="223"/>
      <c r="FQE306" s="223"/>
      <c r="FQF306" s="333"/>
      <c r="FQG306" s="333"/>
      <c r="FQH306" s="223"/>
      <c r="FQI306" s="418"/>
      <c r="FQJ306" s="418"/>
      <c r="FQK306" s="331"/>
      <c r="FQL306" s="332"/>
      <c r="FQM306" s="418"/>
      <c r="FQN306" s="223"/>
      <c r="FQO306" s="223"/>
      <c r="FQP306" s="333"/>
      <c r="FQQ306" s="333"/>
      <c r="FQR306" s="223"/>
      <c r="FQS306" s="418"/>
      <c r="FQT306" s="418"/>
      <c r="FQU306" s="331"/>
      <c r="FQV306" s="332"/>
      <c r="FQW306" s="418"/>
      <c r="FQX306" s="223"/>
      <c r="FQY306" s="223"/>
      <c r="FQZ306" s="333"/>
      <c r="FRA306" s="333"/>
      <c r="FRB306" s="223"/>
      <c r="FRC306" s="418"/>
      <c r="FRD306" s="418"/>
      <c r="FRE306" s="331"/>
      <c r="FRF306" s="332"/>
      <c r="FRG306" s="418"/>
      <c r="FRH306" s="223"/>
      <c r="FRI306" s="223"/>
      <c r="FRJ306" s="333"/>
      <c r="FRK306" s="333"/>
      <c r="FRL306" s="223"/>
      <c r="FRM306" s="418"/>
      <c r="FRN306" s="418"/>
      <c r="FRO306" s="331"/>
      <c r="FRP306" s="332"/>
      <c r="FRQ306" s="418"/>
      <c r="FRR306" s="223"/>
      <c r="FRS306" s="223"/>
      <c r="FRT306" s="333"/>
      <c r="FRU306" s="333"/>
      <c r="FRV306" s="223"/>
      <c r="FRW306" s="418"/>
      <c r="FRX306" s="418"/>
      <c r="FRY306" s="331"/>
      <c r="FRZ306" s="332"/>
      <c r="FSA306" s="418"/>
      <c r="FSB306" s="223"/>
      <c r="FSC306" s="223"/>
      <c r="FSD306" s="333"/>
      <c r="FSE306" s="333"/>
      <c r="FSF306" s="223"/>
      <c r="FSG306" s="418"/>
      <c r="FSH306" s="418"/>
      <c r="FSI306" s="331"/>
      <c r="FSJ306" s="332"/>
      <c r="FSK306" s="418"/>
      <c r="FSL306" s="223"/>
      <c r="FSM306" s="223"/>
      <c r="FSN306" s="333"/>
      <c r="FSO306" s="333"/>
      <c r="FSP306" s="223"/>
      <c r="FSQ306" s="418"/>
      <c r="FSR306" s="418"/>
      <c r="FSS306" s="331"/>
      <c r="FST306" s="332"/>
      <c r="FSU306" s="418"/>
      <c r="FSV306" s="223"/>
      <c r="FSW306" s="223"/>
      <c r="FSX306" s="333"/>
      <c r="FSY306" s="333"/>
      <c r="FSZ306" s="223"/>
      <c r="FTA306" s="418"/>
      <c r="FTB306" s="418"/>
      <c r="FTC306" s="331"/>
      <c r="FTD306" s="332"/>
      <c r="FTE306" s="418"/>
      <c r="FTF306" s="223"/>
      <c r="FTG306" s="223"/>
      <c r="FTH306" s="333"/>
      <c r="FTI306" s="333"/>
      <c r="FTJ306" s="223"/>
      <c r="FTK306" s="418"/>
      <c r="FTL306" s="418"/>
      <c r="FTM306" s="331"/>
      <c r="FTN306" s="332"/>
      <c r="FTO306" s="418"/>
      <c r="FTP306" s="223"/>
      <c r="FTQ306" s="223"/>
      <c r="FTR306" s="333"/>
      <c r="FTS306" s="333"/>
      <c r="FTT306" s="223"/>
      <c r="FTU306" s="418"/>
      <c r="FTV306" s="418"/>
      <c r="FTW306" s="331"/>
      <c r="FTX306" s="332"/>
      <c r="FTY306" s="418"/>
      <c r="FTZ306" s="223"/>
      <c r="FUA306" s="223"/>
      <c r="FUB306" s="333"/>
      <c r="FUC306" s="333"/>
      <c r="FUD306" s="223"/>
      <c r="FUE306" s="418"/>
      <c r="FUF306" s="418"/>
      <c r="FUG306" s="331"/>
      <c r="FUH306" s="332"/>
      <c r="FUI306" s="418"/>
      <c r="FUJ306" s="223"/>
      <c r="FUK306" s="223"/>
      <c r="FUL306" s="333"/>
      <c r="FUM306" s="333"/>
      <c r="FUN306" s="223"/>
      <c r="FUO306" s="418"/>
      <c r="FUP306" s="418"/>
      <c r="FUQ306" s="331"/>
      <c r="FUR306" s="332"/>
      <c r="FUS306" s="418"/>
      <c r="FUT306" s="223"/>
      <c r="FUU306" s="223"/>
      <c r="FUV306" s="333"/>
      <c r="FUW306" s="333"/>
      <c r="FUX306" s="223"/>
      <c r="FUY306" s="418"/>
      <c r="FUZ306" s="418"/>
      <c r="FVA306" s="331"/>
      <c r="FVB306" s="332"/>
      <c r="FVC306" s="418"/>
      <c r="FVD306" s="223"/>
      <c r="FVE306" s="223"/>
      <c r="FVF306" s="333"/>
      <c r="FVG306" s="333"/>
      <c r="FVH306" s="223"/>
      <c r="FVI306" s="418"/>
      <c r="FVJ306" s="418"/>
      <c r="FVK306" s="331"/>
      <c r="FVL306" s="332"/>
      <c r="FVM306" s="418"/>
      <c r="FVN306" s="223"/>
      <c r="FVO306" s="223"/>
      <c r="FVP306" s="333"/>
      <c r="FVQ306" s="333"/>
      <c r="FVR306" s="223"/>
      <c r="FVS306" s="418"/>
      <c r="FVT306" s="418"/>
      <c r="FVU306" s="331"/>
      <c r="FVV306" s="332"/>
      <c r="FVW306" s="418"/>
      <c r="FVX306" s="223"/>
      <c r="FVY306" s="223"/>
      <c r="FVZ306" s="333"/>
      <c r="FWA306" s="333"/>
      <c r="FWB306" s="223"/>
      <c r="FWC306" s="418"/>
      <c r="FWD306" s="418"/>
      <c r="FWE306" s="331"/>
      <c r="FWF306" s="332"/>
      <c r="FWG306" s="418"/>
      <c r="FWH306" s="223"/>
      <c r="FWI306" s="223"/>
      <c r="FWJ306" s="333"/>
      <c r="FWK306" s="333"/>
      <c r="FWL306" s="223"/>
      <c r="FWM306" s="418"/>
      <c r="FWN306" s="418"/>
      <c r="FWO306" s="331"/>
      <c r="FWP306" s="332"/>
      <c r="FWQ306" s="418"/>
      <c r="FWR306" s="223"/>
      <c r="FWS306" s="223"/>
      <c r="FWT306" s="333"/>
      <c r="FWU306" s="333"/>
      <c r="FWV306" s="223"/>
      <c r="FWW306" s="418"/>
      <c r="FWX306" s="418"/>
      <c r="FWY306" s="331"/>
      <c r="FWZ306" s="332"/>
      <c r="FXA306" s="418"/>
      <c r="FXB306" s="223"/>
      <c r="FXC306" s="223"/>
      <c r="FXD306" s="333"/>
      <c r="FXE306" s="333"/>
      <c r="FXF306" s="223"/>
      <c r="FXG306" s="418"/>
      <c r="FXH306" s="418"/>
      <c r="FXI306" s="331"/>
      <c r="FXJ306" s="332"/>
      <c r="FXK306" s="418"/>
      <c r="FXL306" s="223"/>
      <c r="FXM306" s="223"/>
      <c r="FXN306" s="333"/>
      <c r="FXO306" s="333"/>
      <c r="FXP306" s="223"/>
      <c r="FXQ306" s="418"/>
      <c r="FXR306" s="418"/>
      <c r="FXS306" s="331"/>
      <c r="FXT306" s="332"/>
      <c r="FXU306" s="418"/>
      <c r="FXV306" s="223"/>
      <c r="FXW306" s="223"/>
      <c r="FXX306" s="333"/>
      <c r="FXY306" s="333"/>
      <c r="FXZ306" s="223"/>
      <c r="FYA306" s="418"/>
      <c r="FYB306" s="418"/>
      <c r="FYC306" s="331"/>
      <c r="FYD306" s="332"/>
      <c r="FYE306" s="418"/>
      <c r="FYF306" s="223"/>
      <c r="FYG306" s="223"/>
      <c r="FYH306" s="333"/>
      <c r="FYI306" s="333"/>
      <c r="FYJ306" s="223"/>
      <c r="FYK306" s="418"/>
      <c r="FYL306" s="418"/>
      <c r="FYM306" s="331"/>
      <c r="FYN306" s="332"/>
      <c r="FYO306" s="418"/>
      <c r="FYP306" s="223"/>
      <c r="FYQ306" s="223"/>
      <c r="FYR306" s="333"/>
      <c r="FYS306" s="333"/>
      <c r="FYT306" s="223"/>
      <c r="FYU306" s="418"/>
      <c r="FYV306" s="418"/>
      <c r="FYW306" s="331"/>
      <c r="FYX306" s="332"/>
      <c r="FYY306" s="418"/>
      <c r="FYZ306" s="223"/>
      <c r="FZA306" s="223"/>
      <c r="FZB306" s="333"/>
      <c r="FZC306" s="333"/>
      <c r="FZD306" s="223"/>
      <c r="FZE306" s="418"/>
      <c r="FZF306" s="418"/>
      <c r="FZG306" s="331"/>
      <c r="FZH306" s="332"/>
      <c r="FZI306" s="418"/>
      <c r="FZJ306" s="223"/>
      <c r="FZK306" s="223"/>
      <c r="FZL306" s="333"/>
      <c r="FZM306" s="333"/>
      <c r="FZN306" s="223"/>
      <c r="FZO306" s="418"/>
      <c r="FZP306" s="418"/>
      <c r="FZQ306" s="331"/>
      <c r="FZR306" s="332"/>
      <c r="FZS306" s="418"/>
      <c r="FZT306" s="223"/>
      <c r="FZU306" s="223"/>
      <c r="FZV306" s="333"/>
      <c r="FZW306" s="333"/>
      <c r="FZX306" s="223"/>
      <c r="FZY306" s="418"/>
      <c r="FZZ306" s="418"/>
      <c r="GAA306" s="331"/>
      <c r="GAB306" s="332"/>
      <c r="GAC306" s="418"/>
      <c r="GAD306" s="223"/>
      <c r="GAE306" s="223"/>
      <c r="GAF306" s="333"/>
      <c r="GAG306" s="333"/>
      <c r="GAH306" s="223"/>
      <c r="GAI306" s="418"/>
      <c r="GAJ306" s="418"/>
      <c r="GAK306" s="331"/>
      <c r="GAL306" s="332"/>
      <c r="GAM306" s="418"/>
      <c r="GAN306" s="223"/>
      <c r="GAO306" s="223"/>
      <c r="GAP306" s="333"/>
      <c r="GAQ306" s="333"/>
      <c r="GAR306" s="223"/>
      <c r="GAS306" s="418"/>
      <c r="GAT306" s="418"/>
      <c r="GAU306" s="331"/>
      <c r="GAV306" s="332"/>
      <c r="GAW306" s="418"/>
      <c r="GAX306" s="223"/>
      <c r="GAY306" s="223"/>
      <c r="GAZ306" s="333"/>
      <c r="GBA306" s="333"/>
      <c r="GBB306" s="223"/>
      <c r="GBC306" s="418"/>
      <c r="GBD306" s="418"/>
      <c r="GBE306" s="331"/>
      <c r="GBF306" s="332"/>
      <c r="GBG306" s="418"/>
      <c r="GBH306" s="223"/>
      <c r="GBI306" s="223"/>
      <c r="GBJ306" s="333"/>
      <c r="GBK306" s="333"/>
      <c r="GBL306" s="223"/>
      <c r="GBM306" s="418"/>
      <c r="GBN306" s="418"/>
      <c r="GBO306" s="331"/>
      <c r="GBP306" s="332"/>
      <c r="GBQ306" s="418"/>
      <c r="GBR306" s="223"/>
      <c r="GBS306" s="223"/>
      <c r="GBT306" s="333"/>
      <c r="GBU306" s="333"/>
      <c r="GBV306" s="223"/>
      <c r="GBW306" s="418"/>
      <c r="GBX306" s="418"/>
      <c r="GBY306" s="331"/>
      <c r="GBZ306" s="332"/>
      <c r="GCA306" s="418"/>
      <c r="GCB306" s="223"/>
      <c r="GCC306" s="223"/>
      <c r="GCD306" s="333"/>
      <c r="GCE306" s="333"/>
      <c r="GCF306" s="223"/>
      <c r="GCG306" s="418"/>
      <c r="GCH306" s="418"/>
      <c r="GCI306" s="331"/>
      <c r="GCJ306" s="332"/>
      <c r="GCK306" s="418"/>
      <c r="GCL306" s="223"/>
      <c r="GCM306" s="223"/>
      <c r="GCN306" s="333"/>
      <c r="GCO306" s="333"/>
      <c r="GCP306" s="223"/>
      <c r="GCQ306" s="418"/>
      <c r="GCR306" s="418"/>
      <c r="GCS306" s="331"/>
      <c r="GCT306" s="332"/>
      <c r="GCU306" s="418"/>
      <c r="GCV306" s="223"/>
      <c r="GCW306" s="223"/>
      <c r="GCX306" s="333"/>
      <c r="GCY306" s="333"/>
      <c r="GCZ306" s="223"/>
      <c r="GDA306" s="418"/>
      <c r="GDB306" s="418"/>
      <c r="GDC306" s="331"/>
      <c r="GDD306" s="332"/>
      <c r="GDE306" s="418"/>
      <c r="GDF306" s="223"/>
      <c r="GDG306" s="223"/>
      <c r="GDH306" s="333"/>
      <c r="GDI306" s="333"/>
      <c r="GDJ306" s="223"/>
      <c r="GDK306" s="418"/>
      <c r="GDL306" s="418"/>
      <c r="GDM306" s="331"/>
      <c r="GDN306" s="332"/>
      <c r="GDO306" s="418"/>
      <c r="GDP306" s="223"/>
      <c r="GDQ306" s="223"/>
      <c r="GDR306" s="333"/>
      <c r="GDS306" s="333"/>
      <c r="GDT306" s="223"/>
      <c r="GDU306" s="418"/>
      <c r="GDV306" s="418"/>
      <c r="GDW306" s="331"/>
      <c r="GDX306" s="332"/>
      <c r="GDY306" s="418"/>
      <c r="GDZ306" s="223"/>
      <c r="GEA306" s="223"/>
      <c r="GEB306" s="333"/>
      <c r="GEC306" s="333"/>
      <c r="GED306" s="223"/>
      <c r="GEE306" s="418"/>
      <c r="GEF306" s="418"/>
      <c r="GEG306" s="331"/>
      <c r="GEH306" s="332"/>
      <c r="GEI306" s="418"/>
      <c r="GEJ306" s="223"/>
      <c r="GEK306" s="223"/>
      <c r="GEL306" s="333"/>
      <c r="GEM306" s="333"/>
      <c r="GEN306" s="223"/>
      <c r="GEO306" s="418"/>
      <c r="GEP306" s="418"/>
      <c r="GEQ306" s="331"/>
      <c r="GER306" s="332"/>
      <c r="GES306" s="418"/>
      <c r="GET306" s="223"/>
      <c r="GEU306" s="223"/>
      <c r="GEV306" s="333"/>
      <c r="GEW306" s="333"/>
      <c r="GEX306" s="223"/>
      <c r="GEY306" s="418"/>
      <c r="GEZ306" s="418"/>
      <c r="GFA306" s="331"/>
      <c r="GFB306" s="332"/>
      <c r="GFC306" s="418"/>
      <c r="GFD306" s="223"/>
      <c r="GFE306" s="223"/>
      <c r="GFF306" s="333"/>
      <c r="GFG306" s="333"/>
      <c r="GFH306" s="223"/>
      <c r="GFI306" s="418"/>
      <c r="GFJ306" s="418"/>
      <c r="GFK306" s="331"/>
      <c r="GFL306" s="332"/>
      <c r="GFM306" s="418"/>
      <c r="GFN306" s="223"/>
      <c r="GFO306" s="223"/>
      <c r="GFP306" s="333"/>
      <c r="GFQ306" s="333"/>
      <c r="GFR306" s="223"/>
      <c r="GFS306" s="418"/>
      <c r="GFT306" s="418"/>
      <c r="GFU306" s="331"/>
      <c r="GFV306" s="332"/>
      <c r="GFW306" s="418"/>
      <c r="GFX306" s="223"/>
      <c r="GFY306" s="223"/>
      <c r="GFZ306" s="333"/>
      <c r="GGA306" s="333"/>
      <c r="GGB306" s="223"/>
      <c r="GGC306" s="418"/>
      <c r="GGD306" s="418"/>
      <c r="GGE306" s="331"/>
      <c r="GGF306" s="332"/>
      <c r="GGG306" s="418"/>
      <c r="GGH306" s="223"/>
      <c r="GGI306" s="223"/>
      <c r="GGJ306" s="333"/>
      <c r="GGK306" s="333"/>
      <c r="GGL306" s="223"/>
      <c r="GGM306" s="418"/>
      <c r="GGN306" s="418"/>
      <c r="GGO306" s="331"/>
      <c r="GGP306" s="332"/>
      <c r="GGQ306" s="418"/>
      <c r="GGR306" s="223"/>
      <c r="GGS306" s="223"/>
      <c r="GGT306" s="333"/>
      <c r="GGU306" s="333"/>
      <c r="GGV306" s="223"/>
      <c r="GGW306" s="418"/>
      <c r="GGX306" s="418"/>
      <c r="GGY306" s="331"/>
      <c r="GGZ306" s="332"/>
      <c r="GHA306" s="418"/>
      <c r="GHB306" s="223"/>
      <c r="GHC306" s="223"/>
      <c r="GHD306" s="333"/>
      <c r="GHE306" s="333"/>
      <c r="GHF306" s="223"/>
      <c r="GHG306" s="418"/>
      <c r="GHH306" s="418"/>
      <c r="GHI306" s="331"/>
      <c r="GHJ306" s="332"/>
      <c r="GHK306" s="418"/>
      <c r="GHL306" s="223"/>
      <c r="GHM306" s="223"/>
      <c r="GHN306" s="333"/>
      <c r="GHO306" s="333"/>
      <c r="GHP306" s="223"/>
      <c r="GHQ306" s="418"/>
      <c r="GHR306" s="418"/>
      <c r="GHS306" s="331"/>
      <c r="GHT306" s="332"/>
      <c r="GHU306" s="418"/>
      <c r="GHV306" s="223"/>
      <c r="GHW306" s="223"/>
      <c r="GHX306" s="333"/>
      <c r="GHY306" s="333"/>
      <c r="GHZ306" s="223"/>
      <c r="GIA306" s="418"/>
      <c r="GIB306" s="418"/>
      <c r="GIC306" s="331"/>
      <c r="GID306" s="332"/>
      <c r="GIE306" s="418"/>
      <c r="GIF306" s="223"/>
      <c r="GIG306" s="223"/>
      <c r="GIH306" s="333"/>
      <c r="GII306" s="333"/>
      <c r="GIJ306" s="223"/>
      <c r="GIK306" s="418"/>
      <c r="GIL306" s="418"/>
      <c r="GIM306" s="331"/>
      <c r="GIN306" s="332"/>
      <c r="GIO306" s="418"/>
      <c r="GIP306" s="223"/>
      <c r="GIQ306" s="223"/>
      <c r="GIR306" s="333"/>
      <c r="GIS306" s="333"/>
      <c r="GIT306" s="223"/>
      <c r="GIU306" s="418"/>
      <c r="GIV306" s="418"/>
      <c r="GIW306" s="331"/>
      <c r="GIX306" s="332"/>
      <c r="GIY306" s="418"/>
      <c r="GIZ306" s="223"/>
      <c r="GJA306" s="223"/>
      <c r="GJB306" s="333"/>
      <c r="GJC306" s="333"/>
      <c r="GJD306" s="223"/>
      <c r="GJE306" s="418"/>
      <c r="GJF306" s="418"/>
      <c r="GJG306" s="331"/>
      <c r="GJH306" s="332"/>
      <c r="GJI306" s="418"/>
      <c r="GJJ306" s="223"/>
      <c r="GJK306" s="223"/>
      <c r="GJL306" s="333"/>
      <c r="GJM306" s="333"/>
      <c r="GJN306" s="223"/>
      <c r="GJO306" s="418"/>
      <c r="GJP306" s="418"/>
      <c r="GJQ306" s="331"/>
      <c r="GJR306" s="332"/>
      <c r="GJS306" s="418"/>
      <c r="GJT306" s="223"/>
      <c r="GJU306" s="223"/>
      <c r="GJV306" s="333"/>
      <c r="GJW306" s="333"/>
      <c r="GJX306" s="223"/>
      <c r="GJY306" s="418"/>
      <c r="GJZ306" s="418"/>
      <c r="GKA306" s="331"/>
      <c r="GKB306" s="332"/>
      <c r="GKC306" s="418"/>
      <c r="GKD306" s="223"/>
      <c r="GKE306" s="223"/>
      <c r="GKF306" s="333"/>
      <c r="GKG306" s="333"/>
      <c r="GKH306" s="223"/>
      <c r="GKI306" s="418"/>
      <c r="GKJ306" s="418"/>
      <c r="GKK306" s="331"/>
      <c r="GKL306" s="332"/>
      <c r="GKM306" s="418"/>
      <c r="GKN306" s="223"/>
      <c r="GKO306" s="223"/>
      <c r="GKP306" s="333"/>
      <c r="GKQ306" s="333"/>
      <c r="GKR306" s="223"/>
      <c r="GKS306" s="418"/>
      <c r="GKT306" s="418"/>
      <c r="GKU306" s="331"/>
      <c r="GKV306" s="332"/>
      <c r="GKW306" s="418"/>
      <c r="GKX306" s="223"/>
      <c r="GKY306" s="223"/>
      <c r="GKZ306" s="333"/>
      <c r="GLA306" s="333"/>
      <c r="GLB306" s="223"/>
      <c r="GLC306" s="418"/>
      <c r="GLD306" s="418"/>
      <c r="GLE306" s="331"/>
      <c r="GLF306" s="332"/>
      <c r="GLG306" s="418"/>
      <c r="GLH306" s="223"/>
      <c r="GLI306" s="223"/>
      <c r="GLJ306" s="333"/>
      <c r="GLK306" s="333"/>
      <c r="GLL306" s="223"/>
      <c r="GLM306" s="418"/>
      <c r="GLN306" s="418"/>
      <c r="GLO306" s="331"/>
      <c r="GLP306" s="332"/>
      <c r="GLQ306" s="418"/>
      <c r="GLR306" s="223"/>
      <c r="GLS306" s="223"/>
      <c r="GLT306" s="333"/>
      <c r="GLU306" s="333"/>
      <c r="GLV306" s="223"/>
      <c r="GLW306" s="418"/>
      <c r="GLX306" s="418"/>
      <c r="GLY306" s="331"/>
      <c r="GLZ306" s="332"/>
      <c r="GMA306" s="418"/>
      <c r="GMB306" s="223"/>
      <c r="GMC306" s="223"/>
      <c r="GMD306" s="333"/>
      <c r="GME306" s="333"/>
      <c r="GMF306" s="223"/>
      <c r="GMG306" s="418"/>
      <c r="GMH306" s="418"/>
      <c r="GMI306" s="331"/>
      <c r="GMJ306" s="332"/>
      <c r="GMK306" s="418"/>
      <c r="GML306" s="223"/>
      <c r="GMM306" s="223"/>
      <c r="GMN306" s="333"/>
      <c r="GMO306" s="333"/>
      <c r="GMP306" s="223"/>
      <c r="GMQ306" s="418"/>
      <c r="GMR306" s="418"/>
      <c r="GMS306" s="331"/>
      <c r="GMT306" s="332"/>
      <c r="GMU306" s="418"/>
      <c r="GMV306" s="223"/>
      <c r="GMW306" s="223"/>
      <c r="GMX306" s="333"/>
      <c r="GMY306" s="333"/>
      <c r="GMZ306" s="223"/>
      <c r="GNA306" s="418"/>
      <c r="GNB306" s="418"/>
      <c r="GNC306" s="331"/>
      <c r="GND306" s="332"/>
      <c r="GNE306" s="418"/>
      <c r="GNF306" s="223"/>
      <c r="GNG306" s="223"/>
      <c r="GNH306" s="333"/>
      <c r="GNI306" s="333"/>
      <c r="GNJ306" s="223"/>
      <c r="GNK306" s="418"/>
      <c r="GNL306" s="418"/>
      <c r="GNM306" s="331"/>
      <c r="GNN306" s="332"/>
      <c r="GNO306" s="418"/>
      <c r="GNP306" s="223"/>
      <c r="GNQ306" s="223"/>
      <c r="GNR306" s="333"/>
      <c r="GNS306" s="333"/>
      <c r="GNT306" s="223"/>
      <c r="GNU306" s="418"/>
      <c r="GNV306" s="418"/>
      <c r="GNW306" s="331"/>
      <c r="GNX306" s="332"/>
      <c r="GNY306" s="418"/>
      <c r="GNZ306" s="223"/>
      <c r="GOA306" s="223"/>
      <c r="GOB306" s="333"/>
      <c r="GOC306" s="333"/>
      <c r="GOD306" s="223"/>
      <c r="GOE306" s="418"/>
      <c r="GOF306" s="418"/>
      <c r="GOG306" s="331"/>
      <c r="GOH306" s="332"/>
      <c r="GOI306" s="418"/>
      <c r="GOJ306" s="223"/>
      <c r="GOK306" s="223"/>
      <c r="GOL306" s="333"/>
      <c r="GOM306" s="333"/>
      <c r="GON306" s="223"/>
      <c r="GOO306" s="418"/>
      <c r="GOP306" s="418"/>
      <c r="GOQ306" s="331"/>
      <c r="GOR306" s="332"/>
      <c r="GOS306" s="418"/>
      <c r="GOT306" s="223"/>
      <c r="GOU306" s="223"/>
      <c r="GOV306" s="333"/>
      <c r="GOW306" s="333"/>
      <c r="GOX306" s="223"/>
      <c r="GOY306" s="418"/>
      <c r="GOZ306" s="418"/>
      <c r="GPA306" s="331"/>
      <c r="GPB306" s="332"/>
      <c r="GPC306" s="418"/>
      <c r="GPD306" s="223"/>
      <c r="GPE306" s="223"/>
      <c r="GPF306" s="333"/>
      <c r="GPG306" s="333"/>
      <c r="GPH306" s="223"/>
      <c r="GPI306" s="418"/>
      <c r="GPJ306" s="418"/>
      <c r="GPK306" s="331"/>
      <c r="GPL306" s="332"/>
      <c r="GPM306" s="418"/>
      <c r="GPN306" s="223"/>
      <c r="GPO306" s="223"/>
      <c r="GPP306" s="333"/>
      <c r="GPQ306" s="333"/>
      <c r="GPR306" s="223"/>
      <c r="GPS306" s="418"/>
      <c r="GPT306" s="418"/>
      <c r="GPU306" s="331"/>
      <c r="GPV306" s="332"/>
      <c r="GPW306" s="418"/>
      <c r="GPX306" s="223"/>
      <c r="GPY306" s="223"/>
      <c r="GPZ306" s="333"/>
      <c r="GQA306" s="333"/>
      <c r="GQB306" s="223"/>
      <c r="GQC306" s="418"/>
      <c r="GQD306" s="418"/>
      <c r="GQE306" s="331"/>
      <c r="GQF306" s="332"/>
      <c r="GQG306" s="418"/>
      <c r="GQH306" s="223"/>
      <c r="GQI306" s="223"/>
      <c r="GQJ306" s="333"/>
      <c r="GQK306" s="333"/>
      <c r="GQL306" s="223"/>
      <c r="GQM306" s="418"/>
      <c r="GQN306" s="418"/>
      <c r="GQO306" s="331"/>
      <c r="GQP306" s="332"/>
      <c r="GQQ306" s="418"/>
      <c r="GQR306" s="223"/>
      <c r="GQS306" s="223"/>
      <c r="GQT306" s="333"/>
      <c r="GQU306" s="333"/>
      <c r="GQV306" s="223"/>
      <c r="GQW306" s="418"/>
      <c r="GQX306" s="418"/>
      <c r="GQY306" s="331"/>
      <c r="GQZ306" s="332"/>
      <c r="GRA306" s="418"/>
      <c r="GRB306" s="223"/>
      <c r="GRC306" s="223"/>
      <c r="GRD306" s="333"/>
      <c r="GRE306" s="333"/>
      <c r="GRF306" s="223"/>
      <c r="GRG306" s="418"/>
      <c r="GRH306" s="418"/>
      <c r="GRI306" s="331"/>
      <c r="GRJ306" s="332"/>
      <c r="GRK306" s="418"/>
      <c r="GRL306" s="223"/>
      <c r="GRM306" s="223"/>
      <c r="GRN306" s="333"/>
      <c r="GRO306" s="333"/>
      <c r="GRP306" s="223"/>
      <c r="GRQ306" s="418"/>
      <c r="GRR306" s="418"/>
      <c r="GRS306" s="331"/>
      <c r="GRT306" s="332"/>
      <c r="GRU306" s="418"/>
      <c r="GRV306" s="223"/>
      <c r="GRW306" s="223"/>
      <c r="GRX306" s="333"/>
      <c r="GRY306" s="333"/>
      <c r="GRZ306" s="223"/>
      <c r="GSA306" s="418"/>
      <c r="GSB306" s="418"/>
      <c r="GSC306" s="331"/>
      <c r="GSD306" s="332"/>
      <c r="GSE306" s="418"/>
      <c r="GSF306" s="223"/>
      <c r="GSG306" s="223"/>
      <c r="GSH306" s="333"/>
      <c r="GSI306" s="333"/>
      <c r="GSJ306" s="223"/>
      <c r="GSK306" s="418"/>
      <c r="GSL306" s="418"/>
      <c r="GSM306" s="331"/>
      <c r="GSN306" s="332"/>
      <c r="GSO306" s="418"/>
      <c r="GSP306" s="223"/>
      <c r="GSQ306" s="223"/>
      <c r="GSR306" s="333"/>
      <c r="GSS306" s="333"/>
      <c r="GST306" s="223"/>
      <c r="GSU306" s="418"/>
      <c r="GSV306" s="418"/>
      <c r="GSW306" s="331"/>
      <c r="GSX306" s="332"/>
      <c r="GSY306" s="418"/>
      <c r="GSZ306" s="223"/>
      <c r="GTA306" s="223"/>
      <c r="GTB306" s="333"/>
      <c r="GTC306" s="333"/>
      <c r="GTD306" s="223"/>
      <c r="GTE306" s="418"/>
      <c r="GTF306" s="418"/>
      <c r="GTG306" s="331"/>
      <c r="GTH306" s="332"/>
      <c r="GTI306" s="418"/>
      <c r="GTJ306" s="223"/>
      <c r="GTK306" s="223"/>
      <c r="GTL306" s="333"/>
      <c r="GTM306" s="333"/>
      <c r="GTN306" s="223"/>
      <c r="GTO306" s="418"/>
      <c r="GTP306" s="418"/>
      <c r="GTQ306" s="331"/>
      <c r="GTR306" s="332"/>
      <c r="GTS306" s="418"/>
      <c r="GTT306" s="223"/>
      <c r="GTU306" s="223"/>
      <c r="GTV306" s="333"/>
      <c r="GTW306" s="333"/>
      <c r="GTX306" s="223"/>
      <c r="GTY306" s="418"/>
      <c r="GTZ306" s="418"/>
      <c r="GUA306" s="331"/>
      <c r="GUB306" s="332"/>
      <c r="GUC306" s="418"/>
      <c r="GUD306" s="223"/>
      <c r="GUE306" s="223"/>
      <c r="GUF306" s="333"/>
      <c r="GUG306" s="333"/>
      <c r="GUH306" s="223"/>
      <c r="GUI306" s="418"/>
      <c r="GUJ306" s="418"/>
      <c r="GUK306" s="331"/>
      <c r="GUL306" s="332"/>
      <c r="GUM306" s="418"/>
      <c r="GUN306" s="223"/>
      <c r="GUO306" s="223"/>
      <c r="GUP306" s="333"/>
      <c r="GUQ306" s="333"/>
      <c r="GUR306" s="223"/>
      <c r="GUS306" s="418"/>
      <c r="GUT306" s="418"/>
      <c r="GUU306" s="331"/>
      <c r="GUV306" s="332"/>
      <c r="GUW306" s="418"/>
      <c r="GUX306" s="223"/>
      <c r="GUY306" s="223"/>
      <c r="GUZ306" s="333"/>
      <c r="GVA306" s="333"/>
      <c r="GVB306" s="223"/>
      <c r="GVC306" s="418"/>
      <c r="GVD306" s="418"/>
      <c r="GVE306" s="331"/>
      <c r="GVF306" s="332"/>
      <c r="GVG306" s="418"/>
      <c r="GVH306" s="223"/>
      <c r="GVI306" s="223"/>
      <c r="GVJ306" s="333"/>
      <c r="GVK306" s="333"/>
      <c r="GVL306" s="223"/>
      <c r="GVM306" s="418"/>
      <c r="GVN306" s="418"/>
      <c r="GVO306" s="331"/>
      <c r="GVP306" s="332"/>
      <c r="GVQ306" s="418"/>
      <c r="GVR306" s="223"/>
      <c r="GVS306" s="223"/>
      <c r="GVT306" s="333"/>
      <c r="GVU306" s="333"/>
      <c r="GVV306" s="223"/>
      <c r="GVW306" s="418"/>
      <c r="GVX306" s="418"/>
      <c r="GVY306" s="331"/>
      <c r="GVZ306" s="332"/>
      <c r="GWA306" s="418"/>
      <c r="GWB306" s="223"/>
      <c r="GWC306" s="223"/>
      <c r="GWD306" s="333"/>
      <c r="GWE306" s="333"/>
      <c r="GWF306" s="223"/>
      <c r="GWG306" s="418"/>
      <c r="GWH306" s="418"/>
      <c r="GWI306" s="331"/>
      <c r="GWJ306" s="332"/>
      <c r="GWK306" s="418"/>
      <c r="GWL306" s="223"/>
      <c r="GWM306" s="223"/>
      <c r="GWN306" s="333"/>
      <c r="GWO306" s="333"/>
      <c r="GWP306" s="223"/>
      <c r="GWQ306" s="418"/>
      <c r="GWR306" s="418"/>
      <c r="GWS306" s="331"/>
      <c r="GWT306" s="332"/>
      <c r="GWU306" s="418"/>
      <c r="GWV306" s="223"/>
      <c r="GWW306" s="223"/>
      <c r="GWX306" s="333"/>
      <c r="GWY306" s="333"/>
      <c r="GWZ306" s="223"/>
      <c r="GXA306" s="418"/>
      <c r="GXB306" s="418"/>
      <c r="GXC306" s="331"/>
      <c r="GXD306" s="332"/>
      <c r="GXE306" s="418"/>
      <c r="GXF306" s="223"/>
      <c r="GXG306" s="223"/>
      <c r="GXH306" s="333"/>
      <c r="GXI306" s="333"/>
      <c r="GXJ306" s="223"/>
      <c r="GXK306" s="418"/>
      <c r="GXL306" s="418"/>
      <c r="GXM306" s="331"/>
      <c r="GXN306" s="332"/>
      <c r="GXO306" s="418"/>
      <c r="GXP306" s="223"/>
      <c r="GXQ306" s="223"/>
      <c r="GXR306" s="333"/>
      <c r="GXS306" s="333"/>
      <c r="GXT306" s="223"/>
      <c r="GXU306" s="418"/>
      <c r="GXV306" s="418"/>
      <c r="GXW306" s="331"/>
      <c r="GXX306" s="332"/>
      <c r="GXY306" s="418"/>
      <c r="GXZ306" s="223"/>
      <c r="GYA306" s="223"/>
      <c r="GYB306" s="333"/>
      <c r="GYC306" s="333"/>
      <c r="GYD306" s="223"/>
      <c r="GYE306" s="418"/>
      <c r="GYF306" s="418"/>
      <c r="GYG306" s="331"/>
      <c r="GYH306" s="332"/>
      <c r="GYI306" s="418"/>
      <c r="GYJ306" s="223"/>
      <c r="GYK306" s="223"/>
      <c r="GYL306" s="333"/>
      <c r="GYM306" s="333"/>
      <c r="GYN306" s="223"/>
      <c r="GYO306" s="418"/>
      <c r="GYP306" s="418"/>
      <c r="GYQ306" s="331"/>
      <c r="GYR306" s="332"/>
      <c r="GYS306" s="418"/>
      <c r="GYT306" s="223"/>
      <c r="GYU306" s="223"/>
      <c r="GYV306" s="333"/>
      <c r="GYW306" s="333"/>
      <c r="GYX306" s="223"/>
      <c r="GYY306" s="418"/>
      <c r="GYZ306" s="418"/>
      <c r="GZA306" s="331"/>
      <c r="GZB306" s="332"/>
      <c r="GZC306" s="418"/>
      <c r="GZD306" s="223"/>
      <c r="GZE306" s="223"/>
      <c r="GZF306" s="333"/>
      <c r="GZG306" s="333"/>
      <c r="GZH306" s="223"/>
      <c r="GZI306" s="418"/>
      <c r="GZJ306" s="418"/>
      <c r="GZK306" s="331"/>
      <c r="GZL306" s="332"/>
      <c r="GZM306" s="418"/>
      <c r="GZN306" s="223"/>
      <c r="GZO306" s="223"/>
      <c r="GZP306" s="333"/>
      <c r="GZQ306" s="333"/>
      <c r="GZR306" s="223"/>
      <c r="GZS306" s="418"/>
      <c r="GZT306" s="418"/>
      <c r="GZU306" s="331"/>
      <c r="GZV306" s="332"/>
      <c r="GZW306" s="418"/>
      <c r="GZX306" s="223"/>
      <c r="GZY306" s="223"/>
      <c r="GZZ306" s="333"/>
      <c r="HAA306" s="333"/>
      <c r="HAB306" s="223"/>
      <c r="HAC306" s="418"/>
      <c r="HAD306" s="418"/>
      <c r="HAE306" s="331"/>
      <c r="HAF306" s="332"/>
      <c r="HAG306" s="418"/>
      <c r="HAH306" s="223"/>
      <c r="HAI306" s="223"/>
      <c r="HAJ306" s="333"/>
      <c r="HAK306" s="333"/>
      <c r="HAL306" s="223"/>
      <c r="HAM306" s="418"/>
      <c r="HAN306" s="418"/>
      <c r="HAO306" s="331"/>
      <c r="HAP306" s="332"/>
      <c r="HAQ306" s="418"/>
      <c r="HAR306" s="223"/>
      <c r="HAS306" s="223"/>
      <c r="HAT306" s="333"/>
      <c r="HAU306" s="333"/>
      <c r="HAV306" s="223"/>
      <c r="HAW306" s="418"/>
      <c r="HAX306" s="418"/>
      <c r="HAY306" s="331"/>
      <c r="HAZ306" s="332"/>
      <c r="HBA306" s="418"/>
      <c r="HBB306" s="223"/>
      <c r="HBC306" s="223"/>
      <c r="HBD306" s="333"/>
      <c r="HBE306" s="333"/>
      <c r="HBF306" s="223"/>
      <c r="HBG306" s="418"/>
      <c r="HBH306" s="418"/>
      <c r="HBI306" s="331"/>
      <c r="HBJ306" s="332"/>
      <c r="HBK306" s="418"/>
      <c r="HBL306" s="223"/>
      <c r="HBM306" s="223"/>
      <c r="HBN306" s="333"/>
      <c r="HBO306" s="333"/>
      <c r="HBP306" s="223"/>
      <c r="HBQ306" s="418"/>
      <c r="HBR306" s="418"/>
      <c r="HBS306" s="331"/>
      <c r="HBT306" s="332"/>
      <c r="HBU306" s="418"/>
      <c r="HBV306" s="223"/>
      <c r="HBW306" s="223"/>
      <c r="HBX306" s="333"/>
      <c r="HBY306" s="333"/>
      <c r="HBZ306" s="223"/>
      <c r="HCA306" s="418"/>
      <c r="HCB306" s="418"/>
      <c r="HCC306" s="331"/>
      <c r="HCD306" s="332"/>
      <c r="HCE306" s="418"/>
      <c r="HCF306" s="223"/>
      <c r="HCG306" s="223"/>
      <c r="HCH306" s="333"/>
      <c r="HCI306" s="333"/>
      <c r="HCJ306" s="223"/>
      <c r="HCK306" s="418"/>
      <c r="HCL306" s="418"/>
      <c r="HCM306" s="331"/>
      <c r="HCN306" s="332"/>
      <c r="HCO306" s="418"/>
      <c r="HCP306" s="223"/>
      <c r="HCQ306" s="223"/>
      <c r="HCR306" s="333"/>
      <c r="HCS306" s="333"/>
      <c r="HCT306" s="223"/>
      <c r="HCU306" s="418"/>
      <c r="HCV306" s="418"/>
      <c r="HCW306" s="331"/>
      <c r="HCX306" s="332"/>
      <c r="HCY306" s="418"/>
      <c r="HCZ306" s="223"/>
      <c r="HDA306" s="223"/>
      <c r="HDB306" s="333"/>
      <c r="HDC306" s="333"/>
      <c r="HDD306" s="223"/>
      <c r="HDE306" s="418"/>
      <c r="HDF306" s="418"/>
      <c r="HDG306" s="331"/>
      <c r="HDH306" s="332"/>
      <c r="HDI306" s="418"/>
      <c r="HDJ306" s="223"/>
      <c r="HDK306" s="223"/>
      <c r="HDL306" s="333"/>
      <c r="HDM306" s="333"/>
      <c r="HDN306" s="223"/>
      <c r="HDO306" s="418"/>
      <c r="HDP306" s="418"/>
      <c r="HDQ306" s="331"/>
      <c r="HDR306" s="332"/>
      <c r="HDS306" s="418"/>
      <c r="HDT306" s="223"/>
      <c r="HDU306" s="223"/>
      <c r="HDV306" s="333"/>
      <c r="HDW306" s="333"/>
      <c r="HDX306" s="223"/>
      <c r="HDY306" s="418"/>
      <c r="HDZ306" s="418"/>
      <c r="HEA306" s="331"/>
      <c r="HEB306" s="332"/>
      <c r="HEC306" s="418"/>
      <c r="HED306" s="223"/>
      <c r="HEE306" s="223"/>
      <c r="HEF306" s="333"/>
      <c r="HEG306" s="333"/>
      <c r="HEH306" s="223"/>
      <c r="HEI306" s="418"/>
      <c r="HEJ306" s="418"/>
      <c r="HEK306" s="331"/>
      <c r="HEL306" s="332"/>
      <c r="HEM306" s="418"/>
      <c r="HEN306" s="223"/>
      <c r="HEO306" s="223"/>
      <c r="HEP306" s="333"/>
      <c r="HEQ306" s="333"/>
      <c r="HER306" s="223"/>
      <c r="HES306" s="418"/>
      <c r="HET306" s="418"/>
      <c r="HEU306" s="331"/>
      <c r="HEV306" s="332"/>
      <c r="HEW306" s="418"/>
      <c r="HEX306" s="223"/>
      <c r="HEY306" s="223"/>
      <c r="HEZ306" s="333"/>
      <c r="HFA306" s="333"/>
      <c r="HFB306" s="223"/>
      <c r="HFC306" s="418"/>
      <c r="HFD306" s="418"/>
      <c r="HFE306" s="331"/>
      <c r="HFF306" s="332"/>
      <c r="HFG306" s="418"/>
      <c r="HFH306" s="223"/>
      <c r="HFI306" s="223"/>
      <c r="HFJ306" s="333"/>
      <c r="HFK306" s="333"/>
      <c r="HFL306" s="223"/>
      <c r="HFM306" s="418"/>
      <c r="HFN306" s="418"/>
      <c r="HFO306" s="331"/>
      <c r="HFP306" s="332"/>
      <c r="HFQ306" s="418"/>
      <c r="HFR306" s="223"/>
      <c r="HFS306" s="223"/>
      <c r="HFT306" s="333"/>
      <c r="HFU306" s="333"/>
      <c r="HFV306" s="223"/>
      <c r="HFW306" s="418"/>
      <c r="HFX306" s="418"/>
      <c r="HFY306" s="331"/>
      <c r="HFZ306" s="332"/>
      <c r="HGA306" s="418"/>
      <c r="HGB306" s="223"/>
      <c r="HGC306" s="223"/>
      <c r="HGD306" s="333"/>
      <c r="HGE306" s="333"/>
      <c r="HGF306" s="223"/>
      <c r="HGG306" s="418"/>
      <c r="HGH306" s="418"/>
      <c r="HGI306" s="331"/>
      <c r="HGJ306" s="332"/>
      <c r="HGK306" s="418"/>
      <c r="HGL306" s="223"/>
      <c r="HGM306" s="223"/>
      <c r="HGN306" s="333"/>
      <c r="HGO306" s="333"/>
      <c r="HGP306" s="223"/>
      <c r="HGQ306" s="418"/>
      <c r="HGR306" s="418"/>
      <c r="HGS306" s="331"/>
      <c r="HGT306" s="332"/>
      <c r="HGU306" s="418"/>
      <c r="HGV306" s="223"/>
      <c r="HGW306" s="223"/>
      <c r="HGX306" s="333"/>
      <c r="HGY306" s="333"/>
      <c r="HGZ306" s="223"/>
      <c r="HHA306" s="418"/>
      <c r="HHB306" s="418"/>
      <c r="HHC306" s="331"/>
      <c r="HHD306" s="332"/>
      <c r="HHE306" s="418"/>
      <c r="HHF306" s="223"/>
      <c r="HHG306" s="223"/>
      <c r="HHH306" s="333"/>
      <c r="HHI306" s="333"/>
      <c r="HHJ306" s="223"/>
      <c r="HHK306" s="418"/>
      <c r="HHL306" s="418"/>
      <c r="HHM306" s="331"/>
      <c r="HHN306" s="332"/>
      <c r="HHO306" s="418"/>
      <c r="HHP306" s="223"/>
      <c r="HHQ306" s="223"/>
      <c r="HHR306" s="333"/>
      <c r="HHS306" s="333"/>
      <c r="HHT306" s="223"/>
      <c r="HHU306" s="418"/>
      <c r="HHV306" s="418"/>
      <c r="HHW306" s="331"/>
      <c r="HHX306" s="332"/>
      <c r="HHY306" s="418"/>
      <c r="HHZ306" s="223"/>
      <c r="HIA306" s="223"/>
      <c r="HIB306" s="333"/>
      <c r="HIC306" s="333"/>
      <c r="HID306" s="223"/>
      <c r="HIE306" s="418"/>
      <c r="HIF306" s="418"/>
      <c r="HIG306" s="331"/>
      <c r="HIH306" s="332"/>
      <c r="HII306" s="418"/>
      <c r="HIJ306" s="223"/>
      <c r="HIK306" s="223"/>
      <c r="HIL306" s="333"/>
      <c r="HIM306" s="333"/>
      <c r="HIN306" s="223"/>
      <c r="HIO306" s="418"/>
      <c r="HIP306" s="418"/>
      <c r="HIQ306" s="331"/>
      <c r="HIR306" s="332"/>
      <c r="HIS306" s="418"/>
      <c r="HIT306" s="223"/>
      <c r="HIU306" s="223"/>
      <c r="HIV306" s="333"/>
      <c r="HIW306" s="333"/>
      <c r="HIX306" s="223"/>
      <c r="HIY306" s="418"/>
      <c r="HIZ306" s="418"/>
      <c r="HJA306" s="331"/>
      <c r="HJB306" s="332"/>
      <c r="HJC306" s="418"/>
      <c r="HJD306" s="223"/>
      <c r="HJE306" s="223"/>
      <c r="HJF306" s="333"/>
      <c r="HJG306" s="333"/>
      <c r="HJH306" s="223"/>
      <c r="HJI306" s="418"/>
      <c r="HJJ306" s="418"/>
      <c r="HJK306" s="331"/>
      <c r="HJL306" s="332"/>
      <c r="HJM306" s="418"/>
      <c r="HJN306" s="223"/>
      <c r="HJO306" s="223"/>
      <c r="HJP306" s="333"/>
      <c r="HJQ306" s="333"/>
      <c r="HJR306" s="223"/>
      <c r="HJS306" s="418"/>
      <c r="HJT306" s="418"/>
      <c r="HJU306" s="331"/>
      <c r="HJV306" s="332"/>
      <c r="HJW306" s="418"/>
      <c r="HJX306" s="223"/>
      <c r="HJY306" s="223"/>
      <c r="HJZ306" s="333"/>
      <c r="HKA306" s="333"/>
      <c r="HKB306" s="223"/>
      <c r="HKC306" s="418"/>
      <c r="HKD306" s="418"/>
      <c r="HKE306" s="331"/>
      <c r="HKF306" s="332"/>
      <c r="HKG306" s="418"/>
      <c r="HKH306" s="223"/>
      <c r="HKI306" s="223"/>
      <c r="HKJ306" s="333"/>
      <c r="HKK306" s="333"/>
      <c r="HKL306" s="223"/>
      <c r="HKM306" s="418"/>
      <c r="HKN306" s="418"/>
      <c r="HKO306" s="331"/>
      <c r="HKP306" s="332"/>
      <c r="HKQ306" s="418"/>
      <c r="HKR306" s="223"/>
      <c r="HKS306" s="223"/>
      <c r="HKT306" s="333"/>
      <c r="HKU306" s="333"/>
      <c r="HKV306" s="223"/>
      <c r="HKW306" s="418"/>
      <c r="HKX306" s="418"/>
      <c r="HKY306" s="331"/>
      <c r="HKZ306" s="332"/>
      <c r="HLA306" s="418"/>
      <c r="HLB306" s="223"/>
      <c r="HLC306" s="223"/>
      <c r="HLD306" s="333"/>
      <c r="HLE306" s="333"/>
      <c r="HLF306" s="223"/>
      <c r="HLG306" s="418"/>
      <c r="HLH306" s="418"/>
      <c r="HLI306" s="331"/>
      <c r="HLJ306" s="332"/>
      <c r="HLK306" s="418"/>
      <c r="HLL306" s="223"/>
      <c r="HLM306" s="223"/>
      <c r="HLN306" s="333"/>
      <c r="HLO306" s="333"/>
      <c r="HLP306" s="223"/>
      <c r="HLQ306" s="418"/>
      <c r="HLR306" s="418"/>
      <c r="HLS306" s="331"/>
      <c r="HLT306" s="332"/>
      <c r="HLU306" s="418"/>
      <c r="HLV306" s="223"/>
      <c r="HLW306" s="223"/>
      <c r="HLX306" s="333"/>
      <c r="HLY306" s="333"/>
      <c r="HLZ306" s="223"/>
      <c r="HMA306" s="418"/>
      <c r="HMB306" s="418"/>
      <c r="HMC306" s="331"/>
      <c r="HMD306" s="332"/>
      <c r="HME306" s="418"/>
      <c r="HMF306" s="223"/>
      <c r="HMG306" s="223"/>
      <c r="HMH306" s="333"/>
      <c r="HMI306" s="333"/>
      <c r="HMJ306" s="223"/>
      <c r="HMK306" s="418"/>
      <c r="HML306" s="418"/>
      <c r="HMM306" s="331"/>
      <c r="HMN306" s="332"/>
      <c r="HMO306" s="418"/>
      <c r="HMP306" s="223"/>
      <c r="HMQ306" s="223"/>
      <c r="HMR306" s="333"/>
      <c r="HMS306" s="333"/>
      <c r="HMT306" s="223"/>
      <c r="HMU306" s="418"/>
      <c r="HMV306" s="418"/>
      <c r="HMW306" s="331"/>
      <c r="HMX306" s="332"/>
      <c r="HMY306" s="418"/>
      <c r="HMZ306" s="223"/>
      <c r="HNA306" s="223"/>
      <c r="HNB306" s="333"/>
      <c r="HNC306" s="333"/>
      <c r="HND306" s="223"/>
      <c r="HNE306" s="418"/>
      <c r="HNF306" s="418"/>
      <c r="HNG306" s="331"/>
      <c r="HNH306" s="332"/>
      <c r="HNI306" s="418"/>
      <c r="HNJ306" s="223"/>
      <c r="HNK306" s="223"/>
      <c r="HNL306" s="333"/>
      <c r="HNM306" s="333"/>
      <c r="HNN306" s="223"/>
      <c r="HNO306" s="418"/>
      <c r="HNP306" s="418"/>
      <c r="HNQ306" s="331"/>
      <c r="HNR306" s="332"/>
      <c r="HNS306" s="418"/>
      <c r="HNT306" s="223"/>
      <c r="HNU306" s="223"/>
      <c r="HNV306" s="333"/>
      <c r="HNW306" s="333"/>
      <c r="HNX306" s="223"/>
      <c r="HNY306" s="418"/>
      <c r="HNZ306" s="418"/>
      <c r="HOA306" s="331"/>
      <c r="HOB306" s="332"/>
      <c r="HOC306" s="418"/>
      <c r="HOD306" s="223"/>
      <c r="HOE306" s="223"/>
      <c r="HOF306" s="333"/>
      <c r="HOG306" s="333"/>
      <c r="HOH306" s="223"/>
      <c r="HOI306" s="418"/>
      <c r="HOJ306" s="418"/>
      <c r="HOK306" s="331"/>
      <c r="HOL306" s="332"/>
      <c r="HOM306" s="418"/>
      <c r="HON306" s="223"/>
      <c r="HOO306" s="223"/>
      <c r="HOP306" s="333"/>
      <c r="HOQ306" s="333"/>
      <c r="HOR306" s="223"/>
      <c r="HOS306" s="418"/>
      <c r="HOT306" s="418"/>
      <c r="HOU306" s="331"/>
      <c r="HOV306" s="332"/>
      <c r="HOW306" s="418"/>
      <c r="HOX306" s="223"/>
      <c r="HOY306" s="223"/>
      <c r="HOZ306" s="333"/>
      <c r="HPA306" s="333"/>
      <c r="HPB306" s="223"/>
      <c r="HPC306" s="418"/>
      <c r="HPD306" s="418"/>
      <c r="HPE306" s="331"/>
      <c r="HPF306" s="332"/>
      <c r="HPG306" s="418"/>
      <c r="HPH306" s="223"/>
      <c r="HPI306" s="223"/>
      <c r="HPJ306" s="333"/>
      <c r="HPK306" s="333"/>
      <c r="HPL306" s="223"/>
      <c r="HPM306" s="418"/>
      <c r="HPN306" s="418"/>
      <c r="HPO306" s="331"/>
      <c r="HPP306" s="332"/>
      <c r="HPQ306" s="418"/>
      <c r="HPR306" s="223"/>
      <c r="HPS306" s="223"/>
      <c r="HPT306" s="333"/>
      <c r="HPU306" s="333"/>
      <c r="HPV306" s="223"/>
      <c r="HPW306" s="418"/>
      <c r="HPX306" s="418"/>
      <c r="HPY306" s="331"/>
      <c r="HPZ306" s="332"/>
      <c r="HQA306" s="418"/>
      <c r="HQB306" s="223"/>
      <c r="HQC306" s="223"/>
      <c r="HQD306" s="333"/>
      <c r="HQE306" s="333"/>
      <c r="HQF306" s="223"/>
      <c r="HQG306" s="418"/>
      <c r="HQH306" s="418"/>
      <c r="HQI306" s="331"/>
      <c r="HQJ306" s="332"/>
      <c r="HQK306" s="418"/>
      <c r="HQL306" s="223"/>
      <c r="HQM306" s="223"/>
      <c r="HQN306" s="333"/>
      <c r="HQO306" s="333"/>
      <c r="HQP306" s="223"/>
      <c r="HQQ306" s="418"/>
      <c r="HQR306" s="418"/>
      <c r="HQS306" s="331"/>
      <c r="HQT306" s="332"/>
      <c r="HQU306" s="418"/>
      <c r="HQV306" s="223"/>
      <c r="HQW306" s="223"/>
      <c r="HQX306" s="333"/>
      <c r="HQY306" s="333"/>
      <c r="HQZ306" s="223"/>
      <c r="HRA306" s="418"/>
      <c r="HRB306" s="418"/>
      <c r="HRC306" s="331"/>
      <c r="HRD306" s="332"/>
      <c r="HRE306" s="418"/>
      <c r="HRF306" s="223"/>
      <c r="HRG306" s="223"/>
      <c r="HRH306" s="333"/>
      <c r="HRI306" s="333"/>
      <c r="HRJ306" s="223"/>
      <c r="HRK306" s="418"/>
      <c r="HRL306" s="418"/>
      <c r="HRM306" s="331"/>
      <c r="HRN306" s="332"/>
      <c r="HRO306" s="418"/>
      <c r="HRP306" s="223"/>
      <c r="HRQ306" s="223"/>
      <c r="HRR306" s="333"/>
      <c r="HRS306" s="333"/>
      <c r="HRT306" s="223"/>
      <c r="HRU306" s="418"/>
      <c r="HRV306" s="418"/>
      <c r="HRW306" s="331"/>
      <c r="HRX306" s="332"/>
      <c r="HRY306" s="418"/>
      <c r="HRZ306" s="223"/>
      <c r="HSA306" s="223"/>
      <c r="HSB306" s="333"/>
      <c r="HSC306" s="333"/>
      <c r="HSD306" s="223"/>
      <c r="HSE306" s="418"/>
      <c r="HSF306" s="418"/>
      <c r="HSG306" s="331"/>
      <c r="HSH306" s="332"/>
      <c r="HSI306" s="418"/>
      <c r="HSJ306" s="223"/>
      <c r="HSK306" s="223"/>
      <c r="HSL306" s="333"/>
      <c r="HSM306" s="333"/>
      <c r="HSN306" s="223"/>
      <c r="HSO306" s="418"/>
      <c r="HSP306" s="418"/>
      <c r="HSQ306" s="331"/>
      <c r="HSR306" s="332"/>
      <c r="HSS306" s="418"/>
      <c r="HST306" s="223"/>
      <c r="HSU306" s="223"/>
      <c r="HSV306" s="333"/>
      <c r="HSW306" s="333"/>
      <c r="HSX306" s="223"/>
      <c r="HSY306" s="418"/>
      <c r="HSZ306" s="418"/>
      <c r="HTA306" s="331"/>
      <c r="HTB306" s="332"/>
      <c r="HTC306" s="418"/>
      <c r="HTD306" s="223"/>
      <c r="HTE306" s="223"/>
      <c r="HTF306" s="333"/>
      <c r="HTG306" s="333"/>
      <c r="HTH306" s="223"/>
      <c r="HTI306" s="418"/>
      <c r="HTJ306" s="418"/>
      <c r="HTK306" s="331"/>
      <c r="HTL306" s="332"/>
      <c r="HTM306" s="418"/>
      <c r="HTN306" s="223"/>
      <c r="HTO306" s="223"/>
      <c r="HTP306" s="333"/>
      <c r="HTQ306" s="333"/>
      <c r="HTR306" s="223"/>
      <c r="HTS306" s="418"/>
      <c r="HTT306" s="418"/>
      <c r="HTU306" s="331"/>
      <c r="HTV306" s="332"/>
      <c r="HTW306" s="418"/>
      <c r="HTX306" s="223"/>
      <c r="HTY306" s="223"/>
      <c r="HTZ306" s="333"/>
      <c r="HUA306" s="333"/>
      <c r="HUB306" s="223"/>
      <c r="HUC306" s="418"/>
      <c r="HUD306" s="418"/>
      <c r="HUE306" s="331"/>
      <c r="HUF306" s="332"/>
      <c r="HUG306" s="418"/>
      <c r="HUH306" s="223"/>
      <c r="HUI306" s="223"/>
      <c r="HUJ306" s="333"/>
      <c r="HUK306" s="333"/>
      <c r="HUL306" s="223"/>
      <c r="HUM306" s="418"/>
      <c r="HUN306" s="418"/>
      <c r="HUO306" s="331"/>
      <c r="HUP306" s="332"/>
      <c r="HUQ306" s="418"/>
      <c r="HUR306" s="223"/>
      <c r="HUS306" s="223"/>
      <c r="HUT306" s="333"/>
      <c r="HUU306" s="333"/>
      <c r="HUV306" s="223"/>
      <c r="HUW306" s="418"/>
      <c r="HUX306" s="418"/>
      <c r="HUY306" s="331"/>
      <c r="HUZ306" s="332"/>
      <c r="HVA306" s="418"/>
      <c r="HVB306" s="223"/>
      <c r="HVC306" s="223"/>
      <c r="HVD306" s="333"/>
      <c r="HVE306" s="333"/>
      <c r="HVF306" s="223"/>
      <c r="HVG306" s="418"/>
      <c r="HVH306" s="418"/>
      <c r="HVI306" s="331"/>
      <c r="HVJ306" s="332"/>
      <c r="HVK306" s="418"/>
      <c r="HVL306" s="223"/>
      <c r="HVM306" s="223"/>
      <c r="HVN306" s="333"/>
      <c r="HVO306" s="333"/>
      <c r="HVP306" s="223"/>
      <c r="HVQ306" s="418"/>
      <c r="HVR306" s="418"/>
      <c r="HVS306" s="331"/>
      <c r="HVT306" s="332"/>
      <c r="HVU306" s="418"/>
      <c r="HVV306" s="223"/>
      <c r="HVW306" s="223"/>
      <c r="HVX306" s="333"/>
      <c r="HVY306" s="333"/>
      <c r="HVZ306" s="223"/>
      <c r="HWA306" s="418"/>
      <c r="HWB306" s="418"/>
      <c r="HWC306" s="331"/>
      <c r="HWD306" s="332"/>
      <c r="HWE306" s="418"/>
      <c r="HWF306" s="223"/>
      <c r="HWG306" s="223"/>
      <c r="HWH306" s="333"/>
      <c r="HWI306" s="333"/>
      <c r="HWJ306" s="223"/>
      <c r="HWK306" s="418"/>
      <c r="HWL306" s="418"/>
      <c r="HWM306" s="331"/>
      <c r="HWN306" s="332"/>
      <c r="HWO306" s="418"/>
      <c r="HWP306" s="223"/>
      <c r="HWQ306" s="223"/>
      <c r="HWR306" s="333"/>
      <c r="HWS306" s="333"/>
      <c r="HWT306" s="223"/>
      <c r="HWU306" s="418"/>
      <c r="HWV306" s="418"/>
      <c r="HWW306" s="331"/>
      <c r="HWX306" s="332"/>
      <c r="HWY306" s="418"/>
      <c r="HWZ306" s="223"/>
      <c r="HXA306" s="223"/>
      <c r="HXB306" s="333"/>
      <c r="HXC306" s="333"/>
      <c r="HXD306" s="223"/>
      <c r="HXE306" s="418"/>
      <c r="HXF306" s="418"/>
      <c r="HXG306" s="331"/>
      <c r="HXH306" s="332"/>
      <c r="HXI306" s="418"/>
      <c r="HXJ306" s="223"/>
      <c r="HXK306" s="223"/>
      <c r="HXL306" s="333"/>
      <c r="HXM306" s="333"/>
      <c r="HXN306" s="223"/>
      <c r="HXO306" s="418"/>
      <c r="HXP306" s="418"/>
      <c r="HXQ306" s="331"/>
      <c r="HXR306" s="332"/>
      <c r="HXS306" s="418"/>
      <c r="HXT306" s="223"/>
      <c r="HXU306" s="223"/>
      <c r="HXV306" s="333"/>
      <c r="HXW306" s="333"/>
      <c r="HXX306" s="223"/>
      <c r="HXY306" s="418"/>
      <c r="HXZ306" s="418"/>
      <c r="HYA306" s="331"/>
      <c r="HYB306" s="332"/>
      <c r="HYC306" s="418"/>
      <c r="HYD306" s="223"/>
      <c r="HYE306" s="223"/>
      <c r="HYF306" s="333"/>
      <c r="HYG306" s="333"/>
      <c r="HYH306" s="223"/>
      <c r="HYI306" s="418"/>
      <c r="HYJ306" s="418"/>
      <c r="HYK306" s="331"/>
      <c r="HYL306" s="332"/>
      <c r="HYM306" s="418"/>
      <c r="HYN306" s="223"/>
      <c r="HYO306" s="223"/>
      <c r="HYP306" s="333"/>
      <c r="HYQ306" s="333"/>
      <c r="HYR306" s="223"/>
      <c r="HYS306" s="418"/>
      <c r="HYT306" s="418"/>
      <c r="HYU306" s="331"/>
      <c r="HYV306" s="332"/>
      <c r="HYW306" s="418"/>
      <c r="HYX306" s="223"/>
      <c r="HYY306" s="223"/>
      <c r="HYZ306" s="333"/>
      <c r="HZA306" s="333"/>
      <c r="HZB306" s="223"/>
      <c r="HZC306" s="418"/>
      <c r="HZD306" s="418"/>
      <c r="HZE306" s="331"/>
      <c r="HZF306" s="332"/>
      <c r="HZG306" s="418"/>
      <c r="HZH306" s="223"/>
      <c r="HZI306" s="223"/>
      <c r="HZJ306" s="333"/>
      <c r="HZK306" s="333"/>
      <c r="HZL306" s="223"/>
      <c r="HZM306" s="418"/>
      <c r="HZN306" s="418"/>
      <c r="HZO306" s="331"/>
      <c r="HZP306" s="332"/>
      <c r="HZQ306" s="418"/>
      <c r="HZR306" s="223"/>
      <c r="HZS306" s="223"/>
      <c r="HZT306" s="333"/>
      <c r="HZU306" s="333"/>
      <c r="HZV306" s="223"/>
      <c r="HZW306" s="418"/>
      <c r="HZX306" s="418"/>
      <c r="HZY306" s="331"/>
      <c r="HZZ306" s="332"/>
      <c r="IAA306" s="418"/>
      <c r="IAB306" s="223"/>
      <c r="IAC306" s="223"/>
      <c r="IAD306" s="333"/>
      <c r="IAE306" s="333"/>
      <c r="IAF306" s="223"/>
      <c r="IAG306" s="418"/>
      <c r="IAH306" s="418"/>
      <c r="IAI306" s="331"/>
      <c r="IAJ306" s="332"/>
      <c r="IAK306" s="418"/>
      <c r="IAL306" s="223"/>
      <c r="IAM306" s="223"/>
      <c r="IAN306" s="333"/>
      <c r="IAO306" s="333"/>
      <c r="IAP306" s="223"/>
      <c r="IAQ306" s="418"/>
      <c r="IAR306" s="418"/>
      <c r="IAS306" s="331"/>
      <c r="IAT306" s="332"/>
      <c r="IAU306" s="418"/>
      <c r="IAV306" s="223"/>
      <c r="IAW306" s="223"/>
      <c r="IAX306" s="333"/>
      <c r="IAY306" s="333"/>
      <c r="IAZ306" s="223"/>
      <c r="IBA306" s="418"/>
      <c r="IBB306" s="418"/>
      <c r="IBC306" s="331"/>
      <c r="IBD306" s="332"/>
      <c r="IBE306" s="418"/>
      <c r="IBF306" s="223"/>
      <c r="IBG306" s="223"/>
      <c r="IBH306" s="333"/>
      <c r="IBI306" s="333"/>
      <c r="IBJ306" s="223"/>
      <c r="IBK306" s="418"/>
      <c r="IBL306" s="418"/>
      <c r="IBM306" s="331"/>
      <c r="IBN306" s="332"/>
      <c r="IBO306" s="418"/>
      <c r="IBP306" s="223"/>
      <c r="IBQ306" s="223"/>
      <c r="IBR306" s="333"/>
      <c r="IBS306" s="333"/>
      <c r="IBT306" s="223"/>
      <c r="IBU306" s="418"/>
      <c r="IBV306" s="418"/>
      <c r="IBW306" s="331"/>
      <c r="IBX306" s="332"/>
      <c r="IBY306" s="418"/>
      <c r="IBZ306" s="223"/>
      <c r="ICA306" s="223"/>
      <c r="ICB306" s="333"/>
      <c r="ICC306" s="333"/>
      <c r="ICD306" s="223"/>
      <c r="ICE306" s="418"/>
      <c r="ICF306" s="418"/>
      <c r="ICG306" s="331"/>
      <c r="ICH306" s="332"/>
      <c r="ICI306" s="418"/>
      <c r="ICJ306" s="223"/>
      <c r="ICK306" s="223"/>
      <c r="ICL306" s="333"/>
      <c r="ICM306" s="333"/>
      <c r="ICN306" s="223"/>
      <c r="ICO306" s="418"/>
      <c r="ICP306" s="418"/>
      <c r="ICQ306" s="331"/>
      <c r="ICR306" s="332"/>
      <c r="ICS306" s="418"/>
      <c r="ICT306" s="223"/>
      <c r="ICU306" s="223"/>
      <c r="ICV306" s="333"/>
      <c r="ICW306" s="333"/>
      <c r="ICX306" s="223"/>
      <c r="ICY306" s="418"/>
      <c r="ICZ306" s="418"/>
      <c r="IDA306" s="331"/>
      <c r="IDB306" s="332"/>
      <c r="IDC306" s="418"/>
      <c r="IDD306" s="223"/>
      <c r="IDE306" s="223"/>
      <c r="IDF306" s="333"/>
      <c r="IDG306" s="333"/>
      <c r="IDH306" s="223"/>
      <c r="IDI306" s="418"/>
      <c r="IDJ306" s="418"/>
      <c r="IDK306" s="331"/>
      <c r="IDL306" s="332"/>
      <c r="IDM306" s="418"/>
      <c r="IDN306" s="223"/>
      <c r="IDO306" s="223"/>
      <c r="IDP306" s="333"/>
      <c r="IDQ306" s="333"/>
      <c r="IDR306" s="223"/>
      <c r="IDS306" s="418"/>
      <c r="IDT306" s="418"/>
      <c r="IDU306" s="331"/>
      <c r="IDV306" s="332"/>
      <c r="IDW306" s="418"/>
      <c r="IDX306" s="223"/>
      <c r="IDY306" s="223"/>
      <c r="IDZ306" s="333"/>
      <c r="IEA306" s="333"/>
      <c r="IEB306" s="223"/>
      <c r="IEC306" s="418"/>
      <c r="IED306" s="418"/>
      <c r="IEE306" s="331"/>
      <c r="IEF306" s="332"/>
      <c r="IEG306" s="418"/>
      <c r="IEH306" s="223"/>
      <c r="IEI306" s="223"/>
      <c r="IEJ306" s="333"/>
      <c r="IEK306" s="333"/>
      <c r="IEL306" s="223"/>
      <c r="IEM306" s="418"/>
      <c r="IEN306" s="418"/>
      <c r="IEO306" s="331"/>
      <c r="IEP306" s="332"/>
      <c r="IEQ306" s="418"/>
      <c r="IER306" s="223"/>
      <c r="IES306" s="223"/>
      <c r="IET306" s="333"/>
      <c r="IEU306" s="333"/>
      <c r="IEV306" s="223"/>
      <c r="IEW306" s="418"/>
      <c r="IEX306" s="418"/>
      <c r="IEY306" s="331"/>
      <c r="IEZ306" s="332"/>
      <c r="IFA306" s="418"/>
      <c r="IFB306" s="223"/>
      <c r="IFC306" s="223"/>
      <c r="IFD306" s="333"/>
      <c r="IFE306" s="333"/>
      <c r="IFF306" s="223"/>
      <c r="IFG306" s="418"/>
      <c r="IFH306" s="418"/>
      <c r="IFI306" s="331"/>
      <c r="IFJ306" s="332"/>
      <c r="IFK306" s="418"/>
      <c r="IFL306" s="223"/>
      <c r="IFM306" s="223"/>
      <c r="IFN306" s="333"/>
      <c r="IFO306" s="333"/>
      <c r="IFP306" s="223"/>
      <c r="IFQ306" s="418"/>
      <c r="IFR306" s="418"/>
      <c r="IFS306" s="331"/>
      <c r="IFT306" s="332"/>
      <c r="IFU306" s="418"/>
      <c r="IFV306" s="223"/>
      <c r="IFW306" s="223"/>
      <c r="IFX306" s="333"/>
      <c r="IFY306" s="333"/>
      <c r="IFZ306" s="223"/>
      <c r="IGA306" s="418"/>
      <c r="IGB306" s="418"/>
      <c r="IGC306" s="331"/>
      <c r="IGD306" s="332"/>
      <c r="IGE306" s="418"/>
      <c r="IGF306" s="223"/>
      <c r="IGG306" s="223"/>
      <c r="IGH306" s="333"/>
      <c r="IGI306" s="333"/>
      <c r="IGJ306" s="223"/>
      <c r="IGK306" s="418"/>
      <c r="IGL306" s="418"/>
      <c r="IGM306" s="331"/>
      <c r="IGN306" s="332"/>
      <c r="IGO306" s="418"/>
      <c r="IGP306" s="223"/>
      <c r="IGQ306" s="223"/>
      <c r="IGR306" s="333"/>
      <c r="IGS306" s="333"/>
      <c r="IGT306" s="223"/>
      <c r="IGU306" s="418"/>
      <c r="IGV306" s="418"/>
      <c r="IGW306" s="331"/>
      <c r="IGX306" s="332"/>
      <c r="IGY306" s="418"/>
      <c r="IGZ306" s="223"/>
      <c r="IHA306" s="223"/>
      <c r="IHB306" s="333"/>
      <c r="IHC306" s="333"/>
      <c r="IHD306" s="223"/>
      <c r="IHE306" s="418"/>
      <c r="IHF306" s="418"/>
      <c r="IHG306" s="331"/>
      <c r="IHH306" s="332"/>
      <c r="IHI306" s="418"/>
      <c r="IHJ306" s="223"/>
      <c r="IHK306" s="223"/>
      <c r="IHL306" s="333"/>
      <c r="IHM306" s="333"/>
      <c r="IHN306" s="223"/>
      <c r="IHO306" s="418"/>
      <c r="IHP306" s="418"/>
      <c r="IHQ306" s="331"/>
      <c r="IHR306" s="332"/>
      <c r="IHS306" s="418"/>
      <c r="IHT306" s="223"/>
      <c r="IHU306" s="223"/>
      <c r="IHV306" s="333"/>
      <c r="IHW306" s="333"/>
      <c r="IHX306" s="223"/>
      <c r="IHY306" s="418"/>
      <c r="IHZ306" s="418"/>
      <c r="IIA306" s="331"/>
      <c r="IIB306" s="332"/>
      <c r="IIC306" s="418"/>
      <c r="IID306" s="223"/>
      <c r="IIE306" s="223"/>
      <c r="IIF306" s="333"/>
      <c r="IIG306" s="333"/>
      <c r="IIH306" s="223"/>
      <c r="III306" s="418"/>
      <c r="IIJ306" s="418"/>
      <c r="IIK306" s="331"/>
      <c r="IIL306" s="332"/>
      <c r="IIM306" s="418"/>
      <c r="IIN306" s="223"/>
      <c r="IIO306" s="223"/>
      <c r="IIP306" s="333"/>
      <c r="IIQ306" s="333"/>
      <c r="IIR306" s="223"/>
      <c r="IIS306" s="418"/>
      <c r="IIT306" s="418"/>
      <c r="IIU306" s="331"/>
      <c r="IIV306" s="332"/>
      <c r="IIW306" s="418"/>
      <c r="IIX306" s="223"/>
      <c r="IIY306" s="223"/>
      <c r="IIZ306" s="333"/>
      <c r="IJA306" s="333"/>
      <c r="IJB306" s="223"/>
      <c r="IJC306" s="418"/>
      <c r="IJD306" s="418"/>
      <c r="IJE306" s="331"/>
      <c r="IJF306" s="332"/>
      <c r="IJG306" s="418"/>
      <c r="IJH306" s="223"/>
      <c r="IJI306" s="223"/>
      <c r="IJJ306" s="333"/>
      <c r="IJK306" s="333"/>
      <c r="IJL306" s="223"/>
      <c r="IJM306" s="418"/>
      <c r="IJN306" s="418"/>
      <c r="IJO306" s="331"/>
      <c r="IJP306" s="332"/>
      <c r="IJQ306" s="418"/>
      <c r="IJR306" s="223"/>
      <c r="IJS306" s="223"/>
      <c r="IJT306" s="333"/>
      <c r="IJU306" s="333"/>
      <c r="IJV306" s="223"/>
      <c r="IJW306" s="418"/>
      <c r="IJX306" s="418"/>
      <c r="IJY306" s="331"/>
      <c r="IJZ306" s="332"/>
      <c r="IKA306" s="418"/>
      <c r="IKB306" s="223"/>
      <c r="IKC306" s="223"/>
      <c r="IKD306" s="333"/>
      <c r="IKE306" s="333"/>
      <c r="IKF306" s="223"/>
      <c r="IKG306" s="418"/>
      <c r="IKH306" s="418"/>
      <c r="IKI306" s="331"/>
      <c r="IKJ306" s="332"/>
      <c r="IKK306" s="418"/>
      <c r="IKL306" s="223"/>
      <c r="IKM306" s="223"/>
      <c r="IKN306" s="333"/>
      <c r="IKO306" s="333"/>
      <c r="IKP306" s="223"/>
      <c r="IKQ306" s="418"/>
      <c r="IKR306" s="418"/>
      <c r="IKS306" s="331"/>
      <c r="IKT306" s="332"/>
      <c r="IKU306" s="418"/>
      <c r="IKV306" s="223"/>
      <c r="IKW306" s="223"/>
      <c r="IKX306" s="333"/>
      <c r="IKY306" s="333"/>
      <c r="IKZ306" s="223"/>
      <c r="ILA306" s="418"/>
      <c r="ILB306" s="418"/>
      <c r="ILC306" s="331"/>
      <c r="ILD306" s="332"/>
      <c r="ILE306" s="418"/>
      <c r="ILF306" s="223"/>
      <c r="ILG306" s="223"/>
      <c r="ILH306" s="333"/>
      <c r="ILI306" s="333"/>
      <c r="ILJ306" s="223"/>
      <c r="ILK306" s="418"/>
      <c r="ILL306" s="418"/>
      <c r="ILM306" s="331"/>
      <c r="ILN306" s="332"/>
      <c r="ILO306" s="418"/>
      <c r="ILP306" s="223"/>
      <c r="ILQ306" s="223"/>
      <c r="ILR306" s="333"/>
      <c r="ILS306" s="333"/>
      <c r="ILT306" s="223"/>
      <c r="ILU306" s="418"/>
      <c r="ILV306" s="418"/>
      <c r="ILW306" s="331"/>
      <c r="ILX306" s="332"/>
      <c r="ILY306" s="418"/>
      <c r="ILZ306" s="223"/>
      <c r="IMA306" s="223"/>
      <c r="IMB306" s="333"/>
      <c r="IMC306" s="333"/>
      <c r="IMD306" s="223"/>
      <c r="IME306" s="418"/>
      <c r="IMF306" s="418"/>
      <c r="IMG306" s="331"/>
      <c r="IMH306" s="332"/>
      <c r="IMI306" s="418"/>
      <c r="IMJ306" s="223"/>
      <c r="IMK306" s="223"/>
      <c r="IML306" s="333"/>
      <c r="IMM306" s="333"/>
      <c r="IMN306" s="223"/>
      <c r="IMO306" s="418"/>
      <c r="IMP306" s="418"/>
      <c r="IMQ306" s="331"/>
      <c r="IMR306" s="332"/>
      <c r="IMS306" s="418"/>
      <c r="IMT306" s="223"/>
      <c r="IMU306" s="223"/>
      <c r="IMV306" s="333"/>
      <c r="IMW306" s="333"/>
      <c r="IMX306" s="223"/>
      <c r="IMY306" s="418"/>
      <c r="IMZ306" s="418"/>
      <c r="INA306" s="331"/>
      <c r="INB306" s="332"/>
      <c r="INC306" s="418"/>
      <c r="IND306" s="223"/>
      <c r="INE306" s="223"/>
      <c r="INF306" s="333"/>
      <c r="ING306" s="333"/>
      <c r="INH306" s="223"/>
      <c r="INI306" s="418"/>
      <c r="INJ306" s="418"/>
      <c r="INK306" s="331"/>
      <c r="INL306" s="332"/>
      <c r="INM306" s="418"/>
      <c r="INN306" s="223"/>
      <c r="INO306" s="223"/>
      <c r="INP306" s="333"/>
      <c r="INQ306" s="333"/>
      <c r="INR306" s="223"/>
      <c r="INS306" s="418"/>
      <c r="INT306" s="418"/>
      <c r="INU306" s="331"/>
      <c r="INV306" s="332"/>
      <c r="INW306" s="418"/>
      <c r="INX306" s="223"/>
      <c r="INY306" s="223"/>
      <c r="INZ306" s="333"/>
      <c r="IOA306" s="333"/>
      <c r="IOB306" s="223"/>
      <c r="IOC306" s="418"/>
      <c r="IOD306" s="418"/>
      <c r="IOE306" s="331"/>
      <c r="IOF306" s="332"/>
      <c r="IOG306" s="418"/>
      <c r="IOH306" s="223"/>
      <c r="IOI306" s="223"/>
      <c r="IOJ306" s="333"/>
      <c r="IOK306" s="333"/>
      <c r="IOL306" s="223"/>
      <c r="IOM306" s="418"/>
      <c r="ION306" s="418"/>
      <c r="IOO306" s="331"/>
      <c r="IOP306" s="332"/>
      <c r="IOQ306" s="418"/>
      <c r="IOR306" s="223"/>
      <c r="IOS306" s="223"/>
      <c r="IOT306" s="333"/>
      <c r="IOU306" s="333"/>
      <c r="IOV306" s="223"/>
      <c r="IOW306" s="418"/>
      <c r="IOX306" s="418"/>
      <c r="IOY306" s="331"/>
      <c r="IOZ306" s="332"/>
      <c r="IPA306" s="418"/>
      <c r="IPB306" s="223"/>
      <c r="IPC306" s="223"/>
      <c r="IPD306" s="333"/>
      <c r="IPE306" s="333"/>
      <c r="IPF306" s="223"/>
      <c r="IPG306" s="418"/>
      <c r="IPH306" s="418"/>
      <c r="IPI306" s="331"/>
      <c r="IPJ306" s="332"/>
      <c r="IPK306" s="418"/>
      <c r="IPL306" s="223"/>
      <c r="IPM306" s="223"/>
      <c r="IPN306" s="333"/>
      <c r="IPO306" s="333"/>
      <c r="IPP306" s="223"/>
      <c r="IPQ306" s="418"/>
      <c r="IPR306" s="418"/>
      <c r="IPS306" s="331"/>
      <c r="IPT306" s="332"/>
      <c r="IPU306" s="418"/>
      <c r="IPV306" s="223"/>
      <c r="IPW306" s="223"/>
      <c r="IPX306" s="333"/>
      <c r="IPY306" s="333"/>
      <c r="IPZ306" s="223"/>
      <c r="IQA306" s="418"/>
      <c r="IQB306" s="418"/>
      <c r="IQC306" s="331"/>
      <c r="IQD306" s="332"/>
      <c r="IQE306" s="418"/>
      <c r="IQF306" s="223"/>
      <c r="IQG306" s="223"/>
      <c r="IQH306" s="333"/>
      <c r="IQI306" s="333"/>
      <c r="IQJ306" s="223"/>
      <c r="IQK306" s="418"/>
      <c r="IQL306" s="418"/>
      <c r="IQM306" s="331"/>
      <c r="IQN306" s="332"/>
      <c r="IQO306" s="418"/>
      <c r="IQP306" s="223"/>
      <c r="IQQ306" s="223"/>
      <c r="IQR306" s="333"/>
      <c r="IQS306" s="333"/>
      <c r="IQT306" s="223"/>
      <c r="IQU306" s="418"/>
      <c r="IQV306" s="418"/>
      <c r="IQW306" s="331"/>
      <c r="IQX306" s="332"/>
      <c r="IQY306" s="418"/>
      <c r="IQZ306" s="223"/>
      <c r="IRA306" s="223"/>
      <c r="IRB306" s="333"/>
      <c r="IRC306" s="333"/>
      <c r="IRD306" s="223"/>
      <c r="IRE306" s="418"/>
      <c r="IRF306" s="418"/>
      <c r="IRG306" s="331"/>
      <c r="IRH306" s="332"/>
      <c r="IRI306" s="418"/>
      <c r="IRJ306" s="223"/>
      <c r="IRK306" s="223"/>
      <c r="IRL306" s="333"/>
      <c r="IRM306" s="333"/>
      <c r="IRN306" s="223"/>
      <c r="IRO306" s="418"/>
      <c r="IRP306" s="418"/>
      <c r="IRQ306" s="331"/>
      <c r="IRR306" s="332"/>
      <c r="IRS306" s="418"/>
      <c r="IRT306" s="223"/>
      <c r="IRU306" s="223"/>
      <c r="IRV306" s="333"/>
      <c r="IRW306" s="333"/>
      <c r="IRX306" s="223"/>
      <c r="IRY306" s="418"/>
      <c r="IRZ306" s="418"/>
      <c r="ISA306" s="331"/>
      <c r="ISB306" s="332"/>
      <c r="ISC306" s="418"/>
      <c r="ISD306" s="223"/>
      <c r="ISE306" s="223"/>
      <c r="ISF306" s="333"/>
      <c r="ISG306" s="333"/>
      <c r="ISH306" s="223"/>
      <c r="ISI306" s="418"/>
      <c r="ISJ306" s="418"/>
      <c r="ISK306" s="331"/>
      <c r="ISL306" s="332"/>
      <c r="ISM306" s="418"/>
      <c r="ISN306" s="223"/>
      <c r="ISO306" s="223"/>
      <c r="ISP306" s="333"/>
      <c r="ISQ306" s="333"/>
      <c r="ISR306" s="223"/>
      <c r="ISS306" s="418"/>
      <c r="IST306" s="418"/>
      <c r="ISU306" s="331"/>
      <c r="ISV306" s="332"/>
      <c r="ISW306" s="418"/>
      <c r="ISX306" s="223"/>
      <c r="ISY306" s="223"/>
      <c r="ISZ306" s="333"/>
      <c r="ITA306" s="333"/>
      <c r="ITB306" s="223"/>
      <c r="ITC306" s="418"/>
      <c r="ITD306" s="418"/>
      <c r="ITE306" s="331"/>
      <c r="ITF306" s="332"/>
      <c r="ITG306" s="418"/>
      <c r="ITH306" s="223"/>
      <c r="ITI306" s="223"/>
      <c r="ITJ306" s="333"/>
      <c r="ITK306" s="333"/>
      <c r="ITL306" s="223"/>
      <c r="ITM306" s="418"/>
      <c r="ITN306" s="418"/>
      <c r="ITO306" s="331"/>
      <c r="ITP306" s="332"/>
      <c r="ITQ306" s="418"/>
      <c r="ITR306" s="223"/>
      <c r="ITS306" s="223"/>
      <c r="ITT306" s="333"/>
      <c r="ITU306" s="333"/>
      <c r="ITV306" s="223"/>
      <c r="ITW306" s="418"/>
      <c r="ITX306" s="418"/>
      <c r="ITY306" s="331"/>
      <c r="ITZ306" s="332"/>
      <c r="IUA306" s="418"/>
      <c r="IUB306" s="223"/>
      <c r="IUC306" s="223"/>
      <c r="IUD306" s="333"/>
      <c r="IUE306" s="333"/>
      <c r="IUF306" s="223"/>
      <c r="IUG306" s="418"/>
      <c r="IUH306" s="418"/>
      <c r="IUI306" s="331"/>
      <c r="IUJ306" s="332"/>
      <c r="IUK306" s="418"/>
      <c r="IUL306" s="223"/>
      <c r="IUM306" s="223"/>
      <c r="IUN306" s="333"/>
      <c r="IUO306" s="333"/>
      <c r="IUP306" s="223"/>
      <c r="IUQ306" s="418"/>
      <c r="IUR306" s="418"/>
      <c r="IUS306" s="331"/>
      <c r="IUT306" s="332"/>
      <c r="IUU306" s="418"/>
      <c r="IUV306" s="223"/>
      <c r="IUW306" s="223"/>
      <c r="IUX306" s="333"/>
      <c r="IUY306" s="333"/>
      <c r="IUZ306" s="223"/>
      <c r="IVA306" s="418"/>
      <c r="IVB306" s="418"/>
      <c r="IVC306" s="331"/>
      <c r="IVD306" s="332"/>
      <c r="IVE306" s="418"/>
      <c r="IVF306" s="223"/>
      <c r="IVG306" s="223"/>
      <c r="IVH306" s="333"/>
      <c r="IVI306" s="333"/>
      <c r="IVJ306" s="223"/>
      <c r="IVK306" s="418"/>
      <c r="IVL306" s="418"/>
      <c r="IVM306" s="331"/>
      <c r="IVN306" s="332"/>
      <c r="IVO306" s="418"/>
      <c r="IVP306" s="223"/>
      <c r="IVQ306" s="223"/>
      <c r="IVR306" s="333"/>
      <c r="IVS306" s="333"/>
      <c r="IVT306" s="223"/>
      <c r="IVU306" s="418"/>
      <c r="IVV306" s="418"/>
      <c r="IVW306" s="331"/>
      <c r="IVX306" s="332"/>
      <c r="IVY306" s="418"/>
      <c r="IVZ306" s="223"/>
      <c r="IWA306" s="223"/>
      <c r="IWB306" s="333"/>
      <c r="IWC306" s="333"/>
      <c r="IWD306" s="223"/>
      <c r="IWE306" s="418"/>
      <c r="IWF306" s="418"/>
      <c r="IWG306" s="331"/>
      <c r="IWH306" s="332"/>
      <c r="IWI306" s="418"/>
      <c r="IWJ306" s="223"/>
      <c r="IWK306" s="223"/>
      <c r="IWL306" s="333"/>
      <c r="IWM306" s="333"/>
      <c r="IWN306" s="223"/>
      <c r="IWO306" s="418"/>
      <c r="IWP306" s="418"/>
      <c r="IWQ306" s="331"/>
      <c r="IWR306" s="332"/>
      <c r="IWS306" s="418"/>
      <c r="IWT306" s="223"/>
      <c r="IWU306" s="223"/>
      <c r="IWV306" s="333"/>
      <c r="IWW306" s="333"/>
      <c r="IWX306" s="223"/>
      <c r="IWY306" s="418"/>
      <c r="IWZ306" s="418"/>
      <c r="IXA306" s="331"/>
      <c r="IXB306" s="332"/>
      <c r="IXC306" s="418"/>
      <c r="IXD306" s="223"/>
      <c r="IXE306" s="223"/>
      <c r="IXF306" s="333"/>
      <c r="IXG306" s="333"/>
      <c r="IXH306" s="223"/>
      <c r="IXI306" s="418"/>
      <c r="IXJ306" s="418"/>
      <c r="IXK306" s="331"/>
      <c r="IXL306" s="332"/>
      <c r="IXM306" s="418"/>
      <c r="IXN306" s="223"/>
      <c r="IXO306" s="223"/>
      <c r="IXP306" s="333"/>
      <c r="IXQ306" s="333"/>
      <c r="IXR306" s="223"/>
      <c r="IXS306" s="418"/>
      <c r="IXT306" s="418"/>
      <c r="IXU306" s="331"/>
      <c r="IXV306" s="332"/>
      <c r="IXW306" s="418"/>
      <c r="IXX306" s="223"/>
      <c r="IXY306" s="223"/>
      <c r="IXZ306" s="333"/>
      <c r="IYA306" s="333"/>
      <c r="IYB306" s="223"/>
      <c r="IYC306" s="418"/>
      <c r="IYD306" s="418"/>
      <c r="IYE306" s="331"/>
      <c r="IYF306" s="332"/>
      <c r="IYG306" s="418"/>
      <c r="IYH306" s="223"/>
      <c r="IYI306" s="223"/>
      <c r="IYJ306" s="333"/>
      <c r="IYK306" s="333"/>
      <c r="IYL306" s="223"/>
      <c r="IYM306" s="418"/>
      <c r="IYN306" s="418"/>
      <c r="IYO306" s="331"/>
      <c r="IYP306" s="332"/>
      <c r="IYQ306" s="418"/>
      <c r="IYR306" s="223"/>
      <c r="IYS306" s="223"/>
      <c r="IYT306" s="333"/>
      <c r="IYU306" s="333"/>
      <c r="IYV306" s="223"/>
      <c r="IYW306" s="418"/>
      <c r="IYX306" s="418"/>
      <c r="IYY306" s="331"/>
      <c r="IYZ306" s="332"/>
      <c r="IZA306" s="418"/>
      <c r="IZB306" s="223"/>
      <c r="IZC306" s="223"/>
      <c r="IZD306" s="333"/>
      <c r="IZE306" s="333"/>
      <c r="IZF306" s="223"/>
      <c r="IZG306" s="418"/>
      <c r="IZH306" s="418"/>
      <c r="IZI306" s="331"/>
      <c r="IZJ306" s="332"/>
      <c r="IZK306" s="418"/>
      <c r="IZL306" s="223"/>
      <c r="IZM306" s="223"/>
      <c r="IZN306" s="333"/>
      <c r="IZO306" s="333"/>
      <c r="IZP306" s="223"/>
      <c r="IZQ306" s="418"/>
      <c r="IZR306" s="418"/>
      <c r="IZS306" s="331"/>
      <c r="IZT306" s="332"/>
      <c r="IZU306" s="418"/>
      <c r="IZV306" s="223"/>
      <c r="IZW306" s="223"/>
      <c r="IZX306" s="333"/>
      <c r="IZY306" s="333"/>
      <c r="IZZ306" s="223"/>
      <c r="JAA306" s="418"/>
      <c r="JAB306" s="418"/>
      <c r="JAC306" s="331"/>
      <c r="JAD306" s="332"/>
      <c r="JAE306" s="418"/>
      <c r="JAF306" s="223"/>
      <c r="JAG306" s="223"/>
      <c r="JAH306" s="333"/>
      <c r="JAI306" s="333"/>
      <c r="JAJ306" s="223"/>
      <c r="JAK306" s="418"/>
      <c r="JAL306" s="418"/>
      <c r="JAM306" s="331"/>
      <c r="JAN306" s="332"/>
      <c r="JAO306" s="418"/>
      <c r="JAP306" s="223"/>
      <c r="JAQ306" s="223"/>
      <c r="JAR306" s="333"/>
      <c r="JAS306" s="333"/>
      <c r="JAT306" s="223"/>
      <c r="JAU306" s="418"/>
      <c r="JAV306" s="418"/>
      <c r="JAW306" s="331"/>
      <c r="JAX306" s="332"/>
      <c r="JAY306" s="418"/>
      <c r="JAZ306" s="223"/>
      <c r="JBA306" s="223"/>
      <c r="JBB306" s="333"/>
      <c r="JBC306" s="333"/>
      <c r="JBD306" s="223"/>
      <c r="JBE306" s="418"/>
      <c r="JBF306" s="418"/>
      <c r="JBG306" s="331"/>
      <c r="JBH306" s="332"/>
      <c r="JBI306" s="418"/>
      <c r="JBJ306" s="223"/>
      <c r="JBK306" s="223"/>
      <c r="JBL306" s="333"/>
      <c r="JBM306" s="333"/>
      <c r="JBN306" s="223"/>
      <c r="JBO306" s="418"/>
      <c r="JBP306" s="418"/>
      <c r="JBQ306" s="331"/>
      <c r="JBR306" s="332"/>
      <c r="JBS306" s="418"/>
      <c r="JBT306" s="223"/>
      <c r="JBU306" s="223"/>
      <c r="JBV306" s="333"/>
      <c r="JBW306" s="333"/>
      <c r="JBX306" s="223"/>
      <c r="JBY306" s="418"/>
      <c r="JBZ306" s="418"/>
      <c r="JCA306" s="331"/>
      <c r="JCB306" s="332"/>
      <c r="JCC306" s="418"/>
      <c r="JCD306" s="223"/>
      <c r="JCE306" s="223"/>
      <c r="JCF306" s="333"/>
      <c r="JCG306" s="333"/>
      <c r="JCH306" s="223"/>
      <c r="JCI306" s="418"/>
      <c r="JCJ306" s="418"/>
      <c r="JCK306" s="331"/>
      <c r="JCL306" s="332"/>
      <c r="JCM306" s="418"/>
      <c r="JCN306" s="223"/>
      <c r="JCO306" s="223"/>
      <c r="JCP306" s="333"/>
      <c r="JCQ306" s="333"/>
      <c r="JCR306" s="223"/>
      <c r="JCS306" s="418"/>
      <c r="JCT306" s="418"/>
      <c r="JCU306" s="331"/>
      <c r="JCV306" s="332"/>
      <c r="JCW306" s="418"/>
      <c r="JCX306" s="223"/>
      <c r="JCY306" s="223"/>
      <c r="JCZ306" s="333"/>
      <c r="JDA306" s="333"/>
      <c r="JDB306" s="223"/>
      <c r="JDC306" s="418"/>
      <c r="JDD306" s="418"/>
      <c r="JDE306" s="331"/>
      <c r="JDF306" s="332"/>
      <c r="JDG306" s="418"/>
      <c r="JDH306" s="223"/>
      <c r="JDI306" s="223"/>
      <c r="JDJ306" s="333"/>
      <c r="JDK306" s="333"/>
      <c r="JDL306" s="223"/>
      <c r="JDM306" s="418"/>
      <c r="JDN306" s="418"/>
      <c r="JDO306" s="331"/>
      <c r="JDP306" s="332"/>
      <c r="JDQ306" s="418"/>
      <c r="JDR306" s="223"/>
      <c r="JDS306" s="223"/>
      <c r="JDT306" s="333"/>
      <c r="JDU306" s="333"/>
      <c r="JDV306" s="223"/>
      <c r="JDW306" s="418"/>
      <c r="JDX306" s="418"/>
      <c r="JDY306" s="331"/>
      <c r="JDZ306" s="332"/>
      <c r="JEA306" s="418"/>
      <c r="JEB306" s="223"/>
      <c r="JEC306" s="223"/>
      <c r="JED306" s="333"/>
      <c r="JEE306" s="333"/>
      <c r="JEF306" s="223"/>
      <c r="JEG306" s="418"/>
      <c r="JEH306" s="418"/>
      <c r="JEI306" s="331"/>
      <c r="JEJ306" s="332"/>
      <c r="JEK306" s="418"/>
      <c r="JEL306" s="223"/>
      <c r="JEM306" s="223"/>
      <c r="JEN306" s="333"/>
      <c r="JEO306" s="333"/>
      <c r="JEP306" s="223"/>
      <c r="JEQ306" s="418"/>
      <c r="JER306" s="418"/>
      <c r="JES306" s="331"/>
      <c r="JET306" s="332"/>
      <c r="JEU306" s="418"/>
      <c r="JEV306" s="223"/>
      <c r="JEW306" s="223"/>
      <c r="JEX306" s="333"/>
      <c r="JEY306" s="333"/>
      <c r="JEZ306" s="223"/>
      <c r="JFA306" s="418"/>
      <c r="JFB306" s="418"/>
      <c r="JFC306" s="331"/>
      <c r="JFD306" s="332"/>
      <c r="JFE306" s="418"/>
      <c r="JFF306" s="223"/>
      <c r="JFG306" s="223"/>
      <c r="JFH306" s="333"/>
      <c r="JFI306" s="333"/>
      <c r="JFJ306" s="223"/>
      <c r="JFK306" s="418"/>
      <c r="JFL306" s="418"/>
      <c r="JFM306" s="331"/>
      <c r="JFN306" s="332"/>
      <c r="JFO306" s="418"/>
      <c r="JFP306" s="223"/>
      <c r="JFQ306" s="223"/>
      <c r="JFR306" s="333"/>
      <c r="JFS306" s="333"/>
      <c r="JFT306" s="223"/>
      <c r="JFU306" s="418"/>
      <c r="JFV306" s="418"/>
      <c r="JFW306" s="331"/>
      <c r="JFX306" s="332"/>
      <c r="JFY306" s="418"/>
      <c r="JFZ306" s="223"/>
      <c r="JGA306" s="223"/>
      <c r="JGB306" s="333"/>
      <c r="JGC306" s="333"/>
      <c r="JGD306" s="223"/>
      <c r="JGE306" s="418"/>
      <c r="JGF306" s="418"/>
      <c r="JGG306" s="331"/>
      <c r="JGH306" s="332"/>
      <c r="JGI306" s="418"/>
      <c r="JGJ306" s="223"/>
      <c r="JGK306" s="223"/>
      <c r="JGL306" s="333"/>
      <c r="JGM306" s="333"/>
      <c r="JGN306" s="223"/>
      <c r="JGO306" s="418"/>
      <c r="JGP306" s="418"/>
      <c r="JGQ306" s="331"/>
      <c r="JGR306" s="332"/>
      <c r="JGS306" s="418"/>
      <c r="JGT306" s="223"/>
      <c r="JGU306" s="223"/>
      <c r="JGV306" s="333"/>
      <c r="JGW306" s="333"/>
      <c r="JGX306" s="223"/>
      <c r="JGY306" s="418"/>
      <c r="JGZ306" s="418"/>
      <c r="JHA306" s="331"/>
      <c r="JHB306" s="332"/>
      <c r="JHC306" s="418"/>
      <c r="JHD306" s="223"/>
      <c r="JHE306" s="223"/>
      <c r="JHF306" s="333"/>
      <c r="JHG306" s="333"/>
      <c r="JHH306" s="223"/>
      <c r="JHI306" s="418"/>
      <c r="JHJ306" s="418"/>
      <c r="JHK306" s="331"/>
      <c r="JHL306" s="332"/>
      <c r="JHM306" s="418"/>
      <c r="JHN306" s="223"/>
      <c r="JHO306" s="223"/>
      <c r="JHP306" s="333"/>
      <c r="JHQ306" s="333"/>
      <c r="JHR306" s="223"/>
      <c r="JHS306" s="418"/>
      <c r="JHT306" s="418"/>
      <c r="JHU306" s="331"/>
      <c r="JHV306" s="332"/>
      <c r="JHW306" s="418"/>
      <c r="JHX306" s="223"/>
      <c r="JHY306" s="223"/>
      <c r="JHZ306" s="333"/>
      <c r="JIA306" s="333"/>
      <c r="JIB306" s="223"/>
      <c r="JIC306" s="418"/>
      <c r="JID306" s="418"/>
      <c r="JIE306" s="331"/>
      <c r="JIF306" s="332"/>
      <c r="JIG306" s="418"/>
      <c r="JIH306" s="223"/>
      <c r="JII306" s="223"/>
      <c r="JIJ306" s="333"/>
      <c r="JIK306" s="333"/>
      <c r="JIL306" s="223"/>
      <c r="JIM306" s="418"/>
      <c r="JIN306" s="418"/>
      <c r="JIO306" s="331"/>
      <c r="JIP306" s="332"/>
      <c r="JIQ306" s="418"/>
      <c r="JIR306" s="223"/>
      <c r="JIS306" s="223"/>
      <c r="JIT306" s="333"/>
      <c r="JIU306" s="333"/>
      <c r="JIV306" s="223"/>
      <c r="JIW306" s="418"/>
      <c r="JIX306" s="418"/>
      <c r="JIY306" s="331"/>
      <c r="JIZ306" s="332"/>
      <c r="JJA306" s="418"/>
      <c r="JJB306" s="223"/>
      <c r="JJC306" s="223"/>
      <c r="JJD306" s="333"/>
      <c r="JJE306" s="333"/>
      <c r="JJF306" s="223"/>
      <c r="JJG306" s="418"/>
      <c r="JJH306" s="418"/>
      <c r="JJI306" s="331"/>
      <c r="JJJ306" s="332"/>
      <c r="JJK306" s="418"/>
      <c r="JJL306" s="223"/>
      <c r="JJM306" s="223"/>
      <c r="JJN306" s="333"/>
      <c r="JJO306" s="333"/>
      <c r="JJP306" s="223"/>
      <c r="JJQ306" s="418"/>
      <c r="JJR306" s="418"/>
      <c r="JJS306" s="331"/>
      <c r="JJT306" s="332"/>
      <c r="JJU306" s="418"/>
      <c r="JJV306" s="223"/>
      <c r="JJW306" s="223"/>
      <c r="JJX306" s="333"/>
      <c r="JJY306" s="333"/>
      <c r="JJZ306" s="223"/>
      <c r="JKA306" s="418"/>
      <c r="JKB306" s="418"/>
      <c r="JKC306" s="331"/>
      <c r="JKD306" s="332"/>
      <c r="JKE306" s="418"/>
      <c r="JKF306" s="223"/>
      <c r="JKG306" s="223"/>
      <c r="JKH306" s="333"/>
      <c r="JKI306" s="333"/>
      <c r="JKJ306" s="223"/>
      <c r="JKK306" s="418"/>
      <c r="JKL306" s="418"/>
      <c r="JKM306" s="331"/>
      <c r="JKN306" s="332"/>
      <c r="JKO306" s="418"/>
      <c r="JKP306" s="223"/>
      <c r="JKQ306" s="223"/>
      <c r="JKR306" s="333"/>
      <c r="JKS306" s="333"/>
      <c r="JKT306" s="223"/>
      <c r="JKU306" s="418"/>
      <c r="JKV306" s="418"/>
      <c r="JKW306" s="331"/>
      <c r="JKX306" s="332"/>
      <c r="JKY306" s="418"/>
      <c r="JKZ306" s="223"/>
      <c r="JLA306" s="223"/>
      <c r="JLB306" s="333"/>
      <c r="JLC306" s="333"/>
      <c r="JLD306" s="223"/>
      <c r="JLE306" s="418"/>
      <c r="JLF306" s="418"/>
      <c r="JLG306" s="331"/>
      <c r="JLH306" s="332"/>
      <c r="JLI306" s="418"/>
      <c r="JLJ306" s="223"/>
      <c r="JLK306" s="223"/>
      <c r="JLL306" s="333"/>
      <c r="JLM306" s="333"/>
      <c r="JLN306" s="223"/>
      <c r="JLO306" s="418"/>
      <c r="JLP306" s="418"/>
      <c r="JLQ306" s="331"/>
      <c r="JLR306" s="332"/>
      <c r="JLS306" s="418"/>
      <c r="JLT306" s="223"/>
      <c r="JLU306" s="223"/>
      <c r="JLV306" s="333"/>
      <c r="JLW306" s="333"/>
      <c r="JLX306" s="223"/>
      <c r="JLY306" s="418"/>
      <c r="JLZ306" s="418"/>
      <c r="JMA306" s="331"/>
      <c r="JMB306" s="332"/>
      <c r="JMC306" s="418"/>
      <c r="JMD306" s="223"/>
      <c r="JME306" s="223"/>
      <c r="JMF306" s="333"/>
      <c r="JMG306" s="333"/>
      <c r="JMH306" s="223"/>
      <c r="JMI306" s="418"/>
      <c r="JMJ306" s="418"/>
      <c r="JMK306" s="331"/>
      <c r="JML306" s="332"/>
      <c r="JMM306" s="418"/>
      <c r="JMN306" s="223"/>
      <c r="JMO306" s="223"/>
      <c r="JMP306" s="333"/>
      <c r="JMQ306" s="333"/>
      <c r="JMR306" s="223"/>
      <c r="JMS306" s="418"/>
      <c r="JMT306" s="418"/>
      <c r="JMU306" s="331"/>
      <c r="JMV306" s="332"/>
      <c r="JMW306" s="418"/>
      <c r="JMX306" s="223"/>
      <c r="JMY306" s="223"/>
      <c r="JMZ306" s="333"/>
      <c r="JNA306" s="333"/>
      <c r="JNB306" s="223"/>
      <c r="JNC306" s="418"/>
      <c r="JND306" s="418"/>
      <c r="JNE306" s="331"/>
      <c r="JNF306" s="332"/>
      <c r="JNG306" s="418"/>
      <c r="JNH306" s="223"/>
      <c r="JNI306" s="223"/>
      <c r="JNJ306" s="333"/>
      <c r="JNK306" s="333"/>
      <c r="JNL306" s="223"/>
      <c r="JNM306" s="418"/>
      <c r="JNN306" s="418"/>
      <c r="JNO306" s="331"/>
      <c r="JNP306" s="332"/>
      <c r="JNQ306" s="418"/>
      <c r="JNR306" s="223"/>
      <c r="JNS306" s="223"/>
      <c r="JNT306" s="333"/>
      <c r="JNU306" s="333"/>
      <c r="JNV306" s="223"/>
      <c r="JNW306" s="418"/>
      <c r="JNX306" s="418"/>
      <c r="JNY306" s="331"/>
      <c r="JNZ306" s="332"/>
      <c r="JOA306" s="418"/>
      <c r="JOB306" s="223"/>
      <c r="JOC306" s="223"/>
      <c r="JOD306" s="333"/>
      <c r="JOE306" s="333"/>
      <c r="JOF306" s="223"/>
      <c r="JOG306" s="418"/>
      <c r="JOH306" s="418"/>
      <c r="JOI306" s="331"/>
      <c r="JOJ306" s="332"/>
      <c r="JOK306" s="418"/>
      <c r="JOL306" s="223"/>
      <c r="JOM306" s="223"/>
      <c r="JON306" s="333"/>
      <c r="JOO306" s="333"/>
      <c r="JOP306" s="223"/>
      <c r="JOQ306" s="418"/>
      <c r="JOR306" s="418"/>
      <c r="JOS306" s="331"/>
      <c r="JOT306" s="332"/>
      <c r="JOU306" s="418"/>
      <c r="JOV306" s="223"/>
      <c r="JOW306" s="223"/>
      <c r="JOX306" s="333"/>
      <c r="JOY306" s="333"/>
      <c r="JOZ306" s="223"/>
      <c r="JPA306" s="418"/>
      <c r="JPB306" s="418"/>
      <c r="JPC306" s="331"/>
      <c r="JPD306" s="332"/>
      <c r="JPE306" s="418"/>
      <c r="JPF306" s="223"/>
      <c r="JPG306" s="223"/>
      <c r="JPH306" s="333"/>
      <c r="JPI306" s="333"/>
      <c r="JPJ306" s="223"/>
      <c r="JPK306" s="418"/>
      <c r="JPL306" s="418"/>
      <c r="JPM306" s="331"/>
      <c r="JPN306" s="332"/>
      <c r="JPO306" s="418"/>
      <c r="JPP306" s="223"/>
      <c r="JPQ306" s="223"/>
      <c r="JPR306" s="333"/>
      <c r="JPS306" s="333"/>
      <c r="JPT306" s="223"/>
      <c r="JPU306" s="418"/>
      <c r="JPV306" s="418"/>
      <c r="JPW306" s="331"/>
      <c r="JPX306" s="332"/>
      <c r="JPY306" s="418"/>
      <c r="JPZ306" s="223"/>
      <c r="JQA306" s="223"/>
      <c r="JQB306" s="333"/>
      <c r="JQC306" s="333"/>
      <c r="JQD306" s="223"/>
      <c r="JQE306" s="418"/>
      <c r="JQF306" s="418"/>
      <c r="JQG306" s="331"/>
      <c r="JQH306" s="332"/>
      <c r="JQI306" s="418"/>
      <c r="JQJ306" s="223"/>
      <c r="JQK306" s="223"/>
      <c r="JQL306" s="333"/>
      <c r="JQM306" s="333"/>
      <c r="JQN306" s="223"/>
      <c r="JQO306" s="418"/>
      <c r="JQP306" s="418"/>
      <c r="JQQ306" s="331"/>
      <c r="JQR306" s="332"/>
      <c r="JQS306" s="418"/>
      <c r="JQT306" s="223"/>
      <c r="JQU306" s="223"/>
      <c r="JQV306" s="333"/>
      <c r="JQW306" s="333"/>
      <c r="JQX306" s="223"/>
      <c r="JQY306" s="418"/>
      <c r="JQZ306" s="418"/>
      <c r="JRA306" s="331"/>
      <c r="JRB306" s="332"/>
      <c r="JRC306" s="418"/>
      <c r="JRD306" s="223"/>
      <c r="JRE306" s="223"/>
      <c r="JRF306" s="333"/>
      <c r="JRG306" s="333"/>
      <c r="JRH306" s="223"/>
      <c r="JRI306" s="418"/>
      <c r="JRJ306" s="418"/>
      <c r="JRK306" s="331"/>
      <c r="JRL306" s="332"/>
      <c r="JRM306" s="418"/>
      <c r="JRN306" s="223"/>
      <c r="JRO306" s="223"/>
      <c r="JRP306" s="333"/>
      <c r="JRQ306" s="333"/>
      <c r="JRR306" s="223"/>
      <c r="JRS306" s="418"/>
      <c r="JRT306" s="418"/>
      <c r="JRU306" s="331"/>
      <c r="JRV306" s="332"/>
      <c r="JRW306" s="418"/>
      <c r="JRX306" s="223"/>
      <c r="JRY306" s="223"/>
      <c r="JRZ306" s="333"/>
      <c r="JSA306" s="333"/>
      <c r="JSB306" s="223"/>
      <c r="JSC306" s="418"/>
      <c r="JSD306" s="418"/>
      <c r="JSE306" s="331"/>
      <c r="JSF306" s="332"/>
      <c r="JSG306" s="418"/>
      <c r="JSH306" s="223"/>
      <c r="JSI306" s="223"/>
      <c r="JSJ306" s="333"/>
      <c r="JSK306" s="333"/>
      <c r="JSL306" s="223"/>
      <c r="JSM306" s="418"/>
      <c r="JSN306" s="418"/>
      <c r="JSO306" s="331"/>
      <c r="JSP306" s="332"/>
      <c r="JSQ306" s="418"/>
      <c r="JSR306" s="223"/>
      <c r="JSS306" s="223"/>
      <c r="JST306" s="333"/>
      <c r="JSU306" s="333"/>
      <c r="JSV306" s="223"/>
      <c r="JSW306" s="418"/>
      <c r="JSX306" s="418"/>
      <c r="JSY306" s="331"/>
      <c r="JSZ306" s="332"/>
      <c r="JTA306" s="418"/>
      <c r="JTB306" s="223"/>
      <c r="JTC306" s="223"/>
      <c r="JTD306" s="333"/>
      <c r="JTE306" s="333"/>
      <c r="JTF306" s="223"/>
      <c r="JTG306" s="418"/>
      <c r="JTH306" s="418"/>
      <c r="JTI306" s="331"/>
      <c r="JTJ306" s="332"/>
      <c r="JTK306" s="418"/>
      <c r="JTL306" s="223"/>
      <c r="JTM306" s="223"/>
      <c r="JTN306" s="333"/>
      <c r="JTO306" s="333"/>
      <c r="JTP306" s="223"/>
      <c r="JTQ306" s="418"/>
      <c r="JTR306" s="418"/>
      <c r="JTS306" s="331"/>
      <c r="JTT306" s="332"/>
      <c r="JTU306" s="418"/>
      <c r="JTV306" s="223"/>
      <c r="JTW306" s="223"/>
      <c r="JTX306" s="333"/>
      <c r="JTY306" s="333"/>
      <c r="JTZ306" s="223"/>
      <c r="JUA306" s="418"/>
      <c r="JUB306" s="418"/>
      <c r="JUC306" s="331"/>
      <c r="JUD306" s="332"/>
      <c r="JUE306" s="418"/>
      <c r="JUF306" s="223"/>
      <c r="JUG306" s="223"/>
      <c r="JUH306" s="333"/>
      <c r="JUI306" s="333"/>
      <c r="JUJ306" s="223"/>
      <c r="JUK306" s="418"/>
      <c r="JUL306" s="418"/>
      <c r="JUM306" s="331"/>
      <c r="JUN306" s="332"/>
      <c r="JUO306" s="418"/>
      <c r="JUP306" s="223"/>
      <c r="JUQ306" s="223"/>
      <c r="JUR306" s="333"/>
      <c r="JUS306" s="333"/>
      <c r="JUT306" s="223"/>
      <c r="JUU306" s="418"/>
      <c r="JUV306" s="418"/>
      <c r="JUW306" s="331"/>
      <c r="JUX306" s="332"/>
      <c r="JUY306" s="418"/>
      <c r="JUZ306" s="223"/>
      <c r="JVA306" s="223"/>
      <c r="JVB306" s="333"/>
      <c r="JVC306" s="333"/>
      <c r="JVD306" s="223"/>
      <c r="JVE306" s="418"/>
      <c r="JVF306" s="418"/>
      <c r="JVG306" s="331"/>
      <c r="JVH306" s="332"/>
      <c r="JVI306" s="418"/>
      <c r="JVJ306" s="223"/>
      <c r="JVK306" s="223"/>
      <c r="JVL306" s="333"/>
      <c r="JVM306" s="333"/>
      <c r="JVN306" s="223"/>
      <c r="JVO306" s="418"/>
      <c r="JVP306" s="418"/>
      <c r="JVQ306" s="331"/>
      <c r="JVR306" s="332"/>
      <c r="JVS306" s="418"/>
      <c r="JVT306" s="223"/>
      <c r="JVU306" s="223"/>
      <c r="JVV306" s="333"/>
      <c r="JVW306" s="333"/>
      <c r="JVX306" s="223"/>
      <c r="JVY306" s="418"/>
      <c r="JVZ306" s="418"/>
      <c r="JWA306" s="331"/>
      <c r="JWB306" s="332"/>
      <c r="JWC306" s="418"/>
      <c r="JWD306" s="223"/>
      <c r="JWE306" s="223"/>
      <c r="JWF306" s="333"/>
      <c r="JWG306" s="333"/>
      <c r="JWH306" s="223"/>
      <c r="JWI306" s="418"/>
      <c r="JWJ306" s="418"/>
      <c r="JWK306" s="331"/>
      <c r="JWL306" s="332"/>
      <c r="JWM306" s="418"/>
      <c r="JWN306" s="223"/>
      <c r="JWO306" s="223"/>
      <c r="JWP306" s="333"/>
      <c r="JWQ306" s="333"/>
      <c r="JWR306" s="223"/>
      <c r="JWS306" s="418"/>
      <c r="JWT306" s="418"/>
      <c r="JWU306" s="331"/>
      <c r="JWV306" s="332"/>
      <c r="JWW306" s="418"/>
      <c r="JWX306" s="223"/>
      <c r="JWY306" s="223"/>
      <c r="JWZ306" s="333"/>
      <c r="JXA306" s="333"/>
      <c r="JXB306" s="223"/>
      <c r="JXC306" s="418"/>
      <c r="JXD306" s="418"/>
      <c r="JXE306" s="331"/>
      <c r="JXF306" s="332"/>
      <c r="JXG306" s="418"/>
      <c r="JXH306" s="223"/>
      <c r="JXI306" s="223"/>
      <c r="JXJ306" s="333"/>
      <c r="JXK306" s="333"/>
      <c r="JXL306" s="223"/>
      <c r="JXM306" s="418"/>
      <c r="JXN306" s="418"/>
      <c r="JXO306" s="331"/>
      <c r="JXP306" s="332"/>
      <c r="JXQ306" s="418"/>
      <c r="JXR306" s="223"/>
      <c r="JXS306" s="223"/>
      <c r="JXT306" s="333"/>
      <c r="JXU306" s="333"/>
      <c r="JXV306" s="223"/>
      <c r="JXW306" s="418"/>
      <c r="JXX306" s="418"/>
      <c r="JXY306" s="331"/>
      <c r="JXZ306" s="332"/>
      <c r="JYA306" s="418"/>
      <c r="JYB306" s="223"/>
      <c r="JYC306" s="223"/>
      <c r="JYD306" s="333"/>
      <c r="JYE306" s="333"/>
      <c r="JYF306" s="223"/>
      <c r="JYG306" s="418"/>
      <c r="JYH306" s="418"/>
      <c r="JYI306" s="331"/>
      <c r="JYJ306" s="332"/>
      <c r="JYK306" s="418"/>
      <c r="JYL306" s="223"/>
      <c r="JYM306" s="223"/>
      <c r="JYN306" s="333"/>
      <c r="JYO306" s="333"/>
      <c r="JYP306" s="223"/>
      <c r="JYQ306" s="418"/>
      <c r="JYR306" s="418"/>
      <c r="JYS306" s="331"/>
      <c r="JYT306" s="332"/>
      <c r="JYU306" s="418"/>
      <c r="JYV306" s="223"/>
      <c r="JYW306" s="223"/>
      <c r="JYX306" s="333"/>
      <c r="JYY306" s="333"/>
      <c r="JYZ306" s="223"/>
      <c r="JZA306" s="418"/>
      <c r="JZB306" s="418"/>
      <c r="JZC306" s="331"/>
      <c r="JZD306" s="332"/>
      <c r="JZE306" s="418"/>
      <c r="JZF306" s="223"/>
      <c r="JZG306" s="223"/>
      <c r="JZH306" s="333"/>
      <c r="JZI306" s="333"/>
      <c r="JZJ306" s="223"/>
      <c r="JZK306" s="418"/>
      <c r="JZL306" s="418"/>
      <c r="JZM306" s="331"/>
      <c r="JZN306" s="332"/>
      <c r="JZO306" s="418"/>
      <c r="JZP306" s="223"/>
      <c r="JZQ306" s="223"/>
      <c r="JZR306" s="333"/>
      <c r="JZS306" s="333"/>
      <c r="JZT306" s="223"/>
      <c r="JZU306" s="418"/>
      <c r="JZV306" s="418"/>
      <c r="JZW306" s="331"/>
      <c r="JZX306" s="332"/>
      <c r="JZY306" s="418"/>
      <c r="JZZ306" s="223"/>
      <c r="KAA306" s="223"/>
      <c r="KAB306" s="333"/>
      <c r="KAC306" s="333"/>
      <c r="KAD306" s="223"/>
      <c r="KAE306" s="418"/>
      <c r="KAF306" s="418"/>
      <c r="KAG306" s="331"/>
      <c r="KAH306" s="332"/>
      <c r="KAI306" s="418"/>
      <c r="KAJ306" s="223"/>
      <c r="KAK306" s="223"/>
      <c r="KAL306" s="333"/>
      <c r="KAM306" s="333"/>
      <c r="KAN306" s="223"/>
      <c r="KAO306" s="418"/>
      <c r="KAP306" s="418"/>
      <c r="KAQ306" s="331"/>
      <c r="KAR306" s="332"/>
      <c r="KAS306" s="418"/>
      <c r="KAT306" s="223"/>
      <c r="KAU306" s="223"/>
      <c r="KAV306" s="333"/>
      <c r="KAW306" s="333"/>
      <c r="KAX306" s="223"/>
      <c r="KAY306" s="418"/>
      <c r="KAZ306" s="418"/>
      <c r="KBA306" s="331"/>
      <c r="KBB306" s="332"/>
      <c r="KBC306" s="418"/>
      <c r="KBD306" s="223"/>
      <c r="KBE306" s="223"/>
      <c r="KBF306" s="333"/>
      <c r="KBG306" s="333"/>
      <c r="KBH306" s="223"/>
      <c r="KBI306" s="418"/>
      <c r="KBJ306" s="418"/>
      <c r="KBK306" s="331"/>
      <c r="KBL306" s="332"/>
      <c r="KBM306" s="418"/>
      <c r="KBN306" s="223"/>
      <c r="KBO306" s="223"/>
      <c r="KBP306" s="333"/>
      <c r="KBQ306" s="333"/>
      <c r="KBR306" s="223"/>
      <c r="KBS306" s="418"/>
      <c r="KBT306" s="418"/>
      <c r="KBU306" s="331"/>
      <c r="KBV306" s="332"/>
      <c r="KBW306" s="418"/>
      <c r="KBX306" s="223"/>
      <c r="KBY306" s="223"/>
      <c r="KBZ306" s="333"/>
      <c r="KCA306" s="333"/>
      <c r="KCB306" s="223"/>
      <c r="KCC306" s="418"/>
      <c r="KCD306" s="418"/>
      <c r="KCE306" s="331"/>
      <c r="KCF306" s="332"/>
      <c r="KCG306" s="418"/>
      <c r="KCH306" s="223"/>
      <c r="KCI306" s="223"/>
      <c r="KCJ306" s="333"/>
      <c r="KCK306" s="333"/>
      <c r="KCL306" s="223"/>
      <c r="KCM306" s="418"/>
      <c r="KCN306" s="418"/>
      <c r="KCO306" s="331"/>
      <c r="KCP306" s="332"/>
      <c r="KCQ306" s="418"/>
      <c r="KCR306" s="223"/>
      <c r="KCS306" s="223"/>
      <c r="KCT306" s="333"/>
      <c r="KCU306" s="333"/>
      <c r="KCV306" s="223"/>
      <c r="KCW306" s="418"/>
      <c r="KCX306" s="418"/>
      <c r="KCY306" s="331"/>
      <c r="KCZ306" s="332"/>
      <c r="KDA306" s="418"/>
      <c r="KDB306" s="223"/>
      <c r="KDC306" s="223"/>
      <c r="KDD306" s="333"/>
      <c r="KDE306" s="333"/>
      <c r="KDF306" s="223"/>
      <c r="KDG306" s="418"/>
      <c r="KDH306" s="418"/>
      <c r="KDI306" s="331"/>
      <c r="KDJ306" s="332"/>
      <c r="KDK306" s="418"/>
      <c r="KDL306" s="223"/>
      <c r="KDM306" s="223"/>
      <c r="KDN306" s="333"/>
      <c r="KDO306" s="333"/>
      <c r="KDP306" s="223"/>
      <c r="KDQ306" s="418"/>
      <c r="KDR306" s="418"/>
      <c r="KDS306" s="331"/>
      <c r="KDT306" s="332"/>
      <c r="KDU306" s="418"/>
      <c r="KDV306" s="223"/>
      <c r="KDW306" s="223"/>
      <c r="KDX306" s="333"/>
      <c r="KDY306" s="333"/>
      <c r="KDZ306" s="223"/>
      <c r="KEA306" s="418"/>
      <c r="KEB306" s="418"/>
      <c r="KEC306" s="331"/>
      <c r="KED306" s="332"/>
      <c r="KEE306" s="418"/>
      <c r="KEF306" s="223"/>
      <c r="KEG306" s="223"/>
      <c r="KEH306" s="333"/>
      <c r="KEI306" s="333"/>
      <c r="KEJ306" s="223"/>
      <c r="KEK306" s="418"/>
      <c r="KEL306" s="418"/>
      <c r="KEM306" s="331"/>
      <c r="KEN306" s="332"/>
      <c r="KEO306" s="418"/>
      <c r="KEP306" s="223"/>
      <c r="KEQ306" s="223"/>
      <c r="KER306" s="333"/>
      <c r="KES306" s="333"/>
      <c r="KET306" s="223"/>
      <c r="KEU306" s="418"/>
      <c r="KEV306" s="418"/>
      <c r="KEW306" s="331"/>
      <c r="KEX306" s="332"/>
      <c r="KEY306" s="418"/>
      <c r="KEZ306" s="223"/>
      <c r="KFA306" s="223"/>
      <c r="KFB306" s="333"/>
      <c r="KFC306" s="333"/>
      <c r="KFD306" s="223"/>
      <c r="KFE306" s="418"/>
      <c r="KFF306" s="418"/>
      <c r="KFG306" s="331"/>
      <c r="KFH306" s="332"/>
      <c r="KFI306" s="418"/>
      <c r="KFJ306" s="223"/>
      <c r="KFK306" s="223"/>
      <c r="KFL306" s="333"/>
      <c r="KFM306" s="333"/>
      <c r="KFN306" s="223"/>
      <c r="KFO306" s="418"/>
      <c r="KFP306" s="418"/>
      <c r="KFQ306" s="331"/>
      <c r="KFR306" s="332"/>
      <c r="KFS306" s="418"/>
      <c r="KFT306" s="223"/>
      <c r="KFU306" s="223"/>
      <c r="KFV306" s="333"/>
      <c r="KFW306" s="333"/>
      <c r="KFX306" s="223"/>
      <c r="KFY306" s="418"/>
      <c r="KFZ306" s="418"/>
      <c r="KGA306" s="331"/>
      <c r="KGB306" s="332"/>
      <c r="KGC306" s="418"/>
      <c r="KGD306" s="223"/>
      <c r="KGE306" s="223"/>
      <c r="KGF306" s="333"/>
      <c r="KGG306" s="333"/>
      <c r="KGH306" s="223"/>
      <c r="KGI306" s="418"/>
      <c r="KGJ306" s="418"/>
      <c r="KGK306" s="331"/>
      <c r="KGL306" s="332"/>
      <c r="KGM306" s="418"/>
      <c r="KGN306" s="223"/>
      <c r="KGO306" s="223"/>
      <c r="KGP306" s="333"/>
      <c r="KGQ306" s="333"/>
      <c r="KGR306" s="223"/>
      <c r="KGS306" s="418"/>
      <c r="KGT306" s="418"/>
      <c r="KGU306" s="331"/>
      <c r="KGV306" s="332"/>
      <c r="KGW306" s="418"/>
      <c r="KGX306" s="223"/>
      <c r="KGY306" s="223"/>
      <c r="KGZ306" s="333"/>
      <c r="KHA306" s="333"/>
      <c r="KHB306" s="223"/>
      <c r="KHC306" s="418"/>
      <c r="KHD306" s="418"/>
      <c r="KHE306" s="331"/>
      <c r="KHF306" s="332"/>
      <c r="KHG306" s="418"/>
      <c r="KHH306" s="223"/>
      <c r="KHI306" s="223"/>
      <c r="KHJ306" s="333"/>
      <c r="KHK306" s="333"/>
      <c r="KHL306" s="223"/>
      <c r="KHM306" s="418"/>
      <c r="KHN306" s="418"/>
      <c r="KHO306" s="331"/>
      <c r="KHP306" s="332"/>
      <c r="KHQ306" s="418"/>
      <c r="KHR306" s="223"/>
      <c r="KHS306" s="223"/>
      <c r="KHT306" s="333"/>
      <c r="KHU306" s="333"/>
      <c r="KHV306" s="223"/>
      <c r="KHW306" s="418"/>
      <c r="KHX306" s="418"/>
      <c r="KHY306" s="331"/>
      <c r="KHZ306" s="332"/>
      <c r="KIA306" s="418"/>
      <c r="KIB306" s="223"/>
      <c r="KIC306" s="223"/>
      <c r="KID306" s="333"/>
      <c r="KIE306" s="333"/>
      <c r="KIF306" s="223"/>
      <c r="KIG306" s="418"/>
      <c r="KIH306" s="418"/>
      <c r="KII306" s="331"/>
      <c r="KIJ306" s="332"/>
      <c r="KIK306" s="418"/>
      <c r="KIL306" s="223"/>
      <c r="KIM306" s="223"/>
      <c r="KIN306" s="333"/>
      <c r="KIO306" s="333"/>
      <c r="KIP306" s="223"/>
      <c r="KIQ306" s="418"/>
      <c r="KIR306" s="418"/>
      <c r="KIS306" s="331"/>
      <c r="KIT306" s="332"/>
      <c r="KIU306" s="418"/>
      <c r="KIV306" s="223"/>
      <c r="KIW306" s="223"/>
      <c r="KIX306" s="333"/>
      <c r="KIY306" s="333"/>
      <c r="KIZ306" s="223"/>
      <c r="KJA306" s="418"/>
      <c r="KJB306" s="418"/>
      <c r="KJC306" s="331"/>
      <c r="KJD306" s="332"/>
      <c r="KJE306" s="418"/>
      <c r="KJF306" s="223"/>
      <c r="KJG306" s="223"/>
      <c r="KJH306" s="333"/>
      <c r="KJI306" s="333"/>
      <c r="KJJ306" s="223"/>
      <c r="KJK306" s="418"/>
      <c r="KJL306" s="418"/>
      <c r="KJM306" s="331"/>
      <c r="KJN306" s="332"/>
      <c r="KJO306" s="418"/>
      <c r="KJP306" s="223"/>
      <c r="KJQ306" s="223"/>
      <c r="KJR306" s="333"/>
      <c r="KJS306" s="333"/>
      <c r="KJT306" s="223"/>
      <c r="KJU306" s="418"/>
      <c r="KJV306" s="418"/>
      <c r="KJW306" s="331"/>
      <c r="KJX306" s="332"/>
      <c r="KJY306" s="418"/>
      <c r="KJZ306" s="223"/>
      <c r="KKA306" s="223"/>
      <c r="KKB306" s="333"/>
      <c r="KKC306" s="333"/>
      <c r="KKD306" s="223"/>
      <c r="KKE306" s="418"/>
      <c r="KKF306" s="418"/>
      <c r="KKG306" s="331"/>
      <c r="KKH306" s="332"/>
      <c r="KKI306" s="418"/>
      <c r="KKJ306" s="223"/>
      <c r="KKK306" s="223"/>
      <c r="KKL306" s="333"/>
      <c r="KKM306" s="333"/>
      <c r="KKN306" s="223"/>
      <c r="KKO306" s="418"/>
      <c r="KKP306" s="418"/>
      <c r="KKQ306" s="331"/>
      <c r="KKR306" s="332"/>
      <c r="KKS306" s="418"/>
      <c r="KKT306" s="223"/>
      <c r="KKU306" s="223"/>
      <c r="KKV306" s="333"/>
      <c r="KKW306" s="333"/>
      <c r="KKX306" s="223"/>
      <c r="KKY306" s="418"/>
      <c r="KKZ306" s="418"/>
      <c r="KLA306" s="331"/>
      <c r="KLB306" s="332"/>
      <c r="KLC306" s="418"/>
      <c r="KLD306" s="223"/>
      <c r="KLE306" s="223"/>
      <c r="KLF306" s="333"/>
      <c r="KLG306" s="333"/>
      <c r="KLH306" s="223"/>
      <c r="KLI306" s="418"/>
      <c r="KLJ306" s="418"/>
      <c r="KLK306" s="331"/>
      <c r="KLL306" s="332"/>
      <c r="KLM306" s="418"/>
      <c r="KLN306" s="223"/>
      <c r="KLO306" s="223"/>
      <c r="KLP306" s="333"/>
      <c r="KLQ306" s="333"/>
      <c r="KLR306" s="223"/>
      <c r="KLS306" s="418"/>
      <c r="KLT306" s="418"/>
      <c r="KLU306" s="331"/>
      <c r="KLV306" s="332"/>
      <c r="KLW306" s="418"/>
      <c r="KLX306" s="223"/>
      <c r="KLY306" s="223"/>
      <c r="KLZ306" s="333"/>
      <c r="KMA306" s="333"/>
      <c r="KMB306" s="223"/>
      <c r="KMC306" s="418"/>
      <c r="KMD306" s="418"/>
      <c r="KME306" s="331"/>
      <c r="KMF306" s="332"/>
      <c r="KMG306" s="418"/>
      <c r="KMH306" s="223"/>
      <c r="KMI306" s="223"/>
      <c r="KMJ306" s="333"/>
      <c r="KMK306" s="333"/>
      <c r="KML306" s="223"/>
      <c r="KMM306" s="418"/>
      <c r="KMN306" s="418"/>
      <c r="KMO306" s="331"/>
      <c r="KMP306" s="332"/>
      <c r="KMQ306" s="418"/>
      <c r="KMR306" s="223"/>
      <c r="KMS306" s="223"/>
      <c r="KMT306" s="333"/>
      <c r="KMU306" s="333"/>
      <c r="KMV306" s="223"/>
      <c r="KMW306" s="418"/>
      <c r="KMX306" s="418"/>
      <c r="KMY306" s="331"/>
      <c r="KMZ306" s="332"/>
      <c r="KNA306" s="418"/>
      <c r="KNB306" s="223"/>
      <c r="KNC306" s="223"/>
      <c r="KND306" s="333"/>
      <c r="KNE306" s="333"/>
      <c r="KNF306" s="223"/>
      <c r="KNG306" s="418"/>
      <c r="KNH306" s="418"/>
      <c r="KNI306" s="331"/>
      <c r="KNJ306" s="332"/>
      <c r="KNK306" s="418"/>
      <c r="KNL306" s="223"/>
      <c r="KNM306" s="223"/>
      <c r="KNN306" s="333"/>
      <c r="KNO306" s="333"/>
      <c r="KNP306" s="223"/>
      <c r="KNQ306" s="418"/>
      <c r="KNR306" s="418"/>
      <c r="KNS306" s="331"/>
      <c r="KNT306" s="332"/>
      <c r="KNU306" s="418"/>
      <c r="KNV306" s="223"/>
      <c r="KNW306" s="223"/>
      <c r="KNX306" s="333"/>
      <c r="KNY306" s="333"/>
      <c r="KNZ306" s="223"/>
      <c r="KOA306" s="418"/>
      <c r="KOB306" s="418"/>
      <c r="KOC306" s="331"/>
      <c r="KOD306" s="332"/>
      <c r="KOE306" s="418"/>
      <c r="KOF306" s="223"/>
      <c r="KOG306" s="223"/>
      <c r="KOH306" s="333"/>
      <c r="KOI306" s="333"/>
      <c r="KOJ306" s="223"/>
      <c r="KOK306" s="418"/>
      <c r="KOL306" s="418"/>
      <c r="KOM306" s="331"/>
      <c r="KON306" s="332"/>
      <c r="KOO306" s="418"/>
      <c r="KOP306" s="223"/>
      <c r="KOQ306" s="223"/>
      <c r="KOR306" s="333"/>
      <c r="KOS306" s="333"/>
      <c r="KOT306" s="223"/>
      <c r="KOU306" s="418"/>
      <c r="KOV306" s="418"/>
      <c r="KOW306" s="331"/>
      <c r="KOX306" s="332"/>
      <c r="KOY306" s="418"/>
      <c r="KOZ306" s="223"/>
      <c r="KPA306" s="223"/>
      <c r="KPB306" s="333"/>
      <c r="KPC306" s="333"/>
      <c r="KPD306" s="223"/>
      <c r="KPE306" s="418"/>
      <c r="KPF306" s="418"/>
      <c r="KPG306" s="331"/>
      <c r="KPH306" s="332"/>
      <c r="KPI306" s="418"/>
      <c r="KPJ306" s="223"/>
      <c r="KPK306" s="223"/>
      <c r="KPL306" s="333"/>
      <c r="KPM306" s="333"/>
      <c r="KPN306" s="223"/>
      <c r="KPO306" s="418"/>
      <c r="KPP306" s="418"/>
      <c r="KPQ306" s="331"/>
      <c r="KPR306" s="332"/>
      <c r="KPS306" s="418"/>
      <c r="KPT306" s="223"/>
      <c r="KPU306" s="223"/>
      <c r="KPV306" s="333"/>
      <c r="KPW306" s="333"/>
      <c r="KPX306" s="223"/>
      <c r="KPY306" s="418"/>
      <c r="KPZ306" s="418"/>
      <c r="KQA306" s="331"/>
      <c r="KQB306" s="332"/>
      <c r="KQC306" s="418"/>
      <c r="KQD306" s="223"/>
      <c r="KQE306" s="223"/>
      <c r="KQF306" s="333"/>
      <c r="KQG306" s="333"/>
      <c r="KQH306" s="223"/>
      <c r="KQI306" s="418"/>
      <c r="KQJ306" s="418"/>
      <c r="KQK306" s="331"/>
      <c r="KQL306" s="332"/>
      <c r="KQM306" s="418"/>
      <c r="KQN306" s="223"/>
      <c r="KQO306" s="223"/>
      <c r="KQP306" s="333"/>
      <c r="KQQ306" s="333"/>
      <c r="KQR306" s="223"/>
      <c r="KQS306" s="418"/>
      <c r="KQT306" s="418"/>
      <c r="KQU306" s="331"/>
      <c r="KQV306" s="332"/>
      <c r="KQW306" s="418"/>
      <c r="KQX306" s="223"/>
      <c r="KQY306" s="223"/>
      <c r="KQZ306" s="333"/>
      <c r="KRA306" s="333"/>
      <c r="KRB306" s="223"/>
      <c r="KRC306" s="418"/>
      <c r="KRD306" s="418"/>
      <c r="KRE306" s="331"/>
      <c r="KRF306" s="332"/>
      <c r="KRG306" s="418"/>
      <c r="KRH306" s="223"/>
      <c r="KRI306" s="223"/>
      <c r="KRJ306" s="333"/>
      <c r="KRK306" s="333"/>
      <c r="KRL306" s="223"/>
      <c r="KRM306" s="418"/>
      <c r="KRN306" s="418"/>
      <c r="KRO306" s="331"/>
      <c r="KRP306" s="332"/>
      <c r="KRQ306" s="418"/>
      <c r="KRR306" s="223"/>
      <c r="KRS306" s="223"/>
      <c r="KRT306" s="333"/>
      <c r="KRU306" s="333"/>
      <c r="KRV306" s="223"/>
      <c r="KRW306" s="418"/>
      <c r="KRX306" s="418"/>
      <c r="KRY306" s="331"/>
      <c r="KRZ306" s="332"/>
      <c r="KSA306" s="418"/>
      <c r="KSB306" s="223"/>
      <c r="KSC306" s="223"/>
      <c r="KSD306" s="333"/>
      <c r="KSE306" s="333"/>
      <c r="KSF306" s="223"/>
      <c r="KSG306" s="418"/>
      <c r="KSH306" s="418"/>
      <c r="KSI306" s="331"/>
      <c r="KSJ306" s="332"/>
      <c r="KSK306" s="418"/>
      <c r="KSL306" s="223"/>
      <c r="KSM306" s="223"/>
      <c r="KSN306" s="333"/>
      <c r="KSO306" s="333"/>
      <c r="KSP306" s="223"/>
      <c r="KSQ306" s="418"/>
      <c r="KSR306" s="418"/>
      <c r="KSS306" s="331"/>
      <c r="KST306" s="332"/>
      <c r="KSU306" s="418"/>
      <c r="KSV306" s="223"/>
      <c r="KSW306" s="223"/>
      <c r="KSX306" s="333"/>
      <c r="KSY306" s="333"/>
      <c r="KSZ306" s="223"/>
      <c r="KTA306" s="418"/>
      <c r="KTB306" s="418"/>
      <c r="KTC306" s="331"/>
      <c r="KTD306" s="332"/>
      <c r="KTE306" s="418"/>
      <c r="KTF306" s="223"/>
      <c r="KTG306" s="223"/>
      <c r="KTH306" s="333"/>
      <c r="KTI306" s="333"/>
      <c r="KTJ306" s="223"/>
      <c r="KTK306" s="418"/>
      <c r="KTL306" s="418"/>
      <c r="KTM306" s="331"/>
      <c r="KTN306" s="332"/>
      <c r="KTO306" s="418"/>
      <c r="KTP306" s="223"/>
      <c r="KTQ306" s="223"/>
      <c r="KTR306" s="333"/>
      <c r="KTS306" s="333"/>
      <c r="KTT306" s="223"/>
      <c r="KTU306" s="418"/>
      <c r="KTV306" s="418"/>
      <c r="KTW306" s="331"/>
      <c r="KTX306" s="332"/>
      <c r="KTY306" s="418"/>
      <c r="KTZ306" s="223"/>
      <c r="KUA306" s="223"/>
      <c r="KUB306" s="333"/>
      <c r="KUC306" s="333"/>
      <c r="KUD306" s="223"/>
      <c r="KUE306" s="418"/>
      <c r="KUF306" s="418"/>
      <c r="KUG306" s="331"/>
      <c r="KUH306" s="332"/>
      <c r="KUI306" s="418"/>
      <c r="KUJ306" s="223"/>
      <c r="KUK306" s="223"/>
      <c r="KUL306" s="333"/>
      <c r="KUM306" s="333"/>
      <c r="KUN306" s="223"/>
      <c r="KUO306" s="418"/>
      <c r="KUP306" s="418"/>
      <c r="KUQ306" s="331"/>
      <c r="KUR306" s="332"/>
      <c r="KUS306" s="418"/>
      <c r="KUT306" s="223"/>
      <c r="KUU306" s="223"/>
      <c r="KUV306" s="333"/>
      <c r="KUW306" s="333"/>
      <c r="KUX306" s="223"/>
      <c r="KUY306" s="418"/>
      <c r="KUZ306" s="418"/>
      <c r="KVA306" s="331"/>
      <c r="KVB306" s="332"/>
      <c r="KVC306" s="418"/>
      <c r="KVD306" s="223"/>
      <c r="KVE306" s="223"/>
      <c r="KVF306" s="333"/>
      <c r="KVG306" s="333"/>
      <c r="KVH306" s="223"/>
      <c r="KVI306" s="418"/>
      <c r="KVJ306" s="418"/>
      <c r="KVK306" s="331"/>
      <c r="KVL306" s="332"/>
      <c r="KVM306" s="418"/>
      <c r="KVN306" s="223"/>
      <c r="KVO306" s="223"/>
      <c r="KVP306" s="333"/>
      <c r="KVQ306" s="333"/>
      <c r="KVR306" s="223"/>
      <c r="KVS306" s="418"/>
      <c r="KVT306" s="418"/>
      <c r="KVU306" s="331"/>
      <c r="KVV306" s="332"/>
      <c r="KVW306" s="418"/>
      <c r="KVX306" s="223"/>
      <c r="KVY306" s="223"/>
      <c r="KVZ306" s="333"/>
      <c r="KWA306" s="333"/>
      <c r="KWB306" s="223"/>
      <c r="KWC306" s="418"/>
      <c r="KWD306" s="418"/>
      <c r="KWE306" s="331"/>
      <c r="KWF306" s="332"/>
      <c r="KWG306" s="418"/>
      <c r="KWH306" s="223"/>
      <c r="KWI306" s="223"/>
      <c r="KWJ306" s="333"/>
      <c r="KWK306" s="333"/>
      <c r="KWL306" s="223"/>
      <c r="KWM306" s="418"/>
      <c r="KWN306" s="418"/>
      <c r="KWO306" s="331"/>
      <c r="KWP306" s="332"/>
      <c r="KWQ306" s="418"/>
      <c r="KWR306" s="223"/>
      <c r="KWS306" s="223"/>
      <c r="KWT306" s="333"/>
      <c r="KWU306" s="333"/>
      <c r="KWV306" s="223"/>
      <c r="KWW306" s="418"/>
      <c r="KWX306" s="418"/>
      <c r="KWY306" s="331"/>
      <c r="KWZ306" s="332"/>
      <c r="KXA306" s="418"/>
      <c r="KXB306" s="223"/>
      <c r="KXC306" s="223"/>
      <c r="KXD306" s="333"/>
      <c r="KXE306" s="333"/>
      <c r="KXF306" s="223"/>
      <c r="KXG306" s="418"/>
      <c r="KXH306" s="418"/>
      <c r="KXI306" s="331"/>
      <c r="KXJ306" s="332"/>
      <c r="KXK306" s="418"/>
      <c r="KXL306" s="223"/>
      <c r="KXM306" s="223"/>
      <c r="KXN306" s="333"/>
      <c r="KXO306" s="333"/>
      <c r="KXP306" s="223"/>
      <c r="KXQ306" s="418"/>
      <c r="KXR306" s="418"/>
      <c r="KXS306" s="331"/>
      <c r="KXT306" s="332"/>
      <c r="KXU306" s="418"/>
      <c r="KXV306" s="223"/>
      <c r="KXW306" s="223"/>
      <c r="KXX306" s="333"/>
      <c r="KXY306" s="333"/>
      <c r="KXZ306" s="223"/>
      <c r="KYA306" s="418"/>
      <c r="KYB306" s="418"/>
      <c r="KYC306" s="331"/>
      <c r="KYD306" s="332"/>
      <c r="KYE306" s="418"/>
      <c r="KYF306" s="223"/>
      <c r="KYG306" s="223"/>
      <c r="KYH306" s="333"/>
      <c r="KYI306" s="333"/>
      <c r="KYJ306" s="223"/>
      <c r="KYK306" s="418"/>
      <c r="KYL306" s="418"/>
      <c r="KYM306" s="331"/>
      <c r="KYN306" s="332"/>
      <c r="KYO306" s="418"/>
      <c r="KYP306" s="223"/>
      <c r="KYQ306" s="223"/>
      <c r="KYR306" s="333"/>
      <c r="KYS306" s="333"/>
      <c r="KYT306" s="223"/>
      <c r="KYU306" s="418"/>
      <c r="KYV306" s="418"/>
      <c r="KYW306" s="331"/>
      <c r="KYX306" s="332"/>
      <c r="KYY306" s="418"/>
      <c r="KYZ306" s="223"/>
      <c r="KZA306" s="223"/>
      <c r="KZB306" s="333"/>
      <c r="KZC306" s="333"/>
      <c r="KZD306" s="223"/>
      <c r="KZE306" s="418"/>
      <c r="KZF306" s="418"/>
      <c r="KZG306" s="331"/>
      <c r="KZH306" s="332"/>
      <c r="KZI306" s="418"/>
      <c r="KZJ306" s="223"/>
      <c r="KZK306" s="223"/>
      <c r="KZL306" s="333"/>
      <c r="KZM306" s="333"/>
      <c r="KZN306" s="223"/>
      <c r="KZO306" s="418"/>
      <c r="KZP306" s="418"/>
      <c r="KZQ306" s="331"/>
      <c r="KZR306" s="332"/>
      <c r="KZS306" s="418"/>
      <c r="KZT306" s="223"/>
      <c r="KZU306" s="223"/>
      <c r="KZV306" s="333"/>
      <c r="KZW306" s="333"/>
      <c r="KZX306" s="223"/>
      <c r="KZY306" s="418"/>
      <c r="KZZ306" s="418"/>
      <c r="LAA306" s="331"/>
      <c r="LAB306" s="332"/>
      <c r="LAC306" s="418"/>
      <c r="LAD306" s="223"/>
      <c r="LAE306" s="223"/>
      <c r="LAF306" s="333"/>
      <c r="LAG306" s="333"/>
      <c r="LAH306" s="223"/>
      <c r="LAI306" s="418"/>
      <c r="LAJ306" s="418"/>
      <c r="LAK306" s="331"/>
      <c r="LAL306" s="332"/>
      <c r="LAM306" s="418"/>
      <c r="LAN306" s="223"/>
      <c r="LAO306" s="223"/>
      <c r="LAP306" s="333"/>
      <c r="LAQ306" s="333"/>
      <c r="LAR306" s="223"/>
      <c r="LAS306" s="418"/>
      <c r="LAT306" s="418"/>
      <c r="LAU306" s="331"/>
      <c r="LAV306" s="332"/>
      <c r="LAW306" s="418"/>
      <c r="LAX306" s="223"/>
      <c r="LAY306" s="223"/>
      <c r="LAZ306" s="333"/>
      <c r="LBA306" s="333"/>
      <c r="LBB306" s="223"/>
      <c r="LBC306" s="418"/>
      <c r="LBD306" s="418"/>
      <c r="LBE306" s="331"/>
      <c r="LBF306" s="332"/>
      <c r="LBG306" s="418"/>
      <c r="LBH306" s="223"/>
      <c r="LBI306" s="223"/>
      <c r="LBJ306" s="333"/>
      <c r="LBK306" s="333"/>
      <c r="LBL306" s="223"/>
      <c r="LBM306" s="418"/>
      <c r="LBN306" s="418"/>
      <c r="LBO306" s="331"/>
      <c r="LBP306" s="332"/>
      <c r="LBQ306" s="418"/>
      <c r="LBR306" s="223"/>
      <c r="LBS306" s="223"/>
      <c r="LBT306" s="333"/>
      <c r="LBU306" s="333"/>
      <c r="LBV306" s="223"/>
      <c r="LBW306" s="418"/>
      <c r="LBX306" s="418"/>
      <c r="LBY306" s="331"/>
      <c r="LBZ306" s="332"/>
      <c r="LCA306" s="418"/>
      <c r="LCB306" s="223"/>
      <c r="LCC306" s="223"/>
      <c r="LCD306" s="333"/>
      <c r="LCE306" s="333"/>
      <c r="LCF306" s="223"/>
      <c r="LCG306" s="418"/>
      <c r="LCH306" s="418"/>
      <c r="LCI306" s="331"/>
      <c r="LCJ306" s="332"/>
      <c r="LCK306" s="418"/>
      <c r="LCL306" s="223"/>
      <c r="LCM306" s="223"/>
      <c r="LCN306" s="333"/>
      <c r="LCO306" s="333"/>
      <c r="LCP306" s="223"/>
      <c r="LCQ306" s="418"/>
      <c r="LCR306" s="418"/>
      <c r="LCS306" s="331"/>
      <c r="LCT306" s="332"/>
      <c r="LCU306" s="418"/>
      <c r="LCV306" s="223"/>
      <c r="LCW306" s="223"/>
      <c r="LCX306" s="333"/>
      <c r="LCY306" s="333"/>
      <c r="LCZ306" s="223"/>
      <c r="LDA306" s="418"/>
      <c r="LDB306" s="418"/>
      <c r="LDC306" s="331"/>
      <c r="LDD306" s="332"/>
      <c r="LDE306" s="418"/>
      <c r="LDF306" s="223"/>
      <c r="LDG306" s="223"/>
      <c r="LDH306" s="333"/>
      <c r="LDI306" s="333"/>
      <c r="LDJ306" s="223"/>
      <c r="LDK306" s="418"/>
      <c r="LDL306" s="418"/>
      <c r="LDM306" s="331"/>
      <c r="LDN306" s="332"/>
      <c r="LDO306" s="418"/>
      <c r="LDP306" s="223"/>
      <c r="LDQ306" s="223"/>
      <c r="LDR306" s="333"/>
      <c r="LDS306" s="333"/>
      <c r="LDT306" s="223"/>
      <c r="LDU306" s="418"/>
      <c r="LDV306" s="418"/>
      <c r="LDW306" s="331"/>
      <c r="LDX306" s="332"/>
      <c r="LDY306" s="418"/>
      <c r="LDZ306" s="223"/>
      <c r="LEA306" s="223"/>
      <c r="LEB306" s="333"/>
      <c r="LEC306" s="333"/>
      <c r="LED306" s="223"/>
      <c r="LEE306" s="418"/>
      <c r="LEF306" s="418"/>
      <c r="LEG306" s="331"/>
      <c r="LEH306" s="332"/>
      <c r="LEI306" s="418"/>
      <c r="LEJ306" s="223"/>
      <c r="LEK306" s="223"/>
      <c r="LEL306" s="333"/>
      <c r="LEM306" s="333"/>
      <c r="LEN306" s="223"/>
      <c r="LEO306" s="418"/>
      <c r="LEP306" s="418"/>
      <c r="LEQ306" s="331"/>
      <c r="LER306" s="332"/>
      <c r="LES306" s="418"/>
      <c r="LET306" s="223"/>
      <c r="LEU306" s="223"/>
      <c r="LEV306" s="333"/>
      <c r="LEW306" s="333"/>
      <c r="LEX306" s="223"/>
      <c r="LEY306" s="418"/>
      <c r="LEZ306" s="418"/>
      <c r="LFA306" s="331"/>
      <c r="LFB306" s="332"/>
      <c r="LFC306" s="418"/>
      <c r="LFD306" s="223"/>
      <c r="LFE306" s="223"/>
      <c r="LFF306" s="333"/>
      <c r="LFG306" s="333"/>
      <c r="LFH306" s="223"/>
      <c r="LFI306" s="418"/>
      <c r="LFJ306" s="418"/>
      <c r="LFK306" s="331"/>
      <c r="LFL306" s="332"/>
      <c r="LFM306" s="418"/>
      <c r="LFN306" s="223"/>
      <c r="LFO306" s="223"/>
      <c r="LFP306" s="333"/>
      <c r="LFQ306" s="333"/>
      <c r="LFR306" s="223"/>
      <c r="LFS306" s="418"/>
      <c r="LFT306" s="418"/>
      <c r="LFU306" s="331"/>
      <c r="LFV306" s="332"/>
      <c r="LFW306" s="418"/>
      <c r="LFX306" s="223"/>
      <c r="LFY306" s="223"/>
      <c r="LFZ306" s="333"/>
      <c r="LGA306" s="333"/>
      <c r="LGB306" s="223"/>
      <c r="LGC306" s="418"/>
      <c r="LGD306" s="418"/>
      <c r="LGE306" s="331"/>
      <c r="LGF306" s="332"/>
      <c r="LGG306" s="418"/>
      <c r="LGH306" s="223"/>
      <c r="LGI306" s="223"/>
      <c r="LGJ306" s="333"/>
      <c r="LGK306" s="333"/>
      <c r="LGL306" s="223"/>
      <c r="LGM306" s="418"/>
      <c r="LGN306" s="418"/>
      <c r="LGO306" s="331"/>
      <c r="LGP306" s="332"/>
      <c r="LGQ306" s="418"/>
      <c r="LGR306" s="223"/>
      <c r="LGS306" s="223"/>
      <c r="LGT306" s="333"/>
      <c r="LGU306" s="333"/>
      <c r="LGV306" s="223"/>
      <c r="LGW306" s="418"/>
      <c r="LGX306" s="418"/>
      <c r="LGY306" s="331"/>
      <c r="LGZ306" s="332"/>
      <c r="LHA306" s="418"/>
      <c r="LHB306" s="223"/>
      <c r="LHC306" s="223"/>
      <c r="LHD306" s="333"/>
      <c r="LHE306" s="333"/>
      <c r="LHF306" s="223"/>
      <c r="LHG306" s="418"/>
      <c r="LHH306" s="418"/>
      <c r="LHI306" s="331"/>
      <c r="LHJ306" s="332"/>
      <c r="LHK306" s="418"/>
      <c r="LHL306" s="223"/>
      <c r="LHM306" s="223"/>
      <c r="LHN306" s="333"/>
      <c r="LHO306" s="333"/>
      <c r="LHP306" s="223"/>
      <c r="LHQ306" s="418"/>
      <c r="LHR306" s="418"/>
      <c r="LHS306" s="331"/>
      <c r="LHT306" s="332"/>
      <c r="LHU306" s="418"/>
      <c r="LHV306" s="223"/>
      <c r="LHW306" s="223"/>
      <c r="LHX306" s="333"/>
      <c r="LHY306" s="333"/>
      <c r="LHZ306" s="223"/>
      <c r="LIA306" s="418"/>
      <c r="LIB306" s="418"/>
      <c r="LIC306" s="331"/>
      <c r="LID306" s="332"/>
      <c r="LIE306" s="418"/>
      <c r="LIF306" s="223"/>
      <c r="LIG306" s="223"/>
      <c r="LIH306" s="333"/>
      <c r="LII306" s="333"/>
      <c r="LIJ306" s="223"/>
      <c r="LIK306" s="418"/>
      <c r="LIL306" s="418"/>
      <c r="LIM306" s="331"/>
      <c r="LIN306" s="332"/>
      <c r="LIO306" s="418"/>
      <c r="LIP306" s="223"/>
      <c r="LIQ306" s="223"/>
      <c r="LIR306" s="333"/>
      <c r="LIS306" s="333"/>
      <c r="LIT306" s="223"/>
      <c r="LIU306" s="418"/>
      <c r="LIV306" s="418"/>
      <c r="LIW306" s="331"/>
      <c r="LIX306" s="332"/>
      <c r="LIY306" s="418"/>
      <c r="LIZ306" s="223"/>
      <c r="LJA306" s="223"/>
      <c r="LJB306" s="333"/>
      <c r="LJC306" s="333"/>
      <c r="LJD306" s="223"/>
      <c r="LJE306" s="418"/>
      <c r="LJF306" s="418"/>
      <c r="LJG306" s="331"/>
      <c r="LJH306" s="332"/>
      <c r="LJI306" s="418"/>
      <c r="LJJ306" s="223"/>
      <c r="LJK306" s="223"/>
      <c r="LJL306" s="333"/>
      <c r="LJM306" s="333"/>
      <c r="LJN306" s="223"/>
      <c r="LJO306" s="418"/>
      <c r="LJP306" s="418"/>
      <c r="LJQ306" s="331"/>
      <c r="LJR306" s="332"/>
      <c r="LJS306" s="418"/>
      <c r="LJT306" s="223"/>
      <c r="LJU306" s="223"/>
      <c r="LJV306" s="333"/>
      <c r="LJW306" s="333"/>
      <c r="LJX306" s="223"/>
      <c r="LJY306" s="418"/>
      <c r="LJZ306" s="418"/>
      <c r="LKA306" s="331"/>
      <c r="LKB306" s="332"/>
      <c r="LKC306" s="418"/>
      <c r="LKD306" s="223"/>
      <c r="LKE306" s="223"/>
      <c r="LKF306" s="333"/>
      <c r="LKG306" s="333"/>
      <c r="LKH306" s="223"/>
      <c r="LKI306" s="418"/>
      <c r="LKJ306" s="418"/>
      <c r="LKK306" s="331"/>
      <c r="LKL306" s="332"/>
      <c r="LKM306" s="418"/>
      <c r="LKN306" s="223"/>
      <c r="LKO306" s="223"/>
      <c r="LKP306" s="333"/>
      <c r="LKQ306" s="333"/>
      <c r="LKR306" s="223"/>
      <c r="LKS306" s="418"/>
      <c r="LKT306" s="418"/>
      <c r="LKU306" s="331"/>
      <c r="LKV306" s="332"/>
      <c r="LKW306" s="418"/>
      <c r="LKX306" s="223"/>
      <c r="LKY306" s="223"/>
      <c r="LKZ306" s="333"/>
      <c r="LLA306" s="333"/>
      <c r="LLB306" s="223"/>
      <c r="LLC306" s="418"/>
      <c r="LLD306" s="418"/>
      <c r="LLE306" s="331"/>
      <c r="LLF306" s="332"/>
      <c r="LLG306" s="418"/>
      <c r="LLH306" s="223"/>
      <c r="LLI306" s="223"/>
      <c r="LLJ306" s="333"/>
      <c r="LLK306" s="333"/>
      <c r="LLL306" s="223"/>
      <c r="LLM306" s="418"/>
      <c r="LLN306" s="418"/>
      <c r="LLO306" s="331"/>
      <c r="LLP306" s="332"/>
      <c r="LLQ306" s="418"/>
      <c r="LLR306" s="223"/>
      <c r="LLS306" s="223"/>
      <c r="LLT306" s="333"/>
      <c r="LLU306" s="333"/>
      <c r="LLV306" s="223"/>
      <c r="LLW306" s="418"/>
      <c r="LLX306" s="418"/>
      <c r="LLY306" s="331"/>
      <c r="LLZ306" s="332"/>
      <c r="LMA306" s="418"/>
      <c r="LMB306" s="223"/>
      <c r="LMC306" s="223"/>
      <c r="LMD306" s="333"/>
      <c r="LME306" s="333"/>
      <c r="LMF306" s="223"/>
      <c r="LMG306" s="418"/>
      <c r="LMH306" s="418"/>
      <c r="LMI306" s="331"/>
      <c r="LMJ306" s="332"/>
      <c r="LMK306" s="418"/>
      <c r="LML306" s="223"/>
      <c r="LMM306" s="223"/>
      <c r="LMN306" s="333"/>
      <c r="LMO306" s="333"/>
      <c r="LMP306" s="223"/>
      <c r="LMQ306" s="418"/>
      <c r="LMR306" s="418"/>
      <c r="LMS306" s="331"/>
      <c r="LMT306" s="332"/>
      <c r="LMU306" s="418"/>
      <c r="LMV306" s="223"/>
      <c r="LMW306" s="223"/>
      <c r="LMX306" s="333"/>
      <c r="LMY306" s="333"/>
      <c r="LMZ306" s="223"/>
      <c r="LNA306" s="418"/>
      <c r="LNB306" s="418"/>
      <c r="LNC306" s="331"/>
      <c r="LND306" s="332"/>
      <c r="LNE306" s="418"/>
      <c r="LNF306" s="223"/>
      <c r="LNG306" s="223"/>
      <c r="LNH306" s="333"/>
      <c r="LNI306" s="333"/>
      <c r="LNJ306" s="223"/>
      <c r="LNK306" s="418"/>
      <c r="LNL306" s="418"/>
      <c r="LNM306" s="331"/>
      <c r="LNN306" s="332"/>
      <c r="LNO306" s="418"/>
      <c r="LNP306" s="223"/>
      <c r="LNQ306" s="223"/>
      <c r="LNR306" s="333"/>
      <c r="LNS306" s="333"/>
      <c r="LNT306" s="223"/>
      <c r="LNU306" s="418"/>
      <c r="LNV306" s="418"/>
      <c r="LNW306" s="331"/>
      <c r="LNX306" s="332"/>
      <c r="LNY306" s="418"/>
      <c r="LNZ306" s="223"/>
      <c r="LOA306" s="223"/>
      <c r="LOB306" s="333"/>
      <c r="LOC306" s="333"/>
      <c r="LOD306" s="223"/>
      <c r="LOE306" s="418"/>
      <c r="LOF306" s="418"/>
      <c r="LOG306" s="331"/>
      <c r="LOH306" s="332"/>
      <c r="LOI306" s="418"/>
      <c r="LOJ306" s="223"/>
      <c r="LOK306" s="223"/>
      <c r="LOL306" s="333"/>
      <c r="LOM306" s="333"/>
      <c r="LON306" s="223"/>
      <c r="LOO306" s="418"/>
      <c r="LOP306" s="418"/>
      <c r="LOQ306" s="331"/>
      <c r="LOR306" s="332"/>
      <c r="LOS306" s="418"/>
      <c r="LOT306" s="223"/>
      <c r="LOU306" s="223"/>
      <c r="LOV306" s="333"/>
      <c r="LOW306" s="333"/>
      <c r="LOX306" s="223"/>
      <c r="LOY306" s="418"/>
      <c r="LOZ306" s="418"/>
      <c r="LPA306" s="331"/>
      <c r="LPB306" s="332"/>
      <c r="LPC306" s="418"/>
      <c r="LPD306" s="223"/>
      <c r="LPE306" s="223"/>
      <c r="LPF306" s="333"/>
      <c r="LPG306" s="333"/>
      <c r="LPH306" s="223"/>
      <c r="LPI306" s="418"/>
      <c r="LPJ306" s="418"/>
      <c r="LPK306" s="331"/>
      <c r="LPL306" s="332"/>
      <c r="LPM306" s="418"/>
      <c r="LPN306" s="223"/>
      <c r="LPO306" s="223"/>
      <c r="LPP306" s="333"/>
      <c r="LPQ306" s="333"/>
      <c r="LPR306" s="223"/>
      <c r="LPS306" s="418"/>
      <c r="LPT306" s="418"/>
      <c r="LPU306" s="331"/>
      <c r="LPV306" s="332"/>
      <c r="LPW306" s="418"/>
      <c r="LPX306" s="223"/>
      <c r="LPY306" s="223"/>
      <c r="LPZ306" s="333"/>
      <c r="LQA306" s="333"/>
      <c r="LQB306" s="223"/>
      <c r="LQC306" s="418"/>
      <c r="LQD306" s="418"/>
      <c r="LQE306" s="331"/>
      <c r="LQF306" s="332"/>
      <c r="LQG306" s="418"/>
      <c r="LQH306" s="223"/>
      <c r="LQI306" s="223"/>
      <c r="LQJ306" s="333"/>
      <c r="LQK306" s="333"/>
      <c r="LQL306" s="223"/>
      <c r="LQM306" s="418"/>
      <c r="LQN306" s="418"/>
      <c r="LQO306" s="331"/>
      <c r="LQP306" s="332"/>
      <c r="LQQ306" s="418"/>
      <c r="LQR306" s="223"/>
      <c r="LQS306" s="223"/>
      <c r="LQT306" s="333"/>
      <c r="LQU306" s="333"/>
      <c r="LQV306" s="223"/>
      <c r="LQW306" s="418"/>
      <c r="LQX306" s="418"/>
      <c r="LQY306" s="331"/>
      <c r="LQZ306" s="332"/>
      <c r="LRA306" s="418"/>
      <c r="LRB306" s="223"/>
      <c r="LRC306" s="223"/>
      <c r="LRD306" s="333"/>
      <c r="LRE306" s="333"/>
      <c r="LRF306" s="223"/>
      <c r="LRG306" s="418"/>
      <c r="LRH306" s="418"/>
      <c r="LRI306" s="331"/>
      <c r="LRJ306" s="332"/>
      <c r="LRK306" s="418"/>
      <c r="LRL306" s="223"/>
      <c r="LRM306" s="223"/>
      <c r="LRN306" s="333"/>
      <c r="LRO306" s="333"/>
      <c r="LRP306" s="223"/>
      <c r="LRQ306" s="418"/>
      <c r="LRR306" s="418"/>
      <c r="LRS306" s="331"/>
      <c r="LRT306" s="332"/>
      <c r="LRU306" s="418"/>
      <c r="LRV306" s="223"/>
      <c r="LRW306" s="223"/>
      <c r="LRX306" s="333"/>
      <c r="LRY306" s="333"/>
      <c r="LRZ306" s="223"/>
      <c r="LSA306" s="418"/>
      <c r="LSB306" s="418"/>
      <c r="LSC306" s="331"/>
      <c r="LSD306" s="332"/>
      <c r="LSE306" s="418"/>
      <c r="LSF306" s="223"/>
      <c r="LSG306" s="223"/>
      <c r="LSH306" s="333"/>
      <c r="LSI306" s="333"/>
      <c r="LSJ306" s="223"/>
      <c r="LSK306" s="418"/>
      <c r="LSL306" s="418"/>
      <c r="LSM306" s="331"/>
      <c r="LSN306" s="332"/>
      <c r="LSO306" s="418"/>
      <c r="LSP306" s="223"/>
      <c r="LSQ306" s="223"/>
      <c r="LSR306" s="333"/>
      <c r="LSS306" s="333"/>
      <c r="LST306" s="223"/>
      <c r="LSU306" s="418"/>
      <c r="LSV306" s="418"/>
      <c r="LSW306" s="331"/>
      <c r="LSX306" s="332"/>
      <c r="LSY306" s="418"/>
      <c r="LSZ306" s="223"/>
      <c r="LTA306" s="223"/>
      <c r="LTB306" s="333"/>
      <c r="LTC306" s="333"/>
      <c r="LTD306" s="223"/>
      <c r="LTE306" s="418"/>
      <c r="LTF306" s="418"/>
      <c r="LTG306" s="331"/>
      <c r="LTH306" s="332"/>
      <c r="LTI306" s="418"/>
      <c r="LTJ306" s="223"/>
      <c r="LTK306" s="223"/>
      <c r="LTL306" s="333"/>
      <c r="LTM306" s="333"/>
      <c r="LTN306" s="223"/>
      <c r="LTO306" s="418"/>
      <c r="LTP306" s="418"/>
      <c r="LTQ306" s="331"/>
      <c r="LTR306" s="332"/>
      <c r="LTS306" s="418"/>
      <c r="LTT306" s="223"/>
      <c r="LTU306" s="223"/>
      <c r="LTV306" s="333"/>
      <c r="LTW306" s="333"/>
      <c r="LTX306" s="223"/>
      <c r="LTY306" s="418"/>
      <c r="LTZ306" s="418"/>
      <c r="LUA306" s="331"/>
      <c r="LUB306" s="332"/>
      <c r="LUC306" s="418"/>
      <c r="LUD306" s="223"/>
      <c r="LUE306" s="223"/>
      <c r="LUF306" s="333"/>
      <c r="LUG306" s="333"/>
      <c r="LUH306" s="223"/>
      <c r="LUI306" s="418"/>
      <c r="LUJ306" s="418"/>
      <c r="LUK306" s="331"/>
      <c r="LUL306" s="332"/>
      <c r="LUM306" s="418"/>
      <c r="LUN306" s="223"/>
      <c r="LUO306" s="223"/>
      <c r="LUP306" s="333"/>
      <c r="LUQ306" s="333"/>
      <c r="LUR306" s="223"/>
      <c r="LUS306" s="418"/>
      <c r="LUT306" s="418"/>
      <c r="LUU306" s="331"/>
      <c r="LUV306" s="332"/>
      <c r="LUW306" s="418"/>
      <c r="LUX306" s="223"/>
      <c r="LUY306" s="223"/>
      <c r="LUZ306" s="333"/>
      <c r="LVA306" s="333"/>
      <c r="LVB306" s="223"/>
      <c r="LVC306" s="418"/>
      <c r="LVD306" s="418"/>
      <c r="LVE306" s="331"/>
      <c r="LVF306" s="332"/>
      <c r="LVG306" s="418"/>
      <c r="LVH306" s="223"/>
      <c r="LVI306" s="223"/>
      <c r="LVJ306" s="333"/>
      <c r="LVK306" s="333"/>
      <c r="LVL306" s="223"/>
      <c r="LVM306" s="418"/>
      <c r="LVN306" s="418"/>
      <c r="LVO306" s="331"/>
      <c r="LVP306" s="332"/>
      <c r="LVQ306" s="418"/>
      <c r="LVR306" s="223"/>
      <c r="LVS306" s="223"/>
      <c r="LVT306" s="333"/>
      <c r="LVU306" s="333"/>
      <c r="LVV306" s="223"/>
      <c r="LVW306" s="418"/>
      <c r="LVX306" s="418"/>
      <c r="LVY306" s="331"/>
      <c r="LVZ306" s="332"/>
      <c r="LWA306" s="418"/>
      <c r="LWB306" s="223"/>
      <c r="LWC306" s="223"/>
      <c r="LWD306" s="333"/>
      <c r="LWE306" s="333"/>
      <c r="LWF306" s="223"/>
      <c r="LWG306" s="418"/>
      <c r="LWH306" s="418"/>
      <c r="LWI306" s="331"/>
      <c r="LWJ306" s="332"/>
      <c r="LWK306" s="418"/>
      <c r="LWL306" s="223"/>
      <c r="LWM306" s="223"/>
      <c r="LWN306" s="333"/>
      <c r="LWO306" s="333"/>
      <c r="LWP306" s="223"/>
      <c r="LWQ306" s="418"/>
      <c r="LWR306" s="418"/>
      <c r="LWS306" s="331"/>
      <c r="LWT306" s="332"/>
      <c r="LWU306" s="418"/>
      <c r="LWV306" s="223"/>
      <c r="LWW306" s="223"/>
      <c r="LWX306" s="333"/>
      <c r="LWY306" s="333"/>
      <c r="LWZ306" s="223"/>
      <c r="LXA306" s="418"/>
      <c r="LXB306" s="418"/>
      <c r="LXC306" s="331"/>
      <c r="LXD306" s="332"/>
      <c r="LXE306" s="418"/>
      <c r="LXF306" s="223"/>
      <c r="LXG306" s="223"/>
      <c r="LXH306" s="333"/>
      <c r="LXI306" s="333"/>
      <c r="LXJ306" s="223"/>
      <c r="LXK306" s="418"/>
      <c r="LXL306" s="418"/>
      <c r="LXM306" s="331"/>
      <c r="LXN306" s="332"/>
      <c r="LXO306" s="418"/>
      <c r="LXP306" s="223"/>
      <c r="LXQ306" s="223"/>
      <c r="LXR306" s="333"/>
      <c r="LXS306" s="333"/>
      <c r="LXT306" s="223"/>
      <c r="LXU306" s="418"/>
      <c r="LXV306" s="418"/>
      <c r="LXW306" s="331"/>
      <c r="LXX306" s="332"/>
      <c r="LXY306" s="418"/>
      <c r="LXZ306" s="223"/>
      <c r="LYA306" s="223"/>
      <c r="LYB306" s="333"/>
      <c r="LYC306" s="333"/>
      <c r="LYD306" s="223"/>
      <c r="LYE306" s="418"/>
      <c r="LYF306" s="418"/>
      <c r="LYG306" s="331"/>
      <c r="LYH306" s="332"/>
      <c r="LYI306" s="418"/>
      <c r="LYJ306" s="223"/>
      <c r="LYK306" s="223"/>
      <c r="LYL306" s="333"/>
      <c r="LYM306" s="333"/>
      <c r="LYN306" s="223"/>
      <c r="LYO306" s="418"/>
      <c r="LYP306" s="418"/>
      <c r="LYQ306" s="331"/>
      <c r="LYR306" s="332"/>
      <c r="LYS306" s="418"/>
      <c r="LYT306" s="223"/>
      <c r="LYU306" s="223"/>
      <c r="LYV306" s="333"/>
      <c r="LYW306" s="333"/>
      <c r="LYX306" s="223"/>
      <c r="LYY306" s="418"/>
      <c r="LYZ306" s="418"/>
      <c r="LZA306" s="331"/>
      <c r="LZB306" s="332"/>
      <c r="LZC306" s="418"/>
      <c r="LZD306" s="223"/>
      <c r="LZE306" s="223"/>
      <c r="LZF306" s="333"/>
      <c r="LZG306" s="333"/>
      <c r="LZH306" s="223"/>
      <c r="LZI306" s="418"/>
      <c r="LZJ306" s="418"/>
      <c r="LZK306" s="331"/>
      <c r="LZL306" s="332"/>
      <c r="LZM306" s="418"/>
      <c r="LZN306" s="223"/>
      <c r="LZO306" s="223"/>
      <c r="LZP306" s="333"/>
      <c r="LZQ306" s="333"/>
      <c r="LZR306" s="223"/>
      <c r="LZS306" s="418"/>
      <c r="LZT306" s="418"/>
      <c r="LZU306" s="331"/>
      <c r="LZV306" s="332"/>
      <c r="LZW306" s="418"/>
      <c r="LZX306" s="223"/>
      <c r="LZY306" s="223"/>
      <c r="LZZ306" s="333"/>
      <c r="MAA306" s="333"/>
      <c r="MAB306" s="223"/>
      <c r="MAC306" s="418"/>
      <c r="MAD306" s="418"/>
      <c r="MAE306" s="331"/>
      <c r="MAF306" s="332"/>
      <c r="MAG306" s="418"/>
      <c r="MAH306" s="223"/>
      <c r="MAI306" s="223"/>
      <c r="MAJ306" s="333"/>
      <c r="MAK306" s="333"/>
      <c r="MAL306" s="223"/>
      <c r="MAM306" s="418"/>
      <c r="MAN306" s="418"/>
      <c r="MAO306" s="331"/>
      <c r="MAP306" s="332"/>
      <c r="MAQ306" s="418"/>
      <c r="MAR306" s="223"/>
      <c r="MAS306" s="223"/>
      <c r="MAT306" s="333"/>
      <c r="MAU306" s="333"/>
      <c r="MAV306" s="223"/>
      <c r="MAW306" s="418"/>
      <c r="MAX306" s="418"/>
      <c r="MAY306" s="331"/>
      <c r="MAZ306" s="332"/>
      <c r="MBA306" s="418"/>
      <c r="MBB306" s="223"/>
      <c r="MBC306" s="223"/>
      <c r="MBD306" s="333"/>
      <c r="MBE306" s="333"/>
      <c r="MBF306" s="223"/>
      <c r="MBG306" s="418"/>
      <c r="MBH306" s="418"/>
      <c r="MBI306" s="331"/>
      <c r="MBJ306" s="332"/>
      <c r="MBK306" s="418"/>
      <c r="MBL306" s="223"/>
      <c r="MBM306" s="223"/>
      <c r="MBN306" s="333"/>
      <c r="MBO306" s="333"/>
      <c r="MBP306" s="223"/>
      <c r="MBQ306" s="418"/>
      <c r="MBR306" s="418"/>
      <c r="MBS306" s="331"/>
      <c r="MBT306" s="332"/>
      <c r="MBU306" s="418"/>
      <c r="MBV306" s="223"/>
      <c r="MBW306" s="223"/>
      <c r="MBX306" s="333"/>
      <c r="MBY306" s="333"/>
      <c r="MBZ306" s="223"/>
      <c r="MCA306" s="418"/>
      <c r="MCB306" s="418"/>
      <c r="MCC306" s="331"/>
      <c r="MCD306" s="332"/>
      <c r="MCE306" s="418"/>
      <c r="MCF306" s="223"/>
      <c r="MCG306" s="223"/>
      <c r="MCH306" s="333"/>
      <c r="MCI306" s="333"/>
      <c r="MCJ306" s="223"/>
      <c r="MCK306" s="418"/>
      <c r="MCL306" s="418"/>
      <c r="MCM306" s="331"/>
      <c r="MCN306" s="332"/>
      <c r="MCO306" s="418"/>
      <c r="MCP306" s="223"/>
      <c r="MCQ306" s="223"/>
      <c r="MCR306" s="333"/>
      <c r="MCS306" s="333"/>
      <c r="MCT306" s="223"/>
      <c r="MCU306" s="418"/>
      <c r="MCV306" s="418"/>
      <c r="MCW306" s="331"/>
      <c r="MCX306" s="332"/>
      <c r="MCY306" s="418"/>
      <c r="MCZ306" s="223"/>
      <c r="MDA306" s="223"/>
      <c r="MDB306" s="333"/>
      <c r="MDC306" s="333"/>
      <c r="MDD306" s="223"/>
      <c r="MDE306" s="418"/>
      <c r="MDF306" s="418"/>
      <c r="MDG306" s="331"/>
      <c r="MDH306" s="332"/>
      <c r="MDI306" s="418"/>
      <c r="MDJ306" s="223"/>
      <c r="MDK306" s="223"/>
      <c r="MDL306" s="333"/>
      <c r="MDM306" s="333"/>
      <c r="MDN306" s="223"/>
      <c r="MDO306" s="418"/>
      <c r="MDP306" s="418"/>
      <c r="MDQ306" s="331"/>
      <c r="MDR306" s="332"/>
      <c r="MDS306" s="418"/>
      <c r="MDT306" s="223"/>
      <c r="MDU306" s="223"/>
      <c r="MDV306" s="333"/>
      <c r="MDW306" s="333"/>
      <c r="MDX306" s="223"/>
      <c r="MDY306" s="418"/>
      <c r="MDZ306" s="418"/>
      <c r="MEA306" s="331"/>
      <c r="MEB306" s="332"/>
      <c r="MEC306" s="418"/>
      <c r="MED306" s="223"/>
      <c r="MEE306" s="223"/>
      <c r="MEF306" s="333"/>
      <c r="MEG306" s="333"/>
      <c r="MEH306" s="223"/>
      <c r="MEI306" s="418"/>
      <c r="MEJ306" s="418"/>
      <c r="MEK306" s="331"/>
      <c r="MEL306" s="332"/>
      <c r="MEM306" s="418"/>
      <c r="MEN306" s="223"/>
      <c r="MEO306" s="223"/>
      <c r="MEP306" s="333"/>
      <c r="MEQ306" s="333"/>
      <c r="MER306" s="223"/>
      <c r="MES306" s="418"/>
      <c r="MET306" s="418"/>
      <c r="MEU306" s="331"/>
      <c r="MEV306" s="332"/>
      <c r="MEW306" s="418"/>
      <c r="MEX306" s="223"/>
      <c r="MEY306" s="223"/>
      <c r="MEZ306" s="333"/>
      <c r="MFA306" s="333"/>
      <c r="MFB306" s="223"/>
      <c r="MFC306" s="418"/>
      <c r="MFD306" s="418"/>
      <c r="MFE306" s="331"/>
      <c r="MFF306" s="332"/>
      <c r="MFG306" s="418"/>
      <c r="MFH306" s="223"/>
      <c r="MFI306" s="223"/>
      <c r="MFJ306" s="333"/>
      <c r="MFK306" s="333"/>
      <c r="MFL306" s="223"/>
      <c r="MFM306" s="418"/>
      <c r="MFN306" s="418"/>
      <c r="MFO306" s="331"/>
      <c r="MFP306" s="332"/>
      <c r="MFQ306" s="418"/>
      <c r="MFR306" s="223"/>
      <c r="MFS306" s="223"/>
      <c r="MFT306" s="333"/>
      <c r="MFU306" s="333"/>
      <c r="MFV306" s="223"/>
      <c r="MFW306" s="418"/>
      <c r="MFX306" s="418"/>
      <c r="MFY306" s="331"/>
      <c r="MFZ306" s="332"/>
      <c r="MGA306" s="418"/>
      <c r="MGB306" s="223"/>
      <c r="MGC306" s="223"/>
      <c r="MGD306" s="333"/>
      <c r="MGE306" s="333"/>
      <c r="MGF306" s="223"/>
      <c r="MGG306" s="418"/>
      <c r="MGH306" s="418"/>
      <c r="MGI306" s="331"/>
      <c r="MGJ306" s="332"/>
      <c r="MGK306" s="418"/>
      <c r="MGL306" s="223"/>
      <c r="MGM306" s="223"/>
      <c r="MGN306" s="333"/>
      <c r="MGO306" s="333"/>
      <c r="MGP306" s="223"/>
      <c r="MGQ306" s="418"/>
      <c r="MGR306" s="418"/>
      <c r="MGS306" s="331"/>
      <c r="MGT306" s="332"/>
      <c r="MGU306" s="418"/>
      <c r="MGV306" s="223"/>
      <c r="MGW306" s="223"/>
      <c r="MGX306" s="333"/>
      <c r="MGY306" s="333"/>
      <c r="MGZ306" s="223"/>
      <c r="MHA306" s="418"/>
      <c r="MHB306" s="418"/>
      <c r="MHC306" s="331"/>
      <c r="MHD306" s="332"/>
      <c r="MHE306" s="418"/>
      <c r="MHF306" s="223"/>
      <c r="MHG306" s="223"/>
      <c r="MHH306" s="333"/>
      <c r="MHI306" s="333"/>
      <c r="MHJ306" s="223"/>
      <c r="MHK306" s="418"/>
      <c r="MHL306" s="418"/>
      <c r="MHM306" s="331"/>
      <c r="MHN306" s="332"/>
      <c r="MHO306" s="418"/>
      <c r="MHP306" s="223"/>
      <c r="MHQ306" s="223"/>
      <c r="MHR306" s="333"/>
      <c r="MHS306" s="333"/>
      <c r="MHT306" s="223"/>
      <c r="MHU306" s="418"/>
      <c r="MHV306" s="418"/>
      <c r="MHW306" s="331"/>
      <c r="MHX306" s="332"/>
      <c r="MHY306" s="418"/>
      <c r="MHZ306" s="223"/>
      <c r="MIA306" s="223"/>
      <c r="MIB306" s="333"/>
      <c r="MIC306" s="333"/>
      <c r="MID306" s="223"/>
      <c r="MIE306" s="418"/>
      <c r="MIF306" s="418"/>
      <c r="MIG306" s="331"/>
      <c r="MIH306" s="332"/>
      <c r="MII306" s="418"/>
      <c r="MIJ306" s="223"/>
      <c r="MIK306" s="223"/>
      <c r="MIL306" s="333"/>
      <c r="MIM306" s="333"/>
      <c r="MIN306" s="223"/>
      <c r="MIO306" s="418"/>
      <c r="MIP306" s="418"/>
      <c r="MIQ306" s="331"/>
      <c r="MIR306" s="332"/>
      <c r="MIS306" s="418"/>
      <c r="MIT306" s="223"/>
      <c r="MIU306" s="223"/>
      <c r="MIV306" s="333"/>
      <c r="MIW306" s="333"/>
      <c r="MIX306" s="223"/>
      <c r="MIY306" s="418"/>
      <c r="MIZ306" s="418"/>
      <c r="MJA306" s="331"/>
      <c r="MJB306" s="332"/>
      <c r="MJC306" s="418"/>
      <c r="MJD306" s="223"/>
      <c r="MJE306" s="223"/>
      <c r="MJF306" s="333"/>
      <c r="MJG306" s="333"/>
      <c r="MJH306" s="223"/>
      <c r="MJI306" s="418"/>
      <c r="MJJ306" s="418"/>
      <c r="MJK306" s="331"/>
      <c r="MJL306" s="332"/>
      <c r="MJM306" s="418"/>
      <c r="MJN306" s="223"/>
      <c r="MJO306" s="223"/>
      <c r="MJP306" s="333"/>
      <c r="MJQ306" s="333"/>
      <c r="MJR306" s="223"/>
      <c r="MJS306" s="418"/>
      <c r="MJT306" s="418"/>
      <c r="MJU306" s="331"/>
      <c r="MJV306" s="332"/>
      <c r="MJW306" s="418"/>
      <c r="MJX306" s="223"/>
      <c r="MJY306" s="223"/>
      <c r="MJZ306" s="333"/>
      <c r="MKA306" s="333"/>
      <c r="MKB306" s="223"/>
      <c r="MKC306" s="418"/>
      <c r="MKD306" s="418"/>
      <c r="MKE306" s="331"/>
      <c r="MKF306" s="332"/>
      <c r="MKG306" s="418"/>
      <c r="MKH306" s="223"/>
      <c r="MKI306" s="223"/>
      <c r="MKJ306" s="333"/>
      <c r="MKK306" s="333"/>
      <c r="MKL306" s="223"/>
      <c r="MKM306" s="418"/>
      <c r="MKN306" s="418"/>
      <c r="MKO306" s="331"/>
      <c r="MKP306" s="332"/>
      <c r="MKQ306" s="418"/>
      <c r="MKR306" s="223"/>
      <c r="MKS306" s="223"/>
      <c r="MKT306" s="333"/>
      <c r="MKU306" s="333"/>
      <c r="MKV306" s="223"/>
      <c r="MKW306" s="418"/>
      <c r="MKX306" s="418"/>
      <c r="MKY306" s="331"/>
      <c r="MKZ306" s="332"/>
      <c r="MLA306" s="418"/>
      <c r="MLB306" s="223"/>
      <c r="MLC306" s="223"/>
      <c r="MLD306" s="333"/>
      <c r="MLE306" s="333"/>
      <c r="MLF306" s="223"/>
      <c r="MLG306" s="418"/>
      <c r="MLH306" s="418"/>
      <c r="MLI306" s="331"/>
      <c r="MLJ306" s="332"/>
      <c r="MLK306" s="418"/>
      <c r="MLL306" s="223"/>
      <c r="MLM306" s="223"/>
      <c r="MLN306" s="333"/>
      <c r="MLO306" s="333"/>
      <c r="MLP306" s="223"/>
      <c r="MLQ306" s="418"/>
      <c r="MLR306" s="418"/>
      <c r="MLS306" s="331"/>
      <c r="MLT306" s="332"/>
      <c r="MLU306" s="418"/>
      <c r="MLV306" s="223"/>
      <c r="MLW306" s="223"/>
      <c r="MLX306" s="333"/>
      <c r="MLY306" s="333"/>
      <c r="MLZ306" s="223"/>
      <c r="MMA306" s="418"/>
      <c r="MMB306" s="418"/>
      <c r="MMC306" s="331"/>
      <c r="MMD306" s="332"/>
      <c r="MME306" s="418"/>
      <c r="MMF306" s="223"/>
      <c r="MMG306" s="223"/>
      <c r="MMH306" s="333"/>
      <c r="MMI306" s="333"/>
      <c r="MMJ306" s="223"/>
      <c r="MMK306" s="418"/>
      <c r="MML306" s="418"/>
      <c r="MMM306" s="331"/>
      <c r="MMN306" s="332"/>
      <c r="MMO306" s="418"/>
      <c r="MMP306" s="223"/>
      <c r="MMQ306" s="223"/>
      <c r="MMR306" s="333"/>
      <c r="MMS306" s="333"/>
      <c r="MMT306" s="223"/>
      <c r="MMU306" s="418"/>
      <c r="MMV306" s="418"/>
      <c r="MMW306" s="331"/>
      <c r="MMX306" s="332"/>
      <c r="MMY306" s="418"/>
      <c r="MMZ306" s="223"/>
      <c r="MNA306" s="223"/>
      <c r="MNB306" s="333"/>
      <c r="MNC306" s="333"/>
      <c r="MND306" s="223"/>
      <c r="MNE306" s="418"/>
      <c r="MNF306" s="418"/>
      <c r="MNG306" s="331"/>
      <c r="MNH306" s="332"/>
      <c r="MNI306" s="418"/>
      <c r="MNJ306" s="223"/>
      <c r="MNK306" s="223"/>
      <c r="MNL306" s="333"/>
      <c r="MNM306" s="333"/>
      <c r="MNN306" s="223"/>
      <c r="MNO306" s="418"/>
      <c r="MNP306" s="418"/>
      <c r="MNQ306" s="331"/>
      <c r="MNR306" s="332"/>
      <c r="MNS306" s="418"/>
      <c r="MNT306" s="223"/>
      <c r="MNU306" s="223"/>
      <c r="MNV306" s="333"/>
      <c r="MNW306" s="333"/>
      <c r="MNX306" s="223"/>
      <c r="MNY306" s="418"/>
      <c r="MNZ306" s="418"/>
      <c r="MOA306" s="331"/>
      <c r="MOB306" s="332"/>
      <c r="MOC306" s="418"/>
      <c r="MOD306" s="223"/>
      <c r="MOE306" s="223"/>
      <c r="MOF306" s="333"/>
      <c r="MOG306" s="333"/>
      <c r="MOH306" s="223"/>
      <c r="MOI306" s="418"/>
      <c r="MOJ306" s="418"/>
      <c r="MOK306" s="331"/>
      <c r="MOL306" s="332"/>
      <c r="MOM306" s="418"/>
      <c r="MON306" s="223"/>
      <c r="MOO306" s="223"/>
      <c r="MOP306" s="333"/>
      <c r="MOQ306" s="333"/>
      <c r="MOR306" s="223"/>
      <c r="MOS306" s="418"/>
      <c r="MOT306" s="418"/>
      <c r="MOU306" s="331"/>
      <c r="MOV306" s="332"/>
      <c r="MOW306" s="418"/>
      <c r="MOX306" s="223"/>
      <c r="MOY306" s="223"/>
      <c r="MOZ306" s="333"/>
      <c r="MPA306" s="333"/>
      <c r="MPB306" s="223"/>
      <c r="MPC306" s="418"/>
      <c r="MPD306" s="418"/>
      <c r="MPE306" s="331"/>
      <c r="MPF306" s="332"/>
      <c r="MPG306" s="418"/>
      <c r="MPH306" s="223"/>
      <c r="MPI306" s="223"/>
      <c r="MPJ306" s="333"/>
      <c r="MPK306" s="333"/>
      <c r="MPL306" s="223"/>
      <c r="MPM306" s="418"/>
      <c r="MPN306" s="418"/>
      <c r="MPO306" s="331"/>
      <c r="MPP306" s="332"/>
      <c r="MPQ306" s="418"/>
      <c r="MPR306" s="223"/>
      <c r="MPS306" s="223"/>
      <c r="MPT306" s="333"/>
      <c r="MPU306" s="333"/>
      <c r="MPV306" s="223"/>
      <c r="MPW306" s="418"/>
      <c r="MPX306" s="418"/>
      <c r="MPY306" s="331"/>
      <c r="MPZ306" s="332"/>
      <c r="MQA306" s="418"/>
      <c r="MQB306" s="223"/>
      <c r="MQC306" s="223"/>
      <c r="MQD306" s="333"/>
      <c r="MQE306" s="333"/>
      <c r="MQF306" s="223"/>
      <c r="MQG306" s="418"/>
      <c r="MQH306" s="418"/>
      <c r="MQI306" s="331"/>
      <c r="MQJ306" s="332"/>
      <c r="MQK306" s="418"/>
      <c r="MQL306" s="223"/>
      <c r="MQM306" s="223"/>
      <c r="MQN306" s="333"/>
      <c r="MQO306" s="333"/>
      <c r="MQP306" s="223"/>
      <c r="MQQ306" s="418"/>
      <c r="MQR306" s="418"/>
      <c r="MQS306" s="331"/>
      <c r="MQT306" s="332"/>
      <c r="MQU306" s="418"/>
      <c r="MQV306" s="223"/>
      <c r="MQW306" s="223"/>
      <c r="MQX306" s="333"/>
      <c r="MQY306" s="333"/>
      <c r="MQZ306" s="223"/>
      <c r="MRA306" s="418"/>
      <c r="MRB306" s="418"/>
      <c r="MRC306" s="331"/>
      <c r="MRD306" s="332"/>
      <c r="MRE306" s="418"/>
      <c r="MRF306" s="223"/>
      <c r="MRG306" s="223"/>
      <c r="MRH306" s="333"/>
      <c r="MRI306" s="333"/>
      <c r="MRJ306" s="223"/>
      <c r="MRK306" s="418"/>
      <c r="MRL306" s="418"/>
      <c r="MRM306" s="331"/>
      <c r="MRN306" s="332"/>
      <c r="MRO306" s="418"/>
      <c r="MRP306" s="223"/>
      <c r="MRQ306" s="223"/>
      <c r="MRR306" s="333"/>
      <c r="MRS306" s="333"/>
      <c r="MRT306" s="223"/>
      <c r="MRU306" s="418"/>
      <c r="MRV306" s="418"/>
      <c r="MRW306" s="331"/>
      <c r="MRX306" s="332"/>
      <c r="MRY306" s="418"/>
      <c r="MRZ306" s="223"/>
      <c r="MSA306" s="223"/>
      <c r="MSB306" s="333"/>
      <c r="MSC306" s="333"/>
      <c r="MSD306" s="223"/>
      <c r="MSE306" s="418"/>
      <c r="MSF306" s="418"/>
      <c r="MSG306" s="331"/>
      <c r="MSH306" s="332"/>
      <c r="MSI306" s="418"/>
      <c r="MSJ306" s="223"/>
      <c r="MSK306" s="223"/>
      <c r="MSL306" s="333"/>
      <c r="MSM306" s="333"/>
      <c r="MSN306" s="223"/>
      <c r="MSO306" s="418"/>
      <c r="MSP306" s="418"/>
      <c r="MSQ306" s="331"/>
      <c r="MSR306" s="332"/>
      <c r="MSS306" s="418"/>
      <c r="MST306" s="223"/>
      <c r="MSU306" s="223"/>
      <c r="MSV306" s="333"/>
      <c r="MSW306" s="333"/>
      <c r="MSX306" s="223"/>
      <c r="MSY306" s="418"/>
      <c r="MSZ306" s="418"/>
      <c r="MTA306" s="331"/>
      <c r="MTB306" s="332"/>
      <c r="MTC306" s="418"/>
      <c r="MTD306" s="223"/>
      <c r="MTE306" s="223"/>
      <c r="MTF306" s="333"/>
      <c r="MTG306" s="333"/>
      <c r="MTH306" s="223"/>
      <c r="MTI306" s="418"/>
      <c r="MTJ306" s="418"/>
      <c r="MTK306" s="331"/>
      <c r="MTL306" s="332"/>
      <c r="MTM306" s="418"/>
      <c r="MTN306" s="223"/>
      <c r="MTO306" s="223"/>
      <c r="MTP306" s="333"/>
      <c r="MTQ306" s="333"/>
      <c r="MTR306" s="223"/>
      <c r="MTS306" s="418"/>
      <c r="MTT306" s="418"/>
      <c r="MTU306" s="331"/>
      <c r="MTV306" s="332"/>
      <c r="MTW306" s="418"/>
      <c r="MTX306" s="223"/>
      <c r="MTY306" s="223"/>
      <c r="MTZ306" s="333"/>
      <c r="MUA306" s="333"/>
      <c r="MUB306" s="223"/>
      <c r="MUC306" s="418"/>
      <c r="MUD306" s="418"/>
      <c r="MUE306" s="331"/>
      <c r="MUF306" s="332"/>
      <c r="MUG306" s="418"/>
      <c r="MUH306" s="223"/>
      <c r="MUI306" s="223"/>
      <c r="MUJ306" s="333"/>
      <c r="MUK306" s="333"/>
      <c r="MUL306" s="223"/>
      <c r="MUM306" s="418"/>
      <c r="MUN306" s="418"/>
      <c r="MUO306" s="331"/>
      <c r="MUP306" s="332"/>
      <c r="MUQ306" s="418"/>
      <c r="MUR306" s="223"/>
      <c r="MUS306" s="223"/>
      <c r="MUT306" s="333"/>
      <c r="MUU306" s="333"/>
      <c r="MUV306" s="223"/>
      <c r="MUW306" s="418"/>
      <c r="MUX306" s="418"/>
      <c r="MUY306" s="331"/>
      <c r="MUZ306" s="332"/>
      <c r="MVA306" s="418"/>
      <c r="MVB306" s="223"/>
      <c r="MVC306" s="223"/>
      <c r="MVD306" s="333"/>
      <c r="MVE306" s="333"/>
      <c r="MVF306" s="223"/>
      <c r="MVG306" s="418"/>
      <c r="MVH306" s="418"/>
      <c r="MVI306" s="331"/>
      <c r="MVJ306" s="332"/>
      <c r="MVK306" s="418"/>
      <c r="MVL306" s="223"/>
      <c r="MVM306" s="223"/>
      <c r="MVN306" s="333"/>
      <c r="MVO306" s="333"/>
      <c r="MVP306" s="223"/>
      <c r="MVQ306" s="418"/>
      <c r="MVR306" s="418"/>
      <c r="MVS306" s="331"/>
      <c r="MVT306" s="332"/>
      <c r="MVU306" s="418"/>
      <c r="MVV306" s="223"/>
      <c r="MVW306" s="223"/>
      <c r="MVX306" s="333"/>
      <c r="MVY306" s="333"/>
      <c r="MVZ306" s="223"/>
      <c r="MWA306" s="418"/>
      <c r="MWB306" s="418"/>
      <c r="MWC306" s="331"/>
      <c r="MWD306" s="332"/>
      <c r="MWE306" s="418"/>
      <c r="MWF306" s="223"/>
      <c r="MWG306" s="223"/>
      <c r="MWH306" s="333"/>
      <c r="MWI306" s="333"/>
      <c r="MWJ306" s="223"/>
      <c r="MWK306" s="418"/>
      <c r="MWL306" s="418"/>
      <c r="MWM306" s="331"/>
      <c r="MWN306" s="332"/>
      <c r="MWO306" s="418"/>
      <c r="MWP306" s="223"/>
      <c r="MWQ306" s="223"/>
      <c r="MWR306" s="333"/>
      <c r="MWS306" s="333"/>
      <c r="MWT306" s="223"/>
      <c r="MWU306" s="418"/>
      <c r="MWV306" s="418"/>
      <c r="MWW306" s="331"/>
      <c r="MWX306" s="332"/>
      <c r="MWY306" s="418"/>
      <c r="MWZ306" s="223"/>
      <c r="MXA306" s="223"/>
      <c r="MXB306" s="333"/>
      <c r="MXC306" s="333"/>
      <c r="MXD306" s="223"/>
      <c r="MXE306" s="418"/>
      <c r="MXF306" s="418"/>
      <c r="MXG306" s="331"/>
      <c r="MXH306" s="332"/>
      <c r="MXI306" s="418"/>
      <c r="MXJ306" s="223"/>
      <c r="MXK306" s="223"/>
      <c r="MXL306" s="333"/>
      <c r="MXM306" s="333"/>
      <c r="MXN306" s="223"/>
      <c r="MXO306" s="418"/>
      <c r="MXP306" s="418"/>
      <c r="MXQ306" s="331"/>
      <c r="MXR306" s="332"/>
      <c r="MXS306" s="418"/>
      <c r="MXT306" s="223"/>
      <c r="MXU306" s="223"/>
      <c r="MXV306" s="333"/>
      <c r="MXW306" s="333"/>
      <c r="MXX306" s="223"/>
      <c r="MXY306" s="418"/>
      <c r="MXZ306" s="418"/>
      <c r="MYA306" s="331"/>
      <c r="MYB306" s="332"/>
      <c r="MYC306" s="418"/>
      <c r="MYD306" s="223"/>
      <c r="MYE306" s="223"/>
      <c r="MYF306" s="333"/>
      <c r="MYG306" s="333"/>
      <c r="MYH306" s="223"/>
      <c r="MYI306" s="418"/>
      <c r="MYJ306" s="418"/>
      <c r="MYK306" s="331"/>
      <c r="MYL306" s="332"/>
      <c r="MYM306" s="418"/>
      <c r="MYN306" s="223"/>
      <c r="MYO306" s="223"/>
      <c r="MYP306" s="333"/>
      <c r="MYQ306" s="333"/>
      <c r="MYR306" s="223"/>
      <c r="MYS306" s="418"/>
      <c r="MYT306" s="418"/>
      <c r="MYU306" s="331"/>
      <c r="MYV306" s="332"/>
      <c r="MYW306" s="418"/>
      <c r="MYX306" s="223"/>
      <c r="MYY306" s="223"/>
      <c r="MYZ306" s="333"/>
      <c r="MZA306" s="333"/>
      <c r="MZB306" s="223"/>
      <c r="MZC306" s="418"/>
      <c r="MZD306" s="418"/>
      <c r="MZE306" s="331"/>
      <c r="MZF306" s="332"/>
      <c r="MZG306" s="418"/>
      <c r="MZH306" s="223"/>
      <c r="MZI306" s="223"/>
      <c r="MZJ306" s="333"/>
      <c r="MZK306" s="333"/>
      <c r="MZL306" s="223"/>
      <c r="MZM306" s="418"/>
      <c r="MZN306" s="418"/>
      <c r="MZO306" s="331"/>
      <c r="MZP306" s="332"/>
      <c r="MZQ306" s="418"/>
      <c r="MZR306" s="223"/>
      <c r="MZS306" s="223"/>
      <c r="MZT306" s="333"/>
      <c r="MZU306" s="333"/>
      <c r="MZV306" s="223"/>
      <c r="MZW306" s="418"/>
      <c r="MZX306" s="418"/>
      <c r="MZY306" s="331"/>
      <c r="MZZ306" s="332"/>
      <c r="NAA306" s="418"/>
      <c r="NAB306" s="223"/>
      <c r="NAC306" s="223"/>
      <c r="NAD306" s="333"/>
      <c r="NAE306" s="333"/>
      <c r="NAF306" s="223"/>
      <c r="NAG306" s="418"/>
      <c r="NAH306" s="418"/>
      <c r="NAI306" s="331"/>
      <c r="NAJ306" s="332"/>
      <c r="NAK306" s="418"/>
      <c r="NAL306" s="223"/>
      <c r="NAM306" s="223"/>
      <c r="NAN306" s="333"/>
      <c r="NAO306" s="333"/>
      <c r="NAP306" s="223"/>
      <c r="NAQ306" s="418"/>
      <c r="NAR306" s="418"/>
      <c r="NAS306" s="331"/>
      <c r="NAT306" s="332"/>
      <c r="NAU306" s="418"/>
      <c r="NAV306" s="223"/>
      <c r="NAW306" s="223"/>
      <c r="NAX306" s="333"/>
      <c r="NAY306" s="333"/>
      <c r="NAZ306" s="223"/>
      <c r="NBA306" s="418"/>
      <c r="NBB306" s="418"/>
      <c r="NBC306" s="331"/>
      <c r="NBD306" s="332"/>
      <c r="NBE306" s="418"/>
      <c r="NBF306" s="223"/>
      <c r="NBG306" s="223"/>
      <c r="NBH306" s="333"/>
      <c r="NBI306" s="333"/>
      <c r="NBJ306" s="223"/>
      <c r="NBK306" s="418"/>
      <c r="NBL306" s="418"/>
      <c r="NBM306" s="331"/>
      <c r="NBN306" s="332"/>
      <c r="NBO306" s="418"/>
      <c r="NBP306" s="223"/>
      <c r="NBQ306" s="223"/>
      <c r="NBR306" s="333"/>
      <c r="NBS306" s="333"/>
      <c r="NBT306" s="223"/>
      <c r="NBU306" s="418"/>
      <c r="NBV306" s="418"/>
      <c r="NBW306" s="331"/>
      <c r="NBX306" s="332"/>
      <c r="NBY306" s="418"/>
      <c r="NBZ306" s="223"/>
      <c r="NCA306" s="223"/>
      <c r="NCB306" s="333"/>
      <c r="NCC306" s="333"/>
      <c r="NCD306" s="223"/>
      <c r="NCE306" s="418"/>
      <c r="NCF306" s="418"/>
      <c r="NCG306" s="331"/>
      <c r="NCH306" s="332"/>
      <c r="NCI306" s="418"/>
      <c r="NCJ306" s="223"/>
      <c r="NCK306" s="223"/>
      <c r="NCL306" s="333"/>
      <c r="NCM306" s="333"/>
      <c r="NCN306" s="223"/>
      <c r="NCO306" s="418"/>
      <c r="NCP306" s="418"/>
      <c r="NCQ306" s="331"/>
      <c r="NCR306" s="332"/>
      <c r="NCS306" s="418"/>
      <c r="NCT306" s="223"/>
      <c r="NCU306" s="223"/>
      <c r="NCV306" s="333"/>
      <c r="NCW306" s="333"/>
      <c r="NCX306" s="223"/>
      <c r="NCY306" s="418"/>
      <c r="NCZ306" s="418"/>
      <c r="NDA306" s="331"/>
      <c r="NDB306" s="332"/>
      <c r="NDC306" s="418"/>
      <c r="NDD306" s="223"/>
      <c r="NDE306" s="223"/>
      <c r="NDF306" s="333"/>
      <c r="NDG306" s="333"/>
      <c r="NDH306" s="223"/>
      <c r="NDI306" s="418"/>
      <c r="NDJ306" s="418"/>
      <c r="NDK306" s="331"/>
      <c r="NDL306" s="332"/>
      <c r="NDM306" s="418"/>
      <c r="NDN306" s="223"/>
      <c r="NDO306" s="223"/>
      <c r="NDP306" s="333"/>
      <c r="NDQ306" s="333"/>
      <c r="NDR306" s="223"/>
      <c r="NDS306" s="418"/>
      <c r="NDT306" s="418"/>
      <c r="NDU306" s="331"/>
      <c r="NDV306" s="332"/>
      <c r="NDW306" s="418"/>
      <c r="NDX306" s="223"/>
      <c r="NDY306" s="223"/>
      <c r="NDZ306" s="333"/>
      <c r="NEA306" s="333"/>
      <c r="NEB306" s="223"/>
      <c r="NEC306" s="418"/>
      <c r="NED306" s="418"/>
      <c r="NEE306" s="331"/>
      <c r="NEF306" s="332"/>
      <c r="NEG306" s="418"/>
      <c r="NEH306" s="223"/>
      <c r="NEI306" s="223"/>
      <c r="NEJ306" s="333"/>
      <c r="NEK306" s="333"/>
      <c r="NEL306" s="223"/>
      <c r="NEM306" s="418"/>
      <c r="NEN306" s="418"/>
      <c r="NEO306" s="331"/>
      <c r="NEP306" s="332"/>
      <c r="NEQ306" s="418"/>
      <c r="NER306" s="223"/>
      <c r="NES306" s="223"/>
      <c r="NET306" s="333"/>
      <c r="NEU306" s="333"/>
      <c r="NEV306" s="223"/>
      <c r="NEW306" s="418"/>
      <c r="NEX306" s="418"/>
      <c r="NEY306" s="331"/>
      <c r="NEZ306" s="332"/>
      <c r="NFA306" s="418"/>
      <c r="NFB306" s="223"/>
      <c r="NFC306" s="223"/>
      <c r="NFD306" s="333"/>
      <c r="NFE306" s="333"/>
      <c r="NFF306" s="223"/>
      <c r="NFG306" s="418"/>
      <c r="NFH306" s="418"/>
      <c r="NFI306" s="331"/>
      <c r="NFJ306" s="332"/>
      <c r="NFK306" s="418"/>
      <c r="NFL306" s="223"/>
      <c r="NFM306" s="223"/>
      <c r="NFN306" s="333"/>
      <c r="NFO306" s="333"/>
      <c r="NFP306" s="223"/>
      <c r="NFQ306" s="418"/>
      <c r="NFR306" s="418"/>
      <c r="NFS306" s="331"/>
      <c r="NFT306" s="332"/>
      <c r="NFU306" s="418"/>
      <c r="NFV306" s="223"/>
      <c r="NFW306" s="223"/>
      <c r="NFX306" s="333"/>
      <c r="NFY306" s="333"/>
      <c r="NFZ306" s="223"/>
      <c r="NGA306" s="418"/>
      <c r="NGB306" s="418"/>
      <c r="NGC306" s="331"/>
      <c r="NGD306" s="332"/>
      <c r="NGE306" s="418"/>
      <c r="NGF306" s="223"/>
      <c r="NGG306" s="223"/>
      <c r="NGH306" s="333"/>
      <c r="NGI306" s="333"/>
      <c r="NGJ306" s="223"/>
      <c r="NGK306" s="418"/>
      <c r="NGL306" s="418"/>
      <c r="NGM306" s="331"/>
      <c r="NGN306" s="332"/>
      <c r="NGO306" s="418"/>
      <c r="NGP306" s="223"/>
      <c r="NGQ306" s="223"/>
      <c r="NGR306" s="333"/>
      <c r="NGS306" s="333"/>
      <c r="NGT306" s="223"/>
      <c r="NGU306" s="418"/>
      <c r="NGV306" s="418"/>
      <c r="NGW306" s="331"/>
      <c r="NGX306" s="332"/>
      <c r="NGY306" s="418"/>
      <c r="NGZ306" s="223"/>
      <c r="NHA306" s="223"/>
      <c r="NHB306" s="333"/>
      <c r="NHC306" s="333"/>
      <c r="NHD306" s="223"/>
      <c r="NHE306" s="418"/>
      <c r="NHF306" s="418"/>
      <c r="NHG306" s="331"/>
      <c r="NHH306" s="332"/>
      <c r="NHI306" s="418"/>
      <c r="NHJ306" s="223"/>
      <c r="NHK306" s="223"/>
      <c r="NHL306" s="333"/>
      <c r="NHM306" s="333"/>
      <c r="NHN306" s="223"/>
      <c r="NHO306" s="418"/>
      <c r="NHP306" s="418"/>
      <c r="NHQ306" s="331"/>
      <c r="NHR306" s="332"/>
      <c r="NHS306" s="418"/>
      <c r="NHT306" s="223"/>
      <c r="NHU306" s="223"/>
      <c r="NHV306" s="333"/>
      <c r="NHW306" s="333"/>
      <c r="NHX306" s="223"/>
      <c r="NHY306" s="418"/>
      <c r="NHZ306" s="418"/>
      <c r="NIA306" s="331"/>
      <c r="NIB306" s="332"/>
      <c r="NIC306" s="418"/>
      <c r="NID306" s="223"/>
      <c r="NIE306" s="223"/>
      <c r="NIF306" s="333"/>
      <c r="NIG306" s="333"/>
      <c r="NIH306" s="223"/>
      <c r="NII306" s="418"/>
      <c r="NIJ306" s="418"/>
      <c r="NIK306" s="331"/>
      <c r="NIL306" s="332"/>
      <c r="NIM306" s="418"/>
      <c r="NIN306" s="223"/>
      <c r="NIO306" s="223"/>
      <c r="NIP306" s="333"/>
      <c r="NIQ306" s="333"/>
      <c r="NIR306" s="223"/>
      <c r="NIS306" s="418"/>
      <c r="NIT306" s="418"/>
      <c r="NIU306" s="331"/>
      <c r="NIV306" s="332"/>
      <c r="NIW306" s="418"/>
      <c r="NIX306" s="223"/>
      <c r="NIY306" s="223"/>
      <c r="NIZ306" s="333"/>
      <c r="NJA306" s="333"/>
      <c r="NJB306" s="223"/>
      <c r="NJC306" s="418"/>
      <c r="NJD306" s="418"/>
      <c r="NJE306" s="331"/>
      <c r="NJF306" s="332"/>
      <c r="NJG306" s="418"/>
      <c r="NJH306" s="223"/>
      <c r="NJI306" s="223"/>
      <c r="NJJ306" s="333"/>
      <c r="NJK306" s="333"/>
      <c r="NJL306" s="223"/>
      <c r="NJM306" s="418"/>
      <c r="NJN306" s="418"/>
      <c r="NJO306" s="331"/>
      <c r="NJP306" s="332"/>
      <c r="NJQ306" s="418"/>
      <c r="NJR306" s="223"/>
      <c r="NJS306" s="223"/>
      <c r="NJT306" s="333"/>
      <c r="NJU306" s="333"/>
      <c r="NJV306" s="223"/>
      <c r="NJW306" s="418"/>
      <c r="NJX306" s="418"/>
      <c r="NJY306" s="331"/>
      <c r="NJZ306" s="332"/>
      <c r="NKA306" s="418"/>
      <c r="NKB306" s="223"/>
      <c r="NKC306" s="223"/>
      <c r="NKD306" s="333"/>
      <c r="NKE306" s="333"/>
      <c r="NKF306" s="223"/>
      <c r="NKG306" s="418"/>
      <c r="NKH306" s="418"/>
      <c r="NKI306" s="331"/>
      <c r="NKJ306" s="332"/>
      <c r="NKK306" s="418"/>
      <c r="NKL306" s="223"/>
      <c r="NKM306" s="223"/>
      <c r="NKN306" s="333"/>
      <c r="NKO306" s="333"/>
      <c r="NKP306" s="223"/>
      <c r="NKQ306" s="418"/>
      <c r="NKR306" s="418"/>
      <c r="NKS306" s="331"/>
      <c r="NKT306" s="332"/>
      <c r="NKU306" s="418"/>
      <c r="NKV306" s="223"/>
      <c r="NKW306" s="223"/>
      <c r="NKX306" s="333"/>
      <c r="NKY306" s="333"/>
      <c r="NKZ306" s="223"/>
      <c r="NLA306" s="418"/>
      <c r="NLB306" s="418"/>
      <c r="NLC306" s="331"/>
      <c r="NLD306" s="332"/>
      <c r="NLE306" s="418"/>
      <c r="NLF306" s="223"/>
      <c r="NLG306" s="223"/>
      <c r="NLH306" s="333"/>
      <c r="NLI306" s="333"/>
      <c r="NLJ306" s="223"/>
      <c r="NLK306" s="418"/>
      <c r="NLL306" s="418"/>
      <c r="NLM306" s="331"/>
      <c r="NLN306" s="332"/>
      <c r="NLO306" s="418"/>
      <c r="NLP306" s="223"/>
      <c r="NLQ306" s="223"/>
      <c r="NLR306" s="333"/>
      <c r="NLS306" s="333"/>
      <c r="NLT306" s="223"/>
      <c r="NLU306" s="418"/>
      <c r="NLV306" s="418"/>
      <c r="NLW306" s="331"/>
      <c r="NLX306" s="332"/>
      <c r="NLY306" s="418"/>
      <c r="NLZ306" s="223"/>
      <c r="NMA306" s="223"/>
      <c r="NMB306" s="333"/>
      <c r="NMC306" s="333"/>
      <c r="NMD306" s="223"/>
      <c r="NME306" s="418"/>
      <c r="NMF306" s="418"/>
      <c r="NMG306" s="331"/>
      <c r="NMH306" s="332"/>
      <c r="NMI306" s="418"/>
      <c r="NMJ306" s="223"/>
      <c r="NMK306" s="223"/>
      <c r="NML306" s="333"/>
      <c r="NMM306" s="333"/>
      <c r="NMN306" s="223"/>
      <c r="NMO306" s="418"/>
      <c r="NMP306" s="418"/>
      <c r="NMQ306" s="331"/>
      <c r="NMR306" s="332"/>
      <c r="NMS306" s="418"/>
      <c r="NMT306" s="223"/>
      <c r="NMU306" s="223"/>
      <c r="NMV306" s="333"/>
      <c r="NMW306" s="333"/>
      <c r="NMX306" s="223"/>
      <c r="NMY306" s="418"/>
      <c r="NMZ306" s="418"/>
      <c r="NNA306" s="331"/>
      <c r="NNB306" s="332"/>
      <c r="NNC306" s="418"/>
      <c r="NND306" s="223"/>
      <c r="NNE306" s="223"/>
      <c r="NNF306" s="333"/>
      <c r="NNG306" s="333"/>
      <c r="NNH306" s="223"/>
      <c r="NNI306" s="418"/>
      <c r="NNJ306" s="418"/>
      <c r="NNK306" s="331"/>
      <c r="NNL306" s="332"/>
      <c r="NNM306" s="418"/>
      <c r="NNN306" s="223"/>
      <c r="NNO306" s="223"/>
      <c r="NNP306" s="333"/>
      <c r="NNQ306" s="333"/>
      <c r="NNR306" s="223"/>
      <c r="NNS306" s="418"/>
      <c r="NNT306" s="418"/>
      <c r="NNU306" s="331"/>
      <c r="NNV306" s="332"/>
      <c r="NNW306" s="418"/>
      <c r="NNX306" s="223"/>
      <c r="NNY306" s="223"/>
      <c r="NNZ306" s="333"/>
      <c r="NOA306" s="333"/>
      <c r="NOB306" s="223"/>
      <c r="NOC306" s="418"/>
      <c r="NOD306" s="418"/>
      <c r="NOE306" s="331"/>
      <c r="NOF306" s="332"/>
      <c r="NOG306" s="418"/>
      <c r="NOH306" s="223"/>
      <c r="NOI306" s="223"/>
      <c r="NOJ306" s="333"/>
      <c r="NOK306" s="333"/>
      <c r="NOL306" s="223"/>
      <c r="NOM306" s="418"/>
      <c r="NON306" s="418"/>
      <c r="NOO306" s="331"/>
      <c r="NOP306" s="332"/>
      <c r="NOQ306" s="418"/>
      <c r="NOR306" s="223"/>
      <c r="NOS306" s="223"/>
      <c r="NOT306" s="333"/>
      <c r="NOU306" s="333"/>
      <c r="NOV306" s="223"/>
      <c r="NOW306" s="418"/>
      <c r="NOX306" s="418"/>
      <c r="NOY306" s="331"/>
      <c r="NOZ306" s="332"/>
      <c r="NPA306" s="418"/>
      <c r="NPB306" s="223"/>
      <c r="NPC306" s="223"/>
      <c r="NPD306" s="333"/>
      <c r="NPE306" s="333"/>
      <c r="NPF306" s="223"/>
      <c r="NPG306" s="418"/>
      <c r="NPH306" s="418"/>
      <c r="NPI306" s="331"/>
      <c r="NPJ306" s="332"/>
      <c r="NPK306" s="418"/>
      <c r="NPL306" s="223"/>
      <c r="NPM306" s="223"/>
      <c r="NPN306" s="333"/>
      <c r="NPO306" s="333"/>
      <c r="NPP306" s="223"/>
      <c r="NPQ306" s="418"/>
      <c r="NPR306" s="418"/>
      <c r="NPS306" s="331"/>
      <c r="NPT306" s="332"/>
      <c r="NPU306" s="418"/>
      <c r="NPV306" s="223"/>
      <c r="NPW306" s="223"/>
      <c r="NPX306" s="333"/>
      <c r="NPY306" s="333"/>
      <c r="NPZ306" s="223"/>
      <c r="NQA306" s="418"/>
      <c r="NQB306" s="418"/>
      <c r="NQC306" s="331"/>
      <c r="NQD306" s="332"/>
      <c r="NQE306" s="418"/>
      <c r="NQF306" s="223"/>
      <c r="NQG306" s="223"/>
      <c r="NQH306" s="333"/>
      <c r="NQI306" s="333"/>
      <c r="NQJ306" s="223"/>
      <c r="NQK306" s="418"/>
      <c r="NQL306" s="418"/>
      <c r="NQM306" s="331"/>
      <c r="NQN306" s="332"/>
      <c r="NQO306" s="418"/>
      <c r="NQP306" s="223"/>
      <c r="NQQ306" s="223"/>
      <c r="NQR306" s="333"/>
      <c r="NQS306" s="333"/>
      <c r="NQT306" s="223"/>
      <c r="NQU306" s="418"/>
      <c r="NQV306" s="418"/>
      <c r="NQW306" s="331"/>
      <c r="NQX306" s="332"/>
      <c r="NQY306" s="418"/>
      <c r="NQZ306" s="223"/>
      <c r="NRA306" s="223"/>
      <c r="NRB306" s="333"/>
      <c r="NRC306" s="333"/>
      <c r="NRD306" s="223"/>
      <c r="NRE306" s="418"/>
      <c r="NRF306" s="418"/>
      <c r="NRG306" s="331"/>
      <c r="NRH306" s="332"/>
      <c r="NRI306" s="418"/>
      <c r="NRJ306" s="223"/>
      <c r="NRK306" s="223"/>
      <c r="NRL306" s="333"/>
      <c r="NRM306" s="333"/>
      <c r="NRN306" s="223"/>
      <c r="NRO306" s="418"/>
      <c r="NRP306" s="418"/>
      <c r="NRQ306" s="331"/>
      <c r="NRR306" s="332"/>
      <c r="NRS306" s="418"/>
      <c r="NRT306" s="223"/>
      <c r="NRU306" s="223"/>
      <c r="NRV306" s="333"/>
      <c r="NRW306" s="333"/>
      <c r="NRX306" s="223"/>
      <c r="NRY306" s="418"/>
      <c r="NRZ306" s="418"/>
      <c r="NSA306" s="331"/>
      <c r="NSB306" s="332"/>
      <c r="NSC306" s="418"/>
      <c r="NSD306" s="223"/>
      <c r="NSE306" s="223"/>
      <c r="NSF306" s="333"/>
      <c r="NSG306" s="333"/>
      <c r="NSH306" s="223"/>
      <c r="NSI306" s="418"/>
      <c r="NSJ306" s="418"/>
      <c r="NSK306" s="331"/>
      <c r="NSL306" s="332"/>
      <c r="NSM306" s="418"/>
      <c r="NSN306" s="223"/>
      <c r="NSO306" s="223"/>
      <c r="NSP306" s="333"/>
      <c r="NSQ306" s="333"/>
      <c r="NSR306" s="223"/>
      <c r="NSS306" s="418"/>
      <c r="NST306" s="418"/>
      <c r="NSU306" s="331"/>
      <c r="NSV306" s="332"/>
      <c r="NSW306" s="418"/>
      <c r="NSX306" s="223"/>
      <c r="NSY306" s="223"/>
      <c r="NSZ306" s="333"/>
      <c r="NTA306" s="333"/>
      <c r="NTB306" s="223"/>
      <c r="NTC306" s="418"/>
      <c r="NTD306" s="418"/>
      <c r="NTE306" s="331"/>
      <c r="NTF306" s="332"/>
      <c r="NTG306" s="418"/>
      <c r="NTH306" s="223"/>
      <c r="NTI306" s="223"/>
      <c r="NTJ306" s="333"/>
      <c r="NTK306" s="333"/>
      <c r="NTL306" s="223"/>
      <c r="NTM306" s="418"/>
      <c r="NTN306" s="418"/>
      <c r="NTO306" s="331"/>
      <c r="NTP306" s="332"/>
      <c r="NTQ306" s="418"/>
      <c r="NTR306" s="223"/>
      <c r="NTS306" s="223"/>
      <c r="NTT306" s="333"/>
      <c r="NTU306" s="333"/>
      <c r="NTV306" s="223"/>
      <c r="NTW306" s="418"/>
      <c r="NTX306" s="418"/>
      <c r="NTY306" s="331"/>
      <c r="NTZ306" s="332"/>
      <c r="NUA306" s="418"/>
      <c r="NUB306" s="223"/>
      <c r="NUC306" s="223"/>
      <c r="NUD306" s="333"/>
      <c r="NUE306" s="333"/>
      <c r="NUF306" s="223"/>
      <c r="NUG306" s="418"/>
      <c r="NUH306" s="418"/>
      <c r="NUI306" s="331"/>
      <c r="NUJ306" s="332"/>
      <c r="NUK306" s="418"/>
      <c r="NUL306" s="223"/>
      <c r="NUM306" s="223"/>
      <c r="NUN306" s="333"/>
      <c r="NUO306" s="333"/>
      <c r="NUP306" s="223"/>
      <c r="NUQ306" s="418"/>
      <c r="NUR306" s="418"/>
      <c r="NUS306" s="331"/>
      <c r="NUT306" s="332"/>
      <c r="NUU306" s="418"/>
      <c r="NUV306" s="223"/>
      <c r="NUW306" s="223"/>
      <c r="NUX306" s="333"/>
      <c r="NUY306" s="333"/>
      <c r="NUZ306" s="223"/>
      <c r="NVA306" s="418"/>
      <c r="NVB306" s="418"/>
      <c r="NVC306" s="331"/>
      <c r="NVD306" s="332"/>
      <c r="NVE306" s="418"/>
      <c r="NVF306" s="223"/>
      <c r="NVG306" s="223"/>
      <c r="NVH306" s="333"/>
      <c r="NVI306" s="333"/>
      <c r="NVJ306" s="223"/>
      <c r="NVK306" s="418"/>
      <c r="NVL306" s="418"/>
      <c r="NVM306" s="331"/>
      <c r="NVN306" s="332"/>
      <c r="NVO306" s="418"/>
      <c r="NVP306" s="223"/>
      <c r="NVQ306" s="223"/>
      <c r="NVR306" s="333"/>
      <c r="NVS306" s="333"/>
      <c r="NVT306" s="223"/>
      <c r="NVU306" s="418"/>
      <c r="NVV306" s="418"/>
      <c r="NVW306" s="331"/>
      <c r="NVX306" s="332"/>
      <c r="NVY306" s="418"/>
      <c r="NVZ306" s="223"/>
      <c r="NWA306" s="223"/>
      <c r="NWB306" s="333"/>
      <c r="NWC306" s="333"/>
      <c r="NWD306" s="223"/>
      <c r="NWE306" s="418"/>
      <c r="NWF306" s="418"/>
      <c r="NWG306" s="331"/>
      <c r="NWH306" s="332"/>
      <c r="NWI306" s="418"/>
      <c r="NWJ306" s="223"/>
      <c r="NWK306" s="223"/>
      <c r="NWL306" s="333"/>
      <c r="NWM306" s="333"/>
      <c r="NWN306" s="223"/>
      <c r="NWO306" s="418"/>
      <c r="NWP306" s="418"/>
      <c r="NWQ306" s="331"/>
      <c r="NWR306" s="332"/>
      <c r="NWS306" s="418"/>
      <c r="NWT306" s="223"/>
      <c r="NWU306" s="223"/>
      <c r="NWV306" s="333"/>
      <c r="NWW306" s="333"/>
      <c r="NWX306" s="223"/>
      <c r="NWY306" s="418"/>
      <c r="NWZ306" s="418"/>
      <c r="NXA306" s="331"/>
      <c r="NXB306" s="332"/>
      <c r="NXC306" s="418"/>
      <c r="NXD306" s="223"/>
      <c r="NXE306" s="223"/>
      <c r="NXF306" s="333"/>
      <c r="NXG306" s="333"/>
      <c r="NXH306" s="223"/>
      <c r="NXI306" s="418"/>
      <c r="NXJ306" s="418"/>
      <c r="NXK306" s="331"/>
      <c r="NXL306" s="332"/>
      <c r="NXM306" s="418"/>
      <c r="NXN306" s="223"/>
      <c r="NXO306" s="223"/>
      <c r="NXP306" s="333"/>
      <c r="NXQ306" s="333"/>
      <c r="NXR306" s="223"/>
      <c r="NXS306" s="418"/>
      <c r="NXT306" s="418"/>
      <c r="NXU306" s="331"/>
      <c r="NXV306" s="332"/>
      <c r="NXW306" s="418"/>
      <c r="NXX306" s="223"/>
      <c r="NXY306" s="223"/>
      <c r="NXZ306" s="333"/>
      <c r="NYA306" s="333"/>
      <c r="NYB306" s="223"/>
      <c r="NYC306" s="418"/>
      <c r="NYD306" s="418"/>
      <c r="NYE306" s="331"/>
      <c r="NYF306" s="332"/>
      <c r="NYG306" s="418"/>
      <c r="NYH306" s="223"/>
      <c r="NYI306" s="223"/>
      <c r="NYJ306" s="333"/>
      <c r="NYK306" s="333"/>
      <c r="NYL306" s="223"/>
      <c r="NYM306" s="418"/>
      <c r="NYN306" s="418"/>
      <c r="NYO306" s="331"/>
      <c r="NYP306" s="332"/>
      <c r="NYQ306" s="418"/>
      <c r="NYR306" s="223"/>
      <c r="NYS306" s="223"/>
      <c r="NYT306" s="333"/>
      <c r="NYU306" s="333"/>
      <c r="NYV306" s="223"/>
      <c r="NYW306" s="418"/>
      <c r="NYX306" s="418"/>
      <c r="NYY306" s="331"/>
      <c r="NYZ306" s="332"/>
      <c r="NZA306" s="418"/>
      <c r="NZB306" s="223"/>
      <c r="NZC306" s="223"/>
      <c r="NZD306" s="333"/>
      <c r="NZE306" s="333"/>
      <c r="NZF306" s="223"/>
      <c r="NZG306" s="418"/>
      <c r="NZH306" s="418"/>
      <c r="NZI306" s="331"/>
      <c r="NZJ306" s="332"/>
      <c r="NZK306" s="418"/>
      <c r="NZL306" s="223"/>
      <c r="NZM306" s="223"/>
      <c r="NZN306" s="333"/>
      <c r="NZO306" s="333"/>
      <c r="NZP306" s="223"/>
      <c r="NZQ306" s="418"/>
      <c r="NZR306" s="418"/>
      <c r="NZS306" s="331"/>
      <c r="NZT306" s="332"/>
      <c r="NZU306" s="418"/>
      <c r="NZV306" s="223"/>
      <c r="NZW306" s="223"/>
      <c r="NZX306" s="333"/>
      <c r="NZY306" s="333"/>
      <c r="NZZ306" s="223"/>
      <c r="OAA306" s="418"/>
      <c r="OAB306" s="418"/>
      <c r="OAC306" s="331"/>
      <c r="OAD306" s="332"/>
      <c r="OAE306" s="418"/>
      <c r="OAF306" s="223"/>
      <c r="OAG306" s="223"/>
      <c r="OAH306" s="333"/>
      <c r="OAI306" s="333"/>
      <c r="OAJ306" s="223"/>
      <c r="OAK306" s="418"/>
      <c r="OAL306" s="418"/>
      <c r="OAM306" s="331"/>
      <c r="OAN306" s="332"/>
      <c r="OAO306" s="418"/>
      <c r="OAP306" s="223"/>
      <c r="OAQ306" s="223"/>
      <c r="OAR306" s="333"/>
      <c r="OAS306" s="333"/>
      <c r="OAT306" s="223"/>
      <c r="OAU306" s="418"/>
      <c r="OAV306" s="418"/>
      <c r="OAW306" s="331"/>
      <c r="OAX306" s="332"/>
      <c r="OAY306" s="418"/>
      <c r="OAZ306" s="223"/>
      <c r="OBA306" s="223"/>
      <c r="OBB306" s="333"/>
      <c r="OBC306" s="333"/>
      <c r="OBD306" s="223"/>
      <c r="OBE306" s="418"/>
      <c r="OBF306" s="418"/>
      <c r="OBG306" s="331"/>
      <c r="OBH306" s="332"/>
      <c r="OBI306" s="418"/>
      <c r="OBJ306" s="223"/>
      <c r="OBK306" s="223"/>
      <c r="OBL306" s="333"/>
      <c r="OBM306" s="333"/>
      <c r="OBN306" s="223"/>
      <c r="OBO306" s="418"/>
      <c r="OBP306" s="418"/>
      <c r="OBQ306" s="331"/>
      <c r="OBR306" s="332"/>
      <c r="OBS306" s="418"/>
      <c r="OBT306" s="223"/>
      <c r="OBU306" s="223"/>
      <c r="OBV306" s="333"/>
      <c r="OBW306" s="333"/>
      <c r="OBX306" s="223"/>
      <c r="OBY306" s="418"/>
      <c r="OBZ306" s="418"/>
      <c r="OCA306" s="331"/>
      <c r="OCB306" s="332"/>
      <c r="OCC306" s="418"/>
      <c r="OCD306" s="223"/>
      <c r="OCE306" s="223"/>
      <c r="OCF306" s="333"/>
      <c r="OCG306" s="333"/>
      <c r="OCH306" s="223"/>
      <c r="OCI306" s="418"/>
      <c r="OCJ306" s="418"/>
      <c r="OCK306" s="331"/>
      <c r="OCL306" s="332"/>
      <c r="OCM306" s="418"/>
      <c r="OCN306" s="223"/>
      <c r="OCO306" s="223"/>
      <c r="OCP306" s="333"/>
      <c r="OCQ306" s="333"/>
      <c r="OCR306" s="223"/>
      <c r="OCS306" s="418"/>
      <c r="OCT306" s="418"/>
      <c r="OCU306" s="331"/>
      <c r="OCV306" s="332"/>
      <c r="OCW306" s="418"/>
      <c r="OCX306" s="223"/>
      <c r="OCY306" s="223"/>
      <c r="OCZ306" s="333"/>
      <c r="ODA306" s="333"/>
      <c r="ODB306" s="223"/>
      <c r="ODC306" s="418"/>
      <c r="ODD306" s="418"/>
      <c r="ODE306" s="331"/>
      <c r="ODF306" s="332"/>
      <c r="ODG306" s="418"/>
      <c r="ODH306" s="223"/>
      <c r="ODI306" s="223"/>
      <c r="ODJ306" s="333"/>
      <c r="ODK306" s="333"/>
      <c r="ODL306" s="223"/>
      <c r="ODM306" s="418"/>
      <c r="ODN306" s="418"/>
      <c r="ODO306" s="331"/>
      <c r="ODP306" s="332"/>
      <c r="ODQ306" s="418"/>
      <c r="ODR306" s="223"/>
      <c r="ODS306" s="223"/>
      <c r="ODT306" s="333"/>
      <c r="ODU306" s="333"/>
      <c r="ODV306" s="223"/>
      <c r="ODW306" s="418"/>
      <c r="ODX306" s="418"/>
      <c r="ODY306" s="331"/>
      <c r="ODZ306" s="332"/>
      <c r="OEA306" s="418"/>
      <c r="OEB306" s="223"/>
      <c r="OEC306" s="223"/>
      <c r="OED306" s="333"/>
      <c r="OEE306" s="333"/>
      <c r="OEF306" s="223"/>
      <c r="OEG306" s="418"/>
      <c r="OEH306" s="418"/>
      <c r="OEI306" s="331"/>
      <c r="OEJ306" s="332"/>
      <c r="OEK306" s="418"/>
      <c r="OEL306" s="223"/>
      <c r="OEM306" s="223"/>
      <c r="OEN306" s="333"/>
      <c r="OEO306" s="333"/>
      <c r="OEP306" s="223"/>
      <c r="OEQ306" s="418"/>
      <c r="OER306" s="418"/>
      <c r="OES306" s="331"/>
      <c r="OET306" s="332"/>
      <c r="OEU306" s="418"/>
      <c r="OEV306" s="223"/>
      <c r="OEW306" s="223"/>
      <c r="OEX306" s="333"/>
      <c r="OEY306" s="333"/>
      <c r="OEZ306" s="223"/>
      <c r="OFA306" s="418"/>
      <c r="OFB306" s="418"/>
      <c r="OFC306" s="331"/>
      <c r="OFD306" s="332"/>
      <c r="OFE306" s="418"/>
      <c r="OFF306" s="223"/>
      <c r="OFG306" s="223"/>
      <c r="OFH306" s="333"/>
      <c r="OFI306" s="333"/>
      <c r="OFJ306" s="223"/>
      <c r="OFK306" s="418"/>
      <c r="OFL306" s="418"/>
      <c r="OFM306" s="331"/>
      <c r="OFN306" s="332"/>
      <c r="OFO306" s="418"/>
      <c r="OFP306" s="223"/>
      <c r="OFQ306" s="223"/>
      <c r="OFR306" s="333"/>
      <c r="OFS306" s="333"/>
      <c r="OFT306" s="223"/>
      <c r="OFU306" s="418"/>
      <c r="OFV306" s="418"/>
      <c r="OFW306" s="331"/>
      <c r="OFX306" s="332"/>
      <c r="OFY306" s="418"/>
      <c r="OFZ306" s="223"/>
      <c r="OGA306" s="223"/>
      <c r="OGB306" s="333"/>
      <c r="OGC306" s="333"/>
      <c r="OGD306" s="223"/>
      <c r="OGE306" s="418"/>
      <c r="OGF306" s="418"/>
      <c r="OGG306" s="331"/>
      <c r="OGH306" s="332"/>
      <c r="OGI306" s="418"/>
      <c r="OGJ306" s="223"/>
      <c r="OGK306" s="223"/>
      <c r="OGL306" s="333"/>
      <c r="OGM306" s="333"/>
      <c r="OGN306" s="223"/>
      <c r="OGO306" s="418"/>
      <c r="OGP306" s="418"/>
      <c r="OGQ306" s="331"/>
      <c r="OGR306" s="332"/>
      <c r="OGS306" s="418"/>
      <c r="OGT306" s="223"/>
      <c r="OGU306" s="223"/>
      <c r="OGV306" s="333"/>
      <c r="OGW306" s="333"/>
      <c r="OGX306" s="223"/>
      <c r="OGY306" s="418"/>
      <c r="OGZ306" s="418"/>
      <c r="OHA306" s="331"/>
      <c r="OHB306" s="332"/>
      <c r="OHC306" s="418"/>
      <c r="OHD306" s="223"/>
      <c r="OHE306" s="223"/>
      <c r="OHF306" s="333"/>
      <c r="OHG306" s="333"/>
      <c r="OHH306" s="223"/>
      <c r="OHI306" s="418"/>
      <c r="OHJ306" s="418"/>
      <c r="OHK306" s="331"/>
      <c r="OHL306" s="332"/>
      <c r="OHM306" s="418"/>
      <c r="OHN306" s="223"/>
      <c r="OHO306" s="223"/>
      <c r="OHP306" s="333"/>
      <c r="OHQ306" s="333"/>
      <c r="OHR306" s="223"/>
      <c r="OHS306" s="418"/>
      <c r="OHT306" s="418"/>
      <c r="OHU306" s="331"/>
      <c r="OHV306" s="332"/>
      <c r="OHW306" s="418"/>
      <c r="OHX306" s="223"/>
      <c r="OHY306" s="223"/>
      <c r="OHZ306" s="333"/>
      <c r="OIA306" s="333"/>
      <c r="OIB306" s="223"/>
      <c r="OIC306" s="418"/>
      <c r="OID306" s="418"/>
      <c r="OIE306" s="331"/>
      <c r="OIF306" s="332"/>
      <c r="OIG306" s="418"/>
      <c r="OIH306" s="223"/>
      <c r="OII306" s="223"/>
      <c r="OIJ306" s="333"/>
      <c r="OIK306" s="333"/>
      <c r="OIL306" s="223"/>
      <c r="OIM306" s="418"/>
      <c r="OIN306" s="418"/>
      <c r="OIO306" s="331"/>
      <c r="OIP306" s="332"/>
      <c r="OIQ306" s="418"/>
      <c r="OIR306" s="223"/>
      <c r="OIS306" s="223"/>
      <c r="OIT306" s="333"/>
      <c r="OIU306" s="333"/>
      <c r="OIV306" s="223"/>
      <c r="OIW306" s="418"/>
      <c r="OIX306" s="418"/>
      <c r="OIY306" s="331"/>
      <c r="OIZ306" s="332"/>
      <c r="OJA306" s="418"/>
      <c r="OJB306" s="223"/>
      <c r="OJC306" s="223"/>
      <c r="OJD306" s="333"/>
      <c r="OJE306" s="333"/>
      <c r="OJF306" s="223"/>
      <c r="OJG306" s="418"/>
      <c r="OJH306" s="418"/>
      <c r="OJI306" s="331"/>
      <c r="OJJ306" s="332"/>
      <c r="OJK306" s="418"/>
      <c r="OJL306" s="223"/>
      <c r="OJM306" s="223"/>
      <c r="OJN306" s="333"/>
      <c r="OJO306" s="333"/>
      <c r="OJP306" s="223"/>
      <c r="OJQ306" s="418"/>
      <c r="OJR306" s="418"/>
      <c r="OJS306" s="331"/>
      <c r="OJT306" s="332"/>
      <c r="OJU306" s="418"/>
      <c r="OJV306" s="223"/>
      <c r="OJW306" s="223"/>
      <c r="OJX306" s="333"/>
      <c r="OJY306" s="333"/>
      <c r="OJZ306" s="223"/>
      <c r="OKA306" s="418"/>
      <c r="OKB306" s="418"/>
      <c r="OKC306" s="331"/>
      <c r="OKD306" s="332"/>
      <c r="OKE306" s="418"/>
      <c r="OKF306" s="223"/>
      <c r="OKG306" s="223"/>
      <c r="OKH306" s="333"/>
      <c r="OKI306" s="333"/>
      <c r="OKJ306" s="223"/>
      <c r="OKK306" s="418"/>
      <c r="OKL306" s="418"/>
      <c r="OKM306" s="331"/>
      <c r="OKN306" s="332"/>
      <c r="OKO306" s="418"/>
      <c r="OKP306" s="223"/>
      <c r="OKQ306" s="223"/>
      <c r="OKR306" s="333"/>
      <c r="OKS306" s="333"/>
      <c r="OKT306" s="223"/>
      <c r="OKU306" s="418"/>
      <c r="OKV306" s="418"/>
      <c r="OKW306" s="331"/>
      <c r="OKX306" s="332"/>
      <c r="OKY306" s="418"/>
      <c r="OKZ306" s="223"/>
      <c r="OLA306" s="223"/>
      <c r="OLB306" s="333"/>
      <c r="OLC306" s="333"/>
      <c r="OLD306" s="223"/>
      <c r="OLE306" s="418"/>
      <c r="OLF306" s="418"/>
      <c r="OLG306" s="331"/>
      <c r="OLH306" s="332"/>
      <c r="OLI306" s="418"/>
      <c r="OLJ306" s="223"/>
      <c r="OLK306" s="223"/>
      <c r="OLL306" s="333"/>
      <c r="OLM306" s="333"/>
      <c r="OLN306" s="223"/>
      <c r="OLO306" s="418"/>
      <c r="OLP306" s="418"/>
      <c r="OLQ306" s="331"/>
      <c r="OLR306" s="332"/>
      <c r="OLS306" s="418"/>
      <c r="OLT306" s="223"/>
      <c r="OLU306" s="223"/>
      <c r="OLV306" s="333"/>
      <c r="OLW306" s="333"/>
      <c r="OLX306" s="223"/>
      <c r="OLY306" s="418"/>
      <c r="OLZ306" s="418"/>
      <c r="OMA306" s="331"/>
      <c r="OMB306" s="332"/>
      <c r="OMC306" s="418"/>
      <c r="OMD306" s="223"/>
      <c r="OME306" s="223"/>
      <c r="OMF306" s="333"/>
      <c r="OMG306" s="333"/>
      <c r="OMH306" s="223"/>
      <c r="OMI306" s="418"/>
      <c r="OMJ306" s="418"/>
      <c r="OMK306" s="331"/>
      <c r="OML306" s="332"/>
      <c r="OMM306" s="418"/>
      <c r="OMN306" s="223"/>
      <c r="OMO306" s="223"/>
      <c r="OMP306" s="333"/>
      <c r="OMQ306" s="333"/>
      <c r="OMR306" s="223"/>
      <c r="OMS306" s="418"/>
      <c r="OMT306" s="418"/>
      <c r="OMU306" s="331"/>
      <c r="OMV306" s="332"/>
      <c r="OMW306" s="418"/>
      <c r="OMX306" s="223"/>
      <c r="OMY306" s="223"/>
      <c r="OMZ306" s="333"/>
      <c r="ONA306" s="333"/>
      <c r="ONB306" s="223"/>
      <c r="ONC306" s="418"/>
      <c r="OND306" s="418"/>
      <c r="ONE306" s="331"/>
      <c r="ONF306" s="332"/>
      <c r="ONG306" s="418"/>
      <c r="ONH306" s="223"/>
      <c r="ONI306" s="223"/>
      <c r="ONJ306" s="333"/>
      <c r="ONK306" s="333"/>
      <c r="ONL306" s="223"/>
      <c r="ONM306" s="418"/>
      <c r="ONN306" s="418"/>
      <c r="ONO306" s="331"/>
      <c r="ONP306" s="332"/>
      <c r="ONQ306" s="418"/>
      <c r="ONR306" s="223"/>
      <c r="ONS306" s="223"/>
      <c r="ONT306" s="333"/>
      <c r="ONU306" s="333"/>
      <c r="ONV306" s="223"/>
      <c r="ONW306" s="418"/>
      <c r="ONX306" s="418"/>
      <c r="ONY306" s="331"/>
      <c r="ONZ306" s="332"/>
      <c r="OOA306" s="418"/>
      <c r="OOB306" s="223"/>
      <c r="OOC306" s="223"/>
      <c r="OOD306" s="333"/>
      <c r="OOE306" s="333"/>
      <c r="OOF306" s="223"/>
      <c r="OOG306" s="418"/>
      <c r="OOH306" s="418"/>
      <c r="OOI306" s="331"/>
      <c r="OOJ306" s="332"/>
      <c r="OOK306" s="418"/>
      <c r="OOL306" s="223"/>
      <c r="OOM306" s="223"/>
      <c r="OON306" s="333"/>
      <c r="OOO306" s="333"/>
      <c r="OOP306" s="223"/>
      <c r="OOQ306" s="418"/>
      <c r="OOR306" s="418"/>
      <c r="OOS306" s="331"/>
      <c r="OOT306" s="332"/>
      <c r="OOU306" s="418"/>
      <c r="OOV306" s="223"/>
      <c r="OOW306" s="223"/>
      <c r="OOX306" s="333"/>
      <c r="OOY306" s="333"/>
      <c r="OOZ306" s="223"/>
      <c r="OPA306" s="418"/>
      <c r="OPB306" s="418"/>
      <c r="OPC306" s="331"/>
      <c r="OPD306" s="332"/>
      <c r="OPE306" s="418"/>
      <c r="OPF306" s="223"/>
      <c r="OPG306" s="223"/>
      <c r="OPH306" s="333"/>
      <c r="OPI306" s="333"/>
      <c r="OPJ306" s="223"/>
      <c r="OPK306" s="418"/>
      <c r="OPL306" s="418"/>
      <c r="OPM306" s="331"/>
      <c r="OPN306" s="332"/>
      <c r="OPO306" s="418"/>
      <c r="OPP306" s="223"/>
      <c r="OPQ306" s="223"/>
      <c r="OPR306" s="333"/>
      <c r="OPS306" s="333"/>
      <c r="OPT306" s="223"/>
      <c r="OPU306" s="418"/>
      <c r="OPV306" s="418"/>
      <c r="OPW306" s="331"/>
      <c r="OPX306" s="332"/>
      <c r="OPY306" s="418"/>
      <c r="OPZ306" s="223"/>
      <c r="OQA306" s="223"/>
      <c r="OQB306" s="333"/>
      <c r="OQC306" s="333"/>
      <c r="OQD306" s="223"/>
      <c r="OQE306" s="418"/>
      <c r="OQF306" s="418"/>
      <c r="OQG306" s="331"/>
      <c r="OQH306" s="332"/>
      <c r="OQI306" s="418"/>
      <c r="OQJ306" s="223"/>
      <c r="OQK306" s="223"/>
      <c r="OQL306" s="333"/>
      <c r="OQM306" s="333"/>
      <c r="OQN306" s="223"/>
      <c r="OQO306" s="418"/>
      <c r="OQP306" s="418"/>
      <c r="OQQ306" s="331"/>
      <c r="OQR306" s="332"/>
      <c r="OQS306" s="418"/>
      <c r="OQT306" s="223"/>
      <c r="OQU306" s="223"/>
      <c r="OQV306" s="333"/>
      <c r="OQW306" s="333"/>
      <c r="OQX306" s="223"/>
      <c r="OQY306" s="418"/>
      <c r="OQZ306" s="418"/>
      <c r="ORA306" s="331"/>
      <c r="ORB306" s="332"/>
      <c r="ORC306" s="418"/>
      <c r="ORD306" s="223"/>
      <c r="ORE306" s="223"/>
      <c r="ORF306" s="333"/>
      <c r="ORG306" s="333"/>
      <c r="ORH306" s="223"/>
      <c r="ORI306" s="418"/>
      <c r="ORJ306" s="418"/>
      <c r="ORK306" s="331"/>
      <c r="ORL306" s="332"/>
      <c r="ORM306" s="418"/>
      <c r="ORN306" s="223"/>
      <c r="ORO306" s="223"/>
      <c r="ORP306" s="333"/>
      <c r="ORQ306" s="333"/>
      <c r="ORR306" s="223"/>
      <c r="ORS306" s="418"/>
      <c r="ORT306" s="418"/>
      <c r="ORU306" s="331"/>
      <c r="ORV306" s="332"/>
      <c r="ORW306" s="418"/>
      <c r="ORX306" s="223"/>
      <c r="ORY306" s="223"/>
      <c r="ORZ306" s="333"/>
      <c r="OSA306" s="333"/>
      <c r="OSB306" s="223"/>
      <c r="OSC306" s="418"/>
      <c r="OSD306" s="418"/>
      <c r="OSE306" s="331"/>
      <c r="OSF306" s="332"/>
      <c r="OSG306" s="418"/>
      <c r="OSH306" s="223"/>
      <c r="OSI306" s="223"/>
      <c r="OSJ306" s="333"/>
      <c r="OSK306" s="333"/>
      <c r="OSL306" s="223"/>
      <c r="OSM306" s="418"/>
      <c r="OSN306" s="418"/>
      <c r="OSO306" s="331"/>
      <c r="OSP306" s="332"/>
      <c r="OSQ306" s="418"/>
      <c r="OSR306" s="223"/>
      <c r="OSS306" s="223"/>
      <c r="OST306" s="333"/>
      <c r="OSU306" s="333"/>
      <c r="OSV306" s="223"/>
      <c r="OSW306" s="418"/>
      <c r="OSX306" s="418"/>
      <c r="OSY306" s="331"/>
      <c r="OSZ306" s="332"/>
      <c r="OTA306" s="418"/>
      <c r="OTB306" s="223"/>
      <c r="OTC306" s="223"/>
      <c r="OTD306" s="333"/>
      <c r="OTE306" s="333"/>
      <c r="OTF306" s="223"/>
      <c r="OTG306" s="418"/>
      <c r="OTH306" s="418"/>
      <c r="OTI306" s="331"/>
      <c r="OTJ306" s="332"/>
      <c r="OTK306" s="418"/>
      <c r="OTL306" s="223"/>
      <c r="OTM306" s="223"/>
      <c r="OTN306" s="333"/>
      <c r="OTO306" s="333"/>
      <c r="OTP306" s="223"/>
      <c r="OTQ306" s="418"/>
      <c r="OTR306" s="418"/>
      <c r="OTS306" s="331"/>
      <c r="OTT306" s="332"/>
      <c r="OTU306" s="418"/>
      <c r="OTV306" s="223"/>
      <c r="OTW306" s="223"/>
      <c r="OTX306" s="333"/>
      <c r="OTY306" s="333"/>
      <c r="OTZ306" s="223"/>
      <c r="OUA306" s="418"/>
      <c r="OUB306" s="418"/>
      <c r="OUC306" s="331"/>
      <c r="OUD306" s="332"/>
      <c r="OUE306" s="418"/>
      <c r="OUF306" s="223"/>
      <c r="OUG306" s="223"/>
      <c r="OUH306" s="333"/>
      <c r="OUI306" s="333"/>
      <c r="OUJ306" s="223"/>
      <c r="OUK306" s="418"/>
      <c r="OUL306" s="418"/>
      <c r="OUM306" s="331"/>
      <c r="OUN306" s="332"/>
      <c r="OUO306" s="418"/>
      <c r="OUP306" s="223"/>
      <c r="OUQ306" s="223"/>
      <c r="OUR306" s="333"/>
      <c r="OUS306" s="333"/>
      <c r="OUT306" s="223"/>
      <c r="OUU306" s="418"/>
      <c r="OUV306" s="418"/>
      <c r="OUW306" s="331"/>
      <c r="OUX306" s="332"/>
      <c r="OUY306" s="418"/>
      <c r="OUZ306" s="223"/>
      <c r="OVA306" s="223"/>
      <c r="OVB306" s="333"/>
      <c r="OVC306" s="333"/>
      <c r="OVD306" s="223"/>
      <c r="OVE306" s="418"/>
      <c r="OVF306" s="418"/>
      <c r="OVG306" s="331"/>
      <c r="OVH306" s="332"/>
      <c r="OVI306" s="418"/>
      <c r="OVJ306" s="223"/>
      <c r="OVK306" s="223"/>
      <c r="OVL306" s="333"/>
      <c r="OVM306" s="333"/>
      <c r="OVN306" s="223"/>
      <c r="OVO306" s="418"/>
      <c r="OVP306" s="418"/>
      <c r="OVQ306" s="331"/>
      <c r="OVR306" s="332"/>
      <c r="OVS306" s="418"/>
      <c r="OVT306" s="223"/>
      <c r="OVU306" s="223"/>
      <c r="OVV306" s="333"/>
      <c r="OVW306" s="333"/>
      <c r="OVX306" s="223"/>
      <c r="OVY306" s="418"/>
      <c r="OVZ306" s="418"/>
      <c r="OWA306" s="331"/>
      <c r="OWB306" s="332"/>
      <c r="OWC306" s="418"/>
      <c r="OWD306" s="223"/>
      <c r="OWE306" s="223"/>
      <c r="OWF306" s="333"/>
      <c r="OWG306" s="333"/>
      <c r="OWH306" s="223"/>
      <c r="OWI306" s="418"/>
      <c r="OWJ306" s="418"/>
      <c r="OWK306" s="331"/>
      <c r="OWL306" s="332"/>
      <c r="OWM306" s="418"/>
      <c r="OWN306" s="223"/>
      <c r="OWO306" s="223"/>
      <c r="OWP306" s="333"/>
      <c r="OWQ306" s="333"/>
      <c r="OWR306" s="223"/>
      <c r="OWS306" s="418"/>
      <c r="OWT306" s="418"/>
      <c r="OWU306" s="331"/>
      <c r="OWV306" s="332"/>
      <c r="OWW306" s="418"/>
      <c r="OWX306" s="223"/>
      <c r="OWY306" s="223"/>
      <c r="OWZ306" s="333"/>
      <c r="OXA306" s="333"/>
      <c r="OXB306" s="223"/>
      <c r="OXC306" s="418"/>
      <c r="OXD306" s="418"/>
      <c r="OXE306" s="331"/>
      <c r="OXF306" s="332"/>
      <c r="OXG306" s="418"/>
      <c r="OXH306" s="223"/>
      <c r="OXI306" s="223"/>
      <c r="OXJ306" s="333"/>
      <c r="OXK306" s="333"/>
      <c r="OXL306" s="223"/>
      <c r="OXM306" s="418"/>
      <c r="OXN306" s="418"/>
      <c r="OXO306" s="331"/>
      <c r="OXP306" s="332"/>
      <c r="OXQ306" s="418"/>
      <c r="OXR306" s="223"/>
      <c r="OXS306" s="223"/>
      <c r="OXT306" s="333"/>
      <c r="OXU306" s="333"/>
      <c r="OXV306" s="223"/>
      <c r="OXW306" s="418"/>
      <c r="OXX306" s="418"/>
      <c r="OXY306" s="331"/>
      <c r="OXZ306" s="332"/>
      <c r="OYA306" s="418"/>
      <c r="OYB306" s="223"/>
      <c r="OYC306" s="223"/>
      <c r="OYD306" s="333"/>
      <c r="OYE306" s="333"/>
      <c r="OYF306" s="223"/>
      <c r="OYG306" s="418"/>
      <c r="OYH306" s="418"/>
      <c r="OYI306" s="331"/>
      <c r="OYJ306" s="332"/>
      <c r="OYK306" s="418"/>
      <c r="OYL306" s="223"/>
      <c r="OYM306" s="223"/>
      <c r="OYN306" s="333"/>
      <c r="OYO306" s="333"/>
      <c r="OYP306" s="223"/>
      <c r="OYQ306" s="418"/>
      <c r="OYR306" s="418"/>
      <c r="OYS306" s="331"/>
      <c r="OYT306" s="332"/>
      <c r="OYU306" s="418"/>
      <c r="OYV306" s="223"/>
      <c r="OYW306" s="223"/>
      <c r="OYX306" s="333"/>
      <c r="OYY306" s="333"/>
      <c r="OYZ306" s="223"/>
      <c r="OZA306" s="418"/>
      <c r="OZB306" s="418"/>
      <c r="OZC306" s="331"/>
      <c r="OZD306" s="332"/>
      <c r="OZE306" s="418"/>
      <c r="OZF306" s="223"/>
      <c r="OZG306" s="223"/>
      <c r="OZH306" s="333"/>
      <c r="OZI306" s="333"/>
      <c r="OZJ306" s="223"/>
      <c r="OZK306" s="418"/>
      <c r="OZL306" s="418"/>
      <c r="OZM306" s="331"/>
      <c r="OZN306" s="332"/>
      <c r="OZO306" s="418"/>
      <c r="OZP306" s="223"/>
      <c r="OZQ306" s="223"/>
      <c r="OZR306" s="333"/>
      <c r="OZS306" s="333"/>
      <c r="OZT306" s="223"/>
      <c r="OZU306" s="418"/>
      <c r="OZV306" s="418"/>
      <c r="OZW306" s="331"/>
      <c r="OZX306" s="332"/>
      <c r="OZY306" s="418"/>
      <c r="OZZ306" s="223"/>
      <c r="PAA306" s="223"/>
      <c r="PAB306" s="333"/>
      <c r="PAC306" s="333"/>
      <c r="PAD306" s="223"/>
      <c r="PAE306" s="418"/>
      <c r="PAF306" s="418"/>
      <c r="PAG306" s="331"/>
      <c r="PAH306" s="332"/>
      <c r="PAI306" s="418"/>
      <c r="PAJ306" s="223"/>
      <c r="PAK306" s="223"/>
      <c r="PAL306" s="333"/>
      <c r="PAM306" s="333"/>
      <c r="PAN306" s="223"/>
      <c r="PAO306" s="418"/>
      <c r="PAP306" s="418"/>
      <c r="PAQ306" s="331"/>
      <c r="PAR306" s="332"/>
      <c r="PAS306" s="418"/>
      <c r="PAT306" s="223"/>
      <c r="PAU306" s="223"/>
      <c r="PAV306" s="333"/>
      <c r="PAW306" s="333"/>
      <c r="PAX306" s="223"/>
      <c r="PAY306" s="418"/>
      <c r="PAZ306" s="418"/>
      <c r="PBA306" s="331"/>
      <c r="PBB306" s="332"/>
      <c r="PBC306" s="418"/>
      <c r="PBD306" s="223"/>
      <c r="PBE306" s="223"/>
      <c r="PBF306" s="333"/>
      <c r="PBG306" s="333"/>
      <c r="PBH306" s="223"/>
      <c r="PBI306" s="418"/>
      <c r="PBJ306" s="418"/>
      <c r="PBK306" s="331"/>
      <c r="PBL306" s="332"/>
      <c r="PBM306" s="418"/>
      <c r="PBN306" s="223"/>
      <c r="PBO306" s="223"/>
      <c r="PBP306" s="333"/>
      <c r="PBQ306" s="333"/>
      <c r="PBR306" s="223"/>
      <c r="PBS306" s="418"/>
      <c r="PBT306" s="418"/>
      <c r="PBU306" s="331"/>
      <c r="PBV306" s="332"/>
      <c r="PBW306" s="418"/>
      <c r="PBX306" s="223"/>
      <c r="PBY306" s="223"/>
      <c r="PBZ306" s="333"/>
      <c r="PCA306" s="333"/>
      <c r="PCB306" s="223"/>
      <c r="PCC306" s="418"/>
      <c r="PCD306" s="418"/>
      <c r="PCE306" s="331"/>
      <c r="PCF306" s="332"/>
      <c r="PCG306" s="418"/>
      <c r="PCH306" s="223"/>
      <c r="PCI306" s="223"/>
      <c r="PCJ306" s="333"/>
      <c r="PCK306" s="333"/>
      <c r="PCL306" s="223"/>
      <c r="PCM306" s="418"/>
      <c r="PCN306" s="418"/>
      <c r="PCO306" s="331"/>
      <c r="PCP306" s="332"/>
      <c r="PCQ306" s="418"/>
      <c r="PCR306" s="223"/>
      <c r="PCS306" s="223"/>
      <c r="PCT306" s="333"/>
      <c r="PCU306" s="333"/>
      <c r="PCV306" s="223"/>
      <c r="PCW306" s="418"/>
      <c r="PCX306" s="418"/>
      <c r="PCY306" s="331"/>
      <c r="PCZ306" s="332"/>
      <c r="PDA306" s="418"/>
      <c r="PDB306" s="223"/>
      <c r="PDC306" s="223"/>
      <c r="PDD306" s="333"/>
      <c r="PDE306" s="333"/>
      <c r="PDF306" s="223"/>
      <c r="PDG306" s="418"/>
      <c r="PDH306" s="418"/>
      <c r="PDI306" s="331"/>
      <c r="PDJ306" s="332"/>
      <c r="PDK306" s="418"/>
      <c r="PDL306" s="223"/>
      <c r="PDM306" s="223"/>
      <c r="PDN306" s="333"/>
      <c r="PDO306" s="333"/>
      <c r="PDP306" s="223"/>
      <c r="PDQ306" s="418"/>
      <c r="PDR306" s="418"/>
      <c r="PDS306" s="331"/>
      <c r="PDT306" s="332"/>
      <c r="PDU306" s="418"/>
      <c r="PDV306" s="223"/>
      <c r="PDW306" s="223"/>
      <c r="PDX306" s="333"/>
      <c r="PDY306" s="333"/>
      <c r="PDZ306" s="223"/>
      <c r="PEA306" s="418"/>
      <c r="PEB306" s="418"/>
      <c r="PEC306" s="331"/>
      <c r="PED306" s="332"/>
      <c r="PEE306" s="418"/>
      <c r="PEF306" s="223"/>
      <c r="PEG306" s="223"/>
      <c r="PEH306" s="333"/>
      <c r="PEI306" s="333"/>
      <c r="PEJ306" s="223"/>
      <c r="PEK306" s="418"/>
      <c r="PEL306" s="418"/>
      <c r="PEM306" s="331"/>
      <c r="PEN306" s="332"/>
      <c r="PEO306" s="418"/>
      <c r="PEP306" s="223"/>
      <c r="PEQ306" s="223"/>
      <c r="PER306" s="333"/>
      <c r="PES306" s="333"/>
      <c r="PET306" s="223"/>
      <c r="PEU306" s="418"/>
      <c r="PEV306" s="418"/>
      <c r="PEW306" s="331"/>
      <c r="PEX306" s="332"/>
      <c r="PEY306" s="418"/>
      <c r="PEZ306" s="223"/>
      <c r="PFA306" s="223"/>
      <c r="PFB306" s="333"/>
      <c r="PFC306" s="333"/>
      <c r="PFD306" s="223"/>
      <c r="PFE306" s="418"/>
      <c r="PFF306" s="418"/>
      <c r="PFG306" s="331"/>
      <c r="PFH306" s="332"/>
      <c r="PFI306" s="418"/>
      <c r="PFJ306" s="223"/>
      <c r="PFK306" s="223"/>
      <c r="PFL306" s="333"/>
      <c r="PFM306" s="333"/>
      <c r="PFN306" s="223"/>
      <c r="PFO306" s="418"/>
      <c r="PFP306" s="418"/>
      <c r="PFQ306" s="331"/>
      <c r="PFR306" s="332"/>
      <c r="PFS306" s="418"/>
      <c r="PFT306" s="223"/>
      <c r="PFU306" s="223"/>
      <c r="PFV306" s="333"/>
      <c r="PFW306" s="333"/>
      <c r="PFX306" s="223"/>
      <c r="PFY306" s="418"/>
      <c r="PFZ306" s="418"/>
      <c r="PGA306" s="331"/>
      <c r="PGB306" s="332"/>
      <c r="PGC306" s="418"/>
      <c r="PGD306" s="223"/>
      <c r="PGE306" s="223"/>
      <c r="PGF306" s="333"/>
      <c r="PGG306" s="333"/>
      <c r="PGH306" s="223"/>
      <c r="PGI306" s="418"/>
      <c r="PGJ306" s="418"/>
      <c r="PGK306" s="331"/>
      <c r="PGL306" s="332"/>
      <c r="PGM306" s="418"/>
      <c r="PGN306" s="223"/>
      <c r="PGO306" s="223"/>
      <c r="PGP306" s="333"/>
      <c r="PGQ306" s="333"/>
      <c r="PGR306" s="223"/>
      <c r="PGS306" s="418"/>
      <c r="PGT306" s="418"/>
      <c r="PGU306" s="331"/>
      <c r="PGV306" s="332"/>
      <c r="PGW306" s="418"/>
      <c r="PGX306" s="223"/>
      <c r="PGY306" s="223"/>
      <c r="PGZ306" s="333"/>
      <c r="PHA306" s="333"/>
      <c r="PHB306" s="223"/>
      <c r="PHC306" s="418"/>
      <c r="PHD306" s="418"/>
      <c r="PHE306" s="331"/>
      <c r="PHF306" s="332"/>
      <c r="PHG306" s="418"/>
      <c r="PHH306" s="223"/>
      <c r="PHI306" s="223"/>
      <c r="PHJ306" s="333"/>
      <c r="PHK306" s="333"/>
      <c r="PHL306" s="223"/>
      <c r="PHM306" s="418"/>
      <c r="PHN306" s="418"/>
      <c r="PHO306" s="331"/>
      <c r="PHP306" s="332"/>
      <c r="PHQ306" s="418"/>
      <c r="PHR306" s="223"/>
      <c r="PHS306" s="223"/>
      <c r="PHT306" s="333"/>
      <c r="PHU306" s="333"/>
      <c r="PHV306" s="223"/>
      <c r="PHW306" s="418"/>
      <c r="PHX306" s="418"/>
      <c r="PHY306" s="331"/>
      <c r="PHZ306" s="332"/>
      <c r="PIA306" s="418"/>
      <c r="PIB306" s="223"/>
      <c r="PIC306" s="223"/>
      <c r="PID306" s="333"/>
      <c r="PIE306" s="333"/>
      <c r="PIF306" s="223"/>
      <c r="PIG306" s="418"/>
      <c r="PIH306" s="418"/>
      <c r="PII306" s="331"/>
      <c r="PIJ306" s="332"/>
      <c r="PIK306" s="418"/>
      <c r="PIL306" s="223"/>
      <c r="PIM306" s="223"/>
      <c r="PIN306" s="333"/>
      <c r="PIO306" s="333"/>
      <c r="PIP306" s="223"/>
      <c r="PIQ306" s="418"/>
      <c r="PIR306" s="418"/>
      <c r="PIS306" s="331"/>
      <c r="PIT306" s="332"/>
      <c r="PIU306" s="418"/>
      <c r="PIV306" s="223"/>
      <c r="PIW306" s="223"/>
      <c r="PIX306" s="333"/>
      <c r="PIY306" s="333"/>
      <c r="PIZ306" s="223"/>
      <c r="PJA306" s="418"/>
      <c r="PJB306" s="418"/>
      <c r="PJC306" s="331"/>
      <c r="PJD306" s="332"/>
      <c r="PJE306" s="418"/>
      <c r="PJF306" s="223"/>
      <c r="PJG306" s="223"/>
      <c r="PJH306" s="333"/>
      <c r="PJI306" s="333"/>
      <c r="PJJ306" s="223"/>
      <c r="PJK306" s="418"/>
      <c r="PJL306" s="418"/>
      <c r="PJM306" s="331"/>
      <c r="PJN306" s="332"/>
      <c r="PJO306" s="418"/>
      <c r="PJP306" s="223"/>
      <c r="PJQ306" s="223"/>
      <c r="PJR306" s="333"/>
      <c r="PJS306" s="333"/>
      <c r="PJT306" s="223"/>
      <c r="PJU306" s="418"/>
      <c r="PJV306" s="418"/>
      <c r="PJW306" s="331"/>
      <c r="PJX306" s="332"/>
      <c r="PJY306" s="418"/>
      <c r="PJZ306" s="223"/>
      <c r="PKA306" s="223"/>
      <c r="PKB306" s="333"/>
      <c r="PKC306" s="333"/>
      <c r="PKD306" s="223"/>
      <c r="PKE306" s="418"/>
      <c r="PKF306" s="418"/>
      <c r="PKG306" s="331"/>
      <c r="PKH306" s="332"/>
      <c r="PKI306" s="418"/>
      <c r="PKJ306" s="223"/>
      <c r="PKK306" s="223"/>
      <c r="PKL306" s="333"/>
      <c r="PKM306" s="333"/>
      <c r="PKN306" s="223"/>
      <c r="PKO306" s="418"/>
      <c r="PKP306" s="418"/>
      <c r="PKQ306" s="331"/>
      <c r="PKR306" s="332"/>
      <c r="PKS306" s="418"/>
      <c r="PKT306" s="223"/>
      <c r="PKU306" s="223"/>
      <c r="PKV306" s="333"/>
      <c r="PKW306" s="333"/>
      <c r="PKX306" s="223"/>
      <c r="PKY306" s="418"/>
      <c r="PKZ306" s="418"/>
      <c r="PLA306" s="331"/>
      <c r="PLB306" s="332"/>
      <c r="PLC306" s="418"/>
      <c r="PLD306" s="223"/>
      <c r="PLE306" s="223"/>
      <c r="PLF306" s="333"/>
      <c r="PLG306" s="333"/>
      <c r="PLH306" s="223"/>
      <c r="PLI306" s="418"/>
      <c r="PLJ306" s="418"/>
      <c r="PLK306" s="331"/>
      <c r="PLL306" s="332"/>
      <c r="PLM306" s="418"/>
      <c r="PLN306" s="223"/>
      <c r="PLO306" s="223"/>
      <c r="PLP306" s="333"/>
      <c r="PLQ306" s="333"/>
      <c r="PLR306" s="223"/>
      <c r="PLS306" s="418"/>
      <c r="PLT306" s="418"/>
      <c r="PLU306" s="331"/>
      <c r="PLV306" s="332"/>
      <c r="PLW306" s="418"/>
      <c r="PLX306" s="223"/>
      <c r="PLY306" s="223"/>
      <c r="PLZ306" s="333"/>
      <c r="PMA306" s="333"/>
      <c r="PMB306" s="223"/>
      <c r="PMC306" s="418"/>
      <c r="PMD306" s="418"/>
      <c r="PME306" s="331"/>
      <c r="PMF306" s="332"/>
      <c r="PMG306" s="418"/>
      <c r="PMH306" s="223"/>
      <c r="PMI306" s="223"/>
      <c r="PMJ306" s="333"/>
      <c r="PMK306" s="333"/>
      <c r="PML306" s="223"/>
      <c r="PMM306" s="418"/>
      <c r="PMN306" s="418"/>
      <c r="PMO306" s="331"/>
      <c r="PMP306" s="332"/>
      <c r="PMQ306" s="418"/>
      <c r="PMR306" s="223"/>
      <c r="PMS306" s="223"/>
      <c r="PMT306" s="333"/>
      <c r="PMU306" s="333"/>
      <c r="PMV306" s="223"/>
      <c r="PMW306" s="418"/>
      <c r="PMX306" s="418"/>
      <c r="PMY306" s="331"/>
      <c r="PMZ306" s="332"/>
      <c r="PNA306" s="418"/>
      <c r="PNB306" s="223"/>
      <c r="PNC306" s="223"/>
      <c r="PND306" s="333"/>
      <c r="PNE306" s="333"/>
      <c r="PNF306" s="223"/>
      <c r="PNG306" s="418"/>
      <c r="PNH306" s="418"/>
      <c r="PNI306" s="331"/>
      <c r="PNJ306" s="332"/>
      <c r="PNK306" s="418"/>
      <c r="PNL306" s="223"/>
      <c r="PNM306" s="223"/>
      <c r="PNN306" s="333"/>
      <c r="PNO306" s="333"/>
      <c r="PNP306" s="223"/>
      <c r="PNQ306" s="418"/>
      <c r="PNR306" s="418"/>
      <c r="PNS306" s="331"/>
      <c r="PNT306" s="332"/>
      <c r="PNU306" s="418"/>
      <c r="PNV306" s="223"/>
      <c r="PNW306" s="223"/>
      <c r="PNX306" s="333"/>
      <c r="PNY306" s="333"/>
      <c r="PNZ306" s="223"/>
      <c r="POA306" s="418"/>
      <c r="POB306" s="418"/>
      <c r="POC306" s="331"/>
      <c r="POD306" s="332"/>
      <c r="POE306" s="418"/>
      <c r="POF306" s="223"/>
      <c r="POG306" s="223"/>
      <c r="POH306" s="333"/>
      <c r="POI306" s="333"/>
      <c r="POJ306" s="223"/>
      <c r="POK306" s="418"/>
      <c r="POL306" s="418"/>
      <c r="POM306" s="331"/>
      <c r="PON306" s="332"/>
      <c r="POO306" s="418"/>
      <c r="POP306" s="223"/>
      <c r="POQ306" s="223"/>
      <c r="POR306" s="333"/>
      <c r="POS306" s="333"/>
      <c r="POT306" s="223"/>
      <c r="POU306" s="418"/>
      <c r="POV306" s="418"/>
      <c r="POW306" s="331"/>
      <c r="POX306" s="332"/>
      <c r="POY306" s="418"/>
      <c r="POZ306" s="223"/>
      <c r="PPA306" s="223"/>
      <c r="PPB306" s="333"/>
      <c r="PPC306" s="333"/>
      <c r="PPD306" s="223"/>
      <c r="PPE306" s="418"/>
      <c r="PPF306" s="418"/>
      <c r="PPG306" s="331"/>
      <c r="PPH306" s="332"/>
      <c r="PPI306" s="418"/>
      <c r="PPJ306" s="223"/>
      <c r="PPK306" s="223"/>
      <c r="PPL306" s="333"/>
      <c r="PPM306" s="333"/>
      <c r="PPN306" s="223"/>
      <c r="PPO306" s="418"/>
      <c r="PPP306" s="418"/>
      <c r="PPQ306" s="331"/>
      <c r="PPR306" s="332"/>
      <c r="PPS306" s="418"/>
      <c r="PPT306" s="223"/>
      <c r="PPU306" s="223"/>
      <c r="PPV306" s="333"/>
      <c r="PPW306" s="333"/>
      <c r="PPX306" s="223"/>
      <c r="PPY306" s="418"/>
      <c r="PPZ306" s="418"/>
      <c r="PQA306" s="331"/>
      <c r="PQB306" s="332"/>
      <c r="PQC306" s="418"/>
      <c r="PQD306" s="223"/>
      <c r="PQE306" s="223"/>
      <c r="PQF306" s="333"/>
      <c r="PQG306" s="333"/>
      <c r="PQH306" s="223"/>
      <c r="PQI306" s="418"/>
      <c r="PQJ306" s="418"/>
      <c r="PQK306" s="331"/>
      <c r="PQL306" s="332"/>
      <c r="PQM306" s="418"/>
      <c r="PQN306" s="223"/>
      <c r="PQO306" s="223"/>
      <c r="PQP306" s="333"/>
      <c r="PQQ306" s="333"/>
      <c r="PQR306" s="223"/>
      <c r="PQS306" s="418"/>
      <c r="PQT306" s="418"/>
      <c r="PQU306" s="331"/>
      <c r="PQV306" s="332"/>
      <c r="PQW306" s="418"/>
      <c r="PQX306" s="223"/>
      <c r="PQY306" s="223"/>
      <c r="PQZ306" s="333"/>
      <c r="PRA306" s="333"/>
      <c r="PRB306" s="223"/>
      <c r="PRC306" s="418"/>
      <c r="PRD306" s="418"/>
      <c r="PRE306" s="331"/>
      <c r="PRF306" s="332"/>
      <c r="PRG306" s="418"/>
      <c r="PRH306" s="223"/>
      <c r="PRI306" s="223"/>
      <c r="PRJ306" s="333"/>
      <c r="PRK306" s="333"/>
      <c r="PRL306" s="223"/>
      <c r="PRM306" s="418"/>
      <c r="PRN306" s="418"/>
      <c r="PRO306" s="331"/>
      <c r="PRP306" s="332"/>
      <c r="PRQ306" s="418"/>
      <c r="PRR306" s="223"/>
      <c r="PRS306" s="223"/>
      <c r="PRT306" s="333"/>
      <c r="PRU306" s="333"/>
      <c r="PRV306" s="223"/>
      <c r="PRW306" s="418"/>
      <c r="PRX306" s="418"/>
      <c r="PRY306" s="331"/>
      <c r="PRZ306" s="332"/>
      <c r="PSA306" s="418"/>
      <c r="PSB306" s="223"/>
      <c r="PSC306" s="223"/>
      <c r="PSD306" s="333"/>
      <c r="PSE306" s="333"/>
      <c r="PSF306" s="223"/>
      <c r="PSG306" s="418"/>
      <c r="PSH306" s="418"/>
      <c r="PSI306" s="331"/>
      <c r="PSJ306" s="332"/>
      <c r="PSK306" s="418"/>
      <c r="PSL306" s="223"/>
      <c r="PSM306" s="223"/>
      <c r="PSN306" s="333"/>
      <c r="PSO306" s="333"/>
      <c r="PSP306" s="223"/>
      <c r="PSQ306" s="418"/>
      <c r="PSR306" s="418"/>
      <c r="PSS306" s="331"/>
      <c r="PST306" s="332"/>
      <c r="PSU306" s="418"/>
      <c r="PSV306" s="223"/>
      <c r="PSW306" s="223"/>
      <c r="PSX306" s="333"/>
      <c r="PSY306" s="333"/>
      <c r="PSZ306" s="223"/>
      <c r="PTA306" s="418"/>
      <c r="PTB306" s="418"/>
      <c r="PTC306" s="331"/>
      <c r="PTD306" s="332"/>
      <c r="PTE306" s="418"/>
      <c r="PTF306" s="223"/>
      <c r="PTG306" s="223"/>
      <c r="PTH306" s="333"/>
      <c r="PTI306" s="333"/>
      <c r="PTJ306" s="223"/>
      <c r="PTK306" s="418"/>
      <c r="PTL306" s="418"/>
      <c r="PTM306" s="331"/>
      <c r="PTN306" s="332"/>
      <c r="PTO306" s="418"/>
      <c r="PTP306" s="223"/>
      <c r="PTQ306" s="223"/>
      <c r="PTR306" s="333"/>
      <c r="PTS306" s="333"/>
      <c r="PTT306" s="223"/>
      <c r="PTU306" s="418"/>
      <c r="PTV306" s="418"/>
      <c r="PTW306" s="331"/>
      <c r="PTX306" s="332"/>
      <c r="PTY306" s="418"/>
      <c r="PTZ306" s="223"/>
      <c r="PUA306" s="223"/>
      <c r="PUB306" s="333"/>
      <c r="PUC306" s="333"/>
      <c r="PUD306" s="223"/>
      <c r="PUE306" s="418"/>
      <c r="PUF306" s="418"/>
      <c r="PUG306" s="331"/>
      <c r="PUH306" s="332"/>
      <c r="PUI306" s="418"/>
      <c r="PUJ306" s="223"/>
      <c r="PUK306" s="223"/>
      <c r="PUL306" s="333"/>
      <c r="PUM306" s="333"/>
      <c r="PUN306" s="223"/>
      <c r="PUO306" s="418"/>
      <c r="PUP306" s="418"/>
      <c r="PUQ306" s="331"/>
      <c r="PUR306" s="332"/>
      <c r="PUS306" s="418"/>
      <c r="PUT306" s="223"/>
      <c r="PUU306" s="223"/>
      <c r="PUV306" s="333"/>
      <c r="PUW306" s="333"/>
      <c r="PUX306" s="223"/>
      <c r="PUY306" s="418"/>
      <c r="PUZ306" s="418"/>
      <c r="PVA306" s="331"/>
      <c r="PVB306" s="332"/>
      <c r="PVC306" s="418"/>
      <c r="PVD306" s="223"/>
      <c r="PVE306" s="223"/>
      <c r="PVF306" s="333"/>
      <c r="PVG306" s="333"/>
      <c r="PVH306" s="223"/>
      <c r="PVI306" s="418"/>
      <c r="PVJ306" s="418"/>
      <c r="PVK306" s="331"/>
      <c r="PVL306" s="332"/>
      <c r="PVM306" s="418"/>
      <c r="PVN306" s="223"/>
      <c r="PVO306" s="223"/>
      <c r="PVP306" s="333"/>
      <c r="PVQ306" s="333"/>
      <c r="PVR306" s="223"/>
      <c r="PVS306" s="418"/>
      <c r="PVT306" s="418"/>
      <c r="PVU306" s="331"/>
      <c r="PVV306" s="332"/>
      <c r="PVW306" s="418"/>
      <c r="PVX306" s="223"/>
      <c r="PVY306" s="223"/>
      <c r="PVZ306" s="333"/>
      <c r="PWA306" s="333"/>
      <c r="PWB306" s="223"/>
      <c r="PWC306" s="418"/>
      <c r="PWD306" s="418"/>
      <c r="PWE306" s="331"/>
      <c r="PWF306" s="332"/>
      <c r="PWG306" s="418"/>
      <c r="PWH306" s="223"/>
      <c r="PWI306" s="223"/>
      <c r="PWJ306" s="333"/>
      <c r="PWK306" s="333"/>
      <c r="PWL306" s="223"/>
      <c r="PWM306" s="418"/>
      <c r="PWN306" s="418"/>
      <c r="PWO306" s="331"/>
      <c r="PWP306" s="332"/>
      <c r="PWQ306" s="418"/>
      <c r="PWR306" s="223"/>
      <c r="PWS306" s="223"/>
      <c r="PWT306" s="333"/>
      <c r="PWU306" s="333"/>
      <c r="PWV306" s="223"/>
      <c r="PWW306" s="418"/>
      <c r="PWX306" s="418"/>
      <c r="PWY306" s="331"/>
      <c r="PWZ306" s="332"/>
      <c r="PXA306" s="418"/>
      <c r="PXB306" s="223"/>
      <c r="PXC306" s="223"/>
      <c r="PXD306" s="333"/>
      <c r="PXE306" s="333"/>
      <c r="PXF306" s="223"/>
      <c r="PXG306" s="418"/>
      <c r="PXH306" s="418"/>
      <c r="PXI306" s="331"/>
      <c r="PXJ306" s="332"/>
      <c r="PXK306" s="418"/>
      <c r="PXL306" s="223"/>
      <c r="PXM306" s="223"/>
      <c r="PXN306" s="333"/>
      <c r="PXO306" s="333"/>
      <c r="PXP306" s="223"/>
      <c r="PXQ306" s="418"/>
      <c r="PXR306" s="418"/>
      <c r="PXS306" s="331"/>
      <c r="PXT306" s="332"/>
      <c r="PXU306" s="418"/>
      <c r="PXV306" s="223"/>
      <c r="PXW306" s="223"/>
      <c r="PXX306" s="333"/>
      <c r="PXY306" s="333"/>
      <c r="PXZ306" s="223"/>
      <c r="PYA306" s="418"/>
      <c r="PYB306" s="418"/>
      <c r="PYC306" s="331"/>
      <c r="PYD306" s="332"/>
      <c r="PYE306" s="418"/>
      <c r="PYF306" s="223"/>
      <c r="PYG306" s="223"/>
      <c r="PYH306" s="333"/>
      <c r="PYI306" s="333"/>
      <c r="PYJ306" s="223"/>
      <c r="PYK306" s="418"/>
      <c r="PYL306" s="418"/>
      <c r="PYM306" s="331"/>
      <c r="PYN306" s="332"/>
      <c r="PYO306" s="418"/>
      <c r="PYP306" s="223"/>
      <c r="PYQ306" s="223"/>
      <c r="PYR306" s="333"/>
      <c r="PYS306" s="333"/>
      <c r="PYT306" s="223"/>
      <c r="PYU306" s="418"/>
      <c r="PYV306" s="418"/>
      <c r="PYW306" s="331"/>
      <c r="PYX306" s="332"/>
      <c r="PYY306" s="418"/>
      <c r="PYZ306" s="223"/>
      <c r="PZA306" s="223"/>
      <c r="PZB306" s="333"/>
      <c r="PZC306" s="333"/>
      <c r="PZD306" s="223"/>
      <c r="PZE306" s="418"/>
      <c r="PZF306" s="418"/>
      <c r="PZG306" s="331"/>
      <c r="PZH306" s="332"/>
      <c r="PZI306" s="418"/>
      <c r="PZJ306" s="223"/>
      <c r="PZK306" s="223"/>
      <c r="PZL306" s="333"/>
      <c r="PZM306" s="333"/>
      <c r="PZN306" s="223"/>
      <c r="PZO306" s="418"/>
      <c r="PZP306" s="418"/>
      <c r="PZQ306" s="331"/>
      <c r="PZR306" s="332"/>
      <c r="PZS306" s="418"/>
      <c r="PZT306" s="223"/>
      <c r="PZU306" s="223"/>
      <c r="PZV306" s="333"/>
      <c r="PZW306" s="333"/>
      <c r="PZX306" s="223"/>
      <c r="PZY306" s="418"/>
      <c r="PZZ306" s="418"/>
      <c r="QAA306" s="331"/>
      <c r="QAB306" s="332"/>
      <c r="QAC306" s="418"/>
      <c r="QAD306" s="223"/>
      <c r="QAE306" s="223"/>
      <c r="QAF306" s="333"/>
      <c r="QAG306" s="333"/>
      <c r="QAH306" s="223"/>
      <c r="QAI306" s="418"/>
      <c r="QAJ306" s="418"/>
      <c r="QAK306" s="331"/>
      <c r="QAL306" s="332"/>
      <c r="QAM306" s="418"/>
      <c r="QAN306" s="223"/>
      <c r="QAO306" s="223"/>
      <c r="QAP306" s="333"/>
      <c r="QAQ306" s="333"/>
      <c r="QAR306" s="223"/>
      <c r="QAS306" s="418"/>
      <c r="QAT306" s="418"/>
      <c r="QAU306" s="331"/>
      <c r="QAV306" s="332"/>
      <c r="QAW306" s="418"/>
      <c r="QAX306" s="223"/>
      <c r="QAY306" s="223"/>
      <c r="QAZ306" s="333"/>
      <c r="QBA306" s="333"/>
      <c r="QBB306" s="223"/>
      <c r="QBC306" s="418"/>
      <c r="QBD306" s="418"/>
      <c r="QBE306" s="331"/>
      <c r="QBF306" s="332"/>
      <c r="QBG306" s="418"/>
      <c r="QBH306" s="223"/>
      <c r="QBI306" s="223"/>
      <c r="QBJ306" s="333"/>
      <c r="QBK306" s="333"/>
      <c r="QBL306" s="223"/>
      <c r="QBM306" s="418"/>
      <c r="QBN306" s="418"/>
      <c r="QBO306" s="331"/>
      <c r="QBP306" s="332"/>
      <c r="QBQ306" s="418"/>
      <c r="QBR306" s="223"/>
      <c r="QBS306" s="223"/>
      <c r="QBT306" s="333"/>
      <c r="QBU306" s="333"/>
      <c r="QBV306" s="223"/>
      <c r="QBW306" s="418"/>
      <c r="QBX306" s="418"/>
      <c r="QBY306" s="331"/>
      <c r="QBZ306" s="332"/>
      <c r="QCA306" s="418"/>
      <c r="QCB306" s="223"/>
      <c r="QCC306" s="223"/>
      <c r="QCD306" s="333"/>
      <c r="QCE306" s="333"/>
      <c r="QCF306" s="223"/>
      <c r="QCG306" s="418"/>
      <c r="QCH306" s="418"/>
      <c r="QCI306" s="331"/>
      <c r="QCJ306" s="332"/>
      <c r="QCK306" s="418"/>
      <c r="QCL306" s="223"/>
      <c r="QCM306" s="223"/>
      <c r="QCN306" s="333"/>
      <c r="QCO306" s="333"/>
      <c r="QCP306" s="223"/>
      <c r="QCQ306" s="418"/>
      <c r="QCR306" s="418"/>
      <c r="QCS306" s="331"/>
      <c r="QCT306" s="332"/>
      <c r="QCU306" s="418"/>
      <c r="QCV306" s="223"/>
      <c r="QCW306" s="223"/>
      <c r="QCX306" s="333"/>
      <c r="QCY306" s="333"/>
      <c r="QCZ306" s="223"/>
      <c r="QDA306" s="418"/>
      <c r="QDB306" s="418"/>
      <c r="QDC306" s="331"/>
      <c r="QDD306" s="332"/>
      <c r="QDE306" s="418"/>
      <c r="QDF306" s="223"/>
      <c r="QDG306" s="223"/>
      <c r="QDH306" s="333"/>
      <c r="QDI306" s="333"/>
      <c r="QDJ306" s="223"/>
      <c r="QDK306" s="418"/>
      <c r="QDL306" s="418"/>
      <c r="QDM306" s="331"/>
      <c r="QDN306" s="332"/>
      <c r="QDO306" s="418"/>
      <c r="QDP306" s="223"/>
      <c r="QDQ306" s="223"/>
      <c r="QDR306" s="333"/>
      <c r="QDS306" s="333"/>
      <c r="QDT306" s="223"/>
      <c r="QDU306" s="418"/>
      <c r="QDV306" s="418"/>
      <c r="QDW306" s="331"/>
      <c r="QDX306" s="332"/>
      <c r="QDY306" s="418"/>
      <c r="QDZ306" s="223"/>
      <c r="QEA306" s="223"/>
      <c r="QEB306" s="333"/>
      <c r="QEC306" s="333"/>
      <c r="QED306" s="223"/>
      <c r="QEE306" s="418"/>
      <c r="QEF306" s="418"/>
      <c r="QEG306" s="331"/>
      <c r="QEH306" s="332"/>
      <c r="QEI306" s="418"/>
      <c r="QEJ306" s="223"/>
      <c r="QEK306" s="223"/>
      <c r="QEL306" s="333"/>
      <c r="QEM306" s="333"/>
      <c r="QEN306" s="223"/>
      <c r="QEO306" s="418"/>
      <c r="QEP306" s="418"/>
      <c r="QEQ306" s="331"/>
      <c r="QER306" s="332"/>
      <c r="QES306" s="418"/>
      <c r="QET306" s="223"/>
      <c r="QEU306" s="223"/>
      <c r="QEV306" s="333"/>
      <c r="QEW306" s="333"/>
      <c r="QEX306" s="223"/>
      <c r="QEY306" s="418"/>
      <c r="QEZ306" s="418"/>
      <c r="QFA306" s="331"/>
      <c r="QFB306" s="332"/>
      <c r="QFC306" s="418"/>
      <c r="QFD306" s="223"/>
      <c r="QFE306" s="223"/>
      <c r="QFF306" s="333"/>
      <c r="QFG306" s="333"/>
      <c r="QFH306" s="223"/>
      <c r="QFI306" s="418"/>
      <c r="QFJ306" s="418"/>
      <c r="QFK306" s="331"/>
      <c r="QFL306" s="332"/>
      <c r="QFM306" s="418"/>
      <c r="QFN306" s="223"/>
      <c r="QFO306" s="223"/>
      <c r="QFP306" s="333"/>
      <c r="QFQ306" s="333"/>
      <c r="QFR306" s="223"/>
      <c r="QFS306" s="418"/>
      <c r="QFT306" s="418"/>
      <c r="QFU306" s="331"/>
      <c r="QFV306" s="332"/>
      <c r="QFW306" s="418"/>
      <c r="QFX306" s="223"/>
      <c r="QFY306" s="223"/>
      <c r="QFZ306" s="333"/>
      <c r="QGA306" s="333"/>
      <c r="QGB306" s="223"/>
      <c r="QGC306" s="418"/>
      <c r="QGD306" s="418"/>
      <c r="QGE306" s="331"/>
      <c r="QGF306" s="332"/>
      <c r="QGG306" s="418"/>
      <c r="QGH306" s="223"/>
      <c r="QGI306" s="223"/>
      <c r="QGJ306" s="333"/>
      <c r="QGK306" s="333"/>
      <c r="QGL306" s="223"/>
      <c r="QGM306" s="418"/>
      <c r="QGN306" s="418"/>
      <c r="QGO306" s="331"/>
      <c r="QGP306" s="332"/>
      <c r="QGQ306" s="418"/>
      <c r="QGR306" s="223"/>
      <c r="QGS306" s="223"/>
      <c r="QGT306" s="333"/>
      <c r="QGU306" s="333"/>
      <c r="QGV306" s="223"/>
      <c r="QGW306" s="418"/>
      <c r="QGX306" s="418"/>
      <c r="QGY306" s="331"/>
      <c r="QGZ306" s="332"/>
      <c r="QHA306" s="418"/>
      <c r="QHB306" s="223"/>
      <c r="QHC306" s="223"/>
      <c r="QHD306" s="333"/>
      <c r="QHE306" s="333"/>
      <c r="QHF306" s="223"/>
      <c r="QHG306" s="418"/>
      <c r="QHH306" s="418"/>
      <c r="QHI306" s="331"/>
      <c r="QHJ306" s="332"/>
      <c r="QHK306" s="418"/>
      <c r="QHL306" s="223"/>
      <c r="QHM306" s="223"/>
      <c r="QHN306" s="333"/>
      <c r="QHO306" s="333"/>
      <c r="QHP306" s="223"/>
      <c r="QHQ306" s="418"/>
      <c r="QHR306" s="418"/>
      <c r="QHS306" s="331"/>
      <c r="QHT306" s="332"/>
      <c r="QHU306" s="418"/>
      <c r="QHV306" s="223"/>
      <c r="QHW306" s="223"/>
      <c r="QHX306" s="333"/>
      <c r="QHY306" s="333"/>
      <c r="QHZ306" s="223"/>
      <c r="QIA306" s="418"/>
      <c r="QIB306" s="418"/>
      <c r="QIC306" s="331"/>
      <c r="QID306" s="332"/>
      <c r="QIE306" s="418"/>
      <c r="QIF306" s="223"/>
      <c r="QIG306" s="223"/>
      <c r="QIH306" s="333"/>
      <c r="QII306" s="333"/>
      <c r="QIJ306" s="223"/>
      <c r="QIK306" s="418"/>
      <c r="QIL306" s="418"/>
      <c r="QIM306" s="331"/>
      <c r="QIN306" s="332"/>
      <c r="QIO306" s="418"/>
      <c r="QIP306" s="223"/>
      <c r="QIQ306" s="223"/>
      <c r="QIR306" s="333"/>
      <c r="QIS306" s="333"/>
      <c r="QIT306" s="223"/>
      <c r="QIU306" s="418"/>
      <c r="QIV306" s="418"/>
      <c r="QIW306" s="331"/>
      <c r="QIX306" s="332"/>
      <c r="QIY306" s="418"/>
      <c r="QIZ306" s="223"/>
      <c r="QJA306" s="223"/>
      <c r="QJB306" s="333"/>
      <c r="QJC306" s="333"/>
      <c r="QJD306" s="223"/>
      <c r="QJE306" s="418"/>
      <c r="QJF306" s="418"/>
      <c r="QJG306" s="331"/>
      <c r="QJH306" s="332"/>
      <c r="QJI306" s="418"/>
      <c r="QJJ306" s="223"/>
      <c r="QJK306" s="223"/>
      <c r="QJL306" s="333"/>
      <c r="QJM306" s="333"/>
      <c r="QJN306" s="223"/>
      <c r="QJO306" s="418"/>
      <c r="QJP306" s="418"/>
      <c r="QJQ306" s="331"/>
      <c r="QJR306" s="332"/>
      <c r="QJS306" s="418"/>
      <c r="QJT306" s="223"/>
      <c r="QJU306" s="223"/>
      <c r="QJV306" s="333"/>
      <c r="QJW306" s="333"/>
      <c r="QJX306" s="223"/>
      <c r="QJY306" s="418"/>
      <c r="QJZ306" s="418"/>
      <c r="QKA306" s="331"/>
      <c r="QKB306" s="332"/>
      <c r="QKC306" s="418"/>
      <c r="QKD306" s="223"/>
      <c r="QKE306" s="223"/>
      <c r="QKF306" s="333"/>
      <c r="QKG306" s="333"/>
      <c r="QKH306" s="223"/>
      <c r="QKI306" s="418"/>
      <c r="QKJ306" s="418"/>
      <c r="QKK306" s="331"/>
      <c r="QKL306" s="332"/>
      <c r="QKM306" s="418"/>
      <c r="QKN306" s="223"/>
      <c r="QKO306" s="223"/>
      <c r="QKP306" s="333"/>
      <c r="QKQ306" s="333"/>
      <c r="QKR306" s="223"/>
      <c r="QKS306" s="418"/>
      <c r="QKT306" s="418"/>
      <c r="QKU306" s="331"/>
      <c r="QKV306" s="332"/>
      <c r="QKW306" s="418"/>
      <c r="QKX306" s="223"/>
      <c r="QKY306" s="223"/>
      <c r="QKZ306" s="333"/>
      <c r="QLA306" s="333"/>
      <c r="QLB306" s="223"/>
      <c r="QLC306" s="418"/>
      <c r="QLD306" s="418"/>
      <c r="QLE306" s="331"/>
      <c r="QLF306" s="332"/>
      <c r="QLG306" s="418"/>
      <c r="QLH306" s="223"/>
      <c r="QLI306" s="223"/>
      <c r="QLJ306" s="333"/>
      <c r="QLK306" s="333"/>
      <c r="QLL306" s="223"/>
      <c r="QLM306" s="418"/>
      <c r="QLN306" s="418"/>
      <c r="QLO306" s="331"/>
      <c r="QLP306" s="332"/>
      <c r="QLQ306" s="418"/>
      <c r="QLR306" s="223"/>
      <c r="QLS306" s="223"/>
      <c r="QLT306" s="333"/>
      <c r="QLU306" s="333"/>
      <c r="QLV306" s="223"/>
      <c r="QLW306" s="418"/>
      <c r="QLX306" s="418"/>
      <c r="QLY306" s="331"/>
      <c r="QLZ306" s="332"/>
      <c r="QMA306" s="418"/>
      <c r="QMB306" s="223"/>
      <c r="QMC306" s="223"/>
      <c r="QMD306" s="333"/>
      <c r="QME306" s="333"/>
      <c r="QMF306" s="223"/>
      <c r="QMG306" s="418"/>
      <c r="QMH306" s="418"/>
      <c r="QMI306" s="331"/>
      <c r="QMJ306" s="332"/>
      <c r="QMK306" s="418"/>
      <c r="QML306" s="223"/>
      <c r="QMM306" s="223"/>
      <c r="QMN306" s="333"/>
      <c r="QMO306" s="333"/>
      <c r="QMP306" s="223"/>
      <c r="QMQ306" s="418"/>
      <c r="QMR306" s="418"/>
      <c r="QMS306" s="331"/>
      <c r="QMT306" s="332"/>
      <c r="QMU306" s="418"/>
      <c r="QMV306" s="223"/>
      <c r="QMW306" s="223"/>
      <c r="QMX306" s="333"/>
      <c r="QMY306" s="333"/>
      <c r="QMZ306" s="223"/>
      <c r="QNA306" s="418"/>
      <c r="QNB306" s="418"/>
      <c r="QNC306" s="331"/>
      <c r="QND306" s="332"/>
      <c r="QNE306" s="418"/>
      <c r="QNF306" s="223"/>
      <c r="QNG306" s="223"/>
      <c r="QNH306" s="333"/>
      <c r="QNI306" s="333"/>
      <c r="QNJ306" s="223"/>
      <c r="QNK306" s="418"/>
      <c r="QNL306" s="418"/>
      <c r="QNM306" s="331"/>
      <c r="QNN306" s="332"/>
      <c r="QNO306" s="418"/>
      <c r="QNP306" s="223"/>
      <c r="QNQ306" s="223"/>
      <c r="QNR306" s="333"/>
      <c r="QNS306" s="333"/>
      <c r="QNT306" s="223"/>
      <c r="QNU306" s="418"/>
      <c r="QNV306" s="418"/>
      <c r="QNW306" s="331"/>
      <c r="QNX306" s="332"/>
      <c r="QNY306" s="418"/>
      <c r="QNZ306" s="223"/>
      <c r="QOA306" s="223"/>
      <c r="QOB306" s="333"/>
      <c r="QOC306" s="333"/>
      <c r="QOD306" s="223"/>
      <c r="QOE306" s="418"/>
      <c r="QOF306" s="418"/>
      <c r="QOG306" s="331"/>
      <c r="QOH306" s="332"/>
      <c r="QOI306" s="418"/>
      <c r="QOJ306" s="223"/>
      <c r="QOK306" s="223"/>
      <c r="QOL306" s="333"/>
      <c r="QOM306" s="333"/>
      <c r="QON306" s="223"/>
      <c r="QOO306" s="418"/>
      <c r="QOP306" s="418"/>
      <c r="QOQ306" s="331"/>
      <c r="QOR306" s="332"/>
      <c r="QOS306" s="418"/>
      <c r="QOT306" s="223"/>
      <c r="QOU306" s="223"/>
      <c r="QOV306" s="333"/>
      <c r="QOW306" s="333"/>
      <c r="QOX306" s="223"/>
      <c r="QOY306" s="418"/>
      <c r="QOZ306" s="418"/>
      <c r="QPA306" s="331"/>
      <c r="QPB306" s="332"/>
      <c r="QPC306" s="418"/>
      <c r="QPD306" s="223"/>
      <c r="QPE306" s="223"/>
      <c r="QPF306" s="333"/>
      <c r="QPG306" s="333"/>
      <c r="QPH306" s="223"/>
      <c r="QPI306" s="418"/>
      <c r="QPJ306" s="418"/>
      <c r="QPK306" s="331"/>
      <c r="QPL306" s="332"/>
      <c r="QPM306" s="418"/>
      <c r="QPN306" s="223"/>
      <c r="QPO306" s="223"/>
      <c r="QPP306" s="333"/>
      <c r="QPQ306" s="333"/>
      <c r="QPR306" s="223"/>
      <c r="QPS306" s="418"/>
      <c r="QPT306" s="418"/>
      <c r="QPU306" s="331"/>
      <c r="QPV306" s="332"/>
      <c r="QPW306" s="418"/>
      <c r="QPX306" s="223"/>
      <c r="QPY306" s="223"/>
      <c r="QPZ306" s="333"/>
      <c r="QQA306" s="333"/>
      <c r="QQB306" s="223"/>
      <c r="QQC306" s="418"/>
      <c r="QQD306" s="418"/>
      <c r="QQE306" s="331"/>
      <c r="QQF306" s="332"/>
      <c r="QQG306" s="418"/>
      <c r="QQH306" s="223"/>
      <c r="QQI306" s="223"/>
      <c r="QQJ306" s="333"/>
      <c r="QQK306" s="333"/>
      <c r="QQL306" s="223"/>
      <c r="QQM306" s="418"/>
      <c r="QQN306" s="418"/>
      <c r="QQO306" s="331"/>
      <c r="QQP306" s="332"/>
      <c r="QQQ306" s="418"/>
      <c r="QQR306" s="223"/>
      <c r="QQS306" s="223"/>
      <c r="QQT306" s="333"/>
      <c r="QQU306" s="333"/>
      <c r="QQV306" s="223"/>
      <c r="QQW306" s="418"/>
      <c r="QQX306" s="418"/>
      <c r="QQY306" s="331"/>
      <c r="QQZ306" s="332"/>
      <c r="QRA306" s="418"/>
      <c r="QRB306" s="223"/>
      <c r="QRC306" s="223"/>
      <c r="QRD306" s="333"/>
      <c r="QRE306" s="333"/>
      <c r="QRF306" s="223"/>
      <c r="QRG306" s="418"/>
      <c r="QRH306" s="418"/>
      <c r="QRI306" s="331"/>
      <c r="QRJ306" s="332"/>
      <c r="QRK306" s="418"/>
      <c r="QRL306" s="223"/>
      <c r="QRM306" s="223"/>
      <c r="QRN306" s="333"/>
      <c r="QRO306" s="333"/>
      <c r="QRP306" s="223"/>
      <c r="QRQ306" s="418"/>
      <c r="QRR306" s="418"/>
      <c r="QRS306" s="331"/>
      <c r="QRT306" s="332"/>
      <c r="QRU306" s="418"/>
      <c r="QRV306" s="223"/>
      <c r="QRW306" s="223"/>
      <c r="QRX306" s="333"/>
      <c r="QRY306" s="333"/>
      <c r="QRZ306" s="223"/>
      <c r="QSA306" s="418"/>
      <c r="QSB306" s="418"/>
      <c r="QSC306" s="331"/>
      <c r="QSD306" s="332"/>
      <c r="QSE306" s="418"/>
      <c r="QSF306" s="223"/>
      <c r="QSG306" s="223"/>
      <c r="QSH306" s="333"/>
      <c r="QSI306" s="333"/>
      <c r="QSJ306" s="223"/>
      <c r="QSK306" s="418"/>
      <c r="QSL306" s="418"/>
      <c r="QSM306" s="331"/>
      <c r="QSN306" s="332"/>
      <c r="QSO306" s="418"/>
      <c r="QSP306" s="223"/>
      <c r="QSQ306" s="223"/>
      <c r="QSR306" s="333"/>
      <c r="QSS306" s="333"/>
      <c r="QST306" s="223"/>
      <c r="QSU306" s="418"/>
      <c r="QSV306" s="418"/>
      <c r="QSW306" s="331"/>
      <c r="QSX306" s="332"/>
      <c r="QSY306" s="418"/>
      <c r="QSZ306" s="223"/>
      <c r="QTA306" s="223"/>
      <c r="QTB306" s="333"/>
      <c r="QTC306" s="333"/>
      <c r="QTD306" s="223"/>
      <c r="QTE306" s="418"/>
      <c r="QTF306" s="418"/>
      <c r="QTG306" s="331"/>
      <c r="QTH306" s="332"/>
      <c r="QTI306" s="418"/>
      <c r="QTJ306" s="223"/>
      <c r="QTK306" s="223"/>
      <c r="QTL306" s="333"/>
      <c r="QTM306" s="333"/>
      <c r="QTN306" s="223"/>
      <c r="QTO306" s="418"/>
      <c r="QTP306" s="418"/>
      <c r="QTQ306" s="331"/>
      <c r="QTR306" s="332"/>
      <c r="QTS306" s="418"/>
      <c r="QTT306" s="223"/>
      <c r="QTU306" s="223"/>
      <c r="QTV306" s="333"/>
      <c r="QTW306" s="333"/>
      <c r="QTX306" s="223"/>
      <c r="QTY306" s="418"/>
      <c r="QTZ306" s="418"/>
      <c r="QUA306" s="331"/>
      <c r="QUB306" s="332"/>
      <c r="QUC306" s="418"/>
      <c r="QUD306" s="223"/>
      <c r="QUE306" s="223"/>
      <c r="QUF306" s="333"/>
      <c r="QUG306" s="333"/>
      <c r="QUH306" s="223"/>
      <c r="QUI306" s="418"/>
      <c r="QUJ306" s="418"/>
      <c r="QUK306" s="331"/>
      <c r="QUL306" s="332"/>
      <c r="QUM306" s="418"/>
      <c r="QUN306" s="223"/>
      <c r="QUO306" s="223"/>
      <c r="QUP306" s="333"/>
      <c r="QUQ306" s="333"/>
      <c r="QUR306" s="223"/>
      <c r="QUS306" s="418"/>
      <c r="QUT306" s="418"/>
      <c r="QUU306" s="331"/>
      <c r="QUV306" s="332"/>
      <c r="QUW306" s="418"/>
      <c r="QUX306" s="223"/>
      <c r="QUY306" s="223"/>
      <c r="QUZ306" s="333"/>
      <c r="QVA306" s="333"/>
      <c r="QVB306" s="223"/>
      <c r="QVC306" s="418"/>
      <c r="QVD306" s="418"/>
      <c r="QVE306" s="331"/>
      <c r="QVF306" s="332"/>
      <c r="QVG306" s="418"/>
      <c r="QVH306" s="223"/>
      <c r="QVI306" s="223"/>
      <c r="QVJ306" s="333"/>
      <c r="QVK306" s="333"/>
      <c r="QVL306" s="223"/>
      <c r="QVM306" s="418"/>
      <c r="QVN306" s="418"/>
      <c r="QVO306" s="331"/>
      <c r="QVP306" s="332"/>
      <c r="QVQ306" s="418"/>
      <c r="QVR306" s="223"/>
      <c r="QVS306" s="223"/>
      <c r="QVT306" s="333"/>
      <c r="QVU306" s="333"/>
      <c r="QVV306" s="223"/>
      <c r="QVW306" s="418"/>
      <c r="QVX306" s="418"/>
      <c r="QVY306" s="331"/>
      <c r="QVZ306" s="332"/>
      <c r="QWA306" s="418"/>
      <c r="QWB306" s="223"/>
      <c r="QWC306" s="223"/>
      <c r="QWD306" s="333"/>
      <c r="QWE306" s="333"/>
      <c r="QWF306" s="223"/>
      <c r="QWG306" s="418"/>
      <c r="QWH306" s="418"/>
      <c r="QWI306" s="331"/>
      <c r="QWJ306" s="332"/>
      <c r="QWK306" s="418"/>
      <c r="QWL306" s="223"/>
      <c r="QWM306" s="223"/>
      <c r="QWN306" s="333"/>
      <c r="QWO306" s="333"/>
      <c r="QWP306" s="223"/>
      <c r="QWQ306" s="418"/>
      <c r="QWR306" s="418"/>
      <c r="QWS306" s="331"/>
      <c r="QWT306" s="332"/>
      <c r="QWU306" s="418"/>
      <c r="QWV306" s="223"/>
      <c r="QWW306" s="223"/>
      <c r="QWX306" s="333"/>
      <c r="QWY306" s="333"/>
      <c r="QWZ306" s="223"/>
      <c r="QXA306" s="418"/>
      <c r="QXB306" s="418"/>
      <c r="QXC306" s="331"/>
      <c r="QXD306" s="332"/>
      <c r="QXE306" s="418"/>
      <c r="QXF306" s="223"/>
      <c r="QXG306" s="223"/>
      <c r="QXH306" s="333"/>
      <c r="QXI306" s="333"/>
      <c r="QXJ306" s="223"/>
      <c r="QXK306" s="418"/>
      <c r="QXL306" s="418"/>
      <c r="QXM306" s="331"/>
      <c r="QXN306" s="332"/>
      <c r="QXO306" s="418"/>
      <c r="QXP306" s="223"/>
      <c r="QXQ306" s="223"/>
      <c r="QXR306" s="333"/>
      <c r="QXS306" s="333"/>
      <c r="QXT306" s="223"/>
      <c r="QXU306" s="418"/>
      <c r="QXV306" s="418"/>
      <c r="QXW306" s="331"/>
      <c r="QXX306" s="332"/>
      <c r="QXY306" s="418"/>
      <c r="QXZ306" s="223"/>
      <c r="QYA306" s="223"/>
      <c r="QYB306" s="333"/>
      <c r="QYC306" s="333"/>
      <c r="QYD306" s="223"/>
      <c r="QYE306" s="418"/>
      <c r="QYF306" s="418"/>
      <c r="QYG306" s="331"/>
      <c r="QYH306" s="332"/>
      <c r="QYI306" s="418"/>
      <c r="QYJ306" s="223"/>
      <c r="QYK306" s="223"/>
      <c r="QYL306" s="333"/>
      <c r="QYM306" s="333"/>
      <c r="QYN306" s="223"/>
      <c r="QYO306" s="418"/>
      <c r="QYP306" s="418"/>
      <c r="QYQ306" s="331"/>
      <c r="QYR306" s="332"/>
      <c r="QYS306" s="418"/>
      <c r="QYT306" s="223"/>
      <c r="QYU306" s="223"/>
      <c r="QYV306" s="333"/>
      <c r="QYW306" s="333"/>
      <c r="QYX306" s="223"/>
      <c r="QYY306" s="418"/>
      <c r="QYZ306" s="418"/>
      <c r="QZA306" s="331"/>
      <c r="QZB306" s="332"/>
      <c r="QZC306" s="418"/>
      <c r="QZD306" s="223"/>
      <c r="QZE306" s="223"/>
      <c r="QZF306" s="333"/>
      <c r="QZG306" s="333"/>
      <c r="QZH306" s="223"/>
      <c r="QZI306" s="418"/>
      <c r="QZJ306" s="418"/>
      <c r="QZK306" s="331"/>
      <c r="QZL306" s="332"/>
      <c r="QZM306" s="418"/>
      <c r="QZN306" s="223"/>
      <c r="QZO306" s="223"/>
      <c r="QZP306" s="333"/>
      <c r="QZQ306" s="333"/>
      <c r="QZR306" s="223"/>
      <c r="QZS306" s="418"/>
      <c r="QZT306" s="418"/>
      <c r="QZU306" s="331"/>
      <c r="QZV306" s="332"/>
      <c r="QZW306" s="418"/>
      <c r="QZX306" s="223"/>
      <c r="QZY306" s="223"/>
      <c r="QZZ306" s="333"/>
      <c r="RAA306" s="333"/>
      <c r="RAB306" s="223"/>
      <c r="RAC306" s="418"/>
      <c r="RAD306" s="418"/>
      <c r="RAE306" s="331"/>
      <c r="RAF306" s="332"/>
      <c r="RAG306" s="418"/>
      <c r="RAH306" s="223"/>
      <c r="RAI306" s="223"/>
      <c r="RAJ306" s="333"/>
      <c r="RAK306" s="333"/>
      <c r="RAL306" s="223"/>
      <c r="RAM306" s="418"/>
      <c r="RAN306" s="418"/>
      <c r="RAO306" s="331"/>
      <c r="RAP306" s="332"/>
      <c r="RAQ306" s="418"/>
      <c r="RAR306" s="223"/>
      <c r="RAS306" s="223"/>
      <c r="RAT306" s="333"/>
      <c r="RAU306" s="333"/>
      <c r="RAV306" s="223"/>
      <c r="RAW306" s="418"/>
      <c r="RAX306" s="418"/>
      <c r="RAY306" s="331"/>
      <c r="RAZ306" s="332"/>
      <c r="RBA306" s="418"/>
      <c r="RBB306" s="223"/>
      <c r="RBC306" s="223"/>
      <c r="RBD306" s="333"/>
      <c r="RBE306" s="333"/>
      <c r="RBF306" s="223"/>
      <c r="RBG306" s="418"/>
      <c r="RBH306" s="418"/>
      <c r="RBI306" s="331"/>
      <c r="RBJ306" s="332"/>
      <c r="RBK306" s="418"/>
      <c r="RBL306" s="223"/>
      <c r="RBM306" s="223"/>
      <c r="RBN306" s="333"/>
      <c r="RBO306" s="333"/>
      <c r="RBP306" s="223"/>
      <c r="RBQ306" s="418"/>
      <c r="RBR306" s="418"/>
      <c r="RBS306" s="331"/>
      <c r="RBT306" s="332"/>
      <c r="RBU306" s="418"/>
      <c r="RBV306" s="223"/>
      <c r="RBW306" s="223"/>
      <c r="RBX306" s="333"/>
      <c r="RBY306" s="333"/>
      <c r="RBZ306" s="223"/>
      <c r="RCA306" s="418"/>
      <c r="RCB306" s="418"/>
      <c r="RCC306" s="331"/>
      <c r="RCD306" s="332"/>
      <c r="RCE306" s="418"/>
      <c r="RCF306" s="223"/>
      <c r="RCG306" s="223"/>
      <c r="RCH306" s="333"/>
      <c r="RCI306" s="333"/>
      <c r="RCJ306" s="223"/>
      <c r="RCK306" s="418"/>
      <c r="RCL306" s="418"/>
      <c r="RCM306" s="331"/>
      <c r="RCN306" s="332"/>
      <c r="RCO306" s="418"/>
      <c r="RCP306" s="223"/>
      <c r="RCQ306" s="223"/>
      <c r="RCR306" s="333"/>
      <c r="RCS306" s="333"/>
      <c r="RCT306" s="223"/>
      <c r="RCU306" s="418"/>
      <c r="RCV306" s="418"/>
      <c r="RCW306" s="331"/>
      <c r="RCX306" s="332"/>
      <c r="RCY306" s="418"/>
      <c r="RCZ306" s="223"/>
      <c r="RDA306" s="223"/>
      <c r="RDB306" s="333"/>
      <c r="RDC306" s="333"/>
      <c r="RDD306" s="223"/>
      <c r="RDE306" s="418"/>
      <c r="RDF306" s="418"/>
      <c r="RDG306" s="331"/>
      <c r="RDH306" s="332"/>
      <c r="RDI306" s="418"/>
      <c r="RDJ306" s="223"/>
      <c r="RDK306" s="223"/>
      <c r="RDL306" s="333"/>
      <c r="RDM306" s="333"/>
      <c r="RDN306" s="223"/>
      <c r="RDO306" s="418"/>
      <c r="RDP306" s="418"/>
      <c r="RDQ306" s="331"/>
      <c r="RDR306" s="332"/>
      <c r="RDS306" s="418"/>
      <c r="RDT306" s="223"/>
      <c r="RDU306" s="223"/>
      <c r="RDV306" s="333"/>
      <c r="RDW306" s="333"/>
      <c r="RDX306" s="223"/>
      <c r="RDY306" s="418"/>
      <c r="RDZ306" s="418"/>
      <c r="REA306" s="331"/>
      <c r="REB306" s="332"/>
      <c r="REC306" s="418"/>
      <c r="RED306" s="223"/>
      <c r="REE306" s="223"/>
      <c r="REF306" s="333"/>
      <c r="REG306" s="333"/>
      <c r="REH306" s="223"/>
      <c r="REI306" s="418"/>
      <c r="REJ306" s="418"/>
      <c r="REK306" s="331"/>
      <c r="REL306" s="332"/>
      <c r="REM306" s="418"/>
      <c r="REN306" s="223"/>
      <c r="REO306" s="223"/>
      <c r="REP306" s="333"/>
      <c r="REQ306" s="333"/>
      <c r="RER306" s="223"/>
      <c r="RES306" s="418"/>
      <c r="RET306" s="418"/>
      <c r="REU306" s="331"/>
      <c r="REV306" s="332"/>
      <c r="REW306" s="418"/>
      <c r="REX306" s="223"/>
      <c r="REY306" s="223"/>
      <c r="REZ306" s="333"/>
      <c r="RFA306" s="333"/>
      <c r="RFB306" s="223"/>
      <c r="RFC306" s="418"/>
      <c r="RFD306" s="418"/>
      <c r="RFE306" s="331"/>
      <c r="RFF306" s="332"/>
      <c r="RFG306" s="418"/>
      <c r="RFH306" s="223"/>
      <c r="RFI306" s="223"/>
      <c r="RFJ306" s="333"/>
      <c r="RFK306" s="333"/>
      <c r="RFL306" s="223"/>
      <c r="RFM306" s="418"/>
      <c r="RFN306" s="418"/>
      <c r="RFO306" s="331"/>
      <c r="RFP306" s="332"/>
      <c r="RFQ306" s="418"/>
      <c r="RFR306" s="223"/>
      <c r="RFS306" s="223"/>
      <c r="RFT306" s="333"/>
      <c r="RFU306" s="333"/>
      <c r="RFV306" s="223"/>
      <c r="RFW306" s="418"/>
      <c r="RFX306" s="418"/>
      <c r="RFY306" s="331"/>
      <c r="RFZ306" s="332"/>
      <c r="RGA306" s="418"/>
      <c r="RGB306" s="223"/>
      <c r="RGC306" s="223"/>
      <c r="RGD306" s="333"/>
      <c r="RGE306" s="333"/>
      <c r="RGF306" s="223"/>
      <c r="RGG306" s="418"/>
      <c r="RGH306" s="418"/>
      <c r="RGI306" s="331"/>
      <c r="RGJ306" s="332"/>
      <c r="RGK306" s="418"/>
      <c r="RGL306" s="223"/>
      <c r="RGM306" s="223"/>
      <c r="RGN306" s="333"/>
      <c r="RGO306" s="333"/>
      <c r="RGP306" s="223"/>
      <c r="RGQ306" s="418"/>
      <c r="RGR306" s="418"/>
      <c r="RGS306" s="331"/>
      <c r="RGT306" s="332"/>
      <c r="RGU306" s="418"/>
      <c r="RGV306" s="223"/>
      <c r="RGW306" s="223"/>
      <c r="RGX306" s="333"/>
      <c r="RGY306" s="333"/>
      <c r="RGZ306" s="223"/>
      <c r="RHA306" s="418"/>
      <c r="RHB306" s="418"/>
      <c r="RHC306" s="331"/>
      <c r="RHD306" s="332"/>
      <c r="RHE306" s="418"/>
      <c r="RHF306" s="223"/>
      <c r="RHG306" s="223"/>
      <c r="RHH306" s="333"/>
      <c r="RHI306" s="333"/>
      <c r="RHJ306" s="223"/>
      <c r="RHK306" s="418"/>
      <c r="RHL306" s="418"/>
      <c r="RHM306" s="331"/>
      <c r="RHN306" s="332"/>
      <c r="RHO306" s="418"/>
      <c r="RHP306" s="223"/>
      <c r="RHQ306" s="223"/>
      <c r="RHR306" s="333"/>
      <c r="RHS306" s="333"/>
      <c r="RHT306" s="223"/>
      <c r="RHU306" s="418"/>
      <c r="RHV306" s="418"/>
      <c r="RHW306" s="331"/>
      <c r="RHX306" s="332"/>
      <c r="RHY306" s="418"/>
      <c r="RHZ306" s="223"/>
      <c r="RIA306" s="223"/>
      <c r="RIB306" s="333"/>
      <c r="RIC306" s="333"/>
      <c r="RID306" s="223"/>
      <c r="RIE306" s="418"/>
      <c r="RIF306" s="418"/>
      <c r="RIG306" s="331"/>
      <c r="RIH306" s="332"/>
      <c r="RII306" s="418"/>
      <c r="RIJ306" s="223"/>
      <c r="RIK306" s="223"/>
      <c r="RIL306" s="333"/>
      <c r="RIM306" s="333"/>
      <c r="RIN306" s="223"/>
      <c r="RIO306" s="418"/>
      <c r="RIP306" s="418"/>
      <c r="RIQ306" s="331"/>
      <c r="RIR306" s="332"/>
      <c r="RIS306" s="418"/>
      <c r="RIT306" s="223"/>
      <c r="RIU306" s="223"/>
      <c r="RIV306" s="333"/>
      <c r="RIW306" s="333"/>
      <c r="RIX306" s="223"/>
      <c r="RIY306" s="418"/>
      <c r="RIZ306" s="418"/>
      <c r="RJA306" s="331"/>
      <c r="RJB306" s="332"/>
      <c r="RJC306" s="418"/>
      <c r="RJD306" s="223"/>
      <c r="RJE306" s="223"/>
      <c r="RJF306" s="333"/>
      <c r="RJG306" s="333"/>
      <c r="RJH306" s="223"/>
      <c r="RJI306" s="418"/>
      <c r="RJJ306" s="418"/>
      <c r="RJK306" s="331"/>
      <c r="RJL306" s="332"/>
      <c r="RJM306" s="418"/>
      <c r="RJN306" s="223"/>
      <c r="RJO306" s="223"/>
      <c r="RJP306" s="333"/>
      <c r="RJQ306" s="333"/>
      <c r="RJR306" s="223"/>
      <c r="RJS306" s="418"/>
      <c r="RJT306" s="418"/>
      <c r="RJU306" s="331"/>
      <c r="RJV306" s="332"/>
      <c r="RJW306" s="418"/>
      <c r="RJX306" s="223"/>
      <c r="RJY306" s="223"/>
      <c r="RJZ306" s="333"/>
      <c r="RKA306" s="333"/>
      <c r="RKB306" s="223"/>
      <c r="RKC306" s="418"/>
      <c r="RKD306" s="418"/>
      <c r="RKE306" s="331"/>
      <c r="RKF306" s="332"/>
      <c r="RKG306" s="418"/>
      <c r="RKH306" s="223"/>
      <c r="RKI306" s="223"/>
      <c r="RKJ306" s="333"/>
      <c r="RKK306" s="333"/>
      <c r="RKL306" s="223"/>
      <c r="RKM306" s="418"/>
      <c r="RKN306" s="418"/>
      <c r="RKO306" s="331"/>
      <c r="RKP306" s="332"/>
      <c r="RKQ306" s="418"/>
      <c r="RKR306" s="223"/>
      <c r="RKS306" s="223"/>
      <c r="RKT306" s="333"/>
      <c r="RKU306" s="333"/>
      <c r="RKV306" s="223"/>
      <c r="RKW306" s="418"/>
      <c r="RKX306" s="418"/>
      <c r="RKY306" s="331"/>
      <c r="RKZ306" s="332"/>
      <c r="RLA306" s="418"/>
      <c r="RLB306" s="223"/>
      <c r="RLC306" s="223"/>
      <c r="RLD306" s="333"/>
      <c r="RLE306" s="333"/>
      <c r="RLF306" s="223"/>
      <c r="RLG306" s="418"/>
      <c r="RLH306" s="418"/>
      <c r="RLI306" s="331"/>
      <c r="RLJ306" s="332"/>
      <c r="RLK306" s="418"/>
      <c r="RLL306" s="223"/>
      <c r="RLM306" s="223"/>
      <c r="RLN306" s="333"/>
      <c r="RLO306" s="333"/>
      <c r="RLP306" s="223"/>
      <c r="RLQ306" s="418"/>
      <c r="RLR306" s="418"/>
      <c r="RLS306" s="331"/>
      <c r="RLT306" s="332"/>
      <c r="RLU306" s="418"/>
      <c r="RLV306" s="223"/>
      <c r="RLW306" s="223"/>
      <c r="RLX306" s="333"/>
      <c r="RLY306" s="333"/>
      <c r="RLZ306" s="223"/>
      <c r="RMA306" s="418"/>
      <c r="RMB306" s="418"/>
      <c r="RMC306" s="331"/>
      <c r="RMD306" s="332"/>
      <c r="RME306" s="418"/>
      <c r="RMF306" s="223"/>
      <c r="RMG306" s="223"/>
      <c r="RMH306" s="333"/>
      <c r="RMI306" s="333"/>
      <c r="RMJ306" s="223"/>
      <c r="RMK306" s="418"/>
      <c r="RML306" s="418"/>
      <c r="RMM306" s="331"/>
      <c r="RMN306" s="332"/>
      <c r="RMO306" s="418"/>
      <c r="RMP306" s="223"/>
      <c r="RMQ306" s="223"/>
      <c r="RMR306" s="333"/>
      <c r="RMS306" s="333"/>
      <c r="RMT306" s="223"/>
      <c r="RMU306" s="418"/>
      <c r="RMV306" s="418"/>
      <c r="RMW306" s="331"/>
      <c r="RMX306" s="332"/>
      <c r="RMY306" s="418"/>
      <c r="RMZ306" s="223"/>
      <c r="RNA306" s="223"/>
      <c r="RNB306" s="333"/>
      <c r="RNC306" s="333"/>
      <c r="RND306" s="223"/>
      <c r="RNE306" s="418"/>
      <c r="RNF306" s="418"/>
      <c r="RNG306" s="331"/>
      <c r="RNH306" s="332"/>
      <c r="RNI306" s="418"/>
      <c r="RNJ306" s="223"/>
      <c r="RNK306" s="223"/>
      <c r="RNL306" s="333"/>
      <c r="RNM306" s="333"/>
      <c r="RNN306" s="223"/>
      <c r="RNO306" s="418"/>
      <c r="RNP306" s="418"/>
      <c r="RNQ306" s="331"/>
      <c r="RNR306" s="332"/>
      <c r="RNS306" s="418"/>
      <c r="RNT306" s="223"/>
      <c r="RNU306" s="223"/>
      <c r="RNV306" s="333"/>
      <c r="RNW306" s="333"/>
      <c r="RNX306" s="223"/>
      <c r="RNY306" s="418"/>
      <c r="RNZ306" s="418"/>
      <c r="ROA306" s="331"/>
      <c r="ROB306" s="332"/>
      <c r="ROC306" s="418"/>
      <c r="ROD306" s="223"/>
      <c r="ROE306" s="223"/>
      <c r="ROF306" s="333"/>
      <c r="ROG306" s="333"/>
      <c r="ROH306" s="223"/>
      <c r="ROI306" s="418"/>
      <c r="ROJ306" s="418"/>
      <c r="ROK306" s="331"/>
      <c r="ROL306" s="332"/>
      <c r="ROM306" s="418"/>
      <c r="RON306" s="223"/>
      <c r="ROO306" s="223"/>
      <c r="ROP306" s="333"/>
      <c r="ROQ306" s="333"/>
      <c r="ROR306" s="223"/>
      <c r="ROS306" s="418"/>
      <c r="ROT306" s="418"/>
      <c r="ROU306" s="331"/>
      <c r="ROV306" s="332"/>
      <c r="ROW306" s="418"/>
      <c r="ROX306" s="223"/>
      <c r="ROY306" s="223"/>
      <c r="ROZ306" s="333"/>
      <c r="RPA306" s="333"/>
      <c r="RPB306" s="223"/>
      <c r="RPC306" s="418"/>
      <c r="RPD306" s="418"/>
      <c r="RPE306" s="331"/>
      <c r="RPF306" s="332"/>
      <c r="RPG306" s="418"/>
      <c r="RPH306" s="223"/>
      <c r="RPI306" s="223"/>
      <c r="RPJ306" s="333"/>
      <c r="RPK306" s="333"/>
      <c r="RPL306" s="223"/>
      <c r="RPM306" s="418"/>
      <c r="RPN306" s="418"/>
      <c r="RPO306" s="331"/>
      <c r="RPP306" s="332"/>
      <c r="RPQ306" s="418"/>
      <c r="RPR306" s="223"/>
      <c r="RPS306" s="223"/>
      <c r="RPT306" s="333"/>
      <c r="RPU306" s="333"/>
      <c r="RPV306" s="223"/>
      <c r="RPW306" s="418"/>
      <c r="RPX306" s="418"/>
      <c r="RPY306" s="331"/>
      <c r="RPZ306" s="332"/>
      <c r="RQA306" s="418"/>
      <c r="RQB306" s="223"/>
      <c r="RQC306" s="223"/>
      <c r="RQD306" s="333"/>
      <c r="RQE306" s="333"/>
      <c r="RQF306" s="223"/>
      <c r="RQG306" s="418"/>
      <c r="RQH306" s="418"/>
      <c r="RQI306" s="331"/>
      <c r="RQJ306" s="332"/>
      <c r="RQK306" s="418"/>
      <c r="RQL306" s="223"/>
      <c r="RQM306" s="223"/>
      <c r="RQN306" s="333"/>
      <c r="RQO306" s="333"/>
      <c r="RQP306" s="223"/>
      <c r="RQQ306" s="418"/>
      <c r="RQR306" s="418"/>
      <c r="RQS306" s="331"/>
      <c r="RQT306" s="332"/>
      <c r="RQU306" s="418"/>
      <c r="RQV306" s="223"/>
      <c r="RQW306" s="223"/>
      <c r="RQX306" s="333"/>
      <c r="RQY306" s="333"/>
      <c r="RQZ306" s="223"/>
      <c r="RRA306" s="418"/>
      <c r="RRB306" s="418"/>
      <c r="RRC306" s="331"/>
      <c r="RRD306" s="332"/>
      <c r="RRE306" s="418"/>
      <c r="RRF306" s="223"/>
      <c r="RRG306" s="223"/>
      <c r="RRH306" s="333"/>
      <c r="RRI306" s="333"/>
      <c r="RRJ306" s="223"/>
      <c r="RRK306" s="418"/>
      <c r="RRL306" s="418"/>
      <c r="RRM306" s="331"/>
      <c r="RRN306" s="332"/>
      <c r="RRO306" s="418"/>
      <c r="RRP306" s="223"/>
      <c r="RRQ306" s="223"/>
      <c r="RRR306" s="333"/>
      <c r="RRS306" s="333"/>
      <c r="RRT306" s="223"/>
      <c r="RRU306" s="418"/>
      <c r="RRV306" s="418"/>
      <c r="RRW306" s="331"/>
      <c r="RRX306" s="332"/>
      <c r="RRY306" s="418"/>
      <c r="RRZ306" s="223"/>
      <c r="RSA306" s="223"/>
      <c r="RSB306" s="333"/>
      <c r="RSC306" s="333"/>
      <c r="RSD306" s="223"/>
      <c r="RSE306" s="418"/>
      <c r="RSF306" s="418"/>
      <c r="RSG306" s="331"/>
      <c r="RSH306" s="332"/>
      <c r="RSI306" s="418"/>
      <c r="RSJ306" s="223"/>
      <c r="RSK306" s="223"/>
      <c r="RSL306" s="333"/>
      <c r="RSM306" s="333"/>
      <c r="RSN306" s="223"/>
      <c r="RSO306" s="418"/>
      <c r="RSP306" s="418"/>
      <c r="RSQ306" s="331"/>
      <c r="RSR306" s="332"/>
      <c r="RSS306" s="418"/>
      <c r="RST306" s="223"/>
      <c r="RSU306" s="223"/>
      <c r="RSV306" s="333"/>
      <c r="RSW306" s="333"/>
      <c r="RSX306" s="223"/>
      <c r="RSY306" s="418"/>
      <c r="RSZ306" s="418"/>
      <c r="RTA306" s="331"/>
      <c r="RTB306" s="332"/>
      <c r="RTC306" s="418"/>
      <c r="RTD306" s="223"/>
      <c r="RTE306" s="223"/>
      <c r="RTF306" s="333"/>
      <c r="RTG306" s="333"/>
      <c r="RTH306" s="223"/>
      <c r="RTI306" s="418"/>
      <c r="RTJ306" s="418"/>
      <c r="RTK306" s="331"/>
      <c r="RTL306" s="332"/>
      <c r="RTM306" s="418"/>
      <c r="RTN306" s="223"/>
      <c r="RTO306" s="223"/>
      <c r="RTP306" s="333"/>
      <c r="RTQ306" s="333"/>
      <c r="RTR306" s="223"/>
      <c r="RTS306" s="418"/>
      <c r="RTT306" s="418"/>
      <c r="RTU306" s="331"/>
      <c r="RTV306" s="332"/>
      <c r="RTW306" s="418"/>
      <c r="RTX306" s="223"/>
      <c r="RTY306" s="223"/>
      <c r="RTZ306" s="333"/>
      <c r="RUA306" s="333"/>
      <c r="RUB306" s="223"/>
      <c r="RUC306" s="418"/>
      <c r="RUD306" s="418"/>
      <c r="RUE306" s="331"/>
      <c r="RUF306" s="332"/>
      <c r="RUG306" s="418"/>
      <c r="RUH306" s="223"/>
      <c r="RUI306" s="223"/>
      <c r="RUJ306" s="333"/>
      <c r="RUK306" s="333"/>
      <c r="RUL306" s="223"/>
      <c r="RUM306" s="418"/>
      <c r="RUN306" s="418"/>
      <c r="RUO306" s="331"/>
      <c r="RUP306" s="332"/>
      <c r="RUQ306" s="418"/>
      <c r="RUR306" s="223"/>
      <c r="RUS306" s="223"/>
      <c r="RUT306" s="333"/>
      <c r="RUU306" s="333"/>
      <c r="RUV306" s="223"/>
      <c r="RUW306" s="418"/>
      <c r="RUX306" s="418"/>
      <c r="RUY306" s="331"/>
      <c r="RUZ306" s="332"/>
      <c r="RVA306" s="418"/>
      <c r="RVB306" s="223"/>
      <c r="RVC306" s="223"/>
      <c r="RVD306" s="333"/>
      <c r="RVE306" s="333"/>
      <c r="RVF306" s="223"/>
      <c r="RVG306" s="418"/>
      <c r="RVH306" s="418"/>
      <c r="RVI306" s="331"/>
      <c r="RVJ306" s="332"/>
      <c r="RVK306" s="418"/>
      <c r="RVL306" s="223"/>
      <c r="RVM306" s="223"/>
      <c r="RVN306" s="333"/>
      <c r="RVO306" s="333"/>
      <c r="RVP306" s="223"/>
      <c r="RVQ306" s="418"/>
      <c r="RVR306" s="418"/>
      <c r="RVS306" s="331"/>
      <c r="RVT306" s="332"/>
      <c r="RVU306" s="418"/>
      <c r="RVV306" s="223"/>
      <c r="RVW306" s="223"/>
      <c r="RVX306" s="333"/>
      <c r="RVY306" s="333"/>
      <c r="RVZ306" s="223"/>
      <c r="RWA306" s="418"/>
      <c r="RWB306" s="418"/>
      <c r="RWC306" s="331"/>
      <c r="RWD306" s="332"/>
      <c r="RWE306" s="418"/>
      <c r="RWF306" s="223"/>
      <c r="RWG306" s="223"/>
      <c r="RWH306" s="333"/>
      <c r="RWI306" s="333"/>
      <c r="RWJ306" s="223"/>
      <c r="RWK306" s="418"/>
      <c r="RWL306" s="418"/>
      <c r="RWM306" s="331"/>
      <c r="RWN306" s="332"/>
      <c r="RWO306" s="418"/>
      <c r="RWP306" s="223"/>
      <c r="RWQ306" s="223"/>
      <c r="RWR306" s="333"/>
      <c r="RWS306" s="333"/>
      <c r="RWT306" s="223"/>
      <c r="RWU306" s="418"/>
      <c r="RWV306" s="418"/>
      <c r="RWW306" s="331"/>
      <c r="RWX306" s="332"/>
      <c r="RWY306" s="418"/>
      <c r="RWZ306" s="223"/>
      <c r="RXA306" s="223"/>
      <c r="RXB306" s="333"/>
      <c r="RXC306" s="333"/>
      <c r="RXD306" s="223"/>
      <c r="RXE306" s="418"/>
      <c r="RXF306" s="418"/>
      <c r="RXG306" s="331"/>
      <c r="RXH306" s="332"/>
      <c r="RXI306" s="418"/>
      <c r="RXJ306" s="223"/>
      <c r="RXK306" s="223"/>
      <c r="RXL306" s="333"/>
      <c r="RXM306" s="333"/>
      <c r="RXN306" s="223"/>
      <c r="RXO306" s="418"/>
      <c r="RXP306" s="418"/>
      <c r="RXQ306" s="331"/>
      <c r="RXR306" s="332"/>
      <c r="RXS306" s="418"/>
      <c r="RXT306" s="223"/>
      <c r="RXU306" s="223"/>
      <c r="RXV306" s="333"/>
      <c r="RXW306" s="333"/>
      <c r="RXX306" s="223"/>
      <c r="RXY306" s="418"/>
      <c r="RXZ306" s="418"/>
      <c r="RYA306" s="331"/>
      <c r="RYB306" s="332"/>
      <c r="RYC306" s="418"/>
      <c r="RYD306" s="223"/>
      <c r="RYE306" s="223"/>
      <c r="RYF306" s="333"/>
      <c r="RYG306" s="333"/>
      <c r="RYH306" s="223"/>
      <c r="RYI306" s="418"/>
      <c r="RYJ306" s="418"/>
      <c r="RYK306" s="331"/>
      <c r="RYL306" s="332"/>
      <c r="RYM306" s="418"/>
      <c r="RYN306" s="223"/>
      <c r="RYO306" s="223"/>
      <c r="RYP306" s="333"/>
      <c r="RYQ306" s="333"/>
      <c r="RYR306" s="223"/>
      <c r="RYS306" s="418"/>
      <c r="RYT306" s="418"/>
      <c r="RYU306" s="331"/>
      <c r="RYV306" s="332"/>
      <c r="RYW306" s="418"/>
      <c r="RYX306" s="223"/>
      <c r="RYY306" s="223"/>
      <c r="RYZ306" s="333"/>
      <c r="RZA306" s="333"/>
      <c r="RZB306" s="223"/>
      <c r="RZC306" s="418"/>
      <c r="RZD306" s="418"/>
      <c r="RZE306" s="331"/>
      <c r="RZF306" s="332"/>
      <c r="RZG306" s="418"/>
      <c r="RZH306" s="223"/>
      <c r="RZI306" s="223"/>
      <c r="RZJ306" s="333"/>
      <c r="RZK306" s="333"/>
      <c r="RZL306" s="223"/>
      <c r="RZM306" s="418"/>
      <c r="RZN306" s="418"/>
      <c r="RZO306" s="331"/>
      <c r="RZP306" s="332"/>
      <c r="RZQ306" s="418"/>
      <c r="RZR306" s="223"/>
      <c r="RZS306" s="223"/>
      <c r="RZT306" s="333"/>
      <c r="RZU306" s="333"/>
      <c r="RZV306" s="223"/>
      <c r="RZW306" s="418"/>
      <c r="RZX306" s="418"/>
      <c r="RZY306" s="331"/>
      <c r="RZZ306" s="332"/>
      <c r="SAA306" s="418"/>
      <c r="SAB306" s="223"/>
      <c r="SAC306" s="223"/>
      <c r="SAD306" s="333"/>
      <c r="SAE306" s="333"/>
      <c r="SAF306" s="223"/>
      <c r="SAG306" s="418"/>
      <c r="SAH306" s="418"/>
      <c r="SAI306" s="331"/>
      <c r="SAJ306" s="332"/>
      <c r="SAK306" s="418"/>
      <c r="SAL306" s="223"/>
      <c r="SAM306" s="223"/>
      <c r="SAN306" s="333"/>
      <c r="SAO306" s="333"/>
      <c r="SAP306" s="223"/>
      <c r="SAQ306" s="418"/>
      <c r="SAR306" s="418"/>
      <c r="SAS306" s="331"/>
      <c r="SAT306" s="332"/>
      <c r="SAU306" s="418"/>
      <c r="SAV306" s="223"/>
      <c r="SAW306" s="223"/>
      <c r="SAX306" s="333"/>
      <c r="SAY306" s="333"/>
      <c r="SAZ306" s="223"/>
      <c r="SBA306" s="418"/>
      <c r="SBB306" s="418"/>
      <c r="SBC306" s="331"/>
      <c r="SBD306" s="332"/>
      <c r="SBE306" s="418"/>
      <c r="SBF306" s="223"/>
      <c r="SBG306" s="223"/>
      <c r="SBH306" s="333"/>
      <c r="SBI306" s="333"/>
      <c r="SBJ306" s="223"/>
      <c r="SBK306" s="418"/>
      <c r="SBL306" s="418"/>
      <c r="SBM306" s="331"/>
      <c r="SBN306" s="332"/>
      <c r="SBO306" s="418"/>
      <c r="SBP306" s="223"/>
      <c r="SBQ306" s="223"/>
      <c r="SBR306" s="333"/>
      <c r="SBS306" s="333"/>
      <c r="SBT306" s="223"/>
      <c r="SBU306" s="418"/>
      <c r="SBV306" s="418"/>
      <c r="SBW306" s="331"/>
      <c r="SBX306" s="332"/>
      <c r="SBY306" s="418"/>
      <c r="SBZ306" s="223"/>
      <c r="SCA306" s="223"/>
      <c r="SCB306" s="333"/>
      <c r="SCC306" s="333"/>
      <c r="SCD306" s="223"/>
      <c r="SCE306" s="418"/>
      <c r="SCF306" s="418"/>
      <c r="SCG306" s="331"/>
      <c r="SCH306" s="332"/>
      <c r="SCI306" s="418"/>
      <c r="SCJ306" s="223"/>
      <c r="SCK306" s="223"/>
      <c r="SCL306" s="333"/>
      <c r="SCM306" s="333"/>
      <c r="SCN306" s="223"/>
      <c r="SCO306" s="418"/>
      <c r="SCP306" s="418"/>
      <c r="SCQ306" s="331"/>
      <c r="SCR306" s="332"/>
      <c r="SCS306" s="418"/>
      <c r="SCT306" s="223"/>
      <c r="SCU306" s="223"/>
      <c r="SCV306" s="333"/>
      <c r="SCW306" s="333"/>
      <c r="SCX306" s="223"/>
      <c r="SCY306" s="418"/>
      <c r="SCZ306" s="418"/>
      <c r="SDA306" s="331"/>
      <c r="SDB306" s="332"/>
      <c r="SDC306" s="418"/>
      <c r="SDD306" s="223"/>
      <c r="SDE306" s="223"/>
      <c r="SDF306" s="333"/>
      <c r="SDG306" s="333"/>
      <c r="SDH306" s="223"/>
      <c r="SDI306" s="418"/>
      <c r="SDJ306" s="418"/>
      <c r="SDK306" s="331"/>
      <c r="SDL306" s="332"/>
      <c r="SDM306" s="418"/>
      <c r="SDN306" s="223"/>
      <c r="SDO306" s="223"/>
      <c r="SDP306" s="333"/>
      <c r="SDQ306" s="333"/>
      <c r="SDR306" s="223"/>
      <c r="SDS306" s="418"/>
      <c r="SDT306" s="418"/>
      <c r="SDU306" s="331"/>
      <c r="SDV306" s="332"/>
      <c r="SDW306" s="418"/>
      <c r="SDX306" s="223"/>
      <c r="SDY306" s="223"/>
      <c r="SDZ306" s="333"/>
      <c r="SEA306" s="333"/>
      <c r="SEB306" s="223"/>
      <c r="SEC306" s="418"/>
      <c r="SED306" s="418"/>
      <c r="SEE306" s="331"/>
      <c r="SEF306" s="332"/>
      <c r="SEG306" s="418"/>
      <c r="SEH306" s="223"/>
      <c r="SEI306" s="223"/>
      <c r="SEJ306" s="333"/>
      <c r="SEK306" s="333"/>
      <c r="SEL306" s="223"/>
      <c r="SEM306" s="418"/>
      <c r="SEN306" s="418"/>
      <c r="SEO306" s="331"/>
      <c r="SEP306" s="332"/>
      <c r="SEQ306" s="418"/>
      <c r="SER306" s="223"/>
      <c r="SES306" s="223"/>
      <c r="SET306" s="333"/>
      <c r="SEU306" s="333"/>
      <c r="SEV306" s="223"/>
      <c r="SEW306" s="418"/>
      <c r="SEX306" s="418"/>
      <c r="SEY306" s="331"/>
      <c r="SEZ306" s="332"/>
      <c r="SFA306" s="418"/>
      <c r="SFB306" s="223"/>
      <c r="SFC306" s="223"/>
      <c r="SFD306" s="333"/>
      <c r="SFE306" s="333"/>
      <c r="SFF306" s="223"/>
      <c r="SFG306" s="418"/>
      <c r="SFH306" s="418"/>
      <c r="SFI306" s="331"/>
      <c r="SFJ306" s="332"/>
      <c r="SFK306" s="418"/>
      <c r="SFL306" s="223"/>
      <c r="SFM306" s="223"/>
      <c r="SFN306" s="333"/>
      <c r="SFO306" s="333"/>
      <c r="SFP306" s="223"/>
      <c r="SFQ306" s="418"/>
      <c r="SFR306" s="418"/>
      <c r="SFS306" s="331"/>
      <c r="SFT306" s="332"/>
      <c r="SFU306" s="418"/>
      <c r="SFV306" s="223"/>
      <c r="SFW306" s="223"/>
      <c r="SFX306" s="333"/>
      <c r="SFY306" s="333"/>
      <c r="SFZ306" s="223"/>
      <c r="SGA306" s="418"/>
      <c r="SGB306" s="418"/>
      <c r="SGC306" s="331"/>
      <c r="SGD306" s="332"/>
      <c r="SGE306" s="418"/>
      <c r="SGF306" s="223"/>
      <c r="SGG306" s="223"/>
      <c r="SGH306" s="333"/>
      <c r="SGI306" s="333"/>
      <c r="SGJ306" s="223"/>
      <c r="SGK306" s="418"/>
      <c r="SGL306" s="418"/>
      <c r="SGM306" s="331"/>
      <c r="SGN306" s="332"/>
      <c r="SGO306" s="418"/>
      <c r="SGP306" s="223"/>
      <c r="SGQ306" s="223"/>
      <c r="SGR306" s="333"/>
      <c r="SGS306" s="333"/>
      <c r="SGT306" s="223"/>
      <c r="SGU306" s="418"/>
      <c r="SGV306" s="418"/>
      <c r="SGW306" s="331"/>
      <c r="SGX306" s="332"/>
      <c r="SGY306" s="418"/>
      <c r="SGZ306" s="223"/>
      <c r="SHA306" s="223"/>
      <c r="SHB306" s="333"/>
      <c r="SHC306" s="333"/>
      <c r="SHD306" s="223"/>
      <c r="SHE306" s="418"/>
      <c r="SHF306" s="418"/>
      <c r="SHG306" s="331"/>
      <c r="SHH306" s="332"/>
      <c r="SHI306" s="418"/>
      <c r="SHJ306" s="223"/>
      <c r="SHK306" s="223"/>
      <c r="SHL306" s="333"/>
      <c r="SHM306" s="333"/>
      <c r="SHN306" s="223"/>
      <c r="SHO306" s="418"/>
      <c r="SHP306" s="418"/>
      <c r="SHQ306" s="331"/>
      <c r="SHR306" s="332"/>
      <c r="SHS306" s="418"/>
      <c r="SHT306" s="223"/>
      <c r="SHU306" s="223"/>
      <c r="SHV306" s="333"/>
      <c r="SHW306" s="333"/>
      <c r="SHX306" s="223"/>
      <c r="SHY306" s="418"/>
      <c r="SHZ306" s="418"/>
      <c r="SIA306" s="331"/>
      <c r="SIB306" s="332"/>
      <c r="SIC306" s="418"/>
      <c r="SID306" s="223"/>
      <c r="SIE306" s="223"/>
      <c r="SIF306" s="333"/>
      <c r="SIG306" s="333"/>
      <c r="SIH306" s="223"/>
      <c r="SII306" s="418"/>
      <c r="SIJ306" s="418"/>
      <c r="SIK306" s="331"/>
      <c r="SIL306" s="332"/>
      <c r="SIM306" s="418"/>
      <c r="SIN306" s="223"/>
      <c r="SIO306" s="223"/>
      <c r="SIP306" s="333"/>
      <c r="SIQ306" s="333"/>
      <c r="SIR306" s="223"/>
      <c r="SIS306" s="418"/>
      <c r="SIT306" s="418"/>
      <c r="SIU306" s="331"/>
      <c r="SIV306" s="332"/>
      <c r="SIW306" s="418"/>
      <c r="SIX306" s="223"/>
      <c r="SIY306" s="223"/>
      <c r="SIZ306" s="333"/>
      <c r="SJA306" s="333"/>
      <c r="SJB306" s="223"/>
      <c r="SJC306" s="418"/>
      <c r="SJD306" s="418"/>
      <c r="SJE306" s="331"/>
      <c r="SJF306" s="332"/>
      <c r="SJG306" s="418"/>
      <c r="SJH306" s="223"/>
      <c r="SJI306" s="223"/>
      <c r="SJJ306" s="333"/>
      <c r="SJK306" s="333"/>
      <c r="SJL306" s="223"/>
      <c r="SJM306" s="418"/>
      <c r="SJN306" s="418"/>
      <c r="SJO306" s="331"/>
      <c r="SJP306" s="332"/>
      <c r="SJQ306" s="418"/>
      <c r="SJR306" s="223"/>
      <c r="SJS306" s="223"/>
      <c r="SJT306" s="333"/>
      <c r="SJU306" s="333"/>
      <c r="SJV306" s="223"/>
      <c r="SJW306" s="418"/>
      <c r="SJX306" s="418"/>
      <c r="SJY306" s="331"/>
      <c r="SJZ306" s="332"/>
      <c r="SKA306" s="418"/>
      <c r="SKB306" s="223"/>
      <c r="SKC306" s="223"/>
      <c r="SKD306" s="333"/>
      <c r="SKE306" s="333"/>
      <c r="SKF306" s="223"/>
      <c r="SKG306" s="418"/>
      <c r="SKH306" s="418"/>
      <c r="SKI306" s="331"/>
      <c r="SKJ306" s="332"/>
      <c r="SKK306" s="418"/>
      <c r="SKL306" s="223"/>
      <c r="SKM306" s="223"/>
      <c r="SKN306" s="333"/>
      <c r="SKO306" s="333"/>
      <c r="SKP306" s="223"/>
      <c r="SKQ306" s="418"/>
      <c r="SKR306" s="418"/>
      <c r="SKS306" s="331"/>
      <c r="SKT306" s="332"/>
      <c r="SKU306" s="418"/>
      <c r="SKV306" s="223"/>
      <c r="SKW306" s="223"/>
      <c r="SKX306" s="333"/>
      <c r="SKY306" s="333"/>
      <c r="SKZ306" s="223"/>
      <c r="SLA306" s="418"/>
      <c r="SLB306" s="418"/>
      <c r="SLC306" s="331"/>
      <c r="SLD306" s="332"/>
      <c r="SLE306" s="418"/>
      <c r="SLF306" s="223"/>
      <c r="SLG306" s="223"/>
      <c r="SLH306" s="333"/>
      <c r="SLI306" s="333"/>
      <c r="SLJ306" s="223"/>
      <c r="SLK306" s="418"/>
      <c r="SLL306" s="418"/>
      <c r="SLM306" s="331"/>
      <c r="SLN306" s="332"/>
      <c r="SLO306" s="418"/>
      <c r="SLP306" s="223"/>
      <c r="SLQ306" s="223"/>
      <c r="SLR306" s="333"/>
      <c r="SLS306" s="333"/>
      <c r="SLT306" s="223"/>
      <c r="SLU306" s="418"/>
      <c r="SLV306" s="418"/>
      <c r="SLW306" s="331"/>
      <c r="SLX306" s="332"/>
      <c r="SLY306" s="418"/>
      <c r="SLZ306" s="223"/>
      <c r="SMA306" s="223"/>
      <c r="SMB306" s="333"/>
      <c r="SMC306" s="333"/>
      <c r="SMD306" s="223"/>
      <c r="SME306" s="418"/>
      <c r="SMF306" s="418"/>
      <c r="SMG306" s="331"/>
      <c r="SMH306" s="332"/>
      <c r="SMI306" s="418"/>
      <c r="SMJ306" s="223"/>
      <c r="SMK306" s="223"/>
      <c r="SML306" s="333"/>
      <c r="SMM306" s="333"/>
      <c r="SMN306" s="223"/>
      <c r="SMO306" s="418"/>
      <c r="SMP306" s="418"/>
      <c r="SMQ306" s="331"/>
      <c r="SMR306" s="332"/>
      <c r="SMS306" s="418"/>
      <c r="SMT306" s="223"/>
      <c r="SMU306" s="223"/>
      <c r="SMV306" s="333"/>
      <c r="SMW306" s="333"/>
      <c r="SMX306" s="223"/>
      <c r="SMY306" s="418"/>
      <c r="SMZ306" s="418"/>
      <c r="SNA306" s="331"/>
      <c r="SNB306" s="332"/>
      <c r="SNC306" s="418"/>
      <c r="SND306" s="223"/>
      <c r="SNE306" s="223"/>
      <c r="SNF306" s="333"/>
      <c r="SNG306" s="333"/>
      <c r="SNH306" s="223"/>
      <c r="SNI306" s="418"/>
      <c r="SNJ306" s="418"/>
      <c r="SNK306" s="331"/>
      <c r="SNL306" s="332"/>
      <c r="SNM306" s="418"/>
      <c r="SNN306" s="223"/>
      <c r="SNO306" s="223"/>
      <c r="SNP306" s="333"/>
      <c r="SNQ306" s="333"/>
      <c r="SNR306" s="223"/>
      <c r="SNS306" s="418"/>
      <c r="SNT306" s="418"/>
      <c r="SNU306" s="331"/>
      <c r="SNV306" s="332"/>
      <c r="SNW306" s="418"/>
      <c r="SNX306" s="223"/>
      <c r="SNY306" s="223"/>
      <c r="SNZ306" s="333"/>
      <c r="SOA306" s="333"/>
      <c r="SOB306" s="223"/>
      <c r="SOC306" s="418"/>
      <c r="SOD306" s="418"/>
      <c r="SOE306" s="331"/>
      <c r="SOF306" s="332"/>
      <c r="SOG306" s="418"/>
      <c r="SOH306" s="223"/>
      <c r="SOI306" s="223"/>
      <c r="SOJ306" s="333"/>
      <c r="SOK306" s="333"/>
      <c r="SOL306" s="223"/>
      <c r="SOM306" s="418"/>
      <c r="SON306" s="418"/>
      <c r="SOO306" s="331"/>
      <c r="SOP306" s="332"/>
      <c r="SOQ306" s="418"/>
      <c r="SOR306" s="223"/>
      <c r="SOS306" s="223"/>
      <c r="SOT306" s="333"/>
      <c r="SOU306" s="333"/>
      <c r="SOV306" s="223"/>
      <c r="SOW306" s="418"/>
      <c r="SOX306" s="418"/>
      <c r="SOY306" s="331"/>
      <c r="SOZ306" s="332"/>
      <c r="SPA306" s="418"/>
      <c r="SPB306" s="223"/>
      <c r="SPC306" s="223"/>
      <c r="SPD306" s="333"/>
      <c r="SPE306" s="333"/>
      <c r="SPF306" s="223"/>
      <c r="SPG306" s="418"/>
      <c r="SPH306" s="418"/>
      <c r="SPI306" s="331"/>
      <c r="SPJ306" s="332"/>
      <c r="SPK306" s="418"/>
      <c r="SPL306" s="223"/>
      <c r="SPM306" s="223"/>
      <c r="SPN306" s="333"/>
      <c r="SPO306" s="333"/>
      <c r="SPP306" s="223"/>
      <c r="SPQ306" s="418"/>
      <c r="SPR306" s="418"/>
      <c r="SPS306" s="331"/>
      <c r="SPT306" s="332"/>
      <c r="SPU306" s="418"/>
      <c r="SPV306" s="223"/>
      <c r="SPW306" s="223"/>
      <c r="SPX306" s="333"/>
      <c r="SPY306" s="333"/>
      <c r="SPZ306" s="223"/>
      <c r="SQA306" s="418"/>
      <c r="SQB306" s="418"/>
      <c r="SQC306" s="331"/>
      <c r="SQD306" s="332"/>
      <c r="SQE306" s="418"/>
      <c r="SQF306" s="223"/>
      <c r="SQG306" s="223"/>
      <c r="SQH306" s="333"/>
      <c r="SQI306" s="333"/>
      <c r="SQJ306" s="223"/>
      <c r="SQK306" s="418"/>
      <c r="SQL306" s="418"/>
      <c r="SQM306" s="331"/>
      <c r="SQN306" s="332"/>
      <c r="SQO306" s="418"/>
      <c r="SQP306" s="223"/>
      <c r="SQQ306" s="223"/>
      <c r="SQR306" s="333"/>
      <c r="SQS306" s="333"/>
      <c r="SQT306" s="223"/>
      <c r="SQU306" s="418"/>
      <c r="SQV306" s="418"/>
      <c r="SQW306" s="331"/>
      <c r="SQX306" s="332"/>
      <c r="SQY306" s="418"/>
      <c r="SQZ306" s="223"/>
      <c r="SRA306" s="223"/>
      <c r="SRB306" s="333"/>
      <c r="SRC306" s="333"/>
      <c r="SRD306" s="223"/>
      <c r="SRE306" s="418"/>
      <c r="SRF306" s="418"/>
      <c r="SRG306" s="331"/>
      <c r="SRH306" s="332"/>
      <c r="SRI306" s="418"/>
      <c r="SRJ306" s="223"/>
      <c r="SRK306" s="223"/>
      <c r="SRL306" s="333"/>
      <c r="SRM306" s="333"/>
      <c r="SRN306" s="223"/>
      <c r="SRO306" s="418"/>
      <c r="SRP306" s="418"/>
      <c r="SRQ306" s="331"/>
      <c r="SRR306" s="332"/>
      <c r="SRS306" s="418"/>
      <c r="SRT306" s="223"/>
      <c r="SRU306" s="223"/>
      <c r="SRV306" s="333"/>
      <c r="SRW306" s="333"/>
      <c r="SRX306" s="223"/>
      <c r="SRY306" s="418"/>
      <c r="SRZ306" s="418"/>
      <c r="SSA306" s="331"/>
      <c r="SSB306" s="332"/>
      <c r="SSC306" s="418"/>
      <c r="SSD306" s="223"/>
      <c r="SSE306" s="223"/>
      <c r="SSF306" s="333"/>
      <c r="SSG306" s="333"/>
      <c r="SSH306" s="223"/>
      <c r="SSI306" s="418"/>
      <c r="SSJ306" s="418"/>
      <c r="SSK306" s="331"/>
      <c r="SSL306" s="332"/>
      <c r="SSM306" s="418"/>
      <c r="SSN306" s="223"/>
      <c r="SSO306" s="223"/>
      <c r="SSP306" s="333"/>
      <c r="SSQ306" s="333"/>
      <c r="SSR306" s="223"/>
      <c r="SSS306" s="418"/>
      <c r="SST306" s="418"/>
      <c r="SSU306" s="331"/>
      <c r="SSV306" s="332"/>
      <c r="SSW306" s="418"/>
      <c r="SSX306" s="223"/>
      <c r="SSY306" s="223"/>
      <c r="SSZ306" s="333"/>
      <c r="STA306" s="333"/>
      <c r="STB306" s="223"/>
      <c r="STC306" s="418"/>
      <c r="STD306" s="418"/>
      <c r="STE306" s="331"/>
      <c r="STF306" s="332"/>
      <c r="STG306" s="418"/>
      <c r="STH306" s="223"/>
      <c r="STI306" s="223"/>
      <c r="STJ306" s="333"/>
      <c r="STK306" s="333"/>
      <c r="STL306" s="223"/>
      <c r="STM306" s="418"/>
      <c r="STN306" s="418"/>
      <c r="STO306" s="331"/>
      <c r="STP306" s="332"/>
      <c r="STQ306" s="418"/>
      <c r="STR306" s="223"/>
      <c r="STS306" s="223"/>
      <c r="STT306" s="333"/>
      <c r="STU306" s="333"/>
      <c r="STV306" s="223"/>
      <c r="STW306" s="418"/>
      <c r="STX306" s="418"/>
      <c r="STY306" s="331"/>
      <c r="STZ306" s="332"/>
      <c r="SUA306" s="418"/>
      <c r="SUB306" s="223"/>
      <c r="SUC306" s="223"/>
      <c r="SUD306" s="333"/>
      <c r="SUE306" s="333"/>
      <c r="SUF306" s="223"/>
      <c r="SUG306" s="418"/>
      <c r="SUH306" s="418"/>
      <c r="SUI306" s="331"/>
      <c r="SUJ306" s="332"/>
      <c r="SUK306" s="418"/>
      <c r="SUL306" s="223"/>
      <c r="SUM306" s="223"/>
      <c r="SUN306" s="333"/>
      <c r="SUO306" s="333"/>
      <c r="SUP306" s="223"/>
      <c r="SUQ306" s="418"/>
      <c r="SUR306" s="418"/>
      <c r="SUS306" s="331"/>
      <c r="SUT306" s="332"/>
      <c r="SUU306" s="418"/>
      <c r="SUV306" s="223"/>
      <c r="SUW306" s="223"/>
      <c r="SUX306" s="333"/>
      <c r="SUY306" s="333"/>
      <c r="SUZ306" s="223"/>
      <c r="SVA306" s="418"/>
      <c r="SVB306" s="418"/>
      <c r="SVC306" s="331"/>
      <c r="SVD306" s="332"/>
      <c r="SVE306" s="418"/>
      <c r="SVF306" s="223"/>
      <c r="SVG306" s="223"/>
      <c r="SVH306" s="333"/>
      <c r="SVI306" s="333"/>
      <c r="SVJ306" s="223"/>
      <c r="SVK306" s="418"/>
      <c r="SVL306" s="418"/>
      <c r="SVM306" s="331"/>
      <c r="SVN306" s="332"/>
      <c r="SVO306" s="418"/>
      <c r="SVP306" s="223"/>
      <c r="SVQ306" s="223"/>
      <c r="SVR306" s="333"/>
      <c r="SVS306" s="333"/>
      <c r="SVT306" s="223"/>
      <c r="SVU306" s="418"/>
      <c r="SVV306" s="418"/>
      <c r="SVW306" s="331"/>
      <c r="SVX306" s="332"/>
      <c r="SVY306" s="418"/>
      <c r="SVZ306" s="223"/>
      <c r="SWA306" s="223"/>
      <c r="SWB306" s="333"/>
      <c r="SWC306" s="333"/>
      <c r="SWD306" s="223"/>
      <c r="SWE306" s="418"/>
      <c r="SWF306" s="418"/>
      <c r="SWG306" s="331"/>
      <c r="SWH306" s="332"/>
      <c r="SWI306" s="418"/>
      <c r="SWJ306" s="223"/>
      <c r="SWK306" s="223"/>
      <c r="SWL306" s="333"/>
      <c r="SWM306" s="333"/>
      <c r="SWN306" s="223"/>
      <c r="SWO306" s="418"/>
      <c r="SWP306" s="418"/>
      <c r="SWQ306" s="331"/>
      <c r="SWR306" s="332"/>
      <c r="SWS306" s="418"/>
      <c r="SWT306" s="223"/>
      <c r="SWU306" s="223"/>
      <c r="SWV306" s="333"/>
      <c r="SWW306" s="333"/>
      <c r="SWX306" s="223"/>
      <c r="SWY306" s="418"/>
      <c r="SWZ306" s="418"/>
      <c r="SXA306" s="331"/>
      <c r="SXB306" s="332"/>
      <c r="SXC306" s="418"/>
      <c r="SXD306" s="223"/>
      <c r="SXE306" s="223"/>
      <c r="SXF306" s="333"/>
      <c r="SXG306" s="333"/>
      <c r="SXH306" s="223"/>
      <c r="SXI306" s="418"/>
      <c r="SXJ306" s="418"/>
      <c r="SXK306" s="331"/>
      <c r="SXL306" s="332"/>
      <c r="SXM306" s="418"/>
      <c r="SXN306" s="223"/>
      <c r="SXO306" s="223"/>
      <c r="SXP306" s="333"/>
      <c r="SXQ306" s="333"/>
      <c r="SXR306" s="223"/>
      <c r="SXS306" s="418"/>
      <c r="SXT306" s="418"/>
      <c r="SXU306" s="331"/>
      <c r="SXV306" s="332"/>
      <c r="SXW306" s="418"/>
      <c r="SXX306" s="223"/>
      <c r="SXY306" s="223"/>
      <c r="SXZ306" s="333"/>
      <c r="SYA306" s="333"/>
      <c r="SYB306" s="223"/>
      <c r="SYC306" s="418"/>
      <c r="SYD306" s="418"/>
      <c r="SYE306" s="331"/>
      <c r="SYF306" s="332"/>
      <c r="SYG306" s="418"/>
      <c r="SYH306" s="223"/>
      <c r="SYI306" s="223"/>
      <c r="SYJ306" s="333"/>
      <c r="SYK306" s="333"/>
      <c r="SYL306" s="223"/>
      <c r="SYM306" s="418"/>
      <c r="SYN306" s="418"/>
      <c r="SYO306" s="331"/>
      <c r="SYP306" s="332"/>
      <c r="SYQ306" s="418"/>
      <c r="SYR306" s="223"/>
      <c r="SYS306" s="223"/>
      <c r="SYT306" s="333"/>
      <c r="SYU306" s="333"/>
      <c r="SYV306" s="223"/>
      <c r="SYW306" s="418"/>
      <c r="SYX306" s="418"/>
      <c r="SYY306" s="331"/>
      <c r="SYZ306" s="332"/>
      <c r="SZA306" s="418"/>
      <c r="SZB306" s="223"/>
      <c r="SZC306" s="223"/>
      <c r="SZD306" s="333"/>
      <c r="SZE306" s="333"/>
      <c r="SZF306" s="223"/>
      <c r="SZG306" s="418"/>
      <c r="SZH306" s="418"/>
      <c r="SZI306" s="331"/>
      <c r="SZJ306" s="332"/>
      <c r="SZK306" s="418"/>
      <c r="SZL306" s="223"/>
      <c r="SZM306" s="223"/>
      <c r="SZN306" s="333"/>
      <c r="SZO306" s="333"/>
      <c r="SZP306" s="223"/>
      <c r="SZQ306" s="418"/>
      <c r="SZR306" s="418"/>
      <c r="SZS306" s="331"/>
      <c r="SZT306" s="332"/>
      <c r="SZU306" s="418"/>
      <c r="SZV306" s="223"/>
      <c r="SZW306" s="223"/>
      <c r="SZX306" s="333"/>
      <c r="SZY306" s="333"/>
      <c r="SZZ306" s="223"/>
      <c r="TAA306" s="418"/>
      <c r="TAB306" s="418"/>
      <c r="TAC306" s="331"/>
      <c r="TAD306" s="332"/>
      <c r="TAE306" s="418"/>
      <c r="TAF306" s="223"/>
      <c r="TAG306" s="223"/>
      <c r="TAH306" s="333"/>
      <c r="TAI306" s="333"/>
      <c r="TAJ306" s="223"/>
      <c r="TAK306" s="418"/>
      <c r="TAL306" s="418"/>
      <c r="TAM306" s="331"/>
      <c r="TAN306" s="332"/>
      <c r="TAO306" s="418"/>
      <c r="TAP306" s="223"/>
      <c r="TAQ306" s="223"/>
      <c r="TAR306" s="333"/>
      <c r="TAS306" s="333"/>
      <c r="TAT306" s="223"/>
      <c r="TAU306" s="418"/>
      <c r="TAV306" s="418"/>
      <c r="TAW306" s="331"/>
      <c r="TAX306" s="332"/>
      <c r="TAY306" s="418"/>
      <c r="TAZ306" s="223"/>
      <c r="TBA306" s="223"/>
      <c r="TBB306" s="333"/>
      <c r="TBC306" s="333"/>
      <c r="TBD306" s="223"/>
      <c r="TBE306" s="418"/>
      <c r="TBF306" s="418"/>
      <c r="TBG306" s="331"/>
      <c r="TBH306" s="332"/>
      <c r="TBI306" s="418"/>
      <c r="TBJ306" s="223"/>
      <c r="TBK306" s="223"/>
      <c r="TBL306" s="333"/>
      <c r="TBM306" s="333"/>
      <c r="TBN306" s="223"/>
      <c r="TBO306" s="418"/>
      <c r="TBP306" s="418"/>
      <c r="TBQ306" s="331"/>
      <c r="TBR306" s="332"/>
      <c r="TBS306" s="418"/>
      <c r="TBT306" s="223"/>
      <c r="TBU306" s="223"/>
      <c r="TBV306" s="333"/>
      <c r="TBW306" s="333"/>
      <c r="TBX306" s="223"/>
      <c r="TBY306" s="418"/>
      <c r="TBZ306" s="418"/>
      <c r="TCA306" s="331"/>
      <c r="TCB306" s="332"/>
      <c r="TCC306" s="418"/>
      <c r="TCD306" s="223"/>
      <c r="TCE306" s="223"/>
      <c r="TCF306" s="333"/>
      <c r="TCG306" s="333"/>
      <c r="TCH306" s="223"/>
      <c r="TCI306" s="418"/>
      <c r="TCJ306" s="418"/>
      <c r="TCK306" s="331"/>
      <c r="TCL306" s="332"/>
      <c r="TCM306" s="418"/>
      <c r="TCN306" s="223"/>
      <c r="TCO306" s="223"/>
      <c r="TCP306" s="333"/>
      <c r="TCQ306" s="333"/>
      <c r="TCR306" s="223"/>
      <c r="TCS306" s="418"/>
      <c r="TCT306" s="418"/>
      <c r="TCU306" s="331"/>
      <c r="TCV306" s="332"/>
      <c r="TCW306" s="418"/>
      <c r="TCX306" s="223"/>
      <c r="TCY306" s="223"/>
      <c r="TCZ306" s="333"/>
      <c r="TDA306" s="333"/>
      <c r="TDB306" s="223"/>
      <c r="TDC306" s="418"/>
      <c r="TDD306" s="418"/>
      <c r="TDE306" s="331"/>
      <c r="TDF306" s="332"/>
      <c r="TDG306" s="418"/>
      <c r="TDH306" s="223"/>
      <c r="TDI306" s="223"/>
      <c r="TDJ306" s="333"/>
      <c r="TDK306" s="333"/>
      <c r="TDL306" s="223"/>
      <c r="TDM306" s="418"/>
      <c r="TDN306" s="418"/>
      <c r="TDO306" s="331"/>
      <c r="TDP306" s="332"/>
      <c r="TDQ306" s="418"/>
      <c r="TDR306" s="223"/>
      <c r="TDS306" s="223"/>
      <c r="TDT306" s="333"/>
      <c r="TDU306" s="333"/>
      <c r="TDV306" s="223"/>
      <c r="TDW306" s="418"/>
      <c r="TDX306" s="418"/>
      <c r="TDY306" s="331"/>
      <c r="TDZ306" s="332"/>
      <c r="TEA306" s="418"/>
      <c r="TEB306" s="223"/>
      <c r="TEC306" s="223"/>
      <c r="TED306" s="333"/>
      <c r="TEE306" s="333"/>
      <c r="TEF306" s="223"/>
      <c r="TEG306" s="418"/>
      <c r="TEH306" s="418"/>
      <c r="TEI306" s="331"/>
      <c r="TEJ306" s="332"/>
      <c r="TEK306" s="418"/>
      <c r="TEL306" s="223"/>
      <c r="TEM306" s="223"/>
      <c r="TEN306" s="333"/>
      <c r="TEO306" s="333"/>
      <c r="TEP306" s="223"/>
      <c r="TEQ306" s="418"/>
      <c r="TER306" s="418"/>
      <c r="TES306" s="331"/>
      <c r="TET306" s="332"/>
      <c r="TEU306" s="418"/>
      <c r="TEV306" s="223"/>
      <c r="TEW306" s="223"/>
      <c r="TEX306" s="333"/>
      <c r="TEY306" s="333"/>
      <c r="TEZ306" s="223"/>
      <c r="TFA306" s="418"/>
      <c r="TFB306" s="418"/>
      <c r="TFC306" s="331"/>
      <c r="TFD306" s="332"/>
      <c r="TFE306" s="418"/>
      <c r="TFF306" s="223"/>
      <c r="TFG306" s="223"/>
      <c r="TFH306" s="333"/>
      <c r="TFI306" s="333"/>
      <c r="TFJ306" s="223"/>
      <c r="TFK306" s="418"/>
      <c r="TFL306" s="418"/>
      <c r="TFM306" s="331"/>
      <c r="TFN306" s="332"/>
      <c r="TFO306" s="418"/>
      <c r="TFP306" s="223"/>
      <c r="TFQ306" s="223"/>
      <c r="TFR306" s="333"/>
      <c r="TFS306" s="333"/>
      <c r="TFT306" s="223"/>
      <c r="TFU306" s="418"/>
      <c r="TFV306" s="418"/>
      <c r="TFW306" s="331"/>
      <c r="TFX306" s="332"/>
      <c r="TFY306" s="418"/>
      <c r="TFZ306" s="223"/>
      <c r="TGA306" s="223"/>
      <c r="TGB306" s="333"/>
      <c r="TGC306" s="333"/>
      <c r="TGD306" s="223"/>
      <c r="TGE306" s="418"/>
      <c r="TGF306" s="418"/>
      <c r="TGG306" s="331"/>
      <c r="TGH306" s="332"/>
      <c r="TGI306" s="418"/>
      <c r="TGJ306" s="223"/>
      <c r="TGK306" s="223"/>
      <c r="TGL306" s="333"/>
      <c r="TGM306" s="333"/>
      <c r="TGN306" s="223"/>
      <c r="TGO306" s="418"/>
      <c r="TGP306" s="418"/>
      <c r="TGQ306" s="331"/>
      <c r="TGR306" s="332"/>
      <c r="TGS306" s="418"/>
      <c r="TGT306" s="223"/>
      <c r="TGU306" s="223"/>
      <c r="TGV306" s="333"/>
      <c r="TGW306" s="333"/>
      <c r="TGX306" s="223"/>
      <c r="TGY306" s="418"/>
      <c r="TGZ306" s="418"/>
      <c r="THA306" s="331"/>
      <c r="THB306" s="332"/>
      <c r="THC306" s="418"/>
      <c r="THD306" s="223"/>
      <c r="THE306" s="223"/>
      <c r="THF306" s="333"/>
      <c r="THG306" s="333"/>
      <c r="THH306" s="223"/>
      <c r="THI306" s="418"/>
      <c r="THJ306" s="418"/>
      <c r="THK306" s="331"/>
      <c r="THL306" s="332"/>
      <c r="THM306" s="418"/>
      <c r="THN306" s="223"/>
      <c r="THO306" s="223"/>
      <c r="THP306" s="333"/>
      <c r="THQ306" s="333"/>
      <c r="THR306" s="223"/>
      <c r="THS306" s="418"/>
      <c r="THT306" s="418"/>
      <c r="THU306" s="331"/>
      <c r="THV306" s="332"/>
      <c r="THW306" s="418"/>
      <c r="THX306" s="223"/>
      <c r="THY306" s="223"/>
      <c r="THZ306" s="333"/>
      <c r="TIA306" s="333"/>
      <c r="TIB306" s="223"/>
      <c r="TIC306" s="418"/>
      <c r="TID306" s="418"/>
      <c r="TIE306" s="331"/>
      <c r="TIF306" s="332"/>
      <c r="TIG306" s="418"/>
      <c r="TIH306" s="223"/>
      <c r="TII306" s="223"/>
      <c r="TIJ306" s="333"/>
      <c r="TIK306" s="333"/>
      <c r="TIL306" s="223"/>
      <c r="TIM306" s="418"/>
      <c r="TIN306" s="418"/>
      <c r="TIO306" s="331"/>
      <c r="TIP306" s="332"/>
      <c r="TIQ306" s="418"/>
      <c r="TIR306" s="223"/>
      <c r="TIS306" s="223"/>
      <c r="TIT306" s="333"/>
      <c r="TIU306" s="333"/>
      <c r="TIV306" s="223"/>
      <c r="TIW306" s="418"/>
      <c r="TIX306" s="418"/>
      <c r="TIY306" s="331"/>
      <c r="TIZ306" s="332"/>
      <c r="TJA306" s="418"/>
      <c r="TJB306" s="223"/>
      <c r="TJC306" s="223"/>
      <c r="TJD306" s="333"/>
      <c r="TJE306" s="333"/>
      <c r="TJF306" s="223"/>
      <c r="TJG306" s="418"/>
      <c r="TJH306" s="418"/>
      <c r="TJI306" s="331"/>
      <c r="TJJ306" s="332"/>
      <c r="TJK306" s="418"/>
      <c r="TJL306" s="223"/>
      <c r="TJM306" s="223"/>
      <c r="TJN306" s="333"/>
      <c r="TJO306" s="333"/>
      <c r="TJP306" s="223"/>
      <c r="TJQ306" s="418"/>
      <c r="TJR306" s="418"/>
      <c r="TJS306" s="331"/>
      <c r="TJT306" s="332"/>
      <c r="TJU306" s="418"/>
      <c r="TJV306" s="223"/>
      <c r="TJW306" s="223"/>
      <c r="TJX306" s="333"/>
      <c r="TJY306" s="333"/>
      <c r="TJZ306" s="223"/>
      <c r="TKA306" s="418"/>
      <c r="TKB306" s="418"/>
      <c r="TKC306" s="331"/>
      <c r="TKD306" s="332"/>
      <c r="TKE306" s="418"/>
      <c r="TKF306" s="223"/>
      <c r="TKG306" s="223"/>
      <c r="TKH306" s="333"/>
      <c r="TKI306" s="333"/>
      <c r="TKJ306" s="223"/>
      <c r="TKK306" s="418"/>
      <c r="TKL306" s="418"/>
      <c r="TKM306" s="331"/>
      <c r="TKN306" s="332"/>
      <c r="TKO306" s="418"/>
      <c r="TKP306" s="223"/>
      <c r="TKQ306" s="223"/>
      <c r="TKR306" s="333"/>
      <c r="TKS306" s="333"/>
      <c r="TKT306" s="223"/>
      <c r="TKU306" s="418"/>
      <c r="TKV306" s="418"/>
      <c r="TKW306" s="331"/>
      <c r="TKX306" s="332"/>
      <c r="TKY306" s="418"/>
      <c r="TKZ306" s="223"/>
      <c r="TLA306" s="223"/>
      <c r="TLB306" s="333"/>
      <c r="TLC306" s="333"/>
      <c r="TLD306" s="223"/>
      <c r="TLE306" s="418"/>
      <c r="TLF306" s="418"/>
      <c r="TLG306" s="331"/>
      <c r="TLH306" s="332"/>
      <c r="TLI306" s="418"/>
      <c r="TLJ306" s="223"/>
      <c r="TLK306" s="223"/>
      <c r="TLL306" s="333"/>
      <c r="TLM306" s="333"/>
      <c r="TLN306" s="223"/>
      <c r="TLO306" s="418"/>
      <c r="TLP306" s="418"/>
      <c r="TLQ306" s="331"/>
      <c r="TLR306" s="332"/>
      <c r="TLS306" s="418"/>
      <c r="TLT306" s="223"/>
      <c r="TLU306" s="223"/>
      <c r="TLV306" s="333"/>
      <c r="TLW306" s="333"/>
      <c r="TLX306" s="223"/>
      <c r="TLY306" s="418"/>
      <c r="TLZ306" s="418"/>
      <c r="TMA306" s="331"/>
      <c r="TMB306" s="332"/>
      <c r="TMC306" s="418"/>
      <c r="TMD306" s="223"/>
      <c r="TME306" s="223"/>
      <c r="TMF306" s="333"/>
      <c r="TMG306" s="333"/>
      <c r="TMH306" s="223"/>
      <c r="TMI306" s="418"/>
      <c r="TMJ306" s="418"/>
      <c r="TMK306" s="331"/>
      <c r="TML306" s="332"/>
      <c r="TMM306" s="418"/>
      <c r="TMN306" s="223"/>
      <c r="TMO306" s="223"/>
      <c r="TMP306" s="333"/>
      <c r="TMQ306" s="333"/>
      <c r="TMR306" s="223"/>
      <c r="TMS306" s="418"/>
      <c r="TMT306" s="418"/>
      <c r="TMU306" s="331"/>
      <c r="TMV306" s="332"/>
      <c r="TMW306" s="418"/>
      <c r="TMX306" s="223"/>
      <c r="TMY306" s="223"/>
      <c r="TMZ306" s="333"/>
      <c r="TNA306" s="333"/>
      <c r="TNB306" s="223"/>
      <c r="TNC306" s="418"/>
      <c r="TND306" s="418"/>
      <c r="TNE306" s="331"/>
      <c r="TNF306" s="332"/>
      <c r="TNG306" s="418"/>
      <c r="TNH306" s="223"/>
      <c r="TNI306" s="223"/>
      <c r="TNJ306" s="333"/>
      <c r="TNK306" s="333"/>
      <c r="TNL306" s="223"/>
      <c r="TNM306" s="418"/>
      <c r="TNN306" s="418"/>
      <c r="TNO306" s="331"/>
      <c r="TNP306" s="332"/>
      <c r="TNQ306" s="418"/>
      <c r="TNR306" s="223"/>
      <c r="TNS306" s="223"/>
      <c r="TNT306" s="333"/>
      <c r="TNU306" s="333"/>
      <c r="TNV306" s="223"/>
      <c r="TNW306" s="418"/>
      <c r="TNX306" s="418"/>
      <c r="TNY306" s="331"/>
      <c r="TNZ306" s="332"/>
      <c r="TOA306" s="418"/>
      <c r="TOB306" s="223"/>
      <c r="TOC306" s="223"/>
      <c r="TOD306" s="333"/>
      <c r="TOE306" s="333"/>
      <c r="TOF306" s="223"/>
      <c r="TOG306" s="418"/>
      <c r="TOH306" s="418"/>
      <c r="TOI306" s="331"/>
      <c r="TOJ306" s="332"/>
      <c r="TOK306" s="418"/>
      <c r="TOL306" s="223"/>
      <c r="TOM306" s="223"/>
      <c r="TON306" s="333"/>
      <c r="TOO306" s="333"/>
      <c r="TOP306" s="223"/>
      <c r="TOQ306" s="418"/>
      <c r="TOR306" s="418"/>
      <c r="TOS306" s="331"/>
      <c r="TOT306" s="332"/>
      <c r="TOU306" s="418"/>
      <c r="TOV306" s="223"/>
      <c r="TOW306" s="223"/>
      <c r="TOX306" s="333"/>
      <c r="TOY306" s="333"/>
      <c r="TOZ306" s="223"/>
      <c r="TPA306" s="418"/>
      <c r="TPB306" s="418"/>
      <c r="TPC306" s="331"/>
      <c r="TPD306" s="332"/>
      <c r="TPE306" s="418"/>
      <c r="TPF306" s="223"/>
      <c r="TPG306" s="223"/>
      <c r="TPH306" s="333"/>
      <c r="TPI306" s="333"/>
      <c r="TPJ306" s="223"/>
      <c r="TPK306" s="418"/>
      <c r="TPL306" s="418"/>
      <c r="TPM306" s="331"/>
      <c r="TPN306" s="332"/>
      <c r="TPO306" s="418"/>
      <c r="TPP306" s="223"/>
      <c r="TPQ306" s="223"/>
      <c r="TPR306" s="333"/>
      <c r="TPS306" s="333"/>
      <c r="TPT306" s="223"/>
      <c r="TPU306" s="418"/>
      <c r="TPV306" s="418"/>
      <c r="TPW306" s="331"/>
      <c r="TPX306" s="332"/>
      <c r="TPY306" s="418"/>
      <c r="TPZ306" s="223"/>
      <c r="TQA306" s="223"/>
      <c r="TQB306" s="333"/>
      <c r="TQC306" s="333"/>
      <c r="TQD306" s="223"/>
      <c r="TQE306" s="418"/>
      <c r="TQF306" s="418"/>
      <c r="TQG306" s="331"/>
      <c r="TQH306" s="332"/>
      <c r="TQI306" s="418"/>
      <c r="TQJ306" s="223"/>
      <c r="TQK306" s="223"/>
      <c r="TQL306" s="333"/>
      <c r="TQM306" s="333"/>
      <c r="TQN306" s="223"/>
      <c r="TQO306" s="418"/>
      <c r="TQP306" s="418"/>
      <c r="TQQ306" s="331"/>
      <c r="TQR306" s="332"/>
      <c r="TQS306" s="418"/>
      <c r="TQT306" s="223"/>
      <c r="TQU306" s="223"/>
      <c r="TQV306" s="333"/>
      <c r="TQW306" s="333"/>
      <c r="TQX306" s="223"/>
      <c r="TQY306" s="418"/>
      <c r="TQZ306" s="418"/>
      <c r="TRA306" s="331"/>
      <c r="TRB306" s="332"/>
      <c r="TRC306" s="418"/>
      <c r="TRD306" s="223"/>
      <c r="TRE306" s="223"/>
      <c r="TRF306" s="333"/>
      <c r="TRG306" s="333"/>
      <c r="TRH306" s="223"/>
      <c r="TRI306" s="418"/>
      <c r="TRJ306" s="418"/>
      <c r="TRK306" s="331"/>
      <c r="TRL306" s="332"/>
      <c r="TRM306" s="418"/>
      <c r="TRN306" s="223"/>
      <c r="TRO306" s="223"/>
      <c r="TRP306" s="333"/>
      <c r="TRQ306" s="333"/>
      <c r="TRR306" s="223"/>
      <c r="TRS306" s="418"/>
      <c r="TRT306" s="418"/>
      <c r="TRU306" s="331"/>
      <c r="TRV306" s="332"/>
      <c r="TRW306" s="418"/>
      <c r="TRX306" s="223"/>
      <c r="TRY306" s="223"/>
      <c r="TRZ306" s="333"/>
      <c r="TSA306" s="333"/>
      <c r="TSB306" s="223"/>
      <c r="TSC306" s="418"/>
      <c r="TSD306" s="418"/>
      <c r="TSE306" s="331"/>
      <c r="TSF306" s="332"/>
      <c r="TSG306" s="418"/>
      <c r="TSH306" s="223"/>
      <c r="TSI306" s="223"/>
      <c r="TSJ306" s="333"/>
      <c r="TSK306" s="333"/>
      <c r="TSL306" s="223"/>
      <c r="TSM306" s="418"/>
      <c r="TSN306" s="418"/>
      <c r="TSO306" s="331"/>
      <c r="TSP306" s="332"/>
      <c r="TSQ306" s="418"/>
      <c r="TSR306" s="223"/>
      <c r="TSS306" s="223"/>
      <c r="TST306" s="333"/>
      <c r="TSU306" s="333"/>
      <c r="TSV306" s="223"/>
      <c r="TSW306" s="418"/>
      <c r="TSX306" s="418"/>
      <c r="TSY306" s="331"/>
      <c r="TSZ306" s="332"/>
      <c r="TTA306" s="418"/>
      <c r="TTB306" s="223"/>
      <c r="TTC306" s="223"/>
      <c r="TTD306" s="333"/>
      <c r="TTE306" s="333"/>
      <c r="TTF306" s="223"/>
      <c r="TTG306" s="418"/>
      <c r="TTH306" s="418"/>
      <c r="TTI306" s="331"/>
      <c r="TTJ306" s="332"/>
      <c r="TTK306" s="418"/>
      <c r="TTL306" s="223"/>
      <c r="TTM306" s="223"/>
      <c r="TTN306" s="333"/>
      <c r="TTO306" s="333"/>
      <c r="TTP306" s="223"/>
      <c r="TTQ306" s="418"/>
      <c r="TTR306" s="418"/>
      <c r="TTS306" s="331"/>
      <c r="TTT306" s="332"/>
      <c r="TTU306" s="418"/>
      <c r="TTV306" s="223"/>
      <c r="TTW306" s="223"/>
      <c r="TTX306" s="333"/>
      <c r="TTY306" s="333"/>
      <c r="TTZ306" s="223"/>
      <c r="TUA306" s="418"/>
      <c r="TUB306" s="418"/>
      <c r="TUC306" s="331"/>
      <c r="TUD306" s="332"/>
      <c r="TUE306" s="418"/>
      <c r="TUF306" s="223"/>
      <c r="TUG306" s="223"/>
      <c r="TUH306" s="333"/>
      <c r="TUI306" s="333"/>
      <c r="TUJ306" s="223"/>
      <c r="TUK306" s="418"/>
      <c r="TUL306" s="418"/>
      <c r="TUM306" s="331"/>
      <c r="TUN306" s="332"/>
      <c r="TUO306" s="418"/>
      <c r="TUP306" s="223"/>
      <c r="TUQ306" s="223"/>
      <c r="TUR306" s="333"/>
      <c r="TUS306" s="333"/>
      <c r="TUT306" s="223"/>
      <c r="TUU306" s="418"/>
      <c r="TUV306" s="418"/>
      <c r="TUW306" s="331"/>
      <c r="TUX306" s="332"/>
      <c r="TUY306" s="418"/>
      <c r="TUZ306" s="223"/>
      <c r="TVA306" s="223"/>
      <c r="TVB306" s="333"/>
      <c r="TVC306" s="333"/>
      <c r="TVD306" s="223"/>
      <c r="TVE306" s="418"/>
      <c r="TVF306" s="418"/>
      <c r="TVG306" s="331"/>
      <c r="TVH306" s="332"/>
      <c r="TVI306" s="418"/>
      <c r="TVJ306" s="223"/>
      <c r="TVK306" s="223"/>
      <c r="TVL306" s="333"/>
      <c r="TVM306" s="333"/>
      <c r="TVN306" s="223"/>
      <c r="TVO306" s="418"/>
      <c r="TVP306" s="418"/>
      <c r="TVQ306" s="331"/>
      <c r="TVR306" s="332"/>
      <c r="TVS306" s="418"/>
      <c r="TVT306" s="223"/>
      <c r="TVU306" s="223"/>
      <c r="TVV306" s="333"/>
      <c r="TVW306" s="333"/>
      <c r="TVX306" s="223"/>
      <c r="TVY306" s="418"/>
      <c r="TVZ306" s="418"/>
      <c r="TWA306" s="331"/>
      <c r="TWB306" s="332"/>
      <c r="TWC306" s="418"/>
      <c r="TWD306" s="223"/>
      <c r="TWE306" s="223"/>
      <c r="TWF306" s="333"/>
      <c r="TWG306" s="333"/>
      <c r="TWH306" s="223"/>
      <c r="TWI306" s="418"/>
      <c r="TWJ306" s="418"/>
      <c r="TWK306" s="331"/>
      <c r="TWL306" s="332"/>
      <c r="TWM306" s="418"/>
      <c r="TWN306" s="223"/>
      <c r="TWO306" s="223"/>
      <c r="TWP306" s="333"/>
      <c r="TWQ306" s="333"/>
      <c r="TWR306" s="223"/>
      <c r="TWS306" s="418"/>
      <c r="TWT306" s="418"/>
      <c r="TWU306" s="331"/>
      <c r="TWV306" s="332"/>
      <c r="TWW306" s="418"/>
      <c r="TWX306" s="223"/>
      <c r="TWY306" s="223"/>
      <c r="TWZ306" s="333"/>
      <c r="TXA306" s="333"/>
      <c r="TXB306" s="223"/>
      <c r="TXC306" s="418"/>
      <c r="TXD306" s="418"/>
      <c r="TXE306" s="331"/>
      <c r="TXF306" s="332"/>
      <c r="TXG306" s="418"/>
      <c r="TXH306" s="223"/>
      <c r="TXI306" s="223"/>
      <c r="TXJ306" s="333"/>
      <c r="TXK306" s="333"/>
      <c r="TXL306" s="223"/>
      <c r="TXM306" s="418"/>
      <c r="TXN306" s="418"/>
      <c r="TXO306" s="331"/>
      <c r="TXP306" s="332"/>
      <c r="TXQ306" s="418"/>
      <c r="TXR306" s="223"/>
      <c r="TXS306" s="223"/>
      <c r="TXT306" s="333"/>
      <c r="TXU306" s="333"/>
      <c r="TXV306" s="223"/>
      <c r="TXW306" s="418"/>
      <c r="TXX306" s="418"/>
      <c r="TXY306" s="331"/>
      <c r="TXZ306" s="332"/>
      <c r="TYA306" s="418"/>
      <c r="TYB306" s="223"/>
      <c r="TYC306" s="223"/>
      <c r="TYD306" s="333"/>
      <c r="TYE306" s="333"/>
      <c r="TYF306" s="223"/>
      <c r="TYG306" s="418"/>
      <c r="TYH306" s="418"/>
      <c r="TYI306" s="331"/>
      <c r="TYJ306" s="332"/>
      <c r="TYK306" s="418"/>
      <c r="TYL306" s="223"/>
      <c r="TYM306" s="223"/>
      <c r="TYN306" s="333"/>
      <c r="TYO306" s="333"/>
      <c r="TYP306" s="223"/>
      <c r="TYQ306" s="418"/>
      <c r="TYR306" s="418"/>
      <c r="TYS306" s="331"/>
      <c r="TYT306" s="332"/>
      <c r="TYU306" s="418"/>
      <c r="TYV306" s="223"/>
      <c r="TYW306" s="223"/>
      <c r="TYX306" s="333"/>
      <c r="TYY306" s="333"/>
      <c r="TYZ306" s="223"/>
      <c r="TZA306" s="418"/>
      <c r="TZB306" s="418"/>
      <c r="TZC306" s="331"/>
      <c r="TZD306" s="332"/>
      <c r="TZE306" s="418"/>
      <c r="TZF306" s="223"/>
      <c r="TZG306" s="223"/>
      <c r="TZH306" s="333"/>
      <c r="TZI306" s="333"/>
      <c r="TZJ306" s="223"/>
      <c r="TZK306" s="418"/>
      <c r="TZL306" s="418"/>
      <c r="TZM306" s="331"/>
      <c r="TZN306" s="332"/>
      <c r="TZO306" s="418"/>
      <c r="TZP306" s="223"/>
      <c r="TZQ306" s="223"/>
      <c r="TZR306" s="333"/>
      <c r="TZS306" s="333"/>
      <c r="TZT306" s="223"/>
      <c r="TZU306" s="418"/>
      <c r="TZV306" s="418"/>
      <c r="TZW306" s="331"/>
      <c r="TZX306" s="332"/>
      <c r="TZY306" s="418"/>
      <c r="TZZ306" s="223"/>
      <c r="UAA306" s="223"/>
      <c r="UAB306" s="333"/>
      <c r="UAC306" s="333"/>
      <c r="UAD306" s="223"/>
      <c r="UAE306" s="418"/>
      <c r="UAF306" s="418"/>
      <c r="UAG306" s="331"/>
      <c r="UAH306" s="332"/>
      <c r="UAI306" s="418"/>
      <c r="UAJ306" s="223"/>
      <c r="UAK306" s="223"/>
      <c r="UAL306" s="333"/>
      <c r="UAM306" s="333"/>
      <c r="UAN306" s="223"/>
      <c r="UAO306" s="418"/>
      <c r="UAP306" s="418"/>
      <c r="UAQ306" s="331"/>
      <c r="UAR306" s="332"/>
      <c r="UAS306" s="418"/>
      <c r="UAT306" s="223"/>
      <c r="UAU306" s="223"/>
      <c r="UAV306" s="333"/>
      <c r="UAW306" s="333"/>
      <c r="UAX306" s="223"/>
      <c r="UAY306" s="418"/>
      <c r="UAZ306" s="418"/>
      <c r="UBA306" s="331"/>
      <c r="UBB306" s="332"/>
      <c r="UBC306" s="418"/>
      <c r="UBD306" s="223"/>
      <c r="UBE306" s="223"/>
      <c r="UBF306" s="333"/>
      <c r="UBG306" s="333"/>
      <c r="UBH306" s="223"/>
      <c r="UBI306" s="418"/>
      <c r="UBJ306" s="418"/>
      <c r="UBK306" s="331"/>
      <c r="UBL306" s="332"/>
      <c r="UBM306" s="418"/>
      <c r="UBN306" s="223"/>
      <c r="UBO306" s="223"/>
      <c r="UBP306" s="333"/>
      <c r="UBQ306" s="333"/>
      <c r="UBR306" s="223"/>
      <c r="UBS306" s="418"/>
      <c r="UBT306" s="418"/>
      <c r="UBU306" s="331"/>
      <c r="UBV306" s="332"/>
      <c r="UBW306" s="418"/>
      <c r="UBX306" s="223"/>
      <c r="UBY306" s="223"/>
      <c r="UBZ306" s="333"/>
      <c r="UCA306" s="333"/>
      <c r="UCB306" s="223"/>
      <c r="UCC306" s="418"/>
      <c r="UCD306" s="418"/>
      <c r="UCE306" s="331"/>
      <c r="UCF306" s="332"/>
      <c r="UCG306" s="418"/>
      <c r="UCH306" s="223"/>
      <c r="UCI306" s="223"/>
      <c r="UCJ306" s="333"/>
      <c r="UCK306" s="333"/>
      <c r="UCL306" s="223"/>
      <c r="UCM306" s="418"/>
      <c r="UCN306" s="418"/>
      <c r="UCO306" s="331"/>
      <c r="UCP306" s="332"/>
      <c r="UCQ306" s="418"/>
      <c r="UCR306" s="223"/>
      <c r="UCS306" s="223"/>
      <c r="UCT306" s="333"/>
      <c r="UCU306" s="333"/>
      <c r="UCV306" s="223"/>
      <c r="UCW306" s="418"/>
      <c r="UCX306" s="418"/>
      <c r="UCY306" s="331"/>
      <c r="UCZ306" s="332"/>
      <c r="UDA306" s="418"/>
      <c r="UDB306" s="223"/>
      <c r="UDC306" s="223"/>
      <c r="UDD306" s="333"/>
      <c r="UDE306" s="333"/>
      <c r="UDF306" s="223"/>
      <c r="UDG306" s="418"/>
      <c r="UDH306" s="418"/>
      <c r="UDI306" s="331"/>
      <c r="UDJ306" s="332"/>
      <c r="UDK306" s="418"/>
      <c r="UDL306" s="223"/>
      <c r="UDM306" s="223"/>
      <c r="UDN306" s="333"/>
      <c r="UDO306" s="333"/>
      <c r="UDP306" s="223"/>
      <c r="UDQ306" s="418"/>
      <c r="UDR306" s="418"/>
      <c r="UDS306" s="331"/>
      <c r="UDT306" s="332"/>
      <c r="UDU306" s="418"/>
      <c r="UDV306" s="223"/>
      <c r="UDW306" s="223"/>
      <c r="UDX306" s="333"/>
      <c r="UDY306" s="333"/>
      <c r="UDZ306" s="223"/>
      <c r="UEA306" s="418"/>
      <c r="UEB306" s="418"/>
      <c r="UEC306" s="331"/>
      <c r="UED306" s="332"/>
      <c r="UEE306" s="418"/>
      <c r="UEF306" s="223"/>
      <c r="UEG306" s="223"/>
      <c r="UEH306" s="333"/>
      <c r="UEI306" s="333"/>
      <c r="UEJ306" s="223"/>
      <c r="UEK306" s="418"/>
      <c r="UEL306" s="418"/>
      <c r="UEM306" s="331"/>
      <c r="UEN306" s="332"/>
      <c r="UEO306" s="418"/>
      <c r="UEP306" s="223"/>
      <c r="UEQ306" s="223"/>
      <c r="UER306" s="333"/>
      <c r="UES306" s="333"/>
      <c r="UET306" s="223"/>
      <c r="UEU306" s="418"/>
      <c r="UEV306" s="418"/>
      <c r="UEW306" s="331"/>
      <c r="UEX306" s="332"/>
      <c r="UEY306" s="418"/>
      <c r="UEZ306" s="223"/>
      <c r="UFA306" s="223"/>
      <c r="UFB306" s="333"/>
      <c r="UFC306" s="333"/>
      <c r="UFD306" s="223"/>
      <c r="UFE306" s="418"/>
      <c r="UFF306" s="418"/>
      <c r="UFG306" s="331"/>
      <c r="UFH306" s="332"/>
      <c r="UFI306" s="418"/>
      <c r="UFJ306" s="223"/>
      <c r="UFK306" s="223"/>
      <c r="UFL306" s="333"/>
      <c r="UFM306" s="333"/>
      <c r="UFN306" s="223"/>
      <c r="UFO306" s="418"/>
      <c r="UFP306" s="418"/>
      <c r="UFQ306" s="331"/>
      <c r="UFR306" s="332"/>
      <c r="UFS306" s="418"/>
      <c r="UFT306" s="223"/>
      <c r="UFU306" s="223"/>
      <c r="UFV306" s="333"/>
      <c r="UFW306" s="333"/>
      <c r="UFX306" s="223"/>
      <c r="UFY306" s="418"/>
      <c r="UFZ306" s="418"/>
      <c r="UGA306" s="331"/>
      <c r="UGB306" s="332"/>
      <c r="UGC306" s="418"/>
      <c r="UGD306" s="223"/>
      <c r="UGE306" s="223"/>
      <c r="UGF306" s="333"/>
      <c r="UGG306" s="333"/>
      <c r="UGH306" s="223"/>
      <c r="UGI306" s="418"/>
      <c r="UGJ306" s="418"/>
      <c r="UGK306" s="331"/>
      <c r="UGL306" s="332"/>
      <c r="UGM306" s="418"/>
      <c r="UGN306" s="223"/>
      <c r="UGO306" s="223"/>
      <c r="UGP306" s="333"/>
      <c r="UGQ306" s="333"/>
      <c r="UGR306" s="223"/>
      <c r="UGS306" s="418"/>
      <c r="UGT306" s="418"/>
      <c r="UGU306" s="331"/>
      <c r="UGV306" s="332"/>
      <c r="UGW306" s="418"/>
      <c r="UGX306" s="223"/>
      <c r="UGY306" s="223"/>
      <c r="UGZ306" s="333"/>
      <c r="UHA306" s="333"/>
      <c r="UHB306" s="223"/>
      <c r="UHC306" s="418"/>
      <c r="UHD306" s="418"/>
      <c r="UHE306" s="331"/>
      <c r="UHF306" s="332"/>
      <c r="UHG306" s="418"/>
      <c r="UHH306" s="223"/>
      <c r="UHI306" s="223"/>
      <c r="UHJ306" s="333"/>
      <c r="UHK306" s="333"/>
      <c r="UHL306" s="223"/>
      <c r="UHM306" s="418"/>
      <c r="UHN306" s="418"/>
      <c r="UHO306" s="331"/>
      <c r="UHP306" s="332"/>
      <c r="UHQ306" s="418"/>
      <c r="UHR306" s="223"/>
      <c r="UHS306" s="223"/>
      <c r="UHT306" s="333"/>
      <c r="UHU306" s="333"/>
      <c r="UHV306" s="223"/>
      <c r="UHW306" s="418"/>
      <c r="UHX306" s="418"/>
      <c r="UHY306" s="331"/>
      <c r="UHZ306" s="332"/>
      <c r="UIA306" s="418"/>
      <c r="UIB306" s="223"/>
      <c r="UIC306" s="223"/>
      <c r="UID306" s="333"/>
      <c r="UIE306" s="333"/>
      <c r="UIF306" s="223"/>
      <c r="UIG306" s="418"/>
      <c r="UIH306" s="418"/>
      <c r="UII306" s="331"/>
      <c r="UIJ306" s="332"/>
      <c r="UIK306" s="418"/>
      <c r="UIL306" s="223"/>
      <c r="UIM306" s="223"/>
      <c r="UIN306" s="333"/>
      <c r="UIO306" s="333"/>
      <c r="UIP306" s="223"/>
      <c r="UIQ306" s="418"/>
      <c r="UIR306" s="418"/>
      <c r="UIS306" s="331"/>
      <c r="UIT306" s="332"/>
      <c r="UIU306" s="418"/>
      <c r="UIV306" s="223"/>
      <c r="UIW306" s="223"/>
      <c r="UIX306" s="333"/>
      <c r="UIY306" s="333"/>
      <c r="UIZ306" s="223"/>
      <c r="UJA306" s="418"/>
      <c r="UJB306" s="418"/>
      <c r="UJC306" s="331"/>
      <c r="UJD306" s="332"/>
      <c r="UJE306" s="418"/>
      <c r="UJF306" s="223"/>
      <c r="UJG306" s="223"/>
      <c r="UJH306" s="333"/>
      <c r="UJI306" s="333"/>
      <c r="UJJ306" s="223"/>
      <c r="UJK306" s="418"/>
      <c r="UJL306" s="418"/>
      <c r="UJM306" s="331"/>
      <c r="UJN306" s="332"/>
      <c r="UJO306" s="418"/>
      <c r="UJP306" s="223"/>
      <c r="UJQ306" s="223"/>
      <c r="UJR306" s="333"/>
      <c r="UJS306" s="333"/>
      <c r="UJT306" s="223"/>
      <c r="UJU306" s="418"/>
      <c r="UJV306" s="418"/>
      <c r="UJW306" s="331"/>
      <c r="UJX306" s="332"/>
      <c r="UJY306" s="418"/>
      <c r="UJZ306" s="223"/>
      <c r="UKA306" s="223"/>
      <c r="UKB306" s="333"/>
      <c r="UKC306" s="333"/>
      <c r="UKD306" s="223"/>
      <c r="UKE306" s="418"/>
      <c r="UKF306" s="418"/>
      <c r="UKG306" s="331"/>
      <c r="UKH306" s="332"/>
      <c r="UKI306" s="418"/>
      <c r="UKJ306" s="223"/>
      <c r="UKK306" s="223"/>
      <c r="UKL306" s="333"/>
      <c r="UKM306" s="333"/>
      <c r="UKN306" s="223"/>
      <c r="UKO306" s="418"/>
      <c r="UKP306" s="418"/>
      <c r="UKQ306" s="331"/>
      <c r="UKR306" s="332"/>
      <c r="UKS306" s="418"/>
      <c r="UKT306" s="223"/>
      <c r="UKU306" s="223"/>
      <c r="UKV306" s="333"/>
      <c r="UKW306" s="333"/>
      <c r="UKX306" s="223"/>
      <c r="UKY306" s="418"/>
      <c r="UKZ306" s="418"/>
      <c r="ULA306" s="331"/>
      <c r="ULB306" s="332"/>
      <c r="ULC306" s="418"/>
      <c r="ULD306" s="223"/>
      <c r="ULE306" s="223"/>
      <c r="ULF306" s="333"/>
      <c r="ULG306" s="333"/>
      <c r="ULH306" s="223"/>
      <c r="ULI306" s="418"/>
      <c r="ULJ306" s="418"/>
      <c r="ULK306" s="331"/>
      <c r="ULL306" s="332"/>
      <c r="ULM306" s="418"/>
      <c r="ULN306" s="223"/>
      <c r="ULO306" s="223"/>
      <c r="ULP306" s="333"/>
      <c r="ULQ306" s="333"/>
      <c r="ULR306" s="223"/>
      <c r="ULS306" s="418"/>
      <c r="ULT306" s="418"/>
      <c r="ULU306" s="331"/>
      <c r="ULV306" s="332"/>
      <c r="ULW306" s="418"/>
      <c r="ULX306" s="223"/>
      <c r="ULY306" s="223"/>
      <c r="ULZ306" s="333"/>
      <c r="UMA306" s="333"/>
      <c r="UMB306" s="223"/>
      <c r="UMC306" s="418"/>
      <c r="UMD306" s="418"/>
      <c r="UME306" s="331"/>
      <c r="UMF306" s="332"/>
      <c r="UMG306" s="418"/>
      <c r="UMH306" s="223"/>
      <c r="UMI306" s="223"/>
      <c r="UMJ306" s="333"/>
      <c r="UMK306" s="333"/>
      <c r="UML306" s="223"/>
      <c r="UMM306" s="418"/>
      <c r="UMN306" s="418"/>
      <c r="UMO306" s="331"/>
      <c r="UMP306" s="332"/>
      <c r="UMQ306" s="418"/>
      <c r="UMR306" s="223"/>
      <c r="UMS306" s="223"/>
      <c r="UMT306" s="333"/>
      <c r="UMU306" s="333"/>
      <c r="UMV306" s="223"/>
      <c r="UMW306" s="418"/>
      <c r="UMX306" s="418"/>
      <c r="UMY306" s="331"/>
      <c r="UMZ306" s="332"/>
      <c r="UNA306" s="418"/>
      <c r="UNB306" s="223"/>
      <c r="UNC306" s="223"/>
      <c r="UND306" s="333"/>
      <c r="UNE306" s="333"/>
      <c r="UNF306" s="223"/>
      <c r="UNG306" s="418"/>
      <c r="UNH306" s="418"/>
      <c r="UNI306" s="331"/>
      <c r="UNJ306" s="332"/>
      <c r="UNK306" s="418"/>
      <c r="UNL306" s="223"/>
      <c r="UNM306" s="223"/>
      <c r="UNN306" s="333"/>
      <c r="UNO306" s="333"/>
      <c r="UNP306" s="223"/>
      <c r="UNQ306" s="418"/>
      <c r="UNR306" s="418"/>
      <c r="UNS306" s="331"/>
      <c r="UNT306" s="332"/>
      <c r="UNU306" s="418"/>
      <c r="UNV306" s="223"/>
      <c r="UNW306" s="223"/>
      <c r="UNX306" s="333"/>
      <c r="UNY306" s="333"/>
      <c r="UNZ306" s="223"/>
      <c r="UOA306" s="418"/>
      <c r="UOB306" s="418"/>
      <c r="UOC306" s="331"/>
      <c r="UOD306" s="332"/>
      <c r="UOE306" s="418"/>
      <c r="UOF306" s="223"/>
      <c r="UOG306" s="223"/>
      <c r="UOH306" s="333"/>
      <c r="UOI306" s="333"/>
      <c r="UOJ306" s="223"/>
      <c r="UOK306" s="418"/>
      <c r="UOL306" s="418"/>
      <c r="UOM306" s="331"/>
      <c r="UON306" s="332"/>
      <c r="UOO306" s="418"/>
      <c r="UOP306" s="223"/>
      <c r="UOQ306" s="223"/>
      <c r="UOR306" s="333"/>
      <c r="UOS306" s="333"/>
      <c r="UOT306" s="223"/>
      <c r="UOU306" s="418"/>
      <c r="UOV306" s="418"/>
      <c r="UOW306" s="331"/>
      <c r="UOX306" s="332"/>
      <c r="UOY306" s="418"/>
      <c r="UOZ306" s="223"/>
      <c r="UPA306" s="223"/>
      <c r="UPB306" s="333"/>
      <c r="UPC306" s="333"/>
      <c r="UPD306" s="223"/>
      <c r="UPE306" s="418"/>
      <c r="UPF306" s="418"/>
      <c r="UPG306" s="331"/>
      <c r="UPH306" s="332"/>
      <c r="UPI306" s="418"/>
      <c r="UPJ306" s="223"/>
      <c r="UPK306" s="223"/>
      <c r="UPL306" s="333"/>
      <c r="UPM306" s="333"/>
      <c r="UPN306" s="223"/>
      <c r="UPO306" s="418"/>
      <c r="UPP306" s="418"/>
      <c r="UPQ306" s="331"/>
      <c r="UPR306" s="332"/>
      <c r="UPS306" s="418"/>
      <c r="UPT306" s="223"/>
      <c r="UPU306" s="223"/>
      <c r="UPV306" s="333"/>
      <c r="UPW306" s="333"/>
      <c r="UPX306" s="223"/>
      <c r="UPY306" s="418"/>
      <c r="UPZ306" s="418"/>
      <c r="UQA306" s="331"/>
      <c r="UQB306" s="332"/>
      <c r="UQC306" s="418"/>
      <c r="UQD306" s="223"/>
      <c r="UQE306" s="223"/>
      <c r="UQF306" s="333"/>
      <c r="UQG306" s="333"/>
      <c r="UQH306" s="223"/>
      <c r="UQI306" s="418"/>
      <c r="UQJ306" s="418"/>
      <c r="UQK306" s="331"/>
      <c r="UQL306" s="332"/>
      <c r="UQM306" s="418"/>
      <c r="UQN306" s="223"/>
      <c r="UQO306" s="223"/>
      <c r="UQP306" s="333"/>
      <c r="UQQ306" s="333"/>
      <c r="UQR306" s="223"/>
      <c r="UQS306" s="418"/>
      <c r="UQT306" s="418"/>
      <c r="UQU306" s="331"/>
      <c r="UQV306" s="332"/>
      <c r="UQW306" s="418"/>
      <c r="UQX306" s="223"/>
      <c r="UQY306" s="223"/>
      <c r="UQZ306" s="333"/>
      <c r="URA306" s="333"/>
      <c r="URB306" s="223"/>
      <c r="URC306" s="418"/>
      <c r="URD306" s="418"/>
      <c r="URE306" s="331"/>
      <c r="URF306" s="332"/>
      <c r="URG306" s="418"/>
      <c r="URH306" s="223"/>
      <c r="URI306" s="223"/>
      <c r="URJ306" s="333"/>
      <c r="URK306" s="333"/>
      <c r="URL306" s="223"/>
      <c r="URM306" s="418"/>
      <c r="URN306" s="418"/>
      <c r="URO306" s="331"/>
      <c r="URP306" s="332"/>
      <c r="URQ306" s="418"/>
      <c r="URR306" s="223"/>
      <c r="URS306" s="223"/>
      <c r="URT306" s="333"/>
      <c r="URU306" s="333"/>
      <c r="URV306" s="223"/>
      <c r="URW306" s="418"/>
      <c r="URX306" s="418"/>
      <c r="URY306" s="331"/>
      <c r="URZ306" s="332"/>
      <c r="USA306" s="418"/>
      <c r="USB306" s="223"/>
      <c r="USC306" s="223"/>
      <c r="USD306" s="333"/>
      <c r="USE306" s="333"/>
      <c r="USF306" s="223"/>
      <c r="USG306" s="418"/>
      <c r="USH306" s="418"/>
      <c r="USI306" s="331"/>
      <c r="USJ306" s="332"/>
      <c r="USK306" s="418"/>
      <c r="USL306" s="223"/>
      <c r="USM306" s="223"/>
      <c r="USN306" s="333"/>
      <c r="USO306" s="333"/>
      <c r="USP306" s="223"/>
      <c r="USQ306" s="418"/>
      <c r="USR306" s="418"/>
      <c r="USS306" s="331"/>
      <c r="UST306" s="332"/>
      <c r="USU306" s="418"/>
      <c r="USV306" s="223"/>
      <c r="USW306" s="223"/>
      <c r="USX306" s="333"/>
      <c r="USY306" s="333"/>
      <c r="USZ306" s="223"/>
      <c r="UTA306" s="418"/>
      <c r="UTB306" s="418"/>
      <c r="UTC306" s="331"/>
      <c r="UTD306" s="332"/>
      <c r="UTE306" s="418"/>
      <c r="UTF306" s="223"/>
      <c r="UTG306" s="223"/>
      <c r="UTH306" s="333"/>
      <c r="UTI306" s="333"/>
      <c r="UTJ306" s="223"/>
      <c r="UTK306" s="418"/>
      <c r="UTL306" s="418"/>
      <c r="UTM306" s="331"/>
      <c r="UTN306" s="332"/>
      <c r="UTO306" s="418"/>
      <c r="UTP306" s="223"/>
      <c r="UTQ306" s="223"/>
      <c r="UTR306" s="333"/>
      <c r="UTS306" s="333"/>
      <c r="UTT306" s="223"/>
      <c r="UTU306" s="418"/>
      <c r="UTV306" s="418"/>
      <c r="UTW306" s="331"/>
      <c r="UTX306" s="332"/>
      <c r="UTY306" s="418"/>
      <c r="UTZ306" s="223"/>
      <c r="UUA306" s="223"/>
      <c r="UUB306" s="333"/>
      <c r="UUC306" s="333"/>
      <c r="UUD306" s="223"/>
      <c r="UUE306" s="418"/>
      <c r="UUF306" s="418"/>
      <c r="UUG306" s="331"/>
      <c r="UUH306" s="332"/>
      <c r="UUI306" s="418"/>
      <c r="UUJ306" s="223"/>
      <c r="UUK306" s="223"/>
      <c r="UUL306" s="333"/>
      <c r="UUM306" s="333"/>
      <c r="UUN306" s="223"/>
      <c r="UUO306" s="418"/>
      <c r="UUP306" s="418"/>
      <c r="UUQ306" s="331"/>
      <c r="UUR306" s="332"/>
      <c r="UUS306" s="418"/>
      <c r="UUT306" s="223"/>
      <c r="UUU306" s="223"/>
      <c r="UUV306" s="333"/>
      <c r="UUW306" s="333"/>
      <c r="UUX306" s="223"/>
      <c r="UUY306" s="418"/>
      <c r="UUZ306" s="418"/>
      <c r="UVA306" s="331"/>
      <c r="UVB306" s="332"/>
      <c r="UVC306" s="418"/>
      <c r="UVD306" s="223"/>
      <c r="UVE306" s="223"/>
      <c r="UVF306" s="333"/>
      <c r="UVG306" s="333"/>
      <c r="UVH306" s="223"/>
      <c r="UVI306" s="418"/>
      <c r="UVJ306" s="418"/>
      <c r="UVK306" s="331"/>
      <c r="UVL306" s="332"/>
      <c r="UVM306" s="418"/>
      <c r="UVN306" s="223"/>
      <c r="UVO306" s="223"/>
      <c r="UVP306" s="333"/>
      <c r="UVQ306" s="333"/>
      <c r="UVR306" s="223"/>
      <c r="UVS306" s="418"/>
      <c r="UVT306" s="418"/>
      <c r="UVU306" s="331"/>
      <c r="UVV306" s="332"/>
      <c r="UVW306" s="418"/>
      <c r="UVX306" s="223"/>
      <c r="UVY306" s="223"/>
      <c r="UVZ306" s="333"/>
      <c r="UWA306" s="333"/>
      <c r="UWB306" s="223"/>
      <c r="UWC306" s="418"/>
      <c r="UWD306" s="418"/>
      <c r="UWE306" s="331"/>
      <c r="UWF306" s="332"/>
      <c r="UWG306" s="418"/>
      <c r="UWH306" s="223"/>
      <c r="UWI306" s="223"/>
      <c r="UWJ306" s="333"/>
      <c r="UWK306" s="333"/>
      <c r="UWL306" s="223"/>
      <c r="UWM306" s="418"/>
      <c r="UWN306" s="418"/>
      <c r="UWO306" s="331"/>
      <c r="UWP306" s="332"/>
      <c r="UWQ306" s="418"/>
      <c r="UWR306" s="223"/>
      <c r="UWS306" s="223"/>
      <c r="UWT306" s="333"/>
      <c r="UWU306" s="333"/>
      <c r="UWV306" s="223"/>
      <c r="UWW306" s="418"/>
      <c r="UWX306" s="418"/>
      <c r="UWY306" s="331"/>
      <c r="UWZ306" s="332"/>
      <c r="UXA306" s="418"/>
      <c r="UXB306" s="223"/>
      <c r="UXC306" s="223"/>
      <c r="UXD306" s="333"/>
      <c r="UXE306" s="333"/>
      <c r="UXF306" s="223"/>
      <c r="UXG306" s="418"/>
      <c r="UXH306" s="418"/>
      <c r="UXI306" s="331"/>
      <c r="UXJ306" s="332"/>
      <c r="UXK306" s="418"/>
      <c r="UXL306" s="223"/>
      <c r="UXM306" s="223"/>
      <c r="UXN306" s="333"/>
      <c r="UXO306" s="333"/>
      <c r="UXP306" s="223"/>
      <c r="UXQ306" s="418"/>
      <c r="UXR306" s="418"/>
      <c r="UXS306" s="331"/>
      <c r="UXT306" s="332"/>
      <c r="UXU306" s="418"/>
      <c r="UXV306" s="223"/>
      <c r="UXW306" s="223"/>
      <c r="UXX306" s="333"/>
      <c r="UXY306" s="333"/>
      <c r="UXZ306" s="223"/>
      <c r="UYA306" s="418"/>
      <c r="UYB306" s="418"/>
      <c r="UYC306" s="331"/>
      <c r="UYD306" s="332"/>
      <c r="UYE306" s="418"/>
      <c r="UYF306" s="223"/>
      <c r="UYG306" s="223"/>
      <c r="UYH306" s="333"/>
      <c r="UYI306" s="333"/>
      <c r="UYJ306" s="223"/>
      <c r="UYK306" s="418"/>
      <c r="UYL306" s="418"/>
      <c r="UYM306" s="331"/>
      <c r="UYN306" s="332"/>
      <c r="UYO306" s="418"/>
      <c r="UYP306" s="223"/>
      <c r="UYQ306" s="223"/>
      <c r="UYR306" s="333"/>
      <c r="UYS306" s="333"/>
      <c r="UYT306" s="223"/>
      <c r="UYU306" s="418"/>
      <c r="UYV306" s="418"/>
      <c r="UYW306" s="331"/>
      <c r="UYX306" s="332"/>
      <c r="UYY306" s="418"/>
      <c r="UYZ306" s="223"/>
      <c r="UZA306" s="223"/>
      <c r="UZB306" s="333"/>
      <c r="UZC306" s="333"/>
      <c r="UZD306" s="223"/>
      <c r="UZE306" s="418"/>
      <c r="UZF306" s="418"/>
      <c r="UZG306" s="331"/>
      <c r="UZH306" s="332"/>
      <c r="UZI306" s="418"/>
      <c r="UZJ306" s="223"/>
      <c r="UZK306" s="223"/>
      <c r="UZL306" s="333"/>
      <c r="UZM306" s="333"/>
      <c r="UZN306" s="223"/>
      <c r="UZO306" s="418"/>
      <c r="UZP306" s="418"/>
      <c r="UZQ306" s="331"/>
      <c r="UZR306" s="332"/>
      <c r="UZS306" s="418"/>
      <c r="UZT306" s="223"/>
      <c r="UZU306" s="223"/>
      <c r="UZV306" s="333"/>
      <c r="UZW306" s="333"/>
      <c r="UZX306" s="223"/>
      <c r="UZY306" s="418"/>
      <c r="UZZ306" s="418"/>
      <c r="VAA306" s="331"/>
      <c r="VAB306" s="332"/>
      <c r="VAC306" s="418"/>
      <c r="VAD306" s="223"/>
      <c r="VAE306" s="223"/>
      <c r="VAF306" s="333"/>
      <c r="VAG306" s="333"/>
      <c r="VAH306" s="223"/>
      <c r="VAI306" s="418"/>
      <c r="VAJ306" s="418"/>
      <c r="VAK306" s="331"/>
      <c r="VAL306" s="332"/>
      <c r="VAM306" s="418"/>
      <c r="VAN306" s="223"/>
      <c r="VAO306" s="223"/>
      <c r="VAP306" s="333"/>
      <c r="VAQ306" s="333"/>
      <c r="VAR306" s="223"/>
      <c r="VAS306" s="418"/>
      <c r="VAT306" s="418"/>
      <c r="VAU306" s="331"/>
      <c r="VAV306" s="332"/>
      <c r="VAW306" s="418"/>
      <c r="VAX306" s="223"/>
      <c r="VAY306" s="223"/>
      <c r="VAZ306" s="333"/>
      <c r="VBA306" s="333"/>
      <c r="VBB306" s="223"/>
      <c r="VBC306" s="418"/>
      <c r="VBD306" s="418"/>
      <c r="VBE306" s="331"/>
      <c r="VBF306" s="332"/>
      <c r="VBG306" s="418"/>
      <c r="VBH306" s="223"/>
      <c r="VBI306" s="223"/>
      <c r="VBJ306" s="333"/>
      <c r="VBK306" s="333"/>
      <c r="VBL306" s="223"/>
      <c r="VBM306" s="418"/>
      <c r="VBN306" s="418"/>
      <c r="VBO306" s="331"/>
      <c r="VBP306" s="332"/>
      <c r="VBQ306" s="418"/>
      <c r="VBR306" s="223"/>
      <c r="VBS306" s="223"/>
      <c r="VBT306" s="333"/>
      <c r="VBU306" s="333"/>
      <c r="VBV306" s="223"/>
      <c r="VBW306" s="418"/>
      <c r="VBX306" s="418"/>
      <c r="VBY306" s="331"/>
      <c r="VBZ306" s="332"/>
      <c r="VCA306" s="418"/>
      <c r="VCB306" s="223"/>
      <c r="VCC306" s="223"/>
      <c r="VCD306" s="333"/>
      <c r="VCE306" s="333"/>
      <c r="VCF306" s="223"/>
      <c r="VCG306" s="418"/>
      <c r="VCH306" s="418"/>
      <c r="VCI306" s="331"/>
      <c r="VCJ306" s="332"/>
      <c r="VCK306" s="418"/>
      <c r="VCL306" s="223"/>
      <c r="VCM306" s="223"/>
      <c r="VCN306" s="333"/>
      <c r="VCO306" s="333"/>
      <c r="VCP306" s="223"/>
      <c r="VCQ306" s="418"/>
      <c r="VCR306" s="418"/>
      <c r="VCS306" s="331"/>
      <c r="VCT306" s="332"/>
      <c r="VCU306" s="418"/>
      <c r="VCV306" s="223"/>
      <c r="VCW306" s="223"/>
      <c r="VCX306" s="333"/>
      <c r="VCY306" s="333"/>
      <c r="VCZ306" s="223"/>
      <c r="VDA306" s="418"/>
      <c r="VDB306" s="418"/>
      <c r="VDC306" s="331"/>
      <c r="VDD306" s="332"/>
      <c r="VDE306" s="418"/>
      <c r="VDF306" s="223"/>
      <c r="VDG306" s="223"/>
      <c r="VDH306" s="333"/>
      <c r="VDI306" s="333"/>
      <c r="VDJ306" s="223"/>
      <c r="VDK306" s="418"/>
      <c r="VDL306" s="418"/>
      <c r="VDM306" s="331"/>
      <c r="VDN306" s="332"/>
      <c r="VDO306" s="418"/>
      <c r="VDP306" s="223"/>
      <c r="VDQ306" s="223"/>
      <c r="VDR306" s="333"/>
      <c r="VDS306" s="333"/>
      <c r="VDT306" s="223"/>
      <c r="VDU306" s="418"/>
      <c r="VDV306" s="418"/>
      <c r="VDW306" s="331"/>
      <c r="VDX306" s="332"/>
      <c r="VDY306" s="418"/>
      <c r="VDZ306" s="223"/>
      <c r="VEA306" s="223"/>
      <c r="VEB306" s="333"/>
      <c r="VEC306" s="333"/>
      <c r="VED306" s="223"/>
      <c r="VEE306" s="418"/>
      <c r="VEF306" s="418"/>
      <c r="VEG306" s="331"/>
      <c r="VEH306" s="332"/>
      <c r="VEI306" s="418"/>
      <c r="VEJ306" s="223"/>
      <c r="VEK306" s="223"/>
      <c r="VEL306" s="333"/>
      <c r="VEM306" s="333"/>
      <c r="VEN306" s="223"/>
      <c r="VEO306" s="418"/>
      <c r="VEP306" s="418"/>
      <c r="VEQ306" s="331"/>
      <c r="VER306" s="332"/>
      <c r="VES306" s="418"/>
      <c r="VET306" s="223"/>
      <c r="VEU306" s="223"/>
      <c r="VEV306" s="333"/>
      <c r="VEW306" s="333"/>
      <c r="VEX306" s="223"/>
      <c r="VEY306" s="418"/>
      <c r="VEZ306" s="418"/>
      <c r="VFA306" s="331"/>
      <c r="VFB306" s="332"/>
      <c r="VFC306" s="418"/>
      <c r="VFD306" s="223"/>
      <c r="VFE306" s="223"/>
      <c r="VFF306" s="333"/>
      <c r="VFG306" s="333"/>
      <c r="VFH306" s="223"/>
      <c r="VFI306" s="418"/>
      <c r="VFJ306" s="418"/>
      <c r="VFK306" s="331"/>
      <c r="VFL306" s="332"/>
      <c r="VFM306" s="418"/>
      <c r="VFN306" s="223"/>
      <c r="VFO306" s="223"/>
      <c r="VFP306" s="333"/>
      <c r="VFQ306" s="333"/>
      <c r="VFR306" s="223"/>
      <c r="VFS306" s="418"/>
      <c r="VFT306" s="418"/>
      <c r="VFU306" s="331"/>
      <c r="VFV306" s="332"/>
      <c r="VFW306" s="418"/>
      <c r="VFX306" s="223"/>
      <c r="VFY306" s="223"/>
      <c r="VFZ306" s="333"/>
      <c r="VGA306" s="333"/>
      <c r="VGB306" s="223"/>
      <c r="VGC306" s="418"/>
      <c r="VGD306" s="418"/>
      <c r="VGE306" s="331"/>
      <c r="VGF306" s="332"/>
      <c r="VGG306" s="418"/>
      <c r="VGH306" s="223"/>
      <c r="VGI306" s="223"/>
      <c r="VGJ306" s="333"/>
      <c r="VGK306" s="333"/>
      <c r="VGL306" s="223"/>
      <c r="VGM306" s="418"/>
      <c r="VGN306" s="418"/>
      <c r="VGO306" s="331"/>
      <c r="VGP306" s="332"/>
      <c r="VGQ306" s="418"/>
      <c r="VGR306" s="223"/>
      <c r="VGS306" s="223"/>
      <c r="VGT306" s="333"/>
      <c r="VGU306" s="333"/>
      <c r="VGV306" s="223"/>
      <c r="VGW306" s="418"/>
      <c r="VGX306" s="418"/>
      <c r="VGY306" s="331"/>
      <c r="VGZ306" s="332"/>
      <c r="VHA306" s="418"/>
      <c r="VHB306" s="223"/>
      <c r="VHC306" s="223"/>
      <c r="VHD306" s="333"/>
      <c r="VHE306" s="333"/>
      <c r="VHF306" s="223"/>
      <c r="VHG306" s="418"/>
      <c r="VHH306" s="418"/>
      <c r="VHI306" s="331"/>
      <c r="VHJ306" s="332"/>
      <c r="VHK306" s="418"/>
      <c r="VHL306" s="223"/>
      <c r="VHM306" s="223"/>
      <c r="VHN306" s="333"/>
      <c r="VHO306" s="333"/>
      <c r="VHP306" s="223"/>
      <c r="VHQ306" s="418"/>
      <c r="VHR306" s="418"/>
      <c r="VHS306" s="331"/>
      <c r="VHT306" s="332"/>
      <c r="VHU306" s="418"/>
      <c r="VHV306" s="223"/>
      <c r="VHW306" s="223"/>
      <c r="VHX306" s="333"/>
      <c r="VHY306" s="333"/>
      <c r="VHZ306" s="223"/>
      <c r="VIA306" s="418"/>
      <c r="VIB306" s="418"/>
      <c r="VIC306" s="331"/>
      <c r="VID306" s="332"/>
      <c r="VIE306" s="418"/>
      <c r="VIF306" s="223"/>
      <c r="VIG306" s="223"/>
      <c r="VIH306" s="333"/>
      <c r="VII306" s="333"/>
      <c r="VIJ306" s="223"/>
      <c r="VIK306" s="418"/>
      <c r="VIL306" s="418"/>
      <c r="VIM306" s="331"/>
      <c r="VIN306" s="332"/>
      <c r="VIO306" s="418"/>
      <c r="VIP306" s="223"/>
      <c r="VIQ306" s="223"/>
      <c r="VIR306" s="333"/>
      <c r="VIS306" s="333"/>
      <c r="VIT306" s="223"/>
      <c r="VIU306" s="418"/>
      <c r="VIV306" s="418"/>
      <c r="VIW306" s="331"/>
      <c r="VIX306" s="332"/>
      <c r="VIY306" s="418"/>
      <c r="VIZ306" s="223"/>
      <c r="VJA306" s="223"/>
      <c r="VJB306" s="333"/>
      <c r="VJC306" s="333"/>
      <c r="VJD306" s="223"/>
      <c r="VJE306" s="418"/>
      <c r="VJF306" s="418"/>
      <c r="VJG306" s="331"/>
      <c r="VJH306" s="332"/>
      <c r="VJI306" s="418"/>
      <c r="VJJ306" s="223"/>
      <c r="VJK306" s="223"/>
      <c r="VJL306" s="333"/>
      <c r="VJM306" s="333"/>
      <c r="VJN306" s="223"/>
      <c r="VJO306" s="418"/>
      <c r="VJP306" s="418"/>
      <c r="VJQ306" s="331"/>
      <c r="VJR306" s="332"/>
      <c r="VJS306" s="418"/>
      <c r="VJT306" s="223"/>
      <c r="VJU306" s="223"/>
      <c r="VJV306" s="333"/>
      <c r="VJW306" s="333"/>
      <c r="VJX306" s="223"/>
      <c r="VJY306" s="418"/>
      <c r="VJZ306" s="418"/>
      <c r="VKA306" s="331"/>
      <c r="VKB306" s="332"/>
      <c r="VKC306" s="418"/>
      <c r="VKD306" s="223"/>
      <c r="VKE306" s="223"/>
      <c r="VKF306" s="333"/>
      <c r="VKG306" s="333"/>
      <c r="VKH306" s="223"/>
      <c r="VKI306" s="418"/>
      <c r="VKJ306" s="418"/>
      <c r="VKK306" s="331"/>
      <c r="VKL306" s="332"/>
      <c r="VKM306" s="418"/>
      <c r="VKN306" s="223"/>
      <c r="VKO306" s="223"/>
      <c r="VKP306" s="333"/>
      <c r="VKQ306" s="333"/>
      <c r="VKR306" s="223"/>
      <c r="VKS306" s="418"/>
      <c r="VKT306" s="418"/>
      <c r="VKU306" s="331"/>
      <c r="VKV306" s="332"/>
      <c r="VKW306" s="418"/>
      <c r="VKX306" s="223"/>
      <c r="VKY306" s="223"/>
      <c r="VKZ306" s="333"/>
      <c r="VLA306" s="333"/>
      <c r="VLB306" s="223"/>
      <c r="VLC306" s="418"/>
      <c r="VLD306" s="418"/>
      <c r="VLE306" s="331"/>
      <c r="VLF306" s="332"/>
      <c r="VLG306" s="418"/>
      <c r="VLH306" s="223"/>
      <c r="VLI306" s="223"/>
      <c r="VLJ306" s="333"/>
      <c r="VLK306" s="333"/>
      <c r="VLL306" s="223"/>
      <c r="VLM306" s="418"/>
      <c r="VLN306" s="418"/>
      <c r="VLO306" s="331"/>
      <c r="VLP306" s="332"/>
      <c r="VLQ306" s="418"/>
      <c r="VLR306" s="223"/>
      <c r="VLS306" s="223"/>
      <c r="VLT306" s="333"/>
      <c r="VLU306" s="333"/>
      <c r="VLV306" s="223"/>
      <c r="VLW306" s="418"/>
      <c r="VLX306" s="418"/>
      <c r="VLY306" s="331"/>
      <c r="VLZ306" s="332"/>
      <c r="VMA306" s="418"/>
      <c r="VMB306" s="223"/>
      <c r="VMC306" s="223"/>
      <c r="VMD306" s="333"/>
      <c r="VME306" s="333"/>
      <c r="VMF306" s="223"/>
      <c r="VMG306" s="418"/>
      <c r="VMH306" s="418"/>
      <c r="VMI306" s="331"/>
      <c r="VMJ306" s="332"/>
      <c r="VMK306" s="418"/>
      <c r="VML306" s="223"/>
      <c r="VMM306" s="223"/>
      <c r="VMN306" s="333"/>
      <c r="VMO306" s="333"/>
      <c r="VMP306" s="223"/>
      <c r="VMQ306" s="418"/>
      <c r="VMR306" s="418"/>
      <c r="VMS306" s="331"/>
      <c r="VMT306" s="332"/>
      <c r="VMU306" s="418"/>
      <c r="VMV306" s="223"/>
      <c r="VMW306" s="223"/>
      <c r="VMX306" s="333"/>
      <c r="VMY306" s="333"/>
      <c r="VMZ306" s="223"/>
      <c r="VNA306" s="418"/>
      <c r="VNB306" s="418"/>
      <c r="VNC306" s="331"/>
      <c r="VND306" s="332"/>
      <c r="VNE306" s="418"/>
      <c r="VNF306" s="223"/>
      <c r="VNG306" s="223"/>
      <c r="VNH306" s="333"/>
      <c r="VNI306" s="333"/>
      <c r="VNJ306" s="223"/>
      <c r="VNK306" s="418"/>
      <c r="VNL306" s="418"/>
      <c r="VNM306" s="331"/>
      <c r="VNN306" s="332"/>
      <c r="VNO306" s="418"/>
      <c r="VNP306" s="223"/>
      <c r="VNQ306" s="223"/>
      <c r="VNR306" s="333"/>
      <c r="VNS306" s="333"/>
      <c r="VNT306" s="223"/>
      <c r="VNU306" s="418"/>
      <c r="VNV306" s="418"/>
      <c r="VNW306" s="331"/>
      <c r="VNX306" s="332"/>
      <c r="VNY306" s="418"/>
      <c r="VNZ306" s="223"/>
      <c r="VOA306" s="223"/>
      <c r="VOB306" s="333"/>
      <c r="VOC306" s="333"/>
      <c r="VOD306" s="223"/>
      <c r="VOE306" s="418"/>
      <c r="VOF306" s="418"/>
      <c r="VOG306" s="331"/>
      <c r="VOH306" s="332"/>
      <c r="VOI306" s="418"/>
      <c r="VOJ306" s="223"/>
      <c r="VOK306" s="223"/>
      <c r="VOL306" s="333"/>
      <c r="VOM306" s="333"/>
      <c r="VON306" s="223"/>
      <c r="VOO306" s="418"/>
      <c r="VOP306" s="418"/>
      <c r="VOQ306" s="331"/>
      <c r="VOR306" s="332"/>
      <c r="VOS306" s="418"/>
      <c r="VOT306" s="223"/>
      <c r="VOU306" s="223"/>
      <c r="VOV306" s="333"/>
      <c r="VOW306" s="333"/>
      <c r="VOX306" s="223"/>
      <c r="VOY306" s="418"/>
      <c r="VOZ306" s="418"/>
      <c r="VPA306" s="331"/>
      <c r="VPB306" s="332"/>
      <c r="VPC306" s="418"/>
      <c r="VPD306" s="223"/>
      <c r="VPE306" s="223"/>
      <c r="VPF306" s="333"/>
      <c r="VPG306" s="333"/>
      <c r="VPH306" s="223"/>
      <c r="VPI306" s="418"/>
      <c r="VPJ306" s="418"/>
      <c r="VPK306" s="331"/>
      <c r="VPL306" s="332"/>
      <c r="VPM306" s="418"/>
      <c r="VPN306" s="223"/>
      <c r="VPO306" s="223"/>
      <c r="VPP306" s="333"/>
      <c r="VPQ306" s="333"/>
      <c r="VPR306" s="223"/>
      <c r="VPS306" s="418"/>
      <c r="VPT306" s="418"/>
      <c r="VPU306" s="331"/>
      <c r="VPV306" s="332"/>
      <c r="VPW306" s="418"/>
      <c r="VPX306" s="223"/>
      <c r="VPY306" s="223"/>
      <c r="VPZ306" s="333"/>
      <c r="VQA306" s="333"/>
      <c r="VQB306" s="223"/>
      <c r="VQC306" s="418"/>
      <c r="VQD306" s="418"/>
      <c r="VQE306" s="331"/>
      <c r="VQF306" s="332"/>
      <c r="VQG306" s="418"/>
      <c r="VQH306" s="223"/>
      <c r="VQI306" s="223"/>
      <c r="VQJ306" s="333"/>
      <c r="VQK306" s="333"/>
      <c r="VQL306" s="223"/>
      <c r="VQM306" s="418"/>
      <c r="VQN306" s="418"/>
      <c r="VQO306" s="331"/>
      <c r="VQP306" s="332"/>
      <c r="VQQ306" s="418"/>
      <c r="VQR306" s="223"/>
      <c r="VQS306" s="223"/>
      <c r="VQT306" s="333"/>
      <c r="VQU306" s="333"/>
      <c r="VQV306" s="223"/>
      <c r="VQW306" s="418"/>
      <c r="VQX306" s="418"/>
      <c r="VQY306" s="331"/>
      <c r="VQZ306" s="332"/>
      <c r="VRA306" s="418"/>
      <c r="VRB306" s="223"/>
      <c r="VRC306" s="223"/>
      <c r="VRD306" s="333"/>
      <c r="VRE306" s="333"/>
      <c r="VRF306" s="223"/>
      <c r="VRG306" s="418"/>
      <c r="VRH306" s="418"/>
      <c r="VRI306" s="331"/>
      <c r="VRJ306" s="332"/>
      <c r="VRK306" s="418"/>
      <c r="VRL306" s="223"/>
      <c r="VRM306" s="223"/>
      <c r="VRN306" s="333"/>
      <c r="VRO306" s="333"/>
      <c r="VRP306" s="223"/>
      <c r="VRQ306" s="418"/>
      <c r="VRR306" s="418"/>
      <c r="VRS306" s="331"/>
      <c r="VRT306" s="332"/>
      <c r="VRU306" s="418"/>
      <c r="VRV306" s="223"/>
      <c r="VRW306" s="223"/>
      <c r="VRX306" s="333"/>
      <c r="VRY306" s="333"/>
      <c r="VRZ306" s="223"/>
      <c r="VSA306" s="418"/>
      <c r="VSB306" s="418"/>
      <c r="VSC306" s="331"/>
      <c r="VSD306" s="332"/>
      <c r="VSE306" s="418"/>
      <c r="VSF306" s="223"/>
      <c r="VSG306" s="223"/>
      <c r="VSH306" s="333"/>
      <c r="VSI306" s="333"/>
      <c r="VSJ306" s="223"/>
      <c r="VSK306" s="418"/>
      <c r="VSL306" s="418"/>
      <c r="VSM306" s="331"/>
      <c r="VSN306" s="332"/>
      <c r="VSO306" s="418"/>
      <c r="VSP306" s="223"/>
      <c r="VSQ306" s="223"/>
      <c r="VSR306" s="333"/>
      <c r="VSS306" s="333"/>
      <c r="VST306" s="223"/>
      <c r="VSU306" s="418"/>
      <c r="VSV306" s="418"/>
      <c r="VSW306" s="331"/>
      <c r="VSX306" s="332"/>
      <c r="VSY306" s="418"/>
      <c r="VSZ306" s="223"/>
      <c r="VTA306" s="223"/>
      <c r="VTB306" s="333"/>
      <c r="VTC306" s="333"/>
      <c r="VTD306" s="223"/>
      <c r="VTE306" s="418"/>
      <c r="VTF306" s="418"/>
      <c r="VTG306" s="331"/>
      <c r="VTH306" s="332"/>
      <c r="VTI306" s="418"/>
      <c r="VTJ306" s="223"/>
      <c r="VTK306" s="223"/>
      <c r="VTL306" s="333"/>
      <c r="VTM306" s="333"/>
      <c r="VTN306" s="223"/>
      <c r="VTO306" s="418"/>
      <c r="VTP306" s="418"/>
      <c r="VTQ306" s="331"/>
      <c r="VTR306" s="332"/>
      <c r="VTS306" s="418"/>
      <c r="VTT306" s="223"/>
      <c r="VTU306" s="223"/>
      <c r="VTV306" s="333"/>
      <c r="VTW306" s="333"/>
      <c r="VTX306" s="223"/>
      <c r="VTY306" s="418"/>
      <c r="VTZ306" s="418"/>
      <c r="VUA306" s="331"/>
      <c r="VUB306" s="332"/>
      <c r="VUC306" s="418"/>
      <c r="VUD306" s="223"/>
      <c r="VUE306" s="223"/>
      <c r="VUF306" s="333"/>
      <c r="VUG306" s="333"/>
      <c r="VUH306" s="223"/>
      <c r="VUI306" s="418"/>
      <c r="VUJ306" s="418"/>
      <c r="VUK306" s="331"/>
      <c r="VUL306" s="332"/>
      <c r="VUM306" s="418"/>
      <c r="VUN306" s="223"/>
      <c r="VUO306" s="223"/>
      <c r="VUP306" s="333"/>
      <c r="VUQ306" s="333"/>
      <c r="VUR306" s="223"/>
      <c r="VUS306" s="418"/>
      <c r="VUT306" s="418"/>
      <c r="VUU306" s="331"/>
      <c r="VUV306" s="332"/>
      <c r="VUW306" s="418"/>
      <c r="VUX306" s="223"/>
      <c r="VUY306" s="223"/>
      <c r="VUZ306" s="333"/>
      <c r="VVA306" s="333"/>
      <c r="VVB306" s="223"/>
      <c r="VVC306" s="418"/>
      <c r="VVD306" s="418"/>
      <c r="VVE306" s="331"/>
      <c r="VVF306" s="332"/>
      <c r="VVG306" s="418"/>
      <c r="VVH306" s="223"/>
      <c r="VVI306" s="223"/>
      <c r="VVJ306" s="333"/>
      <c r="VVK306" s="333"/>
      <c r="VVL306" s="223"/>
      <c r="VVM306" s="418"/>
      <c r="VVN306" s="418"/>
      <c r="VVO306" s="331"/>
      <c r="VVP306" s="332"/>
      <c r="VVQ306" s="418"/>
      <c r="VVR306" s="223"/>
      <c r="VVS306" s="223"/>
      <c r="VVT306" s="333"/>
      <c r="VVU306" s="333"/>
      <c r="VVV306" s="223"/>
      <c r="VVW306" s="418"/>
      <c r="VVX306" s="418"/>
      <c r="VVY306" s="331"/>
      <c r="VVZ306" s="332"/>
      <c r="VWA306" s="418"/>
      <c r="VWB306" s="223"/>
      <c r="VWC306" s="223"/>
      <c r="VWD306" s="333"/>
      <c r="VWE306" s="333"/>
      <c r="VWF306" s="223"/>
      <c r="VWG306" s="418"/>
      <c r="VWH306" s="418"/>
      <c r="VWI306" s="331"/>
      <c r="VWJ306" s="332"/>
      <c r="VWK306" s="418"/>
      <c r="VWL306" s="223"/>
      <c r="VWM306" s="223"/>
      <c r="VWN306" s="333"/>
      <c r="VWO306" s="333"/>
      <c r="VWP306" s="223"/>
      <c r="VWQ306" s="418"/>
      <c r="VWR306" s="418"/>
      <c r="VWS306" s="331"/>
      <c r="VWT306" s="332"/>
      <c r="VWU306" s="418"/>
      <c r="VWV306" s="223"/>
      <c r="VWW306" s="223"/>
      <c r="VWX306" s="333"/>
      <c r="VWY306" s="333"/>
      <c r="VWZ306" s="223"/>
      <c r="VXA306" s="418"/>
      <c r="VXB306" s="418"/>
      <c r="VXC306" s="331"/>
      <c r="VXD306" s="332"/>
      <c r="VXE306" s="418"/>
      <c r="VXF306" s="223"/>
      <c r="VXG306" s="223"/>
      <c r="VXH306" s="333"/>
      <c r="VXI306" s="333"/>
      <c r="VXJ306" s="223"/>
      <c r="VXK306" s="418"/>
      <c r="VXL306" s="418"/>
      <c r="VXM306" s="331"/>
      <c r="VXN306" s="332"/>
      <c r="VXO306" s="418"/>
      <c r="VXP306" s="223"/>
      <c r="VXQ306" s="223"/>
      <c r="VXR306" s="333"/>
      <c r="VXS306" s="333"/>
      <c r="VXT306" s="223"/>
      <c r="VXU306" s="418"/>
      <c r="VXV306" s="418"/>
      <c r="VXW306" s="331"/>
      <c r="VXX306" s="332"/>
      <c r="VXY306" s="418"/>
      <c r="VXZ306" s="223"/>
      <c r="VYA306" s="223"/>
      <c r="VYB306" s="333"/>
      <c r="VYC306" s="333"/>
      <c r="VYD306" s="223"/>
      <c r="VYE306" s="418"/>
      <c r="VYF306" s="418"/>
      <c r="VYG306" s="331"/>
      <c r="VYH306" s="332"/>
      <c r="VYI306" s="418"/>
      <c r="VYJ306" s="223"/>
      <c r="VYK306" s="223"/>
      <c r="VYL306" s="333"/>
      <c r="VYM306" s="333"/>
      <c r="VYN306" s="223"/>
      <c r="VYO306" s="418"/>
      <c r="VYP306" s="418"/>
      <c r="VYQ306" s="331"/>
      <c r="VYR306" s="332"/>
      <c r="VYS306" s="418"/>
      <c r="VYT306" s="223"/>
      <c r="VYU306" s="223"/>
      <c r="VYV306" s="333"/>
      <c r="VYW306" s="333"/>
      <c r="VYX306" s="223"/>
      <c r="VYY306" s="418"/>
      <c r="VYZ306" s="418"/>
      <c r="VZA306" s="331"/>
      <c r="VZB306" s="332"/>
      <c r="VZC306" s="418"/>
      <c r="VZD306" s="223"/>
      <c r="VZE306" s="223"/>
      <c r="VZF306" s="333"/>
      <c r="VZG306" s="333"/>
      <c r="VZH306" s="223"/>
      <c r="VZI306" s="418"/>
      <c r="VZJ306" s="418"/>
      <c r="VZK306" s="331"/>
      <c r="VZL306" s="332"/>
      <c r="VZM306" s="418"/>
      <c r="VZN306" s="223"/>
      <c r="VZO306" s="223"/>
      <c r="VZP306" s="333"/>
      <c r="VZQ306" s="333"/>
      <c r="VZR306" s="223"/>
      <c r="VZS306" s="418"/>
      <c r="VZT306" s="418"/>
      <c r="VZU306" s="331"/>
      <c r="VZV306" s="332"/>
      <c r="VZW306" s="418"/>
      <c r="VZX306" s="223"/>
      <c r="VZY306" s="223"/>
      <c r="VZZ306" s="333"/>
      <c r="WAA306" s="333"/>
      <c r="WAB306" s="223"/>
      <c r="WAC306" s="418"/>
      <c r="WAD306" s="418"/>
      <c r="WAE306" s="331"/>
      <c r="WAF306" s="332"/>
      <c r="WAG306" s="418"/>
      <c r="WAH306" s="223"/>
      <c r="WAI306" s="223"/>
      <c r="WAJ306" s="333"/>
      <c r="WAK306" s="333"/>
      <c r="WAL306" s="223"/>
      <c r="WAM306" s="418"/>
      <c r="WAN306" s="418"/>
      <c r="WAO306" s="331"/>
      <c r="WAP306" s="332"/>
      <c r="WAQ306" s="418"/>
      <c r="WAR306" s="223"/>
      <c r="WAS306" s="223"/>
      <c r="WAT306" s="333"/>
      <c r="WAU306" s="333"/>
      <c r="WAV306" s="223"/>
      <c r="WAW306" s="418"/>
      <c r="WAX306" s="418"/>
      <c r="WAY306" s="331"/>
      <c r="WAZ306" s="332"/>
      <c r="WBA306" s="418"/>
      <c r="WBB306" s="223"/>
      <c r="WBC306" s="223"/>
      <c r="WBD306" s="333"/>
      <c r="WBE306" s="333"/>
      <c r="WBF306" s="223"/>
      <c r="WBG306" s="418"/>
      <c r="WBH306" s="418"/>
      <c r="WBI306" s="331"/>
      <c r="WBJ306" s="332"/>
      <c r="WBK306" s="418"/>
      <c r="WBL306" s="223"/>
      <c r="WBM306" s="223"/>
      <c r="WBN306" s="333"/>
      <c r="WBO306" s="333"/>
      <c r="WBP306" s="223"/>
      <c r="WBQ306" s="418"/>
      <c r="WBR306" s="418"/>
      <c r="WBS306" s="331"/>
      <c r="WBT306" s="332"/>
      <c r="WBU306" s="418"/>
      <c r="WBV306" s="223"/>
      <c r="WBW306" s="223"/>
      <c r="WBX306" s="333"/>
      <c r="WBY306" s="333"/>
      <c r="WBZ306" s="223"/>
      <c r="WCA306" s="418"/>
      <c r="WCB306" s="418"/>
      <c r="WCC306" s="331"/>
      <c r="WCD306" s="332"/>
      <c r="WCE306" s="418"/>
      <c r="WCF306" s="223"/>
      <c r="WCG306" s="223"/>
      <c r="WCH306" s="333"/>
      <c r="WCI306" s="333"/>
      <c r="WCJ306" s="223"/>
      <c r="WCK306" s="418"/>
      <c r="WCL306" s="418"/>
      <c r="WCM306" s="331"/>
      <c r="WCN306" s="332"/>
      <c r="WCO306" s="418"/>
      <c r="WCP306" s="223"/>
      <c r="WCQ306" s="223"/>
      <c r="WCR306" s="333"/>
      <c r="WCS306" s="333"/>
      <c r="WCT306" s="223"/>
      <c r="WCU306" s="418"/>
      <c r="WCV306" s="418"/>
      <c r="WCW306" s="331"/>
      <c r="WCX306" s="332"/>
      <c r="WCY306" s="418"/>
      <c r="WCZ306" s="223"/>
      <c r="WDA306" s="223"/>
      <c r="WDB306" s="333"/>
      <c r="WDC306" s="333"/>
      <c r="WDD306" s="223"/>
      <c r="WDE306" s="418"/>
      <c r="WDF306" s="418"/>
      <c r="WDG306" s="331"/>
      <c r="WDH306" s="332"/>
      <c r="WDI306" s="418"/>
      <c r="WDJ306" s="223"/>
      <c r="WDK306" s="223"/>
      <c r="WDL306" s="333"/>
      <c r="WDM306" s="333"/>
      <c r="WDN306" s="223"/>
      <c r="WDO306" s="418"/>
      <c r="WDP306" s="418"/>
      <c r="WDQ306" s="331"/>
      <c r="WDR306" s="332"/>
      <c r="WDS306" s="418"/>
      <c r="WDT306" s="223"/>
      <c r="WDU306" s="223"/>
      <c r="WDV306" s="333"/>
      <c r="WDW306" s="333"/>
      <c r="WDX306" s="223"/>
      <c r="WDY306" s="418"/>
      <c r="WDZ306" s="418"/>
      <c r="WEA306" s="331"/>
      <c r="WEB306" s="332"/>
      <c r="WEC306" s="418"/>
      <c r="WED306" s="223"/>
      <c r="WEE306" s="223"/>
      <c r="WEF306" s="333"/>
      <c r="WEG306" s="333"/>
      <c r="WEH306" s="223"/>
      <c r="WEI306" s="418"/>
      <c r="WEJ306" s="418"/>
      <c r="WEK306" s="331"/>
      <c r="WEL306" s="332"/>
      <c r="WEM306" s="418"/>
      <c r="WEN306" s="223"/>
      <c r="WEO306" s="223"/>
      <c r="WEP306" s="333"/>
      <c r="WEQ306" s="333"/>
      <c r="WER306" s="223"/>
      <c r="WES306" s="418"/>
      <c r="WET306" s="418"/>
      <c r="WEU306" s="331"/>
      <c r="WEV306" s="332"/>
      <c r="WEW306" s="418"/>
      <c r="WEX306" s="223"/>
      <c r="WEY306" s="223"/>
      <c r="WEZ306" s="333"/>
      <c r="WFA306" s="333"/>
      <c r="WFB306" s="223"/>
      <c r="WFC306" s="418"/>
      <c r="WFD306" s="418"/>
      <c r="WFE306" s="331"/>
      <c r="WFF306" s="332"/>
      <c r="WFG306" s="418"/>
      <c r="WFH306" s="223"/>
      <c r="WFI306" s="223"/>
      <c r="WFJ306" s="333"/>
      <c r="WFK306" s="333"/>
      <c r="WFL306" s="223"/>
      <c r="WFM306" s="418"/>
      <c r="WFN306" s="418"/>
      <c r="WFO306" s="331"/>
      <c r="WFP306" s="332"/>
      <c r="WFQ306" s="418"/>
      <c r="WFR306" s="223"/>
      <c r="WFS306" s="223"/>
      <c r="WFT306" s="333"/>
      <c r="WFU306" s="333"/>
      <c r="WFV306" s="223"/>
      <c r="WFW306" s="418"/>
      <c r="WFX306" s="418"/>
      <c r="WFY306" s="331"/>
      <c r="WFZ306" s="332"/>
      <c r="WGA306" s="418"/>
      <c r="WGB306" s="223"/>
      <c r="WGC306" s="223"/>
      <c r="WGD306" s="333"/>
      <c r="WGE306" s="333"/>
      <c r="WGF306" s="223"/>
      <c r="WGG306" s="418"/>
      <c r="WGH306" s="418"/>
      <c r="WGI306" s="331"/>
      <c r="WGJ306" s="332"/>
      <c r="WGK306" s="418"/>
      <c r="WGL306" s="223"/>
      <c r="WGM306" s="223"/>
      <c r="WGN306" s="333"/>
      <c r="WGO306" s="333"/>
      <c r="WGP306" s="223"/>
      <c r="WGQ306" s="418"/>
      <c r="WGR306" s="418"/>
      <c r="WGS306" s="331"/>
      <c r="WGT306" s="332"/>
      <c r="WGU306" s="418"/>
      <c r="WGV306" s="223"/>
      <c r="WGW306" s="223"/>
      <c r="WGX306" s="333"/>
      <c r="WGY306" s="333"/>
      <c r="WGZ306" s="223"/>
      <c r="WHA306" s="418"/>
      <c r="WHB306" s="418"/>
      <c r="WHC306" s="331"/>
      <c r="WHD306" s="332"/>
      <c r="WHE306" s="418"/>
      <c r="WHF306" s="223"/>
      <c r="WHG306" s="223"/>
      <c r="WHH306" s="333"/>
      <c r="WHI306" s="333"/>
      <c r="WHJ306" s="223"/>
      <c r="WHK306" s="418"/>
      <c r="WHL306" s="418"/>
      <c r="WHM306" s="331"/>
      <c r="WHN306" s="332"/>
      <c r="WHO306" s="418"/>
      <c r="WHP306" s="223"/>
      <c r="WHQ306" s="223"/>
      <c r="WHR306" s="333"/>
      <c r="WHS306" s="333"/>
      <c r="WHT306" s="223"/>
      <c r="WHU306" s="418"/>
      <c r="WHV306" s="418"/>
      <c r="WHW306" s="331"/>
      <c r="WHX306" s="332"/>
      <c r="WHY306" s="418"/>
      <c r="WHZ306" s="223"/>
      <c r="WIA306" s="223"/>
      <c r="WIB306" s="333"/>
      <c r="WIC306" s="333"/>
      <c r="WID306" s="223"/>
      <c r="WIE306" s="418"/>
      <c r="WIF306" s="418"/>
      <c r="WIG306" s="331"/>
      <c r="WIH306" s="332"/>
      <c r="WII306" s="418"/>
      <c r="WIJ306" s="223"/>
      <c r="WIK306" s="223"/>
      <c r="WIL306" s="333"/>
      <c r="WIM306" s="333"/>
      <c r="WIN306" s="223"/>
      <c r="WIO306" s="418"/>
      <c r="WIP306" s="418"/>
      <c r="WIQ306" s="331"/>
      <c r="WIR306" s="332"/>
      <c r="WIS306" s="418"/>
      <c r="WIT306" s="223"/>
      <c r="WIU306" s="223"/>
      <c r="WIV306" s="333"/>
      <c r="WIW306" s="333"/>
      <c r="WIX306" s="223"/>
      <c r="WIY306" s="418"/>
      <c r="WIZ306" s="418"/>
      <c r="WJA306" s="331"/>
      <c r="WJB306" s="332"/>
      <c r="WJC306" s="418"/>
      <c r="WJD306" s="223"/>
      <c r="WJE306" s="223"/>
      <c r="WJF306" s="333"/>
      <c r="WJG306" s="333"/>
      <c r="WJH306" s="223"/>
      <c r="WJI306" s="418"/>
      <c r="WJJ306" s="418"/>
      <c r="WJK306" s="331"/>
      <c r="WJL306" s="332"/>
      <c r="WJM306" s="418"/>
      <c r="WJN306" s="223"/>
      <c r="WJO306" s="223"/>
      <c r="WJP306" s="333"/>
      <c r="WJQ306" s="333"/>
      <c r="WJR306" s="223"/>
      <c r="WJS306" s="418"/>
      <c r="WJT306" s="418"/>
      <c r="WJU306" s="331"/>
      <c r="WJV306" s="332"/>
      <c r="WJW306" s="418"/>
      <c r="WJX306" s="223"/>
      <c r="WJY306" s="223"/>
      <c r="WJZ306" s="333"/>
      <c r="WKA306" s="333"/>
      <c r="WKB306" s="223"/>
      <c r="WKC306" s="418"/>
      <c r="WKD306" s="418"/>
      <c r="WKE306" s="331"/>
      <c r="WKF306" s="332"/>
      <c r="WKG306" s="418"/>
      <c r="WKH306" s="223"/>
      <c r="WKI306" s="223"/>
      <c r="WKJ306" s="333"/>
      <c r="WKK306" s="333"/>
      <c r="WKL306" s="223"/>
      <c r="WKM306" s="418"/>
      <c r="WKN306" s="418"/>
      <c r="WKO306" s="331"/>
      <c r="WKP306" s="332"/>
      <c r="WKQ306" s="418"/>
      <c r="WKR306" s="223"/>
      <c r="WKS306" s="223"/>
      <c r="WKT306" s="333"/>
      <c r="WKU306" s="333"/>
      <c r="WKV306" s="223"/>
      <c r="WKW306" s="418"/>
      <c r="WKX306" s="418"/>
      <c r="WKY306" s="331"/>
      <c r="WKZ306" s="332"/>
      <c r="WLA306" s="418"/>
      <c r="WLB306" s="223"/>
      <c r="WLC306" s="223"/>
      <c r="WLD306" s="333"/>
      <c r="WLE306" s="333"/>
      <c r="WLF306" s="223"/>
      <c r="WLG306" s="418"/>
      <c r="WLH306" s="418"/>
      <c r="WLI306" s="331"/>
      <c r="WLJ306" s="332"/>
      <c r="WLK306" s="418"/>
      <c r="WLL306" s="223"/>
      <c r="WLM306" s="223"/>
      <c r="WLN306" s="333"/>
      <c r="WLO306" s="333"/>
      <c r="WLP306" s="223"/>
      <c r="WLQ306" s="418"/>
      <c r="WLR306" s="418"/>
      <c r="WLS306" s="331"/>
      <c r="WLT306" s="332"/>
      <c r="WLU306" s="418"/>
      <c r="WLV306" s="223"/>
      <c r="WLW306" s="223"/>
      <c r="WLX306" s="333"/>
      <c r="WLY306" s="333"/>
      <c r="WLZ306" s="223"/>
      <c r="WMA306" s="418"/>
      <c r="WMB306" s="418"/>
      <c r="WMC306" s="331"/>
      <c r="WMD306" s="332"/>
      <c r="WME306" s="418"/>
      <c r="WMF306" s="223"/>
      <c r="WMG306" s="223"/>
      <c r="WMH306" s="333"/>
      <c r="WMI306" s="333"/>
      <c r="WMJ306" s="223"/>
      <c r="WMK306" s="418"/>
      <c r="WML306" s="418"/>
      <c r="WMM306" s="331"/>
      <c r="WMN306" s="332"/>
      <c r="WMO306" s="418"/>
      <c r="WMP306" s="223"/>
      <c r="WMQ306" s="223"/>
      <c r="WMR306" s="333"/>
      <c r="WMS306" s="333"/>
      <c r="WMT306" s="223"/>
      <c r="WMU306" s="418"/>
      <c r="WMV306" s="418"/>
      <c r="WMW306" s="331"/>
      <c r="WMX306" s="332"/>
      <c r="WMY306" s="418"/>
      <c r="WMZ306" s="223"/>
      <c r="WNA306" s="223"/>
      <c r="WNB306" s="333"/>
      <c r="WNC306" s="333"/>
      <c r="WND306" s="223"/>
      <c r="WNE306" s="418"/>
      <c r="WNF306" s="418"/>
      <c r="WNG306" s="331"/>
      <c r="WNH306" s="332"/>
      <c r="WNI306" s="418"/>
      <c r="WNJ306" s="223"/>
      <c r="WNK306" s="223"/>
      <c r="WNL306" s="333"/>
      <c r="WNM306" s="333"/>
      <c r="WNN306" s="223"/>
      <c r="WNO306" s="418"/>
      <c r="WNP306" s="418"/>
      <c r="WNQ306" s="331"/>
      <c r="WNR306" s="332"/>
      <c r="WNS306" s="418"/>
      <c r="WNT306" s="223"/>
      <c r="WNU306" s="223"/>
      <c r="WNV306" s="333"/>
      <c r="WNW306" s="333"/>
      <c r="WNX306" s="223"/>
      <c r="WNY306" s="418"/>
      <c r="WNZ306" s="418"/>
      <c r="WOA306" s="331"/>
      <c r="WOB306" s="332"/>
      <c r="WOC306" s="418"/>
      <c r="WOD306" s="223"/>
      <c r="WOE306" s="223"/>
      <c r="WOF306" s="333"/>
      <c r="WOG306" s="333"/>
      <c r="WOH306" s="223"/>
      <c r="WOI306" s="418"/>
      <c r="WOJ306" s="418"/>
      <c r="WOK306" s="331"/>
      <c r="WOL306" s="332"/>
      <c r="WOM306" s="418"/>
      <c r="WON306" s="223"/>
      <c r="WOO306" s="223"/>
      <c r="WOP306" s="333"/>
      <c r="WOQ306" s="333"/>
      <c r="WOR306" s="223"/>
      <c r="WOS306" s="418"/>
      <c r="WOT306" s="418"/>
      <c r="WOU306" s="331"/>
      <c r="WOV306" s="332"/>
      <c r="WOW306" s="418"/>
      <c r="WOX306" s="223"/>
      <c r="WOY306" s="223"/>
      <c r="WOZ306" s="333"/>
      <c r="WPA306" s="333"/>
      <c r="WPB306" s="223"/>
      <c r="WPC306" s="418"/>
      <c r="WPD306" s="418"/>
      <c r="WPE306" s="331"/>
      <c r="WPF306" s="332"/>
      <c r="WPG306" s="418"/>
      <c r="WPH306" s="223"/>
      <c r="WPI306" s="223"/>
      <c r="WPJ306" s="333"/>
      <c r="WPK306" s="333"/>
      <c r="WPL306" s="223"/>
      <c r="WPM306" s="418"/>
      <c r="WPN306" s="418"/>
      <c r="WPO306" s="331"/>
      <c r="WPP306" s="332"/>
      <c r="WPQ306" s="418"/>
      <c r="WPR306" s="223"/>
      <c r="WPS306" s="223"/>
      <c r="WPT306" s="333"/>
      <c r="WPU306" s="333"/>
      <c r="WPV306" s="223"/>
      <c r="WPW306" s="418"/>
      <c r="WPX306" s="418"/>
      <c r="WPY306" s="331"/>
      <c r="WPZ306" s="332"/>
      <c r="WQA306" s="418"/>
      <c r="WQB306" s="223"/>
      <c r="WQC306" s="223"/>
      <c r="WQD306" s="333"/>
      <c r="WQE306" s="333"/>
      <c r="WQF306" s="223"/>
      <c r="WQG306" s="418"/>
      <c r="WQH306" s="418"/>
      <c r="WQI306" s="331"/>
      <c r="WQJ306" s="332"/>
      <c r="WQK306" s="418"/>
      <c r="WQL306" s="223"/>
      <c r="WQM306" s="223"/>
      <c r="WQN306" s="333"/>
      <c r="WQO306" s="333"/>
      <c r="WQP306" s="223"/>
      <c r="WQQ306" s="418"/>
      <c r="WQR306" s="418"/>
      <c r="WQS306" s="331"/>
      <c r="WQT306" s="332"/>
      <c r="WQU306" s="418"/>
      <c r="WQV306" s="223"/>
      <c r="WQW306" s="223"/>
      <c r="WQX306" s="333"/>
      <c r="WQY306" s="333"/>
      <c r="WQZ306" s="223"/>
      <c r="WRA306" s="418"/>
      <c r="WRB306" s="418"/>
      <c r="WRC306" s="331"/>
      <c r="WRD306" s="332"/>
      <c r="WRE306" s="418"/>
      <c r="WRF306" s="223"/>
      <c r="WRG306" s="223"/>
      <c r="WRH306" s="333"/>
      <c r="WRI306" s="333"/>
      <c r="WRJ306" s="223"/>
      <c r="WRK306" s="418"/>
      <c r="WRL306" s="418"/>
      <c r="WRM306" s="331"/>
      <c r="WRN306" s="332"/>
      <c r="WRO306" s="418"/>
      <c r="WRP306" s="223"/>
      <c r="WRQ306" s="223"/>
      <c r="WRR306" s="333"/>
      <c r="WRS306" s="333"/>
      <c r="WRT306" s="223"/>
      <c r="WRU306" s="418"/>
      <c r="WRV306" s="418"/>
      <c r="WRW306" s="331"/>
      <c r="WRX306" s="332"/>
      <c r="WRY306" s="418"/>
      <c r="WRZ306" s="223"/>
      <c r="WSA306" s="223"/>
      <c r="WSB306" s="333"/>
      <c r="WSC306" s="333"/>
      <c r="WSD306" s="223"/>
      <c r="WSE306" s="418"/>
      <c r="WSF306" s="418"/>
      <c r="WSG306" s="331"/>
      <c r="WSH306" s="332"/>
      <c r="WSI306" s="418"/>
      <c r="WSJ306" s="223"/>
      <c r="WSK306" s="223"/>
      <c r="WSL306" s="333"/>
      <c r="WSM306" s="333"/>
      <c r="WSN306" s="223"/>
      <c r="WSO306" s="418"/>
      <c r="WSP306" s="418"/>
      <c r="WSQ306" s="331"/>
      <c r="WSR306" s="332"/>
      <c r="WSS306" s="418"/>
      <c r="WST306" s="223"/>
      <c r="WSU306" s="223"/>
      <c r="WSV306" s="333"/>
      <c r="WSW306" s="333"/>
      <c r="WSX306" s="223"/>
      <c r="WSY306" s="418"/>
      <c r="WSZ306" s="418"/>
      <c r="WTA306" s="331"/>
      <c r="WTB306" s="332"/>
      <c r="WTC306" s="418"/>
      <c r="WTD306" s="223"/>
      <c r="WTE306" s="223"/>
      <c r="WTF306" s="333"/>
      <c r="WTG306" s="333"/>
      <c r="WTH306" s="223"/>
      <c r="WTI306" s="418"/>
      <c r="WTJ306" s="418"/>
      <c r="WTK306" s="331"/>
      <c r="WTL306" s="332"/>
      <c r="WTM306" s="418"/>
      <c r="WTN306" s="223"/>
      <c r="WTO306" s="223"/>
      <c r="WTP306" s="333"/>
      <c r="WTQ306" s="333"/>
      <c r="WTR306" s="223"/>
      <c r="WTS306" s="418"/>
      <c r="WTT306" s="418"/>
      <c r="WTU306" s="331"/>
      <c r="WTV306" s="332"/>
      <c r="WTW306" s="418"/>
      <c r="WTX306" s="223"/>
      <c r="WTY306" s="223"/>
      <c r="WTZ306" s="333"/>
      <c r="WUA306" s="333"/>
      <c r="WUB306" s="223"/>
      <c r="WUC306" s="418"/>
      <c r="WUD306" s="418"/>
      <c r="WUE306" s="331"/>
      <c r="WUF306" s="332"/>
      <c r="WUG306" s="418"/>
      <c r="WUH306" s="223"/>
      <c r="WUI306" s="223"/>
      <c r="WUJ306" s="333"/>
      <c r="WUK306" s="333"/>
      <c r="WUL306" s="223"/>
      <c r="WUM306" s="418"/>
      <c r="WUN306" s="418"/>
      <c r="WUO306" s="331"/>
      <c r="WUP306" s="332"/>
      <c r="WUQ306" s="418"/>
      <c r="WUR306" s="223"/>
      <c r="WUS306" s="223"/>
      <c r="WUT306" s="333"/>
      <c r="WUU306" s="333"/>
      <c r="WUV306" s="223"/>
      <c r="WUW306" s="418"/>
      <c r="WUX306" s="418"/>
      <c r="WUY306" s="331"/>
      <c r="WUZ306" s="332"/>
      <c r="WVA306" s="418"/>
      <c r="WVB306" s="223"/>
      <c r="WVC306" s="223"/>
      <c r="WVD306" s="333"/>
      <c r="WVE306" s="333"/>
      <c r="WVF306" s="223"/>
      <c r="WVG306" s="418"/>
      <c r="WVH306" s="418"/>
      <c r="WVI306" s="331"/>
      <c r="WVJ306" s="332"/>
      <c r="WVK306" s="418"/>
      <c r="WVL306" s="223"/>
      <c r="WVM306" s="223"/>
      <c r="WVN306" s="333"/>
      <c r="WVO306" s="333"/>
      <c r="WVP306" s="223"/>
      <c r="WVQ306" s="418"/>
      <c r="WVR306" s="418"/>
      <c r="WVS306" s="331"/>
      <c r="WVT306" s="332"/>
      <c r="WVU306" s="418"/>
      <c r="WVV306" s="223"/>
      <c r="WVW306" s="223"/>
      <c r="WVX306" s="333"/>
      <c r="WVY306" s="333"/>
      <c r="WVZ306" s="223"/>
      <c r="WWA306" s="418"/>
      <c r="WWB306" s="418"/>
      <c r="WWC306" s="331"/>
      <c r="WWD306" s="332"/>
      <c r="WWE306" s="418"/>
      <c r="WWF306" s="223"/>
      <c r="WWG306" s="223"/>
      <c r="WWH306" s="333"/>
      <c r="WWI306" s="333"/>
      <c r="WWJ306" s="223"/>
      <c r="WWK306" s="418"/>
      <c r="WWL306" s="418"/>
      <c r="WWM306" s="331"/>
      <c r="WWN306" s="332"/>
      <c r="WWO306" s="418"/>
      <c r="WWP306" s="223"/>
      <c r="WWQ306" s="223"/>
      <c r="WWR306" s="333"/>
      <c r="WWS306" s="333"/>
      <c r="WWT306" s="223"/>
      <c r="WWU306" s="418"/>
      <c r="WWV306" s="418"/>
      <c r="WWW306" s="331"/>
      <c r="WWX306" s="332"/>
      <c r="WWY306" s="418"/>
      <c r="WWZ306" s="223"/>
      <c r="WXA306" s="223"/>
      <c r="WXB306" s="333"/>
      <c r="WXC306" s="333"/>
      <c r="WXD306" s="223"/>
      <c r="WXE306" s="418"/>
      <c r="WXF306" s="418"/>
      <c r="WXG306" s="331"/>
      <c r="WXH306" s="332"/>
      <c r="WXI306" s="418"/>
      <c r="WXJ306" s="223"/>
      <c r="WXK306" s="223"/>
      <c r="WXL306" s="333"/>
      <c r="WXM306" s="333"/>
      <c r="WXN306" s="223"/>
      <c r="WXO306" s="418"/>
      <c r="WXP306" s="418"/>
      <c r="WXQ306" s="331"/>
      <c r="WXR306" s="332"/>
      <c r="WXS306" s="418"/>
      <c r="WXT306" s="223"/>
      <c r="WXU306" s="223"/>
      <c r="WXV306" s="333"/>
      <c r="WXW306" s="333"/>
      <c r="WXX306" s="223"/>
      <c r="WXY306" s="418"/>
      <c r="WXZ306" s="418"/>
      <c r="WYA306" s="331"/>
      <c r="WYB306" s="332"/>
      <c r="WYC306" s="418"/>
      <c r="WYD306" s="223"/>
      <c r="WYE306" s="223"/>
      <c r="WYF306" s="333"/>
      <c r="WYG306" s="333"/>
      <c r="WYH306" s="223"/>
      <c r="WYI306" s="418"/>
      <c r="WYJ306" s="418"/>
      <c r="WYK306" s="331"/>
      <c r="WYL306" s="332"/>
      <c r="WYM306" s="418"/>
      <c r="WYN306" s="223"/>
      <c r="WYO306" s="223"/>
      <c r="WYP306" s="333"/>
      <c r="WYQ306" s="333"/>
      <c r="WYR306" s="223"/>
      <c r="WYS306" s="418"/>
      <c r="WYT306" s="418"/>
      <c r="WYU306" s="331"/>
      <c r="WYV306" s="332"/>
      <c r="WYW306" s="418"/>
      <c r="WYX306" s="223"/>
      <c r="WYY306" s="223"/>
      <c r="WYZ306" s="333"/>
      <c r="WZA306" s="333"/>
      <c r="WZB306" s="223"/>
      <c r="WZC306" s="418"/>
      <c r="WZD306" s="418"/>
      <c r="WZE306" s="331"/>
      <c r="WZF306" s="332"/>
      <c r="WZG306" s="418"/>
      <c r="WZH306" s="223"/>
      <c r="WZI306" s="223"/>
      <c r="WZJ306" s="333"/>
      <c r="WZK306" s="333"/>
      <c r="WZL306" s="223"/>
      <c r="WZM306" s="418"/>
      <c r="WZN306" s="418"/>
      <c r="WZO306" s="331"/>
      <c r="WZP306" s="332"/>
      <c r="WZQ306" s="418"/>
      <c r="WZR306" s="223"/>
      <c r="WZS306" s="223"/>
      <c r="WZT306" s="333"/>
      <c r="WZU306" s="333"/>
      <c r="WZV306" s="223"/>
      <c r="WZW306" s="418"/>
      <c r="WZX306" s="418"/>
      <c r="WZY306" s="331"/>
      <c r="WZZ306" s="332"/>
      <c r="XAA306" s="418"/>
      <c r="XAB306" s="223"/>
      <c r="XAC306" s="223"/>
      <c r="XAD306" s="333"/>
      <c r="XAE306" s="333"/>
      <c r="XAF306" s="223"/>
      <c r="XAG306" s="418"/>
      <c r="XAH306" s="418"/>
      <c r="XAI306" s="331"/>
      <c r="XAJ306" s="332"/>
      <c r="XAK306" s="418"/>
      <c r="XAL306" s="223"/>
      <c r="XAM306" s="223"/>
      <c r="XAN306" s="333"/>
      <c r="XAO306" s="333"/>
      <c r="XAP306" s="223"/>
      <c r="XAQ306" s="418"/>
      <c r="XAR306" s="418"/>
      <c r="XAS306" s="331"/>
      <c r="XAT306" s="332"/>
      <c r="XAU306" s="418"/>
      <c r="XAV306" s="223"/>
      <c r="XAW306" s="223"/>
      <c r="XAX306" s="333"/>
      <c r="XAY306" s="333"/>
      <c r="XAZ306" s="223"/>
      <c r="XBA306" s="418"/>
      <c r="XBB306" s="418"/>
      <c r="XBC306" s="331"/>
      <c r="XBD306" s="332"/>
      <c r="XBE306" s="418"/>
      <c r="XBF306" s="223"/>
      <c r="XBG306" s="223"/>
      <c r="XBH306" s="333"/>
      <c r="XBI306" s="333"/>
      <c r="XBJ306" s="223"/>
      <c r="XBK306" s="418"/>
      <c r="XBL306" s="418"/>
      <c r="XBM306" s="331"/>
      <c r="XBN306" s="332"/>
      <c r="XBO306" s="418"/>
      <c r="XBP306" s="223"/>
      <c r="XBQ306" s="223"/>
      <c r="XBR306" s="333"/>
      <c r="XBS306" s="333"/>
      <c r="XBT306" s="223"/>
      <c r="XBU306" s="418"/>
      <c r="XBV306" s="418"/>
      <c r="XBW306" s="331"/>
      <c r="XBX306" s="332"/>
      <c r="XBY306" s="418"/>
      <c r="XBZ306" s="223"/>
      <c r="XCA306" s="223"/>
      <c r="XCB306" s="333"/>
      <c r="XCC306" s="333"/>
      <c r="XCD306" s="223"/>
      <c r="XCE306" s="418"/>
      <c r="XCF306" s="418"/>
      <c r="XCG306" s="331"/>
      <c r="XCH306" s="332"/>
      <c r="XCI306" s="418"/>
      <c r="XCJ306" s="223"/>
      <c r="XCK306" s="223"/>
      <c r="XCL306" s="333"/>
      <c r="XCM306" s="333"/>
      <c r="XCN306" s="223"/>
      <c r="XCO306" s="418"/>
      <c r="XCP306" s="418"/>
      <c r="XCQ306" s="331"/>
      <c r="XCR306" s="332"/>
      <c r="XCS306" s="418"/>
      <c r="XCT306" s="223"/>
      <c r="XCU306" s="223"/>
      <c r="XCV306" s="333"/>
      <c r="XCW306" s="333"/>
      <c r="XCX306" s="223"/>
      <c r="XCY306" s="418"/>
      <c r="XCZ306" s="418"/>
      <c r="XDA306" s="331"/>
      <c r="XDB306" s="332"/>
      <c r="XDC306" s="418"/>
      <c r="XDD306" s="223"/>
      <c r="XDE306" s="223"/>
      <c r="XDF306" s="333"/>
      <c r="XDG306" s="333"/>
      <c r="XDH306" s="223"/>
      <c r="XDI306" s="418"/>
      <c r="XDJ306" s="418"/>
      <c r="XDK306" s="331"/>
      <c r="XDL306" s="332"/>
      <c r="XDM306" s="418"/>
      <c r="XDN306" s="223"/>
      <c r="XDO306" s="223"/>
      <c r="XDP306" s="333"/>
      <c r="XDQ306" s="333"/>
      <c r="XDR306" s="223"/>
      <c r="XDS306" s="418"/>
      <c r="XDT306" s="418"/>
      <c r="XDU306" s="331"/>
      <c r="XDV306" s="332"/>
      <c r="XDW306" s="418"/>
      <c r="XDX306" s="223"/>
      <c r="XDY306" s="223"/>
      <c r="XDZ306" s="333"/>
      <c r="XEA306" s="333"/>
      <c r="XEB306" s="223"/>
      <c r="XEC306" s="418"/>
      <c r="XED306" s="418"/>
      <c r="XEE306" s="331"/>
      <c r="XEF306" s="332"/>
      <c r="XEG306" s="418"/>
      <c r="XEH306" s="223"/>
      <c r="XEI306" s="223"/>
      <c r="XEJ306" s="333"/>
      <c r="XEK306" s="333"/>
      <c r="XEL306" s="223"/>
      <c r="XEM306" s="418"/>
      <c r="XEN306" s="418"/>
      <c r="XEO306" s="331"/>
      <c r="XEP306" s="332"/>
    </row>
    <row r="307" spans="1:16370" s="321" customFormat="1" ht="15.75" customHeight="1">
      <c r="A307" s="75"/>
      <c r="B307" s="75"/>
      <c r="C307" s="92" t="s">
        <v>82</v>
      </c>
      <c r="D307" s="102" t="s">
        <v>291</v>
      </c>
      <c r="E307" s="75"/>
      <c r="F307" s="326"/>
      <c r="G307" s="326"/>
      <c r="H307" s="326"/>
      <c r="I307" s="77"/>
      <c r="J307" s="326"/>
    </row>
    <row r="308" spans="1:16370" s="321" customFormat="1" ht="29.25" customHeight="1">
      <c r="A308" s="312">
        <v>72935</v>
      </c>
      <c r="B308" s="312" t="s">
        <v>16</v>
      </c>
      <c r="C308" s="312" t="s">
        <v>2162</v>
      </c>
      <c r="D308" s="313" t="s">
        <v>2673</v>
      </c>
      <c r="E308" s="312" t="s">
        <v>492</v>
      </c>
      <c r="F308" s="667">
        <v>20.6</v>
      </c>
      <c r="G308" s="315"/>
      <c r="H308" s="314">
        <v>5.81</v>
      </c>
      <c r="I308" s="530">
        <f t="shared" si="66"/>
        <v>7.26</v>
      </c>
      <c r="J308" s="314">
        <f t="shared" ref="J308:J336" si="68">F308*I308</f>
        <v>149.56</v>
      </c>
    </row>
    <row r="309" spans="1:16370" s="321" customFormat="1" ht="29.25" customHeight="1">
      <c r="A309" s="312">
        <v>72934</v>
      </c>
      <c r="B309" s="312" t="s">
        <v>16</v>
      </c>
      <c r="C309" s="312" t="s">
        <v>2164</v>
      </c>
      <c r="D309" s="313" t="s">
        <v>2674</v>
      </c>
      <c r="E309" s="312" t="s">
        <v>492</v>
      </c>
      <c r="F309" s="667">
        <v>101.3</v>
      </c>
      <c r="G309" s="315"/>
      <c r="H309" s="314">
        <v>4.57</v>
      </c>
      <c r="I309" s="530">
        <f t="shared" si="66"/>
        <v>5.71</v>
      </c>
      <c r="J309" s="314">
        <f t="shared" si="68"/>
        <v>578.41999999999996</v>
      </c>
    </row>
    <row r="310" spans="1:16370" s="321" customFormat="1" ht="18.75" customHeight="1">
      <c r="A310" s="312" t="s">
        <v>715</v>
      </c>
      <c r="B310" s="312" t="s">
        <v>20</v>
      </c>
      <c r="C310" s="312" t="s">
        <v>2165</v>
      </c>
      <c r="D310" s="313" t="s">
        <v>716</v>
      </c>
      <c r="E310" s="312" t="s">
        <v>492</v>
      </c>
      <c r="F310" s="667">
        <v>30.4</v>
      </c>
      <c r="G310" s="315"/>
      <c r="H310" s="314">
        <v>2.98</v>
      </c>
      <c r="I310" s="530">
        <f t="shared" si="66"/>
        <v>3.72</v>
      </c>
      <c r="J310" s="314">
        <f t="shared" si="68"/>
        <v>113.09</v>
      </c>
    </row>
    <row r="311" spans="1:16370" s="321" customFormat="1" ht="18.75" customHeight="1">
      <c r="A311" s="312">
        <v>72316</v>
      </c>
      <c r="B311" s="312" t="s">
        <v>16</v>
      </c>
      <c r="C311" s="312" t="s">
        <v>2166</v>
      </c>
      <c r="D311" s="313" t="s">
        <v>718</v>
      </c>
      <c r="E311" s="312" t="s">
        <v>492</v>
      </c>
      <c r="F311" s="667">
        <v>16.5</v>
      </c>
      <c r="G311" s="315"/>
      <c r="H311" s="314">
        <v>46.29</v>
      </c>
      <c r="I311" s="530">
        <f t="shared" si="66"/>
        <v>57.83</v>
      </c>
      <c r="J311" s="314">
        <f t="shared" si="68"/>
        <v>954.2</v>
      </c>
    </row>
    <row r="312" spans="1:16370" s="321" customFormat="1" ht="18.75" customHeight="1">
      <c r="A312" s="312">
        <v>55868</v>
      </c>
      <c r="B312" s="312" t="s">
        <v>16</v>
      </c>
      <c r="C312" s="312" t="s">
        <v>2163</v>
      </c>
      <c r="D312" s="313" t="s">
        <v>720</v>
      </c>
      <c r="E312" s="312" t="s">
        <v>492</v>
      </c>
      <c r="F312" s="667">
        <v>18.2</v>
      </c>
      <c r="G312" s="315"/>
      <c r="H312" s="314">
        <v>53.42</v>
      </c>
      <c r="I312" s="530">
        <f t="shared" si="66"/>
        <v>66.739999999999995</v>
      </c>
      <c r="J312" s="314">
        <f t="shared" si="68"/>
        <v>1214.67</v>
      </c>
    </row>
    <row r="313" spans="1:16370" s="321" customFormat="1" ht="18.75" customHeight="1">
      <c r="A313" s="312">
        <v>394</v>
      </c>
      <c r="B313" s="317" t="s">
        <v>16</v>
      </c>
      <c r="C313" s="312" t="s">
        <v>2167</v>
      </c>
      <c r="D313" s="370" t="s">
        <v>721</v>
      </c>
      <c r="E313" s="312" t="s">
        <v>486</v>
      </c>
      <c r="F313" s="667">
        <v>153</v>
      </c>
      <c r="G313" s="315"/>
      <c r="H313" s="314">
        <v>0.8</v>
      </c>
      <c r="I313" s="530">
        <f t="shared" si="66"/>
        <v>1</v>
      </c>
      <c r="J313" s="314">
        <f t="shared" si="68"/>
        <v>153</v>
      </c>
    </row>
    <row r="314" spans="1:16370" s="321" customFormat="1" ht="18.75" customHeight="1">
      <c r="A314" s="312">
        <v>394</v>
      </c>
      <c r="B314" s="317" t="s">
        <v>16</v>
      </c>
      <c r="C314" s="312" t="s">
        <v>2168</v>
      </c>
      <c r="D314" s="370" t="s">
        <v>722</v>
      </c>
      <c r="E314" s="312" t="s">
        <v>486</v>
      </c>
      <c r="F314" s="667">
        <v>3</v>
      </c>
      <c r="G314" s="315"/>
      <c r="H314" s="314">
        <v>0.8</v>
      </c>
      <c r="I314" s="530">
        <f t="shared" si="66"/>
        <v>1</v>
      </c>
      <c r="J314" s="314">
        <f t="shared" si="68"/>
        <v>3</v>
      </c>
    </row>
    <row r="315" spans="1:16370" s="321" customFormat="1" ht="18.75" customHeight="1">
      <c r="A315" s="312">
        <v>395</v>
      </c>
      <c r="B315" s="317" t="s">
        <v>16</v>
      </c>
      <c r="C315" s="312" t="s">
        <v>2169</v>
      </c>
      <c r="D315" s="370" t="s">
        <v>723</v>
      </c>
      <c r="E315" s="312" t="s">
        <v>486</v>
      </c>
      <c r="F315" s="667">
        <v>3</v>
      </c>
      <c r="G315" s="315"/>
      <c r="H315" s="314">
        <v>0.74</v>
      </c>
      <c r="I315" s="77">
        <f t="shared" ref="I315:I336" si="69">(H315*(1+$J$5))</f>
        <v>0.83</v>
      </c>
      <c r="J315" s="314">
        <f t="shared" si="68"/>
        <v>2.4900000000000002</v>
      </c>
    </row>
    <row r="316" spans="1:16370" s="321" customFormat="1" ht="18.75" customHeight="1">
      <c r="A316" s="312">
        <v>397</v>
      </c>
      <c r="B316" s="317" t="s">
        <v>16</v>
      </c>
      <c r="C316" s="312" t="s">
        <v>2170</v>
      </c>
      <c r="D316" s="370" t="s">
        <v>725</v>
      </c>
      <c r="E316" s="312" t="s">
        <v>486</v>
      </c>
      <c r="F316" s="667">
        <v>11</v>
      </c>
      <c r="G316" s="315"/>
      <c r="H316" s="314">
        <v>1.08</v>
      </c>
      <c r="I316" s="77">
        <f t="shared" si="69"/>
        <v>1.22</v>
      </c>
      <c r="J316" s="314">
        <f t="shared" si="68"/>
        <v>13.42</v>
      </c>
    </row>
    <row r="317" spans="1:16370" s="321" customFormat="1" ht="18.75" customHeight="1">
      <c r="A317" s="312">
        <v>400</v>
      </c>
      <c r="B317" s="317" t="s">
        <v>16</v>
      </c>
      <c r="C317" s="312" t="s">
        <v>2171</v>
      </c>
      <c r="D317" s="370" t="s">
        <v>727</v>
      </c>
      <c r="E317" s="312" t="s">
        <v>486</v>
      </c>
      <c r="F317" s="667">
        <v>1230</v>
      </c>
      <c r="G317" s="315"/>
      <c r="H317" s="314">
        <v>0.56999999999999995</v>
      </c>
      <c r="I317" s="77">
        <f t="shared" si="69"/>
        <v>0.64</v>
      </c>
      <c r="J317" s="314">
        <f t="shared" si="68"/>
        <v>787.2</v>
      </c>
    </row>
    <row r="318" spans="1:16370" s="321" customFormat="1" ht="18.75" customHeight="1">
      <c r="A318" s="312">
        <v>399</v>
      </c>
      <c r="B318" s="317" t="s">
        <v>16</v>
      </c>
      <c r="C318" s="312" t="s">
        <v>2172</v>
      </c>
      <c r="D318" s="370" t="s">
        <v>729</v>
      </c>
      <c r="E318" s="312" t="s">
        <v>486</v>
      </c>
      <c r="F318" s="667">
        <v>6</v>
      </c>
      <c r="G318" s="315"/>
      <c r="H318" s="314">
        <v>2.7</v>
      </c>
      <c r="I318" s="77">
        <f t="shared" si="69"/>
        <v>3.05</v>
      </c>
      <c r="J318" s="314">
        <f t="shared" si="68"/>
        <v>18.3</v>
      </c>
    </row>
    <row r="319" spans="1:16370" s="321" customFormat="1" ht="18.75" customHeight="1">
      <c r="A319" s="312" t="s">
        <v>730</v>
      </c>
      <c r="B319" s="317" t="s">
        <v>16</v>
      </c>
      <c r="C319" s="312" t="s">
        <v>2173</v>
      </c>
      <c r="D319" s="370" t="s">
        <v>732</v>
      </c>
      <c r="E319" s="312" t="s">
        <v>492</v>
      </c>
      <c r="F319" s="667">
        <v>166.2</v>
      </c>
      <c r="G319" s="315"/>
      <c r="H319" s="314">
        <v>11.78</v>
      </c>
      <c r="I319" s="77">
        <f t="shared" si="69"/>
        <v>13.29</v>
      </c>
      <c r="J319" s="314">
        <f t="shared" si="68"/>
        <v>2208.8000000000002</v>
      </c>
    </row>
    <row r="320" spans="1:16370" s="321" customFormat="1" ht="18.75" customHeight="1">
      <c r="A320" s="312">
        <v>83407</v>
      </c>
      <c r="B320" s="317" t="s">
        <v>16</v>
      </c>
      <c r="C320" s="312" t="s">
        <v>2174</v>
      </c>
      <c r="D320" s="370" t="s">
        <v>734</v>
      </c>
      <c r="E320" s="312" t="s">
        <v>492</v>
      </c>
      <c r="F320" s="667">
        <v>3.5</v>
      </c>
      <c r="G320" s="315"/>
      <c r="H320" s="314">
        <v>17.600000000000001</v>
      </c>
      <c r="I320" s="77">
        <f t="shared" si="69"/>
        <v>19.850000000000001</v>
      </c>
      <c r="J320" s="314">
        <f t="shared" si="68"/>
        <v>69.48</v>
      </c>
    </row>
    <row r="321" spans="1:16370" s="321" customFormat="1" ht="18.75" customHeight="1">
      <c r="A321" s="312">
        <v>83407</v>
      </c>
      <c r="B321" s="317" t="s">
        <v>16</v>
      </c>
      <c r="C321" s="312" t="s">
        <v>2175</v>
      </c>
      <c r="D321" s="370" t="s">
        <v>736</v>
      </c>
      <c r="E321" s="312" t="s">
        <v>492</v>
      </c>
      <c r="F321" s="667">
        <v>5</v>
      </c>
      <c r="G321" s="315"/>
      <c r="H321" s="314">
        <v>17.600000000000001</v>
      </c>
      <c r="I321" s="77">
        <f t="shared" si="69"/>
        <v>19.850000000000001</v>
      </c>
      <c r="J321" s="314">
        <f t="shared" si="68"/>
        <v>99.25</v>
      </c>
    </row>
    <row r="322" spans="1:16370" s="321" customFormat="1" ht="18.75" customHeight="1">
      <c r="A322" s="312">
        <v>83408</v>
      </c>
      <c r="B322" s="317" t="s">
        <v>16</v>
      </c>
      <c r="C322" s="312" t="s">
        <v>2176</v>
      </c>
      <c r="D322" s="370" t="s">
        <v>738</v>
      </c>
      <c r="E322" s="312" t="s">
        <v>492</v>
      </c>
      <c r="F322" s="667">
        <v>11.7</v>
      </c>
      <c r="G322" s="315"/>
      <c r="H322" s="314">
        <v>35.06</v>
      </c>
      <c r="I322" s="77">
        <f t="shared" si="69"/>
        <v>39.54</v>
      </c>
      <c r="J322" s="314">
        <f t="shared" si="68"/>
        <v>462.62</v>
      </c>
    </row>
    <row r="323" spans="1:16370" s="321" customFormat="1" ht="18.75" customHeight="1">
      <c r="A323" s="312">
        <v>73613</v>
      </c>
      <c r="B323" s="317" t="s">
        <v>16</v>
      </c>
      <c r="C323" s="312" t="s">
        <v>2177</v>
      </c>
      <c r="D323" s="370" t="s">
        <v>740</v>
      </c>
      <c r="E323" s="312" t="s">
        <v>492</v>
      </c>
      <c r="F323" s="667">
        <v>1404.18</v>
      </c>
      <c r="G323" s="315"/>
      <c r="H323" s="314">
        <v>10.37</v>
      </c>
      <c r="I323" s="77">
        <f t="shared" si="69"/>
        <v>11.7</v>
      </c>
      <c r="J323" s="314">
        <f t="shared" si="68"/>
        <v>16428.91</v>
      </c>
    </row>
    <row r="324" spans="1:16370" s="321" customFormat="1" ht="18.75" customHeight="1">
      <c r="A324" s="312">
        <v>55868</v>
      </c>
      <c r="B324" s="317" t="s">
        <v>16</v>
      </c>
      <c r="C324" s="312" t="s">
        <v>2178</v>
      </c>
      <c r="D324" s="370" t="s">
        <v>742</v>
      </c>
      <c r="E324" s="312" t="s">
        <v>492</v>
      </c>
      <c r="F324" s="667">
        <v>6.4</v>
      </c>
      <c r="G324" s="315"/>
      <c r="H324" s="314">
        <v>53.42</v>
      </c>
      <c r="I324" s="77">
        <f t="shared" si="69"/>
        <v>60.25</v>
      </c>
      <c r="J324" s="314">
        <f t="shared" si="68"/>
        <v>385.6</v>
      </c>
    </row>
    <row r="325" spans="1:16370" s="321" customFormat="1" ht="18.75" customHeight="1">
      <c r="A325" s="312">
        <v>11033</v>
      </c>
      <c r="B325" s="317" t="s">
        <v>16</v>
      </c>
      <c r="C325" s="312" t="s">
        <v>2179</v>
      </c>
      <c r="D325" s="370" t="s">
        <v>744</v>
      </c>
      <c r="E325" s="312" t="s">
        <v>486</v>
      </c>
      <c r="F325" s="667">
        <v>39</v>
      </c>
      <c r="G325" s="315"/>
      <c r="H325" s="314">
        <v>3.09</v>
      </c>
      <c r="I325" s="77">
        <f t="shared" si="69"/>
        <v>3.48</v>
      </c>
      <c r="J325" s="314">
        <f t="shared" si="68"/>
        <v>135.72</v>
      </c>
    </row>
    <row r="326" spans="1:16370" s="321" customFormat="1" ht="18.75" customHeight="1">
      <c r="A326" s="312">
        <v>11033</v>
      </c>
      <c r="B326" s="317" t="s">
        <v>16</v>
      </c>
      <c r="C326" s="312" t="s">
        <v>2180</v>
      </c>
      <c r="D326" s="370" t="s">
        <v>746</v>
      </c>
      <c r="E326" s="312" t="s">
        <v>486</v>
      </c>
      <c r="F326" s="667">
        <v>6</v>
      </c>
      <c r="G326" s="315"/>
      <c r="H326" s="314">
        <v>3.09</v>
      </c>
      <c r="I326" s="77">
        <f t="shared" si="69"/>
        <v>3.48</v>
      </c>
      <c r="J326" s="314">
        <f t="shared" si="68"/>
        <v>20.88</v>
      </c>
    </row>
    <row r="327" spans="1:16370" s="321" customFormat="1" ht="18.75" customHeight="1">
      <c r="A327" s="312" t="s">
        <v>902</v>
      </c>
      <c r="B327" s="312" t="s">
        <v>485</v>
      </c>
      <c r="C327" s="312" t="s">
        <v>2181</v>
      </c>
      <c r="D327" s="370" t="s">
        <v>748</v>
      </c>
      <c r="E327" s="312" t="s">
        <v>486</v>
      </c>
      <c r="F327" s="667">
        <v>1</v>
      </c>
      <c r="G327" s="315"/>
      <c r="H327" s="314">
        <v>36.909999999999997</v>
      </c>
      <c r="I327" s="77">
        <f t="shared" si="69"/>
        <v>41.63</v>
      </c>
      <c r="J327" s="314">
        <f t="shared" si="68"/>
        <v>41.63</v>
      </c>
    </row>
    <row r="328" spans="1:16370" s="321" customFormat="1" ht="18.75" customHeight="1">
      <c r="A328" s="312" t="s">
        <v>902</v>
      </c>
      <c r="B328" s="312" t="s">
        <v>485</v>
      </c>
      <c r="C328" s="312" t="s">
        <v>2182</v>
      </c>
      <c r="D328" s="370" t="s">
        <v>750</v>
      </c>
      <c r="E328" s="312" t="s">
        <v>486</v>
      </c>
      <c r="F328" s="667">
        <v>28</v>
      </c>
      <c r="G328" s="315"/>
      <c r="H328" s="314">
        <v>2.95</v>
      </c>
      <c r="I328" s="77">
        <f t="shared" si="69"/>
        <v>3.33</v>
      </c>
      <c r="J328" s="314">
        <f t="shared" si="68"/>
        <v>93.24</v>
      </c>
    </row>
    <row r="329" spans="1:16370" s="321" customFormat="1" ht="18.75" customHeight="1">
      <c r="A329" s="312" t="s">
        <v>902</v>
      </c>
      <c r="B329" s="312" t="s">
        <v>485</v>
      </c>
      <c r="C329" s="312" t="s">
        <v>2183</v>
      </c>
      <c r="D329" s="370" t="s">
        <v>752</v>
      </c>
      <c r="E329" s="312" t="s">
        <v>486</v>
      </c>
      <c r="F329" s="667">
        <v>4</v>
      </c>
      <c r="G329" s="315"/>
      <c r="H329" s="314">
        <v>2.95</v>
      </c>
      <c r="I329" s="77">
        <f t="shared" si="69"/>
        <v>3.33</v>
      </c>
      <c r="J329" s="314">
        <f t="shared" si="68"/>
        <v>13.32</v>
      </c>
    </row>
    <row r="330" spans="1:16370" s="321" customFormat="1" ht="18.75" customHeight="1">
      <c r="A330" s="312" t="s">
        <v>902</v>
      </c>
      <c r="B330" s="312" t="s">
        <v>485</v>
      </c>
      <c r="C330" s="312" t="s">
        <v>2184</v>
      </c>
      <c r="D330" s="370" t="s">
        <v>754</v>
      </c>
      <c r="E330" s="312" t="s">
        <v>486</v>
      </c>
      <c r="F330" s="667">
        <v>1</v>
      </c>
      <c r="G330" s="315"/>
      <c r="H330" s="314">
        <v>10.46</v>
      </c>
      <c r="I330" s="77">
        <f t="shared" si="69"/>
        <v>11.8</v>
      </c>
      <c r="J330" s="314">
        <f t="shared" si="68"/>
        <v>11.8</v>
      </c>
    </row>
    <row r="331" spans="1:16370" s="321" customFormat="1" ht="18.75" customHeight="1">
      <c r="A331" s="312" t="s">
        <v>902</v>
      </c>
      <c r="B331" s="312" t="s">
        <v>485</v>
      </c>
      <c r="C331" s="312" t="s">
        <v>2185</v>
      </c>
      <c r="D331" s="370" t="s">
        <v>756</v>
      </c>
      <c r="E331" s="312" t="s">
        <v>492</v>
      </c>
      <c r="F331" s="667">
        <v>56.4</v>
      </c>
      <c r="G331" s="315"/>
      <c r="H331" s="314">
        <v>23.36</v>
      </c>
      <c r="I331" s="77">
        <f t="shared" si="69"/>
        <v>26.35</v>
      </c>
      <c r="J331" s="314">
        <f t="shared" si="68"/>
        <v>1486.14</v>
      </c>
    </row>
    <row r="332" spans="1:16370" s="321" customFormat="1" ht="18.75" customHeight="1">
      <c r="A332" s="312" t="s">
        <v>902</v>
      </c>
      <c r="B332" s="312" t="s">
        <v>485</v>
      </c>
      <c r="C332" s="312" t="s">
        <v>2186</v>
      </c>
      <c r="D332" s="370" t="s">
        <v>758</v>
      </c>
      <c r="E332" s="312" t="s">
        <v>492</v>
      </c>
      <c r="F332" s="667">
        <v>9.1</v>
      </c>
      <c r="G332" s="315"/>
      <c r="H332" s="314">
        <v>15.02</v>
      </c>
      <c r="I332" s="77">
        <f t="shared" si="69"/>
        <v>16.940000000000001</v>
      </c>
      <c r="J332" s="314">
        <f t="shared" si="68"/>
        <v>154.15</v>
      </c>
    </row>
    <row r="333" spans="1:16370" s="321" customFormat="1" ht="18.75" customHeight="1">
      <c r="A333" s="312">
        <v>394</v>
      </c>
      <c r="B333" s="317" t="s">
        <v>16</v>
      </c>
      <c r="C333" s="312" t="s">
        <v>2187</v>
      </c>
      <c r="D333" s="370" t="s">
        <v>721</v>
      </c>
      <c r="E333" s="312" t="s">
        <v>486</v>
      </c>
      <c r="F333" s="667">
        <v>41</v>
      </c>
      <c r="G333" s="315"/>
      <c r="H333" s="314">
        <v>0.8</v>
      </c>
      <c r="I333" s="77">
        <f t="shared" si="69"/>
        <v>0.9</v>
      </c>
      <c r="J333" s="314">
        <f t="shared" si="68"/>
        <v>36.9</v>
      </c>
    </row>
    <row r="334" spans="1:16370" s="321" customFormat="1" ht="18.75" customHeight="1">
      <c r="A334" s="312">
        <v>400</v>
      </c>
      <c r="B334" s="317" t="s">
        <v>16</v>
      </c>
      <c r="C334" s="312" t="s">
        <v>2188</v>
      </c>
      <c r="D334" s="370" t="s">
        <v>759</v>
      </c>
      <c r="E334" s="312" t="s">
        <v>486</v>
      </c>
      <c r="F334" s="667">
        <v>131</v>
      </c>
      <c r="G334" s="315"/>
      <c r="H334" s="314">
        <v>0.56999999999999995</v>
      </c>
      <c r="I334" s="77">
        <f t="shared" si="69"/>
        <v>0.64</v>
      </c>
      <c r="J334" s="314">
        <f t="shared" si="68"/>
        <v>83.84</v>
      </c>
    </row>
    <row r="335" spans="1:16370" s="321" customFormat="1" ht="18.75" customHeight="1">
      <c r="A335" s="312" t="s">
        <v>730</v>
      </c>
      <c r="B335" s="317" t="s">
        <v>16</v>
      </c>
      <c r="C335" s="312" t="s">
        <v>2189</v>
      </c>
      <c r="D335" s="370" t="s">
        <v>760</v>
      </c>
      <c r="E335" s="312" t="s">
        <v>492</v>
      </c>
      <c r="F335" s="667">
        <v>45.2</v>
      </c>
      <c r="G335" s="315"/>
      <c r="H335" s="314">
        <v>11.78</v>
      </c>
      <c r="I335" s="77">
        <f t="shared" si="69"/>
        <v>13.29</v>
      </c>
      <c r="J335" s="314">
        <f t="shared" si="68"/>
        <v>600.71</v>
      </c>
    </row>
    <row r="336" spans="1:16370" s="372" customFormat="1" ht="18.75" customHeight="1">
      <c r="A336" s="312">
        <v>73613</v>
      </c>
      <c r="B336" s="317" t="s">
        <v>16</v>
      </c>
      <c r="C336" s="312" t="s">
        <v>2190</v>
      </c>
      <c r="D336" s="370" t="s">
        <v>761</v>
      </c>
      <c r="E336" s="312" t="s">
        <v>492</v>
      </c>
      <c r="F336" s="667">
        <v>143</v>
      </c>
      <c r="G336" s="315"/>
      <c r="H336" s="314">
        <v>10.37</v>
      </c>
      <c r="I336" s="77">
        <f t="shared" si="69"/>
        <v>11.7</v>
      </c>
      <c r="J336" s="314">
        <f t="shared" si="68"/>
        <v>1673.1</v>
      </c>
      <c r="K336" s="418"/>
      <c r="L336" s="223"/>
      <c r="M336" s="223"/>
      <c r="N336" s="333"/>
      <c r="O336" s="333"/>
      <c r="P336" s="223"/>
      <c r="Q336" s="418"/>
      <c r="R336" s="418"/>
      <c r="S336" s="331"/>
      <c r="T336" s="332"/>
      <c r="U336" s="418"/>
      <c r="V336" s="223"/>
      <c r="W336" s="223"/>
      <c r="X336" s="333"/>
      <c r="Y336" s="333"/>
      <c r="Z336" s="223"/>
      <c r="AA336" s="418"/>
      <c r="AB336" s="418"/>
      <c r="AC336" s="331"/>
      <c r="AD336" s="332"/>
      <c r="AE336" s="418"/>
      <c r="AF336" s="223"/>
      <c r="AG336" s="223"/>
      <c r="AH336" s="333"/>
      <c r="AI336" s="333"/>
      <c r="AJ336" s="223"/>
      <c r="AK336" s="418"/>
      <c r="AL336" s="418"/>
      <c r="AM336" s="331"/>
      <c r="AN336" s="332"/>
      <c r="AO336" s="418"/>
      <c r="AP336" s="223"/>
      <c r="AQ336" s="223"/>
      <c r="AR336" s="333"/>
      <c r="AS336" s="333"/>
      <c r="AT336" s="223"/>
      <c r="AU336" s="418"/>
      <c r="AV336" s="418"/>
      <c r="AW336" s="331"/>
      <c r="AX336" s="332"/>
      <c r="AY336" s="418"/>
      <c r="AZ336" s="223"/>
      <c r="BA336" s="223"/>
      <c r="BB336" s="333"/>
      <c r="BC336" s="333"/>
      <c r="BD336" s="223"/>
      <c r="BE336" s="418"/>
      <c r="BF336" s="418"/>
      <c r="BG336" s="331"/>
      <c r="BH336" s="332"/>
      <c r="BI336" s="418"/>
      <c r="BJ336" s="223"/>
      <c r="BK336" s="223"/>
      <c r="BL336" s="333"/>
      <c r="BM336" s="333"/>
      <c r="BN336" s="223"/>
      <c r="BO336" s="418"/>
      <c r="BP336" s="418"/>
      <c r="BQ336" s="331"/>
      <c r="BR336" s="332"/>
      <c r="BS336" s="418"/>
      <c r="BT336" s="223"/>
      <c r="BU336" s="223"/>
      <c r="BV336" s="333"/>
      <c r="BW336" s="333"/>
      <c r="BX336" s="223"/>
      <c r="BY336" s="418"/>
      <c r="BZ336" s="418"/>
      <c r="CA336" s="331"/>
      <c r="CB336" s="332"/>
      <c r="CC336" s="418"/>
      <c r="CD336" s="223"/>
      <c r="CE336" s="223"/>
      <c r="CF336" s="333"/>
      <c r="CG336" s="333"/>
      <c r="CH336" s="223"/>
      <c r="CI336" s="418"/>
      <c r="CJ336" s="418"/>
      <c r="CK336" s="331"/>
      <c r="CL336" s="332"/>
      <c r="CM336" s="418"/>
      <c r="CN336" s="223"/>
      <c r="CO336" s="223"/>
      <c r="CP336" s="333"/>
      <c r="CQ336" s="333"/>
      <c r="CR336" s="223"/>
      <c r="CS336" s="418"/>
      <c r="CT336" s="418"/>
      <c r="CU336" s="331"/>
      <c r="CV336" s="332"/>
      <c r="CW336" s="418"/>
      <c r="CX336" s="223"/>
      <c r="CY336" s="223"/>
      <c r="CZ336" s="333"/>
      <c r="DA336" s="333"/>
      <c r="DB336" s="223"/>
      <c r="DC336" s="418"/>
      <c r="DD336" s="418"/>
      <c r="DE336" s="331"/>
      <c r="DF336" s="332"/>
      <c r="DG336" s="418"/>
      <c r="DH336" s="223"/>
      <c r="DI336" s="223"/>
      <c r="DJ336" s="333"/>
      <c r="DK336" s="333"/>
      <c r="DL336" s="223"/>
      <c r="DM336" s="418"/>
      <c r="DN336" s="418"/>
      <c r="DO336" s="331"/>
      <c r="DP336" s="332"/>
      <c r="DQ336" s="418"/>
      <c r="DR336" s="223"/>
      <c r="DS336" s="223"/>
      <c r="DT336" s="333"/>
      <c r="DU336" s="333"/>
      <c r="DV336" s="223"/>
      <c r="DW336" s="418"/>
      <c r="DX336" s="418"/>
      <c r="DY336" s="331"/>
      <c r="DZ336" s="332"/>
      <c r="EA336" s="418"/>
      <c r="EB336" s="223"/>
      <c r="EC336" s="223"/>
      <c r="ED336" s="333"/>
      <c r="EE336" s="333"/>
      <c r="EF336" s="223"/>
      <c r="EG336" s="418"/>
      <c r="EH336" s="418"/>
      <c r="EI336" s="331"/>
      <c r="EJ336" s="332"/>
      <c r="EK336" s="418"/>
      <c r="EL336" s="223"/>
      <c r="EM336" s="223"/>
      <c r="EN336" s="333"/>
      <c r="EO336" s="333"/>
      <c r="EP336" s="223"/>
      <c r="EQ336" s="418"/>
      <c r="ER336" s="418"/>
      <c r="ES336" s="331"/>
      <c r="ET336" s="332"/>
      <c r="EU336" s="418"/>
      <c r="EV336" s="223"/>
      <c r="EW336" s="223"/>
      <c r="EX336" s="333"/>
      <c r="EY336" s="333"/>
      <c r="EZ336" s="223"/>
      <c r="FA336" s="418"/>
      <c r="FB336" s="418"/>
      <c r="FC336" s="331"/>
      <c r="FD336" s="332"/>
      <c r="FE336" s="418"/>
      <c r="FF336" s="223"/>
      <c r="FG336" s="223"/>
      <c r="FH336" s="333"/>
      <c r="FI336" s="333"/>
      <c r="FJ336" s="223"/>
      <c r="FK336" s="418"/>
      <c r="FL336" s="418"/>
      <c r="FM336" s="331"/>
      <c r="FN336" s="332"/>
      <c r="FO336" s="418"/>
      <c r="FP336" s="223"/>
      <c r="FQ336" s="223"/>
      <c r="FR336" s="333"/>
      <c r="FS336" s="333"/>
      <c r="FT336" s="223"/>
      <c r="FU336" s="418"/>
      <c r="FV336" s="418"/>
      <c r="FW336" s="331"/>
      <c r="FX336" s="332"/>
      <c r="FY336" s="418"/>
      <c r="FZ336" s="223"/>
      <c r="GA336" s="223"/>
      <c r="GB336" s="333"/>
      <c r="GC336" s="333"/>
      <c r="GD336" s="223"/>
      <c r="GE336" s="418"/>
      <c r="GF336" s="418"/>
      <c r="GG336" s="331"/>
      <c r="GH336" s="332"/>
      <c r="GI336" s="418"/>
      <c r="GJ336" s="223"/>
      <c r="GK336" s="223"/>
      <c r="GL336" s="333"/>
      <c r="GM336" s="333"/>
      <c r="GN336" s="223"/>
      <c r="GO336" s="418"/>
      <c r="GP336" s="418"/>
      <c r="GQ336" s="331"/>
      <c r="GR336" s="332"/>
      <c r="GS336" s="418"/>
      <c r="GT336" s="223"/>
      <c r="GU336" s="223"/>
      <c r="GV336" s="333"/>
      <c r="GW336" s="333"/>
      <c r="GX336" s="223"/>
      <c r="GY336" s="418"/>
      <c r="GZ336" s="418"/>
      <c r="HA336" s="331"/>
      <c r="HB336" s="332"/>
      <c r="HC336" s="418"/>
      <c r="HD336" s="223"/>
      <c r="HE336" s="223"/>
      <c r="HF336" s="333"/>
      <c r="HG336" s="333"/>
      <c r="HH336" s="223"/>
      <c r="HI336" s="418"/>
      <c r="HJ336" s="418"/>
      <c r="HK336" s="331"/>
      <c r="HL336" s="332"/>
      <c r="HM336" s="418"/>
      <c r="HN336" s="223"/>
      <c r="HO336" s="223"/>
      <c r="HP336" s="333"/>
      <c r="HQ336" s="333"/>
      <c r="HR336" s="223"/>
      <c r="HS336" s="418"/>
      <c r="HT336" s="418"/>
      <c r="HU336" s="331"/>
      <c r="HV336" s="332"/>
      <c r="HW336" s="418"/>
      <c r="HX336" s="223"/>
      <c r="HY336" s="223"/>
      <c r="HZ336" s="333"/>
      <c r="IA336" s="333"/>
      <c r="IB336" s="223"/>
      <c r="IC336" s="418"/>
      <c r="ID336" s="418"/>
      <c r="IE336" s="331"/>
      <c r="IF336" s="332"/>
      <c r="IG336" s="418"/>
      <c r="IH336" s="223"/>
      <c r="II336" s="223"/>
      <c r="IJ336" s="333"/>
      <c r="IK336" s="333"/>
      <c r="IL336" s="223"/>
      <c r="IM336" s="418"/>
      <c r="IN336" s="418"/>
      <c r="IO336" s="331"/>
      <c r="IP336" s="332"/>
      <c r="IQ336" s="418"/>
      <c r="IR336" s="223"/>
      <c r="IS336" s="223"/>
      <c r="IT336" s="333"/>
      <c r="IU336" s="333"/>
      <c r="IV336" s="223"/>
      <c r="IW336" s="418"/>
      <c r="IX336" s="418"/>
      <c r="IY336" s="331"/>
      <c r="IZ336" s="332"/>
      <c r="JA336" s="418"/>
      <c r="JB336" s="223"/>
      <c r="JC336" s="223"/>
      <c r="JD336" s="333"/>
      <c r="JE336" s="333"/>
      <c r="JF336" s="223"/>
      <c r="JG336" s="418"/>
      <c r="JH336" s="418"/>
      <c r="JI336" s="331"/>
      <c r="JJ336" s="332"/>
      <c r="JK336" s="418"/>
      <c r="JL336" s="223"/>
      <c r="JM336" s="223"/>
      <c r="JN336" s="333"/>
      <c r="JO336" s="333"/>
      <c r="JP336" s="223"/>
      <c r="JQ336" s="418"/>
      <c r="JR336" s="418"/>
      <c r="JS336" s="331"/>
      <c r="JT336" s="332"/>
      <c r="JU336" s="418"/>
      <c r="JV336" s="223"/>
      <c r="JW336" s="223"/>
      <c r="JX336" s="333"/>
      <c r="JY336" s="333"/>
      <c r="JZ336" s="223"/>
      <c r="KA336" s="418"/>
      <c r="KB336" s="418"/>
      <c r="KC336" s="331"/>
      <c r="KD336" s="332"/>
      <c r="KE336" s="418"/>
      <c r="KF336" s="223"/>
      <c r="KG336" s="223"/>
      <c r="KH336" s="333"/>
      <c r="KI336" s="333"/>
      <c r="KJ336" s="223"/>
      <c r="KK336" s="418"/>
      <c r="KL336" s="418"/>
      <c r="KM336" s="331"/>
      <c r="KN336" s="332"/>
      <c r="KO336" s="418"/>
      <c r="KP336" s="223"/>
      <c r="KQ336" s="223"/>
      <c r="KR336" s="333"/>
      <c r="KS336" s="333"/>
      <c r="KT336" s="223"/>
      <c r="KU336" s="418"/>
      <c r="KV336" s="418"/>
      <c r="KW336" s="331"/>
      <c r="KX336" s="332"/>
      <c r="KY336" s="418"/>
      <c r="KZ336" s="223"/>
      <c r="LA336" s="223"/>
      <c r="LB336" s="333"/>
      <c r="LC336" s="333"/>
      <c r="LD336" s="223"/>
      <c r="LE336" s="418"/>
      <c r="LF336" s="418"/>
      <c r="LG336" s="331"/>
      <c r="LH336" s="332"/>
      <c r="LI336" s="418"/>
      <c r="LJ336" s="223"/>
      <c r="LK336" s="223"/>
      <c r="LL336" s="333"/>
      <c r="LM336" s="333"/>
      <c r="LN336" s="223"/>
      <c r="LO336" s="418"/>
      <c r="LP336" s="418"/>
      <c r="LQ336" s="331"/>
      <c r="LR336" s="332"/>
      <c r="LS336" s="418"/>
      <c r="LT336" s="223"/>
      <c r="LU336" s="223"/>
      <c r="LV336" s="333"/>
      <c r="LW336" s="333"/>
      <c r="LX336" s="223"/>
      <c r="LY336" s="418"/>
      <c r="LZ336" s="418"/>
      <c r="MA336" s="331"/>
      <c r="MB336" s="332"/>
      <c r="MC336" s="418"/>
      <c r="MD336" s="223"/>
      <c r="ME336" s="223"/>
      <c r="MF336" s="333"/>
      <c r="MG336" s="333"/>
      <c r="MH336" s="223"/>
      <c r="MI336" s="418"/>
      <c r="MJ336" s="418"/>
      <c r="MK336" s="331"/>
      <c r="ML336" s="332"/>
      <c r="MM336" s="418"/>
      <c r="MN336" s="223"/>
      <c r="MO336" s="223"/>
      <c r="MP336" s="333"/>
      <c r="MQ336" s="333"/>
      <c r="MR336" s="223"/>
      <c r="MS336" s="418"/>
      <c r="MT336" s="418"/>
      <c r="MU336" s="331"/>
      <c r="MV336" s="332"/>
      <c r="MW336" s="418"/>
      <c r="MX336" s="223"/>
      <c r="MY336" s="223"/>
      <c r="MZ336" s="333"/>
      <c r="NA336" s="333"/>
      <c r="NB336" s="223"/>
      <c r="NC336" s="418"/>
      <c r="ND336" s="418"/>
      <c r="NE336" s="331"/>
      <c r="NF336" s="332"/>
      <c r="NG336" s="418"/>
      <c r="NH336" s="223"/>
      <c r="NI336" s="223"/>
      <c r="NJ336" s="333"/>
      <c r="NK336" s="333"/>
      <c r="NL336" s="223"/>
      <c r="NM336" s="418"/>
      <c r="NN336" s="418"/>
      <c r="NO336" s="331"/>
      <c r="NP336" s="332"/>
      <c r="NQ336" s="418"/>
      <c r="NR336" s="223"/>
      <c r="NS336" s="223"/>
      <c r="NT336" s="333"/>
      <c r="NU336" s="333"/>
      <c r="NV336" s="223"/>
      <c r="NW336" s="418"/>
      <c r="NX336" s="418"/>
      <c r="NY336" s="331"/>
      <c r="NZ336" s="332"/>
      <c r="OA336" s="418"/>
      <c r="OB336" s="223"/>
      <c r="OC336" s="223"/>
      <c r="OD336" s="333"/>
      <c r="OE336" s="333"/>
      <c r="OF336" s="223"/>
      <c r="OG336" s="418"/>
      <c r="OH336" s="418"/>
      <c r="OI336" s="331"/>
      <c r="OJ336" s="332"/>
      <c r="OK336" s="418"/>
      <c r="OL336" s="223"/>
      <c r="OM336" s="223"/>
      <c r="ON336" s="333"/>
      <c r="OO336" s="333"/>
      <c r="OP336" s="223"/>
      <c r="OQ336" s="418"/>
      <c r="OR336" s="418"/>
      <c r="OS336" s="331"/>
      <c r="OT336" s="332"/>
      <c r="OU336" s="418"/>
      <c r="OV336" s="223"/>
      <c r="OW336" s="223"/>
      <c r="OX336" s="333"/>
      <c r="OY336" s="333"/>
      <c r="OZ336" s="223"/>
      <c r="PA336" s="418"/>
      <c r="PB336" s="418"/>
      <c r="PC336" s="331"/>
      <c r="PD336" s="332"/>
      <c r="PE336" s="418"/>
      <c r="PF336" s="223"/>
      <c r="PG336" s="223"/>
      <c r="PH336" s="333"/>
      <c r="PI336" s="333"/>
      <c r="PJ336" s="223"/>
      <c r="PK336" s="418"/>
      <c r="PL336" s="418"/>
      <c r="PM336" s="331"/>
      <c r="PN336" s="332"/>
      <c r="PO336" s="418"/>
      <c r="PP336" s="223"/>
      <c r="PQ336" s="223"/>
      <c r="PR336" s="333"/>
      <c r="PS336" s="333"/>
      <c r="PT336" s="223"/>
      <c r="PU336" s="418"/>
      <c r="PV336" s="418"/>
      <c r="PW336" s="331"/>
      <c r="PX336" s="332"/>
      <c r="PY336" s="418"/>
      <c r="PZ336" s="223"/>
      <c r="QA336" s="223"/>
      <c r="QB336" s="333"/>
      <c r="QC336" s="333"/>
      <c r="QD336" s="223"/>
      <c r="QE336" s="418"/>
      <c r="QF336" s="418"/>
      <c r="QG336" s="331"/>
      <c r="QH336" s="332"/>
      <c r="QI336" s="418"/>
      <c r="QJ336" s="223"/>
      <c r="QK336" s="223"/>
      <c r="QL336" s="333"/>
      <c r="QM336" s="333"/>
      <c r="QN336" s="223"/>
      <c r="QO336" s="418"/>
      <c r="QP336" s="418"/>
      <c r="QQ336" s="331"/>
      <c r="QR336" s="332"/>
      <c r="QS336" s="418"/>
      <c r="QT336" s="223"/>
      <c r="QU336" s="223"/>
      <c r="QV336" s="333"/>
      <c r="QW336" s="333"/>
      <c r="QX336" s="223"/>
      <c r="QY336" s="418"/>
      <c r="QZ336" s="418"/>
      <c r="RA336" s="331"/>
      <c r="RB336" s="332"/>
      <c r="RC336" s="418"/>
      <c r="RD336" s="223"/>
      <c r="RE336" s="223"/>
      <c r="RF336" s="333"/>
      <c r="RG336" s="333"/>
      <c r="RH336" s="223"/>
      <c r="RI336" s="418"/>
      <c r="RJ336" s="418"/>
      <c r="RK336" s="331"/>
      <c r="RL336" s="332"/>
      <c r="RM336" s="418"/>
      <c r="RN336" s="223"/>
      <c r="RO336" s="223"/>
      <c r="RP336" s="333"/>
      <c r="RQ336" s="333"/>
      <c r="RR336" s="223"/>
      <c r="RS336" s="418"/>
      <c r="RT336" s="418"/>
      <c r="RU336" s="331"/>
      <c r="RV336" s="332"/>
      <c r="RW336" s="418"/>
      <c r="RX336" s="223"/>
      <c r="RY336" s="223"/>
      <c r="RZ336" s="333"/>
      <c r="SA336" s="333"/>
      <c r="SB336" s="223"/>
      <c r="SC336" s="418"/>
      <c r="SD336" s="418"/>
      <c r="SE336" s="331"/>
      <c r="SF336" s="332"/>
      <c r="SG336" s="418"/>
      <c r="SH336" s="223"/>
      <c r="SI336" s="223"/>
      <c r="SJ336" s="333"/>
      <c r="SK336" s="333"/>
      <c r="SL336" s="223"/>
      <c r="SM336" s="418"/>
      <c r="SN336" s="418"/>
      <c r="SO336" s="331"/>
      <c r="SP336" s="332"/>
      <c r="SQ336" s="418"/>
      <c r="SR336" s="223"/>
      <c r="SS336" s="223"/>
      <c r="ST336" s="333"/>
      <c r="SU336" s="333"/>
      <c r="SV336" s="223"/>
      <c r="SW336" s="418"/>
      <c r="SX336" s="418"/>
      <c r="SY336" s="331"/>
      <c r="SZ336" s="332"/>
      <c r="TA336" s="418"/>
      <c r="TB336" s="223"/>
      <c r="TC336" s="223"/>
      <c r="TD336" s="333"/>
      <c r="TE336" s="333"/>
      <c r="TF336" s="223"/>
      <c r="TG336" s="418"/>
      <c r="TH336" s="418"/>
      <c r="TI336" s="331"/>
      <c r="TJ336" s="332"/>
      <c r="TK336" s="418"/>
      <c r="TL336" s="223"/>
      <c r="TM336" s="223"/>
      <c r="TN336" s="333"/>
      <c r="TO336" s="333"/>
      <c r="TP336" s="223"/>
      <c r="TQ336" s="418"/>
      <c r="TR336" s="418"/>
      <c r="TS336" s="331"/>
      <c r="TT336" s="332"/>
      <c r="TU336" s="418"/>
      <c r="TV336" s="223"/>
      <c r="TW336" s="223"/>
      <c r="TX336" s="333"/>
      <c r="TY336" s="333"/>
      <c r="TZ336" s="223"/>
      <c r="UA336" s="418"/>
      <c r="UB336" s="418"/>
      <c r="UC336" s="331"/>
      <c r="UD336" s="332"/>
      <c r="UE336" s="418"/>
      <c r="UF336" s="223"/>
      <c r="UG336" s="223"/>
      <c r="UH336" s="333"/>
      <c r="UI336" s="333"/>
      <c r="UJ336" s="223"/>
      <c r="UK336" s="418"/>
      <c r="UL336" s="418"/>
      <c r="UM336" s="331"/>
      <c r="UN336" s="332"/>
      <c r="UO336" s="418"/>
      <c r="UP336" s="223"/>
      <c r="UQ336" s="223"/>
      <c r="UR336" s="333"/>
      <c r="US336" s="333"/>
      <c r="UT336" s="223"/>
      <c r="UU336" s="418"/>
      <c r="UV336" s="418"/>
      <c r="UW336" s="331"/>
      <c r="UX336" s="332"/>
      <c r="UY336" s="418"/>
      <c r="UZ336" s="223"/>
      <c r="VA336" s="223"/>
      <c r="VB336" s="333"/>
      <c r="VC336" s="333"/>
      <c r="VD336" s="223"/>
      <c r="VE336" s="418"/>
      <c r="VF336" s="418"/>
      <c r="VG336" s="331"/>
      <c r="VH336" s="332"/>
      <c r="VI336" s="418"/>
      <c r="VJ336" s="223"/>
      <c r="VK336" s="223"/>
      <c r="VL336" s="333"/>
      <c r="VM336" s="333"/>
      <c r="VN336" s="223"/>
      <c r="VO336" s="418"/>
      <c r="VP336" s="418"/>
      <c r="VQ336" s="331"/>
      <c r="VR336" s="332"/>
      <c r="VS336" s="418"/>
      <c r="VT336" s="223"/>
      <c r="VU336" s="223"/>
      <c r="VV336" s="333"/>
      <c r="VW336" s="333"/>
      <c r="VX336" s="223"/>
      <c r="VY336" s="418"/>
      <c r="VZ336" s="418"/>
      <c r="WA336" s="331"/>
      <c r="WB336" s="332"/>
      <c r="WC336" s="418"/>
      <c r="WD336" s="223"/>
      <c r="WE336" s="223"/>
      <c r="WF336" s="333"/>
      <c r="WG336" s="333"/>
      <c r="WH336" s="223"/>
      <c r="WI336" s="418"/>
      <c r="WJ336" s="418"/>
      <c r="WK336" s="331"/>
      <c r="WL336" s="332"/>
      <c r="WM336" s="418"/>
      <c r="WN336" s="223"/>
      <c r="WO336" s="223"/>
      <c r="WP336" s="333"/>
      <c r="WQ336" s="333"/>
      <c r="WR336" s="223"/>
      <c r="WS336" s="418"/>
      <c r="WT336" s="418"/>
      <c r="WU336" s="331"/>
      <c r="WV336" s="332"/>
      <c r="WW336" s="418"/>
      <c r="WX336" s="223"/>
      <c r="WY336" s="223"/>
      <c r="WZ336" s="333"/>
      <c r="XA336" s="333"/>
      <c r="XB336" s="223"/>
      <c r="XC336" s="418"/>
      <c r="XD336" s="418"/>
      <c r="XE336" s="331"/>
      <c r="XF336" s="332"/>
      <c r="XG336" s="418"/>
      <c r="XH336" s="223"/>
      <c r="XI336" s="223"/>
      <c r="XJ336" s="333"/>
      <c r="XK336" s="333"/>
      <c r="XL336" s="223"/>
      <c r="XM336" s="418"/>
      <c r="XN336" s="418"/>
      <c r="XO336" s="331"/>
      <c r="XP336" s="332"/>
      <c r="XQ336" s="418"/>
      <c r="XR336" s="223"/>
      <c r="XS336" s="223"/>
      <c r="XT336" s="333"/>
      <c r="XU336" s="333"/>
      <c r="XV336" s="223"/>
      <c r="XW336" s="418"/>
      <c r="XX336" s="418"/>
      <c r="XY336" s="331"/>
      <c r="XZ336" s="332"/>
      <c r="YA336" s="418"/>
      <c r="YB336" s="223"/>
      <c r="YC336" s="223"/>
      <c r="YD336" s="333"/>
      <c r="YE336" s="333"/>
      <c r="YF336" s="223"/>
      <c r="YG336" s="418"/>
      <c r="YH336" s="418"/>
      <c r="YI336" s="331"/>
      <c r="YJ336" s="332"/>
      <c r="YK336" s="418"/>
      <c r="YL336" s="223"/>
      <c r="YM336" s="223"/>
      <c r="YN336" s="333"/>
      <c r="YO336" s="333"/>
      <c r="YP336" s="223"/>
      <c r="YQ336" s="418"/>
      <c r="YR336" s="418"/>
      <c r="YS336" s="331"/>
      <c r="YT336" s="332"/>
      <c r="YU336" s="418"/>
      <c r="YV336" s="223"/>
      <c r="YW336" s="223"/>
      <c r="YX336" s="333"/>
      <c r="YY336" s="333"/>
      <c r="YZ336" s="223"/>
      <c r="ZA336" s="418"/>
      <c r="ZB336" s="418"/>
      <c r="ZC336" s="331"/>
      <c r="ZD336" s="332"/>
      <c r="ZE336" s="418"/>
      <c r="ZF336" s="223"/>
      <c r="ZG336" s="223"/>
      <c r="ZH336" s="333"/>
      <c r="ZI336" s="333"/>
      <c r="ZJ336" s="223"/>
      <c r="ZK336" s="418"/>
      <c r="ZL336" s="418"/>
      <c r="ZM336" s="331"/>
      <c r="ZN336" s="332"/>
      <c r="ZO336" s="418"/>
      <c r="ZP336" s="223"/>
      <c r="ZQ336" s="223"/>
      <c r="ZR336" s="333"/>
      <c r="ZS336" s="333"/>
      <c r="ZT336" s="223"/>
      <c r="ZU336" s="418"/>
      <c r="ZV336" s="418"/>
      <c r="ZW336" s="331"/>
      <c r="ZX336" s="332"/>
      <c r="ZY336" s="418"/>
      <c r="ZZ336" s="223"/>
      <c r="AAA336" s="223"/>
      <c r="AAB336" s="333"/>
      <c r="AAC336" s="333"/>
      <c r="AAD336" s="223"/>
      <c r="AAE336" s="418"/>
      <c r="AAF336" s="418"/>
      <c r="AAG336" s="331"/>
      <c r="AAH336" s="332"/>
      <c r="AAI336" s="418"/>
      <c r="AAJ336" s="223"/>
      <c r="AAK336" s="223"/>
      <c r="AAL336" s="333"/>
      <c r="AAM336" s="333"/>
      <c r="AAN336" s="223"/>
      <c r="AAO336" s="418"/>
      <c r="AAP336" s="418"/>
      <c r="AAQ336" s="331"/>
      <c r="AAR336" s="332"/>
      <c r="AAS336" s="418"/>
      <c r="AAT336" s="223"/>
      <c r="AAU336" s="223"/>
      <c r="AAV336" s="333"/>
      <c r="AAW336" s="333"/>
      <c r="AAX336" s="223"/>
      <c r="AAY336" s="418"/>
      <c r="AAZ336" s="418"/>
      <c r="ABA336" s="331"/>
      <c r="ABB336" s="332"/>
      <c r="ABC336" s="418"/>
      <c r="ABD336" s="223"/>
      <c r="ABE336" s="223"/>
      <c r="ABF336" s="333"/>
      <c r="ABG336" s="333"/>
      <c r="ABH336" s="223"/>
      <c r="ABI336" s="418"/>
      <c r="ABJ336" s="418"/>
      <c r="ABK336" s="331"/>
      <c r="ABL336" s="332"/>
      <c r="ABM336" s="418"/>
      <c r="ABN336" s="223"/>
      <c r="ABO336" s="223"/>
      <c r="ABP336" s="333"/>
      <c r="ABQ336" s="333"/>
      <c r="ABR336" s="223"/>
      <c r="ABS336" s="418"/>
      <c r="ABT336" s="418"/>
      <c r="ABU336" s="331"/>
      <c r="ABV336" s="332"/>
      <c r="ABW336" s="418"/>
      <c r="ABX336" s="223"/>
      <c r="ABY336" s="223"/>
      <c r="ABZ336" s="333"/>
      <c r="ACA336" s="333"/>
      <c r="ACB336" s="223"/>
      <c r="ACC336" s="418"/>
      <c r="ACD336" s="418"/>
      <c r="ACE336" s="331"/>
      <c r="ACF336" s="332"/>
      <c r="ACG336" s="418"/>
      <c r="ACH336" s="223"/>
      <c r="ACI336" s="223"/>
      <c r="ACJ336" s="333"/>
      <c r="ACK336" s="333"/>
      <c r="ACL336" s="223"/>
      <c r="ACM336" s="418"/>
      <c r="ACN336" s="418"/>
      <c r="ACO336" s="331"/>
      <c r="ACP336" s="332"/>
      <c r="ACQ336" s="418"/>
      <c r="ACR336" s="223"/>
      <c r="ACS336" s="223"/>
      <c r="ACT336" s="333"/>
      <c r="ACU336" s="333"/>
      <c r="ACV336" s="223"/>
      <c r="ACW336" s="418"/>
      <c r="ACX336" s="418"/>
      <c r="ACY336" s="331"/>
      <c r="ACZ336" s="332"/>
      <c r="ADA336" s="418"/>
      <c r="ADB336" s="223"/>
      <c r="ADC336" s="223"/>
      <c r="ADD336" s="333"/>
      <c r="ADE336" s="333"/>
      <c r="ADF336" s="223"/>
      <c r="ADG336" s="418"/>
      <c r="ADH336" s="418"/>
      <c r="ADI336" s="331"/>
      <c r="ADJ336" s="332"/>
      <c r="ADK336" s="418"/>
      <c r="ADL336" s="223"/>
      <c r="ADM336" s="223"/>
      <c r="ADN336" s="333"/>
      <c r="ADO336" s="333"/>
      <c r="ADP336" s="223"/>
      <c r="ADQ336" s="418"/>
      <c r="ADR336" s="418"/>
      <c r="ADS336" s="331"/>
      <c r="ADT336" s="332"/>
      <c r="ADU336" s="418"/>
      <c r="ADV336" s="223"/>
      <c r="ADW336" s="223"/>
      <c r="ADX336" s="333"/>
      <c r="ADY336" s="333"/>
      <c r="ADZ336" s="223"/>
      <c r="AEA336" s="418"/>
      <c r="AEB336" s="418"/>
      <c r="AEC336" s="331"/>
      <c r="AED336" s="332"/>
      <c r="AEE336" s="418"/>
      <c r="AEF336" s="223"/>
      <c r="AEG336" s="223"/>
      <c r="AEH336" s="333"/>
      <c r="AEI336" s="333"/>
      <c r="AEJ336" s="223"/>
      <c r="AEK336" s="418"/>
      <c r="AEL336" s="418"/>
      <c r="AEM336" s="331"/>
      <c r="AEN336" s="332"/>
      <c r="AEO336" s="418"/>
      <c r="AEP336" s="223"/>
      <c r="AEQ336" s="223"/>
      <c r="AER336" s="333"/>
      <c r="AES336" s="333"/>
      <c r="AET336" s="223"/>
      <c r="AEU336" s="418"/>
      <c r="AEV336" s="418"/>
      <c r="AEW336" s="331"/>
      <c r="AEX336" s="332"/>
      <c r="AEY336" s="418"/>
      <c r="AEZ336" s="223"/>
      <c r="AFA336" s="223"/>
      <c r="AFB336" s="333"/>
      <c r="AFC336" s="333"/>
      <c r="AFD336" s="223"/>
      <c r="AFE336" s="418"/>
      <c r="AFF336" s="418"/>
      <c r="AFG336" s="331"/>
      <c r="AFH336" s="332"/>
      <c r="AFI336" s="418"/>
      <c r="AFJ336" s="223"/>
      <c r="AFK336" s="223"/>
      <c r="AFL336" s="333"/>
      <c r="AFM336" s="333"/>
      <c r="AFN336" s="223"/>
      <c r="AFO336" s="418"/>
      <c r="AFP336" s="418"/>
      <c r="AFQ336" s="331"/>
      <c r="AFR336" s="332"/>
      <c r="AFS336" s="418"/>
      <c r="AFT336" s="223"/>
      <c r="AFU336" s="223"/>
      <c r="AFV336" s="333"/>
      <c r="AFW336" s="333"/>
      <c r="AFX336" s="223"/>
      <c r="AFY336" s="418"/>
      <c r="AFZ336" s="418"/>
      <c r="AGA336" s="331"/>
      <c r="AGB336" s="332"/>
      <c r="AGC336" s="418"/>
      <c r="AGD336" s="223"/>
      <c r="AGE336" s="223"/>
      <c r="AGF336" s="333"/>
      <c r="AGG336" s="333"/>
      <c r="AGH336" s="223"/>
      <c r="AGI336" s="418"/>
      <c r="AGJ336" s="418"/>
      <c r="AGK336" s="331"/>
      <c r="AGL336" s="332"/>
      <c r="AGM336" s="418"/>
      <c r="AGN336" s="223"/>
      <c r="AGO336" s="223"/>
      <c r="AGP336" s="333"/>
      <c r="AGQ336" s="333"/>
      <c r="AGR336" s="223"/>
      <c r="AGS336" s="418"/>
      <c r="AGT336" s="418"/>
      <c r="AGU336" s="331"/>
      <c r="AGV336" s="332"/>
      <c r="AGW336" s="418"/>
      <c r="AGX336" s="223"/>
      <c r="AGY336" s="223"/>
      <c r="AGZ336" s="333"/>
      <c r="AHA336" s="333"/>
      <c r="AHB336" s="223"/>
      <c r="AHC336" s="418"/>
      <c r="AHD336" s="418"/>
      <c r="AHE336" s="331"/>
      <c r="AHF336" s="332"/>
      <c r="AHG336" s="418"/>
      <c r="AHH336" s="223"/>
      <c r="AHI336" s="223"/>
      <c r="AHJ336" s="333"/>
      <c r="AHK336" s="333"/>
      <c r="AHL336" s="223"/>
      <c r="AHM336" s="418"/>
      <c r="AHN336" s="418"/>
      <c r="AHO336" s="331"/>
      <c r="AHP336" s="332"/>
      <c r="AHQ336" s="418"/>
      <c r="AHR336" s="223"/>
      <c r="AHS336" s="223"/>
      <c r="AHT336" s="333"/>
      <c r="AHU336" s="333"/>
      <c r="AHV336" s="223"/>
      <c r="AHW336" s="418"/>
      <c r="AHX336" s="418"/>
      <c r="AHY336" s="331"/>
      <c r="AHZ336" s="332"/>
      <c r="AIA336" s="418"/>
      <c r="AIB336" s="223"/>
      <c r="AIC336" s="223"/>
      <c r="AID336" s="333"/>
      <c r="AIE336" s="333"/>
      <c r="AIF336" s="223"/>
      <c r="AIG336" s="418"/>
      <c r="AIH336" s="418"/>
      <c r="AII336" s="331"/>
      <c r="AIJ336" s="332"/>
      <c r="AIK336" s="418"/>
      <c r="AIL336" s="223"/>
      <c r="AIM336" s="223"/>
      <c r="AIN336" s="333"/>
      <c r="AIO336" s="333"/>
      <c r="AIP336" s="223"/>
      <c r="AIQ336" s="418"/>
      <c r="AIR336" s="418"/>
      <c r="AIS336" s="331"/>
      <c r="AIT336" s="332"/>
      <c r="AIU336" s="418"/>
      <c r="AIV336" s="223"/>
      <c r="AIW336" s="223"/>
      <c r="AIX336" s="333"/>
      <c r="AIY336" s="333"/>
      <c r="AIZ336" s="223"/>
      <c r="AJA336" s="418"/>
      <c r="AJB336" s="418"/>
      <c r="AJC336" s="331"/>
      <c r="AJD336" s="332"/>
      <c r="AJE336" s="418"/>
      <c r="AJF336" s="223"/>
      <c r="AJG336" s="223"/>
      <c r="AJH336" s="333"/>
      <c r="AJI336" s="333"/>
      <c r="AJJ336" s="223"/>
      <c r="AJK336" s="418"/>
      <c r="AJL336" s="418"/>
      <c r="AJM336" s="331"/>
      <c r="AJN336" s="332"/>
      <c r="AJO336" s="418"/>
      <c r="AJP336" s="223"/>
      <c r="AJQ336" s="223"/>
      <c r="AJR336" s="333"/>
      <c r="AJS336" s="333"/>
      <c r="AJT336" s="223"/>
      <c r="AJU336" s="418"/>
      <c r="AJV336" s="418"/>
      <c r="AJW336" s="331"/>
      <c r="AJX336" s="332"/>
      <c r="AJY336" s="418"/>
      <c r="AJZ336" s="223"/>
      <c r="AKA336" s="223"/>
      <c r="AKB336" s="333"/>
      <c r="AKC336" s="333"/>
      <c r="AKD336" s="223"/>
      <c r="AKE336" s="418"/>
      <c r="AKF336" s="418"/>
      <c r="AKG336" s="331"/>
      <c r="AKH336" s="332"/>
      <c r="AKI336" s="418"/>
      <c r="AKJ336" s="223"/>
      <c r="AKK336" s="223"/>
      <c r="AKL336" s="333"/>
      <c r="AKM336" s="333"/>
      <c r="AKN336" s="223"/>
      <c r="AKO336" s="418"/>
      <c r="AKP336" s="418"/>
      <c r="AKQ336" s="331"/>
      <c r="AKR336" s="332"/>
      <c r="AKS336" s="418"/>
      <c r="AKT336" s="223"/>
      <c r="AKU336" s="223"/>
      <c r="AKV336" s="333"/>
      <c r="AKW336" s="333"/>
      <c r="AKX336" s="223"/>
      <c r="AKY336" s="418"/>
      <c r="AKZ336" s="418"/>
      <c r="ALA336" s="331"/>
      <c r="ALB336" s="332"/>
      <c r="ALC336" s="418"/>
      <c r="ALD336" s="223"/>
      <c r="ALE336" s="223"/>
      <c r="ALF336" s="333"/>
      <c r="ALG336" s="333"/>
      <c r="ALH336" s="223"/>
      <c r="ALI336" s="418"/>
      <c r="ALJ336" s="418"/>
      <c r="ALK336" s="331"/>
      <c r="ALL336" s="332"/>
      <c r="ALM336" s="418"/>
      <c r="ALN336" s="223"/>
      <c r="ALO336" s="223"/>
      <c r="ALP336" s="333"/>
      <c r="ALQ336" s="333"/>
      <c r="ALR336" s="223"/>
      <c r="ALS336" s="418"/>
      <c r="ALT336" s="418"/>
      <c r="ALU336" s="331"/>
      <c r="ALV336" s="332"/>
      <c r="ALW336" s="418"/>
      <c r="ALX336" s="223"/>
      <c r="ALY336" s="223"/>
      <c r="ALZ336" s="333"/>
      <c r="AMA336" s="333"/>
      <c r="AMB336" s="223"/>
      <c r="AMC336" s="418"/>
      <c r="AMD336" s="418"/>
      <c r="AME336" s="331"/>
      <c r="AMF336" s="332"/>
      <c r="AMG336" s="418"/>
      <c r="AMH336" s="223"/>
      <c r="AMI336" s="223"/>
      <c r="AMJ336" s="333"/>
      <c r="AMK336" s="333"/>
      <c r="AML336" s="223"/>
      <c r="AMM336" s="418"/>
      <c r="AMN336" s="418"/>
      <c r="AMO336" s="331"/>
      <c r="AMP336" s="332"/>
      <c r="AMQ336" s="418"/>
      <c r="AMR336" s="223"/>
      <c r="AMS336" s="223"/>
      <c r="AMT336" s="333"/>
      <c r="AMU336" s="333"/>
      <c r="AMV336" s="223"/>
      <c r="AMW336" s="418"/>
      <c r="AMX336" s="418"/>
      <c r="AMY336" s="331"/>
      <c r="AMZ336" s="332"/>
      <c r="ANA336" s="418"/>
      <c r="ANB336" s="223"/>
      <c r="ANC336" s="223"/>
      <c r="AND336" s="333"/>
      <c r="ANE336" s="333"/>
      <c r="ANF336" s="223"/>
      <c r="ANG336" s="418"/>
      <c r="ANH336" s="418"/>
      <c r="ANI336" s="331"/>
      <c r="ANJ336" s="332"/>
      <c r="ANK336" s="418"/>
      <c r="ANL336" s="223"/>
      <c r="ANM336" s="223"/>
      <c r="ANN336" s="333"/>
      <c r="ANO336" s="333"/>
      <c r="ANP336" s="223"/>
      <c r="ANQ336" s="418"/>
      <c r="ANR336" s="418"/>
      <c r="ANS336" s="331"/>
      <c r="ANT336" s="332"/>
      <c r="ANU336" s="418"/>
      <c r="ANV336" s="223"/>
      <c r="ANW336" s="223"/>
      <c r="ANX336" s="333"/>
      <c r="ANY336" s="333"/>
      <c r="ANZ336" s="223"/>
      <c r="AOA336" s="418"/>
      <c r="AOB336" s="418"/>
      <c r="AOC336" s="331"/>
      <c r="AOD336" s="332"/>
      <c r="AOE336" s="418"/>
      <c r="AOF336" s="223"/>
      <c r="AOG336" s="223"/>
      <c r="AOH336" s="333"/>
      <c r="AOI336" s="333"/>
      <c r="AOJ336" s="223"/>
      <c r="AOK336" s="418"/>
      <c r="AOL336" s="418"/>
      <c r="AOM336" s="331"/>
      <c r="AON336" s="332"/>
      <c r="AOO336" s="418"/>
      <c r="AOP336" s="223"/>
      <c r="AOQ336" s="223"/>
      <c r="AOR336" s="333"/>
      <c r="AOS336" s="333"/>
      <c r="AOT336" s="223"/>
      <c r="AOU336" s="418"/>
      <c r="AOV336" s="418"/>
      <c r="AOW336" s="331"/>
      <c r="AOX336" s="332"/>
      <c r="AOY336" s="418"/>
      <c r="AOZ336" s="223"/>
      <c r="APA336" s="223"/>
      <c r="APB336" s="333"/>
      <c r="APC336" s="333"/>
      <c r="APD336" s="223"/>
      <c r="APE336" s="418"/>
      <c r="APF336" s="418"/>
      <c r="APG336" s="331"/>
      <c r="APH336" s="332"/>
      <c r="API336" s="418"/>
      <c r="APJ336" s="223"/>
      <c r="APK336" s="223"/>
      <c r="APL336" s="333"/>
      <c r="APM336" s="333"/>
      <c r="APN336" s="223"/>
      <c r="APO336" s="418"/>
      <c r="APP336" s="418"/>
      <c r="APQ336" s="331"/>
      <c r="APR336" s="332"/>
      <c r="APS336" s="418"/>
      <c r="APT336" s="223"/>
      <c r="APU336" s="223"/>
      <c r="APV336" s="333"/>
      <c r="APW336" s="333"/>
      <c r="APX336" s="223"/>
      <c r="APY336" s="418"/>
      <c r="APZ336" s="418"/>
      <c r="AQA336" s="331"/>
      <c r="AQB336" s="332"/>
      <c r="AQC336" s="418"/>
      <c r="AQD336" s="223"/>
      <c r="AQE336" s="223"/>
      <c r="AQF336" s="333"/>
      <c r="AQG336" s="333"/>
      <c r="AQH336" s="223"/>
      <c r="AQI336" s="418"/>
      <c r="AQJ336" s="418"/>
      <c r="AQK336" s="331"/>
      <c r="AQL336" s="332"/>
      <c r="AQM336" s="418"/>
      <c r="AQN336" s="223"/>
      <c r="AQO336" s="223"/>
      <c r="AQP336" s="333"/>
      <c r="AQQ336" s="333"/>
      <c r="AQR336" s="223"/>
      <c r="AQS336" s="418"/>
      <c r="AQT336" s="418"/>
      <c r="AQU336" s="331"/>
      <c r="AQV336" s="332"/>
      <c r="AQW336" s="418"/>
      <c r="AQX336" s="223"/>
      <c r="AQY336" s="223"/>
      <c r="AQZ336" s="333"/>
      <c r="ARA336" s="333"/>
      <c r="ARB336" s="223"/>
      <c r="ARC336" s="418"/>
      <c r="ARD336" s="418"/>
      <c r="ARE336" s="331"/>
      <c r="ARF336" s="332"/>
      <c r="ARG336" s="418"/>
      <c r="ARH336" s="223"/>
      <c r="ARI336" s="223"/>
      <c r="ARJ336" s="333"/>
      <c r="ARK336" s="333"/>
      <c r="ARL336" s="223"/>
      <c r="ARM336" s="418"/>
      <c r="ARN336" s="418"/>
      <c r="ARO336" s="331"/>
      <c r="ARP336" s="332"/>
      <c r="ARQ336" s="418"/>
      <c r="ARR336" s="223"/>
      <c r="ARS336" s="223"/>
      <c r="ART336" s="333"/>
      <c r="ARU336" s="333"/>
      <c r="ARV336" s="223"/>
      <c r="ARW336" s="418"/>
      <c r="ARX336" s="418"/>
      <c r="ARY336" s="331"/>
      <c r="ARZ336" s="332"/>
      <c r="ASA336" s="418"/>
      <c r="ASB336" s="223"/>
      <c r="ASC336" s="223"/>
      <c r="ASD336" s="333"/>
      <c r="ASE336" s="333"/>
      <c r="ASF336" s="223"/>
      <c r="ASG336" s="418"/>
      <c r="ASH336" s="418"/>
      <c r="ASI336" s="331"/>
      <c r="ASJ336" s="332"/>
      <c r="ASK336" s="418"/>
      <c r="ASL336" s="223"/>
      <c r="ASM336" s="223"/>
      <c r="ASN336" s="333"/>
      <c r="ASO336" s="333"/>
      <c r="ASP336" s="223"/>
      <c r="ASQ336" s="418"/>
      <c r="ASR336" s="418"/>
      <c r="ASS336" s="331"/>
      <c r="AST336" s="332"/>
      <c r="ASU336" s="418"/>
      <c r="ASV336" s="223"/>
      <c r="ASW336" s="223"/>
      <c r="ASX336" s="333"/>
      <c r="ASY336" s="333"/>
      <c r="ASZ336" s="223"/>
      <c r="ATA336" s="418"/>
      <c r="ATB336" s="418"/>
      <c r="ATC336" s="331"/>
      <c r="ATD336" s="332"/>
      <c r="ATE336" s="418"/>
      <c r="ATF336" s="223"/>
      <c r="ATG336" s="223"/>
      <c r="ATH336" s="333"/>
      <c r="ATI336" s="333"/>
      <c r="ATJ336" s="223"/>
      <c r="ATK336" s="418"/>
      <c r="ATL336" s="418"/>
      <c r="ATM336" s="331"/>
      <c r="ATN336" s="332"/>
      <c r="ATO336" s="418"/>
      <c r="ATP336" s="223"/>
      <c r="ATQ336" s="223"/>
      <c r="ATR336" s="333"/>
      <c r="ATS336" s="333"/>
      <c r="ATT336" s="223"/>
      <c r="ATU336" s="418"/>
      <c r="ATV336" s="418"/>
      <c r="ATW336" s="331"/>
      <c r="ATX336" s="332"/>
      <c r="ATY336" s="418"/>
      <c r="ATZ336" s="223"/>
      <c r="AUA336" s="223"/>
      <c r="AUB336" s="333"/>
      <c r="AUC336" s="333"/>
      <c r="AUD336" s="223"/>
      <c r="AUE336" s="418"/>
      <c r="AUF336" s="418"/>
      <c r="AUG336" s="331"/>
      <c r="AUH336" s="332"/>
      <c r="AUI336" s="418"/>
      <c r="AUJ336" s="223"/>
      <c r="AUK336" s="223"/>
      <c r="AUL336" s="333"/>
      <c r="AUM336" s="333"/>
      <c r="AUN336" s="223"/>
      <c r="AUO336" s="418"/>
      <c r="AUP336" s="418"/>
      <c r="AUQ336" s="331"/>
      <c r="AUR336" s="332"/>
      <c r="AUS336" s="418"/>
      <c r="AUT336" s="223"/>
      <c r="AUU336" s="223"/>
      <c r="AUV336" s="333"/>
      <c r="AUW336" s="333"/>
      <c r="AUX336" s="223"/>
      <c r="AUY336" s="418"/>
      <c r="AUZ336" s="418"/>
      <c r="AVA336" s="331"/>
      <c r="AVB336" s="332"/>
      <c r="AVC336" s="418"/>
      <c r="AVD336" s="223"/>
      <c r="AVE336" s="223"/>
      <c r="AVF336" s="333"/>
      <c r="AVG336" s="333"/>
      <c r="AVH336" s="223"/>
      <c r="AVI336" s="418"/>
      <c r="AVJ336" s="418"/>
      <c r="AVK336" s="331"/>
      <c r="AVL336" s="332"/>
      <c r="AVM336" s="418"/>
      <c r="AVN336" s="223"/>
      <c r="AVO336" s="223"/>
      <c r="AVP336" s="333"/>
      <c r="AVQ336" s="333"/>
      <c r="AVR336" s="223"/>
      <c r="AVS336" s="418"/>
      <c r="AVT336" s="418"/>
      <c r="AVU336" s="331"/>
      <c r="AVV336" s="332"/>
      <c r="AVW336" s="418"/>
      <c r="AVX336" s="223"/>
      <c r="AVY336" s="223"/>
      <c r="AVZ336" s="333"/>
      <c r="AWA336" s="333"/>
      <c r="AWB336" s="223"/>
      <c r="AWC336" s="418"/>
      <c r="AWD336" s="418"/>
      <c r="AWE336" s="331"/>
      <c r="AWF336" s="332"/>
      <c r="AWG336" s="418"/>
      <c r="AWH336" s="223"/>
      <c r="AWI336" s="223"/>
      <c r="AWJ336" s="333"/>
      <c r="AWK336" s="333"/>
      <c r="AWL336" s="223"/>
      <c r="AWM336" s="418"/>
      <c r="AWN336" s="418"/>
      <c r="AWO336" s="331"/>
      <c r="AWP336" s="332"/>
      <c r="AWQ336" s="418"/>
      <c r="AWR336" s="223"/>
      <c r="AWS336" s="223"/>
      <c r="AWT336" s="333"/>
      <c r="AWU336" s="333"/>
      <c r="AWV336" s="223"/>
      <c r="AWW336" s="418"/>
      <c r="AWX336" s="418"/>
      <c r="AWY336" s="331"/>
      <c r="AWZ336" s="332"/>
      <c r="AXA336" s="418"/>
      <c r="AXB336" s="223"/>
      <c r="AXC336" s="223"/>
      <c r="AXD336" s="333"/>
      <c r="AXE336" s="333"/>
      <c r="AXF336" s="223"/>
      <c r="AXG336" s="418"/>
      <c r="AXH336" s="418"/>
      <c r="AXI336" s="331"/>
      <c r="AXJ336" s="332"/>
      <c r="AXK336" s="418"/>
      <c r="AXL336" s="223"/>
      <c r="AXM336" s="223"/>
      <c r="AXN336" s="333"/>
      <c r="AXO336" s="333"/>
      <c r="AXP336" s="223"/>
      <c r="AXQ336" s="418"/>
      <c r="AXR336" s="418"/>
      <c r="AXS336" s="331"/>
      <c r="AXT336" s="332"/>
      <c r="AXU336" s="418"/>
      <c r="AXV336" s="223"/>
      <c r="AXW336" s="223"/>
      <c r="AXX336" s="333"/>
      <c r="AXY336" s="333"/>
      <c r="AXZ336" s="223"/>
      <c r="AYA336" s="418"/>
      <c r="AYB336" s="418"/>
      <c r="AYC336" s="331"/>
      <c r="AYD336" s="332"/>
      <c r="AYE336" s="418"/>
      <c r="AYF336" s="223"/>
      <c r="AYG336" s="223"/>
      <c r="AYH336" s="333"/>
      <c r="AYI336" s="333"/>
      <c r="AYJ336" s="223"/>
      <c r="AYK336" s="418"/>
      <c r="AYL336" s="418"/>
      <c r="AYM336" s="331"/>
      <c r="AYN336" s="332"/>
      <c r="AYO336" s="418"/>
      <c r="AYP336" s="223"/>
      <c r="AYQ336" s="223"/>
      <c r="AYR336" s="333"/>
      <c r="AYS336" s="333"/>
      <c r="AYT336" s="223"/>
      <c r="AYU336" s="418"/>
      <c r="AYV336" s="418"/>
      <c r="AYW336" s="331"/>
      <c r="AYX336" s="332"/>
      <c r="AYY336" s="418"/>
      <c r="AYZ336" s="223"/>
      <c r="AZA336" s="223"/>
      <c r="AZB336" s="333"/>
      <c r="AZC336" s="333"/>
      <c r="AZD336" s="223"/>
      <c r="AZE336" s="418"/>
      <c r="AZF336" s="418"/>
      <c r="AZG336" s="331"/>
      <c r="AZH336" s="332"/>
      <c r="AZI336" s="418"/>
      <c r="AZJ336" s="223"/>
      <c r="AZK336" s="223"/>
      <c r="AZL336" s="333"/>
      <c r="AZM336" s="333"/>
      <c r="AZN336" s="223"/>
      <c r="AZO336" s="418"/>
      <c r="AZP336" s="418"/>
      <c r="AZQ336" s="331"/>
      <c r="AZR336" s="332"/>
      <c r="AZS336" s="418"/>
      <c r="AZT336" s="223"/>
      <c r="AZU336" s="223"/>
      <c r="AZV336" s="333"/>
      <c r="AZW336" s="333"/>
      <c r="AZX336" s="223"/>
      <c r="AZY336" s="418"/>
      <c r="AZZ336" s="418"/>
      <c r="BAA336" s="331"/>
      <c r="BAB336" s="332"/>
      <c r="BAC336" s="418"/>
      <c r="BAD336" s="223"/>
      <c r="BAE336" s="223"/>
      <c r="BAF336" s="333"/>
      <c r="BAG336" s="333"/>
      <c r="BAH336" s="223"/>
      <c r="BAI336" s="418"/>
      <c r="BAJ336" s="418"/>
      <c r="BAK336" s="331"/>
      <c r="BAL336" s="332"/>
      <c r="BAM336" s="418"/>
      <c r="BAN336" s="223"/>
      <c r="BAO336" s="223"/>
      <c r="BAP336" s="333"/>
      <c r="BAQ336" s="333"/>
      <c r="BAR336" s="223"/>
      <c r="BAS336" s="418"/>
      <c r="BAT336" s="418"/>
      <c r="BAU336" s="331"/>
      <c r="BAV336" s="332"/>
      <c r="BAW336" s="418"/>
      <c r="BAX336" s="223"/>
      <c r="BAY336" s="223"/>
      <c r="BAZ336" s="333"/>
      <c r="BBA336" s="333"/>
      <c r="BBB336" s="223"/>
      <c r="BBC336" s="418"/>
      <c r="BBD336" s="418"/>
      <c r="BBE336" s="331"/>
      <c r="BBF336" s="332"/>
      <c r="BBG336" s="418"/>
      <c r="BBH336" s="223"/>
      <c r="BBI336" s="223"/>
      <c r="BBJ336" s="333"/>
      <c r="BBK336" s="333"/>
      <c r="BBL336" s="223"/>
      <c r="BBM336" s="418"/>
      <c r="BBN336" s="418"/>
      <c r="BBO336" s="331"/>
      <c r="BBP336" s="332"/>
      <c r="BBQ336" s="418"/>
      <c r="BBR336" s="223"/>
      <c r="BBS336" s="223"/>
      <c r="BBT336" s="333"/>
      <c r="BBU336" s="333"/>
      <c r="BBV336" s="223"/>
      <c r="BBW336" s="418"/>
      <c r="BBX336" s="418"/>
      <c r="BBY336" s="331"/>
      <c r="BBZ336" s="332"/>
      <c r="BCA336" s="418"/>
      <c r="BCB336" s="223"/>
      <c r="BCC336" s="223"/>
      <c r="BCD336" s="333"/>
      <c r="BCE336" s="333"/>
      <c r="BCF336" s="223"/>
      <c r="BCG336" s="418"/>
      <c r="BCH336" s="418"/>
      <c r="BCI336" s="331"/>
      <c r="BCJ336" s="332"/>
      <c r="BCK336" s="418"/>
      <c r="BCL336" s="223"/>
      <c r="BCM336" s="223"/>
      <c r="BCN336" s="333"/>
      <c r="BCO336" s="333"/>
      <c r="BCP336" s="223"/>
      <c r="BCQ336" s="418"/>
      <c r="BCR336" s="418"/>
      <c r="BCS336" s="331"/>
      <c r="BCT336" s="332"/>
      <c r="BCU336" s="418"/>
      <c r="BCV336" s="223"/>
      <c r="BCW336" s="223"/>
      <c r="BCX336" s="333"/>
      <c r="BCY336" s="333"/>
      <c r="BCZ336" s="223"/>
      <c r="BDA336" s="418"/>
      <c r="BDB336" s="418"/>
      <c r="BDC336" s="331"/>
      <c r="BDD336" s="332"/>
      <c r="BDE336" s="418"/>
      <c r="BDF336" s="223"/>
      <c r="BDG336" s="223"/>
      <c r="BDH336" s="333"/>
      <c r="BDI336" s="333"/>
      <c r="BDJ336" s="223"/>
      <c r="BDK336" s="418"/>
      <c r="BDL336" s="418"/>
      <c r="BDM336" s="331"/>
      <c r="BDN336" s="332"/>
      <c r="BDO336" s="418"/>
      <c r="BDP336" s="223"/>
      <c r="BDQ336" s="223"/>
      <c r="BDR336" s="333"/>
      <c r="BDS336" s="333"/>
      <c r="BDT336" s="223"/>
      <c r="BDU336" s="418"/>
      <c r="BDV336" s="418"/>
      <c r="BDW336" s="331"/>
      <c r="BDX336" s="332"/>
      <c r="BDY336" s="418"/>
      <c r="BDZ336" s="223"/>
      <c r="BEA336" s="223"/>
      <c r="BEB336" s="333"/>
      <c r="BEC336" s="333"/>
      <c r="BED336" s="223"/>
      <c r="BEE336" s="418"/>
      <c r="BEF336" s="418"/>
      <c r="BEG336" s="331"/>
      <c r="BEH336" s="332"/>
      <c r="BEI336" s="418"/>
      <c r="BEJ336" s="223"/>
      <c r="BEK336" s="223"/>
      <c r="BEL336" s="333"/>
      <c r="BEM336" s="333"/>
      <c r="BEN336" s="223"/>
      <c r="BEO336" s="418"/>
      <c r="BEP336" s="418"/>
      <c r="BEQ336" s="331"/>
      <c r="BER336" s="332"/>
      <c r="BES336" s="418"/>
      <c r="BET336" s="223"/>
      <c r="BEU336" s="223"/>
      <c r="BEV336" s="333"/>
      <c r="BEW336" s="333"/>
      <c r="BEX336" s="223"/>
      <c r="BEY336" s="418"/>
      <c r="BEZ336" s="418"/>
      <c r="BFA336" s="331"/>
      <c r="BFB336" s="332"/>
      <c r="BFC336" s="418"/>
      <c r="BFD336" s="223"/>
      <c r="BFE336" s="223"/>
      <c r="BFF336" s="333"/>
      <c r="BFG336" s="333"/>
      <c r="BFH336" s="223"/>
      <c r="BFI336" s="418"/>
      <c r="BFJ336" s="418"/>
      <c r="BFK336" s="331"/>
      <c r="BFL336" s="332"/>
      <c r="BFM336" s="418"/>
      <c r="BFN336" s="223"/>
      <c r="BFO336" s="223"/>
      <c r="BFP336" s="333"/>
      <c r="BFQ336" s="333"/>
      <c r="BFR336" s="223"/>
      <c r="BFS336" s="418"/>
      <c r="BFT336" s="418"/>
      <c r="BFU336" s="331"/>
      <c r="BFV336" s="332"/>
      <c r="BFW336" s="418"/>
      <c r="BFX336" s="223"/>
      <c r="BFY336" s="223"/>
      <c r="BFZ336" s="333"/>
      <c r="BGA336" s="333"/>
      <c r="BGB336" s="223"/>
      <c r="BGC336" s="418"/>
      <c r="BGD336" s="418"/>
      <c r="BGE336" s="331"/>
      <c r="BGF336" s="332"/>
      <c r="BGG336" s="418"/>
      <c r="BGH336" s="223"/>
      <c r="BGI336" s="223"/>
      <c r="BGJ336" s="333"/>
      <c r="BGK336" s="333"/>
      <c r="BGL336" s="223"/>
      <c r="BGM336" s="418"/>
      <c r="BGN336" s="418"/>
      <c r="BGO336" s="331"/>
      <c r="BGP336" s="332"/>
      <c r="BGQ336" s="418"/>
      <c r="BGR336" s="223"/>
      <c r="BGS336" s="223"/>
      <c r="BGT336" s="333"/>
      <c r="BGU336" s="333"/>
      <c r="BGV336" s="223"/>
      <c r="BGW336" s="418"/>
      <c r="BGX336" s="418"/>
      <c r="BGY336" s="331"/>
      <c r="BGZ336" s="332"/>
      <c r="BHA336" s="418"/>
      <c r="BHB336" s="223"/>
      <c r="BHC336" s="223"/>
      <c r="BHD336" s="333"/>
      <c r="BHE336" s="333"/>
      <c r="BHF336" s="223"/>
      <c r="BHG336" s="418"/>
      <c r="BHH336" s="418"/>
      <c r="BHI336" s="331"/>
      <c r="BHJ336" s="332"/>
      <c r="BHK336" s="418"/>
      <c r="BHL336" s="223"/>
      <c r="BHM336" s="223"/>
      <c r="BHN336" s="333"/>
      <c r="BHO336" s="333"/>
      <c r="BHP336" s="223"/>
      <c r="BHQ336" s="418"/>
      <c r="BHR336" s="418"/>
      <c r="BHS336" s="331"/>
      <c r="BHT336" s="332"/>
      <c r="BHU336" s="418"/>
      <c r="BHV336" s="223"/>
      <c r="BHW336" s="223"/>
      <c r="BHX336" s="333"/>
      <c r="BHY336" s="333"/>
      <c r="BHZ336" s="223"/>
      <c r="BIA336" s="418"/>
      <c r="BIB336" s="418"/>
      <c r="BIC336" s="331"/>
      <c r="BID336" s="332"/>
      <c r="BIE336" s="418"/>
      <c r="BIF336" s="223"/>
      <c r="BIG336" s="223"/>
      <c r="BIH336" s="333"/>
      <c r="BII336" s="333"/>
      <c r="BIJ336" s="223"/>
      <c r="BIK336" s="418"/>
      <c r="BIL336" s="418"/>
      <c r="BIM336" s="331"/>
      <c r="BIN336" s="332"/>
      <c r="BIO336" s="418"/>
      <c r="BIP336" s="223"/>
      <c r="BIQ336" s="223"/>
      <c r="BIR336" s="333"/>
      <c r="BIS336" s="333"/>
      <c r="BIT336" s="223"/>
      <c r="BIU336" s="418"/>
      <c r="BIV336" s="418"/>
      <c r="BIW336" s="331"/>
      <c r="BIX336" s="332"/>
      <c r="BIY336" s="418"/>
      <c r="BIZ336" s="223"/>
      <c r="BJA336" s="223"/>
      <c r="BJB336" s="333"/>
      <c r="BJC336" s="333"/>
      <c r="BJD336" s="223"/>
      <c r="BJE336" s="418"/>
      <c r="BJF336" s="418"/>
      <c r="BJG336" s="331"/>
      <c r="BJH336" s="332"/>
      <c r="BJI336" s="418"/>
      <c r="BJJ336" s="223"/>
      <c r="BJK336" s="223"/>
      <c r="BJL336" s="333"/>
      <c r="BJM336" s="333"/>
      <c r="BJN336" s="223"/>
      <c r="BJO336" s="418"/>
      <c r="BJP336" s="418"/>
      <c r="BJQ336" s="331"/>
      <c r="BJR336" s="332"/>
      <c r="BJS336" s="418"/>
      <c r="BJT336" s="223"/>
      <c r="BJU336" s="223"/>
      <c r="BJV336" s="333"/>
      <c r="BJW336" s="333"/>
      <c r="BJX336" s="223"/>
      <c r="BJY336" s="418"/>
      <c r="BJZ336" s="418"/>
      <c r="BKA336" s="331"/>
      <c r="BKB336" s="332"/>
      <c r="BKC336" s="418"/>
      <c r="BKD336" s="223"/>
      <c r="BKE336" s="223"/>
      <c r="BKF336" s="333"/>
      <c r="BKG336" s="333"/>
      <c r="BKH336" s="223"/>
      <c r="BKI336" s="418"/>
      <c r="BKJ336" s="418"/>
      <c r="BKK336" s="331"/>
      <c r="BKL336" s="332"/>
      <c r="BKM336" s="418"/>
      <c r="BKN336" s="223"/>
      <c r="BKO336" s="223"/>
      <c r="BKP336" s="333"/>
      <c r="BKQ336" s="333"/>
      <c r="BKR336" s="223"/>
      <c r="BKS336" s="418"/>
      <c r="BKT336" s="418"/>
      <c r="BKU336" s="331"/>
      <c r="BKV336" s="332"/>
      <c r="BKW336" s="418"/>
      <c r="BKX336" s="223"/>
      <c r="BKY336" s="223"/>
      <c r="BKZ336" s="333"/>
      <c r="BLA336" s="333"/>
      <c r="BLB336" s="223"/>
      <c r="BLC336" s="418"/>
      <c r="BLD336" s="418"/>
      <c r="BLE336" s="331"/>
      <c r="BLF336" s="332"/>
      <c r="BLG336" s="418"/>
      <c r="BLH336" s="223"/>
      <c r="BLI336" s="223"/>
      <c r="BLJ336" s="333"/>
      <c r="BLK336" s="333"/>
      <c r="BLL336" s="223"/>
      <c r="BLM336" s="418"/>
      <c r="BLN336" s="418"/>
      <c r="BLO336" s="331"/>
      <c r="BLP336" s="332"/>
      <c r="BLQ336" s="418"/>
      <c r="BLR336" s="223"/>
      <c r="BLS336" s="223"/>
      <c r="BLT336" s="333"/>
      <c r="BLU336" s="333"/>
      <c r="BLV336" s="223"/>
      <c r="BLW336" s="418"/>
      <c r="BLX336" s="418"/>
      <c r="BLY336" s="331"/>
      <c r="BLZ336" s="332"/>
      <c r="BMA336" s="418"/>
      <c r="BMB336" s="223"/>
      <c r="BMC336" s="223"/>
      <c r="BMD336" s="333"/>
      <c r="BME336" s="333"/>
      <c r="BMF336" s="223"/>
      <c r="BMG336" s="418"/>
      <c r="BMH336" s="418"/>
      <c r="BMI336" s="331"/>
      <c r="BMJ336" s="332"/>
      <c r="BMK336" s="418"/>
      <c r="BML336" s="223"/>
      <c r="BMM336" s="223"/>
      <c r="BMN336" s="333"/>
      <c r="BMO336" s="333"/>
      <c r="BMP336" s="223"/>
      <c r="BMQ336" s="418"/>
      <c r="BMR336" s="418"/>
      <c r="BMS336" s="331"/>
      <c r="BMT336" s="332"/>
      <c r="BMU336" s="418"/>
      <c r="BMV336" s="223"/>
      <c r="BMW336" s="223"/>
      <c r="BMX336" s="333"/>
      <c r="BMY336" s="333"/>
      <c r="BMZ336" s="223"/>
      <c r="BNA336" s="418"/>
      <c r="BNB336" s="418"/>
      <c r="BNC336" s="331"/>
      <c r="BND336" s="332"/>
      <c r="BNE336" s="418"/>
      <c r="BNF336" s="223"/>
      <c r="BNG336" s="223"/>
      <c r="BNH336" s="333"/>
      <c r="BNI336" s="333"/>
      <c r="BNJ336" s="223"/>
      <c r="BNK336" s="418"/>
      <c r="BNL336" s="418"/>
      <c r="BNM336" s="331"/>
      <c r="BNN336" s="332"/>
      <c r="BNO336" s="418"/>
      <c r="BNP336" s="223"/>
      <c r="BNQ336" s="223"/>
      <c r="BNR336" s="333"/>
      <c r="BNS336" s="333"/>
      <c r="BNT336" s="223"/>
      <c r="BNU336" s="418"/>
      <c r="BNV336" s="418"/>
      <c r="BNW336" s="331"/>
      <c r="BNX336" s="332"/>
      <c r="BNY336" s="418"/>
      <c r="BNZ336" s="223"/>
      <c r="BOA336" s="223"/>
      <c r="BOB336" s="333"/>
      <c r="BOC336" s="333"/>
      <c r="BOD336" s="223"/>
      <c r="BOE336" s="418"/>
      <c r="BOF336" s="418"/>
      <c r="BOG336" s="331"/>
      <c r="BOH336" s="332"/>
      <c r="BOI336" s="418"/>
      <c r="BOJ336" s="223"/>
      <c r="BOK336" s="223"/>
      <c r="BOL336" s="333"/>
      <c r="BOM336" s="333"/>
      <c r="BON336" s="223"/>
      <c r="BOO336" s="418"/>
      <c r="BOP336" s="418"/>
      <c r="BOQ336" s="331"/>
      <c r="BOR336" s="332"/>
      <c r="BOS336" s="418"/>
      <c r="BOT336" s="223"/>
      <c r="BOU336" s="223"/>
      <c r="BOV336" s="333"/>
      <c r="BOW336" s="333"/>
      <c r="BOX336" s="223"/>
      <c r="BOY336" s="418"/>
      <c r="BOZ336" s="418"/>
      <c r="BPA336" s="331"/>
      <c r="BPB336" s="332"/>
      <c r="BPC336" s="418"/>
      <c r="BPD336" s="223"/>
      <c r="BPE336" s="223"/>
      <c r="BPF336" s="333"/>
      <c r="BPG336" s="333"/>
      <c r="BPH336" s="223"/>
      <c r="BPI336" s="418"/>
      <c r="BPJ336" s="418"/>
      <c r="BPK336" s="331"/>
      <c r="BPL336" s="332"/>
      <c r="BPM336" s="418"/>
      <c r="BPN336" s="223"/>
      <c r="BPO336" s="223"/>
      <c r="BPP336" s="333"/>
      <c r="BPQ336" s="333"/>
      <c r="BPR336" s="223"/>
      <c r="BPS336" s="418"/>
      <c r="BPT336" s="418"/>
      <c r="BPU336" s="331"/>
      <c r="BPV336" s="332"/>
      <c r="BPW336" s="418"/>
      <c r="BPX336" s="223"/>
      <c r="BPY336" s="223"/>
      <c r="BPZ336" s="333"/>
      <c r="BQA336" s="333"/>
      <c r="BQB336" s="223"/>
      <c r="BQC336" s="418"/>
      <c r="BQD336" s="418"/>
      <c r="BQE336" s="331"/>
      <c r="BQF336" s="332"/>
      <c r="BQG336" s="418"/>
      <c r="BQH336" s="223"/>
      <c r="BQI336" s="223"/>
      <c r="BQJ336" s="333"/>
      <c r="BQK336" s="333"/>
      <c r="BQL336" s="223"/>
      <c r="BQM336" s="418"/>
      <c r="BQN336" s="418"/>
      <c r="BQO336" s="331"/>
      <c r="BQP336" s="332"/>
      <c r="BQQ336" s="418"/>
      <c r="BQR336" s="223"/>
      <c r="BQS336" s="223"/>
      <c r="BQT336" s="333"/>
      <c r="BQU336" s="333"/>
      <c r="BQV336" s="223"/>
      <c r="BQW336" s="418"/>
      <c r="BQX336" s="418"/>
      <c r="BQY336" s="331"/>
      <c r="BQZ336" s="332"/>
      <c r="BRA336" s="418"/>
      <c r="BRB336" s="223"/>
      <c r="BRC336" s="223"/>
      <c r="BRD336" s="333"/>
      <c r="BRE336" s="333"/>
      <c r="BRF336" s="223"/>
      <c r="BRG336" s="418"/>
      <c r="BRH336" s="418"/>
      <c r="BRI336" s="331"/>
      <c r="BRJ336" s="332"/>
      <c r="BRK336" s="418"/>
      <c r="BRL336" s="223"/>
      <c r="BRM336" s="223"/>
      <c r="BRN336" s="333"/>
      <c r="BRO336" s="333"/>
      <c r="BRP336" s="223"/>
      <c r="BRQ336" s="418"/>
      <c r="BRR336" s="418"/>
      <c r="BRS336" s="331"/>
      <c r="BRT336" s="332"/>
      <c r="BRU336" s="418"/>
      <c r="BRV336" s="223"/>
      <c r="BRW336" s="223"/>
      <c r="BRX336" s="333"/>
      <c r="BRY336" s="333"/>
      <c r="BRZ336" s="223"/>
      <c r="BSA336" s="418"/>
      <c r="BSB336" s="418"/>
      <c r="BSC336" s="331"/>
      <c r="BSD336" s="332"/>
      <c r="BSE336" s="418"/>
      <c r="BSF336" s="223"/>
      <c r="BSG336" s="223"/>
      <c r="BSH336" s="333"/>
      <c r="BSI336" s="333"/>
      <c r="BSJ336" s="223"/>
      <c r="BSK336" s="418"/>
      <c r="BSL336" s="418"/>
      <c r="BSM336" s="331"/>
      <c r="BSN336" s="332"/>
      <c r="BSO336" s="418"/>
      <c r="BSP336" s="223"/>
      <c r="BSQ336" s="223"/>
      <c r="BSR336" s="333"/>
      <c r="BSS336" s="333"/>
      <c r="BST336" s="223"/>
      <c r="BSU336" s="418"/>
      <c r="BSV336" s="418"/>
      <c r="BSW336" s="331"/>
      <c r="BSX336" s="332"/>
      <c r="BSY336" s="418"/>
      <c r="BSZ336" s="223"/>
      <c r="BTA336" s="223"/>
      <c r="BTB336" s="333"/>
      <c r="BTC336" s="333"/>
      <c r="BTD336" s="223"/>
      <c r="BTE336" s="418"/>
      <c r="BTF336" s="418"/>
      <c r="BTG336" s="331"/>
      <c r="BTH336" s="332"/>
      <c r="BTI336" s="418"/>
      <c r="BTJ336" s="223"/>
      <c r="BTK336" s="223"/>
      <c r="BTL336" s="333"/>
      <c r="BTM336" s="333"/>
      <c r="BTN336" s="223"/>
      <c r="BTO336" s="418"/>
      <c r="BTP336" s="418"/>
      <c r="BTQ336" s="331"/>
      <c r="BTR336" s="332"/>
      <c r="BTS336" s="418"/>
      <c r="BTT336" s="223"/>
      <c r="BTU336" s="223"/>
      <c r="BTV336" s="333"/>
      <c r="BTW336" s="333"/>
      <c r="BTX336" s="223"/>
      <c r="BTY336" s="418"/>
      <c r="BTZ336" s="418"/>
      <c r="BUA336" s="331"/>
      <c r="BUB336" s="332"/>
      <c r="BUC336" s="418"/>
      <c r="BUD336" s="223"/>
      <c r="BUE336" s="223"/>
      <c r="BUF336" s="333"/>
      <c r="BUG336" s="333"/>
      <c r="BUH336" s="223"/>
      <c r="BUI336" s="418"/>
      <c r="BUJ336" s="418"/>
      <c r="BUK336" s="331"/>
      <c r="BUL336" s="332"/>
      <c r="BUM336" s="418"/>
      <c r="BUN336" s="223"/>
      <c r="BUO336" s="223"/>
      <c r="BUP336" s="333"/>
      <c r="BUQ336" s="333"/>
      <c r="BUR336" s="223"/>
      <c r="BUS336" s="418"/>
      <c r="BUT336" s="418"/>
      <c r="BUU336" s="331"/>
      <c r="BUV336" s="332"/>
      <c r="BUW336" s="418"/>
      <c r="BUX336" s="223"/>
      <c r="BUY336" s="223"/>
      <c r="BUZ336" s="333"/>
      <c r="BVA336" s="333"/>
      <c r="BVB336" s="223"/>
      <c r="BVC336" s="418"/>
      <c r="BVD336" s="418"/>
      <c r="BVE336" s="331"/>
      <c r="BVF336" s="332"/>
      <c r="BVG336" s="418"/>
      <c r="BVH336" s="223"/>
      <c r="BVI336" s="223"/>
      <c r="BVJ336" s="333"/>
      <c r="BVK336" s="333"/>
      <c r="BVL336" s="223"/>
      <c r="BVM336" s="418"/>
      <c r="BVN336" s="418"/>
      <c r="BVO336" s="331"/>
      <c r="BVP336" s="332"/>
      <c r="BVQ336" s="418"/>
      <c r="BVR336" s="223"/>
      <c r="BVS336" s="223"/>
      <c r="BVT336" s="333"/>
      <c r="BVU336" s="333"/>
      <c r="BVV336" s="223"/>
      <c r="BVW336" s="418"/>
      <c r="BVX336" s="418"/>
      <c r="BVY336" s="331"/>
      <c r="BVZ336" s="332"/>
      <c r="BWA336" s="418"/>
      <c r="BWB336" s="223"/>
      <c r="BWC336" s="223"/>
      <c r="BWD336" s="333"/>
      <c r="BWE336" s="333"/>
      <c r="BWF336" s="223"/>
      <c r="BWG336" s="418"/>
      <c r="BWH336" s="418"/>
      <c r="BWI336" s="331"/>
      <c r="BWJ336" s="332"/>
      <c r="BWK336" s="418"/>
      <c r="BWL336" s="223"/>
      <c r="BWM336" s="223"/>
      <c r="BWN336" s="333"/>
      <c r="BWO336" s="333"/>
      <c r="BWP336" s="223"/>
      <c r="BWQ336" s="418"/>
      <c r="BWR336" s="418"/>
      <c r="BWS336" s="331"/>
      <c r="BWT336" s="332"/>
      <c r="BWU336" s="418"/>
      <c r="BWV336" s="223"/>
      <c r="BWW336" s="223"/>
      <c r="BWX336" s="333"/>
      <c r="BWY336" s="333"/>
      <c r="BWZ336" s="223"/>
      <c r="BXA336" s="418"/>
      <c r="BXB336" s="418"/>
      <c r="BXC336" s="331"/>
      <c r="BXD336" s="332"/>
      <c r="BXE336" s="418"/>
      <c r="BXF336" s="223"/>
      <c r="BXG336" s="223"/>
      <c r="BXH336" s="333"/>
      <c r="BXI336" s="333"/>
      <c r="BXJ336" s="223"/>
      <c r="BXK336" s="418"/>
      <c r="BXL336" s="418"/>
      <c r="BXM336" s="331"/>
      <c r="BXN336" s="332"/>
      <c r="BXO336" s="418"/>
      <c r="BXP336" s="223"/>
      <c r="BXQ336" s="223"/>
      <c r="BXR336" s="333"/>
      <c r="BXS336" s="333"/>
      <c r="BXT336" s="223"/>
      <c r="BXU336" s="418"/>
      <c r="BXV336" s="418"/>
      <c r="BXW336" s="331"/>
      <c r="BXX336" s="332"/>
      <c r="BXY336" s="418"/>
      <c r="BXZ336" s="223"/>
      <c r="BYA336" s="223"/>
      <c r="BYB336" s="333"/>
      <c r="BYC336" s="333"/>
      <c r="BYD336" s="223"/>
      <c r="BYE336" s="418"/>
      <c r="BYF336" s="418"/>
      <c r="BYG336" s="331"/>
      <c r="BYH336" s="332"/>
      <c r="BYI336" s="418"/>
      <c r="BYJ336" s="223"/>
      <c r="BYK336" s="223"/>
      <c r="BYL336" s="333"/>
      <c r="BYM336" s="333"/>
      <c r="BYN336" s="223"/>
      <c r="BYO336" s="418"/>
      <c r="BYP336" s="418"/>
      <c r="BYQ336" s="331"/>
      <c r="BYR336" s="332"/>
      <c r="BYS336" s="418"/>
      <c r="BYT336" s="223"/>
      <c r="BYU336" s="223"/>
      <c r="BYV336" s="333"/>
      <c r="BYW336" s="333"/>
      <c r="BYX336" s="223"/>
      <c r="BYY336" s="418"/>
      <c r="BYZ336" s="418"/>
      <c r="BZA336" s="331"/>
      <c r="BZB336" s="332"/>
      <c r="BZC336" s="418"/>
      <c r="BZD336" s="223"/>
      <c r="BZE336" s="223"/>
      <c r="BZF336" s="333"/>
      <c r="BZG336" s="333"/>
      <c r="BZH336" s="223"/>
      <c r="BZI336" s="418"/>
      <c r="BZJ336" s="418"/>
      <c r="BZK336" s="331"/>
      <c r="BZL336" s="332"/>
      <c r="BZM336" s="418"/>
      <c r="BZN336" s="223"/>
      <c r="BZO336" s="223"/>
      <c r="BZP336" s="333"/>
      <c r="BZQ336" s="333"/>
      <c r="BZR336" s="223"/>
      <c r="BZS336" s="418"/>
      <c r="BZT336" s="418"/>
      <c r="BZU336" s="331"/>
      <c r="BZV336" s="332"/>
      <c r="BZW336" s="418"/>
      <c r="BZX336" s="223"/>
      <c r="BZY336" s="223"/>
      <c r="BZZ336" s="333"/>
      <c r="CAA336" s="333"/>
      <c r="CAB336" s="223"/>
      <c r="CAC336" s="418"/>
      <c r="CAD336" s="418"/>
      <c r="CAE336" s="331"/>
      <c r="CAF336" s="332"/>
      <c r="CAG336" s="418"/>
      <c r="CAH336" s="223"/>
      <c r="CAI336" s="223"/>
      <c r="CAJ336" s="333"/>
      <c r="CAK336" s="333"/>
      <c r="CAL336" s="223"/>
      <c r="CAM336" s="418"/>
      <c r="CAN336" s="418"/>
      <c r="CAO336" s="331"/>
      <c r="CAP336" s="332"/>
      <c r="CAQ336" s="418"/>
      <c r="CAR336" s="223"/>
      <c r="CAS336" s="223"/>
      <c r="CAT336" s="333"/>
      <c r="CAU336" s="333"/>
      <c r="CAV336" s="223"/>
      <c r="CAW336" s="418"/>
      <c r="CAX336" s="418"/>
      <c r="CAY336" s="331"/>
      <c r="CAZ336" s="332"/>
      <c r="CBA336" s="418"/>
      <c r="CBB336" s="223"/>
      <c r="CBC336" s="223"/>
      <c r="CBD336" s="333"/>
      <c r="CBE336" s="333"/>
      <c r="CBF336" s="223"/>
      <c r="CBG336" s="418"/>
      <c r="CBH336" s="418"/>
      <c r="CBI336" s="331"/>
      <c r="CBJ336" s="332"/>
      <c r="CBK336" s="418"/>
      <c r="CBL336" s="223"/>
      <c r="CBM336" s="223"/>
      <c r="CBN336" s="333"/>
      <c r="CBO336" s="333"/>
      <c r="CBP336" s="223"/>
      <c r="CBQ336" s="418"/>
      <c r="CBR336" s="418"/>
      <c r="CBS336" s="331"/>
      <c r="CBT336" s="332"/>
      <c r="CBU336" s="418"/>
      <c r="CBV336" s="223"/>
      <c r="CBW336" s="223"/>
      <c r="CBX336" s="333"/>
      <c r="CBY336" s="333"/>
      <c r="CBZ336" s="223"/>
      <c r="CCA336" s="418"/>
      <c r="CCB336" s="418"/>
      <c r="CCC336" s="331"/>
      <c r="CCD336" s="332"/>
      <c r="CCE336" s="418"/>
      <c r="CCF336" s="223"/>
      <c r="CCG336" s="223"/>
      <c r="CCH336" s="333"/>
      <c r="CCI336" s="333"/>
      <c r="CCJ336" s="223"/>
      <c r="CCK336" s="418"/>
      <c r="CCL336" s="418"/>
      <c r="CCM336" s="331"/>
      <c r="CCN336" s="332"/>
      <c r="CCO336" s="418"/>
      <c r="CCP336" s="223"/>
      <c r="CCQ336" s="223"/>
      <c r="CCR336" s="333"/>
      <c r="CCS336" s="333"/>
      <c r="CCT336" s="223"/>
      <c r="CCU336" s="418"/>
      <c r="CCV336" s="418"/>
      <c r="CCW336" s="331"/>
      <c r="CCX336" s="332"/>
      <c r="CCY336" s="418"/>
      <c r="CCZ336" s="223"/>
      <c r="CDA336" s="223"/>
      <c r="CDB336" s="333"/>
      <c r="CDC336" s="333"/>
      <c r="CDD336" s="223"/>
      <c r="CDE336" s="418"/>
      <c r="CDF336" s="418"/>
      <c r="CDG336" s="331"/>
      <c r="CDH336" s="332"/>
      <c r="CDI336" s="418"/>
      <c r="CDJ336" s="223"/>
      <c r="CDK336" s="223"/>
      <c r="CDL336" s="333"/>
      <c r="CDM336" s="333"/>
      <c r="CDN336" s="223"/>
      <c r="CDO336" s="418"/>
      <c r="CDP336" s="418"/>
      <c r="CDQ336" s="331"/>
      <c r="CDR336" s="332"/>
      <c r="CDS336" s="418"/>
      <c r="CDT336" s="223"/>
      <c r="CDU336" s="223"/>
      <c r="CDV336" s="333"/>
      <c r="CDW336" s="333"/>
      <c r="CDX336" s="223"/>
      <c r="CDY336" s="418"/>
      <c r="CDZ336" s="418"/>
      <c r="CEA336" s="331"/>
      <c r="CEB336" s="332"/>
      <c r="CEC336" s="418"/>
      <c r="CED336" s="223"/>
      <c r="CEE336" s="223"/>
      <c r="CEF336" s="333"/>
      <c r="CEG336" s="333"/>
      <c r="CEH336" s="223"/>
      <c r="CEI336" s="418"/>
      <c r="CEJ336" s="418"/>
      <c r="CEK336" s="331"/>
      <c r="CEL336" s="332"/>
      <c r="CEM336" s="418"/>
      <c r="CEN336" s="223"/>
      <c r="CEO336" s="223"/>
      <c r="CEP336" s="333"/>
      <c r="CEQ336" s="333"/>
      <c r="CER336" s="223"/>
      <c r="CES336" s="418"/>
      <c r="CET336" s="418"/>
      <c r="CEU336" s="331"/>
      <c r="CEV336" s="332"/>
      <c r="CEW336" s="418"/>
      <c r="CEX336" s="223"/>
      <c r="CEY336" s="223"/>
      <c r="CEZ336" s="333"/>
      <c r="CFA336" s="333"/>
      <c r="CFB336" s="223"/>
      <c r="CFC336" s="418"/>
      <c r="CFD336" s="418"/>
      <c r="CFE336" s="331"/>
      <c r="CFF336" s="332"/>
      <c r="CFG336" s="418"/>
      <c r="CFH336" s="223"/>
      <c r="CFI336" s="223"/>
      <c r="CFJ336" s="333"/>
      <c r="CFK336" s="333"/>
      <c r="CFL336" s="223"/>
      <c r="CFM336" s="418"/>
      <c r="CFN336" s="418"/>
      <c r="CFO336" s="331"/>
      <c r="CFP336" s="332"/>
      <c r="CFQ336" s="418"/>
      <c r="CFR336" s="223"/>
      <c r="CFS336" s="223"/>
      <c r="CFT336" s="333"/>
      <c r="CFU336" s="333"/>
      <c r="CFV336" s="223"/>
      <c r="CFW336" s="418"/>
      <c r="CFX336" s="418"/>
      <c r="CFY336" s="331"/>
      <c r="CFZ336" s="332"/>
      <c r="CGA336" s="418"/>
      <c r="CGB336" s="223"/>
      <c r="CGC336" s="223"/>
      <c r="CGD336" s="333"/>
      <c r="CGE336" s="333"/>
      <c r="CGF336" s="223"/>
      <c r="CGG336" s="418"/>
      <c r="CGH336" s="418"/>
      <c r="CGI336" s="331"/>
      <c r="CGJ336" s="332"/>
      <c r="CGK336" s="418"/>
      <c r="CGL336" s="223"/>
      <c r="CGM336" s="223"/>
      <c r="CGN336" s="333"/>
      <c r="CGO336" s="333"/>
      <c r="CGP336" s="223"/>
      <c r="CGQ336" s="418"/>
      <c r="CGR336" s="418"/>
      <c r="CGS336" s="331"/>
      <c r="CGT336" s="332"/>
      <c r="CGU336" s="418"/>
      <c r="CGV336" s="223"/>
      <c r="CGW336" s="223"/>
      <c r="CGX336" s="333"/>
      <c r="CGY336" s="333"/>
      <c r="CGZ336" s="223"/>
      <c r="CHA336" s="418"/>
      <c r="CHB336" s="418"/>
      <c r="CHC336" s="331"/>
      <c r="CHD336" s="332"/>
      <c r="CHE336" s="418"/>
      <c r="CHF336" s="223"/>
      <c r="CHG336" s="223"/>
      <c r="CHH336" s="333"/>
      <c r="CHI336" s="333"/>
      <c r="CHJ336" s="223"/>
      <c r="CHK336" s="418"/>
      <c r="CHL336" s="418"/>
      <c r="CHM336" s="331"/>
      <c r="CHN336" s="332"/>
      <c r="CHO336" s="418"/>
      <c r="CHP336" s="223"/>
      <c r="CHQ336" s="223"/>
      <c r="CHR336" s="333"/>
      <c r="CHS336" s="333"/>
      <c r="CHT336" s="223"/>
      <c r="CHU336" s="418"/>
      <c r="CHV336" s="418"/>
      <c r="CHW336" s="331"/>
      <c r="CHX336" s="332"/>
      <c r="CHY336" s="418"/>
      <c r="CHZ336" s="223"/>
      <c r="CIA336" s="223"/>
      <c r="CIB336" s="333"/>
      <c r="CIC336" s="333"/>
      <c r="CID336" s="223"/>
      <c r="CIE336" s="418"/>
      <c r="CIF336" s="418"/>
      <c r="CIG336" s="331"/>
      <c r="CIH336" s="332"/>
      <c r="CII336" s="418"/>
      <c r="CIJ336" s="223"/>
      <c r="CIK336" s="223"/>
      <c r="CIL336" s="333"/>
      <c r="CIM336" s="333"/>
      <c r="CIN336" s="223"/>
      <c r="CIO336" s="418"/>
      <c r="CIP336" s="418"/>
      <c r="CIQ336" s="331"/>
      <c r="CIR336" s="332"/>
      <c r="CIS336" s="418"/>
      <c r="CIT336" s="223"/>
      <c r="CIU336" s="223"/>
      <c r="CIV336" s="333"/>
      <c r="CIW336" s="333"/>
      <c r="CIX336" s="223"/>
      <c r="CIY336" s="418"/>
      <c r="CIZ336" s="418"/>
      <c r="CJA336" s="331"/>
      <c r="CJB336" s="332"/>
      <c r="CJC336" s="418"/>
      <c r="CJD336" s="223"/>
      <c r="CJE336" s="223"/>
      <c r="CJF336" s="333"/>
      <c r="CJG336" s="333"/>
      <c r="CJH336" s="223"/>
      <c r="CJI336" s="418"/>
      <c r="CJJ336" s="418"/>
      <c r="CJK336" s="331"/>
      <c r="CJL336" s="332"/>
      <c r="CJM336" s="418"/>
      <c r="CJN336" s="223"/>
      <c r="CJO336" s="223"/>
      <c r="CJP336" s="333"/>
      <c r="CJQ336" s="333"/>
      <c r="CJR336" s="223"/>
      <c r="CJS336" s="418"/>
      <c r="CJT336" s="418"/>
      <c r="CJU336" s="331"/>
      <c r="CJV336" s="332"/>
      <c r="CJW336" s="418"/>
      <c r="CJX336" s="223"/>
      <c r="CJY336" s="223"/>
      <c r="CJZ336" s="333"/>
      <c r="CKA336" s="333"/>
      <c r="CKB336" s="223"/>
      <c r="CKC336" s="418"/>
      <c r="CKD336" s="418"/>
      <c r="CKE336" s="331"/>
      <c r="CKF336" s="332"/>
      <c r="CKG336" s="418"/>
      <c r="CKH336" s="223"/>
      <c r="CKI336" s="223"/>
      <c r="CKJ336" s="333"/>
      <c r="CKK336" s="333"/>
      <c r="CKL336" s="223"/>
      <c r="CKM336" s="418"/>
      <c r="CKN336" s="418"/>
      <c r="CKO336" s="331"/>
      <c r="CKP336" s="332"/>
      <c r="CKQ336" s="418"/>
      <c r="CKR336" s="223"/>
      <c r="CKS336" s="223"/>
      <c r="CKT336" s="333"/>
      <c r="CKU336" s="333"/>
      <c r="CKV336" s="223"/>
      <c r="CKW336" s="418"/>
      <c r="CKX336" s="418"/>
      <c r="CKY336" s="331"/>
      <c r="CKZ336" s="332"/>
      <c r="CLA336" s="418"/>
      <c r="CLB336" s="223"/>
      <c r="CLC336" s="223"/>
      <c r="CLD336" s="333"/>
      <c r="CLE336" s="333"/>
      <c r="CLF336" s="223"/>
      <c r="CLG336" s="418"/>
      <c r="CLH336" s="418"/>
      <c r="CLI336" s="331"/>
      <c r="CLJ336" s="332"/>
      <c r="CLK336" s="418"/>
      <c r="CLL336" s="223"/>
      <c r="CLM336" s="223"/>
      <c r="CLN336" s="333"/>
      <c r="CLO336" s="333"/>
      <c r="CLP336" s="223"/>
      <c r="CLQ336" s="418"/>
      <c r="CLR336" s="418"/>
      <c r="CLS336" s="331"/>
      <c r="CLT336" s="332"/>
      <c r="CLU336" s="418"/>
      <c r="CLV336" s="223"/>
      <c r="CLW336" s="223"/>
      <c r="CLX336" s="333"/>
      <c r="CLY336" s="333"/>
      <c r="CLZ336" s="223"/>
      <c r="CMA336" s="418"/>
      <c r="CMB336" s="418"/>
      <c r="CMC336" s="331"/>
      <c r="CMD336" s="332"/>
      <c r="CME336" s="418"/>
      <c r="CMF336" s="223"/>
      <c r="CMG336" s="223"/>
      <c r="CMH336" s="333"/>
      <c r="CMI336" s="333"/>
      <c r="CMJ336" s="223"/>
      <c r="CMK336" s="418"/>
      <c r="CML336" s="418"/>
      <c r="CMM336" s="331"/>
      <c r="CMN336" s="332"/>
      <c r="CMO336" s="418"/>
      <c r="CMP336" s="223"/>
      <c r="CMQ336" s="223"/>
      <c r="CMR336" s="333"/>
      <c r="CMS336" s="333"/>
      <c r="CMT336" s="223"/>
      <c r="CMU336" s="418"/>
      <c r="CMV336" s="418"/>
      <c r="CMW336" s="331"/>
      <c r="CMX336" s="332"/>
      <c r="CMY336" s="418"/>
      <c r="CMZ336" s="223"/>
      <c r="CNA336" s="223"/>
      <c r="CNB336" s="333"/>
      <c r="CNC336" s="333"/>
      <c r="CND336" s="223"/>
      <c r="CNE336" s="418"/>
      <c r="CNF336" s="418"/>
      <c r="CNG336" s="331"/>
      <c r="CNH336" s="332"/>
      <c r="CNI336" s="418"/>
      <c r="CNJ336" s="223"/>
      <c r="CNK336" s="223"/>
      <c r="CNL336" s="333"/>
      <c r="CNM336" s="333"/>
      <c r="CNN336" s="223"/>
      <c r="CNO336" s="418"/>
      <c r="CNP336" s="418"/>
      <c r="CNQ336" s="331"/>
      <c r="CNR336" s="332"/>
      <c r="CNS336" s="418"/>
      <c r="CNT336" s="223"/>
      <c r="CNU336" s="223"/>
      <c r="CNV336" s="333"/>
      <c r="CNW336" s="333"/>
      <c r="CNX336" s="223"/>
      <c r="CNY336" s="418"/>
      <c r="CNZ336" s="418"/>
      <c r="COA336" s="331"/>
      <c r="COB336" s="332"/>
      <c r="COC336" s="418"/>
      <c r="COD336" s="223"/>
      <c r="COE336" s="223"/>
      <c r="COF336" s="333"/>
      <c r="COG336" s="333"/>
      <c r="COH336" s="223"/>
      <c r="COI336" s="418"/>
      <c r="COJ336" s="418"/>
      <c r="COK336" s="331"/>
      <c r="COL336" s="332"/>
      <c r="COM336" s="418"/>
      <c r="CON336" s="223"/>
      <c r="COO336" s="223"/>
      <c r="COP336" s="333"/>
      <c r="COQ336" s="333"/>
      <c r="COR336" s="223"/>
      <c r="COS336" s="418"/>
      <c r="COT336" s="418"/>
      <c r="COU336" s="331"/>
      <c r="COV336" s="332"/>
      <c r="COW336" s="418"/>
      <c r="COX336" s="223"/>
      <c r="COY336" s="223"/>
      <c r="COZ336" s="333"/>
      <c r="CPA336" s="333"/>
      <c r="CPB336" s="223"/>
      <c r="CPC336" s="418"/>
      <c r="CPD336" s="418"/>
      <c r="CPE336" s="331"/>
      <c r="CPF336" s="332"/>
      <c r="CPG336" s="418"/>
      <c r="CPH336" s="223"/>
      <c r="CPI336" s="223"/>
      <c r="CPJ336" s="333"/>
      <c r="CPK336" s="333"/>
      <c r="CPL336" s="223"/>
      <c r="CPM336" s="418"/>
      <c r="CPN336" s="418"/>
      <c r="CPO336" s="331"/>
      <c r="CPP336" s="332"/>
      <c r="CPQ336" s="418"/>
      <c r="CPR336" s="223"/>
      <c r="CPS336" s="223"/>
      <c r="CPT336" s="333"/>
      <c r="CPU336" s="333"/>
      <c r="CPV336" s="223"/>
      <c r="CPW336" s="418"/>
      <c r="CPX336" s="418"/>
      <c r="CPY336" s="331"/>
      <c r="CPZ336" s="332"/>
      <c r="CQA336" s="418"/>
      <c r="CQB336" s="223"/>
      <c r="CQC336" s="223"/>
      <c r="CQD336" s="333"/>
      <c r="CQE336" s="333"/>
      <c r="CQF336" s="223"/>
      <c r="CQG336" s="418"/>
      <c r="CQH336" s="418"/>
      <c r="CQI336" s="331"/>
      <c r="CQJ336" s="332"/>
      <c r="CQK336" s="418"/>
      <c r="CQL336" s="223"/>
      <c r="CQM336" s="223"/>
      <c r="CQN336" s="333"/>
      <c r="CQO336" s="333"/>
      <c r="CQP336" s="223"/>
      <c r="CQQ336" s="418"/>
      <c r="CQR336" s="418"/>
      <c r="CQS336" s="331"/>
      <c r="CQT336" s="332"/>
      <c r="CQU336" s="418"/>
      <c r="CQV336" s="223"/>
      <c r="CQW336" s="223"/>
      <c r="CQX336" s="333"/>
      <c r="CQY336" s="333"/>
      <c r="CQZ336" s="223"/>
      <c r="CRA336" s="418"/>
      <c r="CRB336" s="418"/>
      <c r="CRC336" s="331"/>
      <c r="CRD336" s="332"/>
      <c r="CRE336" s="418"/>
      <c r="CRF336" s="223"/>
      <c r="CRG336" s="223"/>
      <c r="CRH336" s="333"/>
      <c r="CRI336" s="333"/>
      <c r="CRJ336" s="223"/>
      <c r="CRK336" s="418"/>
      <c r="CRL336" s="418"/>
      <c r="CRM336" s="331"/>
      <c r="CRN336" s="332"/>
      <c r="CRO336" s="418"/>
      <c r="CRP336" s="223"/>
      <c r="CRQ336" s="223"/>
      <c r="CRR336" s="333"/>
      <c r="CRS336" s="333"/>
      <c r="CRT336" s="223"/>
      <c r="CRU336" s="418"/>
      <c r="CRV336" s="418"/>
      <c r="CRW336" s="331"/>
      <c r="CRX336" s="332"/>
      <c r="CRY336" s="418"/>
      <c r="CRZ336" s="223"/>
      <c r="CSA336" s="223"/>
      <c r="CSB336" s="333"/>
      <c r="CSC336" s="333"/>
      <c r="CSD336" s="223"/>
      <c r="CSE336" s="418"/>
      <c r="CSF336" s="418"/>
      <c r="CSG336" s="331"/>
      <c r="CSH336" s="332"/>
      <c r="CSI336" s="418"/>
      <c r="CSJ336" s="223"/>
      <c r="CSK336" s="223"/>
      <c r="CSL336" s="333"/>
      <c r="CSM336" s="333"/>
      <c r="CSN336" s="223"/>
      <c r="CSO336" s="418"/>
      <c r="CSP336" s="418"/>
      <c r="CSQ336" s="331"/>
      <c r="CSR336" s="332"/>
      <c r="CSS336" s="418"/>
      <c r="CST336" s="223"/>
      <c r="CSU336" s="223"/>
      <c r="CSV336" s="333"/>
      <c r="CSW336" s="333"/>
      <c r="CSX336" s="223"/>
      <c r="CSY336" s="418"/>
      <c r="CSZ336" s="418"/>
      <c r="CTA336" s="331"/>
      <c r="CTB336" s="332"/>
      <c r="CTC336" s="418"/>
      <c r="CTD336" s="223"/>
      <c r="CTE336" s="223"/>
      <c r="CTF336" s="333"/>
      <c r="CTG336" s="333"/>
      <c r="CTH336" s="223"/>
      <c r="CTI336" s="418"/>
      <c r="CTJ336" s="418"/>
      <c r="CTK336" s="331"/>
      <c r="CTL336" s="332"/>
      <c r="CTM336" s="418"/>
      <c r="CTN336" s="223"/>
      <c r="CTO336" s="223"/>
      <c r="CTP336" s="333"/>
      <c r="CTQ336" s="333"/>
      <c r="CTR336" s="223"/>
      <c r="CTS336" s="418"/>
      <c r="CTT336" s="418"/>
      <c r="CTU336" s="331"/>
      <c r="CTV336" s="332"/>
      <c r="CTW336" s="418"/>
      <c r="CTX336" s="223"/>
      <c r="CTY336" s="223"/>
      <c r="CTZ336" s="333"/>
      <c r="CUA336" s="333"/>
      <c r="CUB336" s="223"/>
      <c r="CUC336" s="418"/>
      <c r="CUD336" s="418"/>
      <c r="CUE336" s="331"/>
      <c r="CUF336" s="332"/>
      <c r="CUG336" s="418"/>
      <c r="CUH336" s="223"/>
      <c r="CUI336" s="223"/>
      <c r="CUJ336" s="333"/>
      <c r="CUK336" s="333"/>
      <c r="CUL336" s="223"/>
      <c r="CUM336" s="418"/>
      <c r="CUN336" s="418"/>
      <c r="CUO336" s="331"/>
      <c r="CUP336" s="332"/>
      <c r="CUQ336" s="418"/>
      <c r="CUR336" s="223"/>
      <c r="CUS336" s="223"/>
      <c r="CUT336" s="333"/>
      <c r="CUU336" s="333"/>
      <c r="CUV336" s="223"/>
      <c r="CUW336" s="418"/>
      <c r="CUX336" s="418"/>
      <c r="CUY336" s="331"/>
      <c r="CUZ336" s="332"/>
      <c r="CVA336" s="418"/>
      <c r="CVB336" s="223"/>
      <c r="CVC336" s="223"/>
      <c r="CVD336" s="333"/>
      <c r="CVE336" s="333"/>
      <c r="CVF336" s="223"/>
      <c r="CVG336" s="418"/>
      <c r="CVH336" s="418"/>
      <c r="CVI336" s="331"/>
      <c r="CVJ336" s="332"/>
      <c r="CVK336" s="418"/>
      <c r="CVL336" s="223"/>
      <c r="CVM336" s="223"/>
      <c r="CVN336" s="333"/>
      <c r="CVO336" s="333"/>
      <c r="CVP336" s="223"/>
      <c r="CVQ336" s="418"/>
      <c r="CVR336" s="418"/>
      <c r="CVS336" s="331"/>
      <c r="CVT336" s="332"/>
      <c r="CVU336" s="418"/>
      <c r="CVV336" s="223"/>
      <c r="CVW336" s="223"/>
      <c r="CVX336" s="333"/>
      <c r="CVY336" s="333"/>
      <c r="CVZ336" s="223"/>
      <c r="CWA336" s="418"/>
      <c r="CWB336" s="418"/>
      <c r="CWC336" s="331"/>
      <c r="CWD336" s="332"/>
      <c r="CWE336" s="418"/>
      <c r="CWF336" s="223"/>
      <c r="CWG336" s="223"/>
      <c r="CWH336" s="333"/>
      <c r="CWI336" s="333"/>
      <c r="CWJ336" s="223"/>
      <c r="CWK336" s="418"/>
      <c r="CWL336" s="418"/>
      <c r="CWM336" s="331"/>
      <c r="CWN336" s="332"/>
      <c r="CWO336" s="418"/>
      <c r="CWP336" s="223"/>
      <c r="CWQ336" s="223"/>
      <c r="CWR336" s="333"/>
      <c r="CWS336" s="333"/>
      <c r="CWT336" s="223"/>
      <c r="CWU336" s="418"/>
      <c r="CWV336" s="418"/>
      <c r="CWW336" s="331"/>
      <c r="CWX336" s="332"/>
      <c r="CWY336" s="418"/>
      <c r="CWZ336" s="223"/>
      <c r="CXA336" s="223"/>
      <c r="CXB336" s="333"/>
      <c r="CXC336" s="333"/>
      <c r="CXD336" s="223"/>
      <c r="CXE336" s="418"/>
      <c r="CXF336" s="418"/>
      <c r="CXG336" s="331"/>
      <c r="CXH336" s="332"/>
      <c r="CXI336" s="418"/>
      <c r="CXJ336" s="223"/>
      <c r="CXK336" s="223"/>
      <c r="CXL336" s="333"/>
      <c r="CXM336" s="333"/>
      <c r="CXN336" s="223"/>
      <c r="CXO336" s="418"/>
      <c r="CXP336" s="418"/>
      <c r="CXQ336" s="331"/>
      <c r="CXR336" s="332"/>
      <c r="CXS336" s="418"/>
      <c r="CXT336" s="223"/>
      <c r="CXU336" s="223"/>
      <c r="CXV336" s="333"/>
      <c r="CXW336" s="333"/>
      <c r="CXX336" s="223"/>
      <c r="CXY336" s="418"/>
      <c r="CXZ336" s="418"/>
      <c r="CYA336" s="331"/>
      <c r="CYB336" s="332"/>
      <c r="CYC336" s="418"/>
      <c r="CYD336" s="223"/>
      <c r="CYE336" s="223"/>
      <c r="CYF336" s="333"/>
      <c r="CYG336" s="333"/>
      <c r="CYH336" s="223"/>
      <c r="CYI336" s="418"/>
      <c r="CYJ336" s="418"/>
      <c r="CYK336" s="331"/>
      <c r="CYL336" s="332"/>
      <c r="CYM336" s="418"/>
      <c r="CYN336" s="223"/>
      <c r="CYO336" s="223"/>
      <c r="CYP336" s="333"/>
      <c r="CYQ336" s="333"/>
      <c r="CYR336" s="223"/>
      <c r="CYS336" s="418"/>
      <c r="CYT336" s="418"/>
      <c r="CYU336" s="331"/>
      <c r="CYV336" s="332"/>
      <c r="CYW336" s="418"/>
      <c r="CYX336" s="223"/>
      <c r="CYY336" s="223"/>
      <c r="CYZ336" s="333"/>
      <c r="CZA336" s="333"/>
      <c r="CZB336" s="223"/>
      <c r="CZC336" s="418"/>
      <c r="CZD336" s="418"/>
      <c r="CZE336" s="331"/>
      <c r="CZF336" s="332"/>
      <c r="CZG336" s="418"/>
      <c r="CZH336" s="223"/>
      <c r="CZI336" s="223"/>
      <c r="CZJ336" s="333"/>
      <c r="CZK336" s="333"/>
      <c r="CZL336" s="223"/>
      <c r="CZM336" s="418"/>
      <c r="CZN336" s="418"/>
      <c r="CZO336" s="331"/>
      <c r="CZP336" s="332"/>
      <c r="CZQ336" s="418"/>
      <c r="CZR336" s="223"/>
      <c r="CZS336" s="223"/>
      <c r="CZT336" s="333"/>
      <c r="CZU336" s="333"/>
      <c r="CZV336" s="223"/>
      <c r="CZW336" s="418"/>
      <c r="CZX336" s="418"/>
      <c r="CZY336" s="331"/>
      <c r="CZZ336" s="332"/>
      <c r="DAA336" s="418"/>
      <c r="DAB336" s="223"/>
      <c r="DAC336" s="223"/>
      <c r="DAD336" s="333"/>
      <c r="DAE336" s="333"/>
      <c r="DAF336" s="223"/>
      <c r="DAG336" s="418"/>
      <c r="DAH336" s="418"/>
      <c r="DAI336" s="331"/>
      <c r="DAJ336" s="332"/>
      <c r="DAK336" s="418"/>
      <c r="DAL336" s="223"/>
      <c r="DAM336" s="223"/>
      <c r="DAN336" s="333"/>
      <c r="DAO336" s="333"/>
      <c r="DAP336" s="223"/>
      <c r="DAQ336" s="418"/>
      <c r="DAR336" s="418"/>
      <c r="DAS336" s="331"/>
      <c r="DAT336" s="332"/>
      <c r="DAU336" s="418"/>
      <c r="DAV336" s="223"/>
      <c r="DAW336" s="223"/>
      <c r="DAX336" s="333"/>
      <c r="DAY336" s="333"/>
      <c r="DAZ336" s="223"/>
      <c r="DBA336" s="418"/>
      <c r="DBB336" s="418"/>
      <c r="DBC336" s="331"/>
      <c r="DBD336" s="332"/>
      <c r="DBE336" s="418"/>
      <c r="DBF336" s="223"/>
      <c r="DBG336" s="223"/>
      <c r="DBH336" s="333"/>
      <c r="DBI336" s="333"/>
      <c r="DBJ336" s="223"/>
      <c r="DBK336" s="418"/>
      <c r="DBL336" s="418"/>
      <c r="DBM336" s="331"/>
      <c r="DBN336" s="332"/>
      <c r="DBO336" s="418"/>
      <c r="DBP336" s="223"/>
      <c r="DBQ336" s="223"/>
      <c r="DBR336" s="333"/>
      <c r="DBS336" s="333"/>
      <c r="DBT336" s="223"/>
      <c r="DBU336" s="418"/>
      <c r="DBV336" s="418"/>
      <c r="DBW336" s="331"/>
      <c r="DBX336" s="332"/>
      <c r="DBY336" s="418"/>
      <c r="DBZ336" s="223"/>
      <c r="DCA336" s="223"/>
      <c r="DCB336" s="333"/>
      <c r="DCC336" s="333"/>
      <c r="DCD336" s="223"/>
      <c r="DCE336" s="418"/>
      <c r="DCF336" s="418"/>
      <c r="DCG336" s="331"/>
      <c r="DCH336" s="332"/>
      <c r="DCI336" s="418"/>
      <c r="DCJ336" s="223"/>
      <c r="DCK336" s="223"/>
      <c r="DCL336" s="333"/>
      <c r="DCM336" s="333"/>
      <c r="DCN336" s="223"/>
      <c r="DCO336" s="418"/>
      <c r="DCP336" s="418"/>
      <c r="DCQ336" s="331"/>
      <c r="DCR336" s="332"/>
      <c r="DCS336" s="418"/>
      <c r="DCT336" s="223"/>
      <c r="DCU336" s="223"/>
      <c r="DCV336" s="333"/>
      <c r="DCW336" s="333"/>
      <c r="DCX336" s="223"/>
      <c r="DCY336" s="418"/>
      <c r="DCZ336" s="418"/>
      <c r="DDA336" s="331"/>
      <c r="DDB336" s="332"/>
      <c r="DDC336" s="418"/>
      <c r="DDD336" s="223"/>
      <c r="DDE336" s="223"/>
      <c r="DDF336" s="333"/>
      <c r="DDG336" s="333"/>
      <c r="DDH336" s="223"/>
      <c r="DDI336" s="418"/>
      <c r="DDJ336" s="418"/>
      <c r="DDK336" s="331"/>
      <c r="DDL336" s="332"/>
      <c r="DDM336" s="418"/>
      <c r="DDN336" s="223"/>
      <c r="DDO336" s="223"/>
      <c r="DDP336" s="333"/>
      <c r="DDQ336" s="333"/>
      <c r="DDR336" s="223"/>
      <c r="DDS336" s="418"/>
      <c r="DDT336" s="418"/>
      <c r="DDU336" s="331"/>
      <c r="DDV336" s="332"/>
      <c r="DDW336" s="418"/>
      <c r="DDX336" s="223"/>
      <c r="DDY336" s="223"/>
      <c r="DDZ336" s="333"/>
      <c r="DEA336" s="333"/>
      <c r="DEB336" s="223"/>
      <c r="DEC336" s="418"/>
      <c r="DED336" s="418"/>
      <c r="DEE336" s="331"/>
      <c r="DEF336" s="332"/>
      <c r="DEG336" s="418"/>
      <c r="DEH336" s="223"/>
      <c r="DEI336" s="223"/>
      <c r="DEJ336" s="333"/>
      <c r="DEK336" s="333"/>
      <c r="DEL336" s="223"/>
      <c r="DEM336" s="418"/>
      <c r="DEN336" s="418"/>
      <c r="DEO336" s="331"/>
      <c r="DEP336" s="332"/>
      <c r="DEQ336" s="418"/>
      <c r="DER336" s="223"/>
      <c r="DES336" s="223"/>
      <c r="DET336" s="333"/>
      <c r="DEU336" s="333"/>
      <c r="DEV336" s="223"/>
      <c r="DEW336" s="418"/>
      <c r="DEX336" s="418"/>
      <c r="DEY336" s="331"/>
      <c r="DEZ336" s="332"/>
      <c r="DFA336" s="418"/>
      <c r="DFB336" s="223"/>
      <c r="DFC336" s="223"/>
      <c r="DFD336" s="333"/>
      <c r="DFE336" s="333"/>
      <c r="DFF336" s="223"/>
      <c r="DFG336" s="418"/>
      <c r="DFH336" s="418"/>
      <c r="DFI336" s="331"/>
      <c r="DFJ336" s="332"/>
      <c r="DFK336" s="418"/>
      <c r="DFL336" s="223"/>
      <c r="DFM336" s="223"/>
      <c r="DFN336" s="333"/>
      <c r="DFO336" s="333"/>
      <c r="DFP336" s="223"/>
      <c r="DFQ336" s="418"/>
      <c r="DFR336" s="418"/>
      <c r="DFS336" s="331"/>
      <c r="DFT336" s="332"/>
      <c r="DFU336" s="418"/>
      <c r="DFV336" s="223"/>
      <c r="DFW336" s="223"/>
      <c r="DFX336" s="333"/>
      <c r="DFY336" s="333"/>
      <c r="DFZ336" s="223"/>
      <c r="DGA336" s="418"/>
      <c r="DGB336" s="418"/>
      <c r="DGC336" s="331"/>
      <c r="DGD336" s="332"/>
      <c r="DGE336" s="418"/>
      <c r="DGF336" s="223"/>
      <c r="DGG336" s="223"/>
      <c r="DGH336" s="333"/>
      <c r="DGI336" s="333"/>
      <c r="DGJ336" s="223"/>
      <c r="DGK336" s="418"/>
      <c r="DGL336" s="418"/>
      <c r="DGM336" s="331"/>
      <c r="DGN336" s="332"/>
      <c r="DGO336" s="418"/>
      <c r="DGP336" s="223"/>
      <c r="DGQ336" s="223"/>
      <c r="DGR336" s="333"/>
      <c r="DGS336" s="333"/>
      <c r="DGT336" s="223"/>
      <c r="DGU336" s="418"/>
      <c r="DGV336" s="418"/>
      <c r="DGW336" s="331"/>
      <c r="DGX336" s="332"/>
      <c r="DGY336" s="418"/>
      <c r="DGZ336" s="223"/>
      <c r="DHA336" s="223"/>
      <c r="DHB336" s="333"/>
      <c r="DHC336" s="333"/>
      <c r="DHD336" s="223"/>
      <c r="DHE336" s="418"/>
      <c r="DHF336" s="418"/>
      <c r="DHG336" s="331"/>
      <c r="DHH336" s="332"/>
      <c r="DHI336" s="418"/>
      <c r="DHJ336" s="223"/>
      <c r="DHK336" s="223"/>
      <c r="DHL336" s="333"/>
      <c r="DHM336" s="333"/>
      <c r="DHN336" s="223"/>
      <c r="DHO336" s="418"/>
      <c r="DHP336" s="418"/>
      <c r="DHQ336" s="331"/>
      <c r="DHR336" s="332"/>
      <c r="DHS336" s="418"/>
      <c r="DHT336" s="223"/>
      <c r="DHU336" s="223"/>
      <c r="DHV336" s="333"/>
      <c r="DHW336" s="333"/>
      <c r="DHX336" s="223"/>
      <c r="DHY336" s="418"/>
      <c r="DHZ336" s="418"/>
      <c r="DIA336" s="331"/>
      <c r="DIB336" s="332"/>
      <c r="DIC336" s="418"/>
      <c r="DID336" s="223"/>
      <c r="DIE336" s="223"/>
      <c r="DIF336" s="333"/>
      <c r="DIG336" s="333"/>
      <c r="DIH336" s="223"/>
      <c r="DII336" s="418"/>
      <c r="DIJ336" s="418"/>
      <c r="DIK336" s="331"/>
      <c r="DIL336" s="332"/>
      <c r="DIM336" s="418"/>
      <c r="DIN336" s="223"/>
      <c r="DIO336" s="223"/>
      <c r="DIP336" s="333"/>
      <c r="DIQ336" s="333"/>
      <c r="DIR336" s="223"/>
      <c r="DIS336" s="418"/>
      <c r="DIT336" s="418"/>
      <c r="DIU336" s="331"/>
      <c r="DIV336" s="332"/>
      <c r="DIW336" s="418"/>
      <c r="DIX336" s="223"/>
      <c r="DIY336" s="223"/>
      <c r="DIZ336" s="333"/>
      <c r="DJA336" s="333"/>
      <c r="DJB336" s="223"/>
      <c r="DJC336" s="418"/>
      <c r="DJD336" s="418"/>
      <c r="DJE336" s="331"/>
      <c r="DJF336" s="332"/>
      <c r="DJG336" s="418"/>
      <c r="DJH336" s="223"/>
      <c r="DJI336" s="223"/>
      <c r="DJJ336" s="333"/>
      <c r="DJK336" s="333"/>
      <c r="DJL336" s="223"/>
      <c r="DJM336" s="418"/>
      <c r="DJN336" s="418"/>
      <c r="DJO336" s="331"/>
      <c r="DJP336" s="332"/>
      <c r="DJQ336" s="418"/>
      <c r="DJR336" s="223"/>
      <c r="DJS336" s="223"/>
      <c r="DJT336" s="333"/>
      <c r="DJU336" s="333"/>
      <c r="DJV336" s="223"/>
      <c r="DJW336" s="418"/>
      <c r="DJX336" s="418"/>
      <c r="DJY336" s="331"/>
      <c r="DJZ336" s="332"/>
      <c r="DKA336" s="418"/>
      <c r="DKB336" s="223"/>
      <c r="DKC336" s="223"/>
      <c r="DKD336" s="333"/>
      <c r="DKE336" s="333"/>
      <c r="DKF336" s="223"/>
      <c r="DKG336" s="418"/>
      <c r="DKH336" s="418"/>
      <c r="DKI336" s="331"/>
      <c r="DKJ336" s="332"/>
      <c r="DKK336" s="418"/>
      <c r="DKL336" s="223"/>
      <c r="DKM336" s="223"/>
      <c r="DKN336" s="333"/>
      <c r="DKO336" s="333"/>
      <c r="DKP336" s="223"/>
      <c r="DKQ336" s="418"/>
      <c r="DKR336" s="418"/>
      <c r="DKS336" s="331"/>
      <c r="DKT336" s="332"/>
      <c r="DKU336" s="418"/>
      <c r="DKV336" s="223"/>
      <c r="DKW336" s="223"/>
      <c r="DKX336" s="333"/>
      <c r="DKY336" s="333"/>
      <c r="DKZ336" s="223"/>
      <c r="DLA336" s="418"/>
      <c r="DLB336" s="418"/>
      <c r="DLC336" s="331"/>
      <c r="DLD336" s="332"/>
      <c r="DLE336" s="418"/>
      <c r="DLF336" s="223"/>
      <c r="DLG336" s="223"/>
      <c r="DLH336" s="333"/>
      <c r="DLI336" s="333"/>
      <c r="DLJ336" s="223"/>
      <c r="DLK336" s="418"/>
      <c r="DLL336" s="418"/>
      <c r="DLM336" s="331"/>
      <c r="DLN336" s="332"/>
      <c r="DLO336" s="418"/>
      <c r="DLP336" s="223"/>
      <c r="DLQ336" s="223"/>
      <c r="DLR336" s="333"/>
      <c r="DLS336" s="333"/>
      <c r="DLT336" s="223"/>
      <c r="DLU336" s="418"/>
      <c r="DLV336" s="418"/>
      <c r="DLW336" s="331"/>
      <c r="DLX336" s="332"/>
      <c r="DLY336" s="418"/>
      <c r="DLZ336" s="223"/>
      <c r="DMA336" s="223"/>
      <c r="DMB336" s="333"/>
      <c r="DMC336" s="333"/>
      <c r="DMD336" s="223"/>
      <c r="DME336" s="418"/>
      <c r="DMF336" s="418"/>
      <c r="DMG336" s="331"/>
      <c r="DMH336" s="332"/>
      <c r="DMI336" s="418"/>
      <c r="DMJ336" s="223"/>
      <c r="DMK336" s="223"/>
      <c r="DML336" s="333"/>
      <c r="DMM336" s="333"/>
      <c r="DMN336" s="223"/>
      <c r="DMO336" s="418"/>
      <c r="DMP336" s="418"/>
      <c r="DMQ336" s="331"/>
      <c r="DMR336" s="332"/>
      <c r="DMS336" s="418"/>
      <c r="DMT336" s="223"/>
      <c r="DMU336" s="223"/>
      <c r="DMV336" s="333"/>
      <c r="DMW336" s="333"/>
      <c r="DMX336" s="223"/>
      <c r="DMY336" s="418"/>
      <c r="DMZ336" s="418"/>
      <c r="DNA336" s="331"/>
      <c r="DNB336" s="332"/>
      <c r="DNC336" s="418"/>
      <c r="DND336" s="223"/>
      <c r="DNE336" s="223"/>
      <c r="DNF336" s="333"/>
      <c r="DNG336" s="333"/>
      <c r="DNH336" s="223"/>
      <c r="DNI336" s="418"/>
      <c r="DNJ336" s="418"/>
      <c r="DNK336" s="331"/>
      <c r="DNL336" s="332"/>
      <c r="DNM336" s="418"/>
      <c r="DNN336" s="223"/>
      <c r="DNO336" s="223"/>
      <c r="DNP336" s="333"/>
      <c r="DNQ336" s="333"/>
      <c r="DNR336" s="223"/>
      <c r="DNS336" s="418"/>
      <c r="DNT336" s="418"/>
      <c r="DNU336" s="331"/>
      <c r="DNV336" s="332"/>
      <c r="DNW336" s="418"/>
      <c r="DNX336" s="223"/>
      <c r="DNY336" s="223"/>
      <c r="DNZ336" s="333"/>
      <c r="DOA336" s="333"/>
      <c r="DOB336" s="223"/>
      <c r="DOC336" s="418"/>
      <c r="DOD336" s="418"/>
      <c r="DOE336" s="331"/>
      <c r="DOF336" s="332"/>
      <c r="DOG336" s="418"/>
      <c r="DOH336" s="223"/>
      <c r="DOI336" s="223"/>
      <c r="DOJ336" s="333"/>
      <c r="DOK336" s="333"/>
      <c r="DOL336" s="223"/>
      <c r="DOM336" s="418"/>
      <c r="DON336" s="418"/>
      <c r="DOO336" s="331"/>
      <c r="DOP336" s="332"/>
      <c r="DOQ336" s="418"/>
      <c r="DOR336" s="223"/>
      <c r="DOS336" s="223"/>
      <c r="DOT336" s="333"/>
      <c r="DOU336" s="333"/>
      <c r="DOV336" s="223"/>
      <c r="DOW336" s="418"/>
      <c r="DOX336" s="418"/>
      <c r="DOY336" s="331"/>
      <c r="DOZ336" s="332"/>
      <c r="DPA336" s="418"/>
      <c r="DPB336" s="223"/>
      <c r="DPC336" s="223"/>
      <c r="DPD336" s="333"/>
      <c r="DPE336" s="333"/>
      <c r="DPF336" s="223"/>
      <c r="DPG336" s="418"/>
      <c r="DPH336" s="418"/>
      <c r="DPI336" s="331"/>
      <c r="DPJ336" s="332"/>
      <c r="DPK336" s="418"/>
      <c r="DPL336" s="223"/>
      <c r="DPM336" s="223"/>
      <c r="DPN336" s="333"/>
      <c r="DPO336" s="333"/>
      <c r="DPP336" s="223"/>
      <c r="DPQ336" s="418"/>
      <c r="DPR336" s="418"/>
      <c r="DPS336" s="331"/>
      <c r="DPT336" s="332"/>
      <c r="DPU336" s="418"/>
      <c r="DPV336" s="223"/>
      <c r="DPW336" s="223"/>
      <c r="DPX336" s="333"/>
      <c r="DPY336" s="333"/>
      <c r="DPZ336" s="223"/>
      <c r="DQA336" s="418"/>
      <c r="DQB336" s="418"/>
      <c r="DQC336" s="331"/>
      <c r="DQD336" s="332"/>
      <c r="DQE336" s="418"/>
      <c r="DQF336" s="223"/>
      <c r="DQG336" s="223"/>
      <c r="DQH336" s="333"/>
      <c r="DQI336" s="333"/>
      <c r="DQJ336" s="223"/>
      <c r="DQK336" s="418"/>
      <c r="DQL336" s="418"/>
      <c r="DQM336" s="331"/>
      <c r="DQN336" s="332"/>
      <c r="DQO336" s="418"/>
      <c r="DQP336" s="223"/>
      <c r="DQQ336" s="223"/>
      <c r="DQR336" s="333"/>
      <c r="DQS336" s="333"/>
      <c r="DQT336" s="223"/>
      <c r="DQU336" s="418"/>
      <c r="DQV336" s="418"/>
      <c r="DQW336" s="331"/>
      <c r="DQX336" s="332"/>
      <c r="DQY336" s="418"/>
      <c r="DQZ336" s="223"/>
      <c r="DRA336" s="223"/>
      <c r="DRB336" s="333"/>
      <c r="DRC336" s="333"/>
      <c r="DRD336" s="223"/>
      <c r="DRE336" s="418"/>
      <c r="DRF336" s="418"/>
      <c r="DRG336" s="331"/>
      <c r="DRH336" s="332"/>
      <c r="DRI336" s="418"/>
      <c r="DRJ336" s="223"/>
      <c r="DRK336" s="223"/>
      <c r="DRL336" s="333"/>
      <c r="DRM336" s="333"/>
      <c r="DRN336" s="223"/>
      <c r="DRO336" s="418"/>
      <c r="DRP336" s="418"/>
      <c r="DRQ336" s="331"/>
      <c r="DRR336" s="332"/>
      <c r="DRS336" s="418"/>
      <c r="DRT336" s="223"/>
      <c r="DRU336" s="223"/>
      <c r="DRV336" s="333"/>
      <c r="DRW336" s="333"/>
      <c r="DRX336" s="223"/>
      <c r="DRY336" s="418"/>
      <c r="DRZ336" s="418"/>
      <c r="DSA336" s="331"/>
      <c r="DSB336" s="332"/>
      <c r="DSC336" s="418"/>
      <c r="DSD336" s="223"/>
      <c r="DSE336" s="223"/>
      <c r="DSF336" s="333"/>
      <c r="DSG336" s="333"/>
      <c r="DSH336" s="223"/>
      <c r="DSI336" s="418"/>
      <c r="DSJ336" s="418"/>
      <c r="DSK336" s="331"/>
      <c r="DSL336" s="332"/>
      <c r="DSM336" s="418"/>
      <c r="DSN336" s="223"/>
      <c r="DSO336" s="223"/>
      <c r="DSP336" s="333"/>
      <c r="DSQ336" s="333"/>
      <c r="DSR336" s="223"/>
      <c r="DSS336" s="418"/>
      <c r="DST336" s="418"/>
      <c r="DSU336" s="331"/>
      <c r="DSV336" s="332"/>
      <c r="DSW336" s="418"/>
      <c r="DSX336" s="223"/>
      <c r="DSY336" s="223"/>
      <c r="DSZ336" s="333"/>
      <c r="DTA336" s="333"/>
      <c r="DTB336" s="223"/>
      <c r="DTC336" s="418"/>
      <c r="DTD336" s="418"/>
      <c r="DTE336" s="331"/>
      <c r="DTF336" s="332"/>
      <c r="DTG336" s="418"/>
      <c r="DTH336" s="223"/>
      <c r="DTI336" s="223"/>
      <c r="DTJ336" s="333"/>
      <c r="DTK336" s="333"/>
      <c r="DTL336" s="223"/>
      <c r="DTM336" s="418"/>
      <c r="DTN336" s="418"/>
      <c r="DTO336" s="331"/>
      <c r="DTP336" s="332"/>
      <c r="DTQ336" s="418"/>
      <c r="DTR336" s="223"/>
      <c r="DTS336" s="223"/>
      <c r="DTT336" s="333"/>
      <c r="DTU336" s="333"/>
      <c r="DTV336" s="223"/>
      <c r="DTW336" s="418"/>
      <c r="DTX336" s="418"/>
      <c r="DTY336" s="331"/>
      <c r="DTZ336" s="332"/>
      <c r="DUA336" s="418"/>
      <c r="DUB336" s="223"/>
      <c r="DUC336" s="223"/>
      <c r="DUD336" s="333"/>
      <c r="DUE336" s="333"/>
      <c r="DUF336" s="223"/>
      <c r="DUG336" s="418"/>
      <c r="DUH336" s="418"/>
      <c r="DUI336" s="331"/>
      <c r="DUJ336" s="332"/>
      <c r="DUK336" s="418"/>
      <c r="DUL336" s="223"/>
      <c r="DUM336" s="223"/>
      <c r="DUN336" s="333"/>
      <c r="DUO336" s="333"/>
      <c r="DUP336" s="223"/>
      <c r="DUQ336" s="418"/>
      <c r="DUR336" s="418"/>
      <c r="DUS336" s="331"/>
      <c r="DUT336" s="332"/>
      <c r="DUU336" s="418"/>
      <c r="DUV336" s="223"/>
      <c r="DUW336" s="223"/>
      <c r="DUX336" s="333"/>
      <c r="DUY336" s="333"/>
      <c r="DUZ336" s="223"/>
      <c r="DVA336" s="418"/>
      <c r="DVB336" s="418"/>
      <c r="DVC336" s="331"/>
      <c r="DVD336" s="332"/>
      <c r="DVE336" s="418"/>
      <c r="DVF336" s="223"/>
      <c r="DVG336" s="223"/>
      <c r="DVH336" s="333"/>
      <c r="DVI336" s="333"/>
      <c r="DVJ336" s="223"/>
      <c r="DVK336" s="418"/>
      <c r="DVL336" s="418"/>
      <c r="DVM336" s="331"/>
      <c r="DVN336" s="332"/>
      <c r="DVO336" s="418"/>
      <c r="DVP336" s="223"/>
      <c r="DVQ336" s="223"/>
      <c r="DVR336" s="333"/>
      <c r="DVS336" s="333"/>
      <c r="DVT336" s="223"/>
      <c r="DVU336" s="418"/>
      <c r="DVV336" s="418"/>
      <c r="DVW336" s="331"/>
      <c r="DVX336" s="332"/>
      <c r="DVY336" s="418"/>
      <c r="DVZ336" s="223"/>
      <c r="DWA336" s="223"/>
      <c r="DWB336" s="333"/>
      <c r="DWC336" s="333"/>
      <c r="DWD336" s="223"/>
      <c r="DWE336" s="418"/>
      <c r="DWF336" s="418"/>
      <c r="DWG336" s="331"/>
      <c r="DWH336" s="332"/>
      <c r="DWI336" s="418"/>
      <c r="DWJ336" s="223"/>
      <c r="DWK336" s="223"/>
      <c r="DWL336" s="333"/>
      <c r="DWM336" s="333"/>
      <c r="DWN336" s="223"/>
      <c r="DWO336" s="418"/>
      <c r="DWP336" s="418"/>
      <c r="DWQ336" s="331"/>
      <c r="DWR336" s="332"/>
      <c r="DWS336" s="418"/>
      <c r="DWT336" s="223"/>
      <c r="DWU336" s="223"/>
      <c r="DWV336" s="333"/>
      <c r="DWW336" s="333"/>
      <c r="DWX336" s="223"/>
      <c r="DWY336" s="418"/>
      <c r="DWZ336" s="418"/>
      <c r="DXA336" s="331"/>
      <c r="DXB336" s="332"/>
      <c r="DXC336" s="418"/>
      <c r="DXD336" s="223"/>
      <c r="DXE336" s="223"/>
      <c r="DXF336" s="333"/>
      <c r="DXG336" s="333"/>
      <c r="DXH336" s="223"/>
      <c r="DXI336" s="418"/>
      <c r="DXJ336" s="418"/>
      <c r="DXK336" s="331"/>
      <c r="DXL336" s="332"/>
      <c r="DXM336" s="418"/>
      <c r="DXN336" s="223"/>
      <c r="DXO336" s="223"/>
      <c r="DXP336" s="333"/>
      <c r="DXQ336" s="333"/>
      <c r="DXR336" s="223"/>
      <c r="DXS336" s="418"/>
      <c r="DXT336" s="418"/>
      <c r="DXU336" s="331"/>
      <c r="DXV336" s="332"/>
      <c r="DXW336" s="418"/>
      <c r="DXX336" s="223"/>
      <c r="DXY336" s="223"/>
      <c r="DXZ336" s="333"/>
      <c r="DYA336" s="333"/>
      <c r="DYB336" s="223"/>
      <c r="DYC336" s="418"/>
      <c r="DYD336" s="418"/>
      <c r="DYE336" s="331"/>
      <c r="DYF336" s="332"/>
      <c r="DYG336" s="418"/>
      <c r="DYH336" s="223"/>
      <c r="DYI336" s="223"/>
      <c r="DYJ336" s="333"/>
      <c r="DYK336" s="333"/>
      <c r="DYL336" s="223"/>
      <c r="DYM336" s="418"/>
      <c r="DYN336" s="418"/>
      <c r="DYO336" s="331"/>
      <c r="DYP336" s="332"/>
      <c r="DYQ336" s="418"/>
      <c r="DYR336" s="223"/>
      <c r="DYS336" s="223"/>
      <c r="DYT336" s="333"/>
      <c r="DYU336" s="333"/>
      <c r="DYV336" s="223"/>
      <c r="DYW336" s="418"/>
      <c r="DYX336" s="418"/>
      <c r="DYY336" s="331"/>
      <c r="DYZ336" s="332"/>
      <c r="DZA336" s="418"/>
      <c r="DZB336" s="223"/>
      <c r="DZC336" s="223"/>
      <c r="DZD336" s="333"/>
      <c r="DZE336" s="333"/>
      <c r="DZF336" s="223"/>
      <c r="DZG336" s="418"/>
      <c r="DZH336" s="418"/>
      <c r="DZI336" s="331"/>
      <c r="DZJ336" s="332"/>
      <c r="DZK336" s="418"/>
      <c r="DZL336" s="223"/>
      <c r="DZM336" s="223"/>
      <c r="DZN336" s="333"/>
      <c r="DZO336" s="333"/>
      <c r="DZP336" s="223"/>
      <c r="DZQ336" s="418"/>
      <c r="DZR336" s="418"/>
      <c r="DZS336" s="331"/>
      <c r="DZT336" s="332"/>
      <c r="DZU336" s="418"/>
      <c r="DZV336" s="223"/>
      <c r="DZW336" s="223"/>
      <c r="DZX336" s="333"/>
      <c r="DZY336" s="333"/>
      <c r="DZZ336" s="223"/>
      <c r="EAA336" s="418"/>
      <c r="EAB336" s="418"/>
      <c r="EAC336" s="331"/>
      <c r="EAD336" s="332"/>
      <c r="EAE336" s="418"/>
      <c r="EAF336" s="223"/>
      <c r="EAG336" s="223"/>
      <c r="EAH336" s="333"/>
      <c r="EAI336" s="333"/>
      <c r="EAJ336" s="223"/>
      <c r="EAK336" s="418"/>
      <c r="EAL336" s="418"/>
      <c r="EAM336" s="331"/>
      <c r="EAN336" s="332"/>
      <c r="EAO336" s="418"/>
      <c r="EAP336" s="223"/>
      <c r="EAQ336" s="223"/>
      <c r="EAR336" s="333"/>
      <c r="EAS336" s="333"/>
      <c r="EAT336" s="223"/>
      <c r="EAU336" s="418"/>
      <c r="EAV336" s="418"/>
      <c r="EAW336" s="331"/>
      <c r="EAX336" s="332"/>
      <c r="EAY336" s="418"/>
      <c r="EAZ336" s="223"/>
      <c r="EBA336" s="223"/>
      <c r="EBB336" s="333"/>
      <c r="EBC336" s="333"/>
      <c r="EBD336" s="223"/>
      <c r="EBE336" s="418"/>
      <c r="EBF336" s="418"/>
      <c r="EBG336" s="331"/>
      <c r="EBH336" s="332"/>
      <c r="EBI336" s="418"/>
      <c r="EBJ336" s="223"/>
      <c r="EBK336" s="223"/>
      <c r="EBL336" s="333"/>
      <c r="EBM336" s="333"/>
      <c r="EBN336" s="223"/>
      <c r="EBO336" s="418"/>
      <c r="EBP336" s="418"/>
      <c r="EBQ336" s="331"/>
      <c r="EBR336" s="332"/>
      <c r="EBS336" s="418"/>
      <c r="EBT336" s="223"/>
      <c r="EBU336" s="223"/>
      <c r="EBV336" s="333"/>
      <c r="EBW336" s="333"/>
      <c r="EBX336" s="223"/>
      <c r="EBY336" s="418"/>
      <c r="EBZ336" s="418"/>
      <c r="ECA336" s="331"/>
      <c r="ECB336" s="332"/>
      <c r="ECC336" s="418"/>
      <c r="ECD336" s="223"/>
      <c r="ECE336" s="223"/>
      <c r="ECF336" s="333"/>
      <c r="ECG336" s="333"/>
      <c r="ECH336" s="223"/>
      <c r="ECI336" s="418"/>
      <c r="ECJ336" s="418"/>
      <c r="ECK336" s="331"/>
      <c r="ECL336" s="332"/>
      <c r="ECM336" s="418"/>
      <c r="ECN336" s="223"/>
      <c r="ECO336" s="223"/>
      <c r="ECP336" s="333"/>
      <c r="ECQ336" s="333"/>
      <c r="ECR336" s="223"/>
      <c r="ECS336" s="418"/>
      <c r="ECT336" s="418"/>
      <c r="ECU336" s="331"/>
      <c r="ECV336" s="332"/>
      <c r="ECW336" s="418"/>
      <c r="ECX336" s="223"/>
      <c r="ECY336" s="223"/>
      <c r="ECZ336" s="333"/>
      <c r="EDA336" s="333"/>
      <c r="EDB336" s="223"/>
      <c r="EDC336" s="418"/>
      <c r="EDD336" s="418"/>
      <c r="EDE336" s="331"/>
      <c r="EDF336" s="332"/>
      <c r="EDG336" s="418"/>
      <c r="EDH336" s="223"/>
      <c r="EDI336" s="223"/>
      <c r="EDJ336" s="333"/>
      <c r="EDK336" s="333"/>
      <c r="EDL336" s="223"/>
      <c r="EDM336" s="418"/>
      <c r="EDN336" s="418"/>
      <c r="EDO336" s="331"/>
      <c r="EDP336" s="332"/>
      <c r="EDQ336" s="418"/>
      <c r="EDR336" s="223"/>
      <c r="EDS336" s="223"/>
      <c r="EDT336" s="333"/>
      <c r="EDU336" s="333"/>
      <c r="EDV336" s="223"/>
      <c r="EDW336" s="418"/>
      <c r="EDX336" s="418"/>
      <c r="EDY336" s="331"/>
      <c r="EDZ336" s="332"/>
      <c r="EEA336" s="418"/>
      <c r="EEB336" s="223"/>
      <c r="EEC336" s="223"/>
      <c r="EED336" s="333"/>
      <c r="EEE336" s="333"/>
      <c r="EEF336" s="223"/>
      <c r="EEG336" s="418"/>
      <c r="EEH336" s="418"/>
      <c r="EEI336" s="331"/>
      <c r="EEJ336" s="332"/>
      <c r="EEK336" s="418"/>
      <c r="EEL336" s="223"/>
      <c r="EEM336" s="223"/>
      <c r="EEN336" s="333"/>
      <c r="EEO336" s="333"/>
      <c r="EEP336" s="223"/>
      <c r="EEQ336" s="418"/>
      <c r="EER336" s="418"/>
      <c r="EES336" s="331"/>
      <c r="EET336" s="332"/>
      <c r="EEU336" s="418"/>
      <c r="EEV336" s="223"/>
      <c r="EEW336" s="223"/>
      <c r="EEX336" s="333"/>
      <c r="EEY336" s="333"/>
      <c r="EEZ336" s="223"/>
      <c r="EFA336" s="418"/>
      <c r="EFB336" s="418"/>
      <c r="EFC336" s="331"/>
      <c r="EFD336" s="332"/>
      <c r="EFE336" s="418"/>
      <c r="EFF336" s="223"/>
      <c r="EFG336" s="223"/>
      <c r="EFH336" s="333"/>
      <c r="EFI336" s="333"/>
      <c r="EFJ336" s="223"/>
      <c r="EFK336" s="418"/>
      <c r="EFL336" s="418"/>
      <c r="EFM336" s="331"/>
      <c r="EFN336" s="332"/>
      <c r="EFO336" s="418"/>
      <c r="EFP336" s="223"/>
      <c r="EFQ336" s="223"/>
      <c r="EFR336" s="333"/>
      <c r="EFS336" s="333"/>
      <c r="EFT336" s="223"/>
      <c r="EFU336" s="418"/>
      <c r="EFV336" s="418"/>
      <c r="EFW336" s="331"/>
      <c r="EFX336" s="332"/>
      <c r="EFY336" s="418"/>
      <c r="EFZ336" s="223"/>
      <c r="EGA336" s="223"/>
      <c r="EGB336" s="333"/>
      <c r="EGC336" s="333"/>
      <c r="EGD336" s="223"/>
      <c r="EGE336" s="418"/>
      <c r="EGF336" s="418"/>
      <c r="EGG336" s="331"/>
      <c r="EGH336" s="332"/>
      <c r="EGI336" s="418"/>
      <c r="EGJ336" s="223"/>
      <c r="EGK336" s="223"/>
      <c r="EGL336" s="333"/>
      <c r="EGM336" s="333"/>
      <c r="EGN336" s="223"/>
      <c r="EGO336" s="418"/>
      <c r="EGP336" s="418"/>
      <c r="EGQ336" s="331"/>
      <c r="EGR336" s="332"/>
      <c r="EGS336" s="418"/>
      <c r="EGT336" s="223"/>
      <c r="EGU336" s="223"/>
      <c r="EGV336" s="333"/>
      <c r="EGW336" s="333"/>
      <c r="EGX336" s="223"/>
      <c r="EGY336" s="418"/>
      <c r="EGZ336" s="418"/>
      <c r="EHA336" s="331"/>
      <c r="EHB336" s="332"/>
      <c r="EHC336" s="418"/>
      <c r="EHD336" s="223"/>
      <c r="EHE336" s="223"/>
      <c r="EHF336" s="333"/>
      <c r="EHG336" s="333"/>
      <c r="EHH336" s="223"/>
      <c r="EHI336" s="418"/>
      <c r="EHJ336" s="418"/>
      <c r="EHK336" s="331"/>
      <c r="EHL336" s="332"/>
      <c r="EHM336" s="418"/>
      <c r="EHN336" s="223"/>
      <c r="EHO336" s="223"/>
      <c r="EHP336" s="333"/>
      <c r="EHQ336" s="333"/>
      <c r="EHR336" s="223"/>
      <c r="EHS336" s="418"/>
      <c r="EHT336" s="418"/>
      <c r="EHU336" s="331"/>
      <c r="EHV336" s="332"/>
      <c r="EHW336" s="418"/>
      <c r="EHX336" s="223"/>
      <c r="EHY336" s="223"/>
      <c r="EHZ336" s="333"/>
      <c r="EIA336" s="333"/>
      <c r="EIB336" s="223"/>
      <c r="EIC336" s="418"/>
      <c r="EID336" s="418"/>
      <c r="EIE336" s="331"/>
      <c r="EIF336" s="332"/>
      <c r="EIG336" s="418"/>
      <c r="EIH336" s="223"/>
      <c r="EII336" s="223"/>
      <c r="EIJ336" s="333"/>
      <c r="EIK336" s="333"/>
      <c r="EIL336" s="223"/>
      <c r="EIM336" s="418"/>
      <c r="EIN336" s="418"/>
      <c r="EIO336" s="331"/>
      <c r="EIP336" s="332"/>
      <c r="EIQ336" s="418"/>
      <c r="EIR336" s="223"/>
      <c r="EIS336" s="223"/>
      <c r="EIT336" s="333"/>
      <c r="EIU336" s="333"/>
      <c r="EIV336" s="223"/>
      <c r="EIW336" s="418"/>
      <c r="EIX336" s="418"/>
      <c r="EIY336" s="331"/>
      <c r="EIZ336" s="332"/>
      <c r="EJA336" s="418"/>
      <c r="EJB336" s="223"/>
      <c r="EJC336" s="223"/>
      <c r="EJD336" s="333"/>
      <c r="EJE336" s="333"/>
      <c r="EJF336" s="223"/>
      <c r="EJG336" s="418"/>
      <c r="EJH336" s="418"/>
      <c r="EJI336" s="331"/>
      <c r="EJJ336" s="332"/>
      <c r="EJK336" s="418"/>
      <c r="EJL336" s="223"/>
      <c r="EJM336" s="223"/>
      <c r="EJN336" s="333"/>
      <c r="EJO336" s="333"/>
      <c r="EJP336" s="223"/>
      <c r="EJQ336" s="418"/>
      <c r="EJR336" s="418"/>
      <c r="EJS336" s="331"/>
      <c r="EJT336" s="332"/>
      <c r="EJU336" s="418"/>
      <c r="EJV336" s="223"/>
      <c r="EJW336" s="223"/>
      <c r="EJX336" s="333"/>
      <c r="EJY336" s="333"/>
      <c r="EJZ336" s="223"/>
      <c r="EKA336" s="418"/>
      <c r="EKB336" s="418"/>
      <c r="EKC336" s="331"/>
      <c r="EKD336" s="332"/>
      <c r="EKE336" s="418"/>
      <c r="EKF336" s="223"/>
      <c r="EKG336" s="223"/>
      <c r="EKH336" s="333"/>
      <c r="EKI336" s="333"/>
      <c r="EKJ336" s="223"/>
      <c r="EKK336" s="418"/>
      <c r="EKL336" s="418"/>
      <c r="EKM336" s="331"/>
      <c r="EKN336" s="332"/>
      <c r="EKO336" s="418"/>
      <c r="EKP336" s="223"/>
      <c r="EKQ336" s="223"/>
      <c r="EKR336" s="333"/>
      <c r="EKS336" s="333"/>
      <c r="EKT336" s="223"/>
      <c r="EKU336" s="418"/>
      <c r="EKV336" s="418"/>
      <c r="EKW336" s="331"/>
      <c r="EKX336" s="332"/>
      <c r="EKY336" s="418"/>
      <c r="EKZ336" s="223"/>
      <c r="ELA336" s="223"/>
      <c r="ELB336" s="333"/>
      <c r="ELC336" s="333"/>
      <c r="ELD336" s="223"/>
      <c r="ELE336" s="418"/>
      <c r="ELF336" s="418"/>
      <c r="ELG336" s="331"/>
      <c r="ELH336" s="332"/>
      <c r="ELI336" s="418"/>
      <c r="ELJ336" s="223"/>
      <c r="ELK336" s="223"/>
      <c r="ELL336" s="333"/>
      <c r="ELM336" s="333"/>
      <c r="ELN336" s="223"/>
      <c r="ELO336" s="418"/>
      <c r="ELP336" s="418"/>
      <c r="ELQ336" s="331"/>
      <c r="ELR336" s="332"/>
      <c r="ELS336" s="418"/>
      <c r="ELT336" s="223"/>
      <c r="ELU336" s="223"/>
      <c r="ELV336" s="333"/>
      <c r="ELW336" s="333"/>
      <c r="ELX336" s="223"/>
      <c r="ELY336" s="418"/>
      <c r="ELZ336" s="418"/>
      <c r="EMA336" s="331"/>
      <c r="EMB336" s="332"/>
      <c r="EMC336" s="418"/>
      <c r="EMD336" s="223"/>
      <c r="EME336" s="223"/>
      <c r="EMF336" s="333"/>
      <c r="EMG336" s="333"/>
      <c r="EMH336" s="223"/>
      <c r="EMI336" s="418"/>
      <c r="EMJ336" s="418"/>
      <c r="EMK336" s="331"/>
      <c r="EML336" s="332"/>
      <c r="EMM336" s="418"/>
      <c r="EMN336" s="223"/>
      <c r="EMO336" s="223"/>
      <c r="EMP336" s="333"/>
      <c r="EMQ336" s="333"/>
      <c r="EMR336" s="223"/>
      <c r="EMS336" s="418"/>
      <c r="EMT336" s="418"/>
      <c r="EMU336" s="331"/>
      <c r="EMV336" s="332"/>
      <c r="EMW336" s="418"/>
      <c r="EMX336" s="223"/>
      <c r="EMY336" s="223"/>
      <c r="EMZ336" s="333"/>
      <c r="ENA336" s="333"/>
      <c r="ENB336" s="223"/>
      <c r="ENC336" s="418"/>
      <c r="END336" s="418"/>
      <c r="ENE336" s="331"/>
      <c r="ENF336" s="332"/>
      <c r="ENG336" s="418"/>
      <c r="ENH336" s="223"/>
      <c r="ENI336" s="223"/>
      <c r="ENJ336" s="333"/>
      <c r="ENK336" s="333"/>
      <c r="ENL336" s="223"/>
      <c r="ENM336" s="418"/>
      <c r="ENN336" s="418"/>
      <c r="ENO336" s="331"/>
      <c r="ENP336" s="332"/>
      <c r="ENQ336" s="418"/>
      <c r="ENR336" s="223"/>
      <c r="ENS336" s="223"/>
      <c r="ENT336" s="333"/>
      <c r="ENU336" s="333"/>
      <c r="ENV336" s="223"/>
      <c r="ENW336" s="418"/>
      <c r="ENX336" s="418"/>
      <c r="ENY336" s="331"/>
      <c r="ENZ336" s="332"/>
      <c r="EOA336" s="418"/>
      <c r="EOB336" s="223"/>
      <c r="EOC336" s="223"/>
      <c r="EOD336" s="333"/>
      <c r="EOE336" s="333"/>
      <c r="EOF336" s="223"/>
      <c r="EOG336" s="418"/>
      <c r="EOH336" s="418"/>
      <c r="EOI336" s="331"/>
      <c r="EOJ336" s="332"/>
      <c r="EOK336" s="418"/>
      <c r="EOL336" s="223"/>
      <c r="EOM336" s="223"/>
      <c r="EON336" s="333"/>
      <c r="EOO336" s="333"/>
      <c r="EOP336" s="223"/>
      <c r="EOQ336" s="418"/>
      <c r="EOR336" s="418"/>
      <c r="EOS336" s="331"/>
      <c r="EOT336" s="332"/>
      <c r="EOU336" s="418"/>
      <c r="EOV336" s="223"/>
      <c r="EOW336" s="223"/>
      <c r="EOX336" s="333"/>
      <c r="EOY336" s="333"/>
      <c r="EOZ336" s="223"/>
      <c r="EPA336" s="418"/>
      <c r="EPB336" s="418"/>
      <c r="EPC336" s="331"/>
      <c r="EPD336" s="332"/>
      <c r="EPE336" s="418"/>
      <c r="EPF336" s="223"/>
      <c r="EPG336" s="223"/>
      <c r="EPH336" s="333"/>
      <c r="EPI336" s="333"/>
      <c r="EPJ336" s="223"/>
      <c r="EPK336" s="418"/>
      <c r="EPL336" s="418"/>
      <c r="EPM336" s="331"/>
      <c r="EPN336" s="332"/>
      <c r="EPO336" s="418"/>
      <c r="EPP336" s="223"/>
      <c r="EPQ336" s="223"/>
      <c r="EPR336" s="333"/>
      <c r="EPS336" s="333"/>
      <c r="EPT336" s="223"/>
      <c r="EPU336" s="418"/>
      <c r="EPV336" s="418"/>
      <c r="EPW336" s="331"/>
      <c r="EPX336" s="332"/>
      <c r="EPY336" s="418"/>
      <c r="EPZ336" s="223"/>
      <c r="EQA336" s="223"/>
      <c r="EQB336" s="333"/>
      <c r="EQC336" s="333"/>
      <c r="EQD336" s="223"/>
      <c r="EQE336" s="418"/>
      <c r="EQF336" s="418"/>
      <c r="EQG336" s="331"/>
      <c r="EQH336" s="332"/>
      <c r="EQI336" s="418"/>
      <c r="EQJ336" s="223"/>
      <c r="EQK336" s="223"/>
      <c r="EQL336" s="333"/>
      <c r="EQM336" s="333"/>
      <c r="EQN336" s="223"/>
      <c r="EQO336" s="418"/>
      <c r="EQP336" s="418"/>
      <c r="EQQ336" s="331"/>
      <c r="EQR336" s="332"/>
      <c r="EQS336" s="418"/>
      <c r="EQT336" s="223"/>
      <c r="EQU336" s="223"/>
      <c r="EQV336" s="333"/>
      <c r="EQW336" s="333"/>
      <c r="EQX336" s="223"/>
      <c r="EQY336" s="418"/>
      <c r="EQZ336" s="418"/>
      <c r="ERA336" s="331"/>
      <c r="ERB336" s="332"/>
      <c r="ERC336" s="418"/>
      <c r="ERD336" s="223"/>
      <c r="ERE336" s="223"/>
      <c r="ERF336" s="333"/>
      <c r="ERG336" s="333"/>
      <c r="ERH336" s="223"/>
      <c r="ERI336" s="418"/>
      <c r="ERJ336" s="418"/>
      <c r="ERK336" s="331"/>
      <c r="ERL336" s="332"/>
      <c r="ERM336" s="418"/>
      <c r="ERN336" s="223"/>
      <c r="ERO336" s="223"/>
      <c r="ERP336" s="333"/>
      <c r="ERQ336" s="333"/>
      <c r="ERR336" s="223"/>
      <c r="ERS336" s="418"/>
      <c r="ERT336" s="418"/>
      <c r="ERU336" s="331"/>
      <c r="ERV336" s="332"/>
      <c r="ERW336" s="418"/>
      <c r="ERX336" s="223"/>
      <c r="ERY336" s="223"/>
      <c r="ERZ336" s="333"/>
      <c r="ESA336" s="333"/>
      <c r="ESB336" s="223"/>
      <c r="ESC336" s="418"/>
      <c r="ESD336" s="418"/>
      <c r="ESE336" s="331"/>
      <c r="ESF336" s="332"/>
      <c r="ESG336" s="418"/>
      <c r="ESH336" s="223"/>
      <c r="ESI336" s="223"/>
      <c r="ESJ336" s="333"/>
      <c r="ESK336" s="333"/>
      <c r="ESL336" s="223"/>
      <c r="ESM336" s="418"/>
      <c r="ESN336" s="418"/>
      <c r="ESO336" s="331"/>
      <c r="ESP336" s="332"/>
      <c r="ESQ336" s="418"/>
      <c r="ESR336" s="223"/>
      <c r="ESS336" s="223"/>
      <c r="EST336" s="333"/>
      <c r="ESU336" s="333"/>
      <c r="ESV336" s="223"/>
      <c r="ESW336" s="418"/>
      <c r="ESX336" s="418"/>
      <c r="ESY336" s="331"/>
      <c r="ESZ336" s="332"/>
      <c r="ETA336" s="418"/>
      <c r="ETB336" s="223"/>
      <c r="ETC336" s="223"/>
      <c r="ETD336" s="333"/>
      <c r="ETE336" s="333"/>
      <c r="ETF336" s="223"/>
      <c r="ETG336" s="418"/>
      <c r="ETH336" s="418"/>
      <c r="ETI336" s="331"/>
      <c r="ETJ336" s="332"/>
      <c r="ETK336" s="418"/>
      <c r="ETL336" s="223"/>
      <c r="ETM336" s="223"/>
      <c r="ETN336" s="333"/>
      <c r="ETO336" s="333"/>
      <c r="ETP336" s="223"/>
      <c r="ETQ336" s="418"/>
      <c r="ETR336" s="418"/>
      <c r="ETS336" s="331"/>
      <c r="ETT336" s="332"/>
      <c r="ETU336" s="418"/>
      <c r="ETV336" s="223"/>
      <c r="ETW336" s="223"/>
      <c r="ETX336" s="333"/>
      <c r="ETY336" s="333"/>
      <c r="ETZ336" s="223"/>
      <c r="EUA336" s="418"/>
      <c r="EUB336" s="418"/>
      <c r="EUC336" s="331"/>
      <c r="EUD336" s="332"/>
      <c r="EUE336" s="418"/>
      <c r="EUF336" s="223"/>
      <c r="EUG336" s="223"/>
      <c r="EUH336" s="333"/>
      <c r="EUI336" s="333"/>
      <c r="EUJ336" s="223"/>
      <c r="EUK336" s="418"/>
      <c r="EUL336" s="418"/>
      <c r="EUM336" s="331"/>
      <c r="EUN336" s="332"/>
      <c r="EUO336" s="418"/>
      <c r="EUP336" s="223"/>
      <c r="EUQ336" s="223"/>
      <c r="EUR336" s="333"/>
      <c r="EUS336" s="333"/>
      <c r="EUT336" s="223"/>
      <c r="EUU336" s="418"/>
      <c r="EUV336" s="418"/>
      <c r="EUW336" s="331"/>
      <c r="EUX336" s="332"/>
      <c r="EUY336" s="418"/>
      <c r="EUZ336" s="223"/>
      <c r="EVA336" s="223"/>
      <c r="EVB336" s="333"/>
      <c r="EVC336" s="333"/>
      <c r="EVD336" s="223"/>
      <c r="EVE336" s="418"/>
      <c r="EVF336" s="418"/>
      <c r="EVG336" s="331"/>
      <c r="EVH336" s="332"/>
      <c r="EVI336" s="418"/>
      <c r="EVJ336" s="223"/>
      <c r="EVK336" s="223"/>
      <c r="EVL336" s="333"/>
      <c r="EVM336" s="333"/>
      <c r="EVN336" s="223"/>
      <c r="EVO336" s="418"/>
      <c r="EVP336" s="418"/>
      <c r="EVQ336" s="331"/>
      <c r="EVR336" s="332"/>
      <c r="EVS336" s="418"/>
      <c r="EVT336" s="223"/>
      <c r="EVU336" s="223"/>
      <c r="EVV336" s="333"/>
      <c r="EVW336" s="333"/>
      <c r="EVX336" s="223"/>
      <c r="EVY336" s="418"/>
      <c r="EVZ336" s="418"/>
      <c r="EWA336" s="331"/>
      <c r="EWB336" s="332"/>
      <c r="EWC336" s="418"/>
      <c r="EWD336" s="223"/>
      <c r="EWE336" s="223"/>
      <c r="EWF336" s="333"/>
      <c r="EWG336" s="333"/>
      <c r="EWH336" s="223"/>
      <c r="EWI336" s="418"/>
      <c r="EWJ336" s="418"/>
      <c r="EWK336" s="331"/>
      <c r="EWL336" s="332"/>
      <c r="EWM336" s="418"/>
      <c r="EWN336" s="223"/>
      <c r="EWO336" s="223"/>
      <c r="EWP336" s="333"/>
      <c r="EWQ336" s="333"/>
      <c r="EWR336" s="223"/>
      <c r="EWS336" s="418"/>
      <c r="EWT336" s="418"/>
      <c r="EWU336" s="331"/>
      <c r="EWV336" s="332"/>
      <c r="EWW336" s="418"/>
      <c r="EWX336" s="223"/>
      <c r="EWY336" s="223"/>
      <c r="EWZ336" s="333"/>
      <c r="EXA336" s="333"/>
      <c r="EXB336" s="223"/>
      <c r="EXC336" s="418"/>
      <c r="EXD336" s="418"/>
      <c r="EXE336" s="331"/>
      <c r="EXF336" s="332"/>
      <c r="EXG336" s="418"/>
      <c r="EXH336" s="223"/>
      <c r="EXI336" s="223"/>
      <c r="EXJ336" s="333"/>
      <c r="EXK336" s="333"/>
      <c r="EXL336" s="223"/>
      <c r="EXM336" s="418"/>
      <c r="EXN336" s="418"/>
      <c r="EXO336" s="331"/>
      <c r="EXP336" s="332"/>
      <c r="EXQ336" s="418"/>
      <c r="EXR336" s="223"/>
      <c r="EXS336" s="223"/>
      <c r="EXT336" s="333"/>
      <c r="EXU336" s="333"/>
      <c r="EXV336" s="223"/>
      <c r="EXW336" s="418"/>
      <c r="EXX336" s="418"/>
      <c r="EXY336" s="331"/>
      <c r="EXZ336" s="332"/>
      <c r="EYA336" s="418"/>
      <c r="EYB336" s="223"/>
      <c r="EYC336" s="223"/>
      <c r="EYD336" s="333"/>
      <c r="EYE336" s="333"/>
      <c r="EYF336" s="223"/>
      <c r="EYG336" s="418"/>
      <c r="EYH336" s="418"/>
      <c r="EYI336" s="331"/>
      <c r="EYJ336" s="332"/>
      <c r="EYK336" s="418"/>
      <c r="EYL336" s="223"/>
      <c r="EYM336" s="223"/>
      <c r="EYN336" s="333"/>
      <c r="EYO336" s="333"/>
      <c r="EYP336" s="223"/>
      <c r="EYQ336" s="418"/>
      <c r="EYR336" s="418"/>
      <c r="EYS336" s="331"/>
      <c r="EYT336" s="332"/>
      <c r="EYU336" s="418"/>
      <c r="EYV336" s="223"/>
      <c r="EYW336" s="223"/>
      <c r="EYX336" s="333"/>
      <c r="EYY336" s="333"/>
      <c r="EYZ336" s="223"/>
      <c r="EZA336" s="418"/>
      <c r="EZB336" s="418"/>
      <c r="EZC336" s="331"/>
      <c r="EZD336" s="332"/>
      <c r="EZE336" s="418"/>
      <c r="EZF336" s="223"/>
      <c r="EZG336" s="223"/>
      <c r="EZH336" s="333"/>
      <c r="EZI336" s="333"/>
      <c r="EZJ336" s="223"/>
      <c r="EZK336" s="418"/>
      <c r="EZL336" s="418"/>
      <c r="EZM336" s="331"/>
      <c r="EZN336" s="332"/>
      <c r="EZO336" s="418"/>
      <c r="EZP336" s="223"/>
      <c r="EZQ336" s="223"/>
      <c r="EZR336" s="333"/>
      <c r="EZS336" s="333"/>
      <c r="EZT336" s="223"/>
      <c r="EZU336" s="418"/>
      <c r="EZV336" s="418"/>
      <c r="EZW336" s="331"/>
      <c r="EZX336" s="332"/>
      <c r="EZY336" s="418"/>
      <c r="EZZ336" s="223"/>
      <c r="FAA336" s="223"/>
      <c r="FAB336" s="333"/>
      <c r="FAC336" s="333"/>
      <c r="FAD336" s="223"/>
      <c r="FAE336" s="418"/>
      <c r="FAF336" s="418"/>
      <c r="FAG336" s="331"/>
      <c r="FAH336" s="332"/>
      <c r="FAI336" s="418"/>
      <c r="FAJ336" s="223"/>
      <c r="FAK336" s="223"/>
      <c r="FAL336" s="333"/>
      <c r="FAM336" s="333"/>
      <c r="FAN336" s="223"/>
      <c r="FAO336" s="418"/>
      <c r="FAP336" s="418"/>
      <c r="FAQ336" s="331"/>
      <c r="FAR336" s="332"/>
      <c r="FAS336" s="418"/>
      <c r="FAT336" s="223"/>
      <c r="FAU336" s="223"/>
      <c r="FAV336" s="333"/>
      <c r="FAW336" s="333"/>
      <c r="FAX336" s="223"/>
      <c r="FAY336" s="418"/>
      <c r="FAZ336" s="418"/>
      <c r="FBA336" s="331"/>
      <c r="FBB336" s="332"/>
      <c r="FBC336" s="418"/>
      <c r="FBD336" s="223"/>
      <c r="FBE336" s="223"/>
      <c r="FBF336" s="333"/>
      <c r="FBG336" s="333"/>
      <c r="FBH336" s="223"/>
      <c r="FBI336" s="418"/>
      <c r="FBJ336" s="418"/>
      <c r="FBK336" s="331"/>
      <c r="FBL336" s="332"/>
      <c r="FBM336" s="418"/>
      <c r="FBN336" s="223"/>
      <c r="FBO336" s="223"/>
      <c r="FBP336" s="333"/>
      <c r="FBQ336" s="333"/>
      <c r="FBR336" s="223"/>
      <c r="FBS336" s="418"/>
      <c r="FBT336" s="418"/>
      <c r="FBU336" s="331"/>
      <c r="FBV336" s="332"/>
      <c r="FBW336" s="418"/>
      <c r="FBX336" s="223"/>
      <c r="FBY336" s="223"/>
      <c r="FBZ336" s="333"/>
      <c r="FCA336" s="333"/>
      <c r="FCB336" s="223"/>
      <c r="FCC336" s="418"/>
      <c r="FCD336" s="418"/>
      <c r="FCE336" s="331"/>
      <c r="FCF336" s="332"/>
      <c r="FCG336" s="418"/>
      <c r="FCH336" s="223"/>
      <c r="FCI336" s="223"/>
      <c r="FCJ336" s="333"/>
      <c r="FCK336" s="333"/>
      <c r="FCL336" s="223"/>
      <c r="FCM336" s="418"/>
      <c r="FCN336" s="418"/>
      <c r="FCO336" s="331"/>
      <c r="FCP336" s="332"/>
      <c r="FCQ336" s="418"/>
      <c r="FCR336" s="223"/>
      <c r="FCS336" s="223"/>
      <c r="FCT336" s="333"/>
      <c r="FCU336" s="333"/>
      <c r="FCV336" s="223"/>
      <c r="FCW336" s="418"/>
      <c r="FCX336" s="418"/>
      <c r="FCY336" s="331"/>
      <c r="FCZ336" s="332"/>
      <c r="FDA336" s="418"/>
      <c r="FDB336" s="223"/>
      <c r="FDC336" s="223"/>
      <c r="FDD336" s="333"/>
      <c r="FDE336" s="333"/>
      <c r="FDF336" s="223"/>
      <c r="FDG336" s="418"/>
      <c r="FDH336" s="418"/>
      <c r="FDI336" s="331"/>
      <c r="FDJ336" s="332"/>
      <c r="FDK336" s="418"/>
      <c r="FDL336" s="223"/>
      <c r="FDM336" s="223"/>
      <c r="FDN336" s="333"/>
      <c r="FDO336" s="333"/>
      <c r="FDP336" s="223"/>
      <c r="FDQ336" s="418"/>
      <c r="FDR336" s="418"/>
      <c r="FDS336" s="331"/>
      <c r="FDT336" s="332"/>
      <c r="FDU336" s="418"/>
      <c r="FDV336" s="223"/>
      <c r="FDW336" s="223"/>
      <c r="FDX336" s="333"/>
      <c r="FDY336" s="333"/>
      <c r="FDZ336" s="223"/>
      <c r="FEA336" s="418"/>
      <c r="FEB336" s="418"/>
      <c r="FEC336" s="331"/>
      <c r="FED336" s="332"/>
      <c r="FEE336" s="418"/>
      <c r="FEF336" s="223"/>
      <c r="FEG336" s="223"/>
      <c r="FEH336" s="333"/>
      <c r="FEI336" s="333"/>
      <c r="FEJ336" s="223"/>
      <c r="FEK336" s="418"/>
      <c r="FEL336" s="418"/>
      <c r="FEM336" s="331"/>
      <c r="FEN336" s="332"/>
      <c r="FEO336" s="418"/>
      <c r="FEP336" s="223"/>
      <c r="FEQ336" s="223"/>
      <c r="FER336" s="333"/>
      <c r="FES336" s="333"/>
      <c r="FET336" s="223"/>
      <c r="FEU336" s="418"/>
      <c r="FEV336" s="418"/>
      <c r="FEW336" s="331"/>
      <c r="FEX336" s="332"/>
      <c r="FEY336" s="418"/>
      <c r="FEZ336" s="223"/>
      <c r="FFA336" s="223"/>
      <c r="FFB336" s="333"/>
      <c r="FFC336" s="333"/>
      <c r="FFD336" s="223"/>
      <c r="FFE336" s="418"/>
      <c r="FFF336" s="418"/>
      <c r="FFG336" s="331"/>
      <c r="FFH336" s="332"/>
      <c r="FFI336" s="418"/>
      <c r="FFJ336" s="223"/>
      <c r="FFK336" s="223"/>
      <c r="FFL336" s="333"/>
      <c r="FFM336" s="333"/>
      <c r="FFN336" s="223"/>
      <c r="FFO336" s="418"/>
      <c r="FFP336" s="418"/>
      <c r="FFQ336" s="331"/>
      <c r="FFR336" s="332"/>
      <c r="FFS336" s="418"/>
      <c r="FFT336" s="223"/>
      <c r="FFU336" s="223"/>
      <c r="FFV336" s="333"/>
      <c r="FFW336" s="333"/>
      <c r="FFX336" s="223"/>
      <c r="FFY336" s="418"/>
      <c r="FFZ336" s="418"/>
      <c r="FGA336" s="331"/>
      <c r="FGB336" s="332"/>
      <c r="FGC336" s="418"/>
      <c r="FGD336" s="223"/>
      <c r="FGE336" s="223"/>
      <c r="FGF336" s="333"/>
      <c r="FGG336" s="333"/>
      <c r="FGH336" s="223"/>
      <c r="FGI336" s="418"/>
      <c r="FGJ336" s="418"/>
      <c r="FGK336" s="331"/>
      <c r="FGL336" s="332"/>
      <c r="FGM336" s="418"/>
      <c r="FGN336" s="223"/>
      <c r="FGO336" s="223"/>
      <c r="FGP336" s="333"/>
      <c r="FGQ336" s="333"/>
      <c r="FGR336" s="223"/>
      <c r="FGS336" s="418"/>
      <c r="FGT336" s="418"/>
      <c r="FGU336" s="331"/>
      <c r="FGV336" s="332"/>
      <c r="FGW336" s="418"/>
      <c r="FGX336" s="223"/>
      <c r="FGY336" s="223"/>
      <c r="FGZ336" s="333"/>
      <c r="FHA336" s="333"/>
      <c r="FHB336" s="223"/>
      <c r="FHC336" s="418"/>
      <c r="FHD336" s="418"/>
      <c r="FHE336" s="331"/>
      <c r="FHF336" s="332"/>
      <c r="FHG336" s="418"/>
      <c r="FHH336" s="223"/>
      <c r="FHI336" s="223"/>
      <c r="FHJ336" s="333"/>
      <c r="FHK336" s="333"/>
      <c r="FHL336" s="223"/>
      <c r="FHM336" s="418"/>
      <c r="FHN336" s="418"/>
      <c r="FHO336" s="331"/>
      <c r="FHP336" s="332"/>
      <c r="FHQ336" s="418"/>
      <c r="FHR336" s="223"/>
      <c r="FHS336" s="223"/>
      <c r="FHT336" s="333"/>
      <c r="FHU336" s="333"/>
      <c r="FHV336" s="223"/>
      <c r="FHW336" s="418"/>
      <c r="FHX336" s="418"/>
      <c r="FHY336" s="331"/>
      <c r="FHZ336" s="332"/>
      <c r="FIA336" s="418"/>
      <c r="FIB336" s="223"/>
      <c r="FIC336" s="223"/>
      <c r="FID336" s="333"/>
      <c r="FIE336" s="333"/>
      <c r="FIF336" s="223"/>
      <c r="FIG336" s="418"/>
      <c r="FIH336" s="418"/>
      <c r="FII336" s="331"/>
      <c r="FIJ336" s="332"/>
      <c r="FIK336" s="418"/>
      <c r="FIL336" s="223"/>
      <c r="FIM336" s="223"/>
      <c r="FIN336" s="333"/>
      <c r="FIO336" s="333"/>
      <c r="FIP336" s="223"/>
      <c r="FIQ336" s="418"/>
      <c r="FIR336" s="418"/>
      <c r="FIS336" s="331"/>
      <c r="FIT336" s="332"/>
      <c r="FIU336" s="418"/>
      <c r="FIV336" s="223"/>
      <c r="FIW336" s="223"/>
      <c r="FIX336" s="333"/>
      <c r="FIY336" s="333"/>
      <c r="FIZ336" s="223"/>
      <c r="FJA336" s="418"/>
      <c r="FJB336" s="418"/>
      <c r="FJC336" s="331"/>
      <c r="FJD336" s="332"/>
      <c r="FJE336" s="418"/>
      <c r="FJF336" s="223"/>
      <c r="FJG336" s="223"/>
      <c r="FJH336" s="333"/>
      <c r="FJI336" s="333"/>
      <c r="FJJ336" s="223"/>
      <c r="FJK336" s="418"/>
      <c r="FJL336" s="418"/>
      <c r="FJM336" s="331"/>
      <c r="FJN336" s="332"/>
      <c r="FJO336" s="418"/>
      <c r="FJP336" s="223"/>
      <c r="FJQ336" s="223"/>
      <c r="FJR336" s="333"/>
      <c r="FJS336" s="333"/>
      <c r="FJT336" s="223"/>
      <c r="FJU336" s="418"/>
      <c r="FJV336" s="418"/>
      <c r="FJW336" s="331"/>
      <c r="FJX336" s="332"/>
      <c r="FJY336" s="418"/>
      <c r="FJZ336" s="223"/>
      <c r="FKA336" s="223"/>
      <c r="FKB336" s="333"/>
      <c r="FKC336" s="333"/>
      <c r="FKD336" s="223"/>
      <c r="FKE336" s="418"/>
      <c r="FKF336" s="418"/>
      <c r="FKG336" s="331"/>
      <c r="FKH336" s="332"/>
      <c r="FKI336" s="418"/>
      <c r="FKJ336" s="223"/>
      <c r="FKK336" s="223"/>
      <c r="FKL336" s="333"/>
      <c r="FKM336" s="333"/>
      <c r="FKN336" s="223"/>
      <c r="FKO336" s="418"/>
      <c r="FKP336" s="418"/>
      <c r="FKQ336" s="331"/>
      <c r="FKR336" s="332"/>
      <c r="FKS336" s="418"/>
      <c r="FKT336" s="223"/>
      <c r="FKU336" s="223"/>
      <c r="FKV336" s="333"/>
      <c r="FKW336" s="333"/>
      <c r="FKX336" s="223"/>
      <c r="FKY336" s="418"/>
      <c r="FKZ336" s="418"/>
      <c r="FLA336" s="331"/>
      <c r="FLB336" s="332"/>
      <c r="FLC336" s="418"/>
      <c r="FLD336" s="223"/>
      <c r="FLE336" s="223"/>
      <c r="FLF336" s="333"/>
      <c r="FLG336" s="333"/>
      <c r="FLH336" s="223"/>
      <c r="FLI336" s="418"/>
      <c r="FLJ336" s="418"/>
      <c r="FLK336" s="331"/>
      <c r="FLL336" s="332"/>
      <c r="FLM336" s="418"/>
      <c r="FLN336" s="223"/>
      <c r="FLO336" s="223"/>
      <c r="FLP336" s="333"/>
      <c r="FLQ336" s="333"/>
      <c r="FLR336" s="223"/>
      <c r="FLS336" s="418"/>
      <c r="FLT336" s="418"/>
      <c r="FLU336" s="331"/>
      <c r="FLV336" s="332"/>
      <c r="FLW336" s="418"/>
      <c r="FLX336" s="223"/>
      <c r="FLY336" s="223"/>
      <c r="FLZ336" s="333"/>
      <c r="FMA336" s="333"/>
      <c r="FMB336" s="223"/>
      <c r="FMC336" s="418"/>
      <c r="FMD336" s="418"/>
      <c r="FME336" s="331"/>
      <c r="FMF336" s="332"/>
      <c r="FMG336" s="418"/>
      <c r="FMH336" s="223"/>
      <c r="FMI336" s="223"/>
      <c r="FMJ336" s="333"/>
      <c r="FMK336" s="333"/>
      <c r="FML336" s="223"/>
      <c r="FMM336" s="418"/>
      <c r="FMN336" s="418"/>
      <c r="FMO336" s="331"/>
      <c r="FMP336" s="332"/>
      <c r="FMQ336" s="418"/>
      <c r="FMR336" s="223"/>
      <c r="FMS336" s="223"/>
      <c r="FMT336" s="333"/>
      <c r="FMU336" s="333"/>
      <c r="FMV336" s="223"/>
      <c r="FMW336" s="418"/>
      <c r="FMX336" s="418"/>
      <c r="FMY336" s="331"/>
      <c r="FMZ336" s="332"/>
      <c r="FNA336" s="418"/>
      <c r="FNB336" s="223"/>
      <c r="FNC336" s="223"/>
      <c r="FND336" s="333"/>
      <c r="FNE336" s="333"/>
      <c r="FNF336" s="223"/>
      <c r="FNG336" s="418"/>
      <c r="FNH336" s="418"/>
      <c r="FNI336" s="331"/>
      <c r="FNJ336" s="332"/>
      <c r="FNK336" s="418"/>
      <c r="FNL336" s="223"/>
      <c r="FNM336" s="223"/>
      <c r="FNN336" s="333"/>
      <c r="FNO336" s="333"/>
      <c r="FNP336" s="223"/>
      <c r="FNQ336" s="418"/>
      <c r="FNR336" s="418"/>
      <c r="FNS336" s="331"/>
      <c r="FNT336" s="332"/>
      <c r="FNU336" s="418"/>
      <c r="FNV336" s="223"/>
      <c r="FNW336" s="223"/>
      <c r="FNX336" s="333"/>
      <c r="FNY336" s="333"/>
      <c r="FNZ336" s="223"/>
      <c r="FOA336" s="418"/>
      <c r="FOB336" s="418"/>
      <c r="FOC336" s="331"/>
      <c r="FOD336" s="332"/>
      <c r="FOE336" s="418"/>
      <c r="FOF336" s="223"/>
      <c r="FOG336" s="223"/>
      <c r="FOH336" s="333"/>
      <c r="FOI336" s="333"/>
      <c r="FOJ336" s="223"/>
      <c r="FOK336" s="418"/>
      <c r="FOL336" s="418"/>
      <c r="FOM336" s="331"/>
      <c r="FON336" s="332"/>
      <c r="FOO336" s="418"/>
      <c r="FOP336" s="223"/>
      <c r="FOQ336" s="223"/>
      <c r="FOR336" s="333"/>
      <c r="FOS336" s="333"/>
      <c r="FOT336" s="223"/>
      <c r="FOU336" s="418"/>
      <c r="FOV336" s="418"/>
      <c r="FOW336" s="331"/>
      <c r="FOX336" s="332"/>
      <c r="FOY336" s="418"/>
      <c r="FOZ336" s="223"/>
      <c r="FPA336" s="223"/>
      <c r="FPB336" s="333"/>
      <c r="FPC336" s="333"/>
      <c r="FPD336" s="223"/>
      <c r="FPE336" s="418"/>
      <c r="FPF336" s="418"/>
      <c r="FPG336" s="331"/>
      <c r="FPH336" s="332"/>
      <c r="FPI336" s="418"/>
      <c r="FPJ336" s="223"/>
      <c r="FPK336" s="223"/>
      <c r="FPL336" s="333"/>
      <c r="FPM336" s="333"/>
      <c r="FPN336" s="223"/>
      <c r="FPO336" s="418"/>
      <c r="FPP336" s="418"/>
      <c r="FPQ336" s="331"/>
      <c r="FPR336" s="332"/>
      <c r="FPS336" s="418"/>
      <c r="FPT336" s="223"/>
      <c r="FPU336" s="223"/>
      <c r="FPV336" s="333"/>
      <c r="FPW336" s="333"/>
      <c r="FPX336" s="223"/>
      <c r="FPY336" s="418"/>
      <c r="FPZ336" s="418"/>
      <c r="FQA336" s="331"/>
      <c r="FQB336" s="332"/>
      <c r="FQC336" s="418"/>
      <c r="FQD336" s="223"/>
      <c r="FQE336" s="223"/>
      <c r="FQF336" s="333"/>
      <c r="FQG336" s="333"/>
      <c r="FQH336" s="223"/>
      <c r="FQI336" s="418"/>
      <c r="FQJ336" s="418"/>
      <c r="FQK336" s="331"/>
      <c r="FQL336" s="332"/>
      <c r="FQM336" s="418"/>
      <c r="FQN336" s="223"/>
      <c r="FQO336" s="223"/>
      <c r="FQP336" s="333"/>
      <c r="FQQ336" s="333"/>
      <c r="FQR336" s="223"/>
      <c r="FQS336" s="418"/>
      <c r="FQT336" s="418"/>
      <c r="FQU336" s="331"/>
      <c r="FQV336" s="332"/>
      <c r="FQW336" s="418"/>
      <c r="FQX336" s="223"/>
      <c r="FQY336" s="223"/>
      <c r="FQZ336" s="333"/>
      <c r="FRA336" s="333"/>
      <c r="FRB336" s="223"/>
      <c r="FRC336" s="418"/>
      <c r="FRD336" s="418"/>
      <c r="FRE336" s="331"/>
      <c r="FRF336" s="332"/>
      <c r="FRG336" s="418"/>
      <c r="FRH336" s="223"/>
      <c r="FRI336" s="223"/>
      <c r="FRJ336" s="333"/>
      <c r="FRK336" s="333"/>
      <c r="FRL336" s="223"/>
      <c r="FRM336" s="418"/>
      <c r="FRN336" s="418"/>
      <c r="FRO336" s="331"/>
      <c r="FRP336" s="332"/>
      <c r="FRQ336" s="418"/>
      <c r="FRR336" s="223"/>
      <c r="FRS336" s="223"/>
      <c r="FRT336" s="333"/>
      <c r="FRU336" s="333"/>
      <c r="FRV336" s="223"/>
      <c r="FRW336" s="418"/>
      <c r="FRX336" s="418"/>
      <c r="FRY336" s="331"/>
      <c r="FRZ336" s="332"/>
      <c r="FSA336" s="418"/>
      <c r="FSB336" s="223"/>
      <c r="FSC336" s="223"/>
      <c r="FSD336" s="333"/>
      <c r="FSE336" s="333"/>
      <c r="FSF336" s="223"/>
      <c r="FSG336" s="418"/>
      <c r="FSH336" s="418"/>
      <c r="FSI336" s="331"/>
      <c r="FSJ336" s="332"/>
      <c r="FSK336" s="418"/>
      <c r="FSL336" s="223"/>
      <c r="FSM336" s="223"/>
      <c r="FSN336" s="333"/>
      <c r="FSO336" s="333"/>
      <c r="FSP336" s="223"/>
      <c r="FSQ336" s="418"/>
      <c r="FSR336" s="418"/>
      <c r="FSS336" s="331"/>
      <c r="FST336" s="332"/>
      <c r="FSU336" s="418"/>
      <c r="FSV336" s="223"/>
      <c r="FSW336" s="223"/>
      <c r="FSX336" s="333"/>
      <c r="FSY336" s="333"/>
      <c r="FSZ336" s="223"/>
      <c r="FTA336" s="418"/>
      <c r="FTB336" s="418"/>
      <c r="FTC336" s="331"/>
      <c r="FTD336" s="332"/>
      <c r="FTE336" s="418"/>
      <c r="FTF336" s="223"/>
      <c r="FTG336" s="223"/>
      <c r="FTH336" s="333"/>
      <c r="FTI336" s="333"/>
      <c r="FTJ336" s="223"/>
      <c r="FTK336" s="418"/>
      <c r="FTL336" s="418"/>
      <c r="FTM336" s="331"/>
      <c r="FTN336" s="332"/>
      <c r="FTO336" s="418"/>
      <c r="FTP336" s="223"/>
      <c r="FTQ336" s="223"/>
      <c r="FTR336" s="333"/>
      <c r="FTS336" s="333"/>
      <c r="FTT336" s="223"/>
      <c r="FTU336" s="418"/>
      <c r="FTV336" s="418"/>
      <c r="FTW336" s="331"/>
      <c r="FTX336" s="332"/>
      <c r="FTY336" s="418"/>
      <c r="FTZ336" s="223"/>
      <c r="FUA336" s="223"/>
      <c r="FUB336" s="333"/>
      <c r="FUC336" s="333"/>
      <c r="FUD336" s="223"/>
      <c r="FUE336" s="418"/>
      <c r="FUF336" s="418"/>
      <c r="FUG336" s="331"/>
      <c r="FUH336" s="332"/>
      <c r="FUI336" s="418"/>
      <c r="FUJ336" s="223"/>
      <c r="FUK336" s="223"/>
      <c r="FUL336" s="333"/>
      <c r="FUM336" s="333"/>
      <c r="FUN336" s="223"/>
      <c r="FUO336" s="418"/>
      <c r="FUP336" s="418"/>
      <c r="FUQ336" s="331"/>
      <c r="FUR336" s="332"/>
      <c r="FUS336" s="418"/>
      <c r="FUT336" s="223"/>
      <c r="FUU336" s="223"/>
      <c r="FUV336" s="333"/>
      <c r="FUW336" s="333"/>
      <c r="FUX336" s="223"/>
      <c r="FUY336" s="418"/>
      <c r="FUZ336" s="418"/>
      <c r="FVA336" s="331"/>
      <c r="FVB336" s="332"/>
      <c r="FVC336" s="418"/>
      <c r="FVD336" s="223"/>
      <c r="FVE336" s="223"/>
      <c r="FVF336" s="333"/>
      <c r="FVG336" s="333"/>
      <c r="FVH336" s="223"/>
      <c r="FVI336" s="418"/>
      <c r="FVJ336" s="418"/>
      <c r="FVK336" s="331"/>
      <c r="FVL336" s="332"/>
      <c r="FVM336" s="418"/>
      <c r="FVN336" s="223"/>
      <c r="FVO336" s="223"/>
      <c r="FVP336" s="333"/>
      <c r="FVQ336" s="333"/>
      <c r="FVR336" s="223"/>
      <c r="FVS336" s="418"/>
      <c r="FVT336" s="418"/>
      <c r="FVU336" s="331"/>
      <c r="FVV336" s="332"/>
      <c r="FVW336" s="418"/>
      <c r="FVX336" s="223"/>
      <c r="FVY336" s="223"/>
      <c r="FVZ336" s="333"/>
      <c r="FWA336" s="333"/>
      <c r="FWB336" s="223"/>
      <c r="FWC336" s="418"/>
      <c r="FWD336" s="418"/>
      <c r="FWE336" s="331"/>
      <c r="FWF336" s="332"/>
      <c r="FWG336" s="418"/>
      <c r="FWH336" s="223"/>
      <c r="FWI336" s="223"/>
      <c r="FWJ336" s="333"/>
      <c r="FWK336" s="333"/>
      <c r="FWL336" s="223"/>
      <c r="FWM336" s="418"/>
      <c r="FWN336" s="418"/>
      <c r="FWO336" s="331"/>
      <c r="FWP336" s="332"/>
      <c r="FWQ336" s="418"/>
      <c r="FWR336" s="223"/>
      <c r="FWS336" s="223"/>
      <c r="FWT336" s="333"/>
      <c r="FWU336" s="333"/>
      <c r="FWV336" s="223"/>
      <c r="FWW336" s="418"/>
      <c r="FWX336" s="418"/>
      <c r="FWY336" s="331"/>
      <c r="FWZ336" s="332"/>
      <c r="FXA336" s="418"/>
      <c r="FXB336" s="223"/>
      <c r="FXC336" s="223"/>
      <c r="FXD336" s="333"/>
      <c r="FXE336" s="333"/>
      <c r="FXF336" s="223"/>
      <c r="FXG336" s="418"/>
      <c r="FXH336" s="418"/>
      <c r="FXI336" s="331"/>
      <c r="FXJ336" s="332"/>
      <c r="FXK336" s="418"/>
      <c r="FXL336" s="223"/>
      <c r="FXM336" s="223"/>
      <c r="FXN336" s="333"/>
      <c r="FXO336" s="333"/>
      <c r="FXP336" s="223"/>
      <c r="FXQ336" s="418"/>
      <c r="FXR336" s="418"/>
      <c r="FXS336" s="331"/>
      <c r="FXT336" s="332"/>
      <c r="FXU336" s="418"/>
      <c r="FXV336" s="223"/>
      <c r="FXW336" s="223"/>
      <c r="FXX336" s="333"/>
      <c r="FXY336" s="333"/>
      <c r="FXZ336" s="223"/>
      <c r="FYA336" s="418"/>
      <c r="FYB336" s="418"/>
      <c r="FYC336" s="331"/>
      <c r="FYD336" s="332"/>
      <c r="FYE336" s="418"/>
      <c r="FYF336" s="223"/>
      <c r="FYG336" s="223"/>
      <c r="FYH336" s="333"/>
      <c r="FYI336" s="333"/>
      <c r="FYJ336" s="223"/>
      <c r="FYK336" s="418"/>
      <c r="FYL336" s="418"/>
      <c r="FYM336" s="331"/>
      <c r="FYN336" s="332"/>
      <c r="FYO336" s="418"/>
      <c r="FYP336" s="223"/>
      <c r="FYQ336" s="223"/>
      <c r="FYR336" s="333"/>
      <c r="FYS336" s="333"/>
      <c r="FYT336" s="223"/>
      <c r="FYU336" s="418"/>
      <c r="FYV336" s="418"/>
      <c r="FYW336" s="331"/>
      <c r="FYX336" s="332"/>
      <c r="FYY336" s="418"/>
      <c r="FYZ336" s="223"/>
      <c r="FZA336" s="223"/>
      <c r="FZB336" s="333"/>
      <c r="FZC336" s="333"/>
      <c r="FZD336" s="223"/>
      <c r="FZE336" s="418"/>
      <c r="FZF336" s="418"/>
      <c r="FZG336" s="331"/>
      <c r="FZH336" s="332"/>
      <c r="FZI336" s="418"/>
      <c r="FZJ336" s="223"/>
      <c r="FZK336" s="223"/>
      <c r="FZL336" s="333"/>
      <c r="FZM336" s="333"/>
      <c r="FZN336" s="223"/>
      <c r="FZO336" s="418"/>
      <c r="FZP336" s="418"/>
      <c r="FZQ336" s="331"/>
      <c r="FZR336" s="332"/>
      <c r="FZS336" s="418"/>
      <c r="FZT336" s="223"/>
      <c r="FZU336" s="223"/>
      <c r="FZV336" s="333"/>
      <c r="FZW336" s="333"/>
      <c r="FZX336" s="223"/>
      <c r="FZY336" s="418"/>
      <c r="FZZ336" s="418"/>
      <c r="GAA336" s="331"/>
      <c r="GAB336" s="332"/>
      <c r="GAC336" s="418"/>
      <c r="GAD336" s="223"/>
      <c r="GAE336" s="223"/>
      <c r="GAF336" s="333"/>
      <c r="GAG336" s="333"/>
      <c r="GAH336" s="223"/>
      <c r="GAI336" s="418"/>
      <c r="GAJ336" s="418"/>
      <c r="GAK336" s="331"/>
      <c r="GAL336" s="332"/>
      <c r="GAM336" s="418"/>
      <c r="GAN336" s="223"/>
      <c r="GAO336" s="223"/>
      <c r="GAP336" s="333"/>
      <c r="GAQ336" s="333"/>
      <c r="GAR336" s="223"/>
      <c r="GAS336" s="418"/>
      <c r="GAT336" s="418"/>
      <c r="GAU336" s="331"/>
      <c r="GAV336" s="332"/>
      <c r="GAW336" s="418"/>
      <c r="GAX336" s="223"/>
      <c r="GAY336" s="223"/>
      <c r="GAZ336" s="333"/>
      <c r="GBA336" s="333"/>
      <c r="GBB336" s="223"/>
      <c r="GBC336" s="418"/>
      <c r="GBD336" s="418"/>
      <c r="GBE336" s="331"/>
      <c r="GBF336" s="332"/>
      <c r="GBG336" s="418"/>
      <c r="GBH336" s="223"/>
      <c r="GBI336" s="223"/>
      <c r="GBJ336" s="333"/>
      <c r="GBK336" s="333"/>
      <c r="GBL336" s="223"/>
      <c r="GBM336" s="418"/>
      <c r="GBN336" s="418"/>
      <c r="GBO336" s="331"/>
      <c r="GBP336" s="332"/>
      <c r="GBQ336" s="418"/>
      <c r="GBR336" s="223"/>
      <c r="GBS336" s="223"/>
      <c r="GBT336" s="333"/>
      <c r="GBU336" s="333"/>
      <c r="GBV336" s="223"/>
      <c r="GBW336" s="418"/>
      <c r="GBX336" s="418"/>
      <c r="GBY336" s="331"/>
      <c r="GBZ336" s="332"/>
      <c r="GCA336" s="418"/>
      <c r="GCB336" s="223"/>
      <c r="GCC336" s="223"/>
      <c r="GCD336" s="333"/>
      <c r="GCE336" s="333"/>
      <c r="GCF336" s="223"/>
      <c r="GCG336" s="418"/>
      <c r="GCH336" s="418"/>
      <c r="GCI336" s="331"/>
      <c r="GCJ336" s="332"/>
      <c r="GCK336" s="418"/>
      <c r="GCL336" s="223"/>
      <c r="GCM336" s="223"/>
      <c r="GCN336" s="333"/>
      <c r="GCO336" s="333"/>
      <c r="GCP336" s="223"/>
      <c r="GCQ336" s="418"/>
      <c r="GCR336" s="418"/>
      <c r="GCS336" s="331"/>
      <c r="GCT336" s="332"/>
      <c r="GCU336" s="418"/>
      <c r="GCV336" s="223"/>
      <c r="GCW336" s="223"/>
      <c r="GCX336" s="333"/>
      <c r="GCY336" s="333"/>
      <c r="GCZ336" s="223"/>
      <c r="GDA336" s="418"/>
      <c r="GDB336" s="418"/>
      <c r="GDC336" s="331"/>
      <c r="GDD336" s="332"/>
      <c r="GDE336" s="418"/>
      <c r="GDF336" s="223"/>
      <c r="GDG336" s="223"/>
      <c r="GDH336" s="333"/>
      <c r="GDI336" s="333"/>
      <c r="GDJ336" s="223"/>
      <c r="GDK336" s="418"/>
      <c r="GDL336" s="418"/>
      <c r="GDM336" s="331"/>
      <c r="GDN336" s="332"/>
      <c r="GDO336" s="418"/>
      <c r="GDP336" s="223"/>
      <c r="GDQ336" s="223"/>
      <c r="GDR336" s="333"/>
      <c r="GDS336" s="333"/>
      <c r="GDT336" s="223"/>
      <c r="GDU336" s="418"/>
      <c r="GDV336" s="418"/>
      <c r="GDW336" s="331"/>
      <c r="GDX336" s="332"/>
      <c r="GDY336" s="418"/>
      <c r="GDZ336" s="223"/>
      <c r="GEA336" s="223"/>
      <c r="GEB336" s="333"/>
      <c r="GEC336" s="333"/>
      <c r="GED336" s="223"/>
      <c r="GEE336" s="418"/>
      <c r="GEF336" s="418"/>
      <c r="GEG336" s="331"/>
      <c r="GEH336" s="332"/>
      <c r="GEI336" s="418"/>
      <c r="GEJ336" s="223"/>
      <c r="GEK336" s="223"/>
      <c r="GEL336" s="333"/>
      <c r="GEM336" s="333"/>
      <c r="GEN336" s="223"/>
      <c r="GEO336" s="418"/>
      <c r="GEP336" s="418"/>
      <c r="GEQ336" s="331"/>
      <c r="GER336" s="332"/>
      <c r="GES336" s="418"/>
      <c r="GET336" s="223"/>
      <c r="GEU336" s="223"/>
      <c r="GEV336" s="333"/>
      <c r="GEW336" s="333"/>
      <c r="GEX336" s="223"/>
      <c r="GEY336" s="418"/>
      <c r="GEZ336" s="418"/>
      <c r="GFA336" s="331"/>
      <c r="GFB336" s="332"/>
      <c r="GFC336" s="418"/>
      <c r="GFD336" s="223"/>
      <c r="GFE336" s="223"/>
      <c r="GFF336" s="333"/>
      <c r="GFG336" s="333"/>
      <c r="GFH336" s="223"/>
      <c r="GFI336" s="418"/>
      <c r="GFJ336" s="418"/>
      <c r="GFK336" s="331"/>
      <c r="GFL336" s="332"/>
      <c r="GFM336" s="418"/>
      <c r="GFN336" s="223"/>
      <c r="GFO336" s="223"/>
      <c r="GFP336" s="333"/>
      <c r="GFQ336" s="333"/>
      <c r="GFR336" s="223"/>
      <c r="GFS336" s="418"/>
      <c r="GFT336" s="418"/>
      <c r="GFU336" s="331"/>
      <c r="GFV336" s="332"/>
      <c r="GFW336" s="418"/>
      <c r="GFX336" s="223"/>
      <c r="GFY336" s="223"/>
      <c r="GFZ336" s="333"/>
      <c r="GGA336" s="333"/>
      <c r="GGB336" s="223"/>
      <c r="GGC336" s="418"/>
      <c r="GGD336" s="418"/>
      <c r="GGE336" s="331"/>
      <c r="GGF336" s="332"/>
      <c r="GGG336" s="418"/>
      <c r="GGH336" s="223"/>
      <c r="GGI336" s="223"/>
      <c r="GGJ336" s="333"/>
      <c r="GGK336" s="333"/>
      <c r="GGL336" s="223"/>
      <c r="GGM336" s="418"/>
      <c r="GGN336" s="418"/>
      <c r="GGO336" s="331"/>
      <c r="GGP336" s="332"/>
      <c r="GGQ336" s="418"/>
      <c r="GGR336" s="223"/>
      <c r="GGS336" s="223"/>
      <c r="GGT336" s="333"/>
      <c r="GGU336" s="333"/>
      <c r="GGV336" s="223"/>
      <c r="GGW336" s="418"/>
      <c r="GGX336" s="418"/>
      <c r="GGY336" s="331"/>
      <c r="GGZ336" s="332"/>
      <c r="GHA336" s="418"/>
      <c r="GHB336" s="223"/>
      <c r="GHC336" s="223"/>
      <c r="GHD336" s="333"/>
      <c r="GHE336" s="333"/>
      <c r="GHF336" s="223"/>
      <c r="GHG336" s="418"/>
      <c r="GHH336" s="418"/>
      <c r="GHI336" s="331"/>
      <c r="GHJ336" s="332"/>
      <c r="GHK336" s="418"/>
      <c r="GHL336" s="223"/>
      <c r="GHM336" s="223"/>
      <c r="GHN336" s="333"/>
      <c r="GHO336" s="333"/>
      <c r="GHP336" s="223"/>
      <c r="GHQ336" s="418"/>
      <c r="GHR336" s="418"/>
      <c r="GHS336" s="331"/>
      <c r="GHT336" s="332"/>
      <c r="GHU336" s="418"/>
      <c r="GHV336" s="223"/>
      <c r="GHW336" s="223"/>
      <c r="GHX336" s="333"/>
      <c r="GHY336" s="333"/>
      <c r="GHZ336" s="223"/>
      <c r="GIA336" s="418"/>
      <c r="GIB336" s="418"/>
      <c r="GIC336" s="331"/>
      <c r="GID336" s="332"/>
      <c r="GIE336" s="418"/>
      <c r="GIF336" s="223"/>
      <c r="GIG336" s="223"/>
      <c r="GIH336" s="333"/>
      <c r="GII336" s="333"/>
      <c r="GIJ336" s="223"/>
      <c r="GIK336" s="418"/>
      <c r="GIL336" s="418"/>
      <c r="GIM336" s="331"/>
      <c r="GIN336" s="332"/>
      <c r="GIO336" s="418"/>
      <c r="GIP336" s="223"/>
      <c r="GIQ336" s="223"/>
      <c r="GIR336" s="333"/>
      <c r="GIS336" s="333"/>
      <c r="GIT336" s="223"/>
      <c r="GIU336" s="418"/>
      <c r="GIV336" s="418"/>
      <c r="GIW336" s="331"/>
      <c r="GIX336" s="332"/>
      <c r="GIY336" s="418"/>
      <c r="GIZ336" s="223"/>
      <c r="GJA336" s="223"/>
      <c r="GJB336" s="333"/>
      <c r="GJC336" s="333"/>
      <c r="GJD336" s="223"/>
      <c r="GJE336" s="418"/>
      <c r="GJF336" s="418"/>
      <c r="GJG336" s="331"/>
      <c r="GJH336" s="332"/>
      <c r="GJI336" s="418"/>
      <c r="GJJ336" s="223"/>
      <c r="GJK336" s="223"/>
      <c r="GJL336" s="333"/>
      <c r="GJM336" s="333"/>
      <c r="GJN336" s="223"/>
      <c r="GJO336" s="418"/>
      <c r="GJP336" s="418"/>
      <c r="GJQ336" s="331"/>
      <c r="GJR336" s="332"/>
      <c r="GJS336" s="418"/>
      <c r="GJT336" s="223"/>
      <c r="GJU336" s="223"/>
      <c r="GJV336" s="333"/>
      <c r="GJW336" s="333"/>
      <c r="GJX336" s="223"/>
      <c r="GJY336" s="418"/>
      <c r="GJZ336" s="418"/>
      <c r="GKA336" s="331"/>
      <c r="GKB336" s="332"/>
      <c r="GKC336" s="418"/>
      <c r="GKD336" s="223"/>
      <c r="GKE336" s="223"/>
      <c r="GKF336" s="333"/>
      <c r="GKG336" s="333"/>
      <c r="GKH336" s="223"/>
      <c r="GKI336" s="418"/>
      <c r="GKJ336" s="418"/>
      <c r="GKK336" s="331"/>
      <c r="GKL336" s="332"/>
      <c r="GKM336" s="418"/>
      <c r="GKN336" s="223"/>
      <c r="GKO336" s="223"/>
      <c r="GKP336" s="333"/>
      <c r="GKQ336" s="333"/>
      <c r="GKR336" s="223"/>
      <c r="GKS336" s="418"/>
      <c r="GKT336" s="418"/>
      <c r="GKU336" s="331"/>
      <c r="GKV336" s="332"/>
      <c r="GKW336" s="418"/>
      <c r="GKX336" s="223"/>
      <c r="GKY336" s="223"/>
      <c r="GKZ336" s="333"/>
      <c r="GLA336" s="333"/>
      <c r="GLB336" s="223"/>
      <c r="GLC336" s="418"/>
      <c r="GLD336" s="418"/>
      <c r="GLE336" s="331"/>
      <c r="GLF336" s="332"/>
      <c r="GLG336" s="418"/>
      <c r="GLH336" s="223"/>
      <c r="GLI336" s="223"/>
      <c r="GLJ336" s="333"/>
      <c r="GLK336" s="333"/>
      <c r="GLL336" s="223"/>
      <c r="GLM336" s="418"/>
      <c r="GLN336" s="418"/>
      <c r="GLO336" s="331"/>
      <c r="GLP336" s="332"/>
      <c r="GLQ336" s="418"/>
      <c r="GLR336" s="223"/>
      <c r="GLS336" s="223"/>
      <c r="GLT336" s="333"/>
      <c r="GLU336" s="333"/>
      <c r="GLV336" s="223"/>
      <c r="GLW336" s="418"/>
      <c r="GLX336" s="418"/>
      <c r="GLY336" s="331"/>
      <c r="GLZ336" s="332"/>
      <c r="GMA336" s="418"/>
      <c r="GMB336" s="223"/>
      <c r="GMC336" s="223"/>
      <c r="GMD336" s="333"/>
      <c r="GME336" s="333"/>
      <c r="GMF336" s="223"/>
      <c r="GMG336" s="418"/>
      <c r="GMH336" s="418"/>
      <c r="GMI336" s="331"/>
      <c r="GMJ336" s="332"/>
      <c r="GMK336" s="418"/>
      <c r="GML336" s="223"/>
      <c r="GMM336" s="223"/>
      <c r="GMN336" s="333"/>
      <c r="GMO336" s="333"/>
      <c r="GMP336" s="223"/>
      <c r="GMQ336" s="418"/>
      <c r="GMR336" s="418"/>
      <c r="GMS336" s="331"/>
      <c r="GMT336" s="332"/>
      <c r="GMU336" s="418"/>
      <c r="GMV336" s="223"/>
      <c r="GMW336" s="223"/>
      <c r="GMX336" s="333"/>
      <c r="GMY336" s="333"/>
      <c r="GMZ336" s="223"/>
      <c r="GNA336" s="418"/>
      <c r="GNB336" s="418"/>
      <c r="GNC336" s="331"/>
      <c r="GND336" s="332"/>
      <c r="GNE336" s="418"/>
      <c r="GNF336" s="223"/>
      <c r="GNG336" s="223"/>
      <c r="GNH336" s="333"/>
      <c r="GNI336" s="333"/>
      <c r="GNJ336" s="223"/>
      <c r="GNK336" s="418"/>
      <c r="GNL336" s="418"/>
      <c r="GNM336" s="331"/>
      <c r="GNN336" s="332"/>
      <c r="GNO336" s="418"/>
      <c r="GNP336" s="223"/>
      <c r="GNQ336" s="223"/>
      <c r="GNR336" s="333"/>
      <c r="GNS336" s="333"/>
      <c r="GNT336" s="223"/>
      <c r="GNU336" s="418"/>
      <c r="GNV336" s="418"/>
      <c r="GNW336" s="331"/>
      <c r="GNX336" s="332"/>
      <c r="GNY336" s="418"/>
      <c r="GNZ336" s="223"/>
      <c r="GOA336" s="223"/>
      <c r="GOB336" s="333"/>
      <c r="GOC336" s="333"/>
      <c r="GOD336" s="223"/>
      <c r="GOE336" s="418"/>
      <c r="GOF336" s="418"/>
      <c r="GOG336" s="331"/>
      <c r="GOH336" s="332"/>
      <c r="GOI336" s="418"/>
      <c r="GOJ336" s="223"/>
      <c r="GOK336" s="223"/>
      <c r="GOL336" s="333"/>
      <c r="GOM336" s="333"/>
      <c r="GON336" s="223"/>
      <c r="GOO336" s="418"/>
      <c r="GOP336" s="418"/>
      <c r="GOQ336" s="331"/>
      <c r="GOR336" s="332"/>
      <c r="GOS336" s="418"/>
      <c r="GOT336" s="223"/>
      <c r="GOU336" s="223"/>
      <c r="GOV336" s="333"/>
      <c r="GOW336" s="333"/>
      <c r="GOX336" s="223"/>
      <c r="GOY336" s="418"/>
      <c r="GOZ336" s="418"/>
      <c r="GPA336" s="331"/>
      <c r="GPB336" s="332"/>
      <c r="GPC336" s="418"/>
      <c r="GPD336" s="223"/>
      <c r="GPE336" s="223"/>
      <c r="GPF336" s="333"/>
      <c r="GPG336" s="333"/>
      <c r="GPH336" s="223"/>
      <c r="GPI336" s="418"/>
      <c r="GPJ336" s="418"/>
      <c r="GPK336" s="331"/>
      <c r="GPL336" s="332"/>
      <c r="GPM336" s="418"/>
      <c r="GPN336" s="223"/>
      <c r="GPO336" s="223"/>
      <c r="GPP336" s="333"/>
      <c r="GPQ336" s="333"/>
      <c r="GPR336" s="223"/>
      <c r="GPS336" s="418"/>
      <c r="GPT336" s="418"/>
      <c r="GPU336" s="331"/>
      <c r="GPV336" s="332"/>
      <c r="GPW336" s="418"/>
      <c r="GPX336" s="223"/>
      <c r="GPY336" s="223"/>
      <c r="GPZ336" s="333"/>
      <c r="GQA336" s="333"/>
      <c r="GQB336" s="223"/>
      <c r="GQC336" s="418"/>
      <c r="GQD336" s="418"/>
      <c r="GQE336" s="331"/>
      <c r="GQF336" s="332"/>
      <c r="GQG336" s="418"/>
      <c r="GQH336" s="223"/>
      <c r="GQI336" s="223"/>
      <c r="GQJ336" s="333"/>
      <c r="GQK336" s="333"/>
      <c r="GQL336" s="223"/>
      <c r="GQM336" s="418"/>
      <c r="GQN336" s="418"/>
      <c r="GQO336" s="331"/>
      <c r="GQP336" s="332"/>
      <c r="GQQ336" s="418"/>
      <c r="GQR336" s="223"/>
      <c r="GQS336" s="223"/>
      <c r="GQT336" s="333"/>
      <c r="GQU336" s="333"/>
      <c r="GQV336" s="223"/>
      <c r="GQW336" s="418"/>
      <c r="GQX336" s="418"/>
      <c r="GQY336" s="331"/>
      <c r="GQZ336" s="332"/>
      <c r="GRA336" s="418"/>
      <c r="GRB336" s="223"/>
      <c r="GRC336" s="223"/>
      <c r="GRD336" s="333"/>
      <c r="GRE336" s="333"/>
      <c r="GRF336" s="223"/>
      <c r="GRG336" s="418"/>
      <c r="GRH336" s="418"/>
      <c r="GRI336" s="331"/>
      <c r="GRJ336" s="332"/>
      <c r="GRK336" s="418"/>
      <c r="GRL336" s="223"/>
      <c r="GRM336" s="223"/>
      <c r="GRN336" s="333"/>
      <c r="GRO336" s="333"/>
      <c r="GRP336" s="223"/>
      <c r="GRQ336" s="418"/>
      <c r="GRR336" s="418"/>
      <c r="GRS336" s="331"/>
      <c r="GRT336" s="332"/>
      <c r="GRU336" s="418"/>
      <c r="GRV336" s="223"/>
      <c r="GRW336" s="223"/>
      <c r="GRX336" s="333"/>
      <c r="GRY336" s="333"/>
      <c r="GRZ336" s="223"/>
      <c r="GSA336" s="418"/>
      <c r="GSB336" s="418"/>
      <c r="GSC336" s="331"/>
      <c r="GSD336" s="332"/>
      <c r="GSE336" s="418"/>
      <c r="GSF336" s="223"/>
      <c r="GSG336" s="223"/>
      <c r="GSH336" s="333"/>
      <c r="GSI336" s="333"/>
      <c r="GSJ336" s="223"/>
      <c r="GSK336" s="418"/>
      <c r="GSL336" s="418"/>
      <c r="GSM336" s="331"/>
      <c r="GSN336" s="332"/>
      <c r="GSO336" s="418"/>
      <c r="GSP336" s="223"/>
      <c r="GSQ336" s="223"/>
      <c r="GSR336" s="333"/>
      <c r="GSS336" s="333"/>
      <c r="GST336" s="223"/>
      <c r="GSU336" s="418"/>
      <c r="GSV336" s="418"/>
      <c r="GSW336" s="331"/>
      <c r="GSX336" s="332"/>
      <c r="GSY336" s="418"/>
      <c r="GSZ336" s="223"/>
      <c r="GTA336" s="223"/>
      <c r="GTB336" s="333"/>
      <c r="GTC336" s="333"/>
      <c r="GTD336" s="223"/>
      <c r="GTE336" s="418"/>
      <c r="GTF336" s="418"/>
      <c r="GTG336" s="331"/>
      <c r="GTH336" s="332"/>
      <c r="GTI336" s="418"/>
      <c r="GTJ336" s="223"/>
      <c r="GTK336" s="223"/>
      <c r="GTL336" s="333"/>
      <c r="GTM336" s="333"/>
      <c r="GTN336" s="223"/>
      <c r="GTO336" s="418"/>
      <c r="GTP336" s="418"/>
      <c r="GTQ336" s="331"/>
      <c r="GTR336" s="332"/>
      <c r="GTS336" s="418"/>
      <c r="GTT336" s="223"/>
      <c r="GTU336" s="223"/>
      <c r="GTV336" s="333"/>
      <c r="GTW336" s="333"/>
      <c r="GTX336" s="223"/>
      <c r="GTY336" s="418"/>
      <c r="GTZ336" s="418"/>
      <c r="GUA336" s="331"/>
      <c r="GUB336" s="332"/>
      <c r="GUC336" s="418"/>
      <c r="GUD336" s="223"/>
      <c r="GUE336" s="223"/>
      <c r="GUF336" s="333"/>
      <c r="GUG336" s="333"/>
      <c r="GUH336" s="223"/>
      <c r="GUI336" s="418"/>
      <c r="GUJ336" s="418"/>
      <c r="GUK336" s="331"/>
      <c r="GUL336" s="332"/>
      <c r="GUM336" s="418"/>
      <c r="GUN336" s="223"/>
      <c r="GUO336" s="223"/>
      <c r="GUP336" s="333"/>
      <c r="GUQ336" s="333"/>
      <c r="GUR336" s="223"/>
      <c r="GUS336" s="418"/>
      <c r="GUT336" s="418"/>
      <c r="GUU336" s="331"/>
      <c r="GUV336" s="332"/>
      <c r="GUW336" s="418"/>
      <c r="GUX336" s="223"/>
      <c r="GUY336" s="223"/>
      <c r="GUZ336" s="333"/>
      <c r="GVA336" s="333"/>
      <c r="GVB336" s="223"/>
      <c r="GVC336" s="418"/>
      <c r="GVD336" s="418"/>
      <c r="GVE336" s="331"/>
      <c r="GVF336" s="332"/>
      <c r="GVG336" s="418"/>
      <c r="GVH336" s="223"/>
      <c r="GVI336" s="223"/>
      <c r="GVJ336" s="333"/>
      <c r="GVK336" s="333"/>
      <c r="GVL336" s="223"/>
      <c r="GVM336" s="418"/>
      <c r="GVN336" s="418"/>
      <c r="GVO336" s="331"/>
      <c r="GVP336" s="332"/>
      <c r="GVQ336" s="418"/>
      <c r="GVR336" s="223"/>
      <c r="GVS336" s="223"/>
      <c r="GVT336" s="333"/>
      <c r="GVU336" s="333"/>
      <c r="GVV336" s="223"/>
      <c r="GVW336" s="418"/>
      <c r="GVX336" s="418"/>
      <c r="GVY336" s="331"/>
      <c r="GVZ336" s="332"/>
      <c r="GWA336" s="418"/>
      <c r="GWB336" s="223"/>
      <c r="GWC336" s="223"/>
      <c r="GWD336" s="333"/>
      <c r="GWE336" s="333"/>
      <c r="GWF336" s="223"/>
      <c r="GWG336" s="418"/>
      <c r="GWH336" s="418"/>
      <c r="GWI336" s="331"/>
      <c r="GWJ336" s="332"/>
      <c r="GWK336" s="418"/>
      <c r="GWL336" s="223"/>
      <c r="GWM336" s="223"/>
      <c r="GWN336" s="333"/>
      <c r="GWO336" s="333"/>
      <c r="GWP336" s="223"/>
      <c r="GWQ336" s="418"/>
      <c r="GWR336" s="418"/>
      <c r="GWS336" s="331"/>
      <c r="GWT336" s="332"/>
      <c r="GWU336" s="418"/>
      <c r="GWV336" s="223"/>
      <c r="GWW336" s="223"/>
      <c r="GWX336" s="333"/>
      <c r="GWY336" s="333"/>
      <c r="GWZ336" s="223"/>
      <c r="GXA336" s="418"/>
      <c r="GXB336" s="418"/>
      <c r="GXC336" s="331"/>
      <c r="GXD336" s="332"/>
      <c r="GXE336" s="418"/>
      <c r="GXF336" s="223"/>
      <c r="GXG336" s="223"/>
      <c r="GXH336" s="333"/>
      <c r="GXI336" s="333"/>
      <c r="GXJ336" s="223"/>
      <c r="GXK336" s="418"/>
      <c r="GXL336" s="418"/>
      <c r="GXM336" s="331"/>
      <c r="GXN336" s="332"/>
      <c r="GXO336" s="418"/>
      <c r="GXP336" s="223"/>
      <c r="GXQ336" s="223"/>
      <c r="GXR336" s="333"/>
      <c r="GXS336" s="333"/>
      <c r="GXT336" s="223"/>
      <c r="GXU336" s="418"/>
      <c r="GXV336" s="418"/>
      <c r="GXW336" s="331"/>
      <c r="GXX336" s="332"/>
      <c r="GXY336" s="418"/>
      <c r="GXZ336" s="223"/>
      <c r="GYA336" s="223"/>
      <c r="GYB336" s="333"/>
      <c r="GYC336" s="333"/>
      <c r="GYD336" s="223"/>
      <c r="GYE336" s="418"/>
      <c r="GYF336" s="418"/>
      <c r="GYG336" s="331"/>
      <c r="GYH336" s="332"/>
      <c r="GYI336" s="418"/>
      <c r="GYJ336" s="223"/>
      <c r="GYK336" s="223"/>
      <c r="GYL336" s="333"/>
      <c r="GYM336" s="333"/>
      <c r="GYN336" s="223"/>
      <c r="GYO336" s="418"/>
      <c r="GYP336" s="418"/>
      <c r="GYQ336" s="331"/>
      <c r="GYR336" s="332"/>
      <c r="GYS336" s="418"/>
      <c r="GYT336" s="223"/>
      <c r="GYU336" s="223"/>
      <c r="GYV336" s="333"/>
      <c r="GYW336" s="333"/>
      <c r="GYX336" s="223"/>
      <c r="GYY336" s="418"/>
      <c r="GYZ336" s="418"/>
      <c r="GZA336" s="331"/>
      <c r="GZB336" s="332"/>
      <c r="GZC336" s="418"/>
      <c r="GZD336" s="223"/>
      <c r="GZE336" s="223"/>
      <c r="GZF336" s="333"/>
      <c r="GZG336" s="333"/>
      <c r="GZH336" s="223"/>
      <c r="GZI336" s="418"/>
      <c r="GZJ336" s="418"/>
      <c r="GZK336" s="331"/>
      <c r="GZL336" s="332"/>
      <c r="GZM336" s="418"/>
      <c r="GZN336" s="223"/>
      <c r="GZO336" s="223"/>
      <c r="GZP336" s="333"/>
      <c r="GZQ336" s="333"/>
      <c r="GZR336" s="223"/>
      <c r="GZS336" s="418"/>
      <c r="GZT336" s="418"/>
      <c r="GZU336" s="331"/>
      <c r="GZV336" s="332"/>
      <c r="GZW336" s="418"/>
      <c r="GZX336" s="223"/>
      <c r="GZY336" s="223"/>
      <c r="GZZ336" s="333"/>
      <c r="HAA336" s="333"/>
      <c r="HAB336" s="223"/>
      <c r="HAC336" s="418"/>
      <c r="HAD336" s="418"/>
      <c r="HAE336" s="331"/>
      <c r="HAF336" s="332"/>
      <c r="HAG336" s="418"/>
      <c r="HAH336" s="223"/>
      <c r="HAI336" s="223"/>
      <c r="HAJ336" s="333"/>
      <c r="HAK336" s="333"/>
      <c r="HAL336" s="223"/>
      <c r="HAM336" s="418"/>
      <c r="HAN336" s="418"/>
      <c r="HAO336" s="331"/>
      <c r="HAP336" s="332"/>
      <c r="HAQ336" s="418"/>
      <c r="HAR336" s="223"/>
      <c r="HAS336" s="223"/>
      <c r="HAT336" s="333"/>
      <c r="HAU336" s="333"/>
      <c r="HAV336" s="223"/>
      <c r="HAW336" s="418"/>
      <c r="HAX336" s="418"/>
      <c r="HAY336" s="331"/>
      <c r="HAZ336" s="332"/>
      <c r="HBA336" s="418"/>
      <c r="HBB336" s="223"/>
      <c r="HBC336" s="223"/>
      <c r="HBD336" s="333"/>
      <c r="HBE336" s="333"/>
      <c r="HBF336" s="223"/>
      <c r="HBG336" s="418"/>
      <c r="HBH336" s="418"/>
      <c r="HBI336" s="331"/>
      <c r="HBJ336" s="332"/>
      <c r="HBK336" s="418"/>
      <c r="HBL336" s="223"/>
      <c r="HBM336" s="223"/>
      <c r="HBN336" s="333"/>
      <c r="HBO336" s="333"/>
      <c r="HBP336" s="223"/>
      <c r="HBQ336" s="418"/>
      <c r="HBR336" s="418"/>
      <c r="HBS336" s="331"/>
      <c r="HBT336" s="332"/>
      <c r="HBU336" s="418"/>
      <c r="HBV336" s="223"/>
      <c r="HBW336" s="223"/>
      <c r="HBX336" s="333"/>
      <c r="HBY336" s="333"/>
      <c r="HBZ336" s="223"/>
      <c r="HCA336" s="418"/>
      <c r="HCB336" s="418"/>
      <c r="HCC336" s="331"/>
      <c r="HCD336" s="332"/>
      <c r="HCE336" s="418"/>
      <c r="HCF336" s="223"/>
      <c r="HCG336" s="223"/>
      <c r="HCH336" s="333"/>
      <c r="HCI336" s="333"/>
      <c r="HCJ336" s="223"/>
      <c r="HCK336" s="418"/>
      <c r="HCL336" s="418"/>
      <c r="HCM336" s="331"/>
      <c r="HCN336" s="332"/>
      <c r="HCO336" s="418"/>
      <c r="HCP336" s="223"/>
      <c r="HCQ336" s="223"/>
      <c r="HCR336" s="333"/>
      <c r="HCS336" s="333"/>
      <c r="HCT336" s="223"/>
      <c r="HCU336" s="418"/>
      <c r="HCV336" s="418"/>
      <c r="HCW336" s="331"/>
      <c r="HCX336" s="332"/>
      <c r="HCY336" s="418"/>
      <c r="HCZ336" s="223"/>
      <c r="HDA336" s="223"/>
      <c r="HDB336" s="333"/>
      <c r="HDC336" s="333"/>
      <c r="HDD336" s="223"/>
      <c r="HDE336" s="418"/>
      <c r="HDF336" s="418"/>
      <c r="HDG336" s="331"/>
      <c r="HDH336" s="332"/>
      <c r="HDI336" s="418"/>
      <c r="HDJ336" s="223"/>
      <c r="HDK336" s="223"/>
      <c r="HDL336" s="333"/>
      <c r="HDM336" s="333"/>
      <c r="HDN336" s="223"/>
      <c r="HDO336" s="418"/>
      <c r="HDP336" s="418"/>
      <c r="HDQ336" s="331"/>
      <c r="HDR336" s="332"/>
      <c r="HDS336" s="418"/>
      <c r="HDT336" s="223"/>
      <c r="HDU336" s="223"/>
      <c r="HDV336" s="333"/>
      <c r="HDW336" s="333"/>
      <c r="HDX336" s="223"/>
      <c r="HDY336" s="418"/>
      <c r="HDZ336" s="418"/>
      <c r="HEA336" s="331"/>
      <c r="HEB336" s="332"/>
      <c r="HEC336" s="418"/>
      <c r="HED336" s="223"/>
      <c r="HEE336" s="223"/>
      <c r="HEF336" s="333"/>
      <c r="HEG336" s="333"/>
      <c r="HEH336" s="223"/>
      <c r="HEI336" s="418"/>
      <c r="HEJ336" s="418"/>
      <c r="HEK336" s="331"/>
      <c r="HEL336" s="332"/>
      <c r="HEM336" s="418"/>
      <c r="HEN336" s="223"/>
      <c r="HEO336" s="223"/>
      <c r="HEP336" s="333"/>
      <c r="HEQ336" s="333"/>
      <c r="HER336" s="223"/>
      <c r="HES336" s="418"/>
      <c r="HET336" s="418"/>
      <c r="HEU336" s="331"/>
      <c r="HEV336" s="332"/>
      <c r="HEW336" s="418"/>
      <c r="HEX336" s="223"/>
      <c r="HEY336" s="223"/>
      <c r="HEZ336" s="333"/>
      <c r="HFA336" s="333"/>
      <c r="HFB336" s="223"/>
      <c r="HFC336" s="418"/>
      <c r="HFD336" s="418"/>
      <c r="HFE336" s="331"/>
      <c r="HFF336" s="332"/>
      <c r="HFG336" s="418"/>
      <c r="HFH336" s="223"/>
      <c r="HFI336" s="223"/>
      <c r="HFJ336" s="333"/>
      <c r="HFK336" s="333"/>
      <c r="HFL336" s="223"/>
      <c r="HFM336" s="418"/>
      <c r="HFN336" s="418"/>
      <c r="HFO336" s="331"/>
      <c r="HFP336" s="332"/>
      <c r="HFQ336" s="418"/>
      <c r="HFR336" s="223"/>
      <c r="HFS336" s="223"/>
      <c r="HFT336" s="333"/>
      <c r="HFU336" s="333"/>
      <c r="HFV336" s="223"/>
      <c r="HFW336" s="418"/>
      <c r="HFX336" s="418"/>
      <c r="HFY336" s="331"/>
      <c r="HFZ336" s="332"/>
      <c r="HGA336" s="418"/>
      <c r="HGB336" s="223"/>
      <c r="HGC336" s="223"/>
      <c r="HGD336" s="333"/>
      <c r="HGE336" s="333"/>
      <c r="HGF336" s="223"/>
      <c r="HGG336" s="418"/>
      <c r="HGH336" s="418"/>
      <c r="HGI336" s="331"/>
      <c r="HGJ336" s="332"/>
      <c r="HGK336" s="418"/>
      <c r="HGL336" s="223"/>
      <c r="HGM336" s="223"/>
      <c r="HGN336" s="333"/>
      <c r="HGO336" s="333"/>
      <c r="HGP336" s="223"/>
      <c r="HGQ336" s="418"/>
      <c r="HGR336" s="418"/>
      <c r="HGS336" s="331"/>
      <c r="HGT336" s="332"/>
      <c r="HGU336" s="418"/>
      <c r="HGV336" s="223"/>
      <c r="HGW336" s="223"/>
      <c r="HGX336" s="333"/>
      <c r="HGY336" s="333"/>
      <c r="HGZ336" s="223"/>
      <c r="HHA336" s="418"/>
      <c r="HHB336" s="418"/>
      <c r="HHC336" s="331"/>
      <c r="HHD336" s="332"/>
      <c r="HHE336" s="418"/>
      <c r="HHF336" s="223"/>
      <c r="HHG336" s="223"/>
      <c r="HHH336" s="333"/>
      <c r="HHI336" s="333"/>
      <c r="HHJ336" s="223"/>
      <c r="HHK336" s="418"/>
      <c r="HHL336" s="418"/>
      <c r="HHM336" s="331"/>
      <c r="HHN336" s="332"/>
      <c r="HHO336" s="418"/>
      <c r="HHP336" s="223"/>
      <c r="HHQ336" s="223"/>
      <c r="HHR336" s="333"/>
      <c r="HHS336" s="333"/>
      <c r="HHT336" s="223"/>
      <c r="HHU336" s="418"/>
      <c r="HHV336" s="418"/>
      <c r="HHW336" s="331"/>
      <c r="HHX336" s="332"/>
      <c r="HHY336" s="418"/>
      <c r="HHZ336" s="223"/>
      <c r="HIA336" s="223"/>
      <c r="HIB336" s="333"/>
      <c r="HIC336" s="333"/>
      <c r="HID336" s="223"/>
      <c r="HIE336" s="418"/>
      <c r="HIF336" s="418"/>
      <c r="HIG336" s="331"/>
      <c r="HIH336" s="332"/>
      <c r="HII336" s="418"/>
      <c r="HIJ336" s="223"/>
      <c r="HIK336" s="223"/>
      <c r="HIL336" s="333"/>
      <c r="HIM336" s="333"/>
      <c r="HIN336" s="223"/>
      <c r="HIO336" s="418"/>
      <c r="HIP336" s="418"/>
      <c r="HIQ336" s="331"/>
      <c r="HIR336" s="332"/>
      <c r="HIS336" s="418"/>
      <c r="HIT336" s="223"/>
      <c r="HIU336" s="223"/>
      <c r="HIV336" s="333"/>
      <c r="HIW336" s="333"/>
      <c r="HIX336" s="223"/>
      <c r="HIY336" s="418"/>
      <c r="HIZ336" s="418"/>
      <c r="HJA336" s="331"/>
      <c r="HJB336" s="332"/>
      <c r="HJC336" s="418"/>
      <c r="HJD336" s="223"/>
      <c r="HJE336" s="223"/>
      <c r="HJF336" s="333"/>
      <c r="HJG336" s="333"/>
      <c r="HJH336" s="223"/>
      <c r="HJI336" s="418"/>
      <c r="HJJ336" s="418"/>
      <c r="HJK336" s="331"/>
      <c r="HJL336" s="332"/>
      <c r="HJM336" s="418"/>
      <c r="HJN336" s="223"/>
      <c r="HJO336" s="223"/>
      <c r="HJP336" s="333"/>
      <c r="HJQ336" s="333"/>
      <c r="HJR336" s="223"/>
      <c r="HJS336" s="418"/>
      <c r="HJT336" s="418"/>
      <c r="HJU336" s="331"/>
      <c r="HJV336" s="332"/>
      <c r="HJW336" s="418"/>
      <c r="HJX336" s="223"/>
      <c r="HJY336" s="223"/>
      <c r="HJZ336" s="333"/>
      <c r="HKA336" s="333"/>
      <c r="HKB336" s="223"/>
      <c r="HKC336" s="418"/>
      <c r="HKD336" s="418"/>
      <c r="HKE336" s="331"/>
      <c r="HKF336" s="332"/>
      <c r="HKG336" s="418"/>
      <c r="HKH336" s="223"/>
      <c r="HKI336" s="223"/>
      <c r="HKJ336" s="333"/>
      <c r="HKK336" s="333"/>
      <c r="HKL336" s="223"/>
      <c r="HKM336" s="418"/>
      <c r="HKN336" s="418"/>
      <c r="HKO336" s="331"/>
      <c r="HKP336" s="332"/>
      <c r="HKQ336" s="418"/>
      <c r="HKR336" s="223"/>
      <c r="HKS336" s="223"/>
      <c r="HKT336" s="333"/>
      <c r="HKU336" s="333"/>
      <c r="HKV336" s="223"/>
      <c r="HKW336" s="418"/>
      <c r="HKX336" s="418"/>
      <c r="HKY336" s="331"/>
      <c r="HKZ336" s="332"/>
      <c r="HLA336" s="418"/>
      <c r="HLB336" s="223"/>
      <c r="HLC336" s="223"/>
      <c r="HLD336" s="333"/>
      <c r="HLE336" s="333"/>
      <c r="HLF336" s="223"/>
      <c r="HLG336" s="418"/>
      <c r="HLH336" s="418"/>
      <c r="HLI336" s="331"/>
      <c r="HLJ336" s="332"/>
      <c r="HLK336" s="418"/>
      <c r="HLL336" s="223"/>
      <c r="HLM336" s="223"/>
      <c r="HLN336" s="333"/>
      <c r="HLO336" s="333"/>
      <c r="HLP336" s="223"/>
      <c r="HLQ336" s="418"/>
      <c r="HLR336" s="418"/>
      <c r="HLS336" s="331"/>
      <c r="HLT336" s="332"/>
      <c r="HLU336" s="418"/>
      <c r="HLV336" s="223"/>
      <c r="HLW336" s="223"/>
      <c r="HLX336" s="333"/>
      <c r="HLY336" s="333"/>
      <c r="HLZ336" s="223"/>
      <c r="HMA336" s="418"/>
      <c r="HMB336" s="418"/>
      <c r="HMC336" s="331"/>
      <c r="HMD336" s="332"/>
      <c r="HME336" s="418"/>
      <c r="HMF336" s="223"/>
      <c r="HMG336" s="223"/>
      <c r="HMH336" s="333"/>
      <c r="HMI336" s="333"/>
      <c r="HMJ336" s="223"/>
      <c r="HMK336" s="418"/>
      <c r="HML336" s="418"/>
      <c r="HMM336" s="331"/>
      <c r="HMN336" s="332"/>
      <c r="HMO336" s="418"/>
      <c r="HMP336" s="223"/>
      <c r="HMQ336" s="223"/>
      <c r="HMR336" s="333"/>
      <c r="HMS336" s="333"/>
      <c r="HMT336" s="223"/>
      <c r="HMU336" s="418"/>
      <c r="HMV336" s="418"/>
      <c r="HMW336" s="331"/>
      <c r="HMX336" s="332"/>
      <c r="HMY336" s="418"/>
      <c r="HMZ336" s="223"/>
      <c r="HNA336" s="223"/>
      <c r="HNB336" s="333"/>
      <c r="HNC336" s="333"/>
      <c r="HND336" s="223"/>
      <c r="HNE336" s="418"/>
      <c r="HNF336" s="418"/>
      <c r="HNG336" s="331"/>
      <c r="HNH336" s="332"/>
      <c r="HNI336" s="418"/>
      <c r="HNJ336" s="223"/>
      <c r="HNK336" s="223"/>
      <c r="HNL336" s="333"/>
      <c r="HNM336" s="333"/>
      <c r="HNN336" s="223"/>
      <c r="HNO336" s="418"/>
      <c r="HNP336" s="418"/>
      <c r="HNQ336" s="331"/>
      <c r="HNR336" s="332"/>
      <c r="HNS336" s="418"/>
      <c r="HNT336" s="223"/>
      <c r="HNU336" s="223"/>
      <c r="HNV336" s="333"/>
      <c r="HNW336" s="333"/>
      <c r="HNX336" s="223"/>
      <c r="HNY336" s="418"/>
      <c r="HNZ336" s="418"/>
      <c r="HOA336" s="331"/>
      <c r="HOB336" s="332"/>
      <c r="HOC336" s="418"/>
      <c r="HOD336" s="223"/>
      <c r="HOE336" s="223"/>
      <c r="HOF336" s="333"/>
      <c r="HOG336" s="333"/>
      <c r="HOH336" s="223"/>
      <c r="HOI336" s="418"/>
      <c r="HOJ336" s="418"/>
      <c r="HOK336" s="331"/>
      <c r="HOL336" s="332"/>
      <c r="HOM336" s="418"/>
      <c r="HON336" s="223"/>
      <c r="HOO336" s="223"/>
      <c r="HOP336" s="333"/>
      <c r="HOQ336" s="333"/>
      <c r="HOR336" s="223"/>
      <c r="HOS336" s="418"/>
      <c r="HOT336" s="418"/>
      <c r="HOU336" s="331"/>
      <c r="HOV336" s="332"/>
      <c r="HOW336" s="418"/>
      <c r="HOX336" s="223"/>
      <c r="HOY336" s="223"/>
      <c r="HOZ336" s="333"/>
      <c r="HPA336" s="333"/>
      <c r="HPB336" s="223"/>
      <c r="HPC336" s="418"/>
      <c r="HPD336" s="418"/>
      <c r="HPE336" s="331"/>
      <c r="HPF336" s="332"/>
      <c r="HPG336" s="418"/>
      <c r="HPH336" s="223"/>
      <c r="HPI336" s="223"/>
      <c r="HPJ336" s="333"/>
      <c r="HPK336" s="333"/>
      <c r="HPL336" s="223"/>
      <c r="HPM336" s="418"/>
      <c r="HPN336" s="418"/>
      <c r="HPO336" s="331"/>
      <c r="HPP336" s="332"/>
      <c r="HPQ336" s="418"/>
      <c r="HPR336" s="223"/>
      <c r="HPS336" s="223"/>
      <c r="HPT336" s="333"/>
      <c r="HPU336" s="333"/>
      <c r="HPV336" s="223"/>
      <c r="HPW336" s="418"/>
      <c r="HPX336" s="418"/>
      <c r="HPY336" s="331"/>
      <c r="HPZ336" s="332"/>
      <c r="HQA336" s="418"/>
      <c r="HQB336" s="223"/>
      <c r="HQC336" s="223"/>
      <c r="HQD336" s="333"/>
      <c r="HQE336" s="333"/>
      <c r="HQF336" s="223"/>
      <c r="HQG336" s="418"/>
      <c r="HQH336" s="418"/>
      <c r="HQI336" s="331"/>
      <c r="HQJ336" s="332"/>
      <c r="HQK336" s="418"/>
      <c r="HQL336" s="223"/>
      <c r="HQM336" s="223"/>
      <c r="HQN336" s="333"/>
      <c r="HQO336" s="333"/>
      <c r="HQP336" s="223"/>
      <c r="HQQ336" s="418"/>
      <c r="HQR336" s="418"/>
      <c r="HQS336" s="331"/>
      <c r="HQT336" s="332"/>
      <c r="HQU336" s="418"/>
      <c r="HQV336" s="223"/>
      <c r="HQW336" s="223"/>
      <c r="HQX336" s="333"/>
      <c r="HQY336" s="333"/>
      <c r="HQZ336" s="223"/>
      <c r="HRA336" s="418"/>
      <c r="HRB336" s="418"/>
      <c r="HRC336" s="331"/>
      <c r="HRD336" s="332"/>
      <c r="HRE336" s="418"/>
      <c r="HRF336" s="223"/>
      <c r="HRG336" s="223"/>
      <c r="HRH336" s="333"/>
      <c r="HRI336" s="333"/>
      <c r="HRJ336" s="223"/>
      <c r="HRK336" s="418"/>
      <c r="HRL336" s="418"/>
      <c r="HRM336" s="331"/>
      <c r="HRN336" s="332"/>
      <c r="HRO336" s="418"/>
      <c r="HRP336" s="223"/>
      <c r="HRQ336" s="223"/>
      <c r="HRR336" s="333"/>
      <c r="HRS336" s="333"/>
      <c r="HRT336" s="223"/>
      <c r="HRU336" s="418"/>
      <c r="HRV336" s="418"/>
      <c r="HRW336" s="331"/>
      <c r="HRX336" s="332"/>
      <c r="HRY336" s="418"/>
      <c r="HRZ336" s="223"/>
      <c r="HSA336" s="223"/>
      <c r="HSB336" s="333"/>
      <c r="HSC336" s="333"/>
      <c r="HSD336" s="223"/>
      <c r="HSE336" s="418"/>
      <c r="HSF336" s="418"/>
      <c r="HSG336" s="331"/>
      <c r="HSH336" s="332"/>
      <c r="HSI336" s="418"/>
      <c r="HSJ336" s="223"/>
      <c r="HSK336" s="223"/>
      <c r="HSL336" s="333"/>
      <c r="HSM336" s="333"/>
      <c r="HSN336" s="223"/>
      <c r="HSO336" s="418"/>
      <c r="HSP336" s="418"/>
      <c r="HSQ336" s="331"/>
      <c r="HSR336" s="332"/>
      <c r="HSS336" s="418"/>
      <c r="HST336" s="223"/>
      <c r="HSU336" s="223"/>
      <c r="HSV336" s="333"/>
      <c r="HSW336" s="333"/>
      <c r="HSX336" s="223"/>
      <c r="HSY336" s="418"/>
      <c r="HSZ336" s="418"/>
      <c r="HTA336" s="331"/>
      <c r="HTB336" s="332"/>
      <c r="HTC336" s="418"/>
      <c r="HTD336" s="223"/>
      <c r="HTE336" s="223"/>
      <c r="HTF336" s="333"/>
      <c r="HTG336" s="333"/>
      <c r="HTH336" s="223"/>
      <c r="HTI336" s="418"/>
      <c r="HTJ336" s="418"/>
      <c r="HTK336" s="331"/>
      <c r="HTL336" s="332"/>
      <c r="HTM336" s="418"/>
      <c r="HTN336" s="223"/>
      <c r="HTO336" s="223"/>
      <c r="HTP336" s="333"/>
      <c r="HTQ336" s="333"/>
      <c r="HTR336" s="223"/>
      <c r="HTS336" s="418"/>
      <c r="HTT336" s="418"/>
      <c r="HTU336" s="331"/>
      <c r="HTV336" s="332"/>
      <c r="HTW336" s="418"/>
      <c r="HTX336" s="223"/>
      <c r="HTY336" s="223"/>
      <c r="HTZ336" s="333"/>
      <c r="HUA336" s="333"/>
      <c r="HUB336" s="223"/>
      <c r="HUC336" s="418"/>
      <c r="HUD336" s="418"/>
      <c r="HUE336" s="331"/>
      <c r="HUF336" s="332"/>
      <c r="HUG336" s="418"/>
      <c r="HUH336" s="223"/>
      <c r="HUI336" s="223"/>
      <c r="HUJ336" s="333"/>
      <c r="HUK336" s="333"/>
      <c r="HUL336" s="223"/>
      <c r="HUM336" s="418"/>
      <c r="HUN336" s="418"/>
      <c r="HUO336" s="331"/>
      <c r="HUP336" s="332"/>
      <c r="HUQ336" s="418"/>
      <c r="HUR336" s="223"/>
      <c r="HUS336" s="223"/>
      <c r="HUT336" s="333"/>
      <c r="HUU336" s="333"/>
      <c r="HUV336" s="223"/>
      <c r="HUW336" s="418"/>
      <c r="HUX336" s="418"/>
      <c r="HUY336" s="331"/>
      <c r="HUZ336" s="332"/>
      <c r="HVA336" s="418"/>
      <c r="HVB336" s="223"/>
      <c r="HVC336" s="223"/>
      <c r="HVD336" s="333"/>
      <c r="HVE336" s="333"/>
      <c r="HVF336" s="223"/>
      <c r="HVG336" s="418"/>
      <c r="HVH336" s="418"/>
      <c r="HVI336" s="331"/>
      <c r="HVJ336" s="332"/>
      <c r="HVK336" s="418"/>
      <c r="HVL336" s="223"/>
      <c r="HVM336" s="223"/>
      <c r="HVN336" s="333"/>
      <c r="HVO336" s="333"/>
      <c r="HVP336" s="223"/>
      <c r="HVQ336" s="418"/>
      <c r="HVR336" s="418"/>
      <c r="HVS336" s="331"/>
      <c r="HVT336" s="332"/>
      <c r="HVU336" s="418"/>
      <c r="HVV336" s="223"/>
      <c r="HVW336" s="223"/>
      <c r="HVX336" s="333"/>
      <c r="HVY336" s="333"/>
      <c r="HVZ336" s="223"/>
      <c r="HWA336" s="418"/>
      <c r="HWB336" s="418"/>
      <c r="HWC336" s="331"/>
      <c r="HWD336" s="332"/>
      <c r="HWE336" s="418"/>
      <c r="HWF336" s="223"/>
      <c r="HWG336" s="223"/>
      <c r="HWH336" s="333"/>
      <c r="HWI336" s="333"/>
      <c r="HWJ336" s="223"/>
      <c r="HWK336" s="418"/>
      <c r="HWL336" s="418"/>
      <c r="HWM336" s="331"/>
      <c r="HWN336" s="332"/>
      <c r="HWO336" s="418"/>
      <c r="HWP336" s="223"/>
      <c r="HWQ336" s="223"/>
      <c r="HWR336" s="333"/>
      <c r="HWS336" s="333"/>
      <c r="HWT336" s="223"/>
      <c r="HWU336" s="418"/>
      <c r="HWV336" s="418"/>
      <c r="HWW336" s="331"/>
      <c r="HWX336" s="332"/>
      <c r="HWY336" s="418"/>
      <c r="HWZ336" s="223"/>
      <c r="HXA336" s="223"/>
      <c r="HXB336" s="333"/>
      <c r="HXC336" s="333"/>
      <c r="HXD336" s="223"/>
      <c r="HXE336" s="418"/>
      <c r="HXF336" s="418"/>
      <c r="HXG336" s="331"/>
      <c r="HXH336" s="332"/>
      <c r="HXI336" s="418"/>
      <c r="HXJ336" s="223"/>
      <c r="HXK336" s="223"/>
      <c r="HXL336" s="333"/>
      <c r="HXM336" s="333"/>
      <c r="HXN336" s="223"/>
      <c r="HXO336" s="418"/>
      <c r="HXP336" s="418"/>
      <c r="HXQ336" s="331"/>
      <c r="HXR336" s="332"/>
      <c r="HXS336" s="418"/>
      <c r="HXT336" s="223"/>
      <c r="HXU336" s="223"/>
      <c r="HXV336" s="333"/>
      <c r="HXW336" s="333"/>
      <c r="HXX336" s="223"/>
      <c r="HXY336" s="418"/>
      <c r="HXZ336" s="418"/>
      <c r="HYA336" s="331"/>
      <c r="HYB336" s="332"/>
      <c r="HYC336" s="418"/>
      <c r="HYD336" s="223"/>
      <c r="HYE336" s="223"/>
      <c r="HYF336" s="333"/>
      <c r="HYG336" s="333"/>
      <c r="HYH336" s="223"/>
      <c r="HYI336" s="418"/>
      <c r="HYJ336" s="418"/>
      <c r="HYK336" s="331"/>
      <c r="HYL336" s="332"/>
      <c r="HYM336" s="418"/>
      <c r="HYN336" s="223"/>
      <c r="HYO336" s="223"/>
      <c r="HYP336" s="333"/>
      <c r="HYQ336" s="333"/>
      <c r="HYR336" s="223"/>
      <c r="HYS336" s="418"/>
      <c r="HYT336" s="418"/>
      <c r="HYU336" s="331"/>
      <c r="HYV336" s="332"/>
      <c r="HYW336" s="418"/>
      <c r="HYX336" s="223"/>
      <c r="HYY336" s="223"/>
      <c r="HYZ336" s="333"/>
      <c r="HZA336" s="333"/>
      <c r="HZB336" s="223"/>
      <c r="HZC336" s="418"/>
      <c r="HZD336" s="418"/>
      <c r="HZE336" s="331"/>
      <c r="HZF336" s="332"/>
      <c r="HZG336" s="418"/>
      <c r="HZH336" s="223"/>
      <c r="HZI336" s="223"/>
      <c r="HZJ336" s="333"/>
      <c r="HZK336" s="333"/>
      <c r="HZL336" s="223"/>
      <c r="HZM336" s="418"/>
      <c r="HZN336" s="418"/>
      <c r="HZO336" s="331"/>
      <c r="HZP336" s="332"/>
      <c r="HZQ336" s="418"/>
      <c r="HZR336" s="223"/>
      <c r="HZS336" s="223"/>
      <c r="HZT336" s="333"/>
      <c r="HZU336" s="333"/>
      <c r="HZV336" s="223"/>
      <c r="HZW336" s="418"/>
      <c r="HZX336" s="418"/>
      <c r="HZY336" s="331"/>
      <c r="HZZ336" s="332"/>
      <c r="IAA336" s="418"/>
      <c r="IAB336" s="223"/>
      <c r="IAC336" s="223"/>
      <c r="IAD336" s="333"/>
      <c r="IAE336" s="333"/>
      <c r="IAF336" s="223"/>
      <c r="IAG336" s="418"/>
      <c r="IAH336" s="418"/>
      <c r="IAI336" s="331"/>
      <c r="IAJ336" s="332"/>
      <c r="IAK336" s="418"/>
      <c r="IAL336" s="223"/>
      <c r="IAM336" s="223"/>
      <c r="IAN336" s="333"/>
      <c r="IAO336" s="333"/>
      <c r="IAP336" s="223"/>
      <c r="IAQ336" s="418"/>
      <c r="IAR336" s="418"/>
      <c r="IAS336" s="331"/>
      <c r="IAT336" s="332"/>
      <c r="IAU336" s="418"/>
      <c r="IAV336" s="223"/>
      <c r="IAW336" s="223"/>
      <c r="IAX336" s="333"/>
      <c r="IAY336" s="333"/>
      <c r="IAZ336" s="223"/>
      <c r="IBA336" s="418"/>
      <c r="IBB336" s="418"/>
      <c r="IBC336" s="331"/>
      <c r="IBD336" s="332"/>
      <c r="IBE336" s="418"/>
      <c r="IBF336" s="223"/>
      <c r="IBG336" s="223"/>
      <c r="IBH336" s="333"/>
      <c r="IBI336" s="333"/>
      <c r="IBJ336" s="223"/>
      <c r="IBK336" s="418"/>
      <c r="IBL336" s="418"/>
      <c r="IBM336" s="331"/>
      <c r="IBN336" s="332"/>
      <c r="IBO336" s="418"/>
      <c r="IBP336" s="223"/>
      <c r="IBQ336" s="223"/>
      <c r="IBR336" s="333"/>
      <c r="IBS336" s="333"/>
      <c r="IBT336" s="223"/>
      <c r="IBU336" s="418"/>
      <c r="IBV336" s="418"/>
      <c r="IBW336" s="331"/>
      <c r="IBX336" s="332"/>
      <c r="IBY336" s="418"/>
      <c r="IBZ336" s="223"/>
      <c r="ICA336" s="223"/>
      <c r="ICB336" s="333"/>
      <c r="ICC336" s="333"/>
      <c r="ICD336" s="223"/>
      <c r="ICE336" s="418"/>
      <c r="ICF336" s="418"/>
      <c r="ICG336" s="331"/>
      <c r="ICH336" s="332"/>
      <c r="ICI336" s="418"/>
      <c r="ICJ336" s="223"/>
      <c r="ICK336" s="223"/>
      <c r="ICL336" s="333"/>
      <c r="ICM336" s="333"/>
      <c r="ICN336" s="223"/>
      <c r="ICO336" s="418"/>
      <c r="ICP336" s="418"/>
      <c r="ICQ336" s="331"/>
      <c r="ICR336" s="332"/>
      <c r="ICS336" s="418"/>
      <c r="ICT336" s="223"/>
      <c r="ICU336" s="223"/>
      <c r="ICV336" s="333"/>
      <c r="ICW336" s="333"/>
      <c r="ICX336" s="223"/>
      <c r="ICY336" s="418"/>
      <c r="ICZ336" s="418"/>
      <c r="IDA336" s="331"/>
      <c r="IDB336" s="332"/>
      <c r="IDC336" s="418"/>
      <c r="IDD336" s="223"/>
      <c r="IDE336" s="223"/>
      <c r="IDF336" s="333"/>
      <c r="IDG336" s="333"/>
      <c r="IDH336" s="223"/>
      <c r="IDI336" s="418"/>
      <c r="IDJ336" s="418"/>
      <c r="IDK336" s="331"/>
      <c r="IDL336" s="332"/>
      <c r="IDM336" s="418"/>
      <c r="IDN336" s="223"/>
      <c r="IDO336" s="223"/>
      <c r="IDP336" s="333"/>
      <c r="IDQ336" s="333"/>
      <c r="IDR336" s="223"/>
      <c r="IDS336" s="418"/>
      <c r="IDT336" s="418"/>
      <c r="IDU336" s="331"/>
      <c r="IDV336" s="332"/>
      <c r="IDW336" s="418"/>
      <c r="IDX336" s="223"/>
      <c r="IDY336" s="223"/>
      <c r="IDZ336" s="333"/>
      <c r="IEA336" s="333"/>
      <c r="IEB336" s="223"/>
      <c r="IEC336" s="418"/>
      <c r="IED336" s="418"/>
      <c r="IEE336" s="331"/>
      <c r="IEF336" s="332"/>
      <c r="IEG336" s="418"/>
      <c r="IEH336" s="223"/>
      <c r="IEI336" s="223"/>
      <c r="IEJ336" s="333"/>
      <c r="IEK336" s="333"/>
      <c r="IEL336" s="223"/>
      <c r="IEM336" s="418"/>
      <c r="IEN336" s="418"/>
      <c r="IEO336" s="331"/>
      <c r="IEP336" s="332"/>
      <c r="IEQ336" s="418"/>
      <c r="IER336" s="223"/>
      <c r="IES336" s="223"/>
      <c r="IET336" s="333"/>
      <c r="IEU336" s="333"/>
      <c r="IEV336" s="223"/>
      <c r="IEW336" s="418"/>
      <c r="IEX336" s="418"/>
      <c r="IEY336" s="331"/>
      <c r="IEZ336" s="332"/>
      <c r="IFA336" s="418"/>
      <c r="IFB336" s="223"/>
      <c r="IFC336" s="223"/>
      <c r="IFD336" s="333"/>
      <c r="IFE336" s="333"/>
      <c r="IFF336" s="223"/>
      <c r="IFG336" s="418"/>
      <c r="IFH336" s="418"/>
      <c r="IFI336" s="331"/>
      <c r="IFJ336" s="332"/>
      <c r="IFK336" s="418"/>
      <c r="IFL336" s="223"/>
      <c r="IFM336" s="223"/>
      <c r="IFN336" s="333"/>
      <c r="IFO336" s="333"/>
      <c r="IFP336" s="223"/>
      <c r="IFQ336" s="418"/>
      <c r="IFR336" s="418"/>
      <c r="IFS336" s="331"/>
      <c r="IFT336" s="332"/>
      <c r="IFU336" s="418"/>
      <c r="IFV336" s="223"/>
      <c r="IFW336" s="223"/>
      <c r="IFX336" s="333"/>
      <c r="IFY336" s="333"/>
      <c r="IFZ336" s="223"/>
      <c r="IGA336" s="418"/>
      <c r="IGB336" s="418"/>
      <c r="IGC336" s="331"/>
      <c r="IGD336" s="332"/>
      <c r="IGE336" s="418"/>
      <c r="IGF336" s="223"/>
      <c r="IGG336" s="223"/>
      <c r="IGH336" s="333"/>
      <c r="IGI336" s="333"/>
      <c r="IGJ336" s="223"/>
      <c r="IGK336" s="418"/>
      <c r="IGL336" s="418"/>
      <c r="IGM336" s="331"/>
      <c r="IGN336" s="332"/>
      <c r="IGO336" s="418"/>
      <c r="IGP336" s="223"/>
      <c r="IGQ336" s="223"/>
      <c r="IGR336" s="333"/>
      <c r="IGS336" s="333"/>
      <c r="IGT336" s="223"/>
      <c r="IGU336" s="418"/>
      <c r="IGV336" s="418"/>
      <c r="IGW336" s="331"/>
      <c r="IGX336" s="332"/>
      <c r="IGY336" s="418"/>
      <c r="IGZ336" s="223"/>
      <c r="IHA336" s="223"/>
      <c r="IHB336" s="333"/>
      <c r="IHC336" s="333"/>
      <c r="IHD336" s="223"/>
      <c r="IHE336" s="418"/>
      <c r="IHF336" s="418"/>
      <c r="IHG336" s="331"/>
      <c r="IHH336" s="332"/>
      <c r="IHI336" s="418"/>
      <c r="IHJ336" s="223"/>
      <c r="IHK336" s="223"/>
      <c r="IHL336" s="333"/>
      <c r="IHM336" s="333"/>
      <c r="IHN336" s="223"/>
      <c r="IHO336" s="418"/>
      <c r="IHP336" s="418"/>
      <c r="IHQ336" s="331"/>
      <c r="IHR336" s="332"/>
      <c r="IHS336" s="418"/>
      <c r="IHT336" s="223"/>
      <c r="IHU336" s="223"/>
      <c r="IHV336" s="333"/>
      <c r="IHW336" s="333"/>
      <c r="IHX336" s="223"/>
      <c r="IHY336" s="418"/>
      <c r="IHZ336" s="418"/>
      <c r="IIA336" s="331"/>
      <c r="IIB336" s="332"/>
      <c r="IIC336" s="418"/>
      <c r="IID336" s="223"/>
      <c r="IIE336" s="223"/>
      <c r="IIF336" s="333"/>
      <c r="IIG336" s="333"/>
      <c r="IIH336" s="223"/>
      <c r="III336" s="418"/>
      <c r="IIJ336" s="418"/>
      <c r="IIK336" s="331"/>
      <c r="IIL336" s="332"/>
      <c r="IIM336" s="418"/>
      <c r="IIN336" s="223"/>
      <c r="IIO336" s="223"/>
      <c r="IIP336" s="333"/>
      <c r="IIQ336" s="333"/>
      <c r="IIR336" s="223"/>
      <c r="IIS336" s="418"/>
      <c r="IIT336" s="418"/>
      <c r="IIU336" s="331"/>
      <c r="IIV336" s="332"/>
      <c r="IIW336" s="418"/>
      <c r="IIX336" s="223"/>
      <c r="IIY336" s="223"/>
      <c r="IIZ336" s="333"/>
      <c r="IJA336" s="333"/>
      <c r="IJB336" s="223"/>
      <c r="IJC336" s="418"/>
      <c r="IJD336" s="418"/>
      <c r="IJE336" s="331"/>
      <c r="IJF336" s="332"/>
      <c r="IJG336" s="418"/>
      <c r="IJH336" s="223"/>
      <c r="IJI336" s="223"/>
      <c r="IJJ336" s="333"/>
      <c r="IJK336" s="333"/>
      <c r="IJL336" s="223"/>
      <c r="IJM336" s="418"/>
      <c r="IJN336" s="418"/>
      <c r="IJO336" s="331"/>
      <c r="IJP336" s="332"/>
      <c r="IJQ336" s="418"/>
      <c r="IJR336" s="223"/>
      <c r="IJS336" s="223"/>
      <c r="IJT336" s="333"/>
      <c r="IJU336" s="333"/>
      <c r="IJV336" s="223"/>
      <c r="IJW336" s="418"/>
      <c r="IJX336" s="418"/>
      <c r="IJY336" s="331"/>
      <c r="IJZ336" s="332"/>
      <c r="IKA336" s="418"/>
      <c r="IKB336" s="223"/>
      <c r="IKC336" s="223"/>
      <c r="IKD336" s="333"/>
      <c r="IKE336" s="333"/>
      <c r="IKF336" s="223"/>
      <c r="IKG336" s="418"/>
      <c r="IKH336" s="418"/>
      <c r="IKI336" s="331"/>
      <c r="IKJ336" s="332"/>
      <c r="IKK336" s="418"/>
      <c r="IKL336" s="223"/>
      <c r="IKM336" s="223"/>
      <c r="IKN336" s="333"/>
      <c r="IKO336" s="333"/>
      <c r="IKP336" s="223"/>
      <c r="IKQ336" s="418"/>
      <c r="IKR336" s="418"/>
      <c r="IKS336" s="331"/>
      <c r="IKT336" s="332"/>
      <c r="IKU336" s="418"/>
      <c r="IKV336" s="223"/>
      <c r="IKW336" s="223"/>
      <c r="IKX336" s="333"/>
      <c r="IKY336" s="333"/>
      <c r="IKZ336" s="223"/>
      <c r="ILA336" s="418"/>
      <c r="ILB336" s="418"/>
      <c r="ILC336" s="331"/>
      <c r="ILD336" s="332"/>
      <c r="ILE336" s="418"/>
      <c r="ILF336" s="223"/>
      <c r="ILG336" s="223"/>
      <c r="ILH336" s="333"/>
      <c r="ILI336" s="333"/>
      <c r="ILJ336" s="223"/>
      <c r="ILK336" s="418"/>
      <c r="ILL336" s="418"/>
      <c r="ILM336" s="331"/>
      <c r="ILN336" s="332"/>
      <c r="ILO336" s="418"/>
      <c r="ILP336" s="223"/>
      <c r="ILQ336" s="223"/>
      <c r="ILR336" s="333"/>
      <c r="ILS336" s="333"/>
      <c r="ILT336" s="223"/>
      <c r="ILU336" s="418"/>
      <c r="ILV336" s="418"/>
      <c r="ILW336" s="331"/>
      <c r="ILX336" s="332"/>
      <c r="ILY336" s="418"/>
      <c r="ILZ336" s="223"/>
      <c r="IMA336" s="223"/>
      <c r="IMB336" s="333"/>
      <c r="IMC336" s="333"/>
      <c r="IMD336" s="223"/>
      <c r="IME336" s="418"/>
      <c r="IMF336" s="418"/>
      <c r="IMG336" s="331"/>
      <c r="IMH336" s="332"/>
      <c r="IMI336" s="418"/>
      <c r="IMJ336" s="223"/>
      <c r="IMK336" s="223"/>
      <c r="IML336" s="333"/>
      <c r="IMM336" s="333"/>
      <c r="IMN336" s="223"/>
      <c r="IMO336" s="418"/>
      <c r="IMP336" s="418"/>
      <c r="IMQ336" s="331"/>
      <c r="IMR336" s="332"/>
      <c r="IMS336" s="418"/>
      <c r="IMT336" s="223"/>
      <c r="IMU336" s="223"/>
      <c r="IMV336" s="333"/>
      <c r="IMW336" s="333"/>
      <c r="IMX336" s="223"/>
      <c r="IMY336" s="418"/>
      <c r="IMZ336" s="418"/>
      <c r="INA336" s="331"/>
      <c r="INB336" s="332"/>
      <c r="INC336" s="418"/>
      <c r="IND336" s="223"/>
      <c r="INE336" s="223"/>
      <c r="INF336" s="333"/>
      <c r="ING336" s="333"/>
      <c r="INH336" s="223"/>
      <c r="INI336" s="418"/>
      <c r="INJ336" s="418"/>
      <c r="INK336" s="331"/>
      <c r="INL336" s="332"/>
      <c r="INM336" s="418"/>
      <c r="INN336" s="223"/>
      <c r="INO336" s="223"/>
      <c r="INP336" s="333"/>
      <c r="INQ336" s="333"/>
      <c r="INR336" s="223"/>
      <c r="INS336" s="418"/>
      <c r="INT336" s="418"/>
      <c r="INU336" s="331"/>
      <c r="INV336" s="332"/>
      <c r="INW336" s="418"/>
      <c r="INX336" s="223"/>
      <c r="INY336" s="223"/>
      <c r="INZ336" s="333"/>
      <c r="IOA336" s="333"/>
      <c r="IOB336" s="223"/>
      <c r="IOC336" s="418"/>
      <c r="IOD336" s="418"/>
      <c r="IOE336" s="331"/>
      <c r="IOF336" s="332"/>
      <c r="IOG336" s="418"/>
      <c r="IOH336" s="223"/>
      <c r="IOI336" s="223"/>
      <c r="IOJ336" s="333"/>
      <c r="IOK336" s="333"/>
      <c r="IOL336" s="223"/>
      <c r="IOM336" s="418"/>
      <c r="ION336" s="418"/>
      <c r="IOO336" s="331"/>
      <c r="IOP336" s="332"/>
      <c r="IOQ336" s="418"/>
      <c r="IOR336" s="223"/>
      <c r="IOS336" s="223"/>
      <c r="IOT336" s="333"/>
      <c r="IOU336" s="333"/>
      <c r="IOV336" s="223"/>
      <c r="IOW336" s="418"/>
      <c r="IOX336" s="418"/>
      <c r="IOY336" s="331"/>
      <c r="IOZ336" s="332"/>
      <c r="IPA336" s="418"/>
      <c r="IPB336" s="223"/>
      <c r="IPC336" s="223"/>
      <c r="IPD336" s="333"/>
      <c r="IPE336" s="333"/>
      <c r="IPF336" s="223"/>
      <c r="IPG336" s="418"/>
      <c r="IPH336" s="418"/>
      <c r="IPI336" s="331"/>
      <c r="IPJ336" s="332"/>
      <c r="IPK336" s="418"/>
      <c r="IPL336" s="223"/>
      <c r="IPM336" s="223"/>
      <c r="IPN336" s="333"/>
      <c r="IPO336" s="333"/>
      <c r="IPP336" s="223"/>
      <c r="IPQ336" s="418"/>
      <c r="IPR336" s="418"/>
      <c r="IPS336" s="331"/>
      <c r="IPT336" s="332"/>
      <c r="IPU336" s="418"/>
      <c r="IPV336" s="223"/>
      <c r="IPW336" s="223"/>
      <c r="IPX336" s="333"/>
      <c r="IPY336" s="333"/>
      <c r="IPZ336" s="223"/>
      <c r="IQA336" s="418"/>
      <c r="IQB336" s="418"/>
      <c r="IQC336" s="331"/>
      <c r="IQD336" s="332"/>
      <c r="IQE336" s="418"/>
      <c r="IQF336" s="223"/>
      <c r="IQG336" s="223"/>
      <c r="IQH336" s="333"/>
      <c r="IQI336" s="333"/>
      <c r="IQJ336" s="223"/>
      <c r="IQK336" s="418"/>
      <c r="IQL336" s="418"/>
      <c r="IQM336" s="331"/>
      <c r="IQN336" s="332"/>
      <c r="IQO336" s="418"/>
      <c r="IQP336" s="223"/>
      <c r="IQQ336" s="223"/>
      <c r="IQR336" s="333"/>
      <c r="IQS336" s="333"/>
      <c r="IQT336" s="223"/>
      <c r="IQU336" s="418"/>
      <c r="IQV336" s="418"/>
      <c r="IQW336" s="331"/>
      <c r="IQX336" s="332"/>
      <c r="IQY336" s="418"/>
      <c r="IQZ336" s="223"/>
      <c r="IRA336" s="223"/>
      <c r="IRB336" s="333"/>
      <c r="IRC336" s="333"/>
      <c r="IRD336" s="223"/>
      <c r="IRE336" s="418"/>
      <c r="IRF336" s="418"/>
      <c r="IRG336" s="331"/>
      <c r="IRH336" s="332"/>
      <c r="IRI336" s="418"/>
      <c r="IRJ336" s="223"/>
      <c r="IRK336" s="223"/>
      <c r="IRL336" s="333"/>
      <c r="IRM336" s="333"/>
      <c r="IRN336" s="223"/>
      <c r="IRO336" s="418"/>
      <c r="IRP336" s="418"/>
      <c r="IRQ336" s="331"/>
      <c r="IRR336" s="332"/>
      <c r="IRS336" s="418"/>
      <c r="IRT336" s="223"/>
      <c r="IRU336" s="223"/>
      <c r="IRV336" s="333"/>
      <c r="IRW336" s="333"/>
      <c r="IRX336" s="223"/>
      <c r="IRY336" s="418"/>
      <c r="IRZ336" s="418"/>
      <c r="ISA336" s="331"/>
      <c r="ISB336" s="332"/>
      <c r="ISC336" s="418"/>
      <c r="ISD336" s="223"/>
      <c r="ISE336" s="223"/>
      <c r="ISF336" s="333"/>
      <c r="ISG336" s="333"/>
      <c r="ISH336" s="223"/>
      <c r="ISI336" s="418"/>
      <c r="ISJ336" s="418"/>
      <c r="ISK336" s="331"/>
      <c r="ISL336" s="332"/>
      <c r="ISM336" s="418"/>
      <c r="ISN336" s="223"/>
      <c r="ISO336" s="223"/>
      <c r="ISP336" s="333"/>
      <c r="ISQ336" s="333"/>
      <c r="ISR336" s="223"/>
      <c r="ISS336" s="418"/>
      <c r="IST336" s="418"/>
      <c r="ISU336" s="331"/>
      <c r="ISV336" s="332"/>
      <c r="ISW336" s="418"/>
      <c r="ISX336" s="223"/>
      <c r="ISY336" s="223"/>
      <c r="ISZ336" s="333"/>
      <c r="ITA336" s="333"/>
      <c r="ITB336" s="223"/>
      <c r="ITC336" s="418"/>
      <c r="ITD336" s="418"/>
      <c r="ITE336" s="331"/>
      <c r="ITF336" s="332"/>
      <c r="ITG336" s="418"/>
      <c r="ITH336" s="223"/>
      <c r="ITI336" s="223"/>
      <c r="ITJ336" s="333"/>
      <c r="ITK336" s="333"/>
      <c r="ITL336" s="223"/>
      <c r="ITM336" s="418"/>
      <c r="ITN336" s="418"/>
      <c r="ITO336" s="331"/>
      <c r="ITP336" s="332"/>
      <c r="ITQ336" s="418"/>
      <c r="ITR336" s="223"/>
      <c r="ITS336" s="223"/>
      <c r="ITT336" s="333"/>
      <c r="ITU336" s="333"/>
      <c r="ITV336" s="223"/>
      <c r="ITW336" s="418"/>
      <c r="ITX336" s="418"/>
      <c r="ITY336" s="331"/>
      <c r="ITZ336" s="332"/>
      <c r="IUA336" s="418"/>
      <c r="IUB336" s="223"/>
      <c r="IUC336" s="223"/>
      <c r="IUD336" s="333"/>
      <c r="IUE336" s="333"/>
      <c r="IUF336" s="223"/>
      <c r="IUG336" s="418"/>
      <c r="IUH336" s="418"/>
      <c r="IUI336" s="331"/>
      <c r="IUJ336" s="332"/>
      <c r="IUK336" s="418"/>
      <c r="IUL336" s="223"/>
      <c r="IUM336" s="223"/>
      <c r="IUN336" s="333"/>
      <c r="IUO336" s="333"/>
      <c r="IUP336" s="223"/>
      <c r="IUQ336" s="418"/>
      <c r="IUR336" s="418"/>
      <c r="IUS336" s="331"/>
      <c r="IUT336" s="332"/>
      <c r="IUU336" s="418"/>
      <c r="IUV336" s="223"/>
      <c r="IUW336" s="223"/>
      <c r="IUX336" s="333"/>
      <c r="IUY336" s="333"/>
      <c r="IUZ336" s="223"/>
      <c r="IVA336" s="418"/>
      <c r="IVB336" s="418"/>
      <c r="IVC336" s="331"/>
      <c r="IVD336" s="332"/>
      <c r="IVE336" s="418"/>
      <c r="IVF336" s="223"/>
      <c r="IVG336" s="223"/>
      <c r="IVH336" s="333"/>
      <c r="IVI336" s="333"/>
      <c r="IVJ336" s="223"/>
      <c r="IVK336" s="418"/>
      <c r="IVL336" s="418"/>
      <c r="IVM336" s="331"/>
      <c r="IVN336" s="332"/>
      <c r="IVO336" s="418"/>
      <c r="IVP336" s="223"/>
      <c r="IVQ336" s="223"/>
      <c r="IVR336" s="333"/>
      <c r="IVS336" s="333"/>
      <c r="IVT336" s="223"/>
      <c r="IVU336" s="418"/>
      <c r="IVV336" s="418"/>
      <c r="IVW336" s="331"/>
      <c r="IVX336" s="332"/>
      <c r="IVY336" s="418"/>
      <c r="IVZ336" s="223"/>
      <c r="IWA336" s="223"/>
      <c r="IWB336" s="333"/>
      <c r="IWC336" s="333"/>
      <c r="IWD336" s="223"/>
      <c r="IWE336" s="418"/>
      <c r="IWF336" s="418"/>
      <c r="IWG336" s="331"/>
      <c r="IWH336" s="332"/>
      <c r="IWI336" s="418"/>
      <c r="IWJ336" s="223"/>
      <c r="IWK336" s="223"/>
      <c r="IWL336" s="333"/>
      <c r="IWM336" s="333"/>
      <c r="IWN336" s="223"/>
      <c r="IWO336" s="418"/>
      <c r="IWP336" s="418"/>
      <c r="IWQ336" s="331"/>
      <c r="IWR336" s="332"/>
      <c r="IWS336" s="418"/>
      <c r="IWT336" s="223"/>
      <c r="IWU336" s="223"/>
      <c r="IWV336" s="333"/>
      <c r="IWW336" s="333"/>
      <c r="IWX336" s="223"/>
      <c r="IWY336" s="418"/>
      <c r="IWZ336" s="418"/>
      <c r="IXA336" s="331"/>
      <c r="IXB336" s="332"/>
      <c r="IXC336" s="418"/>
      <c r="IXD336" s="223"/>
      <c r="IXE336" s="223"/>
      <c r="IXF336" s="333"/>
      <c r="IXG336" s="333"/>
      <c r="IXH336" s="223"/>
      <c r="IXI336" s="418"/>
      <c r="IXJ336" s="418"/>
      <c r="IXK336" s="331"/>
      <c r="IXL336" s="332"/>
      <c r="IXM336" s="418"/>
      <c r="IXN336" s="223"/>
      <c r="IXO336" s="223"/>
      <c r="IXP336" s="333"/>
      <c r="IXQ336" s="333"/>
      <c r="IXR336" s="223"/>
      <c r="IXS336" s="418"/>
      <c r="IXT336" s="418"/>
      <c r="IXU336" s="331"/>
      <c r="IXV336" s="332"/>
      <c r="IXW336" s="418"/>
      <c r="IXX336" s="223"/>
      <c r="IXY336" s="223"/>
      <c r="IXZ336" s="333"/>
      <c r="IYA336" s="333"/>
      <c r="IYB336" s="223"/>
      <c r="IYC336" s="418"/>
      <c r="IYD336" s="418"/>
      <c r="IYE336" s="331"/>
      <c r="IYF336" s="332"/>
      <c r="IYG336" s="418"/>
      <c r="IYH336" s="223"/>
      <c r="IYI336" s="223"/>
      <c r="IYJ336" s="333"/>
      <c r="IYK336" s="333"/>
      <c r="IYL336" s="223"/>
      <c r="IYM336" s="418"/>
      <c r="IYN336" s="418"/>
      <c r="IYO336" s="331"/>
      <c r="IYP336" s="332"/>
      <c r="IYQ336" s="418"/>
      <c r="IYR336" s="223"/>
      <c r="IYS336" s="223"/>
      <c r="IYT336" s="333"/>
      <c r="IYU336" s="333"/>
      <c r="IYV336" s="223"/>
      <c r="IYW336" s="418"/>
      <c r="IYX336" s="418"/>
      <c r="IYY336" s="331"/>
      <c r="IYZ336" s="332"/>
      <c r="IZA336" s="418"/>
      <c r="IZB336" s="223"/>
      <c r="IZC336" s="223"/>
      <c r="IZD336" s="333"/>
      <c r="IZE336" s="333"/>
      <c r="IZF336" s="223"/>
      <c r="IZG336" s="418"/>
      <c r="IZH336" s="418"/>
      <c r="IZI336" s="331"/>
      <c r="IZJ336" s="332"/>
      <c r="IZK336" s="418"/>
      <c r="IZL336" s="223"/>
      <c r="IZM336" s="223"/>
      <c r="IZN336" s="333"/>
      <c r="IZO336" s="333"/>
      <c r="IZP336" s="223"/>
      <c r="IZQ336" s="418"/>
      <c r="IZR336" s="418"/>
      <c r="IZS336" s="331"/>
      <c r="IZT336" s="332"/>
      <c r="IZU336" s="418"/>
      <c r="IZV336" s="223"/>
      <c r="IZW336" s="223"/>
      <c r="IZX336" s="333"/>
      <c r="IZY336" s="333"/>
      <c r="IZZ336" s="223"/>
      <c r="JAA336" s="418"/>
      <c r="JAB336" s="418"/>
      <c r="JAC336" s="331"/>
      <c r="JAD336" s="332"/>
      <c r="JAE336" s="418"/>
      <c r="JAF336" s="223"/>
      <c r="JAG336" s="223"/>
      <c r="JAH336" s="333"/>
      <c r="JAI336" s="333"/>
      <c r="JAJ336" s="223"/>
      <c r="JAK336" s="418"/>
      <c r="JAL336" s="418"/>
      <c r="JAM336" s="331"/>
      <c r="JAN336" s="332"/>
      <c r="JAO336" s="418"/>
      <c r="JAP336" s="223"/>
      <c r="JAQ336" s="223"/>
      <c r="JAR336" s="333"/>
      <c r="JAS336" s="333"/>
      <c r="JAT336" s="223"/>
      <c r="JAU336" s="418"/>
      <c r="JAV336" s="418"/>
      <c r="JAW336" s="331"/>
      <c r="JAX336" s="332"/>
      <c r="JAY336" s="418"/>
      <c r="JAZ336" s="223"/>
      <c r="JBA336" s="223"/>
      <c r="JBB336" s="333"/>
      <c r="JBC336" s="333"/>
      <c r="JBD336" s="223"/>
      <c r="JBE336" s="418"/>
      <c r="JBF336" s="418"/>
      <c r="JBG336" s="331"/>
      <c r="JBH336" s="332"/>
      <c r="JBI336" s="418"/>
      <c r="JBJ336" s="223"/>
      <c r="JBK336" s="223"/>
      <c r="JBL336" s="333"/>
      <c r="JBM336" s="333"/>
      <c r="JBN336" s="223"/>
      <c r="JBO336" s="418"/>
      <c r="JBP336" s="418"/>
      <c r="JBQ336" s="331"/>
      <c r="JBR336" s="332"/>
      <c r="JBS336" s="418"/>
      <c r="JBT336" s="223"/>
      <c r="JBU336" s="223"/>
      <c r="JBV336" s="333"/>
      <c r="JBW336" s="333"/>
      <c r="JBX336" s="223"/>
      <c r="JBY336" s="418"/>
      <c r="JBZ336" s="418"/>
      <c r="JCA336" s="331"/>
      <c r="JCB336" s="332"/>
      <c r="JCC336" s="418"/>
      <c r="JCD336" s="223"/>
      <c r="JCE336" s="223"/>
      <c r="JCF336" s="333"/>
      <c r="JCG336" s="333"/>
      <c r="JCH336" s="223"/>
      <c r="JCI336" s="418"/>
      <c r="JCJ336" s="418"/>
      <c r="JCK336" s="331"/>
      <c r="JCL336" s="332"/>
      <c r="JCM336" s="418"/>
      <c r="JCN336" s="223"/>
      <c r="JCO336" s="223"/>
      <c r="JCP336" s="333"/>
      <c r="JCQ336" s="333"/>
      <c r="JCR336" s="223"/>
      <c r="JCS336" s="418"/>
      <c r="JCT336" s="418"/>
      <c r="JCU336" s="331"/>
      <c r="JCV336" s="332"/>
      <c r="JCW336" s="418"/>
      <c r="JCX336" s="223"/>
      <c r="JCY336" s="223"/>
      <c r="JCZ336" s="333"/>
      <c r="JDA336" s="333"/>
      <c r="JDB336" s="223"/>
      <c r="JDC336" s="418"/>
      <c r="JDD336" s="418"/>
      <c r="JDE336" s="331"/>
      <c r="JDF336" s="332"/>
      <c r="JDG336" s="418"/>
      <c r="JDH336" s="223"/>
      <c r="JDI336" s="223"/>
      <c r="JDJ336" s="333"/>
      <c r="JDK336" s="333"/>
      <c r="JDL336" s="223"/>
      <c r="JDM336" s="418"/>
      <c r="JDN336" s="418"/>
      <c r="JDO336" s="331"/>
      <c r="JDP336" s="332"/>
      <c r="JDQ336" s="418"/>
      <c r="JDR336" s="223"/>
      <c r="JDS336" s="223"/>
      <c r="JDT336" s="333"/>
      <c r="JDU336" s="333"/>
      <c r="JDV336" s="223"/>
      <c r="JDW336" s="418"/>
      <c r="JDX336" s="418"/>
      <c r="JDY336" s="331"/>
      <c r="JDZ336" s="332"/>
      <c r="JEA336" s="418"/>
      <c r="JEB336" s="223"/>
      <c r="JEC336" s="223"/>
      <c r="JED336" s="333"/>
      <c r="JEE336" s="333"/>
      <c r="JEF336" s="223"/>
      <c r="JEG336" s="418"/>
      <c r="JEH336" s="418"/>
      <c r="JEI336" s="331"/>
      <c r="JEJ336" s="332"/>
      <c r="JEK336" s="418"/>
      <c r="JEL336" s="223"/>
      <c r="JEM336" s="223"/>
      <c r="JEN336" s="333"/>
      <c r="JEO336" s="333"/>
      <c r="JEP336" s="223"/>
      <c r="JEQ336" s="418"/>
      <c r="JER336" s="418"/>
      <c r="JES336" s="331"/>
      <c r="JET336" s="332"/>
      <c r="JEU336" s="418"/>
      <c r="JEV336" s="223"/>
      <c r="JEW336" s="223"/>
      <c r="JEX336" s="333"/>
      <c r="JEY336" s="333"/>
      <c r="JEZ336" s="223"/>
      <c r="JFA336" s="418"/>
      <c r="JFB336" s="418"/>
      <c r="JFC336" s="331"/>
      <c r="JFD336" s="332"/>
      <c r="JFE336" s="418"/>
      <c r="JFF336" s="223"/>
      <c r="JFG336" s="223"/>
      <c r="JFH336" s="333"/>
      <c r="JFI336" s="333"/>
      <c r="JFJ336" s="223"/>
      <c r="JFK336" s="418"/>
      <c r="JFL336" s="418"/>
      <c r="JFM336" s="331"/>
      <c r="JFN336" s="332"/>
      <c r="JFO336" s="418"/>
      <c r="JFP336" s="223"/>
      <c r="JFQ336" s="223"/>
      <c r="JFR336" s="333"/>
      <c r="JFS336" s="333"/>
      <c r="JFT336" s="223"/>
      <c r="JFU336" s="418"/>
      <c r="JFV336" s="418"/>
      <c r="JFW336" s="331"/>
      <c r="JFX336" s="332"/>
      <c r="JFY336" s="418"/>
      <c r="JFZ336" s="223"/>
      <c r="JGA336" s="223"/>
      <c r="JGB336" s="333"/>
      <c r="JGC336" s="333"/>
      <c r="JGD336" s="223"/>
      <c r="JGE336" s="418"/>
      <c r="JGF336" s="418"/>
      <c r="JGG336" s="331"/>
      <c r="JGH336" s="332"/>
      <c r="JGI336" s="418"/>
      <c r="JGJ336" s="223"/>
      <c r="JGK336" s="223"/>
      <c r="JGL336" s="333"/>
      <c r="JGM336" s="333"/>
      <c r="JGN336" s="223"/>
      <c r="JGO336" s="418"/>
      <c r="JGP336" s="418"/>
      <c r="JGQ336" s="331"/>
      <c r="JGR336" s="332"/>
      <c r="JGS336" s="418"/>
      <c r="JGT336" s="223"/>
      <c r="JGU336" s="223"/>
      <c r="JGV336" s="333"/>
      <c r="JGW336" s="333"/>
      <c r="JGX336" s="223"/>
      <c r="JGY336" s="418"/>
      <c r="JGZ336" s="418"/>
      <c r="JHA336" s="331"/>
      <c r="JHB336" s="332"/>
      <c r="JHC336" s="418"/>
      <c r="JHD336" s="223"/>
      <c r="JHE336" s="223"/>
      <c r="JHF336" s="333"/>
      <c r="JHG336" s="333"/>
      <c r="JHH336" s="223"/>
      <c r="JHI336" s="418"/>
      <c r="JHJ336" s="418"/>
      <c r="JHK336" s="331"/>
      <c r="JHL336" s="332"/>
      <c r="JHM336" s="418"/>
      <c r="JHN336" s="223"/>
      <c r="JHO336" s="223"/>
      <c r="JHP336" s="333"/>
      <c r="JHQ336" s="333"/>
      <c r="JHR336" s="223"/>
      <c r="JHS336" s="418"/>
      <c r="JHT336" s="418"/>
      <c r="JHU336" s="331"/>
      <c r="JHV336" s="332"/>
      <c r="JHW336" s="418"/>
      <c r="JHX336" s="223"/>
      <c r="JHY336" s="223"/>
      <c r="JHZ336" s="333"/>
      <c r="JIA336" s="333"/>
      <c r="JIB336" s="223"/>
      <c r="JIC336" s="418"/>
      <c r="JID336" s="418"/>
      <c r="JIE336" s="331"/>
      <c r="JIF336" s="332"/>
      <c r="JIG336" s="418"/>
      <c r="JIH336" s="223"/>
      <c r="JII336" s="223"/>
      <c r="JIJ336" s="333"/>
      <c r="JIK336" s="333"/>
      <c r="JIL336" s="223"/>
      <c r="JIM336" s="418"/>
      <c r="JIN336" s="418"/>
      <c r="JIO336" s="331"/>
      <c r="JIP336" s="332"/>
      <c r="JIQ336" s="418"/>
      <c r="JIR336" s="223"/>
      <c r="JIS336" s="223"/>
      <c r="JIT336" s="333"/>
      <c r="JIU336" s="333"/>
      <c r="JIV336" s="223"/>
      <c r="JIW336" s="418"/>
      <c r="JIX336" s="418"/>
      <c r="JIY336" s="331"/>
      <c r="JIZ336" s="332"/>
      <c r="JJA336" s="418"/>
      <c r="JJB336" s="223"/>
      <c r="JJC336" s="223"/>
      <c r="JJD336" s="333"/>
      <c r="JJE336" s="333"/>
      <c r="JJF336" s="223"/>
      <c r="JJG336" s="418"/>
      <c r="JJH336" s="418"/>
      <c r="JJI336" s="331"/>
      <c r="JJJ336" s="332"/>
      <c r="JJK336" s="418"/>
      <c r="JJL336" s="223"/>
      <c r="JJM336" s="223"/>
      <c r="JJN336" s="333"/>
      <c r="JJO336" s="333"/>
      <c r="JJP336" s="223"/>
      <c r="JJQ336" s="418"/>
      <c r="JJR336" s="418"/>
      <c r="JJS336" s="331"/>
      <c r="JJT336" s="332"/>
      <c r="JJU336" s="418"/>
      <c r="JJV336" s="223"/>
      <c r="JJW336" s="223"/>
      <c r="JJX336" s="333"/>
      <c r="JJY336" s="333"/>
      <c r="JJZ336" s="223"/>
      <c r="JKA336" s="418"/>
      <c r="JKB336" s="418"/>
      <c r="JKC336" s="331"/>
      <c r="JKD336" s="332"/>
      <c r="JKE336" s="418"/>
      <c r="JKF336" s="223"/>
      <c r="JKG336" s="223"/>
      <c r="JKH336" s="333"/>
      <c r="JKI336" s="333"/>
      <c r="JKJ336" s="223"/>
      <c r="JKK336" s="418"/>
      <c r="JKL336" s="418"/>
      <c r="JKM336" s="331"/>
      <c r="JKN336" s="332"/>
      <c r="JKO336" s="418"/>
      <c r="JKP336" s="223"/>
      <c r="JKQ336" s="223"/>
      <c r="JKR336" s="333"/>
      <c r="JKS336" s="333"/>
      <c r="JKT336" s="223"/>
      <c r="JKU336" s="418"/>
      <c r="JKV336" s="418"/>
      <c r="JKW336" s="331"/>
      <c r="JKX336" s="332"/>
      <c r="JKY336" s="418"/>
      <c r="JKZ336" s="223"/>
      <c r="JLA336" s="223"/>
      <c r="JLB336" s="333"/>
      <c r="JLC336" s="333"/>
      <c r="JLD336" s="223"/>
      <c r="JLE336" s="418"/>
      <c r="JLF336" s="418"/>
      <c r="JLG336" s="331"/>
      <c r="JLH336" s="332"/>
      <c r="JLI336" s="418"/>
      <c r="JLJ336" s="223"/>
      <c r="JLK336" s="223"/>
      <c r="JLL336" s="333"/>
      <c r="JLM336" s="333"/>
      <c r="JLN336" s="223"/>
      <c r="JLO336" s="418"/>
      <c r="JLP336" s="418"/>
      <c r="JLQ336" s="331"/>
      <c r="JLR336" s="332"/>
      <c r="JLS336" s="418"/>
      <c r="JLT336" s="223"/>
      <c r="JLU336" s="223"/>
      <c r="JLV336" s="333"/>
      <c r="JLW336" s="333"/>
      <c r="JLX336" s="223"/>
      <c r="JLY336" s="418"/>
      <c r="JLZ336" s="418"/>
      <c r="JMA336" s="331"/>
      <c r="JMB336" s="332"/>
      <c r="JMC336" s="418"/>
      <c r="JMD336" s="223"/>
      <c r="JME336" s="223"/>
      <c r="JMF336" s="333"/>
      <c r="JMG336" s="333"/>
      <c r="JMH336" s="223"/>
      <c r="JMI336" s="418"/>
      <c r="JMJ336" s="418"/>
      <c r="JMK336" s="331"/>
      <c r="JML336" s="332"/>
      <c r="JMM336" s="418"/>
      <c r="JMN336" s="223"/>
      <c r="JMO336" s="223"/>
      <c r="JMP336" s="333"/>
      <c r="JMQ336" s="333"/>
      <c r="JMR336" s="223"/>
      <c r="JMS336" s="418"/>
      <c r="JMT336" s="418"/>
      <c r="JMU336" s="331"/>
      <c r="JMV336" s="332"/>
      <c r="JMW336" s="418"/>
      <c r="JMX336" s="223"/>
      <c r="JMY336" s="223"/>
      <c r="JMZ336" s="333"/>
      <c r="JNA336" s="333"/>
      <c r="JNB336" s="223"/>
      <c r="JNC336" s="418"/>
      <c r="JND336" s="418"/>
      <c r="JNE336" s="331"/>
      <c r="JNF336" s="332"/>
      <c r="JNG336" s="418"/>
      <c r="JNH336" s="223"/>
      <c r="JNI336" s="223"/>
      <c r="JNJ336" s="333"/>
      <c r="JNK336" s="333"/>
      <c r="JNL336" s="223"/>
      <c r="JNM336" s="418"/>
      <c r="JNN336" s="418"/>
      <c r="JNO336" s="331"/>
      <c r="JNP336" s="332"/>
      <c r="JNQ336" s="418"/>
      <c r="JNR336" s="223"/>
      <c r="JNS336" s="223"/>
      <c r="JNT336" s="333"/>
      <c r="JNU336" s="333"/>
      <c r="JNV336" s="223"/>
      <c r="JNW336" s="418"/>
      <c r="JNX336" s="418"/>
      <c r="JNY336" s="331"/>
      <c r="JNZ336" s="332"/>
      <c r="JOA336" s="418"/>
      <c r="JOB336" s="223"/>
      <c r="JOC336" s="223"/>
      <c r="JOD336" s="333"/>
      <c r="JOE336" s="333"/>
      <c r="JOF336" s="223"/>
      <c r="JOG336" s="418"/>
      <c r="JOH336" s="418"/>
      <c r="JOI336" s="331"/>
      <c r="JOJ336" s="332"/>
      <c r="JOK336" s="418"/>
      <c r="JOL336" s="223"/>
      <c r="JOM336" s="223"/>
      <c r="JON336" s="333"/>
      <c r="JOO336" s="333"/>
      <c r="JOP336" s="223"/>
      <c r="JOQ336" s="418"/>
      <c r="JOR336" s="418"/>
      <c r="JOS336" s="331"/>
      <c r="JOT336" s="332"/>
      <c r="JOU336" s="418"/>
      <c r="JOV336" s="223"/>
      <c r="JOW336" s="223"/>
      <c r="JOX336" s="333"/>
      <c r="JOY336" s="333"/>
      <c r="JOZ336" s="223"/>
      <c r="JPA336" s="418"/>
      <c r="JPB336" s="418"/>
      <c r="JPC336" s="331"/>
      <c r="JPD336" s="332"/>
      <c r="JPE336" s="418"/>
      <c r="JPF336" s="223"/>
      <c r="JPG336" s="223"/>
      <c r="JPH336" s="333"/>
      <c r="JPI336" s="333"/>
      <c r="JPJ336" s="223"/>
      <c r="JPK336" s="418"/>
      <c r="JPL336" s="418"/>
      <c r="JPM336" s="331"/>
      <c r="JPN336" s="332"/>
      <c r="JPO336" s="418"/>
      <c r="JPP336" s="223"/>
      <c r="JPQ336" s="223"/>
      <c r="JPR336" s="333"/>
      <c r="JPS336" s="333"/>
      <c r="JPT336" s="223"/>
      <c r="JPU336" s="418"/>
      <c r="JPV336" s="418"/>
      <c r="JPW336" s="331"/>
      <c r="JPX336" s="332"/>
      <c r="JPY336" s="418"/>
      <c r="JPZ336" s="223"/>
      <c r="JQA336" s="223"/>
      <c r="JQB336" s="333"/>
      <c r="JQC336" s="333"/>
      <c r="JQD336" s="223"/>
      <c r="JQE336" s="418"/>
      <c r="JQF336" s="418"/>
      <c r="JQG336" s="331"/>
      <c r="JQH336" s="332"/>
      <c r="JQI336" s="418"/>
      <c r="JQJ336" s="223"/>
      <c r="JQK336" s="223"/>
      <c r="JQL336" s="333"/>
      <c r="JQM336" s="333"/>
      <c r="JQN336" s="223"/>
      <c r="JQO336" s="418"/>
      <c r="JQP336" s="418"/>
      <c r="JQQ336" s="331"/>
      <c r="JQR336" s="332"/>
      <c r="JQS336" s="418"/>
      <c r="JQT336" s="223"/>
      <c r="JQU336" s="223"/>
      <c r="JQV336" s="333"/>
      <c r="JQW336" s="333"/>
      <c r="JQX336" s="223"/>
      <c r="JQY336" s="418"/>
      <c r="JQZ336" s="418"/>
      <c r="JRA336" s="331"/>
      <c r="JRB336" s="332"/>
      <c r="JRC336" s="418"/>
      <c r="JRD336" s="223"/>
      <c r="JRE336" s="223"/>
      <c r="JRF336" s="333"/>
      <c r="JRG336" s="333"/>
      <c r="JRH336" s="223"/>
      <c r="JRI336" s="418"/>
      <c r="JRJ336" s="418"/>
      <c r="JRK336" s="331"/>
      <c r="JRL336" s="332"/>
      <c r="JRM336" s="418"/>
      <c r="JRN336" s="223"/>
      <c r="JRO336" s="223"/>
      <c r="JRP336" s="333"/>
      <c r="JRQ336" s="333"/>
      <c r="JRR336" s="223"/>
      <c r="JRS336" s="418"/>
      <c r="JRT336" s="418"/>
      <c r="JRU336" s="331"/>
      <c r="JRV336" s="332"/>
      <c r="JRW336" s="418"/>
      <c r="JRX336" s="223"/>
      <c r="JRY336" s="223"/>
      <c r="JRZ336" s="333"/>
      <c r="JSA336" s="333"/>
      <c r="JSB336" s="223"/>
      <c r="JSC336" s="418"/>
      <c r="JSD336" s="418"/>
      <c r="JSE336" s="331"/>
      <c r="JSF336" s="332"/>
      <c r="JSG336" s="418"/>
      <c r="JSH336" s="223"/>
      <c r="JSI336" s="223"/>
      <c r="JSJ336" s="333"/>
      <c r="JSK336" s="333"/>
      <c r="JSL336" s="223"/>
      <c r="JSM336" s="418"/>
      <c r="JSN336" s="418"/>
      <c r="JSO336" s="331"/>
      <c r="JSP336" s="332"/>
      <c r="JSQ336" s="418"/>
      <c r="JSR336" s="223"/>
      <c r="JSS336" s="223"/>
      <c r="JST336" s="333"/>
      <c r="JSU336" s="333"/>
      <c r="JSV336" s="223"/>
      <c r="JSW336" s="418"/>
      <c r="JSX336" s="418"/>
      <c r="JSY336" s="331"/>
      <c r="JSZ336" s="332"/>
      <c r="JTA336" s="418"/>
      <c r="JTB336" s="223"/>
      <c r="JTC336" s="223"/>
      <c r="JTD336" s="333"/>
      <c r="JTE336" s="333"/>
      <c r="JTF336" s="223"/>
      <c r="JTG336" s="418"/>
      <c r="JTH336" s="418"/>
      <c r="JTI336" s="331"/>
      <c r="JTJ336" s="332"/>
      <c r="JTK336" s="418"/>
      <c r="JTL336" s="223"/>
      <c r="JTM336" s="223"/>
      <c r="JTN336" s="333"/>
      <c r="JTO336" s="333"/>
      <c r="JTP336" s="223"/>
      <c r="JTQ336" s="418"/>
      <c r="JTR336" s="418"/>
      <c r="JTS336" s="331"/>
      <c r="JTT336" s="332"/>
      <c r="JTU336" s="418"/>
      <c r="JTV336" s="223"/>
      <c r="JTW336" s="223"/>
      <c r="JTX336" s="333"/>
      <c r="JTY336" s="333"/>
      <c r="JTZ336" s="223"/>
      <c r="JUA336" s="418"/>
      <c r="JUB336" s="418"/>
      <c r="JUC336" s="331"/>
      <c r="JUD336" s="332"/>
      <c r="JUE336" s="418"/>
      <c r="JUF336" s="223"/>
      <c r="JUG336" s="223"/>
      <c r="JUH336" s="333"/>
      <c r="JUI336" s="333"/>
      <c r="JUJ336" s="223"/>
      <c r="JUK336" s="418"/>
      <c r="JUL336" s="418"/>
      <c r="JUM336" s="331"/>
      <c r="JUN336" s="332"/>
      <c r="JUO336" s="418"/>
      <c r="JUP336" s="223"/>
      <c r="JUQ336" s="223"/>
      <c r="JUR336" s="333"/>
      <c r="JUS336" s="333"/>
      <c r="JUT336" s="223"/>
      <c r="JUU336" s="418"/>
      <c r="JUV336" s="418"/>
      <c r="JUW336" s="331"/>
      <c r="JUX336" s="332"/>
      <c r="JUY336" s="418"/>
      <c r="JUZ336" s="223"/>
      <c r="JVA336" s="223"/>
      <c r="JVB336" s="333"/>
      <c r="JVC336" s="333"/>
      <c r="JVD336" s="223"/>
      <c r="JVE336" s="418"/>
      <c r="JVF336" s="418"/>
      <c r="JVG336" s="331"/>
      <c r="JVH336" s="332"/>
      <c r="JVI336" s="418"/>
      <c r="JVJ336" s="223"/>
      <c r="JVK336" s="223"/>
      <c r="JVL336" s="333"/>
      <c r="JVM336" s="333"/>
      <c r="JVN336" s="223"/>
      <c r="JVO336" s="418"/>
      <c r="JVP336" s="418"/>
      <c r="JVQ336" s="331"/>
      <c r="JVR336" s="332"/>
      <c r="JVS336" s="418"/>
      <c r="JVT336" s="223"/>
      <c r="JVU336" s="223"/>
      <c r="JVV336" s="333"/>
      <c r="JVW336" s="333"/>
      <c r="JVX336" s="223"/>
      <c r="JVY336" s="418"/>
      <c r="JVZ336" s="418"/>
      <c r="JWA336" s="331"/>
      <c r="JWB336" s="332"/>
      <c r="JWC336" s="418"/>
      <c r="JWD336" s="223"/>
      <c r="JWE336" s="223"/>
      <c r="JWF336" s="333"/>
      <c r="JWG336" s="333"/>
      <c r="JWH336" s="223"/>
      <c r="JWI336" s="418"/>
      <c r="JWJ336" s="418"/>
      <c r="JWK336" s="331"/>
      <c r="JWL336" s="332"/>
      <c r="JWM336" s="418"/>
      <c r="JWN336" s="223"/>
      <c r="JWO336" s="223"/>
      <c r="JWP336" s="333"/>
      <c r="JWQ336" s="333"/>
      <c r="JWR336" s="223"/>
      <c r="JWS336" s="418"/>
      <c r="JWT336" s="418"/>
      <c r="JWU336" s="331"/>
      <c r="JWV336" s="332"/>
      <c r="JWW336" s="418"/>
      <c r="JWX336" s="223"/>
      <c r="JWY336" s="223"/>
      <c r="JWZ336" s="333"/>
      <c r="JXA336" s="333"/>
      <c r="JXB336" s="223"/>
      <c r="JXC336" s="418"/>
      <c r="JXD336" s="418"/>
      <c r="JXE336" s="331"/>
      <c r="JXF336" s="332"/>
      <c r="JXG336" s="418"/>
      <c r="JXH336" s="223"/>
      <c r="JXI336" s="223"/>
      <c r="JXJ336" s="333"/>
      <c r="JXK336" s="333"/>
      <c r="JXL336" s="223"/>
      <c r="JXM336" s="418"/>
      <c r="JXN336" s="418"/>
      <c r="JXO336" s="331"/>
      <c r="JXP336" s="332"/>
      <c r="JXQ336" s="418"/>
      <c r="JXR336" s="223"/>
      <c r="JXS336" s="223"/>
      <c r="JXT336" s="333"/>
      <c r="JXU336" s="333"/>
      <c r="JXV336" s="223"/>
      <c r="JXW336" s="418"/>
      <c r="JXX336" s="418"/>
      <c r="JXY336" s="331"/>
      <c r="JXZ336" s="332"/>
      <c r="JYA336" s="418"/>
      <c r="JYB336" s="223"/>
      <c r="JYC336" s="223"/>
      <c r="JYD336" s="333"/>
      <c r="JYE336" s="333"/>
      <c r="JYF336" s="223"/>
      <c r="JYG336" s="418"/>
      <c r="JYH336" s="418"/>
      <c r="JYI336" s="331"/>
      <c r="JYJ336" s="332"/>
      <c r="JYK336" s="418"/>
      <c r="JYL336" s="223"/>
      <c r="JYM336" s="223"/>
      <c r="JYN336" s="333"/>
      <c r="JYO336" s="333"/>
      <c r="JYP336" s="223"/>
      <c r="JYQ336" s="418"/>
      <c r="JYR336" s="418"/>
      <c r="JYS336" s="331"/>
      <c r="JYT336" s="332"/>
      <c r="JYU336" s="418"/>
      <c r="JYV336" s="223"/>
      <c r="JYW336" s="223"/>
      <c r="JYX336" s="333"/>
      <c r="JYY336" s="333"/>
      <c r="JYZ336" s="223"/>
      <c r="JZA336" s="418"/>
      <c r="JZB336" s="418"/>
      <c r="JZC336" s="331"/>
      <c r="JZD336" s="332"/>
      <c r="JZE336" s="418"/>
      <c r="JZF336" s="223"/>
      <c r="JZG336" s="223"/>
      <c r="JZH336" s="333"/>
      <c r="JZI336" s="333"/>
      <c r="JZJ336" s="223"/>
      <c r="JZK336" s="418"/>
      <c r="JZL336" s="418"/>
      <c r="JZM336" s="331"/>
      <c r="JZN336" s="332"/>
      <c r="JZO336" s="418"/>
      <c r="JZP336" s="223"/>
      <c r="JZQ336" s="223"/>
      <c r="JZR336" s="333"/>
      <c r="JZS336" s="333"/>
      <c r="JZT336" s="223"/>
      <c r="JZU336" s="418"/>
      <c r="JZV336" s="418"/>
      <c r="JZW336" s="331"/>
      <c r="JZX336" s="332"/>
      <c r="JZY336" s="418"/>
      <c r="JZZ336" s="223"/>
      <c r="KAA336" s="223"/>
      <c r="KAB336" s="333"/>
      <c r="KAC336" s="333"/>
      <c r="KAD336" s="223"/>
      <c r="KAE336" s="418"/>
      <c r="KAF336" s="418"/>
      <c r="KAG336" s="331"/>
      <c r="KAH336" s="332"/>
      <c r="KAI336" s="418"/>
      <c r="KAJ336" s="223"/>
      <c r="KAK336" s="223"/>
      <c r="KAL336" s="333"/>
      <c r="KAM336" s="333"/>
      <c r="KAN336" s="223"/>
      <c r="KAO336" s="418"/>
      <c r="KAP336" s="418"/>
      <c r="KAQ336" s="331"/>
      <c r="KAR336" s="332"/>
      <c r="KAS336" s="418"/>
      <c r="KAT336" s="223"/>
      <c r="KAU336" s="223"/>
      <c r="KAV336" s="333"/>
      <c r="KAW336" s="333"/>
      <c r="KAX336" s="223"/>
      <c r="KAY336" s="418"/>
      <c r="KAZ336" s="418"/>
      <c r="KBA336" s="331"/>
      <c r="KBB336" s="332"/>
      <c r="KBC336" s="418"/>
      <c r="KBD336" s="223"/>
      <c r="KBE336" s="223"/>
      <c r="KBF336" s="333"/>
      <c r="KBG336" s="333"/>
      <c r="KBH336" s="223"/>
      <c r="KBI336" s="418"/>
      <c r="KBJ336" s="418"/>
      <c r="KBK336" s="331"/>
      <c r="KBL336" s="332"/>
      <c r="KBM336" s="418"/>
      <c r="KBN336" s="223"/>
      <c r="KBO336" s="223"/>
      <c r="KBP336" s="333"/>
      <c r="KBQ336" s="333"/>
      <c r="KBR336" s="223"/>
      <c r="KBS336" s="418"/>
      <c r="KBT336" s="418"/>
      <c r="KBU336" s="331"/>
      <c r="KBV336" s="332"/>
      <c r="KBW336" s="418"/>
      <c r="KBX336" s="223"/>
      <c r="KBY336" s="223"/>
      <c r="KBZ336" s="333"/>
      <c r="KCA336" s="333"/>
      <c r="KCB336" s="223"/>
      <c r="KCC336" s="418"/>
      <c r="KCD336" s="418"/>
      <c r="KCE336" s="331"/>
      <c r="KCF336" s="332"/>
      <c r="KCG336" s="418"/>
      <c r="KCH336" s="223"/>
      <c r="KCI336" s="223"/>
      <c r="KCJ336" s="333"/>
      <c r="KCK336" s="333"/>
      <c r="KCL336" s="223"/>
      <c r="KCM336" s="418"/>
      <c r="KCN336" s="418"/>
      <c r="KCO336" s="331"/>
      <c r="KCP336" s="332"/>
      <c r="KCQ336" s="418"/>
      <c r="KCR336" s="223"/>
      <c r="KCS336" s="223"/>
      <c r="KCT336" s="333"/>
      <c r="KCU336" s="333"/>
      <c r="KCV336" s="223"/>
      <c r="KCW336" s="418"/>
      <c r="KCX336" s="418"/>
      <c r="KCY336" s="331"/>
      <c r="KCZ336" s="332"/>
      <c r="KDA336" s="418"/>
      <c r="KDB336" s="223"/>
      <c r="KDC336" s="223"/>
      <c r="KDD336" s="333"/>
      <c r="KDE336" s="333"/>
      <c r="KDF336" s="223"/>
      <c r="KDG336" s="418"/>
      <c r="KDH336" s="418"/>
      <c r="KDI336" s="331"/>
      <c r="KDJ336" s="332"/>
      <c r="KDK336" s="418"/>
      <c r="KDL336" s="223"/>
      <c r="KDM336" s="223"/>
      <c r="KDN336" s="333"/>
      <c r="KDO336" s="333"/>
      <c r="KDP336" s="223"/>
      <c r="KDQ336" s="418"/>
      <c r="KDR336" s="418"/>
      <c r="KDS336" s="331"/>
      <c r="KDT336" s="332"/>
      <c r="KDU336" s="418"/>
      <c r="KDV336" s="223"/>
      <c r="KDW336" s="223"/>
      <c r="KDX336" s="333"/>
      <c r="KDY336" s="333"/>
      <c r="KDZ336" s="223"/>
      <c r="KEA336" s="418"/>
      <c r="KEB336" s="418"/>
      <c r="KEC336" s="331"/>
      <c r="KED336" s="332"/>
      <c r="KEE336" s="418"/>
      <c r="KEF336" s="223"/>
      <c r="KEG336" s="223"/>
      <c r="KEH336" s="333"/>
      <c r="KEI336" s="333"/>
      <c r="KEJ336" s="223"/>
      <c r="KEK336" s="418"/>
      <c r="KEL336" s="418"/>
      <c r="KEM336" s="331"/>
      <c r="KEN336" s="332"/>
      <c r="KEO336" s="418"/>
      <c r="KEP336" s="223"/>
      <c r="KEQ336" s="223"/>
      <c r="KER336" s="333"/>
      <c r="KES336" s="333"/>
      <c r="KET336" s="223"/>
      <c r="KEU336" s="418"/>
      <c r="KEV336" s="418"/>
      <c r="KEW336" s="331"/>
      <c r="KEX336" s="332"/>
      <c r="KEY336" s="418"/>
      <c r="KEZ336" s="223"/>
      <c r="KFA336" s="223"/>
      <c r="KFB336" s="333"/>
      <c r="KFC336" s="333"/>
      <c r="KFD336" s="223"/>
      <c r="KFE336" s="418"/>
      <c r="KFF336" s="418"/>
      <c r="KFG336" s="331"/>
      <c r="KFH336" s="332"/>
      <c r="KFI336" s="418"/>
      <c r="KFJ336" s="223"/>
      <c r="KFK336" s="223"/>
      <c r="KFL336" s="333"/>
      <c r="KFM336" s="333"/>
      <c r="KFN336" s="223"/>
      <c r="KFO336" s="418"/>
      <c r="KFP336" s="418"/>
      <c r="KFQ336" s="331"/>
      <c r="KFR336" s="332"/>
      <c r="KFS336" s="418"/>
      <c r="KFT336" s="223"/>
      <c r="KFU336" s="223"/>
      <c r="KFV336" s="333"/>
      <c r="KFW336" s="333"/>
      <c r="KFX336" s="223"/>
      <c r="KFY336" s="418"/>
      <c r="KFZ336" s="418"/>
      <c r="KGA336" s="331"/>
      <c r="KGB336" s="332"/>
      <c r="KGC336" s="418"/>
      <c r="KGD336" s="223"/>
      <c r="KGE336" s="223"/>
      <c r="KGF336" s="333"/>
      <c r="KGG336" s="333"/>
      <c r="KGH336" s="223"/>
      <c r="KGI336" s="418"/>
      <c r="KGJ336" s="418"/>
      <c r="KGK336" s="331"/>
      <c r="KGL336" s="332"/>
      <c r="KGM336" s="418"/>
      <c r="KGN336" s="223"/>
      <c r="KGO336" s="223"/>
      <c r="KGP336" s="333"/>
      <c r="KGQ336" s="333"/>
      <c r="KGR336" s="223"/>
      <c r="KGS336" s="418"/>
      <c r="KGT336" s="418"/>
      <c r="KGU336" s="331"/>
      <c r="KGV336" s="332"/>
      <c r="KGW336" s="418"/>
      <c r="KGX336" s="223"/>
      <c r="KGY336" s="223"/>
      <c r="KGZ336" s="333"/>
      <c r="KHA336" s="333"/>
      <c r="KHB336" s="223"/>
      <c r="KHC336" s="418"/>
      <c r="KHD336" s="418"/>
      <c r="KHE336" s="331"/>
      <c r="KHF336" s="332"/>
      <c r="KHG336" s="418"/>
      <c r="KHH336" s="223"/>
      <c r="KHI336" s="223"/>
      <c r="KHJ336" s="333"/>
      <c r="KHK336" s="333"/>
      <c r="KHL336" s="223"/>
      <c r="KHM336" s="418"/>
      <c r="KHN336" s="418"/>
      <c r="KHO336" s="331"/>
      <c r="KHP336" s="332"/>
      <c r="KHQ336" s="418"/>
      <c r="KHR336" s="223"/>
      <c r="KHS336" s="223"/>
      <c r="KHT336" s="333"/>
      <c r="KHU336" s="333"/>
      <c r="KHV336" s="223"/>
      <c r="KHW336" s="418"/>
      <c r="KHX336" s="418"/>
      <c r="KHY336" s="331"/>
      <c r="KHZ336" s="332"/>
      <c r="KIA336" s="418"/>
      <c r="KIB336" s="223"/>
      <c r="KIC336" s="223"/>
      <c r="KID336" s="333"/>
      <c r="KIE336" s="333"/>
      <c r="KIF336" s="223"/>
      <c r="KIG336" s="418"/>
      <c r="KIH336" s="418"/>
      <c r="KII336" s="331"/>
      <c r="KIJ336" s="332"/>
      <c r="KIK336" s="418"/>
      <c r="KIL336" s="223"/>
      <c r="KIM336" s="223"/>
      <c r="KIN336" s="333"/>
      <c r="KIO336" s="333"/>
      <c r="KIP336" s="223"/>
      <c r="KIQ336" s="418"/>
      <c r="KIR336" s="418"/>
      <c r="KIS336" s="331"/>
      <c r="KIT336" s="332"/>
      <c r="KIU336" s="418"/>
      <c r="KIV336" s="223"/>
      <c r="KIW336" s="223"/>
      <c r="KIX336" s="333"/>
      <c r="KIY336" s="333"/>
      <c r="KIZ336" s="223"/>
      <c r="KJA336" s="418"/>
      <c r="KJB336" s="418"/>
      <c r="KJC336" s="331"/>
      <c r="KJD336" s="332"/>
      <c r="KJE336" s="418"/>
      <c r="KJF336" s="223"/>
      <c r="KJG336" s="223"/>
      <c r="KJH336" s="333"/>
      <c r="KJI336" s="333"/>
      <c r="KJJ336" s="223"/>
      <c r="KJK336" s="418"/>
      <c r="KJL336" s="418"/>
      <c r="KJM336" s="331"/>
      <c r="KJN336" s="332"/>
      <c r="KJO336" s="418"/>
      <c r="KJP336" s="223"/>
      <c r="KJQ336" s="223"/>
      <c r="KJR336" s="333"/>
      <c r="KJS336" s="333"/>
      <c r="KJT336" s="223"/>
      <c r="KJU336" s="418"/>
      <c r="KJV336" s="418"/>
      <c r="KJW336" s="331"/>
      <c r="KJX336" s="332"/>
      <c r="KJY336" s="418"/>
      <c r="KJZ336" s="223"/>
      <c r="KKA336" s="223"/>
      <c r="KKB336" s="333"/>
      <c r="KKC336" s="333"/>
      <c r="KKD336" s="223"/>
      <c r="KKE336" s="418"/>
      <c r="KKF336" s="418"/>
      <c r="KKG336" s="331"/>
      <c r="KKH336" s="332"/>
      <c r="KKI336" s="418"/>
      <c r="KKJ336" s="223"/>
      <c r="KKK336" s="223"/>
      <c r="KKL336" s="333"/>
      <c r="KKM336" s="333"/>
      <c r="KKN336" s="223"/>
      <c r="KKO336" s="418"/>
      <c r="KKP336" s="418"/>
      <c r="KKQ336" s="331"/>
      <c r="KKR336" s="332"/>
      <c r="KKS336" s="418"/>
      <c r="KKT336" s="223"/>
      <c r="KKU336" s="223"/>
      <c r="KKV336" s="333"/>
      <c r="KKW336" s="333"/>
      <c r="KKX336" s="223"/>
      <c r="KKY336" s="418"/>
      <c r="KKZ336" s="418"/>
      <c r="KLA336" s="331"/>
      <c r="KLB336" s="332"/>
      <c r="KLC336" s="418"/>
      <c r="KLD336" s="223"/>
      <c r="KLE336" s="223"/>
      <c r="KLF336" s="333"/>
      <c r="KLG336" s="333"/>
      <c r="KLH336" s="223"/>
      <c r="KLI336" s="418"/>
      <c r="KLJ336" s="418"/>
      <c r="KLK336" s="331"/>
      <c r="KLL336" s="332"/>
      <c r="KLM336" s="418"/>
      <c r="KLN336" s="223"/>
      <c r="KLO336" s="223"/>
      <c r="KLP336" s="333"/>
      <c r="KLQ336" s="333"/>
      <c r="KLR336" s="223"/>
      <c r="KLS336" s="418"/>
      <c r="KLT336" s="418"/>
      <c r="KLU336" s="331"/>
      <c r="KLV336" s="332"/>
      <c r="KLW336" s="418"/>
      <c r="KLX336" s="223"/>
      <c r="KLY336" s="223"/>
      <c r="KLZ336" s="333"/>
      <c r="KMA336" s="333"/>
      <c r="KMB336" s="223"/>
      <c r="KMC336" s="418"/>
      <c r="KMD336" s="418"/>
      <c r="KME336" s="331"/>
      <c r="KMF336" s="332"/>
      <c r="KMG336" s="418"/>
      <c r="KMH336" s="223"/>
      <c r="KMI336" s="223"/>
      <c r="KMJ336" s="333"/>
      <c r="KMK336" s="333"/>
      <c r="KML336" s="223"/>
      <c r="KMM336" s="418"/>
      <c r="KMN336" s="418"/>
      <c r="KMO336" s="331"/>
      <c r="KMP336" s="332"/>
      <c r="KMQ336" s="418"/>
      <c r="KMR336" s="223"/>
      <c r="KMS336" s="223"/>
      <c r="KMT336" s="333"/>
      <c r="KMU336" s="333"/>
      <c r="KMV336" s="223"/>
      <c r="KMW336" s="418"/>
      <c r="KMX336" s="418"/>
      <c r="KMY336" s="331"/>
      <c r="KMZ336" s="332"/>
      <c r="KNA336" s="418"/>
      <c r="KNB336" s="223"/>
      <c r="KNC336" s="223"/>
      <c r="KND336" s="333"/>
      <c r="KNE336" s="333"/>
      <c r="KNF336" s="223"/>
      <c r="KNG336" s="418"/>
      <c r="KNH336" s="418"/>
      <c r="KNI336" s="331"/>
      <c r="KNJ336" s="332"/>
      <c r="KNK336" s="418"/>
      <c r="KNL336" s="223"/>
      <c r="KNM336" s="223"/>
      <c r="KNN336" s="333"/>
      <c r="KNO336" s="333"/>
      <c r="KNP336" s="223"/>
      <c r="KNQ336" s="418"/>
      <c r="KNR336" s="418"/>
      <c r="KNS336" s="331"/>
      <c r="KNT336" s="332"/>
      <c r="KNU336" s="418"/>
      <c r="KNV336" s="223"/>
      <c r="KNW336" s="223"/>
      <c r="KNX336" s="333"/>
      <c r="KNY336" s="333"/>
      <c r="KNZ336" s="223"/>
      <c r="KOA336" s="418"/>
      <c r="KOB336" s="418"/>
      <c r="KOC336" s="331"/>
      <c r="KOD336" s="332"/>
      <c r="KOE336" s="418"/>
      <c r="KOF336" s="223"/>
      <c r="KOG336" s="223"/>
      <c r="KOH336" s="333"/>
      <c r="KOI336" s="333"/>
      <c r="KOJ336" s="223"/>
      <c r="KOK336" s="418"/>
      <c r="KOL336" s="418"/>
      <c r="KOM336" s="331"/>
      <c r="KON336" s="332"/>
      <c r="KOO336" s="418"/>
      <c r="KOP336" s="223"/>
      <c r="KOQ336" s="223"/>
      <c r="KOR336" s="333"/>
      <c r="KOS336" s="333"/>
      <c r="KOT336" s="223"/>
      <c r="KOU336" s="418"/>
      <c r="KOV336" s="418"/>
      <c r="KOW336" s="331"/>
      <c r="KOX336" s="332"/>
      <c r="KOY336" s="418"/>
      <c r="KOZ336" s="223"/>
      <c r="KPA336" s="223"/>
      <c r="KPB336" s="333"/>
      <c r="KPC336" s="333"/>
      <c r="KPD336" s="223"/>
      <c r="KPE336" s="418"/>
      <c r="KPF336" s="418"/>
      <c r="KPG336" s="331"/>
      <c r="KPH336" s="332"/>
      <c r="KPI336" s="418"/>
      <c r="KPJ336" s="223"/>
      <c r="KPK336" s="223"/>
      <c r="KPL336" s="333"/>
      <c r="KPM336" s="333"/>
      <c r="KPN336" s="223"/>
      <c r="KPO336" s="418"/>
      <c r="KPP336" s="418"/>
      <c r="KPQ336" s="331"/>
      <c r="KPR336" s="332"/>
      <c r="KPS336" s="418"/>
      <c r="KPT336" s="223"/>
      <c r="KPU336" s="223"/>
      <c r="KPV336" s="333"/>
      <c r="KPW336" s="333"/>
      <c r="KPX336" s="223"/>
      <c r="KPY336" s="418"/>
      <c r="KPZ336" s="418"/>
      <c r="KQA336" s="331"/>
      <c r="KQB336" s="332"/>
      <c r="KQC336" s="418"/>
      <c r="KQD336" s="223"/>
      <c r="KQE336" s="223"/>
      <c r="KQF336" s="333"/>
      <c r="KQG336" s="333"/>
      <c r="KQH336" s="223"/>
      <c r="KQI336" s="418"/>
      <c r="KQJ336" s="418"/>
      <c r="KQK336" s="331"/>
      <c r="KQL336" s="332"/>
      <c r="KQM336" s="418"/>
      <c r="KQN336" s="223"/>
      <c r="KQO336" s="223"/>
      <c r="KQP336" s="333"/>
      <c r="KQQ336" s="333"/>
      <c r="KQR336" s="223"/>
      <c r="KQS336" s="418"/>
      <c r="KQT336" s="418"/>
      <c r="KQU336" s="331"/>
      <c r="KQV336" s="332"/>
      <c r="KQW336" s="418"/>
      <c r="KQX336" s="223"/>
      <c r="KQY336" s="223"/>
      <c r="KQZ336" s="333"/>
      <c r="KRA336" s="333"/>
      <c r="KRB336" s="223"/>
      <c r="KRC336" s="418"/>
      <c r="KRD336" s="418"/>
      <c r="KRE336" s="331"/>
      <c r="KRF336" s="332"/>
      <c r="KRG336" s="418"/>
      <c r="KRH336" s="223"/>
      <c r="KRI336" s="223"/>
      <c r="KRJ336" s="333"/>
      <c r="KRK336" s="333"/>
      <c r="KRL336" s="223"/>
      <c r="KRM336" s="418"/>
      <c r="KRN336" s="418"/>
      <c r="KRO336" s="331"/>
      <c r="KRP336" s="332"/>
      <c r="KRQ336" s="418"/>
      <c r="KRR336" s="223"/>
      <c r="KRS336" s="223"/>
      <c r="KRT336" s="333"/>
      <c r="KRU336" s="333"/>
      <c r="KRV336" s="223"/>
      <c r="KRW336" s="418"/>
      <c r="KRX336" s="418"/>
      <c r="KRY336" s="331"/>
      <c r="KRZ336" s="332"/>
      <c r="KSA336" s="418"/>
      <c r="KSB336" s="223"/>
      <c r="KSC336" s="223"/>
      <c r="KSD336" s="333"/>
      <c r="KSE336" s="333"/>
      <c r="KSF336" s="223"/>
      <c r="KSG336" s="418"/>
      <c r="KSH336" s="418"/>
      <c r="KSI336" s="331"/>
      <c r="KSJ336" s="332"/>
      <c r="KSK336" s="418"/>
      <c r="KSL336" s="223"/>
      <c r="KSM336" s="223"/>
      <c r="KSN336" s="333"/>
      <c r="KSO336" s="333"/>
      <c r="KSP336" s="223"/>
      <c r="KSQ336" s="418"/>
      <c r="KSR336" s="418"/>
      <c r="KSS336" s="331"/>
      <c r="KST336" s="332"/>
      <c r="KSU336" s="418"/>
      <c r="KSV336" s="223"/>
      <c r="KSW336" s="223"/>
      <c r="KSX336" s="333"/>
      <c r="KSY336" s="333"/>
      <c r="KSZ336" s="223"/>
      <c r="KTA336" s="418"/>
      <c r="KTB336" s="418"/>
      <c r="KTC336" s="331"/>
      <c r="KTD336" s="332"/>
      <c r="KTE336" s="418"/>
      <c r="KTF336" s="223"/>
      <c r="KTG336" s="223"/>
      <c r="KTH336" s="333"/>
      <c r="KTI336" s="333"/>
      <c r="KTJ336" s="223"/>
      <c r="KTK336" s="418"/>
      <c r="KTL336" s="418"/>
      <c r="KTM336" s="331"/>
      <c r="KTN336" s="332"/>
      <c r="KTO336" s="418"/>
      <c r="KTP336" s="223"/>
      <c r="KTQ336" s="223"/>
      <c r="KTR336" s="333"/>
      <c r="KTS336" s="333"/>
      <c r="KTT336" s="223"/>
      <c r="KTU336" s="418"/>
      <c r="KTV336" s="418"/>
      <c r="KTW336" s="331"/>
      <c r="KTX336" s="332"/>
      <c r="KTY336" s="418"/>
      <c r="KTZ336" s="223"/>
      <c r="KUA336" s="223"/>
      <c r="KUB336" s="333"/>
      <c r="KUC336" s="333"/>
      <c r="KUD336" s="223"/>
      <c r="KUE336" s="418"/>
      <c r="KUF336" s="418"/>
      <c r="KUG336" s="331"/>
      <c r="KUH336" s="332"/>
      <c r="KUI336" s="418"/>
      <c r="KUJ336" s="223"/>
      <c r="KUK336" s="223"/>
      <c r="KUL336" s="333"/>
      <c r="KUM336" s="333"/>
      <c r="KUN336" s="223"/>
      <c r="KUO336" s="418"/>
      <c r="KUP336" s="418"/>
      <c r="KUQ336" s="331"/>
      <c r="KUR336" s="332"/>
      <c r="KUS336" s="418"/>
      <c r="KUT336" s="223"/>
      <c r="KUU336" s="223"/>
      <c r="KUV336" s="333"/>
      <c r="KUW336" s="333"/>
      <c r="KUX336" s="223"/>
      <c r="KUY336" s="418"/>
      <c r="KUZ336" s="418"/>
      <c r="KVA336" s="331"/>
      <c r="KVB336" s="332"/>
      <c r="KVC336" s="418"/>
      <c r="KVD336" s="223"/>
      <c r="KVE336" s="223"/>
      <c r="KVF336" s="333"/>
      <c r="KVG336" s="333"/>
      <c r="KVH336" s="223"/>
      <c r="KVI336" s="418"/>
      <c r="KVJ336" s="418"/>
      <c r="KVK336" s="331"/>
      <c r="KVL336" s="332"/>
      <c r="KVM336" s="418"/>
      <c r="KVN336" s="223"/>
      <c r="KVO336" s="223"/>
      <c r="KVP336" s="333"/>
      <c r="KVQ336" s="333"/>
      <c r="KVR336" s="223"/>
      <c r="KVS336" s="418"/>
      <c r="KVT336" s="418"/>
      <c r="KVU336" s="331"/>
      <c r="KVV336" s="332"/>
      <c r="KVW336" s="418"/>
      <c r="KVX336" s="223"/>
      <c r="KVY336" s="223"/>
      <c r="KVZ336" s="333"/>
      <c r="KWA336" s="333"/>
      <c r="KWB336" s="223"/>
      <c r="KWC336" s="418"/>
      <c r="KWD336" s="418"/>
      <c r="KWE336" s="331"/>
      <c r="KWF336" s="332"/>
      <c r="KWG336" s="418"/>
      <c r="KWH336" s="223"/>
      <c r="KWI336" s="223"/>
      <c r="KWJ336" s="333"/>
      <c r="KWK336" s="333"/>
      <c r="KWL336" s="223"/>
      <c r="KWM336" s="418"/>
      <c r="KWN336" s="418"/>
      <c r="KWO336" s="331"/>
      <c r="KWP336" s="332"/>
      <c r="KWQ336" s="418"/>
      <c r="KWR336" s="223"/>
      <c r="KWS336" s="223"/>
      <c r="KWT336" s="333"/>
      <c r="KWU336" s="333"/>
      <c r="KWV336" s="223"/>
      <c r="KWW336" s="418"/>
      <c r="KWX336" s="418"/>
      <c r="KWY336" s="331"/>
      <c r="KWZ336" s="332"/>
      <c r="KXA336" s="418"/>
      <c r="KXB336" s="223"/>
      <c r="KXC336" s="223"/>
      <c r="KXD336" s="333"/>
      <c r="KXE336" s="333"/>
      <c r="KXF336" s="223"/>
      <c r="KXG336" s="418"/>
      <c r="KXH336" s="418"/>
      <c r="KXI336" s="331"/>
      <c r="KXJ336" s="332"/>
      <c r="KXK336" s="418"/>
      <c r="KXL336" s="223"/>
      <c r="KXM336" s="223"/>
      <c r="KXN336" s="333"/>
      <c r="KXO336" s="333"/>
      <c r="KXP336" s="223"/>
      <c r="KXQ336" s="418"/>
      <c r="KXR336" s="418"/>
      <c r="KXS336" s="331"/>
      <c r="KXT336" s="332"/>
      <c r="KXU336" s="418"/>
      <c r="KXV336" s="223"/>
      <c r="KXW336" s="223"/>
      <c r="KXX336" s="333"/>
      <c r="KXY336" s="333"/>
      <c r="KXZ336" s="223"/>
      <c r="KYA336" s="418"/>
      <c r="KYB336" s="418"/>
      <c r="KYC336" s="331"/>
      <c r="KYD336" s="332"/>
      <c r="KYE336" s="418"/>
      <c r="KYF336" s="223"/>
      <c r="KYG336" s="223"/>
      <c r="KYH336" s="333"/>
      <c r="KYI336" s="333"/>
      <c r="KYJ336" s="223"/>
      <c r="KYK336" s="418"/>
      <c r="KYL336" s="418"/>
      <c r="KYM336" s="331"/>
      <c r="KYN336" s="332"/>
      <c r="KYO336" s="418"/>
      <c r="KYP336" s="223"/>
      <c r="KYQ336" s="223"/>
      <c r="KYR336" s="333"/>
      <c r="KYS336" s="333"/>
      <c r="KYT336" s="223"/>
      <c r="KYU336" s="418"/>
      <c r="KYV336" s="418"/>
      <c r="KYW336" s="331"/>
      <c r="KYX336" s="332"/>
      <c r="KYY336" s="418"/>
      <c r="KYZ336" s="223"/>
      <c r="KZA336" s="223"/>
      <c r="KZB336" s="333"/>
      <c r="KZC336" s="333"/>
      <c r="KZD336" s="223"/>
      <c r="KZE336" s="418"/>
      <c r="KZF336" s="418"/>
      <c r="KZG336" s="331"/>
      <c r="KZH336" s="332"/>
      <c r="KZI336" s="418"/>
      <c r="KZJ336" s="223"/>
      <c r="KZK336" s="223"/>
      <c r="KZL336" s="333"/>
      <c r="KZM336" s="333"/>
      <c r="KZN336" s="223"/>
      <c r="KZO336" s="418"/>
      <c r="KZP336" s="418"/>
      <c r="KZQ336" s="331"/>
      <c r="KZR336" s="332"/>
      <c r="KZS336" s="418"/>
      <c r="KZT336" s="223"/>
      <c r="KZU336" s="223"/>
      <c r="KZV336" s="333"/>
      <c r="KZW336" s="333"/>
      <c r="KZX336" s="223"/>
      <c r="KZY336" s="418"/>
      <c r="KZZ336" s="418"/>
      <c r="LAA336" s="331"/>
      <c r="LAB336" s="332"/>
      <c r="LAC336" s="418"/>
      <c r="LAD336" s="223"/>
      <c r="LAE336" s="223"/>
      <c r="LAF336" s="333"/>
      <c r="LAG336" s="333"/>
      <c r="LAH336" s="223"/>
      <c r="LAI336" s="418"/>
      <c r="LAJ336" s="418"/>
      <c r="LAK336" s="331"/>
      <c r="LAL336" s="332"/>
      <c r="LAM336" s="418"/>
      <c r="LAN336" s="223"/>
      <c r="LAO336" s="223"/>
      <c r="LAP336" s="333"/>
      <c r="LAQ336" s="333"/>
      <c r="LAR336" s="223"/>
      <c r="LAS336" s="418"/>
      <c r="LAT336" s="418"/>
      <c r="LAU336" s="331"/>
      <c r="LAV336" s="332"/>
      <c r="LAW336" s="418"/>
      <c r="LAX336" s="223"/>
      <c r="LAY336" s="223"/>
      <c r="LAZ336" s="333"/>
      <c r="LBA336" s="333"/>
      <c r="LBB336" s="223"/>
      <c r="LBC336" s="418"/>
      <c r="LBD336" s="418"/>
      <c r="LBE336" s="331"/>
      <c r="LBF336" s="332"/>
      <c r="LBG336" s="418"/>
      <c r="LBH336" s="223"/>
      <c r="LBI336" s="223"/>
      <c r="LBJ336" s="333"/>
      <c r="LBK336" s="333"/>
      <c r="LBL336" s="223"/>
      <c r="LBM336" s="418"/>
      <c r="LBN336" s="418"/>
      <c r="LBO336" s="331"/>
      <c r="LBP336" s="332"/>
      <c r="LBQ336" s="418"/>
      <c r="LBR336" s="223"/>
      <c r="LBS336" s="223"/>
      <c r="LBT336" s="333"/>
      <c r="LBU336" s="333"/>
      <c r="LBV336" s="223"/>
      <c r="LBW336" s="418"/>
      <c r="LBX336" s="418"/>
      <c r="LBY336" s="331"/>
      <c r="LBZ336" s="332"/>
      <c r="LCA336" s="418"/>
      <c r="LCB336" s="223"/>
      <c r="LCC336" s="223"/>
      <c r="LCD336" s="333"/>
      <c r="LCE336" s="333"/>
      <c r="LCF336" s="223"/>
      <c r="LCG336" s="418"/>
      <c r="LCH336" s="418"/>
      <c r="LCI336" s="331"/>
      <c r="LCJ336" s="332"/>
      <c r="LCK336" s="418"/>
      <c r="LCL336" s="223"/>
      <c r="LCM336" s="223"/>
      <c r="LCN336" s="333"/>
      <c r="LCO336" s="333"/>
      <c r="LCP336" s="223"/>
      <c r="LCQ336" s="418"/>
      <c r="LCR336" s="418"/>
      <c r="LCS336" s="331"/>
      <c r="LCT336" s="332"/>
      <c r="LCU336" s="418"/>
      <c r="LCV336" s="223"/>
      <c r="LCW336" s="223"/>
      <c r="LCX336" s="333"/>
      <c r="LCY336" s="333"/>
      <c r="LCZ336" s="223"/>
      <c r="LDA336" s="418"/>
      <c r="LDB336" s="418"/>
      <c r="LDC336" s="331"/>
      <c r="LDD336" s="332"/>
      <c r="LDE336" s="418"/>
      <c r="LDF336" s="223"/>
      <c r="LDG336" s="223"/>
      <c r="LDH336" s="333"/>
      <c r="LDI336" s="333"/>
      <c r="LDJ336" s="223"/>
      <c r="LDK336" s="418"/>
      <c r="LDL336" s="418"/>
      <c r="LDM336" s="331"/>
      <c r="LDN336" s="332"/>
      <c r="LDO336" s="418"/>
      <c r="LDP336" s="223"/>
      <c r="LDQ336" s="223"/>
      <c r="LDR336" s="333"/>
      <c r="LDS336" s="333"/>
      <c r="LDT336" s="223"/>
      <c r="LDU336" s="418"/>
      <c r="LDV336" s="418"/>
      <c r="LDW336" s="331"/>
      <c r="LDX336" s="332"/>
      <c r="LDY336" s="418"/>
      <c r="LDZ336" s="223"/>
      <c r="LEA336" s="223"/>
      <c r="LEB336" s="333"/>
      <c r="LEC336" s="333"/>
      <c r="LED336" s="223"/>
      <c r="LEE336" s="418"/>
      <c r="LEF336" s="418"/>
      <c r="LEG336" s="331"/>
      <c r="LEH336" s="332"/>
      <c r="LEI336" s="418"/>
      <c r="LEJ336" s="223"/>
      <c r="LEK336" s="223"/>
      <c r="LEL336" s="333"/>
      <c r="LEM336" s="333"/>
      <c r="LEN336" s="223"/>
      <c r="LEO336" s="418"/>
      <c r="LEP336" s="418"/>
      <c r="LEQ336" s="331"/>
      <c r="LER336" s="332"/>
      <c r="LES336" s="418"/>
      <c r="LET336" s="223"/>
      <c r="LEU336" s="223"/>
      <c r="LEV336" s="333"/>
      <c r="LEW336" s="333"/>
      <c r="LEX336" s="223"/>
      <c r="LEY336" s="418"/>
      <c r="LEZ336" s="418"/>
      <c r="LFA336" s="331"/>
      <c r="LFB336" s="332"/>
      <c r="LFC336" s="418"/>
      <c r="LFD336" s="223"/>
      <c r="LFE336" s="223"/>
      <c r="LFF336" s="333"/>
      <c r="LFG336" s="333"/>
      <c r="LFH336" s="223"/>
      <c r="LFI336" s="418"/>
      <c r="LFJ336" s="418"/>
      <c r="LFK336" s="331"/>
      <c r="LFL336" s="332"/>
      <c r="LFM336" s="418"/>
      <c r="LFN336" s="223"/>
      <c r="LFO336" s="223"/>
      <c r="LFP336" s="333"/>
      <c r="LFQ336" s="333"/>
      <c r="LFR336" s="223"/>
      <c r="LFS336" s="418"/>
      <c r="LFT336" s="418"/>
      <c r="LFU336" s="331"/>
      <c r="LFV336" s="332"/>
      <c r="LFW336" s="418"/>
      <c r="LFX336" s="223"/>
      <c r="LFY336" s="223"/>
      <c r="LFZ336" s="333"/>
      <c r="LGA336" s="333"/>
      <c r="LGB336" s="223"/>
      <c r="LGC336" s="418"/>
      <c r="LGD336" s="418"/>
      <c r="LGE336" s="331"/>
      <c r="LGF336" s="332"/>
      <c r="LGG336" s="418"/>
      <c r="LGH336" s="223"/>
      <c r="LGI336" s="223"/>
      <c r="LGJ336" s="333"/>
      <c r="LGK336" s="333"/>
      <c r="LGL336" s="223"/>
      <c r="LGM336" s="418"/>
      <c r="LGN336" s="418"/>
      <c r="LGO336" s="331"/>
      <c r="LGP336" s="332"/>
      <c r="LGQ336" s="418"/>
      <c r="LGR336" s="223"/>
      <c r="LGS336" s="223"/>
      <c r="LGT336" s="333"/>
      <c r="LGU336" s="333"/>
      <c r="LGV336" s="223"/>
      <c r="LGW336" s="418"/>
      <c r="LGX336" s="418"/>
      <c r="LGY336" s="331"/>
      <c r="LGZ336" s="332"/>
      <c r="LHA336" s="418"/>
      <c r="LHB336" s="223"/>
      <c r="LHC336" s="223"/>
      <c r="LHD336" s="333"/>
      <c r="LHE336" s="333"/>
      <c r="LHF336" s="223"/>
      <c r="LHG336" s="418"/>
      <c r="LHH336" s="418"/>
      <c r="LHI336" s="331"/>
      <c r="LHJ336" s="332"/>
      <c r="LHK336" s="418"/>
      <c r="LHL336" s="223"/>
      <c r="LHM336" s="223"/>
      <c r="LHN336" s="333"/>
      <c r="LHO336" s="333"/>
      <c r="LHP336" s="223"/>
      <c r="LHQ336" s="418"/>
      <c r="LHR336" s="418"/>
      <c r="LHS336" s="331"/>
      <c r="LHT336" s="332"/>
      <c r="LHU336" s="418"/>
      <c r="LHV336" s="223"/>
      <c r="LHW336" s="223"/>
      <c r="LHX336" s="333"/>
      <c r="LHY336" s="333"/>
      <c r="LHZ336" s="223"/>
      <c r="LIA336" s="418"/>
      <c r="LIB336" s="418"/>
      <c r="LIC336" s="331"/>
      <c r="LID336" s="332"/>
      <c r="LIE336" s="418"/>
      <c r="LIF336" s="223"/>
      <c r="LIG336" s="223"/>
      <c r="LIH336" s="333"/>
      <c r="LII336" s="333"/>
      <c r="LIJ336" s="223"/>
      <c r="LIK336" s="418"/>
      <c r="LIL336" s="418"/>
      <c r="LIM336" s="331"/>
      <c r="LIN336" s="332"/>
      <c r="LIO336" s="418"/>
      <c r="LIP336" s="223"/>
      <c r="LIQ336" s="223"/>
      <c r="LIR336" s="333"/>
      <c r="LIS336" s="333"/>
      <c r="LIT336" s="223"/>
      <c r="LIU336" s="418"/>
      <c r="LIV336" s="418"/>
      <c r="LIW336" s="331"/>
      <c r="LIX336" s="332"/>
      <c r="LIY336" s="418"/>
      <c r="LIZ336" s="223"/>
      <c r="LJA336" s="223"/>
      <c r="LJB336" s="333"/>
      <c r="LJC336" s="333"/>
      <c r="LJD336" s="223"/>
      <c r="LJE336" s="418"/>
      <c r="LJF336" s="418"/>
      <c r="LJG336" s="331"/>
      <c r="LJH336" s="332"/>
      <c r="LJI336" s="418"/>
      <c r="LJJ336" s="223"/>
      <c r="LJK336" s="223"/>
      <c r="LJL336" s="333"/>
      <c r="LJM336" s="333"/>
      <c r="LJN336" s="223"/>
      <c r="LJO336" s="418"/>
      <c r="LJP336" s="418"/>
      <c r="LJQ336" s="331"/>
      <c r="LJR336" s="332"/>
      <c r="LJS336" s="418"/>
      <c r="LJT336" s="223"/>
      <c r="LJU336" s="223"/>
      <c r="LJV336" s="333"/>
      <c r="LJW336" s="333"/>
      <c r="LJX336" s="223"/>
      <c r="LJY336" s="418"/>
      <c r="LJZ336" s="418"/>
      <c r="LKA336" s="331"/>
      <c r="LKB336" s="332"/>
      <c r="LKC336" s="418"/>
      <c r="LKD336" s="223"/>
      <c r="LKE336" s="223"/>
      <c r="LKF336" s="333"/>
      <c r="LKG336" s="333"/>
      <c r="LKH336" s="223"/>
      <c r="LKI336" s="418"/>
      <c r="LKJ336" s="418"/>
      <c r="LKK336" s="331"/>
      <c r="LKL336" s="332"/>
      <c r="LKM336" s="418"/>
      <c r="LKN336" s="223"/>
      <c r="LKO336" s="223"/>
      <c r="LKP336" s="333"/>
      <c r="LKQ336" s="333"/>
      <c r="LKR336" s="223"/>
      <c r="LKS336" s="418"/>
      <c r="LKT336" s="418"/>
      <c r="LKU336" s="331"/>
      <c r="LKV336" s="332"/>
      <c r="LKW336" s="418"/>
      <c r="LKX336" s="223"/>
      <c r="LKY336" s="223"/>
      <c r="LKZ336" s="333"/>
      <c r="LLA336" s="333"/>
      <c r="LLB336" s="223"/>
      <c r="LLC336" s="418"/>
      <c r="LLD336" s="418"/>
      <c r="LLE336" s="331"/>
      <c r="LLF336" s="332"/>
      <c r="LLG336" s="418"/>
      <c r="LLH336" s="223"/>
      <c r="LLI336" s="223"/>
      <c r="LLJ336" s="333"/>
      <c r="LLK336" s="333"/>
      <c r="LLL336" s="223"/>
      <c r="LLM336" s="418"/>
      <c r="LLN336" s="418"/>
      <c r="LLO336" s="331"/>
      <c r="LLP336" s="332"/>
      <c r="LLQ336" s="418"/>
      <c r="LLR336" s="223"/>
      <c r="LLS336" s="223"/>
      <c r="LLT336" s="333"/>
      <c r="LLU336" s="333"/>
      <c r="LLV336" s="223"/>
      <c r="LLW336" s="418"/>
      <c r="LLX336" s="418"/>
      <c r="LLY336" s="331"/>
      <c r="LLZ336" s="332"/>
      <c r="LMA336" s="418"/>
      <c r="LMB336" s="223"/>
      <c r="LMC336" s="223"/>
      <c r="LMD336" s="333"/>
      <c r="LME336" s="333"/>
      <c r="LMF336" s="223"/>
      <c r="LMG336" s="418"/>
      <c r="LMH336" s="418"/>
      <c r="LMI336" s="331"/>
      <c r="LMJ336" s="332"/>
      <c r="LMK336" s="418"/>
      <c r="LML336" s="223"/>
      <c r="LMM336" s="223"/>
      <c r="LMN336" s="333"/>
      <c r="LMO336" s="333"/>
      <c r="LMP336" s="223"/>
      <c r="LMQ336" s="418"/>
      <c r="LMR336" s="418"/>
      <c r="LMS336" s="331"/>
      <c r="LMT336" s="332"/>
      <c r="LMU336" s="418"/>
      <c r="LMV336" s="223"/>
      <c r="LMW336" s="223"/>
      <c r="LMX336" s="333"/>
      <c r="LMY336" s="333"/>
      <c r="LMZ336" s="223"/>
      <c r="LNA336" s="418"/>
      <c r="LNB336" s="418"/>
      <c r="LNC336" s="331"/>
      <c r="LND336" s="332"/>
      <c r="LNE336" s="418"/>
      <c r="LNF336" s="223"/>
      <c r="LNG336" s="223"/>
      <c r="LNH336" s="333"/>
      <c r="LNI336" s="333"/>
      <c r="LNJ336" s="223"/>
      <c r="LNK336" s="418"/>
      <c r="LNL336" s="418"/>
      <c r="LNM336" s="331"/>
      <c r="LNN336" s="332"/>
      <c r="LNO336" s="418"/>
      <c r="LNP336" s="223"/>
      <c r="LNQ336" s="223"/>
      <c r="LNR336" s="333"/>
      <c r="LNS336" s="333"/>
      <c r="LNT336" s="223"/>
      <c r="LNU336" s="418"/>
      <c r="LNV336" s="418"/>
      <c r="LNW336" s="331"/>
      <c r="LNX336" s="332"/>
      <c r="LNY336" s="418"/>
      <c r="LNZ336" s="223"/>
      <c r="LOA336" s="223"/>
      <c r="LOB336" s="333"/>
      <c r="LOC336" s="333"/>
      <c r="LOD336" s="223"/>
      <c r="LOE336" s="418"/>
      <c r="LOF336" s="418"/>
      <c r="LOG336" s="331"/>
      <c r="LOH336" s="332"/>
      <c r="LOI336" s="418"/>
      <c r="LOJ336" s="223"/>
      <c r="LOK336" s="223"/>
      <c r="LOL336" s="333"/>
      <c r="LOM336" s="333"/>
      <c r="LON336" s="223"/>
      <c r="LOO336" s="418"/>
      <c r="LOP336" s="418"/>
      <c r="LOQ336" s="331"/>
      <c r="LOR336" s="332"/>
      <c r="LOS336" s="418"/>
      <c r="LOT336" s="223"/>
      <c r="LOU336" s="223"/>
      <c r="LOV336" s="333"/>
      <c r="LOW336" s="333"/>
      <c r="LOX336" s="223"/>
      <c r="LOY336" s="418"/>
      <c r="LOZ336" s="418"/>
      <c r="LPA336" s="331"/>
      <c r="LPB336" s="332"/>
      <c r="LPC336" s="418"/>
      <c r="LPD336" s="223"/>
      <c r="LPE336" s="223"/>
      <c r="LPF336" s="333"/>
      <c r="LPG336" s="333"/>
      <c r="LPH336" s="223"/>
      <c r="LPI336" s="418"/>
      <c r="LPJ336" s="418"/>
      <c r="LPK336" s="331"/>
      <c r="LPL336" s="332"/>
      <c r="LPM336" s="418"/>
      <c r="LPN336" s="223"/>
      <c r="LPO336" s="223"/>
      <c r="LPP336" s="333"/>
      <c r="LPQ336" s="333"/>
      <c r="LPR336" s="223"/>
      <c r="LPS336" s="418"/>
      <c r="LPT336" s="418"/>
      <c r="LPU336" s="331"/>
      <c r="LPV336" s="332"/>
      <c r="LPW336" s="418"/>
      <c r="LPX336" s="223"/>
      <c r="LPY336" s="223"/>
      <c r="LPZ336" s="333"/>
      <c r="LQA336" s="333"/>
      <c r="LQB336" s="223"/>
      <c r="LQC336" s="418"/>
      <c r="LQD336" s="418"/>
      <c r="LQE336" s="331"/>
      <c r="LQF336" s="332"/>
      <c r="LQG336" s="418"/>
      <c r="LQH336" s="223"/>
      <c r="LQI336" s="223"/>
      <c r="LQJ336" s="333"/>
      <c r="LQK336" s="333"/>
      <c r="LQL336" s="223"/>
      <c r="LQM336" s="418"/>
      <c r="LQN336" s="418"/>
      <c r="LQO336" s="331"/>
      <c r="LQP336" s="332"/>
      <c r="LQQ336" s="418"/>
      <c r="LQR336" s="223"/>
      <c r="LQS336" s="223"/>
      <c r="LQT336" s="333"/>
      <c r="LQU336" s="333"/>
      <c r="LQV336" s="223"/>
      <c r="LQW336" s="418"/>
      <c r="LQX336" s="418"/>
      <c r="LQY336" s="331"/>
      <c r="LQZ336" s="332"/>
      <c r="LRA336" s="418"/>
      <c r="LRB336" s="223"/>
      <c r="LRC336" s="223"/>
      <c r="LRD336" s="333"/>
      <c r="LRE336" s="333"/>
      <c r="LRF336" s="223"/>
      <c r="LRG336" s="418"/>
      <c r="LRH336" s="418"/>
      <c r="LRI336" s="331"/>
      <c r="LRJ336" s="332"/>
      <c r="LRK336" s="418"/>
      <c r="LRL336" s="223"/>
      <c r="LRM336" s="223"/>
      <c r="LRN336" s="333"/>
      <c r="LRO336" s="333"/>
      <c r="LRP336" s="223"/>
      <c r="LRQ336" s="418"/>
      <c r="LRR336" s="418"/>
      <c r="LRS336" s="331"/>
      <c r="LRT336" s="332"/>
      <c r="LRU336" s="418"/>
      <c r="LRV336" s="223"/>
      <c r="LRW336" s="223"/>
      <c r="LRX336" s="333"/>
      <c r="LRY336" s="333"/>
      <c r="LRZ336" s="223"/>
      <c r="LSA336" s="418"/>
      <c r="LSB336" s="418"/>
      <c r="LSC336" s="331"/>
      <c r="LSD336" s="332"/>
      <c r="LSE336" s="418"/>
      <c r="LSF336" s="223"/>
      <c r="LSG336" s="223"/>
      <c r="LSH336" s="333"/>
      <c r="LSI336" s="333"/>
      <c r="LSJ336" s="223"/>
      <c r="LSK336" s="418"/>
      <c r="LSL336" s="418"/>
      <c r="LSM336" s="331"/>
      <c r="LSN336" s="332"/>
      <c r="LSO336" s="418"/>
      <c r="LSP336" s="223"/>
      <c r="LSQ336" s="223"/>
      <c r="LSR336" s="333"/>
      <c r="LSS336" s="333"/>
      <c r="LST336" s="223"/>
      <c r="LSU336" s="418"/>
      <c r="LSV336" s="418"/>
      <c r="LSW336" s="331"/>
      <c r="LSX336" s="332"/>
      <c r="LSY336" s="418"/>
      <c r="LSZ336" s="223"/>
      <c r="LTA336" s="223"/>
      <c r="LTB336" s="333"/>
      <c r="LTC336" s="333"/>
      <c r="LTD336" s="223"/>
      <c r="LTE336" s="418"/>
      <c r="LTF336" s="418"/>
      <c r="LTG336" s="331"/>
      <c r="LTH336" s="332"/>
      <c r="LTI336" s="418"/>
      <c r="LTJ336" s="223"/>
      <c r="LTK336" s="223"/>
      <c r="LTL336" s="333"/>
      <c r="LTM336" s="333"/>
      <c r="LTN336" s="223"/>
      <c r="LTO336" s="418"/>
      <c r="LTP336" s="418"/>
      <c r="LTQ336" s="331"/>
      <c r="LTR336" s="332"/>
      <c r="LTS336" s="418"/>
      <c r="LTT336" s="223"/>
      <c r="LTU336" s="223"/>
      <c r="LTV336" s="333"/>
      <c r="LTW336" s="333"/>
      <c r="LTX336" s="223"/>
      <c r="LTY336" s="418"/>
      <c r="LTZ336" s="418"/>
      <c r="LUA336" s="331"/>
      <c r="LUB336" s="332"/>
      <c r="LUC336" s="418"/>
      <c r="LUD336" s="223"/>
      <c r="LUE336" s="223"/>
      <c r="LUF336" s="333"/>
      <c r="LUG336" s="333"/>
      <c r="LUH336" s="223"/>
      <c r="LUI336" s="418"/>
      <c r="LUJ336" s="418"/>
      <c r="LUK336" s="331"/>
      <c r="LUL336" s="332"/>
      <c r="LUM336" s="418"/>
      <c r="LUN336" s="223"/>
      <c r="LUO336" s="223"/>
      <c r="LUP336" s="333"/>
      <c r="LUQ336" s="333"/>
      <c r="LUR336" s="223"/>
      <c r="LUS336" s="418"/>
      <c r="LUT336" s="418"/>
      <c r="LUU336" s="331"/>
      <c r="LUV336" s="332"/>
      <c r="LUW336" s="418"/>
      <c r="LUX336" s="223"/>
      <c r="LUY336" s="223"/>
      <c r="LUZ336" s="333"/>
      <c r="LVA336" s="333"/>
      <c r="LVB336" s="223"/>
      <c r="LVC336" s="418"/>
      <c r="LVD336" s="418"/>
      <c r="LVE336" s="331"/>
      <c r="LVF336" s="332"/>
      <c r="LVG336" s="418"/>
      <c r="LVH336" s="223"/>
      <c r="LVI336" s="223"/>
      <c r="LVJ336" s="333"/>
      <c r="LVK336" s="333"/>
      <c r="LVL336" s="223"/>
      <c r="LVM336" s="418"/>
      <c r="LVN336" s="418"/>
      <c r="LVO336" s="331"/>
      <c r="LVP336" s="332"/>
      <c r="LVQ336" s="418"/>
      <c r="LVR336" s="223"/>
      <c r="LVS336" s="223"/>
      <c r="LVT336" s="333"/>
      <c r="LVU336" s="333"/>
      <c r="LVV336" s="223"/>
      <c r="LVW336" s="418"/>
      <c r="LVX336" s="418"/>
      <c r="LVY336" s="331"/>
      <c r="LVZ336" s="332"/>
      <c r="LWA336" s="418"/>
      <c r="LWB336" s="223"/>
      <c r="LWC336" s="223"/>
      <c r="LWD336" s="333"/>
      <c r="LWE336" s="333"/>
      <c r="LWF336" s="223"/>
      <c r="LWG336" s="418"/>
      <c r="LWH336" s="418"/>
      <c r="LWI336" s="331"/>
      <c r="LWJ336" s="332"/>
      <c r="LWK336" s="418"/>
      <c r="LWL336" s="223"/>
      <c r="LWM336" s="223"/>
      <c r="LWN336" s="333"/>
      <c r="LWO336" s="333"/>
      <c r="LWP336" s="223"/>
      <c r="LWQ336" s="418"/>
      <c r="LWR336" s="418"/>
      <c r="LWS336" s="331"/>
      <c r="LWT336" s="332"/>
      <c r="LWU336" s="418"/>
      <c r="LWV336" s="223"/>
      <c r="LWW336" s="223"/>
      <c r="LWX336" s="333"/>
      <c r="LWY336" s="333"/>
      <c r="LWZ336" s="223"/>
      <c r="LXA336" s="418"/>
      <c r="LXB336" s="418"/>
      <c r="LXC336" s="331"/>
      <c r="LXD336" s="332"/>
      <c r="LXE336" s="418"/>
      <c r="LXF336" s="223"/>
      <c r="LXG336" s="223"/>
      <c r="LXH336" s="333"/>
      <c r="LXI336" s="333"/>
      <c r="LXJ336" s="223"/>
      <c r="LXK336" s="418"/>
      <c r="LXL336" s="418"/>
      <c r="LXM336" s="331"/>
      <c r="LXN336" s="332"/>
      <c r="LXO336" s="418"/>
      <c r="LXP336" s="223"/>
      <c r="LXQ336" s="223"/>
      <c r="LXR336" s="333"/>
      <c r="LXS336" s="333"/>
      <c r="LXT336" s="223"/>
      <c r="LXU336" s="418"/>
      <c r="LXV336" s="418"/>
      <c r="LXW336" s="331"/>
      <c r="LXX336" s="332"/>
      <c r="LXY336" s="418"/>
      <c r="LXZ336" s="223"/>
      <c r="LYA336" s="223"/>
      <c r="LYB336" s="333"/>
      <c r="LYC336" s="333"/>
      <c r="LYD336" s="223"/>
      <c r="LYE336" s="418"/>
      <c r="LYF336" s="418"/>
      <c r="LYG336" s="331"/>
      <c r="LYH336" s="332"/>
      <c r="LYI336" s="418"/>
      <c r="LYJ336" s="223"/>
      <c r="LYK336" s="223"/>
      <c r="LYL336" s="333"/>
      <c r="LYM336" s="333"/>
      <c r="LYN336" s="223"/>
      <c r="LYO336" s="418"/>
      <c r="LYP336" s="418"/>
      <c r="LYQ336" s="331"/>
      <c r="LYR336" s="332"/>
      <c r="LYS336" s="418"/>
      <c r="LYT336" s="223"/>
      <c r="LYU336" s="223"/>
      <c r="LYV336" s="333"/>
      <c r="LYW336" s="333"/>
      <c r="LYX336" s="223"/>
      <c r="LYY336" s="418"/>
      <c r="LYZ336" s="418"/>
      <c r="LZA336" s="331"/>
      <c r="LZB336" s="332"/>
      <c r="LZC336" s="418"/>
      <c r="LZD336" s="223"/>
      <c r="LZE336" s="223"/>
      <c r="LZF336" s="333"/>
      <c r="LZG336" s="333"/>
      <c r="LZH336" s="223"/>
      <c r="LZI336" s="418"/>
      <c r="LZJ336" s="418"/>
      <c r="LZK336" s="331"/>
      <c r="LZL336" s="332"/>
      <c r="LZM336" s="418"/>
      <c r="LZN336" s="223"/>
      <c r="LZO336" s="223"/>
      <c r="LZP336" s="333"/>
      <c r="LZQ336" s="333"/>
      <c r="LZR336" s="223"/>
      <c r="LZS336" s="418"/>
      <c r="LZT336" s="418"/>
      <c r="LZU336" s="331"/>
      <c r="LZV336" s="332"/>
      <c r="LZW336" s="418"/>
      <c r="LZX336" s="223"/>
      <c r="LZY336" s="223"/>
      <c r="LZZ336" s="333"/>
      <c r="MAA336" s="333"/>
      <c r="MAB336" s="223"/>
      <c r="MAC336" s="418"/>
      <c r="MAD336" s="418"/>
      <c r="MAE336" s="331"/>
      <c r="MAF336" s="332"/>
      <c r="MAG336" s="418"/>
      <c r="MAH336" s="223"/>
      <c r="MAI336" s="223"/>
      <c r="MAJ336" s="333"/>
      <c r="MAK336" s="333"/>
      <c r="MAL336" s="223"/>
      <c r="MAM336" s="418"/>
      <c r="MAN336" s="418"/>
      <c r="MAO336" s="331"/>
      <c r="MAP336" s="332"/>
      <c r="MAQ336" s="418"/>
      <c r="MAR336" s="223"/>
      <c r="MAS336" s="223"/>
      <c r="MAT336" s="333"/>
      <c r="MAU336" s="333"/>
      <c r="MAV336" s="223"/>
      <c r="MAW336" s="418"/>
      <c r="MAX336" s="418"/>
      <c r="MAY336" s="331"/>
      <c r="MAZ336" s="332"/>
      <c r="MBA336" s="418"/>
      <c r="MBB336" s="223"/>
      <c r="MBC336" s="223"/>
      <c r="MBD336" s="333"/>
      <c r="MBE336" s="333"/>
      <c r="MBF336" s="223"/>
      <c r="MBG336" s="418"/>
      <c r="MBH336" s="418"/>
      <c r="MBI336" s="331"/>
      <c r="MBJ336" s="332"/>
      <c r="MBK336" s="418"/>
      <c r="MBL336" s="223"/>
      <c r="MBM336" s="223"/>
      <c r="MBN336" s="333"/>
      <c r="MBO336" s="333"/>
      <c r="MBP336" s="223"/>
      <c r="MBQ336" s="418"/>
      <c r="MBR336" s="418"/>
      <c r="MBS336" s="331"/>
      <c r="MBT336" s="332"/>
      <c r="MBU336" s="418"/>
      <c r="MBV336" s="223"/>
      <c r="MBW336" s="223"/>
      <c r="MBX336" s="333"/>
      <c r="MBY336" s="333"/>
      <c r="MBZ336" s="223"/>
      <c r="MCA336" s="418"/>
      <c r="MCB336" s="418"/>
      <c r="MCC336" s="331"/>
      <c r="MCD336" s="332"/>
      <c r="MCE336" s="418"/>
      <c r="MCF336" s="223"/>
      <c r="MCG336" s="223"/>
      <c r="MCH336" s="333"/>
      <c r="MCI336" s="333"/>
      <c r="MCJ336" s="223"/>
      <c r="MCK336" s="418"/>
      <c r="MCL336" s="418"/>
      <c r="MCM336" s="331"/>
      <c r="MCN336" s="332"/>
      <c r="MCO336" s="418"/>
      <c r="MCP336" s="223"/>
      <c r="MCQ336" s="223"/>
      <c r="MCR336" s="333"/>
      <c r="MCS336" s="333"/>
      <c r="MCT336" s="223"/>
      <c r="MCU336" s="418"/>
      <c r="MCV336" s="418"/>
      <c r="MCW336" s="331"/>
      <c r="MCX336" s="332"/>
      <c r="MCY336" s="418"/>
      <c r="MCZ336" s="223"/>
      <c r="MDA336" s="223"/>
      <c r="MDB336" s="333"/>
      <c r="MDC336" s="333"/>
      <c r="MDD336" s="223"/>
      <c r="MDE336" s="418"/>
      <c r="MDF336" s="418"/>
      <c r="MDG336" s="331"/>
      <c r="MDH336" s="332"/>
      <c r="MDI336" s="418"/>
      <c r="MDJ336" s="223"/>
      <c r="MDK336" s="223"/>
      <c r="MDL336" s="333"/>
      <c r="MDM336" s="333"/>
      <c r="MDN336" s="223"/>
      <c r="MDO336" s="418"/>
      <c r="MDP336" s="418"/>
      <c r="MDQ336" s="331"/>
      <c r="MDR336" s="332"/>
      <c r="MDS336" s="418"/>
      <c r="MDT336" s="223"/>
      <c r="MDU336" s="223"/>
      <c r="MDV336" s="333"/>
      <c r="MDW336" s="333"/>
      <c r="MDX336" s="223"/>
      <c r="MDY336" s="418"/>
      <c r="MDZ336" s="418"/>
      <c r="MEA336" s="331"/>
      <c r="MEB336" s="332"/>
      <c r="MEC336" s="418"/>
      <c r="MED336" s="223"/>
      <c r="MEE336" s="223"/>
      <c r="MEF336" s="333"/>
      <c r="MEG336" s="333"/>
      <c r="MEH336" s="223"/>
      <c r="MEI336" s="418"/>
      <c r="MEJ336" s="418"/>
      <c r="MEK336" s="331"/>
      <c r="MEL336" s="332"/>
      <c r="MEM336" s="418"/>
      <c r="MEN336" s="223"/>
      <c r="MEO336" s="223"/>
      <c r="MEP336" s="333"/>
      <c r="MEQ336" s="333"/>
      <c r="MER336" s="223"/>
      <c r="MES336" s="418"/>
      <c r="MET336" s="418"/>
      <c r="MEU336" s="331"/>
      <c r="MEV336" s="332"/>
      <c r="MEW336" s="418"/>
      <c r="MEX336" s="223"/>
      <c r="MEY336" s="223"/>
      <c r="MEZ336" s="333"/>
      <c r="MFA336" s="333"/>
      <c r="MFB336" s="223"/>
      <c r="MFC336" s="418"/>
      <c r="MFD336" s="418"/>
      <c r="MFE336" s="331"/>
      <c r="MFF336" s="332"/>
      <c r="MFG336" s="418"/>
      <c r="MFH336" s="223"/>
      <c r="MFI336" s="223"/>
      <c r="MFJ336" s="333"/>
      <c r="MFK336" s="333"/>
      <c r="MFL336" s="223"/>
      <c r="MFM336" s="418"/>
      <c r="MFN336" s="418"/>
      <c r="MFO336" s="331"/>
      <c r="MFP336" s="332"/>
      <c r="MFQ336" s="418"/>
      <c r="MFR336" s="223"/>
      <c r="MFS336" s="223"/>
      <c r="MFT336" s="333"/>
      <c r="MFU336" s="333"/>
      <c r="MFV336" s="223"/>
      <c r="MFW336" s="418"/>
      <c r="MFX336" s="418"/>
      <c r="MFY336" s="331"/>
      <c r="MFZ336" s="332"/>
      <c r="MGA336" s="418"/>
      <c r="MGB336" s="223"/>
      <c r="MGC336" s="223"/>
      <c r="MGD336" s="333"/>
      <c r="MGE336" s="333"/>
      <c r="MGF336" s="223"/>
      <c r="MGG336" s="418"/>
      <c r="MGH336" s="418"/>
      <c r="MGI336" s="331"/>
      <c r="MGJ336" s="332"/>
      <c r="MGK336" s="418"/>
      <c r="MGL336" s="223"/>
      <c r="MGM336" s="223"/>
      <c r="MGN336" s="333"/>
      <c r="MGO336" s="333"/>
      <c r="MGP336" s="223"/>
      <c r="MGQ336" s="418"/>
      <c r="MGR336" s="418"/>
      <c r="MGS336" s="331"/>
      <c r="MGT336" s="332"/>
      <c r="MGU336" s="418"/>
      <c r="MGV336" s="223"/>
      <c r="MGW336" s="223"/>
      <c r="MGX336" s="333"/>
      <c r="MGY336" s="333"/>
      <c r="MGZ336" s="223"/>
      <c r="MHA336" s="418"/>
      <c r="MHB336" s="418"/>
      <c r="MHC336" s="331"/>
      <c r="MHD336" s="332"/>
      <c r="MHE336" s="418"/>
      <c r="MHF336" s="223"/>
      <c r="MHG336" s="223"/>
      <c r="MHH336" s="333"/>
      <c r="MHI336" s="333"/>
      <c r="MHJ336" s="223"/>
      <c r="MHK336" s="418"/>
      <c r="MHL336" s="418"/>
      <c r="MHM336" s="331"/>
      <c r="MHN336" s="332"/>
      <c r="MHO336" s="418"/>
      <c r="MHP336" s="223"/>
      <c r="MHQ336" s="223"/>
      <c r="MHR336" s="333"/>
      <c r="MHS336" s="333"/>
      <c r="MHT336" s="223"/>
      <c r="MHU336" s="418"/>
      <c r="MHV336" s="418"/>
      <c r="MHW336" s="331"/>
      <c r="MHX336" s="332"/>
      <c r="MHY336" s="418"/>
      <c r="MHZ336" s="223"/>
      <c r="MIA336" s="223"/>
      <c r="MIB336" s="333"/>
      <c r="MIC336" s="333"/>
      <c r="MID336" s="223"/>
      <c r="MIE336" s="418"/>
      <c r="MIF336" s="418"/>
      <c r="MIG336" s="331"/>
      <c r="MIH336" s="332"/>
      <c r="MII336" s="418"/>
      <c r="MIJ336" s="223"/>
      <c r="MIK336" s="223"/>
      <c r="MIL336" s="333"/>
      <c r="MIM336" s="333"/>
      <c r="MIN336" s="223"/>
      <c r="MIO336" s="418"/>
      <c r="MIP336" s="418"/>
      <c r="MIQ336" s="331"/>
      <c r="MIR336" s="332"/>
      <c r="MIS336" s="418"/>
      <c r="MIT336" s="223"/>
      <c r="MIU336" s="223"/>
      <c r="MIV336" s="333"/>
      <c r="MIW336" s="333"/>
      <c r="MIX336" s="223"/>
      <c r="MIY336" s="418"/>
      <c r="MIZ336" s="418"/>
      <c r="MJA336" s="331"/>
      <c r="MJB336" s="332"/>
      <c r="MJC336" s="418"/>
      <c r="MJD336" s="223"/>
      <c r="MJE336" s="223"/>
      <c r="MJF336" s="333"/>
      <c r="MJG336" s="333"/>
      <c r="MJH336" s="223"/>
      <c r="MJI336" s="418"/>
      <c r="MJJ336" s="418"/>
      <c r="MJK336" s="331"/>
      <c r="MJL336" s="332"/>
      <c r="MJM336" s="418"/>
      <c r="MJN336" s="223"/>
      <c r="MJO336" s="223"/>
      <c r="MJP336" s="333"/>
      <c r="MJQ336" s="333"/>
      <c r="MJR336" s="223"/>
      <c r="MJS336" s="418"/>
      <c r="MJT336" s="418"/>
      <c r="MJU336" s="331"/>
      <c r="MJV336" s="332"/>
      <c r="MJW336" s="418"/>
      <c r="MJX336" s="223"/>
      <c r="MJY336" s="223"/>
      <c r="MJZ336" s="333"/>
      <c r="MKA336" s="333"/>
      <c r="MKB336" s="223"/>
      <c r="MKC336" s="418"/>
      <c r="MKD336" s="418"/>
      <c r="MKE336" s="331"/>
      <c r="MKF336" s="332"/>
      <c r="MKG336" s="418"/>
      <c r="MKH336" s="223"/>
      <c r="MKI336" s="223"/>
      <c r="MKJ336" s="333"/>
      <c r="MKK336" s="333"/>
      <c r="MKL336" s="223"/>
      <c r="MKM336" s="418"/>
      <c r="MKN336" s="418"/>
      <c r="MKO336" s="331"/>
      <c r="MKP336" s="332"/>
      <c r="MKQ336" s="418"/>
      <c r="MKR336" s="223"/>
      <c r="MKS336" s="223"/>
      <c r="MKT336" s="333"/>
      <c r="MKU336" s="333"/>
      <c r="MKV336" s="223"/>
      <c r="MKW336" s="418"/>
      <c r="MKX336" s="418"/>
      <c r="MKY336" s="331"/>
      <c r="MKZ336" s="332"/>
      <c r="MLA336" s="418"/>
      <c r="MLB336" s="223"/>
      <c r="MLC336" s="223"/>
      <c r="MLD336" s="333"/>
      <c r="MLE336" s="333"/>
      <c r="MLF336" s="223"/>
      <c r="MLG336" s="418"/>
      <c r="MLH336" s="418"/>
      <c r="MLI336" s="331"/>
      <c r="MLJ336" s="332"/>
      <c r="MLK336" s="418"/>
      <c r="MLL336" s="223"/>
      <c r="MLM336" s="223"/>
      <c r="MLN336" s="333"/>
      <c r="MLO336" s="333"/>
      <c r="MLP336" s="223"/>
      <c r="MLQ336" s="418"/>
      <c r="MLR336" s="418"/>
      <c r="MLS336" s="331"/>
      <c r="MLT336" s="332"/>
      <c r="MLU336" s="418"/>
      <c r="MLV336" s="223"/>
      <c r="MLW336" s="223"/>
      <c r="MLX336" s="333"/>
      <c r="MLY336" s="333"/>
      <c r="MLZ336" s="223"/>
      <c r="MMA336" s="418"/>
      <c r="MMB336" s="418"/>
      <c r="MMC336" s="331"/>
      <c r="MMD336" s="332"/>
      <c r="MME336" s="418"/>
      <c r="MMF336" s="223"/>
      <c r="MMG336" s="223"/>
      <c r="MMH336" s="333"/>
      <c r="MMI336" s="333"/>
      <c r="MMJ336" s="223"/>
      <c r="MMK336" s="418"/>
      <c r="MML336" s="418"/>
      <c r="MMM336" s="331"/>
      <c r="MMN336" s="332"/>
      <c r="MMO336" s="418"/>
      <c r="MMP336" s="223"/>
      <c r="MMQ336" s="223"/>
      <c r="MMR336" s="333"/>
      <c r="MMS336" s="333"/>
      <c r="MMT336" s="223"/>
      <c r="MMU336" s="418"/>
      <c r="MMV336" s="418"/>
      <c r="MMW336" s="331"/>
      <c r="MMX336" s="332"/>
      <c r="MMY336" s="418"/>
      <c r="MMZ336" s="223"/>
      <c r="MNA336" s="223"/>
      <c r="MNB336" s="333"/>
      <c r="MNC336" s="333"/>
      <c r="MND336" s="223"/>
      <c r="MNE336" s="418"/>
      <c r="MNF336" s="418"/>
      <c r="MNG336" s="331"/>
      <c r="MNH336" s="332"/>
      <c r="MNI336" s="418"/>
      <c r="MNJ336" s="223"/>
      <c r="MNK336" s="223"/>
      <c r="MNL336" s="333"/>
      <c r="MNM336" s="333"/>
      <c r="MNN336" s="223"/>
      <c r="MNO336" s="418"/>
      <c r="MNP336" s="418"/>
      <c r="MNQ336" s="331"/>
      <c r="MNR336" s="332"/>
      <c r="MNS336" s="418"/>
      <c r="MNT336" s="223"/>
      <c r="MNU336" s="223"/>
      <c r="MNV336" s="333"/>
      <c r="MNW336" s="333"/>
      <c r="MNX336" s="223"/>
      <c r="MNY336" s="418"/>
      <c r="MNZ336" s="418"/>
      <c r="MOA336" s="331"/>
      <c r="MOB336" s="332"/>
      <c r="MOC336" s="418"/>
      <c r="MOD336" s="223"/>
      <c r="MOE336" s="223"/>
      <c r="MOF336" s="333"/>
      <c r="MOG336" s="333"/>
      <c r="MOH336" s="223"/>
      <c r="MOI336" s="418"/>
      <c r="MOJ336" s="418"/>
      <c r="MOK336" s="331"/>
      <c r="MOL336" s="332"/>
      <c r="MOM336" s="418"/>
      <c r="MON336" s="223"/>
      <c r="MOO336" s="223"/>
      <c r="MOP336" s="333"/>
      <c r="MOQ336" s="333"/>
      <c r="MOR336" s="223"/>
      <c r="MOS336" s="418"/>
      <c r="MOT336" s="418"/>
      <c r="MOU336" s="331"/>
      <c r="MOV336" s="332"/>
      <c r="MOW336" s="418"/>
      <c r="MOX336" s="223"/>
      <c r="MOY336" s="223"/>
      <c r="MOZ336" s="333"/>
      <c r="MPA336" s="333"/>
      <c r="MPB336" s="223"/>
      <c r="MPC336" s="418"/>
      <c r="MPD336" s="418"/>
      <c r="MPE336" s="331"/>
      <c r="MPF336" s="332"/>
      <c r="MPG336" s="418"/>
      <c r="MPH336" s="223"/>
      <c r="MPI336" s="223"/>
      <c r="MPJ336" s="333"/>
      <c r="MPK336" s="333"/>
      <c r="MPL336" s="223"/>
      <c r="MPM336" s="418"/>
      <c r="MPN336" s="418"/>
      <c r="MPO336" s="331"/>
      <c r="MPP336" s="332"/>
      <c r="MPQ336" s="418"/>
      <c r="MPR336" s="223"/>
      <c r="MPS336" s="223"/>
      <c r="MPT336" s="333"/>
      <c r="MPU336" s="333"/>
      <c r="MPV336" s="223"/>
      <c r="MPW336" s="418"/>
      <c r="MPX336" s="418"/>
      <c r="MPY336" s="331"/>
      <c r="MPZ336" s="332"/>
      <c r="MQA336" s="418"/>
      <c r="MQB336" s="223"/>
      <c r="MQC336" s="223"/>
      <c r="MQD336" s="333"/>
      <c r="MQE336" s="333"/>
      <c r="MQF336" s="223"/>
      <c r="MQG336" s="418"/>
      <c r="MQH336" s="418"/>
      <c r="MQI336" s="331"/>
      <c r="MQJ336" s="332"/>
      <c r="MQK336" s="418"/>
      <c r="MQL336" s="223"/>
      <c r="MQM336" s="223"/>
      <c r="MQN336" s="333"/>
      <c r="MQO336" s="333"/>
      <c r="MQP336" s="223"/>
      <c r="MQQ336" s="418"/>
      <c r="MQR336" s="418"/>
      <c r="MQS336" s="331"/>
      <c r="MQT336" s="332"/>
      <c r="MQU336" s="418"/>
      <c r="MQV336" s="223"/>
      <c r="MQW336" s="223"/>
      <c r="MQX336" s="333"/>
      <c r="MQY336" s="333"/>
      <c r="MQZ336" s="223"/>
      <c r="MRA336" s="418"/>
      <c r="MRB336" s="418"/>
      <c r="MRC336" s="331"/>
      <c r="MRD336" s="332"/>
      <c r="MRE336" s="418"/>
      <c r="MRF336" s="223"/>
      <c r="MRG336" s="223"/>
      <c r="MRH336" s="333"/>
      <c r="MRI336" s="333"/>
      <c r="MRJ336" s="223"/>
      <c r="MRK336" s="418"/>
      <c r="MRL336" s="418"/>
      <c r="MRM336" s="331"/>
      <c r="MRN336" s="332"/>
      <c r="MRO336" s="418"/>
      <c r="MRP336" s="223"/>
      <c r="MRQ336" s="223"/>
      <c r="MRR336" s="333"/>
      <c r="MRS336" s="333"/>
      <c r="MRT336" s="223"/>
      <c r="MRU336" s="418"/>
      <c r="MRV336" s="418"/>
      <c r="MRW336" s="331"/>
      <c r="MRX336" s="332"/>
      <c r="MRY336" s="418"/>
      <c r="MRZ336" s="223"/>
      <c r="MSA336" s="223"/>
      <c r="MSB336" s="333"/>
      <c r="MSC336" s="333"/>
      <c r="MSD336" s="223"/>
      <c r="MSE336" s="418"/>
      <c r="MSF336" s="418"/>
      <c r="MSG336" s="331"/>
      <c r="MSH336" s="332"/>
      <c r="MSI336" s="418"/>
      <c r="MSJ336" s="223"/>
      <c r="MSK336" s="223"/>
      <c r="MSL336" s="333"/>
      <c r="MSM336" s="333"/>
      <c r="MSN336" s="223"/>
      <c r="MSO336" s="418"/>
      <c r="MSP336" s="418"/>
      <c r="MSQ336" s="331"/>
      <c r="MSR336" s="332"/>
      <c r="MSS336" s="418"/>
      <c r="MST336" s="223"/>
      <c r="MSU336" s="223"/>
      <c r="MSV336" s="333"/>
      <c r="MSW336" s="333"/>
      <c r="MSX336" s="223"/>
      <c r="MSY336" s="418"/>
      <c r="MSZ336" s="418"/>
      <c r="MTA336" s="331"/>
      <c r="MTB336" s="332"/>
      <c r="MTC336" s="418"/>
      <c r="MTD336" s="223"/>
      <c r="MTE336" s="223"/>
      <c r="MTF336" s="333"/>
      <c r="MTG336" s="333"/>
      <c r="MTH336" s="223"/>
      <c r="MTI336" s="418"/>
      <c r="MTJ336" s="418"/>
      <c r="MTK336" s="331"/>
      <c r="MTL336" s="332"/>
      <c r="MTM336" s="418"/>
      <c r="MTN336" s="223"/>
      <c r="MTO336" s="223"/>
      <c r="MTP336" s="333"/>
      <c r="MTQ336" s="333"/>
      <c r="MTR336" s="223"/>
      <c r="MTS336" s="418"/>
      <c r="MTT336" s="418"/>
      <c r="MTU336" s="331"/>
      <c r="MTV336" s="332"/>
      <c r="MTW336" s="418"/>
      <c r="MTX336" s="223"/>
      <c r="MTY336" s="223"/>
      <c r="MTZ336" s="333"/>
      <c r="MUA336" s="333"/>
      <c r="MUB336" s="223"/>
      <c r="MUC336" s="418"/>
      <c r="MUD336" s="418"/>
      <c r="MUE336" s="331"/>
      <c r="MUF336" s="332"/>
      <c r="MUG336" s="418"/>
      <c r="MUH336" s="223"/>
      <c r="MUI336" s="223"/>
      <c r="MUJ336" s="333"/>
      <c r="MUK336" s="333"/>
      <c r="MUL336" s="223"/>
      <c r="MUM336" s="418"/>
      <c r="MUN336" s="418"/>
      <c r="MUO336" s="331"/>
      <c r="MUP336" s="332"/>
      <c r="MUQ336" s="418"/>
      <c r="MUR336" s="223"/>
      <c r="MUS336" s="223"/>
      <c r="MUT336" s="333"/>
      <c r="MUU336" s="333"/>
      <c r="MUV336" s="223"/>
      <c r="MUW336" s="418"/>
      <c r="MUX336" s="418"/>
      <c r="MUY336" s="331"/>
      <c r="MUZ336" s="332"/>
      <c r="MVA336" s="418"/>
      <c r="MVB336" s="223"/>
      <c r="MVC336" s="223"/>
      <c r="MVD336" s="333"/>
      <c r="MVE336" s="333"/>
      <c r="MVF336" s="223"/>
      <c r="MVG336" s="418"/>
      <c r="MVH336" s="418"/>
      <c r="MVI336" s="331"/>
      <c r="MVJ336" s="332"/>
      <c r="MVK336" s="418"/>
      <c r="MVL336" s="223"/>
      <c r="MVM336" s="223"/>
      <c r="MVN336" s="333"/>
      <c r="MVO336" s="333"/>
      <c r="MVP336" s="223"/>
      <c r="MVQ336" s="418"/>
      <c r="MVR336" s="418"/>
      <c r="MVS336" s="331"/>
      <c r="MVT336" s="332"/>
      <c r="MVU336" s="418"/>
      <c r="MVV336" s="223"/>
      <c r="MVW336" s="223"/>
      <c r="MVX336" s="333"/>
      <c r="MVY336" s="333"/>
      <c r="MVZ336" s="223"/>
      <c r="MWA336" s="418"/>
      <c r="MWB336" s="418"/>
      <c r="MWC336" s="331"/>
      <c r="MWD336" s="332"/>
      <c r="MWE336" s="418"/>
      <c r="MWF336" s="223"/>
      <c r="MWG336" s="223"/>
      <c r="MWH336" s="333"/>
      <c r="MWI336" s="333"/>
      <c r="MWJ336" s="223"/>
      <c r="MWK336" s="418"/>
      <c r="MWL336" s="418"/>
      <c r="MWM336" s="331"/>
      <c r="MWN336" s="332"/>
      <c r="MWO336" s="418"/>
      <c r="MWP336" s="223"/>
      <c r="MWQ336" s="223"/>
      <c r="MWR336" s="333"/>
      <c r="MWS336" s="333"/>
      <c r="MWT336" s="223"/>
      <c r="MWU336" s="418"/>
      <c r="MWV336" s="418"/>
      <c r="MWW336" s="331"/>
      <c r="MWX336" s="332"/>
      <c r="MWY336" s="418"/>
      <c r="MWZ336" s="223"/>
      <c r="MXA336" s="223"/>
      <c r="MXB336" s="333"/>
      <c r="MXC336" s="333"/>
      <c r="MXD336" s="223"/>
      <c r="MXE336" s="418"/>
      <c r="MXF336" s="418"/>
      <c r="MXG336" s="331"/>
      <c r="MXH336" s="332"/>
      <c r="MXI336" s="418"/>
      <c r="MXJ336" s="223"/>
      <c r="MXK336" s="223"/>
      <c r="MXL336" s="333"/>
      <c r="MXM336" s="333"/>
      <c r="MXN336" s="223"/>
      <c r="MXO336" s="418"/>
      <c r="MXP336" s="418"/>
      <c r="MXQ336" s="331"/>
      <c r="MXR336" s="332"/>
      <c r="MXS336" s="418"/>
      <c r="MXT336" s="223"/>
      <c r="MXU336" s="223"/>
      <c r="MXV336" s="333"/>
      <c r="MXW336" s="333"/>
      <c r="MXX336" s="223"/>
      <c r="MXY336" s="418"/>
      <c r="MXZ336" s="418"/>
      <c r="MYA336" s="331"/>
      <c r="MYB336" s="332"/>
      <c r="MYC336" s="418"/>
      <c r="MYD336" s="223"/>
      <c r="MYE336" s="223"/>
      <c r="MYF336" s="333"/>
      <c r="MYG336" s="333"/>
      <c r="MYH336" s="223"/>
      <c r="MYI336" s="418"/>
      <c r="MYJ336" s="418"/>
      <c r="MYK336" s="331"/>
      <c r="MYL336" s="332"/>
      <c r="MYM336" s="418"/>
      <c r="MYN336" s="223"/>
      <c r="MYO336" s="223"/>
      <c r="MYP336" s="333"/>
      <c r="MYQ336" s="333"/>
      <c r="MYR336" s="223"/>
      <c r="MYS336" s="418"/>
      <c r="MYT336" s="418"/>
      <c r="MYU336" s="331"/>
      <c r="MYV336" s="332"/>
      <c r="MYW336" s="418"/>
      <c r="MYX336" s="223"/>
      <c r="MYY336" s="223"/>
      <c r="MYZ336" s="333"/>
      <c r="MZA336" s="333"/>
      <c r="MZB336" s="223"/>
      <c r="MZC336" s="418"/>
      <c r="MZD336" s="418"/>
      <c r="MZE336" s="331"/>
      <c r="MZF336" s="332"/>
      <c r="MZG336" s="418"/>
      <c r="MZH336" s="223"/>
      <c r="MZI336" s="223"/>
      <c r="MZJ336" s="333"/>
      <c r="MZK336" s="333"/>
      <c r="MZL336" s="223"/>
      <c r="MZM336" s="418"/>
      <c r="MZN336" s="418"/>
      <c r="MZO336" s="331"/>
      <c r="MZP336" s="332"/>
      <c r="MZQ336" s="418"/>
      <c r="MZR336" s="223"/>
      <c r="MZS336" s="223"/>
      <c r="MZT336" s="333"/>
      <c r="MZU336" s="333"/>
      <c r="MZV336" s="223"/>
      <c r="MZW336" s="418"/>
      <c r="MZX336" s="418"/>
      <c r="MZY336" s="331"/>
      <c r="MZZ336" s="332"/>
      <c r="NAA336" s="418"/>
      <c r="NAB336" s="223"/>
      <c r="NAC336" s="223"/>
      <c r="NAD336" s="333"/>
      <c r="NAE336" s="333"/>
      <c r="NAF336" s="223"/>
      <c r="NAG336" s="418"/>
      <c r="NAH336" s="418"/>
      <c r="NAI336" s="331"/>
      <c r="NAJ336" s="332"/>
      <c r="NAK336" s="418"/>
      <c r="NAL336" s="223"/>
      <c r="NAM336" s="223"/>
      <c r="NAN336" s="333"/>
      <c r="NAO336" s="333"/>
      <c r="NAP336" s="223"/>
      <c r="NAQ336" s="418"/>
      <c r="NAR336" s="418"/>
      <c r="NAS336" s="331"/>
      <c r="NAT336" s="332"/>
      <c r="NAU336" s="418"/>
      <c r="NAV336" s="223"/>
      <c r="NAW336" s="223"/>
      <c r="NAX336" s="333"/>
      <c r="NAY336" s="333"/>
      <c r="NAZ336" s="223"/>
      <c r="NBA336" s="418"/>
      <c r="NBB336" s="418"/>
      <c r="NBC336" s="331"/>
      <c r="NBD336" s="332"/>
      <c r="NBE336" s="418"/>
      <c r="NBF336" s="223"/>
      <c r="NBG336" s="223"/>
      <c r="NBH336" s="333"/>
      <c r="NBI336" s="333"/>
      <c r="NBJ336" s="223"/>
      <c r="NBK336" s="418"/>
      <c r="NBL336" s="418"/>
      <c r="NBM336" s="331"/>
      <c r="NBN336" s="332"/>
      <c r="NBO336" s="418"/>
      <c r="NBP336" s="223"/>
      <c r="NBQ336" s="223"/>
      <c r="NBR336" s="333"/>
      <c r="NBS336" s="333"/>
      <c r="NBT336" s="223"/>
      <c r="NBU336" s="418"/>
      <c r="NBV336" s="418"/>
      <c r="NBW336" s="331"/>
      <c r="NBX336" s="332"/>
      <c r="NBY336" s="418"/>
      <c r="NBZ336" s="223"/>
      <c r="NCA336" s="223"/>
      <c r="NCB336" s="333"/>
      <c r="NCC336" s="333"/>
      <c r="NCD336" s="223"/>
      <c r="NCE336" s="418"/>
      <c r="NCF336" s="418"/>
      <c r="NCG336" s="331"/>
      <c r="NCH336" s="332"/>
      <c r="NCI336" s="418"/>
      <c r="NCJ336" s="223"/>
      <c r="NCK336" s="223"/>
      <c r="NCL336" s="333"/>
      <c r="NCM336" s="333"/>
      <c r="NCN336" s="223"/>
      <c r="NCO336" s="418"/>
      <c r="NCP336" s="418"/>
      <c r="NCQ336" s="331"/>
      <c r="NCR336" s="332"/>
      <c r="NCS336" s="418"/>
      <c r="NCT336" s="223"/>
      <c r="NCU336" s="223"/>
      <c r="NCV336" s="333"/>
      <c r="NCW336" s="333"/>
      <c r="NCX336" s="223"/>
      <c r="NCY336" s="418"/>
      <c r="NCZ336" s="418"/>
      <c r="NDA336" s="331"/>
      <c r="NDB336" s="332"/>
      <c r="NDC336" s="418"/>
      <c r="NDD336" s="223"/>
      <c r="NDE336" s="223"/>
      <c r="NDF336" s="333"/>
      <c r="NDG336" s="333"/>
      <c r="NDH336" s="223"/>
      <c r="NDI336" s="418"/>
      <c r="NDJ336" s="418"/>
      <c r="NDK336" s="331"/>
      <c r="NDL336" s="332"/>
      <c r="NDM336" s="418"/>
      <c r="NDN336" s="223"/>
      <c r="NDO336" s="223"/>
      <c r="NDP336" s="333"/>
      <c r="NDQ336" s="333"/>
      <c r="NDR336" s="223"/>
      <c r="NDS336" s="418"/>
      <c r="NDT336" s="418"/>
      <c r="NDU336" s="331"/>
      <c r="NDV336" s="332"/>
      <c r="NDW336" s="418"/>
      <c r="NDX336" s="223"/>
      <c r="NDY336" s="223"/>
      <c r="NDZ336" s="333"/>
      <c r="NEA336" s="333"/>
      <c r="NEB336" s="223"/>
      <c r="NEC336" s="418"/>
      <c r="NED336" s="418"/>
      <c r="NEE336" s="331"/>
      <c r="NEF336" s="332"/>
      <c r="NEG336" s="418"/>
      <c r="NEH336" s="223"/>
      <c r="NEI336" s="223"/>
      <c r="NEJ336" s="333"/>
      <c r="NEK336" s="333"/>
      <c r="NEL336" s="223"/>
      <c r="NEM336" s="418"/>
      <c r="NEN336" s="418"/>
      <c r="NEO336" s="331"/>
      <c r="NEP336" s="332"/>
      <c r="NEQ336" s="418"/>
      <c r="NER336" s="223"/>
      <c r="NES336" s="223"/>
      <c r="NET336" s="333"/>
      <c r="NEU336" s="333"/>
      <c r="NEV336" s="223"/>
      <c r="NEW336" s="418"/>
      <c r="NEX336" s="418"/>
      <c r="NEY336" s="331"/>
      <c r="NEZ336" s="332"/>
      <c r="NFA336" s="418"/>
      <c r="NFB336" s="223"/>
      <c r="NFC336" s="223"/>
      <c r="NFD336" s="333"/>
      <c r="NFE336" s="333"/>
      <c r="NFF336" s="223"/>
      <c r="NFG336" s="418"/>
      <c r="NFH336" s="418"/>
      <c r="NFI336" s="331"/>
      <c r="NFJ336" s="332"/>
      <c r="NFK336" s="418"/>
      <c r="NFL336" s="223"/>
      <c r="NFM336" s="223"/>
      <c r="NFN336" s="333"/>
      <c r="NFO336" s="333"/>
      <c r="NFP336" s="223"/>
      <c r="NFQ336" s="418"/>
      <c r="NFR336" s="418"/>
      <c r="NFS336" s="331"/>
      <c r="NFT336" s="332"/>
      <c r="NFU336" s="418"/>
      <c r="NFV336" s="223"/>
      <c r="NFW336" s="223"/>
      <c r="NFX336" s="333"/>
      <c r="NFY336" s="333"/>
      <c r="NFZ336" s="223"/>
      <c r="NGA336" s="418"/>
      <c r="NGB336" s="418"/>
      <c r="NGC336" s="331"/>
      <c r="NGD336" s="332"/>
      <c r="NGE336" s="418"/>
      <c r="NGF336" s="223"/>
      <c r="NGG336" s="223"/>
      <c r="NGH336" s="333"/>
      <c r="NGI336" s="333"/>
      <c r="NGJ336" s="223"/>
      <c r="NGK336" s="418"/>
      <c r="NGL336" s="418"/>
      <c r="NGM336" s="331"/>
      <c r="NGN336" s="332"/>
      <c r="NGO336" s="418"/>
      <c r="NGP336" s="223"/>
      <c r="NGQ336" s="223"/>
      <c r="NGR336" s="333"/>
      <c r="NGS336" s="333"/>
      <c r="NGT336" s="223"/>
      <c r="NGU336" s="418"/>
      <c r="NGV336" s="418"/>
      <c r="NGW336" s="331"/>
      <c r="NGX336" s="332"/>
      <c r="NGY336" s="418"/>
      <c r="NGZ336" s="223"/>
      <c r="NHA336" s="223"/>
      <c r="NHB336" s="333"/>
      <c r="NHC336" s="333"/>
      <c r="NHD336" s="223"/>
      <c r="NHE336" s="418"/>
      <c r="NHF336" s="418"/>
      <c r="NHG336" s="331"/>
      <c r="NHH336" s="332"/>
      <c r="NHI336" s="418"/>
      <c r="NHJ336" s="223"/>
      <c r="NHK336" s="223"/>
      <c r="NHL336" s="333"/>
      <c r="NHM336" s="333"/>
      <c r="NHN336" s="223"/>
      <c r="NHO336" s="418"/>
      <c r="NHP336" s="418"/>
      <c r="NHQ336" s="331"/>
      <c r="NHR336" s="332"/>
      <c r="NHS336" s="418"/>
      <c r="NHT336" s="223"/>
      <c r="NHU336" s="223"/>
      <c r="NHV336" s="333"/>
      <c r="NHW336" s="333"/>
      <c r="NHX336" s="223"/>
      <c r="NHY336" s="418"/>
      <c r="NHZ336" s="418"/>
      <c r="NIA336" s="331"/>
      <c r="NIB336" s="332"/>
      <c r="NIC336" s="418"/>
      <c r="NID336" s="223"/>
      <c r="NIE336" s="223"/>
      <c r="NIF336" s="333"/>
      <c r="NIG336" s="333"/>
      <c r="NIH336" s="223"/>
      <c r="NII336" s="418"/>
      <c r="NIJ336" s="418"/>
      <c r="NIK336" s="331"/>
      <c r="NIL336" s="332"/>
      <c r="NIM336" s="418"/>
      <c r="NIN336" s="223"/>
      <c r="NIO336" s="223"/>
      <c r="NIP336" s="333"/>
      <c r="NIQ336" s="333"/>
      <c r="NIR336" s="223"/>
      <c r="NIS336" s="418"/>
      <c r="NIT336" s="418"/>
      <c r="NIU336" s="331"/>
      <c r="NIV336" s="332"/>
      <c r="NIW336" s="418"/>
      <c r="NIX336" s="223"/>
      <c r="NIY336" s="223"/>
      <c r="NIZ336" s="333"/>
      <c r="NJA336" s="333"/>
      <c r="NJB336" s="223"/>
      <c r="NJC336" s="418"/>
      <c r="NJD336" s="418"/>
      <c r="NJE336" s="331"/>
      <c r="NJF336" s="332"/>
      <c r="NJG336" s="418"/>
      <c r="NJH336" s="223"/>
      <c r="NJI336" s="223"/>
      <c r="NJJ336" s="333"/>
      <c r="NJK336" s="333"/>
      <c r="NJL336" s="223"/>
      <c r="NJM336" s="418"/>
      <c r="NJN336" s="418"/>
      <c r="NJO336" s="331"/>
      <c r="NJP336" s="332"/>
      <c r="NJQ336" s="418"/>
      <c r="NJR336" s="223"/>
      <c r="NJS336" s="223"/>
      <c r="NJT336" s="333"/>
      <c r="NJU336" s="333"/>
      <c r="NJV336" s="223"/>
      <c r="NJW336" s="418"/>
      <c r="NJX336" s="418"/>
      <c r="NJY336" s="331"/>
      <c r="NJZ336" s="332"/>
      <c r="NKA336" s="418"/>
      <c r="NKB336" s="223"/>
      <c r="NKC336" s="223"/>
      <c r="NKD336" s="333"/>
      <c r="NKE336" s="333"/>
      <c r="NKF336" s="223"/>
      <c r="NKG336" s="418"/>
      <c r="NKH336" s="418"/>
      <c r="NKI336" s="331"/>
      <c r="NKJ336" s="332"/>
      <c r="NKK336" s="418"/>
      <c r="NKL336" s="223"/>
      <c r="NKM336" s="223"/>
      <c r="NKN336" s="333"/>
      <c r="NKO336" s="333"/>
      <c r="NKP336" s="223"/>
      <c r="NKQ336" s="418"/>
      <c r="NKR336" s="418"/>
      <c r="NKS336" s="331"/>
      <c r="NKT336" s="332"/>
      <c r="NKU336" s="418"/>
      <c r="NKV336" s="223"/>
      <c r="NKW336" s="223"/>
      <c r="NKX336" s="333"/>
      <c r="NKY336" s="333"/>
      <c r="NKZ336" s="223"/>
      <c r="NLA336" s="418"/>
      <c r="NLB336" s="418"/>
      <c r="NLC336" s="331"/>
      <c r="NLD336" s="332"/>
      <c r="NLE336" s="418"/>
      <c r="NLF336" s="223"/>
      <c r="NLG336" s="223"/>
      <c r="NLH336" s="333"/>
      <c r="NLI336" s="333"/>
      <c r="NLJ336" s="223"/>
      <c r="NLK336" s="418"/>
      <c r="NLL336" s="418"/>
      <c r="NLM336" s="331"/>
      <c r="NLN336" s="332"/>
      <c r="NLO336" s="418"/>
      <c r="NLP336" s="223"/>
      <c r="NLQ336" s="223"/>
      <c r="NLR336" s="333"/>
      <c r="NLS336" s="333"/>
      <c r="NLT336" s="223"/>
      <c r="NLU336" s="418"/>
      <c r="NLV336" s="418"/>
      <c r="NLW336" s="331"/>
      <c r="NLX336" s="332"/>
      <c r="NLY336" s="418"/>
      <c r="NLZ336" s="223"/>
      <c r="NMA336" s="223"/>
      <c r="NMB336" s="333"/>
      <c r="NMC336" s="333"/>
      <c r="NMD336" s="223"/>
      <c r="NME336" s="418"/>
      <c r="NMF336" s="418"/>
      <c r="NMG336" s="331"/>
      <c r="NMH336" s="332"/>
      <c r="NMI336" s="418"/>
      <c r="NMJ336" s="223"/>
      <c r="NMK336" s="223"/>
      <c r="NML336" s="333"/>
      <c r="NMM336" s="333"/>
      <c r="NMN336" s="223"/>
      <c r="NMO336" s="418"/>
      <c r="NMP336" s="418"/>
      <c r="NMQ336" s="331"/>
      <c r="NMR336" s="332"/>
      <c r="NMS336" s="418"/>
      <c r="NMT336" s="223"/>
      <c r="NMU336" s="223"/>
      <c r="NMV336" s="333"/>
      <c r="NMW336" s="333"/>
      <c r="NMX336" s="223"/>
      <c r="NMY336" s="418"/>
      <c r="NMZ336" s="418"/>
      <c r="NNA336" s="331"/>
      <c r="NNB336" s="332"/>
      <c r="NNC336" s="418"/>
      <c r="NND336" s="223"/>
      <c r="NNE336" s="223"/>
      <c r="NNF336" s="333"/>
      <c r="NNG336" s="333"/>
      <c r="NNH336" s="223"/>
      <c r="NNI336" s="418"/>
      <c r="NNJ336" s="418"/>
      <c r="NNK336" s="331"/>
      <c r="NNL336" s="332"/>
      <c r="NNM336" s="418"/>
      <c r="NNN336" s="223"/>
      <c r="NNO336" s="223"/>
      <c r="NNP336" s="333"/>
      <c r="NNQ336" s="333"/>
      <c r="NNR336" s="223"/>
      <c r="NNS336" s="418"/>
      <c r="NNT336" s="418"/>
      <c r="NNU336" s="331"/>
      <c r="NNV336" s="332"/>
      <c r="NNW336" s="418"/>
      <c r="NNX336" s="223"/>
      <c r="NNY336" s="223"/>
      <c r="NNZ336" s="333"/>
      <c r="NOA336" s="333"/>
      <c r="NOB336" s="223"/>
      <c r="NOC336" s="418"/>
      <c r="NOD336" s="418"/>
      <c r="NOE336" s="331"/>
      <c r="NOF336" s="332"/>
      <c r="NOG336" s="418"/>
      <c r="NOH336" s="223"/>
      <c r="NOI336" s="223"/>
      <c r="NOJ336" s="333"/>
      <c r="NOK336" s="333"/>
      <c r="NOL336" s="223"/>
      <c r="NOM336" s="418"/>
      <c r="NON336" s="418"/>
      <c r="NOO336" s="331"/>
      <c r="NOP336" s="332"/>
      <c r="NOQ336" s="418"/>
      <c r="NOR336" s="223"/>
      <c r="NOS336" s="223"/>
      <c r="NOT336" s="333"/>
      <c r="NOU336" s="333"/>
      <c r="NOV336" s="223"/>
      <c r="NOW336" s="418"/>
      <c r="NOX336" s="418"/>
      <c r="NOY336" s="331"/>
      <c r="NOZ336" s="332"/>
      <c r="NPA336" s="418"/>
      <c r="NPB336" s="223"/>
      <c r="NPC336" s="223"/>
      <c r="NPD336" s="333"/>
      <c r="NPE336" s="333"/>
      <c r="NPF336" s="223"/>
      <c r="NPG336" s="418"/>
      <c r="NPH336" s="418"/>
      <c r="NPI336" s="331"/>
      <c r="NPJ336" s="332"/>
      <c r="NPK336" s="418"/>
      <c r="NPL336" s="223"/>
      <c r="NPM336" s="223"/>
      <c r="NPN336" s="333"/>
      <c r="NPO336" s="333"/>
      <c r="NPP336" s="223"/>
      <c r="NPQ336" s="418"/>
      <c r="NPR336" s="418"/>
      <c r="NPS336" s="331"/>
      <c r="NPT336" s="332"/>
      <c r="NPU336" s="418"/>
      <c r="NPV336" s="223"/>
      <c r="NPW336" s="223"/>
      <c r="NPX336" s="333"/>
      <c r="NPY336" s="333"/>
      <c r="NPZ336" s="223"/>
      <c r="NQA336" s="418"/>
      <c r="NQB336" s="418"/>
      <c r="NQC336" s="331"/>
      <c r="NQD336" s="332"/>
      <c r="NQE336" s="418"/>
      <c r="NQF336" s="223"/>
      <c r="NQG336" s="223"/>
      <c r="NQH336" s="333"/>
      <c r="NQI336" s="333"/>
      <c r="NQJ336" s="223"/>
      <c r="NQK336" s="418"/>
      <c r="NQL336" s="418"/>
      <c r="NQM336" s="331"/>
      <c r="NQN336" s="332"/>
      <c r="NQO336" s="418"/>
      <c r="NQP336" s="223"/>
      <c r="NQQ336" s="223"/>
      <c r="NQR336" s="333"/>
      <c r="NQS336" s="333"/>
      <c r="NQT336" s="223"/>
      <c r="NQU336" s="418"/>
      <c r="NQV336" s="418"/>
      <c r="NQW336" s="331"/>
      <c r="NQX336" s="332"/>
      <c r="NQY336" s="418"/>
      <c r="NQZ336" s="223"/>
      <c r="NRA336" s="223"/>
      <c r="NRB336" s="333"/>
      <c r="NRC336" s="333"/>
      <c r="NRD336" s="223"/>
      <c r="NRE336" s="418"/>
      <c r="NRF336" s="418"/>
      <c r="NRG336" s="331"/>
      <c r="NRH336" s="332"/>
      <c r="NRI336" s="418"/>
      <c r="NRJ336" s="223"/>
      <c r="NRK336" s="223"/>
      <c r="NRL336" s="333"/>
      <c r="NRM336" s="333"/>
      <c r="NRN336" s="223"/>
      <c r="NRO336" s="418"/>
      <c r="NRP336" s="418"/>
      <c r="NRQ336" s="331"/>
      <c r="NRR336" s="332"/>
      <c r="NRS336" s="418"/>
      <c r="NRT336" s="223"/>
      <c r="NRU336" s="223"/>
      <c r="NRV336" s="333"/>
      <c r="NRW336" s="333"/>
      <c r="NRX336" s="223"/>
      <c r="NRY336" s="418"/>
      <c r="NRZ336" s="418"/>
      <c r="NSA336" s="331"/>
      <c r="NSB336" s="332"/>
      <c r="NSC336" s="418"/>
      <c r="NSD336" s="223"/>
      <c r="NSE336" s="223"/>
      <c r="NSF336" s="333"/>
      <c r="NSG336" s="333"/>
      <c r="NSH336" s="223"/>
      <c r="NSI336" s="418"/>
      <c r="NSJ336" s="418"/>
      <c r="NSK336" s="331"/>
      <c r="NSL336" s="332"/>
      <c r="NSM336" s="418"/>
      <c r="NSN336" s="223"/>
      <c r="NSO336" s="223"/>
      <c r="NSP336" s="333"/>
      <c r="NSQ336" s="333"/>
      <c r="NSR336" s="223"/>
      <c r="NSS336" s="418"/>
      <c r="NST336" s="418"/>
      <c r="NSU336" s="331"/>
      <c r="NSV336" s="332"/>
      <c r="NSW336" s="418"/>
      <c r="NSX336" s="223"/>
      <c r="NSY336" s="223"/>
      <c r="NSZ336" s="333"/>
      <c r="NTA336" s="333"/>
      <c r="NTB336" s="223"/>
      <c r="NTC336" s="418"/>
      <c r="NTD336" s="418"/>
      <c r="NTE336" s="331"/>
      <c r="NTF336" s="332"/>
      <c r="NTG336" s="418"/>
      <c r="NTH336" s="223"/>
      <c r="NTI336" s="223"/>
      <c r="NTJ336" s="333"/>
      <c r="NTK336" s="333"/>
      <c r="NTL336" s="223"/>
      <c r="NTM336" s="418"/>
      <c r="NTN336" s="418"/>
      <c r="NTO336" s="331"/>
      <c r="NTP336" s="332"/>
      <c r="NTQ336" s="418"/>
      <c r="NTR336" s="223"/>
      <c r="NTS336" s="223"/>
      <c r="NTT336" s="333"/>
      <c r="NTU336" s="333"/>
      <c r="NTV336" s="223"/>
      <c r="NTW336" s="418"/>
      <c r="NTX336" s="418"/>
      <c r="NTY336" s="331"/>
      <c r="NTZ336" s="332"/>
      <c r="NUA336" s="418"/>
      <c r="NUB336" s="223"/>
      <c r="NUC336" s="223"/>
      <c r="NUD336" s="333"/>
      <c r="NUE336" s="333"/>
      <c r="NUF336" s="223"/>
      <c r="NUG336" s="418"/>
      <c r="NUH336" s="418"/>
      <c r="NUI336" s="331"/>
      <c r="NUJ336" s="332"/>
      <c r="NUK336" s="418"/>
      <c r="NUL336" s="223"/>
      <c r="NUM336" s="223"/>
      <c r="NUN336" s="333"/>
      <c r="NUO336" s="333"/>
      <c r="NUP336" s="223"/>
      <c r="NUQ336" s="418"/>
      <c r="NUR336" s="418"/>
      <c r="NUS336" s="331"/>
      <c r="NUT336" s="332"/>
      <c r="NUU336" s="418"/>
      <c r="NUV336" s="223"/>
      <c r="NUW336" s="223"/>
      <c r="NUX336" s="333"/>
      <c r="NUY336" s="333"/>
      <c r="NUZ336" s="223"/>
      <c r="NVA336" s="418"/>
      <c r="NVB336" s="418"/>
      <c r="NVC336" s="331"/>
      <c r="NVD336" s="332"/>
      <c r="NVE336" s="418"/>
      <c r="NVF336" s="223"/>
      <c r="NVG336" s="223"/>
      <c r="NVH336" s="333"/>
      <c r="NVI336" s="333"/>
      <c r="NVJ336" s="223"/>
      <c r="NVK336" s="418"/>
      <c r="NVL336" s="418"/>
      <c r="NVM336" s="331"/>
      <c r="NVN336" s="332"/>
      <c r="NVO336" s="418"/>
      <c r="NVP336" s="223"/>
      <c r="NVQ336" s="223"/>
      <c r="NVR336" s="333"/>
      <c r="NVS336" s="333"/>
      <c r="NVT336" s="223"/>
      <c r="NVU336" s="418"/>
      <c r="NVV336" s="418"/>
      <c r="NVW336" s="331"/>
      <c r="NVX336" s="332"/>
      <c r="NVY336" s="418"/>
      <c r="NVZ336" s="223"/>
      <c r="NWA336" s="223"/>
      <c r="NWB336" s="333"/>
      <c r="NWC336" s="333"/>
      <c r="NWD336" s="223"/>
      <c r="NWE336" s="418"/>
      <c r="NWF336" s="418"/>
      <c r="NWG336" s="331"/>
      <c r="NWH336" s="332"/>
      <c r="NWI336" s="418"/>
      <c r="NWJ336" s="223"/>
      <c r="NWK336" s="223"/>
      <c r="NWL336" s="333"/>
      <c r="NWM336" s="333"/>
      <c r="NWN336" s="223"/>
      <c r="NWO336" s="418"/>
      <c r="NWP336" s="418"/>
      <c r="NWQ336" s="331"/>
      <c r="NWR336" s="332"/>
      <c r="NWS336" s="418"/>
      <c r="NWT336" s="223"/>
      <c r="NWU336" s="223"/>
      <c r="NWV336" s="333"/>
      <c r="NWW336" s="333"/>
      <c r="NWX336" s="223"/>
      <c r="NWY336" s="418"/>
      <c r="NWZ336" s="418"/>
      <c r="NXA336" s="331"/>
      <c r="NXB336" s="332"/>
      <c r="NXC336" s="418"/>
      <c r="NXD336" s="223"/>
      <c r="NXE336" s="223"/>
      <c r="NXF336" s="333"/>
      <c r="NXG336" s="333"/>
      <c r="NXH336" s="223"/>
      <c r="NXI336" s="418"/>
      <c r="NXJ336" s="418"/>
      <c r="NXK336" s="331"/>
      <c r="NXL336" s="332"/>
      <c r="NXM336" s="418"/>
      <c r="NXN336" s="223"/>
      <c r="NXO336" s="223"/>
      <c r="NXP336" s="333"/>
      <c r="NXQ336" s="333"/>
      <c r="NXR336" s="223"/>
      <c r="NXS336" s="418"/>
      <c r="NXT336" s="418"/>
      <c r="NXU336" s="331"/>
      <c r="NXV336" s="332"/>
      <c r="NXW336" s="418"/>
      <c r="NXX336" s="223"/>
      <c r="NXY336" s="223"/>
      <c r="NXZ336" s="333"/>
      <c r="NYA336" s="333"/>
      <c r="NYB336" s="223"/>
      <c r="NYC336" s="418"/>
      <c r="NYD336" s="418"/>
      <c r="NYE336" s="331"/>
      <c r="NYF336" s="332"/>
      <c r="NYG336" s="418"/>
      <c r="NYH336" s="223"/>
      <c r="NYI336" s="223"/>
      <c r="NYJ336" s="333"/>
      <c r="NYK336" s="333"/>
      <c r="NYL336" s="223"/>
      <c r="NYM336" s="418"/>
      <c r="NYN336" s="418"/>
      <c r="NYO336" s="331"/>
      <c r="NYP336" s="332"/>
      <c r="NYQ336" s="418"/>
      <c r="NYR336" s="223"/>
      <c r="NYS336" s="223"/>
      <c r="NYT336" s="333"/>
      <c r="NYU336" s="333"/>
      <c r="NYV336" s="223"/>
      <c r="NYW336" s="418"/>
      <c r="NYX336" s="418"/>
      <c r="NYY336" s="331"/>
      <c r="NYZ336" s="332"/>
      <c r="NZA336" s="418"/>
      <c r="NZB336" s="223"/>
      <c r="NZC336" s="223"/>
      <c r="NZD336" s="333"/>
      <c r="NZE336" s="333"/>
      <c r="NZF336" s="223"/>
      <c r="NZG336" s="418"/>
      <c r="NZH336" s="418"/>
      <c r="NZI336" s="331"/>
      <c r="NZJ336" s="332"/>
      <c r="NZK336" s="418"/>
      <c r="NZL336" s="223"/>
      <c r="NZM336" s="223"/>
      <c r="NZN336" s="333"/>
      <c r="NZO336" s="333"/>
      <c r="NZP336" s="223"/>
      <c r="NZQ336" s="418"/>
      <c r="NZR336" s="418"/>
      <c r="NZS336" s="331"/>
      <c r="NZT336" s="332"/>
      <c r="NZU336" s="418"/>
      <c r="NZV336" s="223"/>
      <c r="NZW336" s="223"/>
      <c r="NZX336" s="333"/>
      <c r="NZY336" s="333"/>
      <c r="NZZ336" s="223"/>
      <c r="OAA336" s="418"/>
      <c r="OAB336" s="418"/>
      <c r="OAC336" s="331"/>
      <c r="OAD336" s="332"/>
      <c r="OAE336" s="418"/>
      <c r="OAF336" s="223"/>
      <c r="OAG336" s="223"/>
      <c r="OAH336" s="333"/>
      <c r="OAI336" s="333"/>
      <c r="OAJ336" s="223"/>
      <c r="OAK336" s="418"/>
      <c r="OAL336" s="418"/>
      <c r="OAM336" s="331"/>
      <c r="OAN336" s="332"/>
      <c r="OAO336" s="418"/>
      <c r="OAP336" s="223"/>
      <c r="OAQ336" s="223"/>
      <c r="OAR336" s="333"/>
      <c r="OAS336" s="333"/>
      <c r="OAT336" s="223"/>
      <c r="OAU336" s="418"/>
      <c r="OAV336" s="418"/>
      <c r="OAW336" s="331"/>
      <c r="OAX336" s="332"/>
      <c r="OAY336" s="418"/>
      <c r="OAZ336" s="223"/>
      <c r="OBA336" s="223"/>
      <c r="OBB336" s="333"/>
      <c r="OBC336" s="333"/>
      <c r="OBD336" s="223"/>
      <c r="OBE336" s="418"/>
      <c r="OBF336" s="418"/>
      <c r="OBG336" s="331"/>
      <c r="OBH336" s="332"/>
      <c r="OBI336" s="418"/>
      <c r="OBJ336" s="223"/>
      <c r="OBK336" s="223"/>
      <c r="OBL336" s="333"/>
      <c r="OBM336" s="333"/>
      <c r="OBN336" s="223"/>
      <c r="OBO336" s="418"/>
      <c r="OBP336" s="418"/>
      <c r="OBQ336" s="331"/>
      <c r="OBR336" s="332"/>
      <c r="OBS336" s="418"/>
      <c r="OBT336" s="223"/>
      <c r="OBU336" s="223"/>
      <c r="OBV336" s="333"/>
      <c r="OBW336" s="333"/>
      <c r="OBX336" s="223"/>
      <c r="OBY336" s="418"/>
      <c r="OBZ336" s="418"/>
      <c r="OCA336" s="331"/>
      <c r="OCB336" s="332"/>
      <c r="OCC336" s="418"/>
      <c r="OCD336" s="223"/>
      <c r="OCE336" s="223"/>
      <c r="OCF336" s="333"/>
      <c r="OCG336" s="333"/>
      <c r="OCH336" s="223"/>
      <c r="OCI336" s="418"/>
      <c r="OCJ336" s="418"/>
      <c r="OCK336" s="331"/>
      <c r="OCL336" s="332"/>
      <c r="OCM336" s="418"/>
      <c r="OCN336" s="223"/>
      <c r="OCO336" s="223"/>
      <c r="OCP336" s="333"/>
      <c r="OCQ336" s="333"/>
      <c r="OCR336" s="223"/>
      <c r="OCS336" s="418"/>
      <c r="OCT336" s="418"/>
      <c r="OCU336" s="331"/>
      <c r="OCV336" s="332"/>
      <c r="OCW336" s="418"/>
      <c r="OCX336" s="223"/>
      <c r="OCY336" s="223"/>
      <c r="OCZ336" s="333"/>
      <c r="ODA336" s="333"/>
      <c r="ODB336" s="223"/>
      <c r="ODC336" s="418"/>
      <c r="ODD336" s="418"/>
      <c r="ODE336" s="331"/>
      <c r="ODF336" s="332"/>
      <c r="ODG336" s="418"/>
      <c r="ODH336" s="223"/>
      <c r="ODI336" s="223"/>
      <c r="ODJ336" s="333"/>
      <c r="ODK336" s="333"/>
      <c r="ODL336" s="223"/>
      <c r="ODM336" s="418"/>
      <c r="ODN336" s="418"/>
      <c r="ODO336" s="331"/>
      <c r="ODP336" s="332"/>
      <c r="ODQ336" s="418"/>
      <c r="ODR336" s="223"/>
      <c r="ODS336" s="223"/>
      <c r="ODT336" s="333"/>
      <c r="ODU336" s="333"/>
      <c r="ODV336" s="223"/>
      <c r="ODW336" s="418"/>
      <c r="ODX336" s="418"/>
      <c r="ODY336" s="331"/>
      <c r="ODZ336" s="332"/>
      <c r="OEA336" s="418"/>
      <c r="OEB336" s="223"/>
      <c r="OEC336" s="223"/>
      <c r="OED336" s="333"/>
      <c r="OEE336" s="333"/>
      <c r="OEF336" s="223"/>
      <c r="OEG336" s="418"/>
      <c r="OEH336" s="418"/>
      <c r="OEI336" s="331"/>
      <c r="OEJ336" s="332"/>
      <c r="OEK336" s="418"/>
      <c r="OEL336" s="223"/>
      <c r="OEM336" s="223"/>
      <c r="OEN336" s="333"/>
      <c r="OEO336" s="333"/>
      <c r="OEP336" s="223"/>
      <c r="OEQ336" s="418"/>
      <c r="OER336" s="418"/>
      <c r="OES336" s="331"/>
      <c r="OET336" s="332"/>
      <c r="OEU336" s="418"/>
      <c r="OEV336" s="223"/>
      <c r="OEW336" s="223"/>
      <c r="OEX336" s="333"/>
      <c r="OEY336" s="333"/>
      <c r="OEZ336" s="223"/>
      <c r="OFA336" s="418"/>
      <c r="OFB336" s="418"/>
      <c r="OFC336" s="331"/>
      <c r="OFD336" s="332"/>
      <c r="OFE336" s="418"/>
      <c r="OFF336" s="223"/>
      <c r="OFG336" s="223"/>
      <c r="OFH336" s="333"/>
      <c r="OFI336" s="333"/>
      <c r="OFJ336" s="223"/>
      <c r="OFK336" s="418"/>
      <c r="OFL336" s="418"/>
      <c r="OFM336" s="331"/>
      <c r="OFN336" s="332"/>
      <c r="OFO336" s="418"/>
      <c r="OFP336" s="223"/>
      <c r="OFQ336" s="223"/>
      <c r="OFR336" s="333"/>
      <c r="OFS336" s="333"/>
      <c r="OFT336" s="223"/>
      <c r="OFU336" s="418"/>
      <c r="OFV336" s="418"/>
      <c r="OFW336" s="331"/>
      <c r="OFX336" s="332"/>
      <c r="OFY336" s="418"/>
      <c r="OFZ336" s="223"/>
      <c r="OGA336" s="223"/>
      <c r="OGB336" s="333"/>
      <c r="OGC336" s="333"/>
      <c r="OGD336" s="223"/>
      <c r="OGE336" s="418"/>
      <c r="OGF336" s="418"/>
      <c r="OGG336" s="331"/>
      <c r="OGH336" s="332"/>
      <c r="OGI336" s="418"/>
      <c r="OGJ336" s="223"/>
      <c r="OGK336" s="223"/>
      <c r="OGL336" s="333"/>
      <c r="OGM336" s="333"/>
      <c r="OGN336" s="223"/>
      <c r="OGO336" s="418"/>
      <c r="OGP336" s="418"/>
      <c r="OGQ336" s="331"/>
      <c r="OGR336" s="332"/>
      <c r="OGS336" s="418"/>
      <c r="OGT336" s="223"/>
      <c r="OGU336" s="223"/>
      <c r="OGV336" s="333"/>
      <c r="OGW336" s="333"/>
      <c r="OGX336" s="223"/>
      <c r="OGY336" s="418"/>
      <c r="OGZ336" s="418"/>
      <c r="OHA336" s="331"/>
      <c r="OHB336" s="332"/>
      <c r="OHC336" s="418"/>
      <c r="OHD336" s="223"/>
      <c r="OHE336" s="223"/>
      <c r="OHF336" s="333"/>
      <c r="OHG336" s="333"/>
      <c r="OHH336" s="223"/>
      <c r="OHI336" s="418"/>
      <c r="OHJ336" s="418"/>
      <c r="OHK336" s="331"/>
      <c r="OHL336" s="332"/>
      <c r="OHM336" s="418"/>
      <c r="OHN336" s="223"/>
      <c r="OHO336" s="223"/>
      <c r="OHP336" s="333"/>
      <c r="OHQ336" s="333"/>
      <c r="OHR336" s="223"/>
      <c r="OHS336" s="418"/>
      <c r="OHT336" s="418"/>
      <c r="OHU336" s="331"/>
      <c r="OHV336" s="332"/>
      <c r="OHW336" s="418"/>
      <c r="OHX336" s="223"/>
      <c r="OHY336" s="223"/>
      <c r="OHZ336" s="333"/>
      <c r="OIA336" s="333"/>
      <c r="OIB336" s="223"/>
      <c r="OIC336" s="418"/>
      <c r="OID336" s="418"/>
      <c r="OIE336" s="331"/>
      <c r="OIF336" s="332"/>
      <c r="OIG336" s="418"/>
      <c r="OIH336" s="223"/>
      <c r="OII336" s="223"/>
      <c r="OIJ336" s="333"/>
      <c r="OIK336" s="333"/>
      <c r="OIL336" s="223"/>
      <c r="OIM336" s="418"/>
      <c r="OIN336" s="418"/>
      <c r="OIO336" s="331"/>
      <c r="OIP336" s="332"/>
      <c r="OIQ336" s="418"/>
      <c r="OIR336" s="223"/>
      <c r="OIS336" s="223"/>
      <c r="OIT336" s="333"/>
      <c r="OIU336" s="333"/>
      <c r="OIV336" s="223"/>
      <c r="OIW336" s="418"/>
      <c r="OIX336" s="418"/>
      <c r="OIY336" s="331"/>
      <c r="OIZ336" s="332"/>
      <c r="OJA336" s="418"/>
      <c r="OJB336" s="223"/>
      <c r="OJC336" s="223"/>
      <c r="OJD336" s="333"/>
      <c r="OJE336" s="333"/>
      <c r="OJF336" s="223"/>
      <c r="OJG336" s="418"/>
      <c r="OJH336" s="418"/>
      <c r="OJI336" s="331"/>
      <c r="OJJ336" s="332"/>
      <c r="OJK336" s="418"/>
      <c r="OJL336" s="223"/>
      <c r="OJM336" s="223"/>
      <c r="OJN336" s="333"/>
      <c r="OJO336" s="333"/>
      <c r="OJP336" s="223"/>
      <c r="OJQ336" s="418"/>
      <c r="OJR336" s="418"/>
      <c r="OJS336" s="331"/>
      <c r="OJT336" s="332"/>
      <c r="OJU336" s="418"/>
      <c r="OJV336" s="223"/>
      <c r="OJW336" s="223"/>
      <c r="OJX336" s="333"/>
      <c r="OJY336" s="333"/>
      <c r="OJZ336" s="223"/>
      <c r="OKA336" s="418"/>
      <c r="OKB336" s="418"/>
      <c r="OKC336" s="331"/>
      <c r="OKD336" s="332"/>
      <c r="OKE336" s="418"/>
      <c r="OKF336" s="223"/>
      <c r="OKG336" s="223"/>
      <c r="OKH336" s="333"/>
      <c r="OKI336" s="333"/>
      <c r="OKJ336" s="223"/>
      <c r="OKK336" s="418"/>
      <c r="OKL336" s="418"/>
      <c r="OKM336" s="331"/>
      <c r="OKN336" s="332"/>
      <c r="OKO336" s="418"/>
      <c r="OKP336" s="223"/>
      <c r="OKQ336" s="223"/>
      <c r="OKR336" s="333"/>
      <c r="OKS336" s="333"/>
      <c r="OKT336" s="223"/>
      <c r="OKU336" s="418"/>
      <c r="OKV336" s="418"/>
      <c r="OKW336" s="331"/>
      <c r="OKX336" s="332"/>
      <c r="OKY336" s="418"/>
      <c r="OKZ336" s="223"/>
      <c r="OLA336" s="223"/>
      <c r="OLB336" s="333"/>
      <c r="OLC336" s="333"/>
      <c r="OLD336" s="223"/>
      <c r="OLE336" s="418"/>
      <c r="OLF336" s="418"/>
      <c r="OLG336" s="331"/>
      <c r="OLH336" s="332"/>
      <c r="OLI336" s="418"/>
      <c r="OLJ336" s="223"/>
      <c r="OLK336" s="223"/>
      <c r="OLL336" s="333"/>
      <c r="OLM336" s="333"/>
      <c r="OLN336" s="223"/>
      <c r="OLO336" s="418"/>
      <c r="OLP336" s="418"/>
      <c r="OLQ336" s="331"/>
      <c r="OLR336" s="332"/>
      <c r="OLS336" s="418"/>
      <c r="OLT336" s="223"/>
      <c r="OLU336" s="223"/>
      <c r="OLV336" s="333"/>
      <c r="OLW336" s="333"/>
      <c r="OLX336" s="223"/>
      <c r="OLY336" s="418"/>
      <c r="OLZ336" s="418"/>
      <c r="OMA336" s="331"/>
      <c r="OMB336" s="332"/>
      <c r="OMC336" s="418"/>
      <c r="OMD336" s="223"/>
      <c r="OME336" s="223"/>
      <c r="OMF336" s="333"/>
      <c r="OMG336" s="333"/>
      <c r="OMH336" s="223"/>
      <c r="OMI336" s="418"/>
      <c r="OMJ336" s="418"/>
      <c r="OMK336" s="331"/>
      <c r="OML336" s="332"/>
      <c r="OMM336" s="418"/>
      <c r="OMN336" s="223"/>
      <c r="OMO336" s="223"/>
      <c r="OMP336" s="333"/>
      <c r="OMQ336" s="333"/>
      <c r="OMR336" s="223"/>
      <c r="OMS336" s="418"/>
      <c r="OMT336" s="418"/>
      <c r="OMU336" s="331"/>
      <c r="OMV336" s="332"/>
      <c r="OMW336" s="418"/>
      <c r="OMX336" s="223"/>
      <c r="OMY336" s="223"/>
      <c r="OMZ336" s="333"/>
      <c r="ONA336" s="333"/>
      <c r="ONB336" s="223"/>
      <c r="ONC336" s="418"/>
      <c r="OND336" s="418"/>
      <c r="ONE336" s="331"/>
      <c r="ONF336" s="332"/>
      <c r="ONG336" s="418"/>
      <c r="ONH336" s="223"/>
      <c r="ONI336" s="223"/>
      <c r="ONJ336" s="333"/>
      <c r="ONK336" s="333"/>
      <c r="ONL336" s="223"/>
      <c r="ONM336" s="418"/>
      <c r="ONN336" s="418"/>
      <c r="ONO336" s="331"/>
      <c r="ONP336" s="332"/>
      <c r="ONQ336" s="418"/>
      <c r="ONR336" s="223"/>
      <c r="ONS336" s="223"/>
      <c r="ONT336" s="333"/>
      <c r="ONU336" s="333"/>
      <c r="ONV336" s="223"/>
      <c r="ONW336" s="418"/>
      <c r="ONX336" s="418"/>
      <c r="ONY336" s="331"/>
      <c r="ONZ336" s="332"/>
      <c r="OOA336" s="418"/>
      <c r="OOB336" s="223"/>
      <c r="OOC336" s="223"/>
      <c r="OOD336" s="333"/>
      <c r="OOE336" s="333"/>
      <c r="OOF336" s="223"/>
      <c r="OOG336" s="418"/>
      <c r="OOH336" s="418"/>
      <c r="OOI336" s="331"/>
      <c r="OOJ336" s="332"/>
      <c r="OOK336" s="418"/>
      <c r="OOL336" s="223"/>
      <c r="OOM336" s="223"/>
      <c r="OON336" s="333"/>
      <c r="OOO336" s="333"/>
      <c r="OOP336" s="223"/>
      <c r="OOQ336" s="418"/>
      <c r="OOR336" s="418"/>
      <c r="OOS336" s="331"/>
      <c r="OOT336" s="332"/>
      <c r="OOU336" s="418"/>
      <c r="OOV336" s="223"/>
      <c r="OOW336" s="223"/>
      <c r="OOX336" s="333"/>
      <c r="OOY336" s="333"/>
      <c r="OOZ336" s="223"/>
      <c r="OPA336" s="418"/>
      <c r="OPB336" s="418"/>
      <c r="OPC336" s="331"/>
      <c r="OPD336" s="332"/>
      <c r="OPE336" s="418"/>
      <c r="OPF336" s="223"/>
      <c r="OPG336" s="223"/>
      <c r="OPH336" s="333"/>
      <c r="OPI336" s="333"/>
      <c r="OPJ336" s="223"/>
      <c r="OPK336" s="418"/>
      <c r="OPL336" s="418"/>
      <c r="OPM336" s="331"/>
      <c r="OPN336" s="332"/>
      <c r="OPO336" s="418"/>
      <c r="OPP336" s="223"/>
      <c r="OPQ336" s="223"/>
      <c r="OPR336" s="333"/>
      <c r="OPS336" s="333"/>
      <c r="OPT336" s="223"/>
      <c r="OPU336" s="418"/>
      <c r="OPV336" s="418"/>
      <c r="OPW336" s="331"/>
      <c r="OPX336" s="332"/>
      <c r="OPY336" s="418"/>
      <c r="OPZ336" s="223"/>
      <c r="OQA336" s="223"/>
      <c r="OQB336" s="333"/>
      <c r="OQC336" s="333"/>
      <c r="OQD336" s="223"/>
      <c r="OQE336" s="418"/>
      <c r="OQF336" s="418"/>
      <c r="OQG336" s="331"/>
      <c r="OQH336" s="332"/>
      <c r="OQI336" s="418"/>
      <c r="OQJ336" s="223"/>
      <c r="OQK336" s="223"/>
      <c r="OQL336" s="333"/>
      <c r="OQM336" s="333"/>
      <c r="OQN336" s="223"/>
      <c r="OQO336" s="418"/>
      <c r="OQP336" s="418"/>
      <c r="OQQ336" s="331"/>
      <c r="OQR336" s="332"/>
      <c r="OQS336" s="418"/>
      <c r="OQT336" s="223"/>
      <c r="OQU336" s="223"/>
      <c r="OQV336" s="333"/>
      <c r="OQW336" s="333"/>
      <c r="OQX336" s="223"/>
      <c r="OQY336" s="418"/>
      <c r="OQZ336" s="418"/>
      <c r="ORA336" s="331"/>
      <c r="ORB336" s="332"/>
      <c r="ORC336" s="418"/>
      <c r="ORD336" s="223"/>
      <c r="ORE336" s="223"/>
      <c r="ORF336" s="333"/>
      <c r="ORG336" s="333"/>
      <c r="ORH336" s="223"/>
      <c r="ORI336" s="418"/>
      <c r="ORJ336" s="418"/>
      <c r="ORK336" s="331"/>
      <c r="ORL336" s="332"/>
      <c r="ORM336" s="418"/>
      <c r="ORN336" s="223"/>
      <c r="ORO336" s="223"/>
      <c r="ORP336" s="333"/>
      <c r="ORQ336" s="333"/>
      <c r="ORR336" s="223"/>
      <c r="ORS336" s="418"/>
      <c r="ORT336" s="418"/>
      <c r="ORU336" s="331"/>
      <c r="ORV336" s="332"/>
      <c r="ORW336" s="418"/>
      <c r="ORX336" s="223"/>
      <c r="ORY336" s="223"/>
      <c r="ORZ336" s="333"/>
      <c r="OSA336" s="333"/>
      <c r="OSB336" s="223"/>
      <c r="OSC336" s="418"/>
      <c r="OSD336" s="418"/>
      <c r="OSE336" s="331"/>
      <c r="OSF336" s="332"/>
      <c r="OSG336" s="418"/>
      <c r="OSH336" s="223"/>
      <c r="OSI336" s="223"/>
      <c r="OSJ336" s="333"/>
      <c r="OSK336" s="333"/>
      <c r="OSL336" s="223"/>
      <c r="OSM336" s="418"/>
      <c r="OSN336" s="418"/>
      <c r="OSO336" s="331"/>
      <c r="OSP336" s="332"/>
      <c r="OSQ336" s="418"/>
      <c r="OSR336" s="223"/>
      <c r="OSS336" s="223"/>
      <c r="OST336" s="333"/>
      <c r="OSU336" s="333"/>
      <c r="OSV336" s="223"/>
      <c r="OSW336" s="418"/>
      <c r="OSX336" s="418"/>
      <c r="OSY336" s="331"/>
      <c r="OSZ336" s="332"/>
      <c r="OTA336" s="418"/>
      <c r="OTB336" s="223"/>
      <c r="OTC336" s="223"/>
      <c r="OTD336" s="333"/>
      <c r="OTE336" s="333"/>
      <c r="OTF336" s="223"/>
      <c r="OTG336" s="418"/>
      <c r="OTH336" s="418"/>
      <c r="OTI336" s="331"/>
      <c r="OTJ336" s="332"/>
      <c r="OTK336" s="418"/>
      <c r="OTL336" s="223"/>
      <c r="OTM336" s="223"/>
      <c r="OTN336" s="333"/>
      <c r="OTO336" s="333"/>
      <c r="OTP336" s="223"/>
      <c r="OTQ336" s="418"/>
      <c r="OTR336" s="418"/>
      <c r="OTS336" s="331"/>
      <c r="OTT336" s="332"/>
      <c r="OTU336" s="418"/>
      <c r="OTV336" s="223"/>
      <c r="OTW336" s="223"/>
      <c r="OTX336" s="333"/>
      <c r="OTY336" s="333"/>
      <c r="OTZ336" s="223"/>
      <c r="OUA336" s="418"/>
      <c r="OUB336" s="418"/>
      <c r="OUC336" s="331"/>
      <c r="OUD336" s="332"/>
      <c r="OUE336" s="418"/>
      <c r="OUF336" s="223"/>
      <c r="OUG336" s="223"/>
      <c r="OUH336" s="333"/>
      <c r="OUI336" s="333"/>
      <c r="OUJ336" s="223"/>
      <c r="OUK336" s="418"/>
      <c r="OUL336" s="418"/>
      <c r="OUM336" s="331"/>
      <c r="OUN336" s="332"/>
      <c r="OUO336" s="418"/>
      <c r="OUP336" s="223"/>
      <c r="OUQ336" s="223"/>
      <c r="OUR336" s="333"/>
      <c r="OUS336" s="333"/>
      <c r="OUT336" s="223"/>
      <c r="OUU336" s="418"/>
      <c r="OUV336" s="418"/>
      <c r="OUW336" s="331"/>
      <c r="OUX336" s="332"/>
      <c r="OUY336" s="418"/>
      <c r="OUZ336" s="223"/>
      <c r="OVA336" s="223"/>
      <c r="OVB336" s="333"/>
      <c r="OVC336" s="333"/>
      <c r="OVD336" s="223"/>
      <c r="OVE336" s="418"/>
      <c r="OVF336" s="418"/>
      <c r="OVG336" s="331"/>
      <c r="OVH336" s="332"/>
      <c r="OVI336" s="418"/>
      <c r="OVJ336" s="223"/>
      <c r="OVK336" s="223"/>
      <c r="OVL336" s="333"/>
      <c r="OVM336" s="333"/>
      <c r="OVN336" s="223"/>
      <c r="OVO336" s="418"/>
      <c r="OVP336" s="418"/>
      <c r="OVQ336" s="331"/>
      <c r="OVR336" s="332"/>
      <c r="OVS336" s="418"/>
      <c r="OVT336" s="223"/>
      <c r="OVU336" s="223"/>
      <c r="OVV336" s="333"/>
      <c r="OVW336" s="333"/>
      <c r="OVX336" s="223"/>
      <c r="OVY336" s="418"/>
      <c r="OVZ336" s="418"/>
      <c r="OWA336" s="331"/>
      <c r="OWB336" s="332"/>
      <c r="OWC336" s="418"/>
      <c r="OWD336" s="223"/>
      <c r="OWE336" s="223"/>
      <c r="OWF336" s="333"/>
      <c r="OWG336" s="333"/>
      <c r="OWH336" s="223"/>
      <c r="OWI336" s="418"/>
      <c r="OWJ336" s="418"/>
      <c r="OWK336" s="331"/>
      <c r="OWL336" s="332"/>
      <c r="OWM336" s="418"/>
      <c r="OWN336" s="223"/>
      <c r="OWO336" s="223"/>
      <c r="OWP336" s="333"/>
      <c r="OWQ336" s="333"/>
      <c r="OWR336" s="223"/>
      <c r="OWS336" s="418"/>
      <c r="OWT336" s="418"/>
      <c r="OWU336" s="331"/>
      <c r="OWV336" s="332"/>
      <c r="OWW336" s="418"/>
      <c r="OWX336" s="223"/>
      <c r="OWY336" s="223"/>
      <c r="OWZ336" s="333"/>
      <c r="OXA336" s="333"/>
      <c r="OXB336" s="223"/>
      <c r="OXC336" s="418"/>
      <c r="OXD336" s="418"/>
      <c r="OXE336" s="331"/>
      <c r="OXF336" s="332"/>
      <c r="OXG336" s="418"/>
      <c r="OXH336" s="223"/>
      <c r="OXI336" s="223"/>
      <c r="OXJ336" s="333"/>
      <c r="OXK336" s="333"/>
      <c r="OXL336" s="223"/>
      <c r="OXM336" s="418"/>
      <c r="OXN336" s="418"/>
      <c r="OXO336" s="331"/>
      <c r="OXP336" s="332"/>
      <c r="OXQ336" s="418"/>
      <c r="OXR336" s="223"/>
      <c r="OXS336" s="223"/>
      <c r="OXT336" s="333"/>
      <c r="OXU336" s="333"/>
      <c r="OXV336" s="223"/>
      <c r="OXW336" s="418"/>
      <c r="OXX336" s="418"/>
      <c r="OXY336" s="331"/>
      <c r="OXZ336" s="332"/>
      <c r="OYA336" s="418"/>
      <c r="OYB336" s="223"/>
      <c r="OYC336" s="223"/>
      <c r="OYD336" s="333"/>
      <c r="OYE336" s="333"/>
      <c r="OYF336" s="223"/>
      <c r="OYG336" s="418"/>
      <c r="OYH336" s="418"/>
      <c r="OYI336" s="331"/>
      <c r="OYJ336" s="332"/>
      <c r="OYK336" s="418"/>
      <c r="OYL336" s="223"/>
      <c r="OYM336" s="223"/>
      <c r="OYN336" s="333"/>
      <c r="OYO336" s="333"/>
      <c r="OYP336" s="223"/>
      <c r="OYQ336" s="418"/>
      <c r="OYR336" s="418"/>
      <c r="OYS336" s="331"/>
      <c r="OYT336" s="332"/>
      <c r="OYU336" s="418"/>
      <c r="OYV336" s="223"/>
      <c r="OYW336" s="223"/>
      <c r="OYX336" s="333"/>
      <c r="OYY336" s="333"/>
      <c r="OYZ336" s="223"/>
      <c r="OZA336" s="418"/>
      <c r="OZB336" s="418"/>
      <c r="OZC336" s="331"/>
      <c r="OZD336" s="332"/>
      <c r="OZE336" s="418"/>
      <c r="OZF336" s="223"/>
      <c r="OZG336" s="223"/>
      <c r="OZH336" s="333"/>
      <c r="OZI336" s="333"/>
      <c r="OZJ336" s="223"/>
      <c r="OZK336" s="418"/>
      <c r="OZL336" s="418"/>
      <c r="OZM336" s="331"/>
      <c r="OZN336" s="332"/>
      <c r="OZO336" s="418"/>
      <c r="OZP336" s="223"/>
      <c r="OZQ336" s="223"/>
      <c r="OZR336" s="333"/>
      <c r="OZS336" s="333"/>
      <c r="OZT336" s="223"/>
      <c r="OZU336" s="418"/>
      <c r="OZV336" s="418"/>
      <c r="OZW336" s="331"/>
      <c r="OZX336" s="332"/>
      <c r="OZY336" s="418"/>
      <c r="OZZ336" s="223"/>
      <c r="PAA336" s="223"/>
      <c r="PAB336" s="333"/>
      <c r="PAC336" s="333"/>
      <c r="PAD336" s="223"/>
      <c r="PAE336" s="418"/>
      <c r="PAF336" s="418"/>
      <c r="PAG336" s="331"/>
      <c r="PAH336" s="332"/>
      <c r="PAI336" s="418"/>
      <c r="PAJ336" s="223"/>
      <c r="PAK336" s="223"/>
      <c r="PAL336" s="333"/>
      <c r="PAM336" s="333"/>
      <c r="PAN336" s="223"/>
      <c r="PAO336" s="418"/>
      <c r="PAP336" s="418"/>
      <c r="PAQ336" s="331"/>
      <c r="PAR336" s="332"/>
      <c r="PAS336" s="418"/>
      <c r="PAT336" s="223"/>
      <c r="PAU336" s="223"/>
      <c r="PAV336" s="333"/>
      <c r="PAW336" s="333"/>
      <c r="PAX336" s="223"/>
      <c r="PAY336" s="418"/>
      <c r="PAZ336" s="418"/>
      <c r="PBA336" s="331"/>
      <c r="PBB336" s="332"/>
      <c r="PBC336" s="418"/>
      <c r="PBD336" s="223"/>
      <c r="PBE336" s="223"/>
      <c r="PBF336" s="333"/>
      <c r="PBG336" s="333"/>
      <c r="PBH336" s="223"/>
      <c r="PBI336" s="418"/>
      <c r="PBJ336" s="418"/>
      <c r="PBK336" s="331"/>
      <c r="PBL336" s="332"/>
      <c r="PBM336" s="418"/>
      <c r="PBN336" s="223"/>
      <c r="PBO336" s="223"/>
      <c r="PBP336" s="333"/>
      <c r="PBQ336" s="333"/>
      <c r="PBR336" s="223"/>
      <c r="PBS336" s="418"/>
      <c r="PBT336" s="418"/>
      <c r="PBU336" s="331"/>
      <c r="PBV336" s="332"/>
      <c r="PBW336" s="418"/>
      <c r="PBX336" s="223"/>
      <c r="PBY336" s="223"/>
      <c r="PBZ336" s="333"/>
      <c r="PCA336" s="333"/>
      <c r="PCB336" s="223"/>
      <c r="PCC336" s="418"/>
      <c r="PCD336" s="418"/>
      <c r="PCE336" s="331"/>
      <c r="PCF336" s="332"/>
      <c r="PCG336" s="418"/>
      <c r="PCH336" s="223"/>
      <c r="PCI336" s="223"/>
      <c r="PCJ336" s="333"/>
      <c r="PCK336" s="333"/>
      <c r="PCL336" s="223"/>
      <c r="PCM336" s="418"/>
      <c r="PCN336" s="418"/>
      <c r="PCO336" s="331"/>
      <c r="PCP336" s="332"/>
      <c r="PCQ336" s="418"/>
      <c r="PCR336" s="223"/>
      <c r="PCS336" s="223"/>
      <c r="PCT336" s="333"/>
      <c r="PCU336" s="333"/>
      <c r="PCV336" s="223"/>
      <c r="PCW336" s="418"/>
      <c r="PCX336" s="418"/>
      <c r="PCY336" s="331"/>
      <c r="PCZ336" s="332"/>
      <c r="PDA336" s="418"/>
      <c r="PDB336" s="223"/>
      <c r="PDC336" s="223"/>
      <c r="PDD336" s="333"/>
      <c r="PDE336" s="333"/>
      <c r="PDF336" s="223"/>
      <c r="PDG336" s="418"/>
      <c r="PDH336" s="418"/>
      <c r="PDI336" s="331"/>
      <c r="PDJ336" s="332"/>
      <c r="PDK336" s="418"/>
      <c r="PDL336" s="223"/>
      <c r="PDM336" s="223"/>
      <c r="PDN336" s="333"/>
      <c r="PDO336" s="333"/>
      <c r="PDP336" s="223"/>
      <c r="PDQ336" s="418"/>
      <c r="PDR336" s="418"/>
      <c r="PDS336" s="331"/>
      <c r="PDT336" s="332"/>
      <c r="PDU336" s="418"/>
      <c r="PDV336" s="223"/>
      <c r="PDW336" s="223"/>
      <c r="PDX336" s="333"/>
      <c r="PDY336" s="333"/>
      <c r="PDZ336" s="223"/>
      <c r="PEA336" s="418"/>
      <c r="PEB336" s="418"/>
      <c r="PEC336" s="331"/>
      <c r="PED336" s="332"/>
      <c r="PEE336" s="418"/>
      <c r="PEF336" s="223"/>
      <c r="PEG336" s="223"/>
      <c r="PEH336" s="333"/>
      <c r="PEI336" s="333"/>
      <c r="PEJ336" s="223"/>
      <c r="PEK336" s="418"/>
      <c r="PEL336" s="418"/>
      <c r="PEM336" s="331"/>
      <c r="PEN336" s="332"/>
      <c r="PEO336" s="418"/>
      <c r="PEP336" s="223"/>
      <c r="PEQ336" s="223"/>
      <c r="PER336" s="333"/>
      <c r="PES336" s="333"/>
      <c r="PET336" s="223"/>
      <c r="PEU336" s="418"/>
      <c r="PEV336" s="418"/>
      <c r="PEW336" s="331"/>
      <c r="PEX336" s="332"/>
      <c r="PEY336" s="418"/>
      <c r="PEZ336" s="223"/>
      <c r="PFA336" s="223"/>
      <c r="PFB336" s="333"/>
      <c r="PFC336" s="333"/>
      <c r="PFD336" s="223"/>
      <c r="PFE336" s="418"/>
      <c r="PFF336" s="418"/>
      <c r="PFG336" s="331"/>
      <c r="PFH336" s="332"/>
      <c r="PFI336" s="418"/>
      <c r="PFJ336" s="223"/>
      <c r="PFK336" s="223"/>
      <c r="PFL336" s="333"/>
      <c r="PFM336" s="333"/>
      <c r="PFN336" s="223"/>
      <c r="PFO336" s="418"/>
      <c r="PFP336" s="418"/>
      <c r="PFQ336" s="331"/>
      <c r="PFR336" s="332"/>
      <c r="PFS336" s="418"/>
      <c r="PFT336" s="223"/>
      <c r="PFU336" s="223"/>
      <c r="PFV336" s="333"/>
      <c r="PFW336" s="333"/>
      <c r="PFX336" s="223"/>
      <c r="PFY336" s="418"/>
      <c r="PFZ336" s="418"/>
      <c r="PGA336" s="331"/>
      <c r="PGB336" s="332"/>
      <c r="PGC336" s="418"/>
      <c r="PGD336" s="223"/>
      <c r="PGE336" s="223"/>
      <c r="PGF336" s="333"/>
      <c r="PGG336" s="333"/>
      <c r="PGH336" s="223"/>
      <c r="PGI336" s="418"/>
      <c r="PGJ336" s="418"/>
      <c r="PGK336" s="331"/>
      <c r="PGL336" s="332"/>
      <c r="PGM336" s="418"/>
      <c r="PGN336" s="223"/>
      <c r="PGO336" s="223"/>
      <c r="PGP336" s="333"/>
      <c r="PGQ336" s="333"/>
      <c r="PGR336" s="223"/>
      <c r="PGS336" s="418"/>
      <c r="PGT336" s="418"/>
      <c r="PGU336" s="331"/>
      <c r="PGV336" s="332"/>
      <c r="PGW336" s="418"/>
      <c r="PGX336" s="223"/>
      <c r="PGY336" s="223"/>
      <c r="PGZ336" s="333"/>
      <c r="PHA336" s="333"/>
      <c r="PHB336" s="223"/>
      <c r="PHC336" s="418"/>
      <c r="PHD336" s="418"/>
      <c r="PHE336" s="331"/>
      <c r="PHF336" s="332"/>
      <c r="PHG336" s="418"/>
      <c r="PHH336" s="223"/>
      <c r="PHI336" s="223"/>
      <c r="PHJ336" s="333"/>
      <c r="PHK336" s="333"/>
      <c r="PHL336" s="223"/>
      <c r="PHM336" s="418"/>
      <c r="PHN336" s="418"/>
      <c r="PHO336" s="331"/>
      <c r="PHP336" s="332"/>
      <c r="PHQ336" s="418"/>
      <c r="PHR336" s="223"/>
      <c r="PHS336" s="223"/>
      <c r="PHT336" s="333"/>
      <c r="PHU336" s="333"/>
      <c r="PHV336" s="223"/>
      <c r="PHW336" s="418"/>
      <c r="PHX336" s="418"/>
      <c r="PHY336" s="331"/>
      <c r="PHZ336" s="332"/>
      <c r="PIA336" s="418"/>
      <c r="PIB336" s="223"/>
      <c r="PIC336" s="223"/>
      <c r="PID336" s="333"/>
      <c r="PIE336" s="333"/>
      <c r="PIF336" s="223"/>
      <c r="PIG336" s="418"/>
      <c r="PIH336" s="418"/>
      <c r="PII336" s="331"/>
      <c r="PIJ336" s="332"/>
      <c r="PIK336" s="418"/>
      <c r="PIL336" s="223"/>
      <c r="PIM336" s="223"/>
      <c r="PIN336" s="333"/>
      <c r="PIO336" s="333"/>
      <c r="PIP336" s="223"/>
      <c r="PIQ336" s="418"/>
      <c r="PIR336" s="418"/>
      <c r="PIS336" s="331"/>
      <c r="PIT336" s="332"/>
      <c r="PIU336" s="418"/>
      <c r="PIV336" s="223"/>
      <c r="PIW336" s="223"/>
      <c r="PIX336" s="333"/>
      <c r="PIY336" s="333"/>
      <c r="PIZ336" s="223"/>
      <c r="PJA336" s="418"/>
      <c r="PJB336" s="418"/>
      <c r="PJC336" s="331"/>
      <c r="PJD336" s="332"/>
      <c r="PJE336" s="418"/>
      <c r="PJF336" s="223"/>
      <c r="PJG336" s="223"/>
      <c r="PJH336" s="333"/>
      <c r="PJI336" s="333"/>
      <c r="PJJ336" s="223"/>
      <c r="PJK336" s="418"/>
      <c r="PJL336" s="418"/>
      <c r="PJM336" s="331"/>
      <c r="PJN336" s="332"/>
      <c r="PJO336" s="418"/>
      <c r="PJP336" s="223"/>
      <c r="PJQ336" s="223"/>
      <c r="PJR336" s="333"/>
      <c r="PJS336" s="333"/>
      <c r="PJT336" s="223"/>
      <c r="PJU336" s="418"/>
      <c r="PJV336" s="418"/>
      <c r="PJW336" s="331"/>
      <c r="PJX336" s="332"/>
      <c r="PJY336" s="418"/>
      <c r="PJZ336" s="223"/>
      <c r="PKA336" s="223"/>
      <c r="PKB336" s="333"/>
      <c r="PKC336" s="333"/>
      <c r="PKD336" s="223"/>
      <c r="PKE336" s="418"/>
      <c r="PKF336" s="418"/>
      <c r="PKG336" s="331"/>
      <c r="PKH336" s="332"/>
      <c r="PKI336" s="418"/>
      <c r="PKJ336" s="223"/>
      <c r="PKK336" s="223"/>
      <c r="PKL336" s="333"/>
      <c r="PKM336" s="333"/>
      <c r="PKN336" s="223"/>
      <c r="PKO336" s="418"/>
      <c r="PKP336" s="418"/>
      <c r="PKQ336" s="331"/>
      <c r="PKR336" s="332"/>
      <c r="PKS336" s="418"/>
      <c r="PKT336" s="223"/>
      <c r="PKU336" s="223"/>
      <c r="PKV336" s="333"/>
      <c r="PKW336" s="333"/>
      <c r="PKX336" s="223"/>
      <c r="PKY336" s="418"/>
      <c r="PKZ336" s="418"/>
      <c r="PLA336" s="331"/>
      <c r="PLB336" s="332"/>
      <c r="PLC336" s="418"/>
      <c r="PLD336" s="223"/>
      <c r="PLE336" s="223"/>
      <c r="PLF336" s="333"/>
      <c r="PLG336" s="333"/>
      <c r="PLH336" s="223"/>
      <c r="PLI336" s="418"/>
      <c r="PLJ336" s="418"/>
      <c r="PLK336" s="331"/>
      <c r="PLL336" s="332"/>
      <c r="PLM336" s="418"/>
      <c r="PLN336" s="223"/>
      <c r="PLO336" s="223"/>
      <c r="PLP336" s="333"/>
      <c r="PLQ336" s="333"/>
      <c r="PLR336" s="223"/>
      <c r="PLS336" s="418"/>
      <c r="PLT336" s="418"/>
      <c r="PLU336" s="331"/>
      <c r="PLV336" s="332"/>
      <c r="PLW336" s="418"/>
      <c r="PLX336" s="223"/>
      <c r="PLY336" s="223"/>
      <c r="PLZ336" s="333"/>
      <c r="PMA336" s="333"/>
      <c r="PMB336" s="223"/>
      <c r="PMC336" s="418"/>
      <c r="PMD336" s="418"/>
      <c r="PME336" s="331"/>
      <c r="PMF336" s="332"/>
      <c r="PMG336" s="418"/>
      <c r="PMH336" s="223"/>
      <c r="PMI336" s="223"/>
      <c r="PMJ336" s="333"/>
      <c r="PMK336" s="333"/>
      <c r="PML336" s="223"/>
      <c r="PMM336" s="418"/>
      <c r="PMN336" s="418"/>
      <c r="PMO336" s="331"/>
      <c r="PMP336" s="332"/>
      <c r="PMQ336" s="418"/>
      <c r="PMR336" s="223"/>
      <c r="PMS336" s="223"/>
      <c r="PMT336" s="333"/>
      <c r="PMU336" s="333"/>
      <c r="PMV336" s="223"/>
      <c r="PMW336" s="418"/>
      <c r="PMX336" s="418"/>
      <c r="PMY336" s="331"/>
      <c r="PMZ336" s="332"/>
      <c r="PNA336" s="418"/>
      <c r="PNB336" s="223"/>
      <c r="PNC336" s="223"/>
      <c r="PND336" s="333"/>
      <c r="PNE336" s="333"/>
      <c r="PNF336" s="223"/>
      <c r="PNG336" s="418"/>
      <c r="PNH336" s="418"/>
      <c r="PNI336" s="331"/>
      <c r="PNJ336" s="332"/>
      <c r="PNK336" s="418"/>
      <c r="PNL336" s="223"/>
      <c r="PNM336" s="223"/>
      <c r="PNN336" s="333"/>
      <c r="PNO336" s="333"/>
      <c r="PNP336" s="223"/>
      <c r="PNQ336" s="418"/>
      <c r="PNR336" s="418"/>
      <c r="PNS336" s="331"/>
      <c r="PNT336" s="332"/>
      <c r="PNU336" s="418"/>
      <c r="PNV336" s="223"/>
      <c r="PNW336" s="223"/>
      <c r="PNX336" s="333"/>
      <c r="PNY336" s="333"/>
      <c r="PNZ336" s="223"/>
      <c r="POA336" s="418"/>
      <c r="POB336" s="418"/>
      <c r="POC336" s="331"/>
      <c r="POD336" s="332"/>
      <c r="POE336" s="418"/>
      <c r="POF336" s="223"/>
      <c r="POG336" s="223"/>
      <c r="POH336" s="333"/>
      <c r="POI336" s="333"/>
      <c r="POJ336" s="223"/>
      <c r="POK336" s="418"/>
      <c r="POL336" s="418"/>
      <c r="POM336" s="331"/>
      <c r="PON336" s="332"/>
      <c r="POO336" s="418"/>
      <c r="POP336" s="223"/>
      <c r="POQ336" s="223"/>
      <c r="POR336" s="333"/>
      <c r="POS336" s="333"/>
      <c r="POT336" s="223"/>
      <c r="POU336" s="418"/>
      <c r="POV336" s="418"/>
      <c r="POW336" s="331"/>
      <c r="POX336" s="332"/>
      <c r="POY336" s="418"/>
      <c r="POZ336" s="223"/>
      <c r="PPA336" s="223"/>
      <c r="PPB336" s="333"/>
      <c r="PPC336" s="333"/>
      <c r="PPD336" s="223"/>
      <c r="PPE336" s="418"/>
      <c r="PPF336" s="418"/>
      <c r="PPG336" s="331"/>
      <c r="PPH336" s="332"/>
      <c r="PPI336" s="418"/>
      <c r="PPJ336" s="223"/>
      <c r="PPK336" s="223"/>
      <c r="PPL336" s="333"/>
      <c r="PPM336" s="333"/>
      <c r="PPN336" s="223"/>
      <c r="PPO336" s="418"/>
      <c r="PPP336" s="418"/>
      <c r="PPQ336" s="331"/>
      <c r="PPR336" s="332"/>
      <c r="PPS336" s="418"/>
      <c r="PPT336" s="223"/>
      <c r="PPU336" s="223"/>
      <c r="PPV336" s="333"/>
      <c r="PPW336" s="333"/>
      <c r="PPX336" s="223"/>
      <c r="PPY336" s="418"/>
      <c r="PPZ336" s="418"/>
      <c r="PQA336" s="331"/>
      <c r="PQB336" s="332"/>
      <c r="PQC336" s="418"/>
      <c r="PQD336" s="223"/>
      <c r="PQE336" s="223"/>
      <c r="PQF336" s="333"/>
      <c r="PQG336" s="333"/>
      <c r="PQH336" s="223"/>
      <c r="PQI336" s="418"/>
      <c r="PQJ336" s="418"/>
      <c r="PQK336" s="331"/>
      <c r="PQL336" s="332"/>
      <c r="PQM336" s="418"/>
      <c r="PQN336" s="223"/>
      <c r="PQO336" s="223"/>
      <c r="PQP336" s="333"/>
      <c r="PQQ336" s="333"/>
      <c r="PQR336" s="223"/>
      <c r="PQS336" s="418"/>
      <c r="PQT336" s="418"/>
      <c r="PQU336" s="331"/>
      <c r="PQV336" s="332"/>
      <c r="PQW336" s="418"/>
      <c r="PQX336" s="223"/>
      <c r="PQY336" s="223"/>
      <c r="PQZ336" s="333"/>
      <c r="PRA336" s="333"/>
      <c r="PRB336" s="223"/>
      <c r="PRC336" s="418"/>
      <c r="PRD336" s="418"/>
      <c r="PRE336" s="331"/>
      <c r="PRF336" s="332"/>
      <c r="PRG336" s="418"/>
      <c r="PRH336" s="223"/>
      <c r="PRI336" s="223"/>
      <c r="PRJ336" s="333"/>
      <c r="PRK336" s="333"/>
      <c r="PRL336" s="223"/>
      <c r="PRM336" s="418"/>
      <c r="PRN336" s="418"/>
      <c r="PRO336" s="331"/>
      <c r="PRP336" s="332"/>
      <c r="PRQ336" s="418"/>
      <c r="PRR336" s="223"/>
      <c r="PRS336" s="223"/>
      <c r="PRT336" s="333"/>
      <c r="PRU336" s="333"/>
      <c r="PRV336" s="223"/>
      <c r="PRW336" s="418"/>
      <c r="PRX336" s="418"/>
      <c r="PRY336" s="331"/>
      <c r="PRZ336" s="332"/>
      <c r="PSA336" s="418"/>
      <c r="PSB336" s="223"/>
      <c r="PSC336" s="223"/>
      <c r="PSD336" s="333"/>
      <c r="PSE336" s="333"/>
      <c r="PSF336" s="223"/>
      <c r="PSG336" s="418"/>
      <c r="PSH336" s="418"/>
      <c r="PSI336" s="331"/>
      <c r="PSJ336" s="332"/>
      <c r="PSK336" s="418"/>
      <c r="PSL336" s="223"/>
      <c r="PSM336" s="223"/>
      <c r="PSN336" s="333"/>
      <c r="PSO336" s="333"/>
      <c r="PSP336" s="223"/>
      <c r="PSQ336" s="418"/>
      <c r="PSR336" s="418"/>
      <c r="PSS336" s="331"/>
      <c r="PST336" s="332"/>
      <c r="PSU336" s="418"/>
      <c r="PSV336" s="223"/>
      <c r="PSW336" s="223"/>
      <c r="PSX336" s="333"/>
      <c r="PSY336" s="333"/>
      <c r="PSZ336" s="223"/>
      <c r="PTA336" s="418"/>
      <c r="PTB336" s="418"/>
      <c r="PTC336" s="331"/>
      <c r="PTD336" s="332"/>
      <c r="PTE336" s="418"/>
      <c r="PTF336" s="223"/>
      <c r="PTG336" s="223"/>
      <c r="PTH336" s="333"/>
      <c r="PTI336" s="333"/>
      <c r="PTJ336" s="223"/>
      <c r="PTK336" s="418"/>
      <c r="PTL336" s="418"/>
      <c r="PTM336" s="331"/>
      <c r="PTN336" s="332"/>
      <c r="PTO336" s="418"/>
      <c r="PTP336" s="223"/>
      <c r="PTQ336" s="223"/>
      <c r="PTR336" s="333"/>
      <c r="PTS336" s="333"/>
      <c r="PTT336" s="223"/>
      <c r="PTU336" s="418"/>
      <c r="PTV336" s="418"/>
      <c r="PTW336" s="331"/>
      <c r="PTX336" s="332"/>
      <c r="PTY336" s="418"/>
      <c r="PTZ336" s="223"/>
      <c r="PUA336" s="223"/>
      <c r="PUB336" s="333"/>
      <c r="PUC336" s="333"/>
      <c r="PUD336" s="223"/>
      <c r="PUE336" s="418"/>
      <c r="PUF336" s="418"/>
      <c r="PUG336" s="331"/>
      <c r="PUH336" s="332"/>
      <c r="PUI336" s="418"/>
      <c r="PUJ336" s="223"/>
      <c r="PUK336" s="223"/>
      <c r="PUL336" s="333"/>
      <c r="PUM336" s="333"/>
      <c r="PUN336" s="223"/>
      <c r="PUO336" s="418"/>
      <c r="PUP336" s="418"/>
      <c r="PUQ336" s="331"/>
      <c r="PUR336" s="332"/>
      <c r="PUS336" s="418"/>
      <c r="PUT336" s="223"/>
      <c r="PUU336" s="223"/>
      <c r="PUV336" s="333"/>
      <c r="PUW336" s="333"/>
      <c r="PUX336" s="223"/>
      <c r="PUY336" s="418"/>
      <c r="PUZ336" s="418"/>
      <c r="PVA336" s="331"/>
      <c r="PVB336" s="332"/>
      <c r="PVC336" s="418"/>
      <c r="PVD336" s="223"/>
      <c r="PVE336" s="223"/>
      <c r="PVF336" s="333"/>
      <c r="PVG336" s="333"/>
      <c r="PVH336" s="223"/>
      <c r="PVI336" s="418"/>
      <c r="PVJ336" s="418"/>
      <c r="PVK336" s="331"/>
      <c r="PVL336" s="332"/>
      <c r="PVM336" s="418"/>
      <c r="PVN336" s="223"/>
      <c r="PVO336" s="223"/>
      <c r="PVP336" s="333"/>
      <c r="PVQ336" s="333"/>
      <c r="PVR336" s="223"/>
      <c r="PVS336" s="418"/>
      <c r="PVT336" s="418"/>
      <c r="PVU336" s="331"/>
      <c r="PVV336" s="332"/>
      <c r="PVW336" s="418"/>
      <c r="PVX336" s="223"/>
      <c r="PVY336" s="223"/>
      <c r="PVZ336" s="333"/>
      <c r="PWA336" s="333"/>
      <c r="PWB336" s="223"/>
      <c r="PWC336" s="418"/>
      <c r="PWD336" s="418"/>
      <c r="PWE336" s="331"/>
      <c r="PWF336" s="332"/>
      <c r="PWG336" s="418"/>
      <c r="PWH336" s="223"/>
      <c r="PWI336" s="223"/>
      <c r="PWJ336" s="333"/>
      <c r="PWK336" s="333"/>
      <c r="PWL336" s="223"/>
      <c r="PWM336" s="418"/>
      <c r="PWN336" s="418"/>
      <c r="PWO336" s="331"/>
      <c r="PWP336" s="332"/>
      <c r="PWQ336" s="418"/>
      <c r="PWR336" s="223"/>
      <c r="PWS336" s="223"/>
      <c r="PWT336" s="333"/>
      <c r="PWU336" s="333"/>
      <c r="PWV336" s="223"/>
      <c r="PWW336" s="418"/>
      <c r="PWX336" s="418"/>
      <c r="PWY336" s="331"/>
      <c r="PWZ336" s="332"/>
      <c r="PXA336" s="418"/>
      <c r="PXB336" s="223"/>
      <c r="PXC336" s="223"/>
      <c r="PXD336" s="333"/>
      <c r="PXE336" s="333"/>
      <c r="PXF336" s="223"/>
      <c r="PXG336" s="418"/>
      <c r="PXH336" s="418"/>
      <c r="PXI336" s="331"/>
      <c r="PXJ336" s="332"/>
      <c r="PXK336" s="418"/>
      <c r="PXL336" s="223"/>
      <c r="PXM336" s="223"/>
      <c r="PXN336" s="333"/>
      <c r="PXO336" s="333"/>
      <c r="PXP336" s="223"/>
      <c r="PXQ336" s="418"/>
      <c r="PXR336" s="418"/>
      <c r="PXS336" s="331"/>
      <c r="PXT336" s="332"/>
      <c r="PXU336" s="418"/>
      <c r="PXV336" s="223"/>
      <c r="PXW336" s="223"/>
      <c r="PXX336" s="333"/>
      <c r="PXY336" s="333"/>
      <c r="PXZ336" s="223"/>
      <c r="PYA336" s="418"/>
      <c r="PYB336" s="418"/>
      <c r="PYC336" s="331"/>
      <c r="PYD336" s="332"/>
      <c r="PYE336" s="418"/>
      <c r="PYF336" s="223"/>
      <c r="PYG336" s="223"/>
      <c r="PYH336" s="333"/>
      <c r="PYI336" s="333"/>
      <c r="PYJ336" s="223"/>
      <c r="PYK336" s="418"/>
      <c r="PYL336" s="418"/>
      <c r="PYM336" s="331"/>
      <c r="PYN336" s="332"/>
      <c r="PYO336" s="418"/>
      <c r="PYP336" s="223"/>
      <c r="PYQ336" s="223"/>
      <c r="PYR336" s="333"/>
      <c r="PYS336" s="333"/>
      <c r="PYT336" s="223"/>
      <c r="PYU336" s="418"/>
      <c r="PYV336" s="418"/>
      <c r="PYW336" s="331"/>
      <c r="PYX336" s="332"/>
      <c r="PYY336" s="418"/>
      <c r="PYZ336" s="223"/>
      <c r="PZA336" s="223"/>
      <c r="PZB336" s="333"/>
      <c r="PZC336" s="333"/>
      <c r="PZD336" s="223"/>
      <c r="PZE336" s="418"/>
      <c r="PZF336" s="418"/>
      <c r="PZG336" s="331"/>
      <c r="PZH336" s="332"/>
      <c r="PZI336" s="418"/>
      <c r="PZJ336" s="223"/>
      <c r="PZK336" s="223"/>
      <c r="PZL336" s="333"/>
      <c r="PZM336" s="333"/>
      <c r="PZN336" s="223"/>
      <c r="PZO336" s="418"/>
      <c r="PZP336" s="418"/>
      <c r="PZQ336" s="331"/>
      <c r="PZR336" s="332"/>
      <c r="PZS336" s="418"/>
      <c r="PZT336" s="223"/>
      <c r="PZU336" s="223"/>
      <c r="PZV336" s="333"/>
      <c r="PZW336" s="333"/>
      <c r="PZX336" s="223"/>
      <c r="PZY336" s="418"/>
      <c r="PZZ336" s="418"/>
      <c r="QAA336" s="331"/>
      <c r="QAB336" s="332"/>
      <c r="QAC336" s="418"/>
      <c r="QAD336" s="223"/>
      <c r="QAE336" s="223"/>
      <c r="QAF336" s="333"/>
      <c r="QAG336" s="333"/>
      <c r="QAH336" s="223"/>
      <c r="QAI336" s="418"/>
      <c r="QAJ336" s="418"/>
      <c r="QAK336" s="331"/>
      <c r="QAL336" s="332"/>
      <c r="QAM336" s="418"/>
      <c r="QAN336" s="223"/>
      <c r="QAO336" s="223"/>
      <c r="QAP336" s="333"/>
      <c r="QAQ336" s="333"/>
      <c r="QAR336" s="223"/>
      <c r="QAS336" s="418"/>
      <c r="QAT336" s="418"/>
      <c r="QAU336" s="331"/>
      <c r="QAV336" s="332"/>
      <c r="QAW336" s="418"/>
      <c r="QAX336" s="223"/>
      <c r="QAY336" s="223"/>
      <c r="QAZ336" s="333"/>
      <c r="QBA336" s="333"/>
      <c r="QBB336" s="223"/>
      <c r="QBC336" s="418"/>
      <c r="QBD336" s="418"/>
      <c r="QBE336" s="331"/>
      <c r="QBF336" s="332"/>
      <c r="QBG336" s="418"/>
      <c r="QBH336" s="223"/>
      <c r="QBI336" s="223"/>
      <c r="QBJ336" s="333"/>
      <c r="QBK336" s="333"/>
      <c r="QBL336" s="223"/>
      <c r="QBM336" s="418"/>
      <c r="QBN336" s="418"/>
      <c r="QBO336" s="331"/>
      <c r="QBP336" s="332"/>
      <c r="QBQ336" s="418"/>
      <c r="QBR336" s="223"/>
      <c r="QBS336" s="223"/>
      <c r="QBT336" s="333"/>
      <c r="QBU336" s="333"/>
      <c r="QBV336" s="223"/>
      <c r="QBW336" s="418"/>
      <c r="QBX336" s="418"/>
      <c r="QBY336" s="331"/>
      <c r="QBZ336" s="332"/>
      <c r="QCA336" s="418"/>
      <c r="QCB336" s="223"/>
      <c r="QCC336" s="223"/>
      <c r="QCD336" s="333"/>
      <c r="QCE336" s="333"/>
      <c r="QCF336" s="223"/>
      <c r="QCG336" s="418"/>
      <c r="QCH336" s="418"/>
      <c r="QCI336" s="331"/>
      <c r="QCJ336" s="332"/>
      <c r="QCK336" s="418"/>
      <c r="QCL336" s="223"/>
      <c r="QCM336" s="223"/>
      <c r="QCN336" s="333"/>
      <c r="QCO336" s="333"/>
      <c r="QCP336" s="223"/>
      <c r="QCQ336" s="418"/>
      <c r="QCR336" s="418"/>
      <c r="QCS336" s="331"/>
      <c r="QCT336" s="332"/>
      <c r="QCU336" s="418"/>
      <c r="QCV336" s="223"/>
      <c r="QCW336" s="223"/>
      <c r="QCX336" s="333"/>
      <c r="QCY336" s="333"/>
      <c r="QCZ336" s="223"/>
      <c r="QDA336" s="418"/>
      <c r="QDB336" s="418"/>
      <c r="QDC336" s="331"/>
      <c r="QDD336" s="332"/>
      <c r="QDE336" s="418"/>
      <c r="QDF336" s="223"/>
      <c r="QDG336" s="223"/>
      <c r="QDH336" s="333"/>
      <c r="QDI336" s="333"/>
      <c r="QDJ336" s="223"/>
      <c r="QDK336" s="418"/>
      <c r="QDL336" s="418"/>
      <c r="QDM336" s="331"/>
      <c r="QDN336" s="332"/>
      <c r="QDO336" s="418"/>
      <c r="QDP336" s="223"/>
      <c r="QDQ336" s="223"/>
      <c r="QDR336" s="333"/>
      <c r="QDS336" s="333"/>
      <c r="QDT336" s="223"/>
      <c r="QDU336" s="418"/>
      <c r="QDV336" s="418"/>
      <c r="QDW336" s="331"/>
      <c r="QDX336" s="332"/>
      <c r="QDY336" s="418"/>
      <c r="QDZ336" s="223"/>
      <c r="QEA336" s="223"/>
      <c r="QEB336" s="333"/>
      <c r="QEC336" s="333"/>
      <c r="QED336" s="223"/>
      <c r="QEE336" s="418"/>
      <c r="QEF336" s="418"/>
      <c r="QEG336" s="331"/>
      <c r="QEH336" s="332"/>
      <c r="QEI336" s="418"/>
      <c r="QEJ336" s="223"/>
      <c r="QEK336" s="223"/>
      <c r="QEL336" s="333"/>
      <c r="QEM336" s="333"/>
      <c r="QEN336" s="223"/>
      <c r="QEO336" s="418"/>
      <c r="QEP336" s="418"/>
      <c r="QEQ336" s="331"/>
      <c r="QER336" s="332"/>
      <c r="QES336" s="418"/>
      <c r="QET336" s="223"/>
      <c r="QEU336" s="223"/>
      <c r="QEV336" s="333"/>
      <c r="QEW336" s="333"/>
      <c r="QEX336" s="223"/>
      <c r="QEY336" s="418"/>
      <c r="QEZ336" s="418"/>
      <c r="QFA336" s="331"/>
      <c r="QFB336" s="332"/>
      <c r="QFC336" s="418"/>
      <c r="QFD336" s="223"/>
      <c r="QFE336" s="223"/>
      <c r="QFF336" s="333"/>
      <c r="QFG336" s="333"/>
      <c r="QFH336" s="223"/>
      <c r="QFI336" s="418"/>
      <c r="QFJ336" s="418"/>
      <c r="QFK336" s="331"/>
      <c r="QFL336" s="332"/>
      <c r="QFM336" s="418"/>
      <c r="QFN336" s="223"/>
      <c r="QFO336" s="223"/>
      <c r="QFP336" s="333"/>
      <c r="QFQ336" s="333"/>
      <c r="QFR336" s="223"/>
      <c r="QFS336" s="418"/>
      <c r="QFT336" s="418"/>
      <c r="QFU336" s="331"/>
      <c r="QFV336" s="332"/>
      <c r="QFW336" s="418"/>
      <c r="QFX336" s="223"/>
      <c r="QFY336" s="223"/>
      <c r="QFZ336" s="333"/>
      <c r="QGA336" s="333"/>
      <c r="QGB336" s="223"/>
      <c r="QGC336" s="418"/>
      <c r="QGD336" s="418"/>
      <c r="QGE336" s="331"/>
      <c r="QGF336" s="332"/>
      <c r="QGG336" s="418"/>
      <c r="QGH336" s="223"/>
      <c r="QGI336" s="223"/>
      <c r="QGJ336" s="333"/>
      <c r="QGK336" s="333"/>
      <c r="QGL336" s="223"/>
      <c r="QGM336" s="418"/>
      <c r="QGN336" s="418"/>
      <c r="QGO336" s="331"/>
      <c r="QGP336" s="332"/>
      <c r="QGQ336" s="418"/>
      <c r="QGR336" s="223"/>
      <c r="QGS336" s="223"/>
      <c r="QGT336" s="333"/>
      <c r="QGU336" s="333"/>
      <c r="QGV336" s="223"/>
      <c r="QGW336" s="418"/>
      <c r="QGX336" s="418"/>
      <c r="QGY336" s="331"/>
      <c r="QGZ336" s="332"/>
      <c r="QHA336" s="418"/>
      <c r="QHB336" s="223"/>
      <c r="QHC336" s="223"/>
      <c r="QHD336" s="333"/>
      <c r="QHE336" s="333"/>
      <c r="QHF336" s="223"/>
      <c r="QHG336" s="418"/>
      <c r="QHH336" s="418"/>
      <c r="QHI336" s="331"/>
      <c r="QHJ336" s="332"/>
      <c r="QHK336" s="418"/>
      <c r="QHL336" s="223"/>
      <c r="QHM336" s="223"/>
      <c r="QHN336" s="333"/>
      <c r="QHO336" s="333"/>
      <c r="QHP336" s="223"/>
      <c r="QHQ336" s="418"/>
      <c r="QHR336" s="418"/>
      <c r="QHS336" s="331"/>
      <c r="QHT336" s="332"/>
      <c r="QHU336" s="418"/>
      <c r="QHV336" s="223"/>
      <c r="QHW336" s="223"/>
      <c r="QHX336" s="333"/>
      <c r="QHY336" s="333"/>
      <c r="QHZ336" s="223"/>
      <c r="QIA336" s="418"/>
      <c r="QIB336" s="418"/>
      <c r="QIC336" s="331"/>
      <c r="QID336" s="332"/>
      <c r="QIE336" s="418"/>
      <c r="QIF336" s="223"/>
      <c r="QIG336" s="223"/>
      <c r="QIH336" s="333"/>
      <c r="QII336" s="333"/>
      <c r="QIJ336" s="223"/>
      <c r="QIK336" s="418"/>
      <c r="QIL336" s="418"/>
      <c r="QIM336" s="331"/>
      <c r="QIN336" s="332"/>
      <c r="QIO336" s="418"/>
      <c r="QIP336" s="223"/>
      <c r="QIQ336" s="223"/>
      <c r="QIR336" s="333"/>
      <c r="QIS336" s="333"/>
      <c r="QIT336" s="223"/>
      <c r="QIU336" s="418"/>
      <c r="QIV336" s="418"/>
      <c r="QIW336" s="331"/>
      <c r="QIX336" s="332"/>
      <c r="QIY336" s="418"/>
      <c r="QIZ336" s="223"/>
      <c r="QJA336" s="223"/>
      <c r="QJB336" s="333"/>
      <c r="QJC336" s="333"/>
      <c r="QJD336" s="223"/>
      <c r="QJE336" s="418"/>
      <c r="QJF336" s="418"/>
      <c r="QJG336" s="331"/>
      <c r="QJH336" s="332"/>
      <c r="QJI336" s="418"/>
      <c r="QJJ336" s="223"/>
      <c r="QJK336" s="223"/>
      <c r="QJL336" s="333"/>
      <c r="QJM336" s="333"/>
      <c r="QJN336" s="223"/>
      <c r="QJO336" s="418"/>
      <c r="QJP336" s="418"/>
      <c r="QJQ336" s="331"/>
      <c r="QJR336" s="332"/>
      <c r="QJS336" s="418"/>
      <c r="QJT336" s="223"/>
      <c r="QJU336" s="223"/>
      <c r="QJV336" s="333"/>
      <c r="QJW336" s="333"/>
      <c r="QJX336" s="223"/>
      <c r="QJY336" s="418"/>
      <c r="QJZ336" s="418"/>
      <c r="QKA336" s="331"/>
      <c r="QKB336" s="332"/>
      <c r="QKC336" s="418"/>
      <c r="QKD336" s="223"/>
      <c r="QKE336" s="223"/>
      <c r="QKF336" s="333"/>
      <c r="QKG336" s="333"/>
      <c r="QKH336" s="223"/>
      <c r="QKI336" s="418"/>
      <c r="QKJ336" s="418"/>
      <c r="QKK336" s="331"/>
      <c r="QKL336" s="332"/>
      <c r="QKM336" s="418"/>
      <c r="QKN336" s="223"/>
      <c r="QKO336" s="223"/>
      <c r="QKP336" s="333"/>
      <c r="QKQ336" s="333"/>
      <c r="QKR336" s="223"/>
      <c r="QKS336" s="418"/>
      <c r="QKT336" s="418"/>
      <c r="QKU336" s="331"/>
      <c r="QKV336" s="332"/>
      <c r="QKW336" s="418"/>
      <c r="QKX336" s="223"/>
      <c r="QKY336" s="223"/>
      <c r="QKZ336" s="333"/>
      <c r="QLA336" s="333"/>
      <c r="QLB336" s="223"/>
      <c r="QLC336" s="418"/>
      <c r="QLD336" s="418"/>
      <c r="QLE336" s="331"/>
      <c r="QLF336" s="332"/>
      <c r="QLG336" s="418"/>
      <c r="QLH336" s="223"/>
      <c r="QLI336" s="223"/>
      <c r="QLJ336" s="333"/>
      <c r="QLK336" s="333"/>
      <c r="QLL336" s="223"/>
      <c r="QLM336" s="418"/>
      <c r="QLN336" s="418"/>
      <c r="QLO336" s="331"/>
      <c r="QLP336" s="332"/>
      <c r="QLQ336" s="418"/>
      <c r="QLR336" s="223"/>
      <c r="QLS336" s="223"/>
      <c r="QLT336" s="333"/>
      <c r="QLU336" s="333"/>
      <c r="QLV336" s="223"/>
      <c r="QLW336" s="418"/>
      <c r="QLX336" s="418"/>
      <c r="QLY336" s="331"/>
      <c r="QLZ336" s="332"/>
      <c r="QMA336" s="418"/>
      <c r="QMB336" s="223"/>
      <c r="QMC336" s="223"/>
      <c r="QMD336" s="333"/>
      <c r="QME336" s="333"/>
      <c r="QMF336" s="223"/>
      <c r="QMG336" s="418"/>
      <c r="QMH336" s="418"/>
      <c r="QMI336" s="331"/>
      <c r="QMJ336" s="332"/>
      <c r="QMK336" s="418"/>
      <c r="QML336" s="223"/>
      <c r="QMM336" s="223"/>
      <c r="QMN336" s="333"/>
      <c r="QMO336" s="333"/>
      <c r="QMP336" s="223"/>
      <c r="QMQ336" s="418"/>
      <c r="QMR336" s="418"/>
      <c r="QMS336" s="331"/>
      <c r="QMT336" s="332"/>
      <c r="QMU336" s="418"/>
      <c r="QMV336" s="223"/>
      <c r="QMW336" s="223"/>
      <c r="QMX336" s="333"/>
      <c r="QMY336" s="333"/>
      <c r="QMZ336" s="223"/>
      <c r="QNA336" s="418"/>
      <c r="QNB336" s="418"/>
      <c r="QNC336" s="331"/>
      <c r="QND336" s="332"/>
      <c r="QNE336" s="418"/>
      <c r="QNF336" s="223"/>
      <c r="QNG336" s="223"/>
      <c r="QNH336" s="333"/>
      <c r="QNI336" s="333"/>
      <c r="QNJ336" s="223"/>
      <c r="QNK336" s="418"/>
      <c r="QNL336" s="418"/>
      <c r="QNM336" s="331"/>
      <c r="QNN336" s="332"/>
      <c r="QNO336" s="418"/>
      <c r="QNP336" s="223"/>
      <c r="QNQ336" s="223"/>
      <c r="QNR336" s="333"/>
      <c r="QNS336" s="333"/>
      <c r="QNT336" s="223"/>
      <c r="QNU336" s="418"/>
      <c r="QNV336" s="418"/>
      <c r="QNW336" s="331"/>
      <c r="QNX336" s="332"/>
      <c r="QNY336" s="418"/>
      <c r="QNZ336" s="223"/>
      <c r="QOA336" s="223"/>
      <c r="QOB336" s="333"/>
      <c r="QOC336" s="333"/>
      <c r="QOD336" s="223"/>
      <c r="QOE336" s="418"/>
      <c r="QOF336" s="418"/>
      <c r="QOG336" s="331"/>
      <c r="QOH336" s="332"/>
      <c r="QOI336" s="418"/>
      <c r="QOJ336" s="223"/>
      <c r="QOK336" s="223"/>
      <c r="QOL336" s="333"/>
      <c r="QOM336" s="333"/>
      <c r="QON336" s="223"/>
      <c r="QOO336" s="418"/>
      <c r="QOP336" s="418"/>
      <c r="QOQ336" s="331"/>
      <c r="QOR336" s="332"/>
      <c r="QOS336" s="418"/>
      <c r="QOT336" s="223"/>
      <c r="QOU336" s="223"/>
      <c r="QOV336" s="333"/>
      <c r="QOW336" s="333"/>
      <c r="QOX336" s="223"/>
      <c r="QOY336" s="418"/>
      <c r="QOZ336" s="418"/>
      <c r="QPA336" s="331"/>
      <c r="QPB336" s="332"/>
      <c r="QPC336" s="418"/>
      <c r="QPD336" s="223"/>
      <c r="QPE336" s="223"/>
      <c r="QPF336" s="333"/>
      <c r="QPG336" s="333"/>
      <c r="QPH336" s="223"/>
      <c r="QPI336" s="418"/>
      <c r="QPJ336" s="418"/>
      <c r="QPK336" s="331"/>
      <c r="QPL336" s="332"/>
      <c r="QPM336" s="418"/>
      <c r="QPN336" s="223"/>
      <c r="QPO336" s="223"/>
      <c r="QPP336" s="333"/>
      <c r="QPQ336" s="333"/>
      <c r="QPR336" s="223"/>
      <c r="QPS336" s="418"/>
      <c r="QPT336" s="418"/>
      <c r="QPU336" s="331"/>
      <c r="QPV336" s="332"/>
      <c r="QPW336" s="418"/>
      <c r="QPX336" s="223"/>
      <c r="QPY336" s="223"/>
      <c r="QPZ336" s="333"/>
      <c r="QQA336" s="333"/>
      <c r="QQB336" s="223"/>
      <c r="QQC336" s="418"/>
      <c r="QQD336" s="418"/>
      <c r="QQE336" s="331"/>
      <c r="QQF336" s="332"/>
      <c r="QQG336" s="418"/>
      <c r="QQH336" s="223"/>
      <c r="QQI336" s="223"/>
      <c r="QQJ336" s="333"/>
      <c r="QQK336" s="333"/>
      <c r="QQL336" s="223"/>
      <c r="QQM336" s="418"/>
      <c r="QQN336" s="418"/>
      <c r="QQO336" s="331"/>
      <c r="QQP336" s="332"/>
      <c r="QQQ336" s="418"/>
      <c r="QQR336" s="223"/>
      <c r="QQS336" s="223"/>
      <c r="QQT336" s="333"/>
      <c r="QQU336" s="333"/>
      <c r="QQV336" s="223"/>
      <c r="QQW336" s="418"/>
      <c r="QQX336" s="418"/>
      <c r="QQY336" s="331"/>
      <c r="QQZ336" s="332"/>
      <c r="QRA336" s="418"/>
      <c r="QRB336" s="223"/>
      <c r="QRC336" s="223"/>
      <c r="QRD336" s="333"/>
      <c r="QRE336" s="333"/>
      <c r="QRF336" s="223"/>
      <c r="QRG336" s="418"/>
      <c r="QRH336" s="418"/>
      <c r="QRI336" s="331"/>
      <c r="QRJ336" s="332"/>
      <c r="QRK336" s="418"/>
      <c r="QRL336" s="223"/>
      <c r="QRM336" s="223"/>
      <c r="QRN336" s="333"/>
      <c r="QRO336" s="333"/>
      <c r="QRP336" s="223"/>
      <c r="QRQ336" s="418"/>
      <c r="QRR336" s="418"/>
      <c r="QRS336" s="331"/>
      <c r="QRT336" s="332"/>
      <c r="QRU336" s="418"/>
      <c r="QRV336" s="223"/>
      <c r="QRW336" s="223"/>
      <c r="QRX336" s="333"/>
      <c r="QRY336" s="333"/>
      <c r="QRZ336" s="223"/>
      <c r="QSA336" s="418"/>
      <c r="QSB336" s="418"/>
      <c r="QSC336" s="331"/>
      <c r="QSD336" s="332"/>
      <c r="QSE336" s="418"/>
      <c r="QSF336" s="223"/>
      <c r="QSG336" s="223"/>
      <c r="QSH336" s="333"/>
      <c r="QSI336" s="333"/>
      <c r="QSJ336" s="223"/>
      <c r="QSK336" s="418"/>
      <c r="QSL336" s="418"/>
      <c r="QSM336" s="331"/>
      <c r="QSN336" s="332"/>
      <c r="QSO336" s="418"/>
      <c r="QSP336" s="223"/>
      <c r="QSQ336" s="223"/>
      <c r="QSR336" s="333"/>
      <c r="QSS336" s="333"/>
      <c r="QST336" s="223"/>
      <c r="QSU336" s="418"/>
      <c r="QSV336" s="418"/>
      <c r="QSW336" s="331"/>
      <c r="QSX336" s="332"/>
      <c r="QSY336" s="418"/>
      <c r="QSZ336" s="223"/>
      <c r="QTA336" s="223"/>
      <c r="QTB336" s="333"/>
      <c r="QTC336" s="333"/>
      <c r="QTD336" s="223"/>
      <c r="QTE336" s="418"/>
      <c r="QTF336" s="418"/>
      <c r="QTG336" s="331"/>
      <c r="QTH336" s="332"/>
      <c r="QTI336" s="418"/>
      <c r="QTJ336" s="223"/>
      <c r="QTK336" s="223"/>
      <c r="QTL336" s="333"/>
      <c r="QTM336" s="333"/>
      <c r="QTN336" s="223"/>
      <c r="QTO336" s="418"/>
      <c r="QTP336" s="418"/>
      <c r="QTQ336" s="331"/>
      <c r="QTR336" s="332"/>
      <c r="QTS336" s="418"/>
      <c r="QTT336" s="223"/>
      <c r="QTU336" s="223"/>
      <c r="QTV336" s="333"/>
      <c r="QTW336" s="333"/>
      <c r="QTX336" s="223"/>
      <c r="QTY336" s="418"/>
      <c r="QTZ336" s="418"/>
      <c r="QUA336" s="331"/>
      <c r="QUB336" s="332"/>
      <c r="QUC336" s="418"/>
      <c r="QUD336" s="223"/>
      <c r="QUE336" s="223"/>
      <c r="QUF336" s="333"/>
      <c r="QUG336" s="333"/>
      <c r="QUH336" s="223"/>
      <c r="QUI336" s="418"/>
      <c r="QUJ336" s="418"/>
      <c r="QUK336" s="331"/>
      <c r="QUL336" s="332"/>
      <c r="QUM336" s="418"/>
      <c r="QUN336" s="223"/>
      <c r="QUO336" s="223"/>
      <c r="QUP336" s="333"/>
      <c r="QUQ336" s="333"/>
      <c r="QUR336" s="223"/>
      <c r="QUS336" s="418"/>
      <c r="QUT336" s="418"/>
      <c r="QUU336" s="331"/>
      <c r="QUV336" s="332"/>
      <c r="QUW336" s="418"/>
      <c r="QUX336" s="223"/>
      <c r="QUY336" s="223"/>
      <c r="QUZ336" s="333"/>
      <c r="QVA336" s="333"/>
      <c r="QVB336" s="223"/>
      <c r="QVC336" s="418"/>
      <c r="QVD336" s="418"/>
      <c r="QVE336" s="331"/>
      <c r="QVF336" s="332"/>
      <c r="QVG336" s="418"/>
      <c r="QVH336" s="223"/>
      <c r="QVI336" s="223"/>
      <c r="QVJ336" s="333"/>
      <c r="QVK336" s="333"/>
      <c r="QVL336" s="223"/>
      <c r="QVM336" s="418"/>
      <c r="QVN336" s="418"/>
      <c r="QVO336" s="331"/>
      <c r="QVP336" s="332"/>
      <c r="QVQ336" s="418"/>
      <c r="QVR336" s="223"/>
      <c r="QVS336" s="223"/>
      <c r="QVT336" s="333"/>
      <c r="QVU336" s="333"/>
      <c r="QVV336" s="223"/>
      <c r="QVW336" s="418"/>
      <c r="QVX336" s="418"/>
      <c r="QVY336" s="331"/>
      <c r="QVZ336" s="332"/>
      <c r="QWA336" s="418"/>
      <c r="QWB336" s="223"/>
      <c r="QWC336" s="223"/>
      <c r="QWD336" s="333"/>
      <c r="QWE336" s="333"/>
      <c r="QWF336" s="223"/>
      <c r="QWG336" s="418"/>
      <c r="QWH336" s="418"/>
      <c r="QWI336" s="331"/>
      <c r="QWJ336" s="332"/>
      <c r="QWK336" s="418"/>
      <c r="QWL336" s="223"/>
      <c r="QWM336" s="223"/>
      <c r="QWN336" s="333"/>
      <c r="QWO336" s="333"/>
      <c r="QWP336" s="223"/>
      <c r="QWQ336" s="418"/>
      <c r="QWR336" s="418"/>
      <c r="QWS336" s="331"/>
      <c r="QWT336" s="332"/>
      <c r="QWU336" s="418"/>
      <c r="QWV336" s="223"/>
      <c r="QWW336" s="223"/>
      <c r="QWX336" s="333"/>
      <c r="QWY336" s="333"/>
      <c r="QWZ336" s="223"/>
      <c r="QXA336" s="418"/>
      <c r="QXB336" s="418"/>
      <c r="QXC336" s="331"/>
      <c r="QXD336" s="332"/>
      <c r="QXE336" s="418"/>
      <c r="QXF336" s="223"/>
      <c r="QXG336" s="223"/>
      <c r="QXH336" s="333"/>
      <c r="QXI336" s="333"/>
      <c r="QXJ336" s="223"/>
      <c r="QXK336" s="418"/>
      <c r="QXL336" s="418"/>
      <c r="QXM336" s="331"/>
      <c r="QXN336" s="332"/>
      <c r="QXO336" s="418"/>
      <c r="QXP336" s="223"/>
      <c r="QXQ336" s="223"/>
      <c r="QXR336" s="333"/>
      <c r="QXS336" s="333"/>
      <c r="QXT336" s="223"/>
      <c r="QXU336" s="418"/>
      <c r="QXV336" s="418"/>
      <c r="QXW336" s="331"/>
      <c r="QXX336" s="332"/>
      <c r="QXY336" s="418"/>
      <c r="QXZ336" s="223"/>
      <c r="QYA336" s="223"/>
      <c r="QYB336" s="333"/>
      <c r="QYC336" s="333"/>
      <c r="QYD336" s="223"/>
      <c r="QYE336" s="418"/>
      <c r="QYF336" s="418"/>
      <c r="QYG336" s="331"/>
      <c r="QYH336" s="332"/>
      <c r="QYI336" s="418"/>
      <c r="QYJ336" s="223"/>
      <c r="QYK336" s="223"/>
      <c r="QYL336" s="333"/>
      <c r="QYM336" s="333"/>
      <c r="QYN336" s="223"/>
      <c r="QYO336" s="418"/>
      <c r="QYP336" s="418"/>
      <c r="QYQ336" s="331"/>
      <c r="QYR336" s="332"/>
      <c r="QYS336" s="418"/>
      <c r="QYT336" s="223"/>
      <c r="QYU336" s="223"/>
      <c r="QYV336" s="333"/>
      <c r="QYW336" s="333"/>
      <c r="QYX336" s="223"/>
      <c r="QYY336" s="418"/>
      <c r="QYZ336" s="418"/>
      <c r="QZA336" s="331"/>
      <c r="QZB336" s="332"/>
      <c r="QZC336" s="418"/>
      <c r="QZD336" s="223"/>
      <c r="QZE336" s="223"/>
      <c r="QZF336" s="333"/>
      <c r="QZG336" s="333"/>
      <c r="QZH336" s="223"/>
      <c r="QZI336" s="418"/>
      <c r="QZJ336" s="418"/>
      <c r="QZK336" s="331"/>
      <c r="QZL336" s="332"/>
      <c r="QZM336" s="418"/>
      <c r="QZN336" s="223"/>
      <c r="QZO336" s="223"/>
      <c r="QZP336" s="333"/>
      <c r="QZQ336" s="333"/>
      <c r="QZR336" s="223"/>
      <c r="QZS336" s="418"/>
      <c r="QZT336" s="418"/>
      <c r="QZU336" s="331"/>
      <c r="QZV336" s="332"/>
      <c r="QZW336" s="418"/>
      <c r="QZX336" s="223"/>
      <c r="QZY336" s="223"/>
      <c r="QZZ336" s="333"/>
      <c r="RAA336" s="333"/>
      <c r="RAB336" s="223"/>
      <c r="RAC336" s="418"/>
      <c r="RAD336" s="418"/>
      <c r="RAE336" s="331"/>
      <c r="RAF336" s="332"/>
      <c r="RAG336" s="418"/>
      <c r="RAH336" s="223"/>
      <c r="RAI336" s="223"/>
      <c r="RAJ336" s="333"/>
      <c r="RAK336" s="333"/>
      <c r="RAL336" s="223"/>
      <c r="RAM336" s="418"/>
      <c r="RAN336" s="418"/>
      <c r="RAO336" s="331"/>
      <c r="RAP336" s="332"/>
      <c r="RAQ336" s="418"/>
      <c r="RAR336" s="223"/>
      <c r="RAS336" s="223"/>
      <c r="RAT336" s="333"/>
      <c r="RAU336" s="333"/>
      <c r="RAV336" s="223"/>
      <c r="RAW336" s="418"/>
      <c r="RAX336" s="418"/>
      <c r="RAY336" s="331"/>
      <c r="RAZ336" s="332"/>
      <c r="RBA336" s="418"/>
      <c r="RBB336" s="223"/>
      <c r="RBC336" s="223"/>
      <c r="RBD336" s="333"/>
      <c r="RBE336" s="333"/>
      <c r="RBF336" s="223"/>
      <c r="RBG336" s="418"/>
      <c r="RBH336" s="418"/>
      <c r="RBI336" s="331"/>
      <c r="RBJ336" s="332"/>
      <c r="RBK336" s="418"/>
      <c r="RBL336" s="223"/>
      <c r="RBM336" s="223"/>
      <c r="RBN336" s="333"/>
      <c r="RBO336" s="333"/>
      <c r="RBP336" s="223"/>
      <c r="RBQ336" s="418"/>
      <c r="RBR336" s="418"/>
      <c r="RBS336" s="331"/>
      <c r="RBT336" s="332"/>
      <c r="RBU336" s="418"/>
      <c r="RBV336" s="223"/>
      <c r="RBW336" s="223"/>
      <c r="RBX336" s="333"/>
      <c r="RBY336" s="333"/>
      <c r="RBZ336" s="223"/>
      <c r="RCA336" s="418"/>
      <c r="RCB336" s="418"/>
      <c r="RCC336" s="331"/>
      <c r="RCD336" s="332"/>
      <c r="RCE336" s="418"/>
      <c r="RCF336" s="223"/>
      <c r="RCG336" s="223"/>
      <c r="RCH336" s="333"/>
      <c r="RCI336" s="333"/>
      <c r="RCJ336" s="223"/>
      <c r="RCK336" s="418"/>
      <c r="RCL336" s="418"/>
      <c r="RCM336" s="331"/>
      <c r="RCN336" s="332"/>
      <c r="RCO336" s="418"/>
      <c r="RCP336" s="223"/>
      <c r="RCQ336" s="223"/>
      <c r="RCR336" s="333"/>
      <c r="RCS336" s="333"/>
      <c r="RCT336" s="223"/>
      <c r="RCU336" s="418"/>
      <c r="RCV336" s="418"/>
      <c r="RCW336" s="331"/>
      <c r="RCX336" s="332"/>
      <c r="RCY336" s="418"/>
      <c r="RCZ336" s="223"/>
      <c r="RDA336" s="223"/>
      <c r="RDB336" s="333"/>
      <c r="RDC336" s="333"/>
      <c r="RDD336" s="223"/>
      <c r="RDE336" s="418"/>
      <c r="RDF336" s="418"/>
      <c r="RDG336" s="331"/>
      <c r="RDH336" s="332"/>
      <c r="RDI336" s="418"/>
      <c r="RDJ336" s="223"/>
      <c r="RDK336" s="223"/>
      <c r="RDL336" s="333"/>
      <c r="RDM336" s="333"/>
      <c r="RDN336" s="223"/>
      <c r="RDO336" s="418"/>
      <c r="RDP336" s="418"/>
      <c r="RDQ336" s="331"/>
      <c r="RDR336" s="332"/>
      <c r="RDS336" s="418"/>
      <c r="RDT336" s="223"/>
      <c r="RDU336" s="223"/>
      <c r="RDV336" s="333"/>
      <c r="RDW336" s="333"/>
      <c r="RDX336" s="223"/>
      <c r="RDY336" s="418"/>
      <c r="RDZ336" s="418"/>
      <c r="REA336" s="331"/>
      <c r="REB336" s="332"/>
      <c r="REC336" s="418"/>
      <c r="RED336" s="223"/>
      <c r="REE336" s="223"/>
      <c r="REF336" s="333"/>
      <c r="REG336" s="333"/>
      <c r="REH336" s="223"/>
      <c r="REI336" s="418"/>
      <c r="REJ336" s="418"/>
      <c r="REK336" s="331"/>
      <c r="REL336" s="332"/>
      <c r="REM336" s="418"/>
      <c r="REN336" s="223"/>
      <c r="REO336" s="223"/>
      <c r="REP336" s="333"/>
      <c r="REQ336" s="333"/>
      <c r="RER336" s="223"/>
      <c r="RES336" s="418"/>
      <c r="RET336" s="418"/>
      <c r="REU336" s="331"/>
      <c r="REV336" s="332"/>
      <c r="REW336" s="418"/>
      <c r="REX336" s="223"/>
      <c r="REY336" s="223"/>
      <c r="REZ336" s="333"/>
      <c r="RFA336" s="333"/>
      <c r="RFB336" s="223"/>
      <c r="RFC336" s="418"/>
      <c r="RFD336" s="418"/>
      <c r="RFE336" s="331"/>
      <c r="RFF336" s="332"/>
      <c r="RFG336" s="418"/>
      <c r="RFH336" s="223"/>
      <c r="RFI336" s="223"/>
      <c r="RFJ336" s="333"/>
      <c r="RFK336" s="333"/>
      <c r="RFL336" s="223"/>
      <c r="RFM336" s="418"/>
      <c r="RFN336" s="418"/>
      <c r="RFO336" s="331"/>
      <c r="RFP336" s="332"/>
      <c r="RFQ336" s="418"/>
      <c r="RFR336" s="223"/>
      <c r="RFS336" s="223"/>
      <c r="RFT336" s="333"/>
      <c r="RFU336" s="333"/>
      <c r="RFV336" s="223"/>
      <c r="RFW336" s="418"/>
      <c r="RFX336" s="418"/>
      <c r="RFY336" s="331"/>
      <c r="RFZ336" s="332"/>
      <c r="RGA336" s="418"/>
      <c r="RGB336" s="223"/>
      <c r="RGC336" s="223"/>
      <c r="RGD336" s="333"/>
      <c r="RGE336" s="333"/>
      <c r="RGF336" s="223"/>
      <c r="RGG336" s="418"/>
      <c r="RGH336" s="418"/>
      <c r="RGI336" s="331"/>
      <c r="RGJ336" s="332"/>
      <c r="RGK336" s="418"/>
      <c r="RGL336" s="223"/>
      <c r="RGM336" s="223"/>
      <c r="RGN336" s="333"/>
      <c r="RGO336" s="333"/>
      <c r="RGP336" s="223"/>
      <c r="RGQ336" s="418"/>
      <c r="RGR336" s="418"/>
      <c r="RGS336" s="331"/>
      <c r="RGT336" s="332"/>
      <c r="RGU336" s="418"/>
      <c r="RGV336" s="223"/>
      <c r="RGW336" s="223"/>
      <c r="RGX336" s="333"/>
      <c r="RGY336" s="333"/>
      <c r="RGZ336" s="223"/>
      <c r="RHA336" s="418"/>
      <c r="RHB336" s="418"/>
      <c r="RHC336" s="331"/>
      <c r="RHD336" s="332"/>
      <c r="RHE336" s="418"/>
      <c r="RHF336" s="223"/>
      <c r="RHG336" s="223"/>
      <c r="RHH336" s="333"/>
      <c r="RHI336" s="333"/>
      <c r="RHJ336" s="223"/>
      <c r="RHK336" s="418"/>
      <c r="RHL336" s="418"/>
      <c r="RHM336" s="331"/>
      <c r="RHN336" s="332"/>
      <c r="RHO336" s="418"/>
      <c r="RHP336" s="223"/>
      <c r="RHQ336" s="223"/>
      <c r="RHR336" s="333"/>
      <c r="RHS336" s="333"/>
      <c r="RHT336" s="223"/>
      <c r="RHU336" s="418"/>
      <c r="RHV336" s="418"/>
      <c r="RHW336" s="331"/>
      <c r="RHX336" s="332"/>
      <c r="RHY336" s="418"/>
      <c r="RHZ336" s="223"/>
      <c r="RIA336" s="223"/>
      <c r="RIB336" s="333"/>
      <c r="RIC336" s="333"/>
      <c r="RID336" s="223"/>
      <c r="RIE336" s="418"/>
      <c r="RIF336" s="418"/>
      <c r="RIG336" s="331"/>
      <c r="RIH336" s="332"/>
      <c r="RII336" s="418"/>
      <c r="RIJ336" s="223"/>
      <c r="RIK336" s="223"/>
      <c r="RIL336" s="333"/>
      <c r="RIM336" s="333"/>
      <c r="RIN336" s="223"/>
      <c r="RIO336" s="418"/>
      <c r="RIP336" s="418"/>
      <c r="RIQ336" s="331"/>
      <c r="RIR336" s="332"/>
      <c r="RIS336" s="418"/>
      <c r="RIT336" s="223"/>
      <c r="RIU336" s="223"/>
      <c r="RIV336" s="333"/>
      <c r="RIW336" s="333"/>
      <c r="RIX336" s="223"/>
      <c r="RIY336" s="418"/>
      <c r="RIZ336" s="418"/>
      <c r="RJA336" s="331"/>
      <c r="RJB336" s="332"/>
      <c r="RJC336" s="418"/>
      <c r="RJD336" s="223"/>
      <c r="RJE336" s="223"/>
      <c r="RJF336" s="333"/>
      <c r="RJG336" s="333"/>
      <c r="RJH336" s="223"/>
      <c r="RJI336" s="418"/>
      <c r="RJJ336" s="418"/>
      <c r="RJK336" s="331"/>
      <c r="RJL336" s="332"/>
      <c r="RJM336" s="418"/>
      <c r="RJN336" s="223"/>
      <c r="RJO336" s="223"/>
      <c r="RJP336" s="333"/>
      <c r="RJQ336" s="333"/>
      <c r="RJR336" s="223"/>
      <c r="RJS336" s="418"/>
      <c r="RJT336" s="418"/>
      <c r="RJU336" s="331"/>
      <c r="RJV336" s="332"/>
      <c r="RJW336" s="418"/>
      <c r="RJX336" s="223"/>
      <c r="RJY336" s="223"/>
      <c r="RJZ336" s="333"/>
      <c r="RKA336" s="333"/>
      <c r="RKB336" s="223"/>
      <c r="RKC336" s="418"/>
      <c r="RKD336" s="418"/>
      <c r="RKE336" s="331"/>
      <c r="RKF336" s="332"/>
      <c r="RKG336" s="418"/>
      <c r="RKH336" s="223"/>
      <c r="RKI336" s="223"/>
      <c r="RKJ336" s="333"/>
      <c r="RKK336" s="333"/>
      <c r="RKL336" s="223"/>
      <c r="RKM336" s="418"/>
      <c r="RKN336" s="418"/>
      <c r="RKO336" s="331"/>
      <c r="RKP336" s="332"/>
      <c r="RKQ336" s="418"/>
      <c r="RKR336" s="223"/>
      <c r="RKS336" s="223"/>
      <c r="RKT336" s="333"/>
      <c r="RKU336" s="333"/>
      <c r="RKV336" s="223"/>
      <c r="RKW336" s="418"/>
      <c r="RKX336" s="418"/>
      <c r="RKY336" s="331"/>
      <c r="RKZ336" s="332"/>
      <c r="RLA336" s="418"/>
      <c r="RLB336" s="223"/>
      <c r="RLC336" s="223"/>
      <c r="RLD336" s="333"/>
      <c r="RLE336" s="333"/>
      <c r="RLF336" s="223"/>
      <c r="RLG336" s="418"/>
      <c r="RLH336" s="418"/>
      <c r="RLI336" s="331"/>
      <c r="RLJ336" s="332"/>
      <c r="RLK336" s="418"/>
      <c r="RLL336" s="223"/>
      <c r="RLM336" s="223"/>
      <c r="RLN336" s="333"/>
      <c r="RLO336" s="333"/>
      <c r="RLP336" s="223"/>
      <c r="RLQ336" s="418"/>
      <c r="RLR336" s="418"/>
      <c r="RLS336" s="331"/>
      <c r="RLT336" s="332"/>
      <c r="RLU336" s="418"/>
      <c r="RLV336" s="223"/>
      <c r="RLW336" s="223"/>
      <c r="RLX336" s="333"/>
      <c r="RLY336" s="333"/>
      <c r="RLZ336" s="223"/>
      <c r="RMA336" s="418"/>
      <c r="RMB336" s="418"/>
      <c r="RMC336" s="331"/>
      <c r="RMD336" s="332"/>
      <c r="RME336" s="418"/>
      <c r="RMF336" s="223"/>
      <c r="RMG336" s="223"/>
      <c r="RMH336" s="333"/>
      <c r="RMI336" s="333"/>
      <c r="RMJ336" s="223"/>
      <c r="RMK336" s="418"/>
      <c r="RML336" s="418"/>
      <c r="RMM336" s="331"/>
      <c r="RMN336" s="332"/>
      <c r="RMO336" s="418"/>
      <c r="RMP336" s="223"/>
      <c r="RMQ336" s="223"/>
      <c r="RMR336" s="333"/>
      <c r="RMS336" s="333"/>
      <c r="RMT336" s="223"/>
      <c r="RMU336" s="418"/>
      <c r="RMV336" s="418"/>
      <c r="RMW336" s="331"/>
      <c r="RMX336" s="332"/>
      <c r="RMY336" s="418"/>
      <c r="RMZ336" s="223"/>
      <c r="RNA336" s="223"/>
      <c r="RNB336" s="333"/>
      <c r="RNC336" s="333"/>
      <c r="RND336" s="223"/>
      <c r="RNE336" s="418"/>
      <c r="RNF336" s="418"/>
      <c r="RNG336" s="331"/>
      <c r="RNH336" s="332"/>
      <c r="RNI336" s="418"/>
      <c r="RNJ336" s="223"/>
      <c r="RNK336" s="223"/>
      <c r="RNL336" s="333"/>
      <c r="RNM336" s="333"/>
      <c r="RNN336" s="223"/>
      <c r="RNO336" s="418"/>
      <c r="RNP336" s="418"/>
      <c r="RNQ336" s="331"/>
      <c r="RNR336" s="332"/>
      <c r="RNS336" s="418"/>
      <c r="RNT336" s="223"/>
      <c r="RNU336" s="223"/>
      <c r="RNV336" s="333"/>
      <c r="RNW336" s="333"/>
      <c r="RNX336" s="223"/>
      <c r="RNY336" s="418"/>
      <c r="RNZ336" s="418"/>
      <c r="ROA336" s="331"/>
      <c r="ROB336" s="332"/>
      <c r="ROC336" s="418"/>
      <c r="ROD336" s="223"/>
      <c r="ROE336" s="223"/>
      <c r="ROF336" s="333"/>
      <c r="ROG336" s="333"/>
      <c r="ROH336" s="223"/>
      <c r="ROI336" s="418"/>
      <c r="ROJ336" s="418"/>
      <c r="ROK336" s="331"/>
      <c r="ROL336" s="332"/>
      <c r="ROM336" s="418"/>
      <c r="RON336" s="223"/>
      <c r="ROO336" s="223"/>
      <c r="ROP336" s="333"/>
      <c r="ROQ336" s="333"/>
      <c r="ROR336" s="223"/>
      <c r="ROS336" s="418"/>
      <c r="ROT336" s="418"/>
      <c r="ROU336" s="331"/>
      <c r="ROV336" s="332"/>
      <c r="ROW336" s="418"/>
      <c r="ROX336" s="223"/>
      <c r="ROY336" s="223"/>
      <c r="ROZ336" s="333"/>
      <c r="RPA336" s="333"/>
      <c r="RPB336" s="223"/>
      <c r="RPC336" s="418"/>
      <c r="RPD336" s="418"/>
      <c r="RPE336" s="331"/>
      <c r="RPF336" s="332"/>
      <c r="RPG336" s="418"/>
      <c r="RPH336" s="223"/>
      <c r="RPI336" s="223"/>
      <c r="RPJ336" s="333"/>
      <c r="RPK336" s="333"/>
      <c r="RPL336" s="223"/>
      <c r="RPM336" s="418"/>
      <c r="RPN336" s="418"/>
      <c r="RPO336" s="331"/>
      <c r="RPP336" s="332"/>
      <c r="RPQ336" s="418"/>
      <c r="RPR336" s="223"/>
      <c r="RPS336" s="223"/>
      <c r="RPT336" s="333"/>
      <c r="RPU336" s="333"/>
      <c r="RPV336" s="223"/>
      <c r="RPW336" s="418"/>
      <c r="RPX336" s="418"/>
      <c r="RPY336" s="331"/>
      <c r="RPZ336" s="332"/>
      <c r="RQA336" s="418"/>
      <c r="RQB336" s="223"/>
      <c r="RQC336" s="223"/>
      <c r="RQD336" s="333"/>
      <c r="RQE336" s="333"/>
      <c r="RQF336" s="223"/>
      <c r="RQG336" s="418"/>
      <c r="RQH336" s="418"/>
      <c r="RQI336" s="331"/>
      <c r="RQJ336" s="332"/>
      <c r="RQK336" s="418"/>
      <c r="RQL336" s="223"/>
      <c r="RQM336" s="223"/>
      <c r="RQN336" s="333"/>
      <c r="RQO336" s="333"/>
      <c r="RQP336" s="223"/>
      <c r="RQQ336" s="418"/>
      <c r="RQR336" s="418"/>
      <c r="RQS336" s="331"/>
      <c r="RQT336" s="332"/>
      <c r="RQU336" s="418"/>
      <c r="RQV336" s="223"/>
      <c r="RQW336" s="223"/>
      <c r="RQX336" s="333"/>
      <c r="RQY336" s="333"/>
      <c r="RQZ336" s="223"/>
      <c r="RRA336" s="418"/>
      <c r="RRB336" s="418"/>
      <c r="RRC336" s="331"/>
      <c r="RRD336" s="332"/>
      <c r="RRE336" s="418"/>
      <c r="RRF336" s="223"/>
      <c r="RRG336" s="223"/>
      <c r="RRH336" s="333"/>
      <c r="RRI336" s="333"/>
      <c r="RRJ336" s="223"/>
      <c r="RRK336" s="418"/>
      <c r="RRL336" s="418"/>
      <c r="RRM336" s="331"/>
      <c r="RRN336" s="332"/>
      <c r="RRO336" s="418"/>
      <c r="RRP336" s="223"/>
      <c r="RRQ336" s="223"/>
      <c r="RRR336" s="333"/>
      <c r="RRS336" s="333"/>
      <c r="RRT336" s="223"/>
      <c r="RRU336" s="418"/>
      <c r="RRV336" s="418"/>
      <c r="RRW336" s="331"/>
      <c r="RRX336" s="332"/>
      <c r="RRY336" s="418"/>
      <c r="RRZ336" s="223"/>
      <c r="RSA336" s="223"/>
      <c r="RSB336" s="333"/>
      <c r="RSC336" s="333"/>
      <c r="RSD336" s="223"/>
      <c r="RSE336" s="418"/>
      <c r="RSF336" s="418"/>
      <c r="RSG336" s="331"/>
      <c r="RSH336" s="332"/>
      <c r="RSI336" s="418"/>
      <c r="RSJ336" s="223"/>
      <c r="RSK336" s="223"/>
      <c r="RSL336" s="333"/>
      <c r="RSM336" s="333"/>
      <c r="RSN336" s="223"/>
      <c r="RSO336" s="418"/>
      <c r="RSP336" s="418"/>
      <c r="RSQ336" s="331"/>
      <c r="RSR336" s="332"/>
      <c r="RSS336" s="418"/>
      <c r="RST336" s="223"/>
      <c r="RSU336" s="223"/>
      <c r="RSV336" s="333"/>
      <c r="RSW336" s="333"/>
      <c r="RSX336" s="223"/>
      <c r="RSY336" s="418"/>
      <c r="RSZ336" s="418"/>
      <c r="RTA336" s="331"/>
      <c r="RTB336" s="332"/>
      <c r="RTC336" s="418"/>
      <c r="RTD336" s="223"/>
      <c r="RTE336" s="223"/>
      <c r="RTF336" s="333"/>
      <c r="RTG336" s="333"/>
      <c r="RTH336" s="223"/>
      <c r="RTI336" s="418"/>
      <c r="RTJ336" s="418"/>
      <c r="RTK336" s="331"/>
      <c r="RTL336" s="332"/>
      <c r="RTM336" s="418"/>
      <c r="RTN336" s="223"/>
      <c r="RTO336" s="223"/>
      <c r="RTP336" s="333"/>
      <c r="RTQ336" s="333"/>
      <c r="RTR336" s="223"/>
      <c r="RTS336" s="418"/>
      <c r="RTT336" s="418"/>
      <c r="RTU336" s="331"/>
      <c r="RTV336" s="332"/>
      <c r="RTW336" s="418"/>
      <c r="RTX336" s="223"/>
      <c r="RTY336" s="223"/>
      <c r="RTZ336" s="333"/>
      <c r="RUA336" s="333"/>
      <c r="RUB336" s="223"/>
      <c r="RUC336" s="418"/>
      <c r="RUD336" s="418"/>
      <c r="RUE336" s="331"/>
      <c r="RUF336" s="332"/>
      <c r="RUG336" s="418"/>
      <c r="RUH336" s="223"/>
      <c r="RUI336" s="223"/>
      <c r="RUJ336" s="333"/>
      <c r="RUK336" s="333"/>
      <c r="RUL336" s="223"/>
      <c r="RUM336" s="418"/>
      <c r="RUN336" s="418"/>
      <c r="RUO336" s="331"/>
      <c r="RUP336" s="332"/>
      <c r="RUQ336" s="418"/>
      <c r="RUR336" s="223"/>
      <c r="RUS336" s="223"/>
      <c r="RUT336" s="333"/>
      <c r="RUU336" s="333"/>
      <c r="RUV336" s="223"/>
      <c r="RUW336" s="418"/>
      <c r="RUX336" s="418"/>
      <c r="RUY336" s="331"/>
      <c r="RUZ336" s="332"/>
      <c r="RVA336" s="418"/>
      <c r="RVB336" s="223"/>
      <c r="RVC336" s="223"/>
      <c r="RVD336" s="333"/>
      <c r="RVE336" s="333"/>
      <c r="RVF336" s="223"/>
      <c r="RVG336" s="418"/>
      <c r="RVH336" s="418"/>
      <c r="RVI336" s="331"/>
      <c r="RVJ336" s="332"/>
      <c r="RVK336" s="418"/>
      <c r="RVL336" s="223"/>
      <c r="RVM336" s="223"/>
      <c r="RVN336" s="333"/>
      <c r="RVO336" s="333"/>
      <c r="RVP336" s="223"/>
      <c r="RVQ336" s="418"/>
      <c r="RVR336" s="418"/>
      <c r="RVS336" s="331"/>
      <c r="RVT336" s="332"/>
      <c r="RVU336" s="418"/>
      <c r="RVV336" s="223"/>
      <c r="RVW336" s="223"/>
      <c r="RVX336" s="333"/>
      <c r="RVY336" s="333"/>
      <c r="RVZ336" s="223"/>
      <c r="RWA336" s="418"/>
      <c r="RWB336" s="418"/>
      <c r="RWC336" s="331"/>
      <c r="RWD336" s="332"/>
      <c r="RWE336" s="418"/>
      <c r="RWF336" s="223"/>
      <c r="RWG336" s="223"/>
      <c r="RWH336" s="333"/>
      <c r="RWI336" s="333"/>
      <c r="RWJ336" s="223"/>
      <c r="RWK336" s="418"/>
      <c r="RWL336" s="418"/>
      <c r="RWM336" s="331"/>
      <c r="RWN336" s="332"/>
      <c r="RWO336" s="418"/>
      <c r="RWP336" s="223"/>
      <c r="RWQ336" s="223"/>
      <c r="RWR336" s="333"/>
      <c r="RWS336" s="333"/>
      <c r="RWT336" s="223"/>
      <c r="RWU336" s="418"/>
      <c r="RWV336" s="418"/>
      <c r="RWW336" s="331"/>
      <c r="RWX336" s="332"/>
      <c r="RWY336" s="418"/>
      <c r="RWZ336" s="223"/>
      <c r="RXA336" s="223"/>
      <c r="RXB336" s="333"/>
      <c r="RXC336" s="333"/>
      <c r="RXD336" s="223"/>
      <c r="RXE336" s="418"/>
      <c r="RXF336" s="418"/>
      <c r="RXG336" s="331"/>
      <c r="RXH336" s="332"/>
      <c r="RXI336" s="418"/>
      <c r="RXJ336" s="223"/>
      <c r="RXK336" s="223"/>
      <c r="RXL336" s="333"/>
      <c r="RXM336" s="333"/>
      <c r="RXN336" s="223"/>
      <c r="RXO336" s="418"/>
      <c r="RXP336" s="418"/>
      <c r="RXQ336" s="331"/>
      <c r="RXR336" s="332"/>
      <c r="RXS336" s="418"/>
      <c r="RXT336" s="223"/>
      <c r="RXU336" s="223"/>
      <c r="RXV336" s="333"/>
      <c r="RXW336" s="333"/>
      <c r="RXX336" s="223"/>
      <c r="RXY336" s="418"/>
      <c r="RXZ336" s="418"/>
      <c r="RYA336" s="331"/>
      <c r="RYB336" s="332"/>
      <c r="RYC336" s="418"/>
      <c r="RYD336" s="223"/>
      <c r="RYE336" s="223"/>
      <c r="RYF336" s="333"/>
      <c r="RYG336" s="333"/>
      <c r="RYH336" s="223"/>
      <c r="RYI336" s="418"/>
      <c r="RYJ336" s="418"/>
      <c r="RYK336" s="331"/>
      <c r="RYL336" s="332"/>
      <c r="RYM336" s="418"/>
      <c r="RYN336" s="223"/>
      <c r="RYO336" s="223"/>
      <c r="RYP336" s="333"/>
      <c r="RYQ336" s="333"/>
      <c r="RYR336" s="223"/>
      <c r="RYS336" s="418"/>
      <c r="RYT336" s="418"/>
      <c r="RYU336" s="331"/>
      <c r="RYV336" s="332"/>
      <c r="RYW336" s="418"/>
      <c r="RYX336" s="223"/>
      <c r="RYY336" s="223"/>
      <c r="RYZ336" s="333"/>
      <c r="RZA336" s="333"/>
      <c r="RZB336" s="223"/>
      <c r="RZC336" s="418"/>
      <c r="RZD336" s="418"/>
      <c r="RZE336" s="331"/>
      <c r="RZF336" s="332"/>
      <c r="RZG336" s="418"/>
      <c r="RZH336" s="223"/>
      <c r="RZI336" s="223"/>
      <c r="RZJ336" s="333"/>
      <c r="RZK336" s="333"/>
      <c r="RZL336" s="223"/>
      <c r="RZM336" s="418"/>
      <c r="RZN336" s="418"/>
      <c r="RZO336" s="331"/>
      <c r="RZP336" s="332"/>
      <c r="RZQ336" s="418"/>
      <c r="RZR336" s="223"/>
      <c r="RZS336" s="223"/>
      <c r="RZT336" s="333"/>
      <c r="RZU336" s="333"/>
      <c r="RZV336" s="223"/>
      <c r="RZW336" s="418"/>
      <c r="RZX336" s="418"/>
      <c r="RZY336" s="331"/>
      <c r="RZZ336" s="332"/>
      <c r="SAA336" s="418"/>
      <c r="SAB336" s="223"/>
      <c r="SAC336" s="223"/>
      <c r="SAD336" s="333"/>
      <c r="SAE336" s="333"/>
      <c r="SAF336" s="223"/>
      <c r="SAG336" s="418"/>
      <c r="SAH336" s="418"/>
      <c r="SAI336" s="331"/>
      <c r="SAJ336" s="332"/>
      <c r="SAK336" s="418"/>
      <c r="SAL336" s="223"/>
      <c r="SAM336" s="223"/>
      <c r="SAN336" s="333"/>
      <c r="SAO336" s="333"/>
      <c r="SAP336" s="223"/>
      <c r="SAQ336" s="418"/>
      <c r="SAR336" s="418"/>
      <c r="SAS336" s="331"/>
      <c r="SAT336" s="332"/>
      <c r="SAU336" s="418"/>
      <c r="SAV336" s="223"/>
      <c r="SAW336" s="223"/>
      <c r="SAX336" s="333"/>
      <c r="SAY336" s="333"/>
      <c r="SAZ336" s="223"/>
      <c r="SBA336" s="418"/>
      <c r="SBB336" s="418"/>
      <c r="SBC336" s="331"/>
      <c r="SBD336" s="332"/>
      <c r="SBE336" s="418"/>
      <c r="SBF336" s="223"/>
      <c r="SBG336" s="223"/>
      <c r="SBH336" s="333"/>
      <c r="SBI336" s="333"/>
      <c r="SBJ336" s="223"/>
      <c r="SBK336" s="418"/>
      <c r="SBL336" s="418"/>
      <c r="SBM336" s="331"/>
      <c r="SBN336" s="332"/>
      <c r="SBO336" s="418"/>
      <c r="SBP336" s="223"/>
      <c r="SBQ336" s="223"/>
      <c r="SBR336" s="333"/>
      <c r="SBS336" s="333"/>
      <c r="SBT336" s="223"/>
      <c r="SBU336" s="418"/>
      <c r="SBV336" s="418"/>
      <c r="SBW336" s="331"/>
      <c r="SBX336" s="332"/>
      <c r="SBY336" s="418"/>
      <c r="SBZ336" s="223"/>
      <c r="SCA336" s="223"/>
      <c r="SCB336" s="333"/>
      <c r="SCC336" s="333"/>
      <c r="SCD336" s="223"/>
      <c r="SCE336" s="418"/>
      <c r="SCF336" s="418"/>
      <c r="SCG336" s="331"/>
      <c r="SCH336" s="332"/>
      <c r="SCI336" s="418"/>
      <c r="SCJ336" s="223"/>
      <c r="SCK336" s="223"/>
      <c r="SCL336" s="333"/>
      <c r="SCM336" s="333"/>
      <c r="SCN336" s="223"/>
      <c r="SCO336" s="418"/>
      <c r="SCP336" s="418"/>
      <c r="SCQ336" s="331"/>
      <c r="SCR336" s="332"/>
      <c r="SCS336" s="418"/>
      <c r="SCT336" s="223"/>
      <c r="SCU336" s="223"/>
      <c r="SCV336" s="333"/>
      <c r="SCW336" s="333"/>
      <c r="SCX336" s="223"/>
      <c r="SCY336" s="418"/>
      <c r="SCZ336" s="418"/>
      <c r="SDA336" s="331"/>
      <c r="SDB336" s="332"/>
      <c r="SDC336" s="418"/>
      <c r="SDD336" s="223"/>
      <c r="SDE336" s="223"/>
      <c r="SDF336" s="333"/>
      <c r="SDG336" s="333"/>
      <c r="SDH336" s="223"/>
      <c r="SDI336" s="418"/>
      <c r="SDJ336" s="418"/>
      <c r="SDK336" s="331"/>
      <c r="SDL336" s="332"/>
      <c r="SDM336" s="418"/>
      <c r="SDN336" s="223"/>
      <c r="SDO336" s="223"/>
      <c r="SDP336" s="333"/>
      <c r="SDQ336" s="333"/>
      <c r="SDR336" s="223"/>
      <c r="SDS336" s="418"/>
      <c r="SDT336" s="418"/>
      <c r="SDU336" s="331"/>
      <c r="SDV336" s="332"/>
      <c r="SDW336" s="418"/>
      <c r="SDX336" s="223"/>
      <c r="SDY336" s="223"/>
      <c r="SDZ336" s="333"/>
      <c r="SEA336" s="333"/>
      <c r="SEB336" s="223"/>
      <c r="SEC336" s="418"/>
      <c r="SED336" s="418"/>
      <c r="SEE336" s="331"/>
      <c r="SEF336" s="332"/>
      <c r="SEG336" s="418"/>
      <c r="SEH336" s="223"/>
      <c r="SEI336" s="223"/>
      <c r="SEJ336" s="333"/>
      <c r="SEK336" s="333"/>
      <c r="SEL336" s="223"/>
      <c r="SEM336" s="418"/>
      <c r="SEN336" s="418"/>
      <c r="SEO336" s="331"/>
      <c r="SEP336" s="332"/>
      <c r="SEQ336" s="418"/>
      <c r="SER336" s="223"/>
      <c r="SES336" s="223"/>
      <c r="SET336" s="333"/>
      <c r="SEU336" s="333"/>
      <c r="SEV336" s="223"/>
      <c r="SEW336" s="418"/>
      <c r="SEX336" s="418"/>
      <c r="SEY336" s="331"/>
      <c r="SEZ336" s="332"/>
      <c r="SFA336" s="418"/>
      <c r="SFB336" s="223"/>
      <c r="SFC336" s="223"/>
      <c r="SFD336" s="333"/>
      <c r="SFE336" s="333"/>
      <c r="SFF336" s="223"/>
      <c r="SFG336" s="418"/>
      <c r="SFH336" s="418"/>
      <c r="SFI336" s="331"/>
      <c r="SFJ336" s="332"/>
      <c r="SFK336" s="418"/>
      <c r="SFL336" s="223"/>
      <c r="SFM336" s="223"/>
      <c r="SFN336" s="333"/>
      <c r="SFO336" s="333"/>
      <c r="SFP336" s="223"/>
      <c r="SFQ336" s="418"/>
      <c r="SFR336" s="418"/>
      <c r="SFS336" s="331"/>
      <c r="SFT336" s="332"/>
      <c r="SFU336" s="418"/>
      <c r="SFV336" s="223"/>
      <c r="SFW336" s="223"/>
      <c r="SFX336" s="333"/>
      <c r="SFY336" s="333"/>
      <c r="SFZ336" s="223"/>
      <c r="SGA336" s="418"/>
      <c r="SGB336" s="418"/>
      <c r="SGC336" s="331"/>
      <c r="SGD336" s="332"/>
      <c r="SGE336" s="418"/>
      <c r="SGF336" s="223"/>
      <c r="SGG336" s="223"/>
      <c r="SGH336" s="333"/>
      <c r="SGI336" s="333"/>
      <c r="SGJ336" s="223"/>
      <c r="SGK336" s="418"/>
      <c r="SGL336" s="418"/>
      <c r="SGM336" s="331"/>
      <c r="SGN336" s="332"/>
      <c r="SGO336" s="418"/>
      <c r="SGP336" s="223"/>
      <c r="SGQ336" s="223"/>
      <c r="SGR336" s="333"/>
      <c r="SGS336" s="333"/>
      <c r="SGT336" s="223"/>
      <c r="SGU336" s="418"/>
      <c r="SGV336" s="418"/>
      <c r="SGW336" s="331"/>
      <c r="SGX336" s="332"/>
      <c r="SGY336" s="418"/>
      <c r="SGZ336" s="223"/>
      <c r="SHA336" s="223"/>
      <c r="SHB336" s="333"/>
      <c r="SHC336" s="333"/>
      <c r="SHD336" s="223"/>
      <c r="SHE336" s="418"/>
      <c r="SHF336" s="418"/>
      <c r="SHG336" s="331"/>
      <c r="SHH336" s="332"/>
      <c r="SHI336" s="418"/>
      <c r="SHJ336" s="223"/>
      <c r="SHK336" s="223"/>
      <c r="SHL336" s="333"/>
      <c r="SHM336" s="333"/>
      <c r="SHN336" s="223"/>
      <c r="SHO336" s="418"/>
      <c r="SHP336" s="418"/>
      <c r="SHQ336" s="331"/>
      <c r="SHR336" s="332"/>
      <c r="SHS336" s="418"/>
      <c r="SHT336" s="223"/>
      <c r="SHU336" s="223"/>
      <c r="SHV336" s="333"/>
      <c r="SHW336" s="333"/>
      <c r="SHX336" s="223"/>
      <c r="SHY336" s="418"/>
      <c r="SHZ336" s="418"/>
      <c r="SIA336" s="331"/>
      <c r="SIB336" s="332"/>
      <c r="SIC336" s="418"/>
      <c r="SID336" s="223"/>
      <c r="SIE336" s="223"/>
      <c r="SIF336" s="333"/>
      <c r="SIG336" s="333"/>
      <c r="SIH336" s="223"/>
      <c r="SII336" s="418"/>
      <c r="SIJ336" s="418"/>
      <c r="SIK336" s="331"/>
      <c r="SIL336" s="332"/>
      <c r="SIM336" s="418"/>
      <c r="SIN336" s="223"/>
      <c r="SIO336" s="223"/>
      <c r="SIP336" s="333"/>
      <c r="SIQ336" s="333"/>
      <c r="SIR336" s="223"/>
      <c r="SIS336" s="418"/>
      <c r="SIT336" s="418"/>
      <c r="SIU336" s="331"/>
      <c r="SIV336" s="332"/>
      <c r="SIW336" s="418"/>
      <c r="SIX336" s="223"/>
      <c r="SIY336" s="223"/>
      <c r="SIZ336" s="333"/>
      <c r="SJA336" s="333"/>
      <c r="SJB336" s="223"/>
      <c r="SJC336" s="418"/>
      <c r="SJD336" s="418"/>
      <c r="SJE336" s="331"/>
      <c r="SJF336" s="332"/>
      <c r="SJG336" s="418"/>
      <c r="SJH336" s="223"/>
      <c r="SJI336" s="223"/>
      <c r="SJJ336" s="333"/>
      <c r="SJK336" s="333"/>
      <c r="SJL336" s="223"/>
      <c r="SJM336" s="418"/>
      <c r="SJN336" s="418"/>
      <c r="SJO336" s="331"/>
      <c r="SJP336" s="332"/>
      <c r="SJQ336" s="418"/>
      <c r="SJR336" s="223"/>
      <c r="SJS336" s="223"/>
      <c r="SJT336" s="333"/>
      <c r="SJU336" s="333"/>
      <c r="SJV336" s="223"/>
      <c r="SJW336" s="418"/>
      <c r="SJX336" s="418"/>
      <c r="SJY336" s="331"/>
      <c r="SJZ336" s="332"/>
      <c r="SKA336" s="418"/>
      <c r="SKB336" s="223"/>
      <c r="SKC336" s="223"/>
      <c r="SKD336" s="333"/>
      <c r="SKE336" s="333"/>
      <c r="SKF336" s="223"/>
      <c r="SKG336" s="418"/>
      <c r="SKH336" s="418"/>
      <c r="SKI336" s="331"/>
      <c r="SKJ336" s="332"/>
      <c r="SKK336" s="418"/>
      <c r="SKL336" s="223"/>
      <c r="SKM336" s="223"/>
      <c r="SKN336" s="333"/>
      <c r="SKO336" s="333"/>
      <c r="SKP336" s="223"/>
      <c r="SKQ336" s="418"/>
      <c r="SKR336" s="418"/>
      <c r="SKS336" s="331"/>
      <c r="SKT336" s="332"/>
      <c r="SKU336" s="418"/>
      <c r="SKV336" s="223"/>
      <c r="SKW336" s="223"/>
      <c r="SKX336" s="333"/>
      <c r="SKY336" s="333"/>
      <c r="SKZ336" s="223"/>
      <c r="SLA336" s="418"/>
      <c r="SLB336" s="418"/>
      <c r="SLC336" s="331"/>
      <c r="SLD336" s="332"/>
      <c r="SLE336" s="418"/>
      <c r="SLF336" s="223"/>
      <c r="SLG336" s="223"/>
      <c r="SLH336" s="333"/>
      <c r="SLI336" s="333"/>
      <c r="SLJ336" s="223"/>
      <c r="SLK336" s="418"/>
      <c r="SLL336" s="418"/>
      <c r="SLM336" s="331"/>
      <c r="SLN336" s="332"/>
      <c r="SLO336" s="418"/>
      <c r="SLP336" s="223"/>
      <c r="SLQ336" s="223"/>
      <c r="SLR336" s="333"/>
      <c r="SLS336" s="333"/>
      <c r="SLT336" s="223"/>
      <c r="SLU336" s="418"/>
      <c r="SLV336" s="418"/>
      <c r="SLW336" s="331"/>
      <c r="SLX336" s="332"/>
      <c r="SLY336" s="418"/>
      <c r="SLZ336" s="223"/>
      <c r="SMA336" s="223"/>
      <c r="SMB336" s="333"/>
      <c r="SMC336" s="333"/>
      <c r="SMD336" s="223"/>
      <c r="SME336" s="418"/>
      <c r="SMF336" s="418"/>
      <c r="SMG336" s="331"/>
      <c r="SMH336" s="332"/>
      <c r="SMI336" s="418"/>
      <c r="SMJ336" s="223"/>
      <c r="SMK336" s="223"/>
      <c r="SML336" s="333"/>
      <c r="SMM336" s="333"/>
      <c r="SMN336" s="223"/>
      <c r="SMO336" s="418"/>
      <c r="SMP336" s="418"/>
      <c r="SMQ336" s="331"/>
      <c r="SMR336" s="332"/>
      <c r="SMS336" s="418"/>
      <c r="SMT336" s="223"/>
      <c r="SMU336" s="223"/>
      <c r="SMV336" s="333"/>
      <c r="SMW336" s="333"/>
      <c r="SMX336" s="223"/>
      <c r="SMY336" s="418"/>
      <c r="SMZ336" s="418"/>
      <c r="SNA336" s="331"/>
      <c r="SNB336" s="332"/>
      <c r="SNC336" s="418"/>
      <c r="SND336" s="223"/>
      <c r="SNE336" s="223"/>
      <c r="SNF336" s="333"/>
      <c r="SNG336" s="333"/>
      <c r="SNH336" s="223"/>
      <c r="SNI336" s="418"/>
      <c r="SNJ336" s="418"/>
      <c r="SNK336" s="331"/>
      <c r="SNL336" s="332"/>
      <c r="SNM336" s="418"/>
      <c r="SNN336" s="223"/>
      <c r="SNO336" s="223"/>
      <c r="SNP336" s="333"/>
      <c r="SNQ336" s="333"/>
      <c r="SNR336" s="223"/>
      <c r="SNS336" s="418"/>
      <c r="SNT336" s="418"/>
      <c r="SNU336" s="331"/>
      <c r="SNV336" s="332"/>
      <c r="SNW336" s="418"/>
      <c r="SNX336" s="223"/>
      <c r="SNY336" s="223"/>
      <c r="SNZ336" s="333"/>
      <c r="SOA336" s="333"/>
      <c r="SOB336" s="223"/>
      <c r="SOC336" s="418"/>
      <c r="SOD336" s="418"/>
      <c r="SOE336" s="331"/>
      <c r="SOF336" s="332"/>
      <c r="SOG336" s="418"/>
      <c r="SOH336" s="223"/>
      <c r="SOI336" s="223"/>
      <c r="SOJ336" s="333"/>
      <c r="SOK336" s="333"/>
      <c r="SOL336" s="223"/>
      <c r="SOM336" s="418"/>
      <c r="SON336" s="418"/>
      <c r="SOO336" s="331"/>
      <c r="SOP336" s="332"/>
      <c r="SOQ336" s="418"/>
      <c r="SOR336" s="223"/>
      <c r="SOS336" s="223"/>
      <c r="SOT336" s="333"/>
      <c r="SOU336" s="333"/>
      <c r="SOV336" s="223"/>
      <c r="SOW336" s="418"/>
      <c r="SOX336" s="418"/>
      <c r="SOY336" s="331"/>
      <c r="SOZ336" s="332"/>
      <c r="SPA336" s="418"/>
      <c r="SPB336" s="223"/>
      <c r="SPC336" s="223"/>
      <c r="SPD336" s="333"/>
      <c r="SPE336" s="333"/>
      <c r="SPF336" s="223"/>
      <c r="SPG336" s="418"/>
      <c r="SPH336" s="418"/>
      <c r="SPI336" s="331"/>
      <c r="SPJ336" s="332"/>
      <c r="SPK336" s="418"/>
      <c r="SPL336" s="223"/>
      <c r="SPM336" s="223"/>
      <c r="SPN336" s="333"/>
      <c r="SPO336" s="333"/>
      <c r="SPP336" s="223"/>
      <c r="SPQ336" s="418"/>
      <c r="SPR336" s="418"/>
      <c r="SPS336" s="331"/>
      <c r="SPT336" s="332"/>
      <c r="SPU336" s="418"/>
      <c r="SPV336" s="223"/>
      <c r="SPW336" s="223"/>
      <c r="SPX336" s="333"/>
      <c r="SPY336" s="333"/>
      <c r="SPZ336" s="223"/>
      <c r="SQA336" s="418"/>
      <c r="SQB336" s="418"/>
      <c r="SQC336" s="331"/>
      <c r="SQD336" s="332"/>
      <c r="SQE336" s="418"/>
      <c r="SQF336" s="223"/>
      <c r="SQG336" s="223"/>
      <c r="SQH336" s="333"/>
      <c r="SQI336" s="333"/>
      <c r="SQJ336" s="223"/>
      <c r="SQK336" s="418"/>
      <c r="SQL336" s="418"/>
      <c r="SQM336" s="331"/>
      <c r="SQN336" s="332"/>
      <c r="SQO336" s="418"/>
      <c r="SQP336" s="223"/>
      <c r="SQQ336" s="223"/>
      <c r="SQR336" s="333"/>
      <c r="SQS336" s="333"/>
      <c r="SQT336" s="223"/>
      <c r="SQU336" s="418"/>
      <c r="SQV336" s="418"/>
      <c r="SQW336" s="331"/>
      <c r="SQX336" s="332"/>
      <c r="SQY336" s="418"/>
      <c r="SQZ336" s="223"/>
      <c r="SRA336" s="223"/>
      <c r="SRB336" s="333"/>
      <c r="SRC336" s="333"/>
      <c r="SRD336" s="223"/>
      <c r="SRE336" s="418"/>
      <c r="SRF336" s="418"/>
      <c r="SRG336" s="331"/>
      <c r="SRH336" s="332"/>
      <c r="SRI336" s="418"/>
      <c r="SRJ336" s="223"/>
      <c r="SRK336" s="223"/>
      <c r="SRL336" s="333"/>
      <c r="SRM336" s="333"/>
      <c r="SRN336" s="223"/>
      <c r="SRO336" s="418"/>
      <c r="SRP336" s="418"/>
      <c r="SRQ336" s="331"/>
      <c r="SRR336" s="332"/>
      <c r="SRS336" s="418"/>
      <c r="SRT336" s="223"/>
      <c r="SRU336" s="223"/>
      <c r="SRV336" s="333"/>
      <c r="SRW336" s="333"/>
      <c r="SRX336" s="223"/>
      <c r="SRY336" s="418"/>
      <c r="SRZ336" s="418"/>
      <c r="SSA336" s="331"/>
      <c r="SSB336" s="332"/>
      <c r="SSC336" s="418"/>
      <c r="SSD336" s="223"/>
      <c r="SSE336" s="223"/>
      <c r="SSF336" s="333"/>
      <c r="SSG336" s="333"/>
      <c r="SSH336" s="223"/>
      <c r="SSI336" s="418"/>
      <c r="SSJ336" s="418"/>
      <c r="SSK336" s="331"/>
      <c r="SSL336" s="332"/>
      <c r="SSM336" s="418"/>
      <c r="SSN336" s="223"/>
      <c r="SSO336" s="223"/>
      <c r="SSP336" s="333"/>
      <c r="SSQ336" s="333"/>
      <c r="SSR336" s="223"/>
      <c r="SSS336" s="418"/>
      <c r="SST336" s="418"/>
      <c r="SSU336" s="331"/>
      <c r="SSV336" s="332"/>
      <c r="SSW336" s="418"/>
      <c r="SSX336" s="223"/>
      <c r="SSY336" s="223"/>
      <c r="SSZ336" s="333"/>
      <c r="STA336" s="333"/>
      <c r="STB336" s="223"/>
      <c r="STC336" s="418"/>
      <c r="STD336" s="418"/>
      <c r="STE336" s="331"/>
      <c r="STF336" s="332"/>
      <c r="STG336" s="418"/>
      <c r="STH336" s="223"/>
      <c r="STI336" s="223"/>
      <c r="STJ336" s="333"/>
      <c r="STK336" s="333"/>
      <c r="STL336" s="223"/>
      <c r="STM336" s="418"/>
      <c r="STN336" s="418"/>
      <c r="STO336" s="331"/>
      <c r="STP336" s="332"/>
      <c r="STQ336" s="418"/>
      <c r="STR336" s="223"/>
      <c r="STS336" s="223"/>
      <c r="STT336" s="333"/>
      <c r="STU336" s="333"/>
      <c r="STV336" s="223"/>
      <c r="STW336" s="418"/>
      <c r="STX336" s="418"/>
      <c r="STY336" s="331"/>
      <c r="STZ336" s="332"/>
      <c r="SUA336" s="418"/>
      <c r="SUB336" s="223"/>
      <c r="SUC336" s="223"/>
      <c r="SUD336" s="333"/>
      <c r="SUE336" s="333"/>
      <c r="SUF336" s="223"/>
      <c r="SUG336" s="418"/>
      <c r="SUH336" s="418"/>
      <c r="SUI336" s="331"/>
      <c r="SUJ336" s="332"/>
      <c r="SUK336" s="418"/>
      <c r="SUL336" s="223"/>
      <c r="SUM336" s="223"/>
      <c r="SUN336" s="333"/>
      <c r="SUO336" s="333"/>
      <c r="SUP336" s="223"/>
      <c r="SUQ336" s="418"/>
      <c r="SUR336" s="418"/>
      <c r="SUS336" s="331"/>
      <c r="SUT336" s="332"/>
      <c r="SUU336" s="418"/>
      <c r="SUV336" s="223"/>
      <c r="SUW336" s="223"/>
      <c r="SUX336" s="333"/>
      <c r="SUY336" s="333"/>
      <c r="SUZ336" s="223"/>
      <c r="SVA336" s="418"/>
      <c r="SVB336" s="418"/>
      <c r="SVC336" s="331"/>
      <c r="SVD336" s="332"/>
      <c r="SVE336" s="418"/>
      <c r="SVF336" s="223"/>
      <c r="SVG336" s="223"/>
      <c r="SVH336" s="333"/>
      <c r="SVI336" s="333"/>
      <c r="SVJ336" s="223"/>
      <c r="SVK336" s="418"/>
      <c r="SVL336" s="418"/>
      <c r="SVM336" s="331"/>
      <c r="SVN336" s="332"/>
      <c r="SVO336" s="418"/>
      <c r="SVP336" s="223"/>
      <c r="SVQ336" s="223"/>
      <c r="SVR336" s="333"/>
      <c r="SVS336" s="333"/>
      <c r="SVT336" s="223"/>
      <c r="SVU336" s="418"/>
      <c r="SVV336" s="418"/>
      <c r="SVW336" s="331"/>
      <c r="SVX336" s="332"/>
      <c r="SVY336" s="418"/>
      <c r="SVZ336" s="223"/>
      <c r="SWA336" s="223"/>
      <c r="SWB336" s="333"/>
      <c r="SWC336" s="333"/>
      <c r="SWD336" s="223"/>
      <c r="SWE336" s="418"/>
      <c r="SWF336" s="418"/>
      <c r="SWG336" s="331"/>
      <c r="SWH336" s="332"/>
      <c r="SWI336" s="418"/>
      <c r="SWJ336" s="223"/>
      <c r="SWK336" s="223"/>
      <c r="SWL336" s="333"/>
      <c r="SWM336" s="333"/>
      <c r="SWN336" s="223"/>
      <c r="SWO336" s="418"/>
      <c r="SWP336" s="418"/>
      <c r="SWQ336" s="331"/>
      <c r="SWR336" s="332"/>
      <c r="SWS336" s="418"/>
      <c r="SWT336" s="223"/>
      <c r="SWU336" s="223"/>
      <c r="SWV336" s="333"/>
      <c r="SWW336" s="333"/>
      <c r="SWX336" s="223"/>
      <c r="SWY336" s="418"/>
      <c r="SWZ336" s="418"/>
      <c r="SXA336" s="331"/>
      <c r="SXB336" s="332"/>
      <c r="SXC336" s="418"/>
      <c r="SXD336" s="223"/>
      <c r="SXE336" s="223"/>
      <c r="SXF336" s="333"/>
      <c r="SXG336" s="333"/>
      <c r="SXH336" s="223"/>
      <c r="SXI336" s="418"/>
      <c r="SXJ336" s="418"/>
      <c r="SXK336" s="331"/>
      <c r="SXL336" s="332"/>
      <c r="SXM336" s="418"/>
      <c r="SXN336" s="223"/>
      <c r="SXO336" s="223"/>
      <c r="SXP336" s="333"/>
      <c r="SXQ336" s="333"/>
      <c r="SXR336" s="223"/>
      <c r="SXS336" s="418"/>
      <c r="SXT336" s="418"/>
      <c r="SXU336" s="331"/>
      <c r="SXV336" s="332"/>
      <c r="SXW336" s="418"/>
      <c r="SXX336" s="223"/>
      <c r="SXY336" s="223"/>
      <c r="SXZ336" s="333"/>
      <c r="SYA336" s="333"/>
      <c r="SYB336" s="223"/>
      <c r="SYC336" s="418"/>
      <c r="SYD336" s="418"/>
      <c r="SYE336" s="331"/>
      <c r="SYF336" s="332"/>
      <c r="SYG336" s="418"/>
      <c r="SYH336" s="223"/>
      <c r="SYI336" s="223"/>
      <c r="SYJ336" s="333"/>
      <c r="SYK336" s="333"/>
      <c r="SYL336" s="223"/>
      <c r="SYM336" s="418"/>
      <c r="SYN336" s="418"/>
      <c r="SYO336" s="331"/>
      <c r="SYP336" s="332"/>
      <c r="SYQ336" s="418"/>
      <c r="SYR336" s="223"/>
      <c r="SYS336" s="223"/>
      <c r="SYT336" s="333"/>
      <c r="SYU336" s="333"/>
      <c r="SYV336" s="223"/>
      <c r="SYW336" s="418"/>
      <c r="SYX336" s="418"/>
      <c r="SYY336" s="331"/>
      <c r="SYZ336" s="332"/>
      <c r="SZA336" s="418"/>
      <c r="SZB336" s="223"/>
      <c r="SZC336" s="223"/>
      <c r="SZD336" s="333"/>
      <c r="SZE336" s="333"/>
      <c r="SZF336" s="223"/>
      <c r="SZG336" s="418"/>
      <c r="SZH336" s="418"/>
      <c r="SZI336" s="331"/>
      <c r="SZJ336" s="332"/>
      <c r="SZK336" s="418"/>
      <c r="SZL336" s="223"/>
      <c r="SZM336" s="223"/>
      <c r="SZN336" s="333"/>
      <c r="SZO336" s="333"/>
      <c r="SZP336" s="223"/>
      <c r="SZQ336" s="418"/>
      <c r="SZR336" s="418"/>
      <c r="SZS336" s="331"/>
      <c r="SZT336" s="332"/>
      <c r="SZU336" s="418"/>
      <c r="SZV336" s="223"/>
      <c r="SZW336" s="223"/>
      <c r="SZX336" s="333"/>
      <c r="SZY336" s="333"/>
      <c r="SZZ336" s="223"/>
      <c r="TAA336" s="418"/>
      <c r="TAB336" s="418"/>
      <c r="TAC336" s="331"/>
      <c r="TAD336" s="332"/>
      <c r="TAE336" s="418"/>
      <c r="TAF336" s="223"/>
      <c r="TAG336" s="223"/>
      <c r="TAH336" s="333"/>
      <c r="TAI336" s="333"/>
      <c r="TAJ336" s="223"/>
      <c r="TAK336" s="418"/>
      <c r="TAL336" s="418"/>
      <c r="TAM336" s="331"/>
      <c r="TAN336" s="332"/>
      <c r="TAO336" s="418"/>
      <c r="TAP336" s="223"/>
      <c r="TAQ336" s="223"/>
      <c r="TAR336" s="333"/>
      <c r="TAS336" s="333"/>
      <c r="TAT336" s="223"/>
      <c r="TAU336" s="418"/>
      <c r="TAV336" s="418"/>
      <c r="TAW336" s="331"/>
      <c r="TAX336" s="332"/>
      <c r="TAY336" s="418"/>
      <c r="TAZ336" s="223"/>
      <c r="TBA336" s="223"/>
      <c r="TBB336" s="333"/>
      <c r="TBC336" s="333"/>
      <c r="TBD336" s="223"/>
      <c r="TBE336" s="418"/>
      <c r="TBF336" s="418"/>
      <c r="TBG336" s="331"/>
      <c r="TBH336" s="332"/>
      <c r="TBI336" s="418"/>
      <c r="TBJ336" s="223"/>
      <c r="TBK336" s="223"/>
      <c r="TBL336" s="333"/>
      <c r="TBM336" s="333"/>
      <c r="TBN336" s="223"/>
      <c r="TBO336" s="418"/>
      <c r="TBP336" s="418"/>
      <c r="TBQ336" s="331"/>
      <c r="TBR336" s="332"/>
      <c r="TBS336" s="418"/>
      <c r="TBT336" s="223"/>
      <c r="TBU336" s="223"/>
      <c r="TBV336" s="333"/>
      <c r="TBW336" s="333"/>
      <c r="TBX336" s="223"/>
      <c r="TBY336" s="418"/>
      <c r="TBZ336" s="418"/>
      <c r="TCA336" s="331"/>
      <c r="TCB336" s="332"/>
      <c r="TCC336" s="418"/>
      <c r="TCD336" s="223"/>
      <c r="TCE336" s="223"/>
      <c r="TCF336" s="333"/>
      <c r="TCG336" s="333"/>
      <c r="TCH336" s="223"/>
      <c r="TCI336" s="418"/>
      <c r="TCJ336" s="418"/>
      <c r="TCK336" s="331"/>
      <c r="TCL336" s="332"/>
      <c r="TCM336" s="418"/>
      <c r="TCN336" s="223"/>
      <c r="TCO336" s="223"/>
      <c r="TCP336" s="333"/>
      <c r="TCQ336" s="333"/>
      <c r="TCR336" s="223"/>
      <c r="TCS336" s="418"/>
      <c r="TCT336" s="418"/>
      <c r="TCU336" s="331"/>
      <c r="TCV336" s="332"/>
      <c r="TCW336" s="418"/>
      <c r="TCX336" s="223"/>
      <c r="TCY336" s="223"/>
      <c r="TCZ336" s="333"/>
      <c r="TDA336" s="333"/>
      <c r="TDB336" s="223"/>
      <c r="TDC336" s="418"/>
      <c r="TDD336" s="418"/>
      <c r="TDE336" s="331"/>
      <c r="TDF336" s="332"/>
      <c r="TDG336" s="418"/>
      <c r="TDH336" s="223"/>
      <c r="TDI336" s="223"/>
      <c r="TDJ336" s="333"/>
      <c r="TDK336" s="333"/>
      <c r="TDL336" s="223"/>
      <c r="TDM336" s="418"/>
      <c r="TDN336" s="418"/>
      <c r="TDO336" s="331"/>
      <c r="TDP336" s="332"/>
      <c r="TDQ336" s="418"/>
      <c r="TDR336" s="223"/>
      <c r="TDS336" s="223"/>
      <c r="TDT336" s="333"/>
      <c r="TDU336" s="333"/>
      <c r="TDV336" s="223"/>
      <c r="TDW336" s="418"/>
      <c r="TDX336" s="418"/>
      <c r="TDY336" s="331"/>
      <c r="TDZ336" s="332"/>
      <c r="TEA336" s="418"/>
      <c r="TEB336" s="223"/>
      <c r="TEC336" s="223"/>
      <c r="TED336" s="333"/>
      <c r="TEE336" s="333"/>
      <c r="TEF336" s="223"/>
      <c r="TEG336" s="418"/>
      <c r="TEH336" s="418"/>
      <c r="TEI336" s="331"/>
      <c r="TEJ336" s="332"/>
      <c r="TEK336" s="418"/>
      <c r="TEL336" s="223"/>
      <c r="TEM336" s="223"/>
      <c r="TEN336" s="333"/>
      <c r="TEO336" s="333"/>
      <c r="TEP336" s="223"/>
      <c r="TEQ336" s="418"/>
      <c r="TER336" s="418"/>
      <c r="TES336" s="331"/>
      <c r="TET336" s="332"/>
      <c r="TEU336" s="418"/>
      <c r="TEV336" s="223"/>
      <c r="TEW336" s="223"/>
      <c r="TEX336" s="333"/>
      <c r="TEY336" s="333"/>
      <c r="TEZ336" s="223"/>
      <c r="TFA336" s="418"/>
      <c r="TFB336" s="418"/>
      <c r="TFC336" s="331"/>
      <c r="TFD336" s="332"/>
      <c r="TFE336" s="418"/>
      <c r="TFF336" s="223"/>
      <c r="TFG336" s="223"/>
      <c r="TFH336" s="333"/>
      <c r="TFI336" s="333"/>
      <c r="TFJ336" s="223"/>
      <c r="TFK336" s="418"/>
      <c r="TFL336" s="418"/>
      <c r="TFM336" s="331"/>
      <c r="TFN336" s="332"/>
      <c r="TFO336" s="418"/>
      <c r="TFP336" s="223"/>
      <c r="TFQ336" s="223"/>
      <c r="TFR336" s="333"/>
      <c r="TFS336" s="333"/>
      <c r="TFT336" s="223"/>
      <c r="TFU336" s="418"/>
      <c r="TFV336" s="418"/>
      <c r="TFW336" s="331"/>
      <c r="TFX336" s="332"/>
      <c r="TFY336" s="418"/>
      <c r="TFZ336" s="223"/>
      <c r="TGA336" s="223"/>
      <c r="TGB336" s="333"/>
      <c r="TGC336" s="333"/>
      <c r="TGD336" s="223"/>
      <c r="TGE336" s="418"/>
      <c r="TGF336" s="418"/>
      <c r="TGG336" s="331"/>
      <c r="TGH336" s="332"/>
      <c r="TGI336" s="418"/>
      <c r="TGJ336" s="223"/>
      <c r="TGK336" s="223"/>
      <c r="TGL336" s="333"/>
      <c r="TGM336" s="333"/>
      <c r="TGN336" s="223"/>
      <c r="TGO336" s="418"/>
      <c r="TGP336" s="418"/>
      <c r="TGQ336" s="331"/>
      <c r="TGR336" s="332"/>
      <c r="TGS336" s="418"/>
      <c r="TGT336" s="223"/>
      <c r="TGU336" s="223"/>
      <c r="TGV336" s="333"/>
      <c r="TGW336" s="333"/>
      <c r="TGX336" s="223"/>
      <c r="TGY336" s="418"/>
      <c r="TGZ336" s="418"/>
      <c r="THA336" s="331"/>
      <c r="THB336" s="332"/>
      <c r="THC336" s="418"/>
      <c r="THD336" s="223"/>
      <c r="THE336" s="223"/>
      <c r="THF336" s="333"/>
      <c r="THG336" s="333"/>
      <c r="THH336" s="223"/>
      <c r="THI336" s="418"/>
      <c r="THJ336" s="418"/>
      <c r="THK336" s="331"/>
      <c r="THL336" s="332"/>
      <c r="THM336" s="418"/>
      <c r="THN336" s="223"/>
      <c r="THO336" s="223"/>
      <c r="THP336" s="333"/>
      <c r="THQ336" s="333"/>
      <c r="THR336" s="223"/>
      <c r="THS336" s="418"/>
      <c r="THT336" s="418"/>
      <c r="THU336" s="331"/>
      <c r="THV336" s="332"/>
      <c r="THW336" s="418"/>
      <c r="THX336" s="223"/>
      <c r="THY336" s="223"/>
      <c r="THZ336" s="333"/>
      <c r="TIA336" s="333"/>
      <c r="TIB336" s="223"/>
      <c r="TIC336" s="418"/>
      <c r="TID336" s="418"/>
      <c r="TIE336" s="331"/>
      <c r="TIF336" s="332"/>
      <c r="TIG336" s="418"/>
      <c r="TIH336" s="223"/>
      <c r="TII336" s="223"/>
      <c r="TIJ336" s="333"/>
      <c r="TIK336" s="333"/>
      <c r="TIL336" s="223"/>
      <c r="TIM336" s="418"/>
      <c r="TIN336" s="418"/>
      <c r="TIO336" s="331"/>
      <c r="TIP336" s="332"/>
      <c r="TIQ336" s="418"/>
      <c r="TIR336" s="223"/>
      <c r="TIS336" s="223"/>
      <c r="TIT336" s="333"/>
      <c r="TIU336" s="333"/>
      <c r="TIV336" s="223"/>
      <c r="TIW336" s="418"/>
      <c r="TIX336" s="418"/>
      <c r="TIY336" s="331"/>
      <c r="TIZ336" s="332"/>
      <c r="TJA336" s="418"/>
      <c r="TJB336" s="223"/>
      <c r="TJC336" s="223"/>
      <c r="TJD336" s="333"/>
      <c r="TJE336" s="333"/>
      <c r="TJF336" s="223"/>
      <c r="TJG336" s="418"/>
      <c r="TJH336" s="418"/>
      <c r="TJI336" s="331"/>
      <c r="TJJ336" s="332"/>
      <c r="TJK336" s="418"/>
      <c r="TJL336" s="223"/>
      <c r="TJM336" s="223"/>
      <c r="TJN336" s="333"/>
      <c r="TJO336" s="333"/>
      <c r="TJP336" s="223"/>
      <c r="TJQ336" s="418"/>
      <c r="TJR336" s="418"/>
      <c r="TJS336" s="331"/>
      <c r="TJT336" s="332"/>
      <c r="TJU336" s="418"/>
      <c r="TJV336" s="223"/>
      <c r="TJW336" s="223"/>
      <c r="TJX336" s="333"/>
      <c r="TJY336" s="333"/>
      <c r="TJZ336" s="223"/>
      <c r="TKA336" s="418"/>
      <c r="TKB336" s="418"/>
      <c r="TKC336" s="331"/>
      <c r="TKD336" s="332"/>
      <c r="TKE336" s="418"/>
      <c r="TKF336" s="223"/>
      <c r="TKG336" s="223"/>
      <c r="TKH336" s="333"/>
      <c r="TKI336" s="333"/>
      <c r="TKJ336" s="223"/>
      <c r="TKK336" s="418"/>
      <c r="TKL336" s="418"/>
      <c r="TKM336" s="331"/>
      <c r="TKN336" s="332"/>
      <c r="TKO336" s="418"/>
      <c r="TKP336" s="223"/>
      <c r="TKQ336" s="223"/>
      <c r="TKR336" s="333"/>
      <c r="TKS336" s="333"/>
      <c r="TKT336" s="223"/>
      <c r="TKU336" s="418"/>
      <c r="TKV336" s="418"/>
      <c r="TKW336" s="331"/>
      <c r="TKX336" s="332"/>
      <c r="TKY336" s="418"/>
      <c r="TKZ336" s="223"/>
      <c r="TLA336" s="223"/>
      <c r="TLB336" s="333"/>
      <c r="TLC336" s="333"/>
      <c r="TLD336" s="223"/>
      <c r="TLE336" s="418"/>
      <c r="TLF336" s="418"/>
      <c r="TLG336" s="331"/>
      <c r="TLH336" s="332"/>
      <c r="TLI336" s="418"/>
      <c r="TLJ336" s="223"/>
      <c r="TLK336" s="223"/>
      <c r="TLL336" s="333"/>
      <c r="TLM336" s="333"/>
      <c r="TLN336" s="223"/>
      <c r="TLO336" s="418"/>
      <c r="TLP336" s="418"/>
      <c r="TLQ336" s="331"/>
      <c r="TLR336" s="332"/>
      <c r="TLS336" s="418"/>
      <c r="TLT336" s="223"/>
      <c r="TLU336" s="223"/>
      <c r="TLV336" s="333"/>
      <c r="TLW336" s="333"/>
      <c r="TLX336" s="223"/>
      <c r="TLY336" s="418"/>
      <c r="TLZ336" s="418"/>
      <c r="TMA336" s="331"/>
      <c r="TMB336" s="332"/>
      <c r="TMC336" s="418"/>
      <c r="TMD336" s="223"/>
      <c r="TME336" s="223"/>
      <c r="TMF336" s="333"/>
      <c r="TMG336" s="333"/>
      <c r="TMH336" s="223"/>
      <c r="TMI336" s="418"/>
      <c r="TMJ336" s="418"/>
      <c r="TMK336" s="331"/>
      <c r="TML336" s="332"/>
      <c r="TMM336" s="418"/>
      <c r="TMN336" s="223"/>
      <c r="TMO336" s="223"/>
      <c r="TMP336" s="333"/>
      <c r="TMQ336" s="333"/>
      <c r="TMR336" s="223"/>
      <c r="TMS336" s="418"/>
      <c r="TMT336" s="418"/>
      <c r="TMU336" s="331"/>
      <c r="TMV336" s="332"/>
      <c r="TMW336" s="418"/>
      <c r="TMX336" s="223"/>
      <c r="TMY336" s="223"/>
      <c r="TMZ336" s="333"/>
      <c r="TNA336" s="333"/>
      <c r="TNB336" s="223"/>
      <c r="TNC336" s="418"/>
      <c r="TND336" s="418"/>
      <c r="TNE336" s="331"/>
      <c r="TNF336" s="332"/>
      <c r="TNG336" s="418"/>
      <c r="TNH336" s="223"/>
      <c r="TNI336" s="223"/>
      <c r="TNJ336" s="333"/>
      <c r="TNK336" s="333"/>
      <c r="TNL336" s="223"/>
      <c r="TNM336" s="418"/>
      <c r="TNN336" s="418"/>
      <c r="TNO336" s="331"/>
      <c r="TNP336" s="332"/>
      <c r="TNQ336" s="418"/>
      <c r="TNR336" s="223"/>
      <c r="TNS336" s="223"/>
      <c r="TNT336" s="333"/>
      <c r="TNU336" s="333"/>
      <c r="TNV336" s="223"/>
      <c r="TNW336" s="418"/>
      <c r="TNX336" s="418"/>
      <c r="TNY336" s="331"/>
      <c r="TNZ336" s="332"/>
      <c r="TOA336" s="418"/>
      <c r="TOB336" s="223"/>
      <c r="TOC336" s="223"/>
      <c r="TOD336" s="333"/>
      <c r="TOE336" s="333"/>
      <c r="TOF336" s="223"/>
      <c r="TOG336" s="418"/>
      <c r="TOH336" s="418"/>
      <c r="TOI336" s="331"/>
      <c r="TOJ336" s="332"/>
      <c r="TOK336" s="418"/>
      <c r="TOL336" s="223"/>
      <c r="TOM336" s="223"/>
      <c r="TON336" s="333"/>
      <c r="TOO336" s="333"/>
      <c r="TOP336" s="223"/>
      <c r="TOQ336" s="418"/>
      <c r="TOR336" s="418"/>
      <c r="TOS336" s="331"/>
      <c r="TOT336" s="332"/>
      <c r="TOU336" s="418"/>
      <c r="TOV336" s="223"/>
      <c r="TOW336" s="223"/>
      <c r="TOX336" s="333"/>
      <c r="TOY336" s="333"/>
      <c r="TOZ336" s="223"/>
      <c r="TPA336" s="418"/>
      <c r="TPB336" s="418"/>
      <c r="TPC336" s="331"/>
      <c r="TPD336" s="332"/>
      <c r="TPE336" s="418"/>
      <c r="TPF336" s="223"/>
      <c r="TPG336" s="223"/>
      <c r="TPH336" s="333"/>
      <c r="TPI336" s="333"/>
      <c r="TPJ336" s="223"/>
      <c r="TPK336" s="418"/>
      <c r="TPL336" s="418"/>
      <c r="TPM336" s="331"/>
      <c r="TPN336" s="332"/>
      <c r="TPO336" s="418"/>
      <c r="TPP336" s="223"/>
      <c r="TPQ336" s="223"/>
      <c r="TPR336" s="333"/>
      <c r="TPS336" s="333"/>
      <c r="TPT336" s="223"/>
      <c r="TPU336" s="418"/>
      <c r="TPV336" s="418"/>
      <c r="TPW336" s="331"/>
      <c r="TPX336" s="332"/>
      <c r="TPY336" s="418"/>
      <c r="TPZ336" s="223"/>
      <c r="TQA336" s="223"/>
      <c r="TQB336" s="333"/>
      <c r="TQC336" s="333"/>
      <c r="TQD336" s="223"/>
      <c r="TQE336" s="418"/>
      <c r="TQF336" s="418"/>
      <c r="TQG336" s="331"/>
      <c r="TQH336" s="332"/>
      <c r="TQI336" s="418"/>
      <c r="TQJ336" s="223"/>
      <c r="TQK336" s="223"/>
      <c r="TQL336" s="333"/>
      <c r="TQM336" s="333"/>
      <c r="TQN336" s="223"/>
      <c r="TQO336" s="418"/>
      <c r="TQP336" s="418"/>
      <c r="TQQ336" s="331"/>
      <c r="TQR336" s="332"/>
      <c r="TQS336" s="418"/>
      <c r="TQT336" s="223"/>
      <c r="TQU336" s="223"/>
      <c r="TQV336" s="333"/>
      <c r="TQW336" s="333"/>
      <c r="TQX336" s="223"/>
      <c r="TQY336" s="418"/>
      <c r="TQZ336" s="418"/>
      <c r="TRA336" s="331"/>
      <c r="TRB336" s="332"/>
      <c r="TRC336" s="418"/>
      <c r="TRD336" s="223"/>
      <c r="TRE336" s="223"/>
      <c r="TRF336" s="333"/>
      <c r="TRG336" s="333"/>
      <c r="TRH336" s="223"/>
      <c r="TRI336" s="418"/>
      <c r="TRJ336" s="418"/>
      <c r="TRK336" s="331"/>
      <c r="TRL336" s="332"/>
      <c r="TRM336" s="418"/>
      <c r="TRN336" s="223"/>
      <c r="TRO336" s="223"/>
      <c r="TRP336" s="333"/>
      <c r="TRQ336" s="333"/>
      <c r="TRR336" s="223"/>
      <c r="TRS336" s="418"/>
      <c r="TRT336" s="418"/>
      <c r="TRU336" s="331"/>
      <c r="TRV336" s="332"/>
      <c r="TRW336" s="418"/>
      <c r="TRX336" s="223"/>
      <c r="TRY336" s="223"/>
      <c r="TRZ336" s="333"/>
      <c r="TSA336" s="333"/>
      <c r="TSB336" s="223"/>
      <c r="TSC336" s="418"/>
      <c r="TSD336" s="418"/>
      <c r="TSE336" s="331"/>
      <c r="TSF336" s="332"/>
      <c r="TSG336" s="418"/>
      <c r="TSH336" s="223"/>
      <c r="TSI336" s="223"/>
      <c r="TSJ336" s="333"/>
      <c r="TSK336" s="333"/>
      <c r="TSL336" s="223"/>
      <c r="TSM336" s="418"/>
      <c r="TSN336" s="418"/>
      <c r="TSO336" s="331"/>
      <c r="TSP336" s="332"/>
      <c r="TSQ336" s="418"/>
      <c r="TSR336" s="223"/>
      <c r="TSS336" s="223"/>
      <c r="TST336" s="333"/>
      <c r="TSU336" s="333"/>
      <c r="TSV336" s="223"/>
      <c r="TSW336" s="418"/>
      <c r="TSX336" s="418"/>
      <c r="TSY336" s="331"/>
      <c r="TSZ336" s="332"/>
      <c r="TTA336" s="418"/>
      <c r="TTB336" s="223"/>
      <c r="TTC336" s="223"/>
      <c r="TTD336" s="333"/>
      <c r="TTE336" s="333"/>
      <c r="TTF336" s="223"/>
      <c r="TTG336" s="418"/>
      <c r="TTH336" s="418"/>
      <c r="TTI336" s="331"/>
      <c r="TTJ336" s="332"/>
      <c r="TTK336" s="418"/>
      <c r="TTL336" s="223"/>
      <c r="TTM336" s="223"/>
      <c r="TTN336" s="333"/>
      <c r="TTO336" s="333"/>
      <c r="TTP336" s="223"/>
      <c r="TTQ336" s="418"/>
      <c r="TTR336" s="418"/>
      <c r="TTS336" s="331"/>
      <c r="TTT336" s="332"/>
      <c r="TTU336" s="418"/>
      <c r="TTV336" s="223"/>
      <c r="TTW336" s="223"/>
      <c r="TTX336" s="333"/>
      <c r="TTY336" s="333"/>
      <c r="TTZ336" s="223"/>
      <c r="TUA336" s="418"/>
      <c r="TUB336" s="418"/>
      <c r="TUC336" s="331"/>
      <c r="TUD336" s="332"/>
      <c r="TUE336" s="418"/>
      <c r="TUF336" s="223"/>
      <c r="TUG336" s="223"/>
      <c r="TUH336" s="333"/>
      <c r="TUI336" s="333"/>
      <c r="TUJ336" s="223"/>
      <c r="TUK336" s="418"/>
      <c r="TUL336" s="418"/>
      <c r="TUM336" s="331"/>
      <c r="TUN336" s="332"/>
      <c r="TUO336" s="418"/>
      <c r="TUP336" s="223"/>
      <c r="TUQ336" s="223"/>
      <c r="TUR336" s="333"/>
      <c r="TUS336" s="333"/>
      <c r="TUT336" s="223"/>
      <c r="TUU336" s="418"/>
      <c r="TUV336" s="418"/>
      <c r="TUW336" s="331"/>
      <c r="TUX336" s="332"/>
      <c r="TUY336" s="418"/>
      <c r="TUZ336" s="223"/>
      <c r="TVA336" s="223"/>
      <c r="TVB336" s="333"/>
      <c r="TVC336" s="333"/>
      <c r="TVD336" s="223"/>
      <c r="TVE336" s="418"/>
      <c r="TVF336" s="418"/>
      <c r="TVG336" s="331"/>
      <c r="TVH336" s="332"/>
      <c r="TVI336" s="418"/>
      <c r="TVJ336" s="223"/>
      <c r="TVK336" s="223"/>
      <c r="TVL336" s="333"/>
      <c r="TVM336" s="333"/>
      <c r="TVN336" s="223"/>
      <c r="TVO336" s="418"/>
      <c r="TVP336" s="418"/>
      <c r="TVQ336" s="331"/>
      <c r="TVR336" s="332"/>
      <c r="TVS336" s="418"/>
      <c r="TVT336" s="223"/>
      <c r="TVU336" s="223"/>
      <c r="TVV336" s="333"/>
      <c r="TVW336" s="333"/>
      <c r="TVX336" s="223"/>
      <c r="TVY336" s="418"/>
      <c r="TVZ336" s="418"/>
      <c r="TWA336" s="331"/>
      <c r="TWB336" s="332"/>
      <c r="TWC336" s="418"/>
      <c r="TWD336" s="223"/>
      <c r="TWE336" s="223"/>
      <c r="TWF336" s="333"/>
      <c r="TWG336" s="333"/>
      <c r="TWH336" s="223"/>
      <c r="TWI336" s="418"/>
      <c r="TWJ336" s="418"/>
      <c r="TWK336" s="331"/>
      <c r="TWL336" s="332"/>
      <c r="TWM336" s="418"/>
      <c r="TWN336" s="223"/>
      <c r="TWO336" s="223"/>
      <c r="TWP336" s="333"/>
      <c r="TWQ336" s="333"/>
      <c r="TWR336" s="223"/>
      <c r="TWS336" s="418"/>
      <c r="TWT336" s="418"/>
      <c r="TWU336" s="331"/>
      <c r="TWV336" s="332"/>
      <c r="TWW336" s="418"/>
      <c r="TWX336" s="223"/>
      <c r="TWY336" s="223"/>
      <c r="TWZ336" s="333"/>
      <c r="TXA336" s="333"/>
      <c r="TXB336" s="223"/>
      <c r="TXC336" s="418"/>
      <c r="TXD336" s="418"/>
      <c r="TXE336" s="331"/>
      <c r="TXF336" s="332"/>
      <c r="TXG336" s="418"/>
      <c r="TXH336" s="223"/>
      <c r="TXI336" s="223"/>
      <c r="TXJ336" s="333"/>
      <c r="TXK336" s="333"/>
      <c r="TXL336" s="223"/>
      <c r="TXM336" s="418"/>
      <c r="TXN336" s="418"/>
      <c r="TXO336" s="331"/>
      <c r="TXP336" s="332"/>
      <c r="TXQ336" s="418"/>
      <c r="TXR336" s="223"/>
      <c r="TXS336" s="223"/>
      <c r="TXT336" s="333"/>
      <c r="TXU336" s="333"/>
      <c r="TXV336" s="223"/>
      <c r="TXW336" s="418"/>
      <c r="TXX336" s="418"/>
      <c r="TXY336" s="331"/>
      <c r="TXZ336" s="332"/>
      <c r="TYA336" s="418"/>
      <c r="TYB336" s="223"/>
      <c r="TYC336" s="223"/>
      <c r="TYD336" s="333"/>
      <c r="TYE336" s="333"/>
      <c r="TYF336" s="223"/>
      <c r="TYG336" s="418"/>
      <c r="TYH336" s="418"/>
      <c r="TYI336" s="331"/>
      <c r="TYJ336" s="332"/>
      <c r="TYK336" s="418"/>
      <c r="TYL336" s="223"/>
      <c r="TYM336" s="223"/>
      <c r="TYN336" s="333"/>
      <c r="TYO336" s="333"/>
      <c r="TYP336" s="223"/>
      <c r="TYQ336" s="418"/>
      <c r="TYR336" s="418"/>
      <c r="TYS336" s="331"/>
      <c r="TYT336" s="332"/>
      <c r="TYU336" s="418"/>
      <c r="TYV336" s="223"/>
      <c r="TYW336" s="223"/>
      <c r="TYX336" s="333"/>
      <c r="TYY336" s="333"/>
      <c r="TYZ336" s="223"/>
      <c r="TZA336" s="418"/>
      <c r="TZB336" s="418"/>
      <c r="TZC336" s="331"/>
      <c r="TZD336" s="332"/>
      <c r="TZE336" s="418"/>
      <c r="TZF336" s="223"/>
      <c r="TZG336" s="223"/>
      <c r="TZH336" s="333"/>
      <c r="TZI336" s="333"/>
      <c r="TZJ336" s="223"/>
      <c r="TZK336" s="418"/>
      <c r="TZL336" s="418"/>
      <c r="TZM336" s="331"/>
      <c r="TZN336" s="332"/>
      <c r="TZO336" s="418"/>
      <c r="TZP336" s="223"/>
      <c r="TZQ336" s="223"/>
      <c r="TZR336" s="333"/>
      <c r="TZS336" s="333"/>
      <c r="TZT336" s="223"/>
      <c r="TZU336" s="418"/>
      <c r="TZV336" s="418"/>
      <c r="TZW336" s="331"/>
      <c r="TZX336" s="332"/>
      <c r="TZY336" s="418"/>
      <c r="TZZ336" s="223"/>
      <c r="UAA336" s="223"/>
      <c r="UAB336" s="333"/>
      <c r="UAC336" s="333"/>
      <c r="UAD336" s="223"/>
      <c r="UAE336" s="418"/>
      <c r="UAF336" s="418"/>
      <c r="UAG336" s="331"/>
      <c r="UAH336" s="332"/>
      <c r="UAI336" s="418"/>
      <c r="UAJ336" s="223"/>
      <c r="UAK336" s="223"/>
      <c r="UAL336" s="333"/>
      <c r="UAM336" s="333"/>
      <c r="UAN336" s="223"/>
      <c r="UAO336" s="418"/>
      <c r="UAP336" s="418"/>
      <c r="UAQ336" s="331"/>
      <c r="UAR336" s="332"/>
      <c r="UAS336" s="418"/>
      <c r="UAT336" s="223"/>
      <c r="UAU336" s="223"/>
      <c r="UAV336" s="333"/>
      <c r="UAW336" s="333"/>
      <c r="UAX336" s="223"/>
      <c r="UAY336" s="418"/>
      <c r="UAZ336" s="418"/>
      <c r="UBA336" s="331"/>
      <c r="UBB336" s="332"/>
      <c r="UBC336" s="418"/>
      <c r="UBD336" s="223"/>
      <c r="UBE336" s="223"/>
      <c r="UBF336" s="333"/>
      <c r="UBG336" s="333"/>
      <c r="UBH336" s="223"/>
      <c r="UBI336" s="418"/>
      <c r="UBJ336" s="418"/>
      <c r="UBK336" s="331"/>
      <c r="UBL336" s="332"/>
      <c r="UBM336" s="418"/>
      <c r="UBN336" s="223"/>
      <c r="UBO336" s="223"/>
      <c r="UBP336" s="333"/>
      <c r="UBQ336" s="333"/>
      <c r="UBR336" s="223"/>
      <c r="UBS336" s="418"/>
      <c r="UBT336" s="418"/>
      <c r="UBU336" s="331"/>
      <c r="UBV336" s="332"/>
      <c r="UBW336" s="418"/>
      <c r="UBX336" s="223"/>
      <c r="UBY336" s="223"/>
      <c r="UBZ336" s="333"/>
      <c r="UCA336" s="333"/>
      <c r="UCB336" s="223"/>
      <c r="UCC336" s="418"/>
      <c r="UCD336" s="418"/>
      <c r="UCE336" s="331"/>
      <c r="UCF336" s="332"/>
      <c r="UCG336" s="418"/>
      <c r="UCH336" s="223"/>
      <c r="UCI336" s="223"/>
      <c r="UCJ336" s="333"/>
      <c r="UCK336" s="333"/>
      <c r="UCL336" s="223"/>
      <c r="UCM336" s="418"/>
      <c r="UCN336" s="418"/>
      <c r="UCO336" s="331"/>
      <c r="UCP336" s="332"/>
      <c r="UCQ336" s="418"/>
      <c r="UCR336" s="223"/>
      <c r="UCS336" s="223"/>
      <c r="UCT336" s="333"/>
      <c r="UCU336" s="333"/>
      <c r="UCV336" s="223"/>
      <c r="UCW336" s="418"/>
      <c r="UCX336" s="418"/>
      <c r="UCY336" s="331"/>
      <c r="UCZ336" s="332"/>
      <c r="UDA336" s="418"/>
      <c r="UDB336" s="223"/>
      <c r="UDC336" s="223"/>
      <c r="UDD336" s="333"/>
      <c r="UDE336" s="333"/>
      <c r="UDF336" s="223"/>
      <c r="UDG336" s="418"/>
      <c r="UDH336" s="418"/>
      <c r="UDI336" s="331"/>
      <c r="UDJ336" s="332"/>
      <c r="UDK336" s="418"/>
      <c r="UDL336" s="223"/>
      <c r="UDM336" s="223"/>
      <c r="UDN336" s="333"/>
      <c r="UDO336" s="333"/>
      <c r="UDP336" s="223"/>
      <c r="UDQ336" s="418"/>
      <c r="UDR336" s="418"/>
      <c r="UDS336" s="331"/>
      <c r="UDT336" s="332"/>
      <c r="UDU336" s="418"/>
      <c r="UDV336" s="223"/>
      <c r="UDW336" s="223"/>
      <c r="UDX336" s="333"/>
      <c r="UDY336" s="333"/>
      <c r="UDZ336" s="223"/>
      <c r="UEA336" s="418"/>
      <c r="UEB336" s="418"/>
      <c r="UEC336" s="331"/>
      <c r="UED336" s="332"/>
      <c r="UEE336" s="418"/>
      <c r="UEF336" s="223"/>
      <c r="UEG336" s="223"/>
      <c r="UEH336" s="333"/>
      <c r="UEI336" s="333"/>
      <c r="UEJ336" s="223"/>
      <c r="UEK336" s="418"/>
      <c r="UEL336" s="418"/>
      <c r="UEM336" s="331"/>
      <c r="UEN336" s="332"/>
      <c r="UEO336" s="418"/>
      <c r="UEP336" s="223"/>
      <c r="UEQ336" s="223"/>
      <c r="UER336" s="333"/>
      <c r="UES336" s="333"/>
      <c r="UET336" s="223"/>
      <c r="UEU336" s="418"/>
      <c r="UEV336" s="418"/>
      <c r="UEW336" s="331"/>
      <c r="UEX336" s="332"/>
      <c r="UEY336" s="418"/>
      <c r="UEZ336" s="223"/>
      <c r="UFA336" s="223"/>
      <c r="UFB336" s="333"/>
      <c r="UFC336" s="333"/>
      <c r="UFD336" s="223"/>
      <c r="UFE336" s="418"/>
      <c r="UFF336" s="418"/>
      <c r="UFG336" s="331"/>
      <c r="UFH336" s="332"/>
      <c r="UFI336" s="418"/>
      <c r="UFJ336" s="223"/>
      <c r="UFK336" s="223"/>
      <c r="UFL336" s="333"/>
      <c r="UFM336" s="333"/>
      <c r="UFN336" s="223"/>
      <c r="UFO336" s="418"/>
      <c r="UFP336" s="418"/>
      <c r="UFQ336" s="331"/>
      <c r="UFR336" s="332"/>
      <c r="UFS336" s="418"/>
      <c r="UFT336" s="223"/>
      <c r="UFU336" s="223"/>
      <c r="UFV336" s="333"/>
      <c r="UFW336" s="333"/>
      <c r="UFX336" s="223"/>
      <c r="UFY336" s="418"/>
      <c r="UFZ336" s="418"/>
      <c r="UGA336" s="331"/>
      <c r="UGB336" s="332"/>
      <c r="UGC336" s="418"/>
      <c r="UGD336" s="223"/>
      <c r="UGE336" s="223"/>
      <c r="UGF336" s="333"/>
      <c r="UGG336" s="333"/>
      <c r="UGH336" s="223"/>
      <c r="UGI336" s="418"/>
      <c r="UGJ336" s="418"/>
      <c r="UGK336" s="331"/>
      <c r="UGL336" s="332"/>
      <c r="UGM336" s="418"/>
      <c r="UGN336" s="223"/>
      <c r="UGO336" s="223"/>
      <c r="UGP336" s="333"/>
      <c r="UGQ336" s="333"/>
      <c r="UGR336" s="223"/>
      <c r="UGS336" s="418"/>
      <c r="UGT336" s="418"/>
      <c r="UGU336" s="331"/>
      <c r="UGV336" s="332"/>
      <c r="UGW336" s="418"/>
      <c r="UGX336" s="223"/>
      <c r="UGY336" s="223"/>
      <c r="UGZ336" s="333"/>
      <c r="UHA336" s="333"/>
      <c r="UHB336" s="223"/>
      <c r="UHC336" s="418"/>
      <c r="UHD336" s="418"/>
      <c r="UHE336" s="331"/>
      <c r="UHF336" s="332"/>
      <c r="UHG336" s="418"/>
      <c r="UHH336" s="223"/>
      <c r="UHI336" s="223"/>
      <c r="UHJ336" s="333"/>
      <c r="UHK336" s="333"/>
      <c r="UHL336" s="223"/>
      <c r="UHM336" s="418"/>
      <c r="UHN336" s="418"/>
      <c r="UHO336" s="331"/>
      <c r="UHP336" s="332"/>
      <c r="UHQ336" s="418"/>
      <c r="UHR336" s="223"/>
      <c r="UHS336" s="223"/>
      <c r="UHT336" s="333"/>
      <c r="UHU336" s="333"/>
      <c r="UHV336" s="223"/>
      <c r="UHW336" s="418"/>
      <c r="UHX336" s="418"/>
      <c r="UHY336" s="331"/>
      <c r="UHZ336" s="332"/>
      <c r="UIA336" s="418"/>
      <c r="UIB336" s="223"/>
      <c r="UIC336" s="223"/>
      <c r="UID336" s="333"/>
      <c r="UIE336" s="333"/>
      <c r="UIF336" s="223"/>
      <c r="UIG336" s="418"/>
      <c r="UIH336" s="418"/>
      <c r="UII336" s="331"/>
      <c r="UIJ336" s="332"/>
      <c r="UIK336" s="418"/>
      <c r="UIL336" s="223"/>
      <c r="UIM336" s="223"/>
      <c r="UIN336" s="333"/>
      <c r="UIO336" s="333"/>
      <c r="UIP336" s="223"/>
      <c r="UIQ336" s="418"/>
      <c r="UIR336" s="418"/>
      <c r="UIS336" s="331"/>
      <c r="UIT336" s="332"/>
      <c r="UIU336" s="418"/>
      <c r="UIV336" s="223"/>
      <c r="UIW336" s="223"/>
      <c r="UIX336" s="333"/>
      <c r="UIY336" s="333"/>
      <c r="UIZ336" s="223"/>
      <c r="UJA336" s="418"/>
      <c r="UJB336" s="418"/>
      <c r="UJC336" s="331"/>
      <c r="UJD336" s="332"/>
      <c r="UJE336" s="418"/>
      <c r="UJF336" s="223"/>
      <c r="UJG336" s="223"/>
      <c r="UJH336" s="333"/>
      <c r="UJI336" s="333"/>
      <c r="UJJ336" s="223"/>
      <c r="UJK336" s="418"/>
      <c r="UJL336" s="418"/>
      <c r="UJM336" s="331"/>
      <c r="UJN336" s="332"/>
      <c r="UJO336" s="418"/>
      <c r="UJP336" s="223"/>
      <c r="UJQ336" s="223"/>
      <c r="UJR336" s="333"/>
      <c r="UJS336" s="333"/>
      <c r="UJT336" s="223"/>
      <c r="UJU336" s="418"/>
      <c r="UJV336" s="418"/>
      <c r="UJW336" s="331"/>
      <c r="UJX336" s="332"/>
      <c r="UJY336" s="418"/>
      <c r="UJZ336" s="223"/>
      <c r="UKA336" s="223"/>
      <c r="UKB336" s="333"/>
      <c r="UKC336" s="333"/>
      <c r="UKD336" s="223"/>
      <c r="UKE336" s="418"/>
      <c r="UKF336" s="418"/>
      <c r="UKG336" s="331"/>
      <c r="UKH336" s="332"/>
      <c r="UKI336" s="418"/>
      <c r="UKJ336" s="223"/>
      <c r="UKK336" s="223"/>
      <c r="UKL336" s="333"/>
      <c r="UKM336" s="333"/>
      <c r="UKN336" s="223"/>
      <c r="UKO336" s="418"/>
      <c r="UKP336" s="418"/>
      <c r="UKQ336" s="331"/>
      <c r="UKR336" s="332"/>
      <c r="UKS336" s="418"/>
      <c r="UKT336" s="223"/>
      <c r="UKU336" s="223"/>
      <c r="UKV336" s="333"/>
      <c r="UKW336" s="333"/>
      <c r="UKX336" s="223"/>
      <c r="UKY336" s="418"/>
      <c r="UKZ336" s="418"/>
      <c r="ULA336" s="331"/>
      <c r="ULB336" s="332"/>
      <c r="ULC336" s="418"/>
      <c r="ULD336" s="223"/>
      <c r="ULE336" s="223"/>
      <c r="ULF336" s="333"/>
      <c r="ULG336" s="333"/>
      <c r="ULH336" s="223"/>
      <c r="ULI336" s="418"/>
      <c r="ULJ336" s="418"/>
      <c r="ULK336" s="331"/>
      <c r="ULL336" s="332"/>
      <c r="ULM336" s="418"/>
      <c r="ULN336" s="223"/>
      <c r="ULO336" s="223"/>
      <c r="ULP336" s="333"/>
      <c r="ULQ336" s="333"/>
      <c r="ULR336" s="223"/>
      <c r="ULS336" s="418"/>
      <c r="ULT336" s="418"/>
      <c r="ULU336" s="331"/>
      <c r="ULV336" s="332"/>
      <c r="ULW336" s="418"/>
      <c r="ULX336" s="223"/>
      <c r="ULY336" s="223"/>
      <c r="ULZ336" s="333"/>
      <c r="UMA336" s="333"/>
      <c r="UMB336" s="223"/>
      <c r="UMC336" s="418"/>
      <c r="UMD336" s="418"/>
      <c r="UME336" s="331"/>
      <c r="UMF336" s="332"/>
      <c r="UMG336" s="418"/>
      <c r="UMH336" s="223"/>
      <c r="UMI336" s="223"/>
      <c r="UMJ336" s="333"/>
      <c r="UMK336" s="333"/>
      <c r="UML336" s="223"/>
      <c r="UMM336" s="418"/>
      <c r="UMN336" s="418"/>
      <c r="UMO336" s="331"/>
      <c r="UMP336" s="332"/>
      <c r="UMQ336" s="418"/>
      <c r="UMR336" s="223"/>
      <c r="UMS336" s="223"/>
      <c r="UMT336" s="333"/>
      <c r="UMU336" s="333"/>
      <c r="UMV336" s="223"/>
      <c r="UMW336" s="418"/>
      <c r="UMX336" s="418"/>
      <c r="UMY336" s="331"/>
      <c r="UMZ336" s="332"/>
      <c r="UNA336" s="418"/>
      <c r="UNB336" s="223"/>
      <c r="UNC336" s="223"/>
      <c r="UND336" s="333"/>
      <c r="UNE336" s="333"/>
      <c r="UNF336" s="223"/>
      <c r="UNG336" s="418"/>
      <c r="UNH336" s="418"/>
      <c r="UNI336" s="331"/>
      <c r="UNJ336" s="332"/>
      <c r="UNK336" s="418"/>
      <c r="UNL336" s="223"/>
      <c r="UNM336" s="223"/>
      <c r="UNN336" s="333"/>
      <c r="UNO336" s="333"/>
      <c r="UNP336" s="223"/>
      <c r="UNQ336" s="418"/>
      <c r="UNR336" s="418"/>
      <c r="UNS336" s="331"/>
      <c r="UNT336" s="332"/>
      <c r="UNU336" s="418"/>
      <c r="UNV336" s="223"/>
      <c r="UNW336" s="223"/>
      <c r="UNX336" s="333"/>
      <c r="UNY336" s="333"/>
      <c r="UNZ336" s="223"/>
      <c r="UOA336" s="418"/>
      <c r="UOB336" s="418"/>
      <c r="UOC336" s="331"/>
      <c r="UOD336" s="332"/>
      <c r="UOE336" s="418"/>
      <c r="UOF336" s="223"/>
      <c r="UOG336" s="223"/>
      <c r="UOH336" s="333"/>
      <c r="UOI336" s="333"/>
      <c r="UOJ336" s="223"/>
      <c r="UOK336" s="418"/>
      <c r="UOL336" s="418"/>
      <c r="UOM336" s="331"/>
      <c r="UON336" s="332"/>
      <c r="UOO336" s="418"/>
      <c r="UOP336" s="223"/>
      <c r="UOQ336" s="223"/>
      <c r="UOR336" s="333"/>
      <c r="UOS336" s="333"/>
      <c r="UOT336" s="223"/>
      <c r="UOU336" s="418"/>
      <c r="UOV336" s="418"/>
      <c r="UOW336" s="331"/>
      <c r="UOX336" s="332"/>
      <c r="UOY336" s="418"/>
      <c r="UOZ336" s="223"/>
      <c r="UPA336" s="223"/>
      <c r="UPB336" s="333"/>
      <c r="UPC336" s="333"/>
      <c r="UPD336" s="223"/>
      <c r="UPE336" s="418"/>
      <c r="UPF336" s="418"/>
      <c r="UPG336" s="331"/>
      <c r="UPH336" s="332"/>
      <c r="UPI336" s="418"/>
      <c r="UPJ336" s="223"/>
      <c r="UPK336" s="223"/>
      <c r="UPL336" s="333"/>
      <c r="UPM336" s="333"/>
      <c r="UPN336" s="223"/>
      <c r="UPO336" s="418"/>
      <c r="UPP336" s="418"/>
      <c r="UPQ336" s="331"/>
      <c r="UPR336" s="332"/>
      <c r="UPS336" s="418"/>
      <c r="UPT336" s="223"/>
      <c r="UPU336" s="223"/>
      <c r="UPV336" s="333"/>
      <c r="UPW336" s="333"/>
      <c r="UPX336" s="223"/>
      <c r="UPY336" s="418"/>
      <c r="UPZ336" s="418"/>
      <c r="UQA336" s="331"/>
      <c r="UQB336" s="332"/>
      <c r="UQC336" s="418"/>
      <c r="UQD336" s="223"/>
      <c r="UQE336" s="223"/>
      <c r="UQF336" s="333"/>
      <c r="UQG336" s="333"/>
      <c r="UQH336" s="223"/>
      <c r="UQI336" s="418"/>
      <c r="UQJ336" s="418"/>
      <c r="UQK336" s="331"/>
      <c r="UQL336" s="332"/>
      <c r="UQM336" s="418"/>
      <c r="UQN336" s="223"/>
      <c r="UQO336" s="223"/>
      <c r="UQP336" s="333"/>
      <c r="UQQ336" s="333"/>
      <c r="UQR336" s="223"/>
      <c r="UQS336" s="418"/>
      <c r="UQT336" s="418"/>
      <c r="UQU336" s="331"/>
      <c r="UQV336" s="332"/>
      <c r="UQW336" s="418"/>
      <c r="UQX336" s="223"/>
      <c r="UQY336" s="223"/>
      <c r="UQZ336" s="333"/>
      <c r="URA336" s="333"/>
      <c r="URB336" s="223"/>
      <c r="URC336" s="418"/>
      <c r="URD336" s="418"/>
      <c r="URE336" s="331"/>
      <c r="URF336" s="332"/>
      <c r="URG336" s="418"/>
      <c r="URH336" s="223"/>
      <c r="URI336" s="223"/>
      <c r="URJ336" s="333"/>
      <c r="URK336" s="333"/>
      <c r="URL336" s="223"/>
      <c r="URM336" s="418"/>
      <c r="URN336" s="418"/>
      <c r="URO336" s="331"/>
      <c r="URP336" s="332"/>
      <c r="URQ336" s="418"/>
      <c r="URR336" s="223"/>
      <c r="URS336" s="223"/>
      <c r="URT336" s="333"/>
      <c r="URU336" s="333"/>
      <c r="URV336" s="223"/>
      <c r="URW336" s="418"/>
      <c r="URX336" s="418"/>
      <c r="URY336" s="331"/>
      <c r="URZ336" s="332"/>
      <c r="USA336" s="418"/>
      <c r="USB336" s="223"/>
      <c r="USC336" s="223"/>
      <c r="USD336" s="333"/>
      <c r="USE336" s="333"/>
      <c r="USF336" s="223"/>
      <c r="USG336" s="418"/>
      <c r="USH336" s="418"/>
      <c r="USI336" s="331"/>
      <c r="USJ336" s="332"/>
      <c r="USK336" s="418"/>
      <c r="USL336" s="223"/>
      <c r="USM336" s="223"/>
      <c r="USN336" s="333"/>
      <c r="USO336" s="333"/>
      <c r="USP336" s="223"/>
      <c r="USQ336" s="418"/>
      <c r="USR336" s="418"/>
      <c r="USS336" s="331"/>
      <c r="UST336" s="332"/>
      <c r="USU336" s="418"/>
      <c r="USV336" s="223"/>
      <c r="USW336" s="223"/>
      <c r="USX336" s="333"/>
      <c r="USY336" s="333"/>
      <c r="USZ336" s="223"/>
      <c r="UTA336" s="418"/>
      <c r="UTB336" s="418"/>
      <c r="UTC336" s="331"/>
      <c r="UTD336" s="332"/>
      <c r="UTE336" s="418"/>
      <c r="UTF336" s="223"/>
      <c r="UTG336" s="223"/>
      <c r="UTH336" s="333"/>
      <c r="UTI336" s="333"/>
      <c r="UTJ336" s="223"/>
      <c r="UTK336" s="418"/>
      <c r="UTL336" s="418"/>
      <c r="UTM336" s="331"/>
      <c r="UTN336" s="332"/>
      <c r="UTO336" s="418"/>
      <c r="UTP336" s="223"/>
      <c r="UTQ336" s="223"/>
      <c r="UTR336" s="333"/>
      <c r="UTS336" s="333"/>
      <c r="UTT336" s="223"/>
      <c r="UTU336" s="418"/>
      <c r="UTV336" s="418"/>
      <c r="UTW336" s="331"/>
      <c r="UTX336" s="332"/>
      <c r="UTY336" s="418"/>
      <c r="UTZ336" s="223"/>
      <c r="UUA336" s="223"/>
      <c r="UUB336" s="333"/>
      <c r="UUC336" s="333"/>
      <c r="UUD336" s="223"/>
      <c r="UUE336" s="418"/>
      <c r="UUF336" s="418"/>
      <c r="UUG336" s="331"/>
      <c r="UUH336" s="332"/>
      <c r="UUI336" s="418"/>
      <c r="UUJ336" s="223"/>
      <c r="UUK336" s="223"/>
      <c r="UUL336" s="333"/>
      <c r="UUM336" s="333"/>
      <c r="UUN336" s="223"/>
      <c r="UUO336" s="418"/>
      <c r="UUP336" s="418"/>
      <c r="UUQ336" s="331"/>
      <c r="UUR336" s="332"/>
      <c r="UUS336" s="418"/>
      <c r="UUT336" s="223"/>
      <c r="UUU336" s="223"/>
      <c r="UUV336" s="333"/>
      <c r="UUW336" s="333"/>
      <c r="UUX336" s="223"/>
      <c r="UUY336" s="418"/>
      <c r="UUZ336" s="418"/>
      <c r="UVA336" s="331"/>
      <c r="UVB336" s="332"/>
      <c r="UVC336" s="418"/>
      <c r="UVD336" s="223"/>
      <c r="UVE336" s="223"/>
      <c r="UVF336" s="333"/>
      <c r="UVG336" s="333"/>
      <c r="UVH336" s="223"/>
      <c r="UVI336" s="418"/>
      <c r="UVJ336" s="418"/>
      <c r="UVK336" s="331"/>
      <c r="UVL336" s="332"/>
      <c r="UVM336" s="418"/>
      <c r="UVN336" s="223"/>
      <c r="UVO336" s="223"/>
      <c r="UVP336" s="333"/>
      <c r="UVQ336" s="333"/>
      <c r="UVR336" s="223"/>
      <c r="UVS336" s="418"/>
      <c r="UVT336" s="418"/>
      <c r="UVU336" s="331"/>
      <c r="UVV336" s="332"/>
      <c r="UVW336" s="418"/>
      <c r="UVX336" s="223"/>
      <c r="UVY336" s="223"/>
      <c r="UVZ336" s="333"/>
      <c r="UWA336" s="333"/>
      <c r="UWB336" s="223"/>
      <c r="UWC336" s="418"/>
      <c r="UWD336" s="418"/>
      <c r="UWE336" s="331"/>
      <c r="UWF336" s="332"/>
      <c r="UWG336" s="418"/>
      <c r="UWH336" s="223"/>
      <c r="UWI336" s="223"/>
      <c r="UWJ336" s="333"/>
      <c r="UWK336" s="333"/>
      <c r="UWL336" s="223"/>
      <c r="UWM336" s="418"/>
      <c r="UWN336" s="418"/>
      <c r="UWO336" s="331"/>
      <c r="UWP336" s="332"/>
      <c r="UWQ336" s="418"/>
      <c r="UWR336" s="223"/>
      <c r="UWS336" s="223"/>
      <c r="UWT336" s="333"/>
      <c r="UWU336" s="333"/>
      <c r="UWV336" s="223"/>
      <c r="UWW336" s="418"/>
      <c r="UWX336" s="418"/>
      <c r="UWY336" s="331"/>
      <c r="UWZ336" s="332"/>
      <c r="UXA336" s="418"/>
      <c r="UXB336" s="223"/>
      <c r="UXC336" s="223"/>
      <c r="UXD336" s="333"/>
      <c r="UXE336" s="333"/>
      <c r="UXF336" s="223"/>
      <c r="UXG336" s="418"/>
      <c r="UXH336" s="418"/>
      <c r="UXI336" s="331"/>
      <c r="UXJ336" s="332"/>
      <c r="UXK336" s="418"/>
      <c r="UXL336" s="223"/>
      <c r="UXM336" s="223"/>
      <c r="UXN336" s="333"/>
      <c r="UXO336" s="333"/>
      <c r="UXP336" s="223"/>
      <c r="UXQ336" s="418"/>
      <c r="UXR336" s="418"/>
      <c r="UXS336" s="331"/>
      <c r="UXT336" s="332"/>
      <c r="UXU336" s="418"/>
      <c r="UXV336" s="223"/>
      <c r="UXW336" s="223"/>
      <c r="UXX336" s="333"/>
      <c r="UXY336" s="333"/>
      <c r="UXZ336" s="223"/>
      <c r="UYA336" s="418"/>
      <c r="UYB336" s="418"/>
      <c r="UYC336" s="331"/>
      <c r="UYD336" s="332"/>
      <c r="UYE336" s="418"/>
      <c r="UYF336" s="223"/>
      <c r="UYG336" s="223"/>
      <c r="UYH336" s="333"/>
      <c r="UYI336" s="333"/>
      <c r="UYJ336" s="223"/>
      <c r="UYK336" s="418"/>
      <c r="UYL336" s="418"/>
      <c r="UYM336" s="331"/>
      <c r="UYN336" s="332"/>
      <c r="UYO336" s="418"/>
      <c r="UYP336" s="223"/>
      <c r="UYQ336" s="223"/>
      <c r="UYR336" s="333"/>
      <c r="UYS336" s="333"/>
      <c r="UYT336" s="223"/>
      <c r="UYU336" s="418"/>
      <c r="UYV336" s="418"/>
      <c r="UYW336" s="331"/>
      <c r="UYX336" s="332"/>
      <c r="UYY336" s="418"/>
      <c r="UYZ336" s="223"/>
      <c r="UZA336" s="223"/>
      <c r="UZB336" s="333"/>
      <c r="UZC336" s="333"/>
      <c r="UZD336" s="223"/>
      <c r="UZE336" s="418"/>
      <c r="UZF336" s="418"/>
      <c r="UZG336" s="331"/>
      <c r="UZH336" s="332"/>
      <c r="UZI336" s="418"/>
      <c r="UZJ336" s="223"/>
      <c r="UZK336" s="223"/>
      <c r="UZL336" s="333"/>
      <c r="UZM336" s="333"/>
      <c r="UZN336" s="223"/>
      <c r="UZO336" s="418"/>
      <c r="UZP336" s="418"/>
      <c r="UZQ336" s="331"/>
      <c r="UZR336" s="332"/>
      <c r="UZS336" s="418"/>
      <c r="UZT336" s="223"/>
      <c r="UZU336" s="223"/>
      <c r="UZV336" s="333"/>
      <c r="UZW336" s="333"/>
      <c r="UZX336" s="223"/>
      <c r="UZY336" s="418"/>
      <c r="UZZ336" s="418"/>
      <c r="VAA336" s="331"/>
      <c r="VAB336" s="332"/>
      <c r="VAC336" s="418"/>
      <c r="VAD336" s="223"/>
      <c r="VAE336" s="223"/>
      <c r="VAF336" s="333"/>
      <c r="VAG336" s="333"/>
      <c r="VAH336" s="223"/>
      <c r="VAI336" s="418"/>
      <c r="VAJ336" s="418"/>
      <c r="VAK336" s="331"/>
      <c r="VAL336" s="332"/>
      <c r="VAM336" s="418"/>
      <c r="VAN336" s="223"/>
      <c r="VAO336" s="223"/>
      <c r="VAP336" s="333"/>
      <c r="VAQ336" s="333"/>
      <c r="VAR336" s="223"/>
      <c r="VAS336" s="418"/>
      <c r="VAT336" s="418"/>
      <c r="VAU336" s="331"/>
      <c r="VAV336" s="332"/>
      <c r="VAW336" s="418"/>
      <c r="VAX336" s="223"/>
      <c r="VAY336" s="223"/>
      <c r="VAZ336" s="333"/>
      <c r="VBA336" s="333"/>
      <c r="VBB336" s="223"/>
      <c r="VBC336" s="418"/>
      <c r="VBD336" s="418"/>
      <c r="VBE336" s="331"/>
      <c r="VBF336" s="332"/>
      <c r="VBG336" s="418"/>
      <c r="VBH336" s="223"/>
      <c r="VBI336" s="223"/>
      <c r="VBJ336" s="333"/>
      <c r="VBK336" s="333"/>
      <c r="VBL336" s="223"/>
      <c r="VBM336" s="418"/>
      <c r="VBN336" s="418"/>
      <c r="VBO336" s="331"/>
      <c r="VBP336" s="332"/>
      <c r="VBQ336" s="418"/>
      <c r="VBR336" s="223"/>
      <c r="VBS336" s="223"/>
      <c r="VBT336" s="333"/>
      <c r="VBU336" s="333"/>
      <c r="VBV336" s="223"/>
      <c r="VBW336" s="418"/>
      <c r="VBX336" s="418"/>
      <c r="VBY336" s="331"/>
      <c r="VBZ336" s="332"/>
      <c r="VCA336" s="418"/>
      <c r="VCB336" s="223"/>
      <c r="VCC336" s="223"/>
      <c r="VCD336" s="333"/>
      <c r="VCE336" s="333"/>
      <c r="VCF336" s="223"/>
      <c r="VCG336" s="418"/>
      <c r="VCH336" s="418"/>
      <c r="VCI336" s="331"/>
      <c r="VCJ336" s="332"/>
      <c r="VCK336" s="418"/>
      <c r="VCL336" s="223"/>
      <c r="VCM336" s="223"/>
      <c r="VCN336" s="333"/>
      <c r="VCO336" s="333"/>
      <c r="VCP336" s="223"/>
      <c r="VCQ336" s="418"/>
      <c r="VCR336" s="418"/>
      <c r="VCS336" s="331"/>
      <c r="VCT336" s="332"/>
      <c r="VCU336" s="418"/>
      <c r="VCV336" s="223"/>
      <c r="VCW336" s="223"/>
      <c r="VCX336" s="333"/>
      <c r="VCY336" s="333"/>
      <c r="VCZ336" s="223"/>
      <c r="VDA336" s="418"/>
      <c r="VDB336" s="418"/>
      <c r="VDC336" s="331"/>
      <c r="VDD336" s="332"/>
      <c r="VDE336" s="418"/>
      <c r="VDF336" s="223"/>
      <c r="VDG336" s="223"/>
      <c r="VDH336" s="333"/>
      <c r="VDI336" s="333"/>
      <c r="VDJ336" s="223"/>
      <c r="VDK336" s="418"/>
      <c r="VDL336" s="418"/>
      <c r="VDM336" s="331"/>
      <c r="VDN336" s="332"/>
      <c r="VDO336" s="418"/>
      <c r="VDP336" s="223"/>
      <c r="VDQ336" s="223"/>
      <c r="VDR336" s="333"/>
      <c r="VDS336" s="333"/>
      <c r="VDT336" s="223"/>
      <c r="VDU336" s="418"/>
      <c r="VDV336" s="418"/>
      <c r="VDW336" s="331"/>
      <c r="VDX336" s="332"/>
      <c r="VDY336" s="418"/>
      <c r="VDZ336" s="223"/>
      <c r="VEA336" s="223"/>
      <c r="VEB336" s="333"/>
      <c r="VEC336" s="333"/>
      <c r="VED336" s="223"/>
      <c r="VEE336" s="418"/>
      <c r="VEF336" s="418"/>
      <c r="VEG336" s="331"/>
      <c r="VEH336" s="332"/>
      <c r="VEI336" s="418"/>
      <c r="VEJ336" s="223"/>
      <c r="VEK336" s="223"/>
      <c r="VEL336" s="333"/>
      <c r="VEM336" s="333"/>
      <c r="VEN336" s="223"/>
      <c r="VEO336" s="418"/>
      <c r="VEP336" s="418"/>
      <c r="VEQ336" s="331"/>
      <c r="VER336" s="332"/>
      <c r="VES336" s="418"/>
      <c r="VET336" s="223"/>
      <c r="VEU336" s="223"/>
      <c r="VEV336" s="333"/>
      <c r="VEW336" s="333"/>
      <c r="VEX336" s="223"/>
      <c r="VEY336" s="418"/>
      <c r="VEZ336" s="418"/>
      <c r="VFA336" s="331"/>
      <c r="VFB336" s="332"/>
      <c r="VFC336" s="418"/>
      <c r="VFD336" s="223"/>
      <c r="VFE336" s="223"/>
      <c r="VFF336" s="333"/>
      <c r="VFG336" s="333"/>
      <c r="VFH336" s="223"/>
      <c r="VFI336" s="418"/>
      <c r="VFJ336" s="418"/>
      <c r="VFK336" s="331"/>
      <c r="VFL336" s="332"/>
      <c r="VFM336" s="418"/>
      <c r="VFN336" s="223"/>
      <c r="VFO336" s="223"/>
      <c r="VFP336" s="333"/>
      <c r="VFQ336" s="333"/>
      <c r="VFR336" s="223"/>
      <c r="VFS336" s="418"/>
      <c r="VFT336" s="418"/>
      <c r="VFU336" s="331"/>
      <c r="VFV336" s="332"/>
      <c r="VFW336" s="418"/>
      <c r="VFX336" s="223"/>
      <c r="VFY336" s="223"/>
      <c r="VFZ336" s="333"/>
      <c r="VGA336" s="333"/>
      <c r="VGB336" s="223"/>
      <c r="VGC336" s="418"/>
      <c r="VGD336" s="418"/>
      <c r="VGE336" s="331"/>
      <c r="VGF336" s="332"/>
      <c r="VGG336" s="418"/>
      <c r="VGH336" s="223"/>
      <c r="VGI336" s="223"/>
      <c r="VGJ336" s="333"/>
      <c r="VGK336" s="333"/>
      <c r="VGL336" s="223"/>
      <c r="VGM336" s="418"/>
      <c r="VGN336" s="418"/>
      <c r="VGO336" s="331"/>
      <c r="VGP336" s="332"/>
      <c r="VGQ336" s="418"/>
      <c r="VGR336" s="223"/>
      <c r="VGS336" s="223"/>
      <c r="VGT336" s="333"/>
      <c r="VGU336" s="333"/>
      <c r="VGV336" s="223"/>
      <c r="VGW336" s="418"/>
      <c r="VGX336" s="418"/>
      <c r="VGY336" s="331"/>
      <c r="VGZ336" s="332"/>
      <c r="VHA336" s="418"/>
      <c r="VHB336" s="223"/>
      <c r="VHC336" s="223"/>
      <c r="VHD336" s="333"/>
      <c r="VHE336" s="333"/>
      <c r="VHF336" s="223"/>
      <c r="VHG336" s="418"/>
      <c r="VHH336" s="418"/>
      <c r="VHI336" s="331"/>
      <c r="VHJ336" s="332"/>
      <c r="VHK336" s="418"/>
      <c r="VHL336" s="223"/>
      <c r="VHM336" s="223"/>
      <c r="VHN336" s="333"/>
      <c r="VHO336" s="333"/>
      <c r="VHP336" s="223"/>
      <c r="VHQ336" s="418"/>
      <c r="VHR336" s="418"/>
      <c r="VHS336" s="331"/>
      <c r="VHT336" s="332"/>
      <c r="VHU336" s="418"/>
      <c r="VHV336" s="223"/>
      <c r="VHW336" s="223"/>
      <c r="VHX336" s="333"/>
      <c r="VHY336" s="333"/>
      <c r="VHZ336" s="223"/>
      <c r="VIA336" s="418"/>
      <c r="VIB336" s="418"/>
      <c r="VIC336" s="331"/>
      <c r="VID336" s="332"/>
      <c r="VIE336" s="418"/>
      <c r="VIF336" s="223"/>
      <c r="VIG336" s="223"/>
      <c r="VIH336" s="333"/>
      <c r="VII336" s="333"/>
      <c r="VIJ336" s="223"/>
      <c r="VIK336" s="418"/>
      <c r="VIL336" s="418"/>
      <c r="VIM336" s="331"/>
      <c r="VIN336" s="332"/>
      <c r="VIO336" s="418"/>
      <c r="VIP336" s="223"/>
      <c r="VIQ336" s="223"/>
      <c r="VIR336" s="333"/>
      <c r="VIS336" s="333"/>
      <c r="VIT336" s="223"/>
      <c r="VIU336" s="418"/>
      <c r="VIV336" s="418"/>
      <c r="VIW336" s="331"/>
      <c r="VIX336" s="332"/>
      <c r="VIY336" s="418"/>
      <c r="VIZ336" s="223"/>
      <c r="VJA336" s="223"/>
      <c r="VJB336" s="333"/>
      <c r="VJC336" s="333"/>
      <c r="VJD336" s="223"/>
      <c r="VJE336" s="418"/>
      <c r="VJF336" s="418"/>
      <c r="VJG336" s="331"/>
      <c r="VJH336" s="332"/>
      <c r="VJI336" s="418"/>
      <c r="VJJ336" s="223"/>
      <c r="VJK336" s="223"/>
      <c r="VJL336" s="333"/>
      <c r="VJM336" s="333"/>
      <c r="VJN336" s="223"/>
      <c r="VJO336" s="418"/>
      <c r="VJP336" s="418"/>
      <c r="VJQ336" s="331"/>
      <c r="VJR336" s="332"/>
      <c r="VJS336" s="418"/>
      <c r="VJT336" s="223"/>
      <c r="VJU336" s="223"/>
      <c r="VJV336" s="333"/>
      <c r="VJW336" s="333"/>
      <c r="VJX336" s="223"/>
      <c r="VJY336" s="418"/>
      <c r="VJZ336" s="418"/>
      <c r="VKA336" s="331"/>
      <c r="VKB336" s="332"/>
      <c r="VKC336" s="418"/>
      <c r="VKD336" s="223"/>
      <c r="VKE336" s="223"/>
      <c r="VKF336" s="333"/>
      <c r="VKG336" s="333"/>
      <c r="VKH336" s="223"/>
      <c r="VKI336" s="418"/>
      <c r="VKJ336" s="418"/>
      <c r="VKK336" s="331"/>
      <c r="VKL336" s="332"/>
      <c r="VKM336" s="418"/>
      <c r="VKN336" s="223"/>
      <c r="VKO336" s="223"/>
      <c r="VKP336" s="333"/>
      <c r="VKQ336" s="333"/>
      <c r="VKR336" s="223"/>
      <c r="VKS336" s="418"/>
      <c r="VKT336" s="418"/>
      <c r="VKU336" s="331"/>
      <c r="VKV336" s="332"/>
      <c r="VKW336" s="418"/>
      <c r="VKX336" s="223"/>
      <c r="VKY336" s="223"/>
      <c r="VKZ336" s="333"/>
      <c r="VLA336" s="333"/>
      <c r="VLB336" s="223"/>
      <c r="VLC336" s="418"/>
      <c r="VLD336" s="418"/>
      <c r="VLE336" s="331"/>
      <c r="VLF336" s="332"/>
      <c r="VLG336" s="418"/>
      <c r="VLH336" s="223"/>
      <c r="VLI336" s="223"/>
      <c r="VLJ336" s="333"/>
      <c r="VLK336" s="333"/>
      <c r="VLL336" s="223"/>
      <c r="VLM336" s="418"/>
      <c r="VLN336" s="418"/>
      <c r="VLO336" s="331"/>
      <c r="VLP336" s="332"/>
      <c r="VLQ336" s="418"/>
      <c r="VLR336" s="223"/>
      <c r="VLS336" s="223"/>
      <c r="VLT336" s="333"/>
      <c r="VLU336" s="333"/>
      <c r="VLV336" s="223"/>
      <c r="VLW336" s="418"/>
      <c r="VLX336" s="418"/>
      <c r="VLY336" s="331"/>
      <c r="VLZ336" s="332"/>
      <c r="VMA336" s="418"/>
      <c r="VMB336" s="223"/>
      <c r="VMC336" s="223"/>
      <c r="VMD336" s="333"/>
      <c r="VME336" s="333"/>
      <c r="VMF336" s="223"/>
      <c r="VMG336" s="418"/>
      <c r="VMH336" s="418"/>
      <c r="VMI336" s="331"/>
      <c r="VMJ336" s="332"/>
      <c r="VMK336" s="418"/>
      <c r="VML336" s="223"/>
      <c r="VMM336" s="223"/>
      <c r="VMN336" s="333"/>
      <c r="VMO336" s="333"/>
      <c r="VMP336" s="223"/>
      <c r="VMQ336" s="418"/>
      <c r="VMR336" s="418"/>
      <c r="VMS336" s="331"/>
      <c r="VMT336" s="332"/>
      <c r="VMU336" s="418"/>
      <c r="VMV336" s="223"/>
      <c r="VMW336" s="223"/>
      <c r="VMX336" s="333"/>
      <c r="VMY336" s="333"/>
      <c r="VMZ336" s="223"/>
      <c r="VNA336" s="418"/>
      <c r="VNB336" s="418"/>
      <c r="VNC336" s="331"/>
      <c r="VND336" s="332"/>
      <c r="VNE336" s="418"/>
      <c r="VNF336" s="223"/>
      <c r="VNG336" s="223"/>
      <c r="VNH336" s="333"/>
      <c r="VNI336" s="333"/>
      <c r="VNJ336" s="223"/>
      <c r="VNK336" s="418"/>
      <c r="VNL336" s="418"/>
      <c r="VNM336" s="331"/>
      <c r="VNN336" s="332"/>
      <c r="VNO336" s="418"/>
      <c r="VNP336" s="223"/>
      <c r="VNQ336" s="223"/>
      <c r="VNR336" s="333"/>
      <c r="VNS336" s="333"/>
      <c r="VNT336" s="223"/>
      <c r="VNU336" s="418"/>
      <c r="VNV336" s="418"/>
      <c r="VNW336" s="331"/>
      <c r="VNX336" s="332"/>
      <c r="VNY336" s="418"/>
      <c r="VNZ336" s="223"/>
      <c r="VOA336" s="223"/>
      <c r="VOB336" s="333"/>
      <c r="VOC336" s="333"/>
      <c r="VOD336" s="223"/>
      <c r="VOE336" s="418"/>
      <c r="VOF336" s="418"/>
      <c r="VOG336" s="331"/>
      <c r="VOH336" s="332"/>
      <c r="VOI336" s="418"/>
      <c r="VOJ336" s="223"/>
      <c r="VOK336" s="223"/>
      <c r="VOL336" s="333"/>
      <c r="VOM336" s="333"/>
      <c r="VON336" s="223"/>
      <c r="VOO336" s="418"/>
      <c r="VOP336" s="418"/>
      <c r="VOQ336" s="331"/>
      <c r="VOR336" s="332"/>
      <c r="VOS336" s="418"/>
      <c r="VOT336" s="223"/>
      <c r="VOU336" s="223"/>
      <c r="VOV336" s="333"/>
      <c r="VOW336" s="333"/>
      <c r="VOX336" s="223"/>
      <c r="VOY336" s="418"/>
      <c r="VOZ336" s="418"/>
      <c r="VPA336" s="331"/>
      <c r="VPB336" s="332"/>
      <c r="VPC336" s="418"/>
      <c r="VPD336" s="223"/>
      <c r="VPE336" s="223"/>
      <c r="VPF336" s="333"/>
      <c r="VPG336" s="333"/>
      <c r="VPH336" s="223"/>
      <c r="VPI336" s="418"/>
      <c r="VPJ336" s="418"/>
      <c r="VPK336" s="331"/>
      <c r="VPL336" s="332"/>
      <c r="VPM336" s="418"/>
      <c r="VPN336" s="223"/>
      <c r="VPO336" s="223"/>
      <c r="VPP336" s="333"/>
      <c r="VPQ336" s="333"/>
      <c r="VPR336" s="223"/>
      <c r="VPS336" s="418"/>
      <c r="VPT336" s="418"/>
      <c r="VPU336" s="331"/>
      <c r="VPV336" s="332"/>
      <c r="VPW336" s="418"/>
      <c r="VPX336" s="223"/>
      <c r="VPY336" s="223"/>
      <c r="VPZ336" s="333"/>
      <c r="VQA336" s="333"/>
      <c r="VQB336" s="223"/>
      <c r="VQC336" s="418"/>
      <c r="VQD336" s="418"/>
      <c r="VQE336" s="331"/>
      <c r="VQF336" s="332"/>
      <c r="VQG336" s="418"/>
      <c r="VQH336" s="223"/>
      <c r="VQI336" s="223"/>
      <c r="VQJ336" s="333"/>
      <c r="VQK336" s="333"/>
      <c r="VQL336" s="223"/>
      <c r="VQM336" s="418"/>
      <c r="VQN336" s="418"/>
      <c r="VQO336" s="331"/>
      <c r="VQP336" s="332"/>
      <c r="VQQ336" s="418"/>
      <c r="VQR336" s="223"/>
      <c r="VQS336" s="223"/>
      <c r="VQT336" s="333"/>
      <c r="VQU336" s="333"/>
      <c r="VQV336" s="223"/>
      <c r="VQW336" s="418"/>
      <c r="VQX336" s="418"/>
      <c r="VQY336" s="331"/>
      <c r="VQZ336" s="332"/>
      <c r="VRA336" s="418"/>
      <c r="VRB336" s="223"/>
      <c r="VRC336" s="223"/>
      <c r="VRD336" s="333"/>
      <c r="VRE336" s="333"/>
      <c r="VRF336" s="223"/>
      <c r="VRG336" s="418"/>
      <c r="VRH336" s="418"/>
      <c r="VRI336" s="331"/>
      <c r="VRJ336" s="332"/>
      <c r="VRK336" s="418"/>
      <c r="VRL336" s="223"/>
      <c r="VRM336" s="223"/>
      <c r="VRN336" s="333"/>
      <c r="VRO336" s="333"/>
      <c r="VRP336" s="223"/>
      <c r="VRQ336" s="418"/>
      <c r="VRR336" s="418"/>
      <c r="VRS336" s="331"/>
      <c r="VRT336" s="332"/>
      <c r="VRU336" s="418"/>
      <c r="VRV336" s="223"/>
      <c r="VRW336" s="223"/>
      <c r="VRX336" s="333"/>
      <c r="VRY336" s="333"/>
      <c r="VRZ336" s="223"/>
      <c r="VSA336" s="418"/>
      <c r="VSB336" s="418"/>
      <c r="VSC336" s="331"/>
      <c r="VSD336" s="332"/>
      <c r="VSE336" s="418"/>
      <c r="VSF336" s="223"/>
      <c r="VSG336" s="223"/>
      <c r="VSH336" s="333"/>
      <c r="VSI336" s="333"/>
      <c r="VSJ336" s="223"/>
      <c r="VSK336" s="418"/>
      <c r="VSL336" s="418"/>
      <c r="VSM336" s="331"/>
      <c r="VSN336" s="332"/>
      <c r="VSO336" s="418"/>
      <c r="VSP336" s="223"/>
      <c r="VSQ336" s="223"/>
      <c r="VSR336" s="333"/>
      <c r="VSS336" s="333"/>
      <c r="VST336" s="223"/>
      <c r="VSU336" s="418"/>
      <c r="VSV336" s="418"/>
      <c r="VSW336" s="331"/>
      <c r="VSX336" s="332"/>
      <c r="VSY336" s="418"/>
      <c r="VSZ336" s="223"/>
      <c r="VTA336" s="223"/>
      <c r="VTB336" s="333"/>
      <c r="VTC336" s="333"/>
      <c r="VTD336" s="223"/>
      <c r="VTE336" s="418"/>
      <c r="VTF336" s="418"/>
      <c r="VTG336" s="331"/>
      <c r="VTH336" s="332"/>
      <c r="VTI336" s="418"/>
      <c r="VTJ336" s="223"/>
      <c r="VTK336" s="223"/>
      <c r="VTL336" s="333"/>
      <c r="VTM336" s="333"/>
      <c r="VTN336" s="223"/>
      <c r="VTO336" s="418"/>
      <c r="VTP336" s="418"/>
      <c r="VTQ336" s="331"/>
      <c r="VTR336" s="332"/>
      <c r="VTS336" s="418"/>
      <c r="VTT336" s="223"/>
      <c r="VTU336" s="223"/>
      <c r="VTV336" s="333"/>
      <c r="VTW336" s="333"/>
      <c r="VTX336" s="223"/>
      <c r="VTY336" s="418"/>
      <c r="VTZ336" s="418"/>
      <c r="VUA336" s="331"/>
      <c r="VUB336" s="332"/>
      <c r="VUC336" s="418"/>
      <c r="VUD336" s="223"/>
      <c r="VUE336" s="223"/>
      <c r="VUF336" s="333"/>
      <c r="VUG336" s="333"/>
      <c r="VUH336" s="223"/>
      <c r="VUI336" s="418"/>
      <c r="VUJ336" s="418"/>
      <c r="VUK336" s="331"/>
      <c r="VUL336" s="332"/>
      <c r="VUM336" s="418"/>
      <c r="VUN336" s="223"/>
      <c r="VUO336" s="223"/>
      <c r="VUP336" s="333"/>
      <c r="VUQ336" s="333"/>
      <c r="VUR336" s="223"/>
      <c r="VUS336" s="418"/>
      <c r="VUT336" s="418"/>
      <c r="VUU336" s="331"/>
      <c r="VUV336" s="332"/>
      <c r="VUW336" s="418"/>
      <c r="VUX336" s="223"/>
      <c r="VUY336" s="223"/>
      <c r="VUZ336" s="333"/>
      <c r="VVA336" s="333"/>
      <c r="VVB336" s="223"/>
      <c r="VVC336" s="418"/>
      <c r="VVD336" s="418"/>
      <c r="VVE336" s="331"/>
      <c r="VVF336" s="332"/>
      <c r="VVG336" s="418"/>
      <c r="VVH336" s="223"/>
      <c r="VVI336" s="223"/>
      <c r="VVJ336" s="333"/>
      <c r="VVK336" s="333"/>
      <c r="VVL336" s="223"/>
      <c r="VVM336" s="418"/>
      <c r="VVN336" s="418"/>
      <c r="VVO336" s="331"/>
      <c r="VVP336" s="332"/>
      <c r="VVQ336" s="418"/>
      <c r="VVR336" s="223"/>
      <c r="VVS336" s="223"/>
      <c r="VVT336" s="333"/>
      <c r="VVU336" s="333"/>
      <c r="VVV336" s="223"/>
      <c r="VVW336" s="418"/>
      <c r="VVX336" s="418"/>
      <c r="VVY336" s="331"/>
      <c r="VVZ336" s="332"/>
      <c r="VWA336" s="418"/>
      <c r="VWB336" s="223"/>
      <c r="VWC336" s="223"/>
      <c r="VWD336" s="333"/>
      <c r="VWE336" s="333"/>
      <c r="VWF336" s="223"/>
      <c r="VWG336" s="418"/>
      <c r="VWH336" s="418"/>
      <c r="VWI336" s="331"/>
      <c r="VWJ336" s="332"/>
      <c r="VWK336" s="418"/>
      <c r="VWL336" s="223"/>
      <c r="VWM336" s="223"/>
      <c r="VWN336" s="333"/>
      <c r="VWO336" s="333"/>
      <c r="VWP336" s="223"/>
      <c r="VWQ336" s="418"/>
      <c r="VWR336" s="418"/>
      <c r="VWS336" s="331"/>
      <c r="VWT336" s="332"/>
      <c r="VWU336" s="418"/>
      <c r="VWV336" s="223"/>
      <c r="VWW336" s="223"/>
      <c r="VWX336" s="333"/>
      <c r="VWY336" s="333"/>
      <c r="VWZ336" s="223"/>
      <c r="VXA336" s="418"/>
      <c r="VXB336" s="418"/>
      <c r="VXC336" s="331"/>
      <c r="VXD336" s="332"/>
      <c r="VXE336" s="418"/>
      <c r="VXF336" s="223"/>
      <c r="VXG336" s="223"/>
      <c r="VXH336" s="333"/>
      <c r="VXI336" s="333"/>
      <c r="VXJ336" s="223"/>
      <c r="VXK336" s="418"/>
      <c r="VXL336" s="418"/>
      <c r="VXM336" s="331"/>
      <c r="VXN336" s="332"/>
      <c r="VXO336" s="418"/>
      <c r="VXP336" s="223"/>
      <c r="VXQ336" s="223"/>
      <c r="VXR336" s="333"/>
      <c r="VXS336" s="333"/>
      <c r="VXT336" s="223"/>
      <c r="VXU336" s="418"/>
      <c r="VXV336" s="418"/>
      <c r="VXW336" s="331"/>
      <c r="VXX336" s="332"/>
      <c r="VXY336" s="418"/>
      <c r="VXZ336" s="223"/>
      <c r="VYA336" s="223"/>
      <c r="VYB336" s="333"/>
      <c r="VYC336" s="333"/>
      <c r="VYD336" s="223"/>
      <c r="VYE336" s="418"/>
      <c r="VYF336" s="418"/>
      <c r="VYG336" s="331"/>
      <c r="VYH336" s="332"/>
      <c r="VYI336" s="418"/>
      <c r="VYJ336" s="223"/>
      <c r="VYK336" s="223"/>
      <c r="VYL336" s="333"/>
      <c r="VYM336" s="333"/>
      <c r="VYN336" s="223"/>
      <c r="VYO336" s="418"/>
      <c r="VYP336" s="418"/>
      <c r="VYQ336" s="331"/>
      <c r="VYR336" s="332"/>
      <c r="VYS336" s="418"/>
      <c r="VYT336" s="223"/>
      <c r="VYU336" s="223"/>
      <c r="VYV336" s="333"/>
      <c r="VYW336" s="333"/>
      <c r="VYX336" s="223"/>
      <c r="VYY336" s="418"/>
      <c r="VYZ336" s="418"/>
      <c r="VZA336" s="331"/>
      <c r="VZB336" s="332"/>
      <c r="VZC336" s="418"/>
      <c r="VZD336" s="223"/>
      <c r="VZE336" s="223"/>
      <c r="VZF336" s="333"/>
      <c r="VZG336" s="333"/>
      <c r="VZH336" s="223"/>
      <c r="VZI336" s="418"/>
      <c r="VZJ336" s="418"/>
      <c r="VZK336" s="331"/>
      <c r="VZL336" s="332"/>
      <c r="VZM336" s="418"/>
      <c r="VZN336" s="223"/>
      <c r="VZO336" s="223"/>
      <c r="VZP336" s="333"/>
      <c r="VZQ336" s="333"/>
      <c r="VZR336" s="223"/>
      <c r="VZS336" s="418"/>
      <c r="VZT336" s="418"/>
      <c r="VZU336" s="331"/>
      <c r="VZV336" s="332"/>
      <c r="VZW336" s="418"/>
      <c r="VZX336" s="223"/>
      <c r="VZY336" s="223"/>
      <c r="VZZ336" s="333"/>
      <c r="WAA336" s="333"/>
      <c r="WAB336" s="223"/>
      <c r="WAC336" s="418"/>
      <c r="WAD336" s="418"/>
      <c r="WAE336" s="331"/>
      <c r="WAF336" s="332"/>
      <c r="WAG336" s="418"/>
      <c r="WAH336" s="223"/>
      <c r="WAI336" s="223"/>
      <c r="WAJ336" s="333"/>
      <c r="WAK336" s="333"/>
      <c r="WAL336" s="223"/>
      <c r="WAM336" s="418"/>
      <c r="WAN336" s="418"/>
      <c r="WAO336" s="331"/>
      <c r="WAP336" s="332"/>
      <c r="WAQ336" s="418"/>
      <c r="WAR336" s="223"/>
      <c r="WAS336" s="223"/>
      <c r="WAT336" s="333"/>
      <c r="WAU336" s="333"/>
      <c r="WAV336" s="223"/>
      <c r="WAW336" s="418"/>
      <c r="WAX336" s="418"/>
      <c r="WAY336" s="331"/>
      <c r="WAZ336" s="332"/>
      <c r="WBA336" s="418"/>
      <c r="WBB336" s="223"/>
      <c r="WBC336" s="223"/>
      <c r="WBD336" s="333"/>
      <c r="WBE336" s="333"/>
      <c r="WBF336" s="223"/>
      <c r="WBG336" s="418"/>
      <c r="WBH336" s="418"/>
      <c r="WBI336" s="331"/>
      <c r="WBJ336" s="332"/>
      <c r="WBK336" s="418"/>
      <c r="WBL336" s="223"/>
      <c r="WBM336" s="223"/>
      <c r="WBN336" s="333"/>
      <c r="WBO336" s="333"/>
      <c r="WBP336" s="223"/>
      <c r="WBQ336" s="418"/>
      <c r="WBR336" s="418"/>
      <c r="WBS336" s="331"/>
      <c r="WBT336" s="332"/>
      <c r="WBU336" s="418"/>
      <c r="WBV336" s="223"/>
      <c r="WBW336" s="223"/>
      <c r="WBX336" s="333"/>
      <c r="WBY336" s="333"/>
      <c r="WBZ336" s="223"/>
      <c r="WCA336" s="418"/>
      <c r="WCB336" s="418"/>
      <c r="WCC336" s="331"/>
      <c r="WCD336" s="332"/>
      <c r="WCE336" s="418"/>
      <c r="WCF336" s="223"/>
      <c r="WCG336" s="223"/>
      <c r="WCH336" s="333"/>
      <c r="WCI336" s="333"/>
      <c r="WCJ336" s="223"/>
      <c r="WCK336" s="418"/>
      <c r="WCL336" s="418"/>
      <c r="WCM336" s="331"/>
      <c r="WCN336" s="332"/>
      <c r="WCO336" s="418"/>
      <c r="WCP336" s="223"/>
      <c r="WCQ336" s="223"/>
      <c r="WCR336" s="333"/>
      <c r="WCS336" s="333"/>
      <c r="WCT336" s="223"/>
      <c r="WCU336" s="418"/>
      <c r="WCV336" s="418"/>
      <c r="WCW336" s="331"/>
      <c r="WCX336" s="332"/>
      <c r="WCY336" s="418"/>
      <c r="WCZ336" s="223"/>
      <c r="WDA336" s="223"/>
      <c r="WDB336" s="333"/>
      <c r="WDC336" s="333"/>
      <c r="WDD336" s="223"/>
      <c r="WDE336" s="418"/>
      <c r="WDF336" s="418"/>
      <c r="WDG336" s="331"/>
      <c r="WDH336" s="332"/>
      <c r="WDI336" s="418"/>
      <c r="WDJ336" s="223"/>
      <c r="WDK336" s="223"/>
      <c r="WDL336" s="333"/>
      <c r="WDM336" s="333"/>
      <c r="WDN336" s="223"/>
      <c r="WDO336" s="418"/>
      <c r="WDP336" s="418"/>
      <c r="WDQ336" s="331"/>
      <c r="WDR336" s="332"/>
      <c r="WDS336" s="418"/>
      <c r="WDT336" s="223"/>
      <c r="WDU336" s="223"/>
      <c r="WDV336" s="333"/>
      <c r="WDW336" s="333"/>
      <c r="WDX336" s="223"/>
      <c r="WDY336" s="418"/>
      <c r="WDZ336" s="418"/>
      <c r="WEA336" s="331"/>
      <c r="WEB336" s="332"/>
      <c r="WEC336" s="418"/>
      <c r="WED336" s="223"/>
      <c r="WEE336" s="223"/>
      <c r="WEF336" s="333"/>
      <c r="WEG336" s="333"/>
      <c r="WEH336" s="223"/>
      <c r="WEI336" s="418"/>
      <c r="WEJ336" s="418"/>
      <c r="WEK336" s="331"/>
      <c r="WEL336" s="332"/>
      <c r="WEM336" s="418"/>
      <c r="WEN336" s="223"/>
      <c r="WEO336" s="223"/>
      <c r="WEP336" s="333"/>
      <c r="WEQ336" s="333"/>
      <c r="WER336" s="223"/>
      <c r="WES336" s="418"/>
      <c r="WET336" s="418"/>
      <c r="WEU336" s="331"/>
      <c r="WEV336" s="332"/>
      <c r="WEW336" s="418"/>
      <c r="WEX336" s="223"/>
      <c r="WEY336" s="223"/>
      <c r="WEZ336" s="333"/>
      <c r="WFA336" s="333"/>
      <c r="WFB336" s="223"/>
      <c r="WFC336" s="418"/>
      <c r="WFD336" s="418"/>
      <c r="WFE336" s="331"/>
      <c r="WFF336" s="332"/>
      <c r="WFG336" s="418"/>
      <c r="WFH336" s="223"/>
      <c r="WFI336" s="223"/>
      <c r="WFJ336" s="333"/>
      <c r="WFK336" s="333"/>
      <c r="WFL336" s="223"/>
      <c r="WFM336" s="418"/>
      <c r="WFN336" s="418"/>
      <c r="WFO336" s="331"/>
      <c r="WFP336" s="332"/>
      <c r="WFQ336" s="418"/>
      <c r="WFR336" s="223"/>
      <c r="WFS336" s="223"/>
      <c r="WFT336" s="333"/>
      <c r="WFU336" s="333"/>
      <c r="WFV336" s="223"/>
      <c r="WFW336" s="418"/>
      <c r="WFX336" s="418"/>
      <c r="WFY336" s="331"/>
      <c r="WFZ336" s="332"/>
      <c r="WGA336" s="418"/>
      <c r="WGB336" s="223"/>
      <c r="WGC336" s="223"/>
      <c r="WGD336" s="333"/>
      <c r="WGE336" s="333"/>
      <c r="WGF336" s="223"/>
      <c r="WGG336" s="418"/>
      <c r="WGH336" s="418"/>
      <c r="WGI336" s="331"/>
      <c r="WGJ336" s="332"/>
      <c r="WGK336" s="418"/>
      <c r="WGL336" s="223"/>
      <c r="WGM336" s="223"/>
      <c r="WGN336" s="333"/>
      <c r="WGO336" s="333"/>
      <c r="WGP336" s="223"/>
      <c r="WGQ336" s="418"/>
      <c r="WGR336" s="418"/>
      <c r="WGS336" s="331"/>
      <c r="WGT336" s="332"/>
      <c r="WGU336" s="418"/>
      <c r="WGV336" s="223"/>
      <c r="WGW336" s="223"/>
      <c r="WGX336" s="333"/>
      <c r="WGY336" s="333"/>
      <c r="WGZ336" s="223"/>
      <c r="WHA336" s="418"/>
      <c r="WHB336" s="418"/>
      <c r="WHC336" s="331"/>
      <c r="WHD336" s="332"/>
      <c r="WHE336" s="418"/>
      <c r="WHF336" s="223"/>
      <c r="WHG336" s="223"/>
      <c r="WHH336" s="333"/>
      <c r="WHI336" s="333"/>
      <c r="WHJ336" s="223"/>
      <c r="WHK336" s="418"/>
      <c r="WHL336" s="418"/>
      <c r="WHM336" s="331"/>
      <c r="WHN336" s="332"/>
      <c r="WHO336" s="418"/>
      <c r="WHP336" s="223"/>
      <c r="WHQ336" s="223"/>
      <c r="WHR336" s="333"/>
      <c r="WHS336" s="333"/>
      <c r="WHT336" s="223"/>
      <c r="WHU336" s="418"/>
      <c r="WHV336" s="418"/>
      <c r="WHW336" s="331"/>
      <c r="WHX336" s="332"/>
      <c r="WHY336" s="418"/>
      <c r="WHZ336" s="223"/>
      <c r="WIA336" s="223"/>
      <c r="WIB336" s="333"/>
      <c r="WIC336" s="333"/>
      <c r="WID336" s="223"/>
      <c r="WIE336" s="418"/>
      <c r="WIF336" s="418"/>
      <c r="WIG336" s="331"/>
      <c r="WIH336" s="332"/>
      <c r="WII336" s="418"/>
      <c r="WIJ336" s="223"/>
      <c r="WIK336" s="223"/>
      <c r="WIL336" s="333"/>
      <c r="WIM336" s="333"/>
      <c r="WIN336" s="223"/>
      <c r="WIO336" s="418"/>
      <c r="WIP336" s="418"/>
      <c r="WIQ336" s="331"/>
      <c r="WIR336" s="332"/>
      <c r="WIS336" s="418"/>
      <c r="WIT336" s="223"/>
      <c r="WIU336" s="223"/>
      <c r="WIV336" s="333"/>
      <c r="WIW336" s="333"/>
      <c r="WIX336" s="223"/>
      <c r="WIY336" s="418"/>
      <c r="WIZ336" s="418"/>
      <c r="WJA336" s="331"/>
      <c r="WJB336" s="332"/>
      <c r="WJC336" s="418"/>
      <c r="WJD336" s="223"/>
      <c r="WJE336" s="223"/>
      <c r="WJF336" s="333"/>
      <c r="WJG336" s="333"/>
      <c r="WJH336" s="223"/>
      <c r="WJI336" s="418"/>
      <c r="WJJ336" s="418"/>
      <c r="WJK336" s="331"/>
      <c r="WJL336" s="332"/>
      <c r="WJM336" s="418"/>
      <c r="WJN336" s="223"/>
      <c r="WJO336" s="223"/>
      <c r="WJP336" s="333"/>
      <c r="WJQ336" s="333"/>
      <c r="WJR336" s="223"/>
      <c r="WJS336" s="418"/>
      <c r="WJT336" s="418"/>
      <c r="WJU336" s="331"/>
      <c r="WJV336" s="332"/>
      <c r="WJW336" s="418"/>
      <c r="WJX336" s="223"/>
      <c r="WJY336" s="223"/>
      <c r="WJZ336" s="333"/>
      <c r="WKA336" s="333"/>
      <c r="WKB336" s="223"/>
      <c r="WKC336" s="418"/>
      <c r="WKD336" s="418"/>
      <c r="WKE336" s="331"/>
      <c r="WKF336" s="332"/>
      <c r="WKG336" s="418"/>
      <c r="WKH336" s="223"/>
      <c r="WKI336" s="223"/>
      <c r="WKJ336" s="333"/>
      <c r="WKK336" s="333"/>
      <c r="WKL336" s="223"/>
      <c r="WKM336" s="418"/>
      <c r="WKN336" s="418"/>
      <c r="WKO336" s="331"/>
      <c r="WKP336" s="332"/>
      <c r="WKQ336" s="418"/>
      <c r="WKR336" s="223"/>
      <c r="WKS336" s="223"/>
      <c r="WKT336" s="333"/>
      <c r="WKU336" s="333"/>
      <c r="WKV336" s="223"/>
      <c r="WKW336" s="418"/>
      <c r="WKX336" s="418"/>
      <c r="WKY336" s="331"/>
      <c r="WKZ336" s="332"/>
      <c r="WLA336" s="418"/>
      <c r="WLB336" s="223"/>
      <c r="WLC336" s="223"/>
      <c r="WLD336" s="333"/>
      <c r="WLE336" s="333"/>
      <c r="WLF336" s="223"/>
      <c r="WLG336" s="418"/>
      <c r="WLH336" s="418"/>
      <c r="WLI336" s="331"/>
      <c r="WLJ336" s="332"/>
      <c r="WLK336" s="418"/>
      <c r="WLL336" s="223"/>
      <c r="WLM336" s="223"/>
      <c r="WLN336" s="333"/>
      <c r="WLO336" s="333"/>
      <c r="WLP336" s="223"/>
      <c r="WLQ336" s="418"/>
      <c r="WLR336" s="418"/>
      <c r="WLS336" s="331"/>
      <c r="WLT336" s="332"/>
      <c r="WLU336" s="418"/>
      <c r="WLV336" s="223"/>
      <c r="WLW336" s="223"/>
      <c r="WLX336" s="333"/>
      <c r="WLY336" s="333"/>
      <c r="WLZ336" s="223"/>
      <c r="WMA336" s="418"/>
      <c r="WMB336" s="418"/>
      <c r="WMC336" s="331"/>
      <c r="WMD336" s="332"/>
      <c r="WME336" s="418"/>
      <c r="WMF336" s="223"/>
      <c r="WMG336" s="223"/>
      <c r="WMH336" s="333"/>
      <c r="WMI336" s="333"/>
      <c r="WMJ336" s="223"/>
      <c r="WMK336" s="418"/>
      <c r="WML336" s="418"/>
      <c r="WMM336" s="331"/>
      <c r="WMN336" s="332"/>
      <c r="WMO336" s="418"/>
      <c r="WMP336" s="223"/>
      <c r="WMQ336" s="223"/>
      <c r="WMR336" s="333"/>
      <c r="WMS336" s="333"/>
      <c r="WMT336" s="223"/>
      <c r="WMU336" s="418"/>
      <c r="WMV336" s="418"/>
      <c r="WMW336" s="331"/>
      <c r="WMX336" s="332"/>
      <c r="WMY336" s="418"/>
      <c r="WMZ336" s="223"/>
      <c r="WNA336" s="223"/>
      <c r="WNB336" s="333"/>
      <c r="WNC336" s="333"/>
      <c r="WND336" s="223"/>
      <c r="WNE336" s="418"/>
      <c r="WNF336" s="418"/>
      <c r="WNG336" s="331"/>
      <c r="WNH336" s="332"/>
      <c r="WNI336" s="418"/>
      <c r="WNJ336" s="223"/>
      <c r="WNK336" s="223"/>
      <c r="WNL336" s="333"/>
      <c r="WNM336" s="333"/>
      <c r="WNN336" s="223"/>
      <c r="WNO336" s="418"/>
      <c r="WNP336" s="418"/>
      <c r="WNQ336" s="331"/>
      <c r="WNR336" s="332"/>
      <c r="WNS336" s="418"/>
      <c r="WNT336" s="223"/>
      <c r="WNU336" s="223"/>
      <c r="WNV336" s="333"/>
      <c r="WNW336" s="333"/>
      <c r="WNX336" s="223"/>
      <c r="WNY336" s="418"/>
      <c r="WNZ336" s="418"/>
      <c r="WOA336" s="331"/>
      <c r="WOB336" s="332"/>
      <c r="WOC336" s="418"/>
      <c r="WOD336" s="223"/>
      <c r="WOE336" s="223"/>
      <c r="WOF336" s="333"/>
      <c r="WOG336" s="333"/>
      <c r="WOH336" s="223"/>
      <c r="WOI336" s="418"/>
      <c r="WOJ336" s="418"/>
      <c r="WOK336" s="331"/>
      <c r="WOL336" s="332"/>
      <c r="WOM336" s="418"/>
      <c r="WON336" s="223"/>
      <c r="WOO336" s="223"/>
      <c r="WOP336" s="333"/>
      <c r="WOQ336" s="333"/>
      <c r="WOR336" s="223"/>
      <c r="WOS336" s="418"/>
      <c r="WOT336" s="418"/>
      <c r="WOU336" s="331"/>
      <c r="WOV336" s="332"/>
      <c r="WOW336" s="418"/>
      <c r="WOX336" s="223"/>
      <c r="WOY336" s="223"/>
      <c r="WOZ336" s="333"/>
      <c r="WPA336" s="333"/>
      <c r="WPB336" s="223"/>
      <c r="WPC336" s="418"/>
      <c r="WPD336" s="418"/>
      <c r="WPE336" s="331"/>
      <c r="WPF336" s="332"/>
      <c r="WPG336" s="418"/>
      <c r="WPH336" s="223"/>
      <c r="WPI336" s="223"/>
      <c r="WPJ336" s="333"/>
      <c r="WPK336" s="333"/>
      <c r="WPL336" s="223"/>
      <c r="WPM336" s="418"/>
      <c r="WPN336" s="418"/>
      <c r="WPO336" s="331"/>
      <c r="WPP336" s="332"/>
      <c r="WPQ336" s="418"/>
      <c r="WPR336" s="223"/>
      <c r="WPS336" s="223"/>
      <c r="WPT336" s="333"/>
      <c r="WPU336" s="333"/>
      <c r="WPV336" s="223"/>
      <c r="WPW336" s="418"/>
      <c r="WPX336" s="418"/>
      <c r="WPY336" s="331"/>
      <c r="WPZ336" s="332"/>
      <c r="WQA336" s="418"/>
      <c r="WQB336" s="223"/>
      <c r="WQC336" s="223"/>
      <c r="WQD336" s="333"/>
      <c r="WQE336" s="333"/>
      <c r="WQF336" s="223"/>
      <c r="WQG336" s="418"/>
      <c r="WQH336" s="418"/>
      <c r="WQI336" s="331"/>
      <c r="WQJ336" s="332"/>
      <c r="WQK336" s="418"/>
      <c r="WQL336" s="223"/>
      <c r="WQM336" s="223"/>
      <c r="WQN336" s="333"/>
      <c r="WQO336" s="333"/>
      <c r="WQP336" s="223"/>
      <c r="WQQ336" s="418"/>
      <c r="WQR336" s="418"/>
      <c r="WQS336" s="331"/>
      <c r="WQT336" s="332"/>
      <c r="WQU336" s="418"/>
      <c r="WQV336" s="223"/>
      <c r="WQW336" s="223"/>
      <c r="WQX336" s="333"/>
      <c r="WQY336" s="333"/>
      <c r="WQZ336" s="223"/>
      <c r="WRA336" s="418"/>
      <c r="WRB336" s="418"/>
      <c r="WRC336" s="331"/>
      <c r="WRD336" s="332"/>
      <c r="WRE336" s="418"/>
      <c r="WRF336" s="223"/>
      <c r="WRG336" s="223"/>
      <c r="WRH336" s="333"/>
      <c r="WRI336" s="333"/>
      <c r="WRJ336" s="223"/>
      <c r="WRK336" s="418"/>
      <c r="WRL336" s="418"/>
      <c r="WRM336" s="331"/>
      <c r="WRN336" s="332"/>
      <c r="WRO336" s="418"/>
      <c r="WRP336" s="223"/>
      <c r="WRQ336" s="223"/>
      <c r="WRR336" s="333"/>
      <c r="WRS336" s="333"/>
      <c r="WRT336" s="223"/>
      <c r="WRU336" s="418"/>
      <c r="WRV336" s="418"/>
      <c r="WRW336" s="331"/>
      <c r="WRX336" s="332"/>
      <c r="WRY336" s="418"/>
      <c r="WRZ336" s="223"/>
      <c r="WSA336" s="223"/>
      <c r="WSB336" s="333"/>
      <c r="WSC336" s="333"/>
      <c r="WSD336" s="223"/>
      <c r="WSE336" s="418"/>
      <c r="WSF336" s="418"/>
      <c r="WSG336" s="331"/>
      <c r="WSH336" s="332"/>
      <c r="WSI336" s="418"/>
      <c r="WSJ336" s="223"/>
      <c r="WSK336" s="223"/>
      <c r="WSL336" s="333"/>
      <c r="WSM336" s="333"/>
      <c r="WSN336" s="223"/>
      <c r="WSO336" s="418"/>
      <c r="WSP336" s="418"/>
      <c r="WSQ336" s="331"/>
      <c r="WSR336" s="332"/>
      <c r="WSS336" s="418"/>
      <c r="WST336" s="223"/>
      <c r="WSU336" s="223"/>
      <c r="WSV336" s="333"/>
      <c r="WSW336" s="333"/>
      <c r="WSX336" s="223"/>
      <c r="WSY336" s="418"/>
      <c r="WSZ336" s="418"/>
      <c r="WTA336" s="331"/>
      <c r="WTB336" s="332"/>
      <c r="WTC336" s="418"/>
      <c r="WTD336" s="223"/>
      <c r="WTE336" s="223"/>
      <c r="WTF336" s="333"/>
      <c r="WTG336" s="333"/>
      <c r="WTH336" s="223"/>
      <c r="WTI336" s="418"/>
      <c r="WTJ336" s="418"/>
      <c r="WTK336" s="331"/>
      <c r="WTL336" s="332"/>
      <c r="WTM336" s="418"/>
      <c r="WTN336" s="223"/>
      <c r="WTO336" s="223"/>
      <c r="WTP336" s="333"/>
      <c r="WTQ336" s="333"/>
      <c r="WTR336" s="223"/>
      <c r="WTS336" s="418"/>
      <c r="WTT336" s="418"/>
      <c r="WTU336" s="331"/>
      <c r="WTV336" s="332"/>
      <c r="WTW336" s="418"/>
      <c r="WTX336" s="223"/>
      <c r="WTY336" s="223"/>
      <c r="WTZ336" s="333"/>
      <c r="WUA336" s="333"/>
      <c r="WUB336" s="223"/>
      <c r="WUC336" s="418"/>
      <c r="WUD336" s="418"/>
      <c r="WUE336" s="331"/>
      <c r="WUF336" s="332"/>
      <c r="WUG336" s="418"/>
      <c r="WUH336" s="223"/>
      <c r="WUI336" s="223"/>
      <c r="WUJ336" s="333"/>
      <c r="WUK336" s="333"/>
      <c r="WUL336" s="223"/>
      <c r="WUM336" s="418"/>
      <c r="WUN336" s="418"/>
      <c r="WUO336" s="331"/>
      <c r="WUP336" s="332"/>
      <c r="WUQ336" s="418"/>
      <c r="WUR336" s="223"/>
      <c r="WUS336" s="223"/>
      <c r="WUT336" s="333"/>
      <c r="WUU336" s="333"/>
      <c r="WUV336" s="223"/>
      <c r="WUW336" s="418"/>
      <c r="WUX336" s="418"/>
      <c r="WUY336" s="331"/>
      <c r="WUZ336" s="332"/>
      <c r="WVA336" s="418"/>
      <c r="WVB336" s="223"/>
      <c r="WVC336" s="223"/>
      <c r="WVD336" s="333"/>
      <c r="WVE336" s="333"/>
      <c r="WVF336" s="223"/>
      <c r="WVG336" s="418"/>
      <c r="WVH336" s="418"/>
      <c r="WVI336" s="331"/>
      <c r="WVJ336" s="332"/>
      <c r="WVK336" s="418"/>
      <c r="WVL336" s="223"/>
      <c r="WVM336" s="223"/>
      <c r="WVN336" s="333"/>
      <c r="WVO336" s="333"/>
      <c r="WVP336" s="223"/>
      <c r="WVQ336" s="418"/>
      <c r="WVR336" s="418"/>
      <c r="WVS336" s="331"/>
      <c r="WVT336" s="332"/>
      <c r="WVU336" s="418"/>
      <c r="WVV336" s="223"/>
      <c r="WVW336" s="223"/>
      <c r="WVX336" s="333"/>
      <c r="WVY336" s="333"/>
      <c r="WVZ336" s="223"/>
      <c r="WWA336" s="418"/>
      <c r="WWB336" s="418"/>
      <c r="WWC336" s="331"/>
      <c r="WWD336" s="332"/>
      <c r="WWE336" s="418"/>
      <c r="WWF336" s="223"/>
      <c r="WWG336" s="223"/>
      <c r="WWH336" s="333"/>
      <c r="WWI336" s="333"/>
      <c r="WWJ336" s="223"/>
      <c r="WWK336" s="418"/>
      <c r="WWL336" s="418"/>
      <c r="WWM336" s="331"/>
      <c r="WWN336" s="332"/>
      <c r="WWO336" s="418"/>
      <c r="WWP336" s="223"/>
      <c r="WWQ336" s="223"/>
      <c r="WWR336" s="333"/>
      <c r="WWS336" s="333"/>
      <c r="WWT336" s="223"/>
      <c r="WWU336" s="418"/>
      <c r="WWV336" s="418"/>
      <c r="WWW336" s="331"/>
      <c r="WWX336" s="332"/>
      <c r="WWY336" s="418"/>
      <c r="WWZ336" s="223"/>
      <c r="WXA336" s="223"/>
      <c r="WXB336" s="333"/>
      <c r="WXC336" s="333"/>
      <c r="WXD336" s="223"/>
      <c r="WXE336" s="418"/>
      <c r="WXF336" s="418"/>
      <c r="WXG336" s="331"/>
      <c r="WXH336" s="332"/>
      <c r="WXI336" s="418"/>
      <c r="WXJ336" s="223"/>
      <c r="WXK336" s="223"/>
      <c r="WXL336" s="333"/>
      <c r="WXM336" s="333"/>
      <c r="WXN336" s="223"/>
      <c r="WXO336" s="418"/>
      <c r="WXP336" s="418"/>
      <c r="WXQ336" s="331"/>
      <c r="WXR336" s="332"/>
      <c r="WXS336" s="418"/>
      <c r="WXT336" s="223"/>
      <c r="WXU336" s="223"/>
      <c r="WXV336" s="333"/>
      <c r="WXW336" s="333"/>
      <c r="WXX336" s="223"/>
      <c r="WXY336" s="418"/>
      <c r="WXZ336" s="418"/>
      <c r="WYA336" s="331"/>
      <c r="WYB336" s="332"/>
      <c r="WYC336" s="418"/>
      <c r="WYD336" s="223"/>
      <c r="WYE336" s="223"/>
      <c r="WYF336" s="333"/>
      <c r="WYG336" s="333"/>
      <c r="WYH336" s="223"/>
      <c r="WYI336" s="418"/>
      <c r="WYJ336" s="418"/>
      <c r="WYK336" s="331"/>
      <c r="WYL336" s="332"/>
      <c r="WYM336" s="418"/>
      <c r="WYN336" s="223"/>
      <c r="WYO336" s="223"/>
      <c r="WYP336" s="333"/>
      <c r="WYQ336" s="333"/>
      <c r="WYR336" s="223"/>
      <c r="WYS336" s="418"/>
      <c r="WYT336" s="418"/>
      <c r="WYU336" s="331"/>
      <c r="WYV336" s="332"/>
      <c r="WYW336" s="418"/>
      <c r="WYX336" s="223"/>
      <c r="WYY336" s="223"/>
      <c r="WYZ336" s="333"/>
      <c r="WZA336" s="333"/>
      <c r="WZB336" s="223"/>
      <c r="WZC336" s="418"/>
      <c r="WZD336" s="418"/>
      <c r="WZE336" s="331"/>
      <c r="WZF336" s="332"/>
      <c r="WZG336" s="418"/>
      <c r="WZH336" s="223"/>
      <c r="WZI336" s="223"/>
      <c r="WZJ336" s="333"/>
      <c r="WZK336" s="333"/>
      <c r="WZL336" s="223"/>
      <c r="WZM336" s="418"/>
      <c r="WZN336" s="418"/>
      <c r="WZO336" s="331"/>
      <c r="WZP336" s="332"/>
      <c r="WZQ336" s="418"/>
      <c r="WZR336" s="223"/>
      <c r="WZS336" s="223"/>
      <c r="WZT336" s="333"/>
      <c r="WZU336" s="333"/>
      <c r="WZV336" s="223"/>
      <c r="WZW336" s="418"/>
      <c r="WZX336" s="418"/>
      <c r="WZY336" s="331"/>
      <c r="WZZ336" s="332"/>
      <c r="XAA336" s="418"/>
      <c r="XAB336" s="223"/>
      <c r="XAC336" s="223"/>
      <c r="XAD336" s="333"/>
      <c r="XAE336" s="333"/>
      <c r="XAF336" s="223"/>
      <c r="XAG336" s="418"/>
      <c r="XAH336" s="418"/>
      <c r="XAI336" s="331"/>
      <c r="XAJ336" s="332"/>
      <c r="XAK336" s="418"/>
      <c r="XAL336" s="223"/>
      <c r="XAM336" s="223"/>
      <c r="XAN336" s="333"/>
      <c r="XAO336" s="333"/>
      <c r="XAP336" s="223"/>
      <c r="XAQ336" s="418"/>
      <c r="XAR336" s="418"/>
      <c r="XAS336" s="331"/>
      <c r="XAT336" s="332"/>
      <c r="XAU336" s="418"/>
      <c r="XAV336" s="223"/>
      <c r="XAW336" s="223"/>
      <c r="XAX336" s="333"/>
      <c r="XAY336" s="333"/>
      <c r="XAZ336" s="223"/>
      <c r="XBA336" s="418"/>
      <c r="XBB336" s="418"/>
      <c r="XBC336" s="331"/>
      <c r="XBD336" s="332"/>
      <c r="XBE336" s="418"/>
      <c r="XBF336" s="223"/>
      <c r="XBG336" s="223"/>
      <c r="XBH336" s="333"/>
      <c r="XBI336" s="333"/>
      <c r="XBJ336" s="223"/>
      <c r="XBK336" s="418"/>
      <c r="XBL336" s="418"/>
      <c r="XBM336" s="331"/>
      <c r="XBN336" s="332"/>
      <c r="XBO336" s="418"/>
      <c r="XBP336" s="223"/>
      <c r="XBQ336" s="223"/>
      <c r="XBR336" s="333"/>
      <c r="XBS336" s="333"/>
      <c r="XBT336" s="223"/>
      <c r="XBU336" s="418"/>
      <c r="XBV336" s="418"/>
      <c r="XBW336" s="331"/>
      <c r="XBX336" s="332"/>
      <c r="XBY336" s="418"/>
      <c r="XBZ336" s="223"/>
      <c r="XCA336" s="223"/>
      <c r="XCB336" s="333"/>
      <c r="XCC336" s="333"/>
      <c r="XCD336" s="223"/>
      <c r="XCE336" s="418"/>
      <c r="XCF336" s="418"/>
      <c r="XCG336" s="331"/>
      <c r="XCH336" s="332"/>
      <c r="XCI336" s="418"/>
      <c r="XCJ336" s="223"/>
      <c r="XCK336" s="223"/>
      <c r="XCL336" s="333"/>
      <c r="XCM336" s="333"/>
      <c r="XCN336" s="223"/>
      <c r="XCO336" s="418"/>
      <c r="XCP336" s="418"/>
      <c r="XCQ336" s="331"/>
      <c r="XCR336" s="332"/>
      <c r="XCS336" s="418"/>
      <c r="XCT336" s="223"/>
      <c r="XCU336" s="223"/>
      <c r="XCV336" s="333"/>
      <c r="XCW336" s="333"/>
      <c r="XCX336" s="223"/>
      <c r="XCY336" s="418"/>
      <c r="XCZ336" s="418"/>
      <c r="XDA336" s="331"/>
      <c r="XDB336" s="332"/>
      <c r="XDC336" s="418"/>
      <c r="XDD336" s="223"/>
      <c r="XDE336" s="223"/>
      <c r="XDF336" s="333"/>
      <c r="XDG336" s="333"/>
      <c r="XDH336" s="223"/>
      <c r="XDI336" s="418"/>
      <c r="XDJ336" s="418"/>
      <c r="XDK336" s="331"/>
      <c r="XDL336" s="332"/>
      <c r="XDM336" s="418"/>
      <c r="XDN336" s="223"/>
      <c r="XDO336" s="223"/>
      <c r="XDP336" s="333"/>
      <c r="XDQ336" s="333"/>
      <c r="XDR336" s="223"/>
      <c r="XDS336" s="418"/>
      <c r="XDT336" s="418"/>
      <c r="XDU336" s="331"/>
      <c r="XDV336" s="332"/>
      <c r="XDW336" s="418"/>
      <c r="XDX336" s="223"/>
      <c r="XDY336" s="223"/>
      <c r="XDZ336" s="333"/>
      <c r="XEA336" s="333"/>
      <c r="XEB336" s="223"/>
      <c r="XEC336" s="418"/>
      <c r="XED336" s="418"/>
      <c r="XEE336" s="331"/>
      <c r="XEF336" s="332"/>
      <c r="XEG336" s="418"/>
      <c r="XEH336" s="223"/>
      <c r="XEI336" s="223"/>
      <c r="XEJ336" s="333"/>
      <c r="XEK336" s="333"/>
      <c r="XEL336" s="223"/>
      <c r="XEM336" s="418"/>
      <c r="XEN336" s="418"/>
      <c r="XEO336" s="331"/>
      <c r="XEP336" s="332"/>
    </row>
    <row r="337" spans="1:16370" s="321" customFormat="1" ht="18.75" customHeight="1">
      <c r="A337" s="75"/>
      <c r="B337" s="75"/>
      <c r="C337" s="92" t="s">
        <v>83</v>
      </c>
      <c r="D337" s="102" t="s">
        <v>289</v>
      </c>
      <c r="E337" s="75"/>
      <c r="F337" s="326"/>
      <c r="G337" s="326"/>
      <c r="H337" s="326"/>
      <c r="I337" s="77"/>
      <c r="J337" s="326"/>
    </row>
    <row r="338" spans="1:16370" s="321" customFormat="1" ht="16.5" customHeight="1">
      <c r="A338" s="312" t="s">
        <v>762</v>
      </c>
      <c r="B338" s="312" t="s">
        <v>485</v>
      </c>
      <c r="C338" s="312" t="s">
        <v>2191</v>
      </c>
      <c r="D338" s="313" t="s">
        <v>763</v>
      </c>
      <c r="E338" s="312" t="s">
        <v>492</v>
      </c>
      <c r="F338" s="667">
        <v>2174.1999999999998</v>
      </c>
      <c r="G338" s="315"/>
      <c r="H338" s="314">
        <v>1.41</v>
      </c>
      <c r="I338" s="530">
        <f t="shared" si="66"/>
        <v>1.76</v>
      </c>
      <c r="J338" s="314">
        <f t="shared" ref="J338:J340" si="70">F338*I338</f>
        <v>3826.59</v>
      </c>
    </row>
    <row r="339" spans="1:16370" s="321" customFormat="1" ht="16.5" customHeight="1">
      <c r="A339" s="312">
        <v>73690</v>
      </c>
      <c r="B339" s="312" t="s">
        <v>16</v>
      </c>
      <c r="C339" s="312" t="s">
        <v>2192</v>
      </c>
      <c r="D339" s="675" t="s">
        <v>764</v>
      </c>
      <c r="E339" s="312" t="s">
        <v>492</v>
      </c>
      <c r="F339" s="667">
        <v>65.400000000000006</v>
      </c>
      <c r="G339" s="315"/>
      <c r="H339" s="314">
        <v>7.5</v>
      </c>
      <c r="I339" s="530">
        <f t="shared" si="66"/>
        <v>9.3699999999999992</v>
      </c>
      <c r="J339" s="314">
        <f t="shared" si="70"/>
        <v>612.79999999999995</v>
      </c>
    </row>
    <row r="340" spans="1:16370" s="372" customFormat="1" ht="16.5" customHeight="1">
      <c r="A340" s="533" t="s">
        <v>762</v>
      </c>
      <c r="B340" s="312" t="s">
        <v>485</v>
      </c>
      <c r="C340" s="312" t="s">
        <v>2193</v>
      </c>
      <c r="D340" s="313" t="s">
        <v>766</v>
      </c>
      <c r="E340" s="312" t="s">
        <v>492</v>
      </c>
      <c r="F340" s="667">
        <v>162</v>
      </c>
      <c r="G340" s="315"/>
      <c r="H340" s="314">
        <v>1.41</v>
      </c>
      <c r="I340" s="530">
        <f t="shared" si="66"/>
        <v>1.76</v>
      </c>
      <c r="J340" s="314">
        <f t="shared" si="70"/>
        <v>285.12</v>
      </c>
      <c r="K340" s="418"/>
      <c r="L340" s="223"/>
      <c r="M340" s="223"/>
      <c r="N340" s="333"/>
      <c r="O340" s="333"/>
      <c r="P340" s="223"/>
      <c r="Q340" s="418"/>
      <c r="R340" s="418"/>
      <c r="S340" s="331"/>
      <c r="T340" s="332"/>
      <c r="U340" s="418"/>
      <c r="V340" s="223"/>
      <c r="W340" s="223"/>
      <c r="X340" s="333"/>
      <c r="Y340" s="333"/>
      <c r="Z340" s="223"/>
      <c r="AA340" s="418"/>
      <c r="AB340" s="418"/>
      <c r="AC340" s="331"/>
      <c r="AD340" s="332"/>
      <c r="AE340" s="418"/>
      <c r="AF340" s="223"/>
      <c r="AG340" s="223"/>
      <c r="AH340" s="333"/>
      <c r="AI340" s="333"/>
      <c r="AJ340" s="223"/>
      <c r="AK340" s="418"/>
      <c r="AL340" s="418"/>
      <c r="AM340" s="331"/>
      <c r="AN340" s="332"/>
      <c r="AO340" s="418"/>
      <c r="AP340" s="223"/>
      <c r="AQ340" s="223"/>
      <c r="AR340" s="333"/>
      <c r="AS340" s="333"/>
      <c r="AT340" s="223"/>
      <c r="AU340" s="418"/>
      <c r="AV340" s="418"/>
      <c r="AW340" s="331"/>
      <c r="AX340" s="332"/>
      <c r="AY340" s="418"/>
      <c r="AZ340" s="223"/>
      <c r="BA340" s="223"/>
      <c r="BB340" s="333"/>
      <c r="BC340" s="333"/>
      <c r="BD340" s="223"/>
      <c r="BE340" s="418"/>
      <c r="BF340" s="418"/>
      <c r="BG340" s="331"/>
      <c r="BH340" s="332"/>
      <c r="BI340" s="418"/>
      <c r="BJ340" s="223"/>
      <c r="BK340" s="223"/>
      <c r="BL340" s="333"/>
      <c r="BM340" s="333"/>
      <c r="BN340" s="223"/>
      <c r="BO340" s="418"/>
      <c r="BP340" s="418"/>
      <c r="BQ340" s="331"/>
      <c r="BR340" s="332"/>
      <c r="BS340" s="418"/>
      <c r="BT340" s="223"/>
      <c r="BU340" s="223"/>
      <c r="BV340" s="333"/>
      <c r="BW340" s="333"/>
      <c r="BX340" s="223"/>
      <c r="BY340" s="418"/>
      <c r="BZ340" s="418"/>
      <c r="CA340" s="331"/>
      <c r="CB340" s="332"/>
      <c r="CC340" s="418"/>
      <c r="CD340" s="223"/>
      <c r="CE340" s="223"/>
      <c r="CF340" s="333"/>
      <c r="CG340" s="333"/>
      <c r="CH340" s="223"/>
      <c r="CI340" s="418"/>
      <c r="CJ340" s="418"/>
      <c r="CK340" s="331"/>
      <c r="CL340" s="332"/>
      <c r="CM340" s="418"/>
      <c r="CN340" s="223"/>
      <c r="CO340" s="223"/>
      <c r="CP340" s="333"/>
      <c r="CQ340" s="333"/>
      <c r="CR340" s="223"/>
      <c r="CS340" s="418"/>
      <c r="CT340" s="418"/>
      <c r="CU340" s="331"/>
      <c r="CV340" s="332"/>
      <c r="CW340" s="418"/>
      <c r="CX340" s="223"/>
      <c r="CY340" s="223"/>
      <c r="CZ340" s="333"/>
      <c r="DA340" s="333"/>
      <c r="DB340" s="223"/>
      <c r="DC340" s="418"/>
      <c r="DD340" s="418"/>
      <c r="DE340" s="331"/>
      <c r="DF340" s="332"/>
      <c r="DG340" s="418"/>
      <c r="DH340" s="223"/>
      <c r="DI340" s="223"/>
      <c r="DJ340" s="333"/>
      <c r="DK340" s="333"/>
      <c r="DL340" s="223"/>
      <c r="DM340" s="418"/>
      <c r="DN340" s="418"/>
      <c r="DO340" s="331"/>
      <c r="DP340" s="332"/>
      <c r="DQ340" s="418"/>
      <c r="DR340" s="223"/>
      <c r="DS340" s="223"/>
      <c r="DT340" s="333"/>
      <c r="DU340" s="333"/>
      <c r="DV340" s="223"/>
      <c r="DW340" s="418"/>
      <c r="DX340" s="418"/>
      <c r="DY340" s="331"/>
      <c r="DZ340" s="332"/>
      <c r="EA340" s="418"/>
      <c r="EB340" s="223"/>
      <c r="EC340" s="223"/>
      <c r="ED340" s="333"/>
      <c r="EE340" s="333"/>
      <c r="EF340" s="223"/>
      <c r="EG340" s="418"/>
      <c r="EH340" s="418"/>
      <c r="EI340" s="331"/>
      <c r="EJ340" s="332"/>
      <c r="EK340" s="418"/>
      <c r="EL340" s="223"/>
      <c r="EM340" s="223"/>
      <c r="EN340" s="333"/>
      <c r="EO340" s="333"/>
      <c r="EP340" s="223"/>
      <c r="EQ340" s="418"/>
      <c r="ER340" s="418"/>
      <c r="ES340" s="331"/>
      <c r="ET340" s="332"/>
      <c r="EU340" s="418"/>
      <c r="EV340" s="223"/>
      <c r="EW340" s="223"/>
      <c r="EX340" s="333"/>
      <c r="EY340" s="333"/>
      <c r="EZ340" s="223"/>
      <c r="FA340" s="418"/>
      <c r="FB340" s="418"/>
      <c r="FC340" s="331"/>
      <c r="FD340" s="332"/>
      <c r="FE340" s="418"/>
      <c r="FF340" s="223"/>
      <c r="FG340" s="223"/>
      <c r="FH340" s="333"/>
      <c r="FI340" s="333"/>
      <c r="FJ340" s="223"/>
      <c r="FK340" s="418"/>
      <c r="FL340" s="418"/>
      <c r="FM340" s="331"/>
      <c r="FN340" s="332"/>
      <c r="FO340" s="418"/>
      <c r="FP340" s="223"/>
      <c r="FQ340" s="223"/>
      <c r="FR340" s="333"/>
      <c r="FS340" s="333"/>
      <c r="FT340" s="223"/>
      <c r="FU340" s="418"/>
      <c r="FV340" s="418"/>
      <c r="FW340" s="331"/>
      <c r="FX340" s="332"/>
      <c r="FY340" s="418"/>
      <c r="FZ340" s="223"/>
      <c r="GA340" s="223"/>
      <c r="GB340" s="333"/>
      <c r="GC340" s="333"/>
      <c r="GD340" s="223"/>
      <c r="GE340" s="418"/>
      <c r="GF340" s="418"/>
      <c r="GG340" s="331"/>
      <c r="GH340" s="332"/>
      <c r="GI340" s="418"/>
      <c r="GJ340" s="223"/>
      <c r="GK340" s="223"/>
      <c r="GL340" s="333"/>
      <c r="GM340" s="333"/>
      <c r="GN340" s="223"/>
      <c r="GO340" s="418"/>
      <c r="GP340" s="418"/>
      <c r="GQ340" s="331"/>
      <c r="GR340" s="332"/>
      <c r="GS340" s="418"/>
      <c r="GT340" s="223"/>
      <c r="GU340" s="223"/>
      <c r="GV340" s="333"/>
      <c r="GW340" s="333"/>
      <c r="GX340" s="223"/>
      <c r="GY340" s="418"/>
      <c r="GZ340" s="418"/>
      <c r="HA340" s="331"/>
      <c r="HB340" s="332"/>
      <c r="HC340" s="418"/>
      <c r="HD340" s="223"/>
      <c r="HE340" s="223"/>
      <c r="HF340" s="333"/>
      <c r="HG340" s="333"/>
      <c r="HH340" s="223"/>
      <c r="HI340" s="418"/>
      <c r="HJ340" s="418"/>
      <c r="HK340" s="331"/>
      <c r="HL340" s="332"/>
      <c r="HM340" s="418"/>
      <c r="HN340" s="223"/>
      <c r="HO340" s="223"/>
      <c r="HP340" s="333"/>
      <c r="HQ340" s="333"/>
      <c r="HR340" s="223"/>
      <c r="HS340" s="418"/>
      <c r="HT340" s="418"/>
      <c r="HU340" s="331"/>
      <c r="HV340" s="332"/>
      <c r="HW340" s="418"/>
      <c r="HX340" s="223"/>
      <c r="HY340" s="223"/>
      <c r="HZ340" s="333"/>
      <c r="IA340" s="333"/>
      <c r="IB340" s="223"/>
      <c r="IC340" s="418"/>
      <c r="ID340" s="418"/>
      <c r="IE340" s="331"/>
      <c r="IF340" s="332"/>
      <c r="IG340" s="418"/>
      <c r="IH340" s="223"/>
      <c r="II340" s="223"/>
      <c r="IJ340" s="333"/>
      <c r="IK340" s="333"/>
      <c r="IL340" s="223"/>
      <c r="IM340" s="418"/>
      <c r="IN340" s="418"/>
      <c r="IO340" s="331"/>
      <c r="IP340" s="332"/>
      <c r="IQ340" s="418"/>
      <c r="IR340" s="223"/>
      <c r="IS340" s="223"/>
      <c r="IT340" s="333"/>
      <c r="IU340" s="333"/>
      <c r="IV340" s="223"/>
      <c r="IW340" s="418"/>
      <c r="IX340" s="418"/>
      <c r="IY340" s="331"/>
      <c r="IZ340" s="332"/>
      <c r="JA340" s="418"/>
      <c r="JB340" s="223"/>
      <c r="JC340" s="223"/>
      <c r="JD340" s="333"/>
      <c r="JE340" s="333"/>
      <c r="JF340" s="223"/>
      <c r="JG340" s="418"/>
      <c r="JH340" s="418"/>
      <c r="JI340" s="331"/>
      <c r="JJ340" s="332"/>
      <c r="JK340" s="418"/>
      <c r="JL340" s="223"/>
      <c r="JM340" s="223"/>
      <c r="JN340" s="333"/>
      <c r="JO340" s="333"/>
      <c r="JP340" s="223"/>
      <c r="JQ340" s="418"/>
      <c r="JR340" s="418"/>
      <c r="JS340" s="331"/>
      <c r="JT340" s="332"/>
      <c r="JU340" s="418"/>
      <c r="JV340" s="223"/>
      <c r="JW340" s="223"/>
      <c r="JX340" s="333"/>
      <c r="JY340" s="333"/>
      <c r="JZ340" s="223"/>
      <c r="KA340" s="418"/>
      <c r="KB340" s="418"/>
      <c r="KC340" s="331"/>
      <c r="KD340" s="332"/>
      <c r="KE340" s="418"/>
      <c r="KF340" s="223"/>
      <c r="KG340" s="223"/>
      <c r="KH340" s="333"/>
      <c r="KI340" s="333"/>
      <c r="KJ340" s="223"/>
      <c r="KK340" s="418"/>
      <c r="KL340" s="418"/>
      <c r="KM340" s="331"/>
      <c r="KN340" s="332"/>
      <c r="KO340" s="418"/>
      <c r="KP340" s="223"/>
      <c r="KQ340" s="223"/>
      <c r="KR340" s="333"/>
      <c r="KS340" s="333"/>
      <c r="KT340" s="223"/>
      <c r="KU340" s="418"/>
      <c r="KV340" s="418"/>
      <c r="KW340" s="331"/>
      <c r="KX340" s="332"/>
      <c r="KY340" s="418"/>
      <c r="KZ340" s="223"/>
      <c r="LA340" s="223"/>
      <c r="LB340" s="333"/>
      <c r="LC340" s="333"/>
      <c r="LD340" s="223"/>
      <c r="LE340" s="418"/>
      <c r="LF340" s="418"/>
      <c r="LG340" s="331"/>
      <c r="LH340" s="332"/>
      <c r="LI340" s="418"/>
      <c r="LJ340" s="223"/>
      <c r="LK340" s="223"/>
      <c r="LL340" s="333"/>
      <c r="LM340" s="333"/>
      <c r="LN340" s="223"/>
      <c r="LO340" s="418"/>
      <c r="LP340" s="418"/>
      <c r="LQ340" s="331"/>
      <c r="LR340" s="332"/>
      <c r="LS340" s="418"/>
      <c r="LT340" s="223"/>
      <c r="LU340" s="223"/>
      <c r="LV340" s="333"/>
      <c r="LW340" s="333"/>
      <c r="LX340" s="223"/>
      <c r="LY340" s="418"/>
      <c r="LZ340" s="418"/>
      <c r="MA340" s="331"/>
      <c r="MB340" s="332"/>
      <c r="MC340" s="418"/>
      <c r="MD340" s="223"/>
      <c r="ME340" s="223"/>
      <c r="MF340" s="333"/>
      <c r="MG340" s="333"/>
      <c r="MH340" s="223"/>
      <c r="MI340" s="418"/>
      <c r="MJ340" s="418"/>
      <c r="MK340" s="331"/>
      <c r="ML340" s="332"/>
      <c r="MM340" s="418"/>
      <c r="MN340" s="223"/>
      <c r="MO340" s="223"/>
      <c r="MP340" s="333"/>
      <c r="MQ340" s="333"/>
      <c r="MR340" s="223"/>
      <c r="MS340" s="418"/>
      <c r="MT340" s="418"/>
      <c r="MU340" s="331"/>
      <c r="MV340" s="332"/>
      <c r="MW340" s="418"/>
      <c r="MX340" s="223"/>
      <c r="MY340" s="223"/>
      <c r="MZ340" s="333"/>
      <c r="NA340" s="333"/>
      <c r="NB340" s="223"/>
      <c r="NC340" s="418"/>
      <c r="ND340" s="418"/>
      <c r="NE340" s="331"/>
      <c r="NF340" s="332"/>
      <c r="NG340" s="418"/>
      <c r="NH340" s="223"/>
      <c r="NI340" s="223"/>
      <c r="NJ340" s="333"/>
      <c r="NK340" s="333"/>
      <c r="NL340" s="223"/>
      <c r="NM340" s="418"/>
      <c r="NN340" s="418"/>
      <c r="NO340" s="331"/>
      <c r="NP340" s="332"/>
      <c r="NQ340" s="418"/>
      <c r="NR340" s="223"/>
      <c r="NS340" s="223"/>
      <c r="NT340" s="333"/>
      <c r="NU340" s="333"/>
      <c r="NV340" s="223"/>
      <c r="NW340" s="418"/>
      <c r="NX340" s="418"/>
      <c r="NY340" s="331"/>
      <c r="NZ340" s="332"/>
      <c r="OA340" s="418"/>
      <c r="OB340" s="223"/>
      <c r="OC340" s="223"/>
      <c r="OD340" s="333"/>
      <c r="OE340" s="333"/>
      <c r="OF340" s="223"/>
      <c r="OG340" s="418"/>
      <c r="OH340" s="418"/>
      <c r="OI340" s="331"/>
      <c r="OJ340" s="332"/>
      <c r="OK340" s="418"/>
      <c r="OL340" s="223"/>
      <c r="OM340" s="223"/>
      <c r="ON340" s="333"/>
      <c r="OO340" s="333"/>
      <c r="OP340" s="223"/>
      <c r="OQ340" s="418"/>
      <c r="OR340" s="418"/>
      <c r="OS340" s="331"/>
      <c r="OT340" s="332"/>
      <c r="OU340" s="418"/>
      <c r="OV340" s="223"/>
      <c r="OW340" s="223"/>
      <c r="OX340" s="333"/>
      <c r="OY340" s="333"/>
      <c r="OZ340" s="223"/>
      <c r="PA340" s="418"/>
      <c r="PB340" s="418"/>
      <c r="PC340" s="331"/>
      <c r="PD340" s="332"/>
      <c r="PE340" s="418"/>
      <c r="PF340" s="223"/>
      <c r="PG340" s="223"/>
      <c r="PH340" s="333"/>
      <c r="PI340" s="333"/>
      <c r="PJ340" s="223"/>
      <c r="PK340" s="418"/>
      <c r="PL340" s="418"/>
      <c r="PM340" s="331"/>
      <c r="PN340" s="332"/>
      <c r="PO340" s="418"/>
      <c r="PP340" s="223"/>
      <c r="PQ340" s="223"/>
      <c r="PR340" s="333"/>
      <c r="PS340" s="333"/>
      <c r="PT340" s="223"/>
      <c r="PU340" s="418"/>
      <c r="PV340" s="418"/>
      <c r="PW340" s="331"/>
      <c r="PX340" s="332"/>
      <c r="PY340" s="418"/>
      <c r="PZ340" s="223"/>
      <c r="QA340" s="223"/>
      <c r="QB340" s="333"/>
      <c r="QC340" s="333"/>
      <c r="QD340" s="223"/>
      <c r="QE340" s="418"/>
      <c r="QF340" s="418"/>
      <c r="QG340" s="331"/>
      <c r="QH340" s="332"/>
      <c r="QI340" s="418"/>
      <c r="QJ340" s="223"/>
      <c r="QK340" s="223"/>
      <c r="QL340" s="333"/>
      <c r="QM340" s="333"/>
      <c r="QN340" s="223"/>
      <c r="QO340" s="418"/>
      <c r="QP340" s="418"/>
      <c r="QQ340" s="331"/>
      <c r="QR340" s="332"/>
      <c r="QS340" s="418"/>
      <c r="QT340" s="223"/>
      <c r="QU340" s="223"/>
      <c r="QV340" s="333"/>
      <c r="QW340" s="333"/>
      <c r="QX340" s="223"/>
      <c r="QY340" s="418"/>
      <c r="QZ340" s="418"/>
      <c r="RA340" s="331"/>
      <c r="RB340" s="332"/>
      <c r="RC340" s="418"/>
      <c r="RD340" s="223"/>
      <c r="RE340" s="223"/>
      <c r="RF340" s="333"/>
      <c r="RG340" s="333"/>
      <c r="RH340" s="223"/>
      <c r="RI340" s="418"/>
      <c r="RJ340" s="418"/>
      <c r="RK340" s="331"/>
      <c r="RL340" s="332"/>
      <c r="RM340" s="418"/>
      <c r="RN340" s="223"/>
      <c r="RO340" s="223"/>
      <c r="RP340" s="333"/>
      <c r="RQ340" s="333"/>
      <c r="RR340" s="223"/>
      <c r="RS340" s="418"/>
      <c r="RT340" s="418"/>
      <c r="RU340" s="331"/>
      <c r="RV340" s="332"/>
      <c r="RW340" s="418"/>
      <c r="RX340" s="223"/>
      <c r="RY340" s="223"/>
      <c r="RZ340" s="333"/>
      <c r="SA340" s="333"/>
      <c r="SB340" s="223"/>
      <c r="SC340" s="418"/>
      <c r="SD340" s="418"/>
      <c r="SE340" s="331"/>
      <c r="SF340" s="332"/>
      <c r="SG340" s="418"/>
      <c r="SH340" s="223"/>
      <c r="SI340" s="223"/>
      <c r="SJ340" s="333"/>
      <c r="SK340" s="333"/>
      <c r="SL340" s="223"/>
      <c r="SM340" s="418"/>
      <c r="SN340" s="418"/>
      <c r="SO340" s="331"/>
      <c r="SP340" s="332"/>
      <c r="SQ340" s="418"/>
      <c r="SR340" s="223"/>
      <c r="SS340" s="223"/>
      <c r="ST340" s="333"/>
      <c r="SU340" s="333"/>
      <c r="SV340" s="223"/>
      <c r="SW340" s="418"/>
      <c r="SX340" s="418"/>
      <c r="SY340" s="331"/>
      <c r="SZ340" s="332"/>
      <c r="TA340" s="418"/>
      <c r="TB340" s="223"/>
      <c r="TC340" s="223"/>
      <c r="TD340" s="333"/>
      <c r="TE340" s="333"/>
      <c r="TF340" s="223"/>
      <c r="TG340" s="418"/>
      <c r="TH340" s="418"/>
      <c r="TI340" s="331"/>
      <c r="TJ340" s="332"/>
      <c r="TK340" s="418"/>
      <c r="TL340" s="223"/>
      <c r="TM340" s="223"/>
      <c r="TN340" s="333"/>
      <c r="TO340" s="333"/>
      <c r="TP340" s="223"/>
      <c r="TQ340" s="418"/>
      <c r="TR340" s="418"/>
      <c r="TS340" s="331"/>
      <c r="TT340" s="332"/>
      <c r="TU340" s="418"/>
      <c r="TV340" s="223"/>
      <c r="TW340" s="223"/>
      <c r="TX340" s="333"/>
      <c r="TY340" s="333"/>
      <c r="TZ340" s="223"/>
      <c r="UA340" s="418"/>
      <c r="UB340" s="418"/>
      <c r="UC340" s="331"/>
      <c r="UD340" s="332"/>
      <c r="UE340" s="418"/>
      <c r="UF340" s="223"/>
      <c r="UG340" s="223"/>
      <c r="UH340" s="333"/>
      <c r="UI340" s="333"/>
      <c r="UJ340" s="223"/>
      <c r="UK340" s="418"/>
      <c r="UL340" s="418"/>
      <c r="UM340" s="331"/>
      <c r="UN340" s="332"/>
      <c r="UO340" s="418"/>
      <c r="UP340" s="223"/>
      <c r="UQ340" s="223"/>
      <c r="UR340" s="333"/>
      <c r="US340" s="333"/>
      <c r="UT340" s="223"/>
      <c r="UU340" s="418"/>
      <c r="UV340" s="418"/>
      <c r="UW340" s="331"/>
      <c r="UX340" s="332"/>
      <c r="UY340" s="418"/>
      <c r="UZ340" s="223"/>
      <c r="VA340" s="223"/>
      <c r="VB340" s="333"/>
      <c r="VC340" s="333"/>
      <c r="VD340" s="223"/>
      <c r="VE340" s="418"/>
      <c r="VF340" s="418"/>
      <c r="VG340" s="331"/>
      <c r="VH340" s="332"/>
      <c r="VI340" s="418"/>
      <c r="VJ340" s="223"/>
      <c r="VK340" s="223"/>
      <c r="VL340" s="333"/>
      <c r="VM340" s="333"/>
      <c r="VN340" s="223"/>
      <c r="VO340" s="418"/>
      <c r="VP340" s="418"/>
      <c r="VQ340" s="331"/>
      <c r="VR340" s="332"/>
      <c r="VS340" s="418"/>
      <c r="VT340" s="223"/>
      <c r="VU340" s="223"/>
      <c r="VV340" s="333"/>
      <c r="VW340" s="333"/>
      <c r="VX340" s="223"/>
      <c r="VY340" s="418"/>
      <c r="VZ340" s="418"/>
      <c r="WA340" s="331"/>
      <c r="WB340" s="332"/>
      <c r="WC340" s="418"/>
      <c r="WD340" s="223"/>
      <c r="WE340" s="223"/>
      <c r="WF340" s="333"/>
      <c r="WG340" s="333"/>
      <c r="WH340" s="223"/>
      <c r="WI340" s="418"/>
      <c r="WJ340" s="418"/>
      <c r="WK340" s="331"/>
      <c r="WL340" s="332"/>
      <c r="WM340" s="418"/>
      <c r="WN340" s="223"/>
      <c r="WO340" s="223"/>
      <c r="WP340" s="333"/>
      <c r="WQ340" s="333"/>
      <c r="WR340" s="223"/>
      <c r="WS340" s="418"/>
      <c r="WT340" s="418"/>
      <c r="WU340" s="331"/>
      <c r="WV340" s="332"/>
      <c r="WW340" s="418"/>
      <c r="WX340" s="223"/>
      <c r="WY340" s="223"/>
      <c r="WZ340" s="333"/>
      <c r="XA340" s="333"/>
      <c r="XB340" s="223"/>
      <c r="XC340" s="418"/>
      <c r="XD340" s="418"/>
      <c r="XE340" s="331"/>
      <c r="XF340" s="332"/>
      <c r="XG340" s="418"/>
      <c r="XH340" s="223"/>
      <c r="XI340" s="223"/>
      <c r="XJ340" s="333"/>
      <c r="XK340" s="333"/>
      <c r="XL340" s="223"/>
      <c r="XM340" s="418"/>
      <c r="XN340" s="418"/>
      <c r="XO340" s="331"/>
      <c r="XP340" s="332"/>
      <c r="XQ340" s="418"/>
      <c r="XR340" s="223"/>
      <c r="XS340" s="223"/>
      <c r="XT340" s="333"/>
      <c r="XU340" s="333"/>
      <c r="XV340" s="223"/>
      <c r="XW340" s="418"/>
      <c r="XX340" s="418"/>
      <c r="XY340" s="331"/>
      <c r="XZ340" s="332"/>
      <c r="YA340" s="418"/>
      <c r="YB340" s="223"/>
      <c r="YC340" s="223"/>
      <c r="YD340" s="333"/>
      <c r="YE340" s="333"/>
      <c r="YF340" s="223"/>
      <c r="YG340" s="418"/>
      <c r="YH340" s="418"/>
      <c r="YI340" s="331"/>
      <c r="YJ340" s="332"/>
      <c r="YK340" s="418"/>
      <c r="YL340" s="223"/>
      <c r="YM340" s="223"/>
      <c r="YN340" s="333"/>
      <c r="YO340" s="333"/>
      <c r="YP340" s="223"/>
      <c r="YQ340" s="418"/>
      <c r="YR340" s="418"/>
      <c r="YS340" s="331"/>
      <c r="YT340" s="332"/>
      <c r="YU340" s="418"/>
      <c r="YV340" s="223"/>
      <c r="YW340" s="223"/>
      <c r="YX340" s="333"/>
      <c r="YY340" s="333"/>
      <c r="YZ340" s="223"/>
      <c r="ZA340" s="418"/>
      <c r="ZB340" s="418"/>
      <c r="ZC340" s="331"/>
      <c r="ZD340" s="332"/>
      <c r="ZE340" s="418"/>
      <c r="ZF340" s="223"/>
      <c r="ZG340" s="223"/>
      <c r="ZH340" s="333"/>
      <c r="ZI340" s="333"/>
      <c r="ZJ340" s="223"/>
      <c r="ZK340" s="418"/>
      <c r="ZL340" s="418"/>
      <c r="ZM340" s="331"/>
      <c r="ZN340" s="332"/>
      <c r="ZO340" s="418"/>
      <c r="ZP340" s="223"/>
      <c r="ZQ340" s="223"/>
      <c r="ZR340" s="333"/>
      <c r="ZS340" s="333"/>
      <c r="ZT340" s="223"/>
      <c r="ZU340" s="418"/>
      <c r="ZV340" s="418"/>
      <c r="ZW340" s="331"/>
      <c r="ZX340" s="332"/>
      <c r="ZY340" s="418"/>
      <c r="ZZ340" s="223"/>
      <c r="AAA340" s="223"/>
      <c r="AAB340" s="333"/>
      <c r="AAC340" s="333"/>
      <c r="AAD340" s="223"/>
      <c r="AAE340" s="418"/>
      <c r="AAF340" s="418"/>
      <c r="AAG340" s="331"/>
      <c r="AAH340" s="332"/>
      <c r="AAI340" s="418"/>
      <c r="AAJ340" s="223"/>
      <c r="AAK340" s="223"/>
      <c r="AAL340" s="333"/>
      <c r="AAM340" s="333"/>
      <c r="AAN340" s="223"/>
      <c r="AAO340" s="418"/>
      <c r="AAP340" s="418"/>
      <c r="AAQ340" s="331"/>
      <c r="AAR340" s="332"/>
      <c r="AAS340" s="418"/>
      <c r="AAT340" s="223"/>
      <c r="AAU340" s="223"/>
      <c r="AAV340" s="333"/>
      <c r="AAW340" s="333"/>
      <c r="AAX340" s="223"/>
      <c r="AAY340" s="418"/>
      <c r="AAZ340" s="418"/>
      <c r="ABA340" s="331"/>
      <c r="ABB340" s="332"/>
      <c r="ABC340" s="418"/>
      <c r="ABD340" s="223"/>
      <c r="ABE340" s="223"/>
      <c r="ABF340" s="333"/>
      <c r="ABG340" s="333"/>
      <c r="ABH340" s="223"/>
      <c r="ABI340" s="418"/>
      <c r="ABJ340" s="418"/>
      <c r="ABK340" s="331"/>
      <c r="ABL340" s="332"/>
      <c r="ABM340" s="418"/>
      <c r="ABN340" s="223"/>
      <c r="ABO340" s="223"/>
      <c r="ABP340" s="333"/>
      <c r="ABQ340" s="333"/>
      <c r="ABR340" s="223"/>
      <c r="ABS340" s="418"/>
      <c r="ABT340" s="418"/>
      <c r="ABU340" s="331"/>
      <c r="ABV340" s="332"/>
      <c r="ABW340" s="418"/>
      <c r="ABX340" s="223"/>
      <c r="ABY340" s="223"/>
      <c r="ABZ340" s="333"/>
      <c r="ACA340" s="333"/>
      <c r="ACB340" s="223"/>
      <c r="ACC340" s="418"/>
      <c r="ACD340" s="418"/>
      <c r="ACE340" s="331"/>
      <c r="ACF340" s="332"/>
      <c r="ACG340" s="418"/>
      <c r="ACH340" s="223"/>
      <c r="ACI340" s="223"/>
      <c r="ACJ340" s="333"/>
      <c r="ACK340" s="333"/>
      <c r="ACL340" s="223"/>
      <c r="ACM340" s="418"/>
      <c r="ACN340" s="418"/>
      <c r="ACO340" s="331"/>
      <c r="ACP340" s="332"/>
      <c r="ACQ340" s="418"/>
      <c r="ACR340" s="223"/>
      <c r="ACS340" s="223"/>
      <c r="ACT340" s="333"/>
      <c r="ACU340" s="333"/>
      <c r="ACV340" s="223"/>
      <c r="ACW340" s="418"/>
      <c r="ACX340" s="418"/>
      <c r="ACY340" s="331"/>
      <c r="ACZ340" s="332"/>
      <c r="ADA340" s="418"/>
      <c r="ADB340" s="223"/>
      <c r="ADC340" s="223"/>
      <c r="ADD340" s="333"/>
      <c r="ADE340" s="333"/>
      <c r="ADF340" s="223"/>
      <c r="ADG340" s="418"/>
      <c r="ADH340" s="418"/>
      <c r="ADI340" s="331"/>
      <c r="ADJ340" s="332"/>
      <c r="ADK340" s="418"/>
      <c r="ADL340" s="223"/>
      <c r="ADM340" s="223"/>
      <c r="ADN340" s="333"/>
      <c r="ADO340" s="333"/>
      <c r="ADP340" s="223"/>
      <c r="ADQ340" s="418"/>
      <c r="ADR340" s="418"/>
      <c r="ADS340" s="331"/>
      <c r="ADT340" s="332"/>
      <c r="ADU340" s="418"/>
      <c r="ADV340" s="223"/>
      <c r="ADW340" s="223"/>
      <c r="ADX340" s="333"/>
      <c r="ADY340" s="333"/>
      <c r="ADZ340" s="223"/>
      <c r="AEA340" s="418"/>
      <c r="AEB340" s="418"/>
      <c r="AEC340" s="331"/>
      <c r="AED340" s="332"/>
      <c r="AEE340" s="418"/>
      <c r="AEF340" s="223"/>
      <c r="AEG340" s="223"/>
      <c r="AEH340" s="333"/>
      <c r="AEI340" s="333"/>
      <c r="AEJ340" s="223"/>
      <c r="AEK340" s="418"/>
      <c r="AEL340" s="418"/>
      <c r="AEM340" s="331"/>
      <c r="AEN340" s="332"/>
      <c r="AEO340" s="418"/>
      <c r="AEP340" s="223"/>
      <c r="AEQ340" s="223"/>
      <c r="AER340" s="333"/>
      <c r="AES340" s="333"/>
      <c r="AET340" s="223"/>
      <c r="AEU340" s="418"/>
      <c r="AEV340" s="418"/>
      <c r="AEW340" s="331"/>
      <c r="AEX340" s="332"/>
      <c r="AEY340" s="418"/>
      <c r="AEZ340" s="223"/>
      <c r="AFA340" s="223"/>
      <c r="AFB340" s="333"/>
      <c r="AFC340" s="333"/>
      <c r="AFD340" s="223"/>
      <c r="AFE340" s="418"/>
      <c r="AFF340" s="418"/>
      <c r="AFG340" s="331"/>
      <c r="AFH340" s="332"/>
      <c r="AFI340" s="418"/>
      <c r="AFJ340" s="223"/>
      <c r="AFK340" s="223"/>
      <c r="AFL340" s="333"/>
      <c r="AFM340" s="333"/>
      <c r="AFN340" s="223"/>
      <c r="AFO340" s="418"/>
      <c r="AFP340" s="418"/>
      <c r="AFQ340" s="331"/>
      <c r="AFR340" s="332"/>
      <c r="AFS340" s="418"/>
      <c r="AFT340" s="223"/>
      <c r="AFU340" s="223"/>
      <c r="AFV340" s="333"/>
      <c r="AFW340" s="333"/>
      <c r="AFX340" s="223"/>
      <c r="AFY340" s="418"/>
      <c r="AFZ340" s="418"/>
      <c r="AGA340" s="331"/>
      <c r="AGB340" s="332"/>
      <c r="AGC340" s="418"/>
      <c r="AGD340" s="223"/>
      <c r="AGE340" s="223"/>
      <c r="AGF340" s="333"/>
      <c r="AGG340" s="333"/>
      <c r="AGH340" s="223"/>
      <c r="AGI340" s="418"/>
      <c r="AGJ340" s="418"/>
      <c r="AGK340" s="331"/>
      <c r="AGL340" s="332"/>
      <c r="AGM340" s="418"/>
      <c r="AGN340" s="223"/>
      <c r="AGO340" s="223"/>
      <c r="AGP340" s="333"/>
      <c r="AGQ340" s="333"/>
      <c r="AGR340" s="223"/>
      <c r="AGS340" s="418"/>
      <c r="AGT340" s="418"/>
      <c r="AGU340" s="331"/>
      <c r="AGV340" s="332"/>
      <c r="AGW340" s="418"/>
      <c r="AGX340" s="223"/>
      <c r="AGY340" s="223"/>
      <c r="AGZ340" s="333"/>
      <c r="AHA340" s="333"/>
      <c r="AHB340" s="223"/>
      <c r="AHC340" s="418"/>
      <c r="AHD340" s="418"/>
      <c r="AHE340" s="331"/>
      <c r="AHF340" s="332"/>
      <c r="AHG340" s="418"/>
      <c r="AHH340" s="223"/>
      <c r="AHI340" s="223"/>
      <c r="AHJ340" s="333"/>
      <c r="AHK340" s="333"/>
      <c r="AHL340" s="223"/>
      <c r="AHM340" s="418"/>
      <c r="AHN340" s="418"/>
      <c r="AHO340" s="331"/>
      <c r="AHP340" s="332"/>
      <c r="AHQ340" s="418"/>
      <c r="AHR340" s="223"/>
      <c r="AHS340" s="223"/>
      <c r="AHT340" s="333"/>
      <c r="AHU340" s="333"/>
      <c r="AHV340" s="223"/>
      <c r="AHW340" s="418"/>
      <c r="AHX340" s="418"/>
      <c r="AHY340" s="331"/>
      <c r="AHZ340" s="332"/>
      <c r="AIA340" s="418"/>
      <c r="AIB340" s="223"/>
      <c r="AIC340" s="223"/>
      <c r="AID340" s="333"/>
      <c r="AIE340" s="333"/>
      <c r="AIF340" s="223"/>
      <c r="AIG340" s="418"/>
      <c r="AIH340" s="418"/>
      <c r="AII340" s="331"/>
      <c r="AIJ340" s="332"/>
      <c r="AIK340" s="418"/>
      <c r="AIL340" s="223"/>
      <c r="AIM340" s="223"/>
      <c r="AIN340" s="333"/>
      <c r="AIO340" s="333"/>
      <c r="AIP340" s="223"/>
      <c r="AIQ340" s="418"/>
      <c r="AIR340" s="418"/>
      <c r="AIS340" s="331"/>
      <c r="AIT340" s="332"/>
      <c r="AIU340" s="418"/>
      <c r="AIV340" s="223"/>
      <c r="AIW340" s="223"/>
      <c r="AIX340" s="333"/>
      <c r="AIY340" s="333"/>
      <c r="AIZ340" s="223"/>
      <c r="AJA340" s="418"/>
      <c r="AJB340" s="418"/>
      <c r="AJC340" s="331"/>
      <c r="AJD340" s="332"/>
      <c r="AJE340" s="418"/>
      <c r="AJF340" s="223"/>
      <c r="AJG340" s="223"/>
      <c r="AJH340" s="333"/>
      <c r="AJI340" s="333"/>
      <c r="AJJ340" s="223"/>
      <c r="AJK340" s="418"/>
      <c r="AJL340" s="418"/>
      <c r="AJM340" s="331"/>
      <c r="AJN340" s="332"/>
      <c r="AJO340" s="418"/>
      <c r="AJP340" s="223"/>
      <c r="AJQ340" s="223"/>
      <c r="AJR340" s="333"/>
      <c r="AJS340" s="333"/>
      <c r="AJT340" s="223"/>
      <c r="AJU340" s="418"/>
      <c r="AJV340" s="418"/>
      <c r="AJW340" s="331"/>
      <c r="AJX340" s="332"/>
      <c r="AJY340" s="418"/>
      <c r="AJZ340" s="223"/>
      <c r="AKA340" s="223"/>
      <c r="AKB340" s="333"/>
      <c r="AKC340" s="333"/>
      <c r="AKD340" s="223"/>
      <c r="AKE340" s="418"/>
      <c r="AKF340" s="418"/>
      <c r="AKG340" s="331"/>
      <c r="AKH340" s="332"/>
      <c r="AKI340" s="418"/>
      <c r="AKJ340" s="223"/>
      <c r="AKK340" s="223"/>
      <c r="AKL340" s="333"/>
      <c r="AKM340" s="333"/>
      <c r="AKN340" s="223"/>
      <c r="AKO340" s="418"/>
      <c r="AKP340" s="418"/>
      <c r="AKQ340" s="331"/>
      <c r="AKR340" s="332"/>
      <c r="AKS340" s="418"/>
      <c r="AKT340" s="223"/>
      <c r="AKU340" s="223"/>
      <c r="AKV340" s="333"/>
      <c r="AKW340" s="333"/>
      <c r="AKX340" s="223"/>
      <c r="AKY340" s="418"/>
      <c r="AKZ340" s="418"/>
      <c r="ALA340" s="331"/>
      <c r="ALB340" s="332"/>
      <c r="ALC340" s="418"/>
      <c r="ALD340" s="223"/>
      <c r="ALE340" s="223"/>
      <c r="ALF340" s="333"/>
      <c r="ALG340" s="333"/>
      <c r="ALH340" s="223"/>
      <c r="ALI340" s="418"/>
      <c r="ALJ340" s="418"/>
      <c r="ALK340" s="331"/>
      <c r="ALL340" s="332"/>
      <c r="ALM340" s="418"/>
      <c r="ALN340" s="223"/>
      <c r="ALO340" s="223"/>
      <c r="ALP340" s="333"/>
      <c r="ALQ340" s="333"/>
      <c r="ALR340" s="223"/>
      <c r="ALS340" s="418"/>
      <c r="ALT340" s="418"/>
      <c r="ALU340" s="331"/>
      <c r="ALV340" s="332"/>
      <c r="ALW340" s="418"/>
      <c r="ALX340" s="223"/>
      <c r="ALY340" s="223"/>
      <c r="ALZ340" s="333"/>
      <c r="AMA340" s="333"/>
      <c r="AMB340" s="223"/>
      <c r="AMC340" s="418"/>
      <c r="AMD340" s="418"/>
      <c r="AME340" s="331"/>
      <c r="AMF340" s="332"/>
      <c r="AMG340" s="418"/>
      <c r="AMH340" s="223"/>
      <c r="AMI340" s="223"/>
      <c r="AMJ340" s="333"/>
      <c r="AMK340" s="333"/>
      <c r="AML340" s="223"/>
      <c r="AMM340" s="418"/>
      <c r="AMN340" s="418"/>
      <c r="AMO340" s="331"/>
      <c r="AMP340" s="332"/>
      <c r="AMQ340" s="418"/>
      <c r="AMR340" s="223"/>
      <c r="AMS340" s="223"/>
      <c r="AMT340" s="333"/>
      <c r="AMU340" s="333"/>
      <c r="AMV340" s="223"/>
      <c r="AMW340" s="418"/>
      <c r="AMX340" s="418"/>
      <c r="AMY340" s="331"/>
      <c r="AMZ340" s="332"/>
      <c r="ANA340" s="418"/>
      <c r="ANB340" s="223"/>
      <c r="ANC340" s="223"/>
      <c r="AND340" s="333"/>
      <c r="ANE340" s="333"/>
      <c r="ANF340" s="223"/>
      <c r="ANG340" s="418"/>
      <c r="ANH340" s="418"/>
      <c r="ANI340" s="331"/>
      <c r="ANJ340" s="332"/>
      <c r="ANK340" s="418"/>
      <c r="ANL340" s="223"/>
      <c r="ANM340" s="223"/>
      <c r="ANN340" s="333"/>
      <c r="ANO340" s="333"/>
      <c r="ANP340" s="223"/>
      <c r="ANQ340" s="418"/>
      <c r="ANR340" s="418"/>
      <c r="ANS340" s="331"/>
      <c r="ANT340" s="332"/>
      <c r="ANU340" s="418"/>
      <c r="ANV340" s="223"/>
      <c r="ANW340" s="223"/>
      <c r="ANX340" s="333"/>
      <c r="ANY340" s="333"/>
      <c r="ANZ340" s="223"/>
      <c r="AOA340" s="418"/>
      <c r="AOB340" s="418"/>
      <c r="AOC340" s="331"/>
      <c r="AOD340" s="332"/>
      <c r="AOE340" s="418"/>
      <c r="AOF340" s="223"/>
      <c r="AOG340" s="223"/>
      <c r="AOH340" s="333"/>
      <c r="AOI340" s="333"/>
      <c r="AOJ340" s="223"/>
      <c r="AOK340" s="418"/>
      <c r="AOL340" s="418"/>
      <c r="AOM340" s="331"/>
      <c r="AON340" s="332"/>
      <c r="AOO340" s="418"/>
      <c r="AOP340" s="223"/>
      <c r="AOQ340" s="223"/>
      <c r="AOR340" s="333"/>
      <c r="AOS340" s="333"/>
      <c r="AOT340" s="223"/>
      <c r="AOU340" s="418"/>
      <c r="AOV340" s="418"/>
      <c r="AOW340" s="331"/>
      <c r="AOX340" s="332"/>
      <c r="AOY340" s="418"/>
      <c r="AOZ340" s="223"/>
      <c r="APA340" s="223"/>
      <c r="APB340" s="333"/>
      <c r="APC340" s="333"/>
      <c r="APD340" s="223"/>
      <c r="APE340" s="418"/>
      <c r="APF340" s="418"/>
      <c r="APG340" s="331"/>
      <c r="APH340" s="332"/>
      <c r="API340" s="418"/>
      <c r="APJ340" s="223"/>
      <c r="APK340" s="223"/>
      <c r="APL340" s="333"/>
      <c r="APM340" s="333"/>
      <c r="APN340" s="223"/>
      <c r="APO340" s="418"/>
      <c r="APP340" s="418"/>
      <c r="APQ340" s="331"/>
      <c r="APR340" s="332"/>
      <c r="APS340" s="418"/>
      <c r="APT340" s="223"/>
      <c r="APU340" s="223"/>
      <c r="APV340" s="333"/>
      <c r="APW340" s="333"/>
      <c r="APX340" s="223"/>
      <c r="APY340" s="418"/>
      <c r="APZ340" s="418"/>
      <c r="AQA340" s="331"/>
      <c r="AQB340" s="332"/>
      <c r="AQC340" s="418"/>
      <c r="AQD340" s="223"/>
      <c r="AQE340" s="223"/>
      <c r="AQF340" s="333"/>
      <c r="AQG340" s="333"/>
      <c r="AQH340" s="223"/>
      <c r="AQI340" s="418"/>
      <c r="AQJ340" s="418"/>
      <c r="AQK340" s="331"/>
      <c r="AQL340" s="332"/>
      <c r="AQM340" s="418"/>
      <c r="AQN340" s="223"/>
      <c r="AQO340" s="223"/>
      <c r="AQP340" s="333"/>
      <c r="AQQ340" s="333"/>
      <c r="AQR340" s="223"/>
      <c r="AQS340" s="418"/>
      <c r="AQT340" s="418"/>
      <c r="AQU340" s="331"/>
      <c r="AQV340" s="332"/>
      <c r="AQW340" s="418"/>
      <c r="AQX340" s="223"/>
      <c r="AQY340" s="223"/>
      <c r="AQZ340" s="333"/>
      <c r="ARA340" s="333"/>
      <c r="ARB340" s="223"/>
      <c r="ARC340" s="418"/>
      <c r="ARD340" s="418"/>
      <c r="ARE340" s="331"/>
      <c r="ARF340" s="332"/>
      <c r="ARG340" s="418"/>
      <c r="ARH340" s="223"/>
      <c r="ARI340" s="223"/>
      <c r="ARJ340" s="333"/>
      <c r="ARK340" s="333"/>
      <c r="ARL340" s="223"/>
      <c r="ARM340" s="418"/>
      <c r="ARN340" s="418"/>
      <c r="ARO340" s="331"/>
      <c r="ARP340" s="332"/>
      <c r="ARQ340" s="418"/>
      <c r="ARR340" s="223"/>
      <c r="ARS340" s="223"/>
      <c r="ART340" s="333"/>
      <c r="ARU340" s="333"/>
      <c r="ARV340" s="223"/>
      <c r="ARW340" s="418"/>
      <c r="ARX340" s="418"/>
      <c r="ARY340" s="331"/>
      <c r="ARZ340" s="332"/>
      <c r="ASA340" s="418"/>
      <c r="ASB340" s="223"/>
      <c r="ASC340" s="223"/>
      <c r="ASD340" s="333"/>
      <c r="ASE340" s="333"/>
      <c r="ASF340" s="223"/>
      <c r="ASG340" s="418"/>
      <c r="ASH340" s="418"/>
      <c r="ASI340" s="331"/>
      <c r="ASJ340" s="332"/>
      <c r="ASK340" s="418"/>
      <c r="ASL340" s="223"/>
      <c r="ASM340" s="223"/>
      <c r="ASN340" s="333"/>
      <c r="ASO340" s="333"/>
      <c r="ASP340" s="223"/>
      <c r="ASQ340" s="418"/>
      <c r="ASR340" s="418"/>
      <c r="ASS340" s="331"/>
      <c r="AST340" s="332"/>
      <c r="ASU340" s="418"/>
      <c r="ASV340" s="223"/>
      <c r="ASW340" s="223"/>
      <c r="ASX340" s="333"/>
      <c r="ASY340" s="333"/>
      <c r="ASZ340" s="223"/>
      <c r="ATA340" s="418"/>
      <c r="ATB340" s="418"/>
      <c r="ATC340" s="331"/>
      <c r="ATD340" s="332"/>
      <c r="ATE340" s="418"/>
      <c r="ATF340" s="223"/>
      <c r="ATG340" s="223"/>
      <c r="ATH340" s="333"/>
      <c r="ATI340" s="333"/>
      <c r="ATJ340" s="223"/>
      <c r="ATK340" s="418"/>
      <c r="ATL340" s="418"/>
      <c r="ATM340" s="331"/>
      <c r="ATN340" s="332"/>
      <c r="ATO340" s="418"/>
      <c r="ATP340" s="223"/>
      <c r="ATQ340" s="223"/>
      <c r="ATR340" s="333"/>
      <c r="ATS340" s="333"/>
      <c r="ATT340" s="223"/>
      <c r="ATU340" s="418"/>
      <c r="ATV340" s="418"/>
      <c r="ATW340" s="331"/>
      <c r="ATX340" s="332"/>
      <c r="ATY340" s="418"/>
      <c r="ATZ340" s="223"/>
      <c r="AUA340" s="223"/>
      <c r="AUB340" s="333"/>
      <c r="AUC340" s="333"/>
      <c r="AUD340" s="223"/>
      <c r="AUE340" s="418"/>
      <c r="AUF340" s="418"/>
      <c r="AUG340" s="331"/>
      <c r="AUH340" s="332"/>
      <c r="AUI340" s="418"/>
      <c r="AUJ340" s="223"/>
      <c r="AUK340" s="223"/>
      <c r="AUL340" s="333"/>
      <c r="AUM340" s="333"/>
      <c r="AUN340" s="223"/>
      <c r="AUO340" s="418"/>
      <c r="AUP340" s="418"/>
      <c r="AUQ340" s="331"/>
      <c r="AUR340" s="332"/>
      <c r="AUS340" s="418"/>
      <c r="AUT340" s="223"/>
      <c r="AUU340" s="223"/>
      <c r="AUV340" s="333"/>
      <c r="AUW340" s="333"/>
      <c r="AUX340" s="223"/>
      <c r="AUY340" s="418"/>
      <c r="AUZ340" s="418"/>
      <c r="AVA340" s="331"/>
      <c r="AVB340" s="332"/>
      <c r="AVC340" s="418"/>
      <c r="AVD340" s="223"/>
      <c r="AVE340" s="223"/>
      <c r="AVF340" s="333"/>
      <c r="AVG340" s="333"/>
      <c r="AVH340" s="223"/>
      <c r="AVI340" s="418"/>
      <c r="AVJ340" s="418"/>
      <c r="AVK340" s="331"/>
      <c r="AVL340" s="332"/>
      <c r="AVM340" s="418"/>
      <c r="AVN340" s="223"/>
      <c r="AVO340" s="223"/>
      <c r="AVP340" s="333"/>
      <c r="AVQ340" s="333"/>
      <c r="AVR340" s="223"/>
      <c r="AVS340" s="418"/>
      <c r="AVT340" s="418"/>
      <c r="AVU340" s="331"/>
      <c r="AVV340" s="332"/>
      <c r="AVW340" s="418"/>
      <c r="AVX340" s="223"/>
      <c r="AVY340" s="223"/>
      <c r="AVZ340" s="333"/>
      <c r="AWA340" s="333"/>
      <c r="AWB340" s="223"/>
      <c r="AWC340" s="418"/>
      <c r="AWD340" s="418"/>
      <c r="AWE340" s="331"/>
      <c r="AWF340" s="332"/>
      <c r="AWG340" s="418"/>
      <c r="AWH340" s="223"/>
      <c r="AWI340" s="223"/>
      <c r="AWJ340" s="333"/>
      <c r="AWK340" s="333"/>
      <c r="AWL340" s="223"/>
      <c r="AWM340" s="418"/>
      <c r="AWN340" s="418"/>
      <c r="AWO340" s="331"/>
      <c r="AWP340" s="332"/>
      <c r="AWQ340" s="418"/>
      <c r="AWR340" s="223"/>
      <c r="AWS340" s="223"/>
      <c r="AWT340" s="333"/>
      <c r="AWU340" s="333"/>
      <c r="AWV340" s="223"/>
      <c r="AWW340" s="418"/>
      <c r="AWX340" s="418"/>
      <c r="AWY340" s="331"/>
      <c r="AWZ340" s="332"/>
      <c r="AXA340" s="418"/>
      <c r="AXB340" s="223"/>
      <c r="AXC340" s="223"/>
      <c r="AXD340" s="333"/>
      <c r="AXE340" s="333"/>
      <c r="AXF340" s="223"/>
      <c r="AXG340" s="418"/>
      <c r="AXH340" s="418"/>
      <c r="AXI340" s="331"/>
      <c r="AXJ340" s="332"/>
      <c r="AXK340" s="418"/>
      <c r="AXL340" s="223"/>
      <c r="AXM340" s="223"/>
      <c r="AXN340" s="333"/>
      <c r="AXO340" s="333"/>
      <c r="AXP340" s="223"/>
      <c r="AXQ340" s="418"/>
      <c r="AXR340" s="418"/>
      <c r="AXS340" s="331"/>
      <c r="AXT340" s="332"/>
      <c r="AXU340" s="418"/>
      <c r="AXV340" s="223"/>
      <c r="AXW340" s="223"/>
      <c r="AXX340" s="333"/>
      <c r="AXY340" s="333"/>
      <c r="AXZ340" s="223"/>
      <c r="AYA340" s="418"/>
      <c r="AYB340" s="418"/>
      <c r="AYC340" s="331"/>
      <c r="AYD340" s="332"/>
      <c r="AYE340" s="418"/>
      <c r="AYF340" s="223"/>
      <c r="AYG340" s="223"/>
      <c r="AYH340" s="333"/>
      <c r="AYI340" s="333"/>
      <c r="AYJ340" s="223"/>
      <c r="AYK340" s="418"/>
      <c r="AYL340" s="418"/>
      <c r="AYM340" s="331"/>
      <c r="AYN340" s="332"/>
      <c r="AYO340" s="418"/>
      <c r="AYP340" s="223"/>
      <c r="AYQ340" s="223"/>
      <c r="AYR340" s="333"/>
      <c r="AYS340" s="333"/>
      <c r="AYT340" s="223"/>
      <c r="AYU340" s="418"/>
      <c r="AYV340" s="418"/>
      <c r="AYW340" s="331"/>
      <c r="AYX340" s="332"/>
      <c r="AYY340" s="418"/>
      <c r="AYZ340" s="223"/>
      <c r="AZA340" s="223"/>
      <c r="AZB340" s="333"/>
      <c r="AZC340" s="333"/>
      <c r="AZD340" s="223"/>
      <c r="AZE340" s="418"/>
      <c r="AZF340" s="418"/>
      <c r="AZG340" s="331"/>
      <c r="AZH340" s="332"/>
      <c r="AZI340" s="418"/>
      <c r="AZJ340" s="223"/>
      <c r="AZK340" s="223"/>
      <c r="AZL340" s="333"/>
      <c r="AZM340" s="333"/>
      <c r="AZN340" s="223"/>
      <c r="AZO340" s="418"/>
      <c r="AZP340" s="418"/>
      <c r="AZQ340" s="331"/>
      <c r="AZR340" s="332"/>
      <c r="AZS340" s="418"/>
      <c r="AZT340" s="223"/>
      <c r="AZU340" s="223"/>
      <c r="AZV340" s="333"/>
      <c r="AZW340" s="333"/>
      <c r="AZX340" s="223"/>
      <c r="AZY340" s="418"/>
      <c r="AZZ340" s="418"/>
      <c r="BAA340" s="331"/>
      <c r="BAB340" s="332"/>
      <c r="BAC340" s="418"/>
      <c r="BAD340" s="223"/>
      <c r="BAE340" s="223"/>
      <c r="BAF340" s="333"/>
      <c r="BAG340" s="333"/>
      <c r="BAH340" s="223"/>
      <c r="BAI340" s="418"/>
      <c r="BAJ340" s="418"/>
      <c r="BAK340" s="331"/>
      <c r="BAL340" s="332"/>
      <c r="BAM340" s="418"/>
      <c r="BAN340" s="223"/>
      <c r="BAO340" s="223"/>
      <c r="BAP340" s="333"/>
      <c r="BAQ340" s="333"/>
      <c r="BAR340" s="223"/>
      <c r="BAS340" s="418"/>
      <c r="BAT340" s="418"/>
      <c r="BAU340" s="331"/>
      <c r="BAV340" s="332"/>
      <c r="BAW340" s="418"/>
      <c r="BAX340" s="223"/>
      <c r="BAY340" s="223"/>
      <c r="BAZ340" s="333"/>
      <c r="BBA340" s="333"/>
      <c r="BBB340" s="223"/>
      <c r="BBC340" s="418"/>
      <c r="BBD340" s="418"/>
      <c r="BBE340" s="331"/>
      <c r="BBF340" s="332"/>
      <c r="BBG340" s="418"/>
      <c r="BBH340" s="223"/>
      <c r="BBI340" s="223"/>
      <c r="BBJ340" s="333"/>
      <c r="BBK340" s="333"/>
      <c r="BBL340" s="223"/>
      <c r="BBM340" s="418"/>
      <c r="BBN340" s="418"/>
      <c r="BBO340" s="331"/>
      <c r="BBP340" s="332"/>
      <c r="BBQ340" s="418"/>
      <c r="BBR340" s="223"/>
      <c r="BBS340" s="223"/>
      <c r="BBT340" s="333"/>
      <c r="BBU340" s="333"/>
      <c r="BBV340" s="223"/>
      <c r="BBW340" s="418"/>
      <c r="BBX340" s="418"/>
      <c r="BBY340" s="331"/>
      <c r="BBZ340" s="332"/>
      <c r="BCA340" s="418"/>
      <c r="BCB340" s="223"/>
      <c r="BCC340" s="223"/>
      <c r="BCD340" s="333"/>
      <c r="BCE340" s="333"/>
      <c r="BCF340" s="223"/>
      <c r="BCG340" s="418"/>
      <c r="BCH340" s="418"/>
      <c r="BCI340" s="331"/>
      <c r="BCJ340" s="332"/>
      <c r="BCK340" s="418"/>
      <c r="BCL340" s="223"/>
      <c r="BCM340" s="223"/>
      <c r="BCN340" s="333"/>
      <c r="BCO340" s="333"/>
      <c r="BCP340" s="223"/>
      <c r="BCQ340" s="418"/>
      <c r="BCR340" s="418"/>
      <c r="BCS340" s="331"/>
      <c r="BCT340" s="332"/>
      <c r="BCU340" s="418"/>
      <c r="BCV340" s="223"/>
      <c r="BCW340" s="223"/>
      <c r="BCX340" s="333"/>
      <c r="BCY340" s="333"/>
      <c r="BCZ340" s="223"/>
      <c r="BDA340" s="418"/>
      <c r="BDB340" s="418"/>
      <c r="BDC340" s="331"/>
      <c r="BDD340" s="332"/>
      <c r="BDE340" s="418"/>
      <c r="BDF340" s="223"/>
      <c r="BDG340" s="223"/>
      <c r="BDH340" s="333"/>
      <c r="BDI340" s="333"/>
      <c r="BDJ340" s="223"/>
      <c r="BDK340" s="418"/>
      <c r="BDL340" s="418"/>
      <c r="BDM340" s="331"/>
      <c r="BDN340" s="332"/>
      <c r="BDO340" s="418"/>
      <c r="BDP340" s="223"/>
      <c r="BDQ340" s="223"/>
      <c r="BDR340" s="333"/>
      <c r="BDS340" s="333"/>
      <c r="BDT340" s="223"/>
      <c r="BDU340" s="418"/>
      <c r="BDV340" s="418"/>
      <c r="BDW340" s="331"/>
      <c r="BDX340" s="332"/>
      <c r="BDY340" s="418"/>
      <c r="BDZ340" s="223"/>
      <c r="BEA340" s="223"/>
      <c r="BEB340" s="333"/>
      <c r="BEC340" s="333"/>
      <c r="BED340" s="223"/>
      <c r="BEE340" s="418"/>
      <c r="BEF340" s="418"/>
      <c r="BEG340" s="331"/>
      <c r="BEH340" s="332"/>
      <c r="BEI340" s="418"/>
      <c r="BEJ340" s="223"/>
      <c r="BEK340" s="223"/>
      <c r="BEL340" s="333"/>
      <c r="BEM340" s="333"/>
      <c r="BEN340" s="223"/>
      <c r="BEO340" s="418"/>
      <c r="BEP340" s="418"/>
      <c r="BEQ340" s="331"/>
      <c r="BER340" s="332"/>
      <c r="BES340" s="418"/>
      <c r="BET340" s="223"/>
      <c r="BEU340" s="223"/>
      <c r="BEV340" s="333"/>
      <c r="BEW340" s="333"/>
      <c r="BEX340" s="223"/>
      <c r="BEY340" s="418"/>
      <c r="BEZ340" s="418"/>
      <c r="BFA340" s="331"/>
      <c r="BFB340" s="332"/>
      <c r="BFC340" s="418"/>
      <c r="BFD340" s="223"/>
      <c r="BFE340" s="223"/>
      <c r="BFF340" s="333"/>
      <c r="BFG340" s="333"/>
      <c r="BFH340" s="223"/>
      <c r="BFI340" s="418"/>
      <c r="BFJ340" s="418"/>
      <c r="BFK340" s="331"/>
      <c r="BFL340" s="332"/>
      <c r="BFM340" s="418"/>
      <c r="BFN340" s="223"/>
      <c r="BFO340" s="223"/>
      <c r="BFP340" s="333"/>
      <c r="BFQ340" s="333"/>
      <c r="BFR340" s="223"/>
      <c r="BFS340" s="418"/>
      <c r="BFT340" s="418"/>
      <c r="BFU340" s="331"/>
      <c r="BFV340" s="332"/>
      <c r="BFW340" s="418"/>
      <c r="BFX340" s="223"/>
      <c r="BFY340" s="223"/>
      <c r="BFZ340" s="333"/>
      <c r="BGA340" s="333"/>
      <c r="BGB340" s="223"/>
      <c r="BGC340" s="418"/>
      <c r="BGD340" s="418"/>
      <c r="BGE340" s="331"/>
      <c r="BGF340" s="332"/>
      <c r="BGG340" s="418"/>
      <c r="BGH340" s="223"/>
      <c r="BGI340" s="223"/>
      <c r="BGJ340" s="333"/>
      <c r="BGK340" s="333"/>
      <c r="BGL340" s="223"/>
      <c r="BGM340" s="418"/>
      <c r="BGN340" s="418"/>
      <c r="BGO340" s="331"/>
      <c r="BGP340" s="332"/>
      <c r="BGQ340" s="418"/>
      <c r="BGR340" s="223"/>
      <c r="BGS340" s="223"/>
      <c r="BGT340" s="333"/>
      <c r="BGU340" s="333"/>
      <c r="BGV340" s="223"/>
      <c r="BGW340" s="418"/>
      <c r="BGX340" s="418"/>
      <c r="BGY340" s="331"/>
      <c r="BGZ340" s="332"/>
      <c r="BHA340" s="418"/>
      <c r="BHB340" s="223"/>
      <c r="BHC340" s="223"/>
      <c r="BHD340" s="333"/>
      <c r="BHE340" s="333"/>
      <c r="BHF340" s="223"/>
      <c r="BHG340" s="418"/>
      <c r="BHH340" s="418"/>
      <c r="BHI340" s="331"/>
      <c r="BHJ340" s="332"/>
      <c r="BHK340" s="418"/>
      <c r="BHL340" s="223"/>
      <c r="BHM340" s="223"/>
      <c r="BHN340" s="333"/>
      <c r="BHO340" s="333"/>
      <c r="BHP340" s="223"/>
      <c r="BHQ340" s="418"/>
      <c r="BHR340" s="418"/>
      <c r="BHS340" s="331"/>
      <c r="BHT340" s="332"/>
      <c r="BHU340" s="418"/>
      <c r="BHV340" s="223"/>
      <c r="BHW340" s="223"/>
      <c r="BHX340" s="333"/>
      <c r="BHY340" s="333"/>
      <c r="BHZ340" s="223"/>
      <c r="BIA340" s="418"/>
      <c r="BIB340" s="418"/>
      <c r="BIC340" s="331"/>
      <c r="BID340" s="332"/>
      <c r="BIE340" s="418"/>
      <c r="BIF340" s="223"/>
      <c r="BIG340" s="223"/>
      <c r="BIH340" s="333"/>
      <c r="BII340" s="333"/>
      <c r="BIJ340" s="223"/>
      <c r="BIK340" s="418"/>
      <c r="BIL340" s="418"/>
      <c r="BIM340" s="331"/>
      <c r="BIN340" s="332"/>
      <c r="BIO340" s="418"/>
      <c r="BIP340" s="223"/>
      <c r="BIQ340" s="223"/>
      <c r="BIR340" s="333"/>
      <c r="BIS340" s="333"/>
      <c r="BIT340" s="223"/>
      <c r="BIU340" s="418"/>
      <c r="BIV340" s="418"/>
      <c r="BIW340" s="331"/>
      <c r="BIX340" s="332"/>
      <c r="BIY340" s="418"/>
      <c r="BIZ340" s="223"/>
      <c r="BJA340" s="223"/>
      <c r="BJB340" s="333"/>
      <c r="BJC340" s="333"/>
      <c r="BJD340" s="223"/>
      <c r="BJE340" s="418"/>
      <c r="BJF340" s="418"/>
      <c r="BJG340" s="331"/>
      <c r="BJH340" s="332"/>
      <c r="BJI340" s="418"/>
      <c r="BJJ340" s="223"/>
      <c r="BJK340" s="223"/>
      <c r="BJL340" s="333"/>
      <c r="BJM340" s="333"/>
      <c r="BJN340" s="223"/>
      <c r="BJO340" s="418"/>
      <c r="BJP340" s="418"/>
      <c r="BJQ340" s="331"/>
      <c r="BJR340" s="332"/>
      <c r="BJS340" s="418"/>
      <c r="BJT340" s="223"/>
      <c r="BJU340" s="223"/>
      <c r="BJV340" s="333"/>
      <c r="BJW340" s="333"/>
      <c r="BJX340" s="223"/>
      <c r="BJY340" s="418"/>
      <c r="BJZ340" s="418"/>
      <c r="BKA340" s="331"/>
      <c r="BKB340" s="332"/>
      <c r="BKC340" s="418"/>
      <c r="BKD340" s="223"/>
      <c r="BKE340" s="223"/>
      <c r="BKF340" s="333"/>
      <c r="BKG340" s="333"/>
      <c r="BKH340" s="223"/>
      <c r="BKI340" s="418"/>
      <c r="BKJ340" s="418"/>
      <c r="BKK340" s="331"/>
      <c r="BKL340" s="332"/>
      <c r="BKM340" s="418"/>
      <c r="BKN340" s="223"/>
      <c r="BKO340" s="223"/>
      <c r="BKP340" s="333"/>
      <c r="BKQ340" s="333"/>
      <c r="BKR340" s="223"/>
      <c r="BKS340" s="418"/>
      <c r="BKT340" s="418"/>
      <c r="BKU340" s="331"/>
      <c r="BKV340" s="332"/>
      <c r="BKW340" s="418"/>
      <c r="BKX340" s="223"/>
      <c r="BKY340" s="223"/>
      <c r="BKZ340" s="333"/>
      <c r="BLA340" s="333"/>
      <c r="BLB340" s="223"/>
      <c r="BLC340" s="418"/>
      <c r="BLD340" s="418"/>
      <c r="BLE340" s="331"/>
      <c r="BLF340" s="332"/>
      <c r="BLG340" s="418"/>
      <c r="BLH340" s="223"/>
      <c r="BLI340" s="223"/>
      <c r="BLJ340" s="333"/>
      <c r="BLK340" s="333"/>
      <c r="BLL340" s="223"/>
      <c r="BLM340" s="418"/>
      <c r="BLN340" s="418"/>
      <c r="BLO340" s="331"/>
      <c r="BLP340" s="332"/>
      <c r="BLQ340" s="418"/>
      <c r="BLR340" s="223"/>
      <c r="BLS340" s="223"/>
      <c r="BLT340" s="333"/>
      <c r="BLU340" s="333"/>
      <c r="BLV340" s="223"/>
      <c r="BLW340" s="418"/>
      <c r="BLX340" s="418"/>
      <c r="BLY340" s="331"/>
      <c r="BLZ340" s="332"/>
      <c r="BMA340" s="418"/>
      <c r="BMB340" s="223"/>
      <c r="BMC340" s="223"/>
      <c r="BMD340" s="333"/>
      <c r="BME340" s="333"/>
      <c r="BMF340" s="223"/>
      <c r="BMG340" s="418"/>
      <c r="BMH340" s="418"/>
      <c r="BMI340" s="331"/>
      <c r="BMJ340" s="332"/>
      <c r="BMK340" s="418"/>
      <c r="BML340" s="223"/>
      <c r="BMM340" s="223"/>
      <c r="BMN340" s="333"/>
      <c r="BMO340" s="333"/>
      <c r="BMP340" s="223"/>
      <c r="BMQ340" s="418"/>
      <c r="BMR340" s="418"/>
      <c r="BMS340" s="331"/>
      <c r="BMT340" s="332"/>
      <c r="BMU340" s="418"/>
      <c r="BMV340" s="223"/>
      <c r="BMW340" s="223"/>
      <c r="BMX340" s="333"/>
      <c r="BMY340" s="333"/>
      <c r="BMZ340" s="223"/>
      <c r="BNA340" s="418"/>
      <c r="BNB340" s="418"/>
      <c r="BNC340" s="331"/>
      <c r="BND340" s="332"/>
      <c r="BNE340" s="418"/>
      <c r="BNF340" s="223"/>
      <c r="BNG340" s="223"/>
      <c r="BNH340" s="333"/>
      <c r="BNI340" s="333"/>
      <c r="BNJ340" s="223"/>
      <c r="BNK340" s="418"/>
      <c r="BNL340" s="418"/>
      <c r="BNM340" s="331"/>
      <c r="BNN340" s="332"/>
      <c r="BNO340" s="418"/>
      <c r="BNP340" s="223"/>
      <c r="BNQ340" s="223"/>
      <c r="BNR340" s="333"/>
      <c r="BNS340" s="333"/>
      <c r="BNT340" s="223"/>
      <c r="BNU340" s="418"/>
      <c r="BNV340" s="418"/>
      <c r="BNW340" s="331"/>
      <c r="BNX340" s="332"/>
      <c r="BNY340" s="418"/>
      <c r="BNZ340" s="223"/>
      <c r="BOA340" s="223"/>
      <c r="BOB340" s="333"/>
      <c r="BOC340" s="333"/>
      <c r="BOD340" s="223"/>
      <c r="BOE340" s="418"/>
      <c r="BOF340" s="418"/>
      <c r="BOG340" s="331"/>
      <c r="BOH340" s="332"/>
      <c r="BOI340" s="418"/>
      <c r="BOJ340" s="223"/>
      <c r="BOK340" s="223"/>
      <c r="BOL340" s="333"/>
      <c r="BOM340" s="333"/>
      <c r="BON340" s="223"/>
      <c r="BOO340" s="418"/>
      <c r="BOP340" s="418"/>
      <c r="BOQ340" s="331"/>
      <c r="BOR340" s="332"/>
      <c r="BOS340" s="418"/>
      <c r="BOT340" s="223"/>
      <c r="BOU340" s="223"/>
      <c r="BOV340" s="333"/>
      <c r="BOW340" s="333"/>
      <c r="BOX340" s="223"/>
      <c r="BOY340" s="418"/>
      <c r="BOZ340" s="418"/>
      <c r="BPA340" s="331"/>
      <c r="BPB340" s="332"/>
      <c r="BPC340" s="418"/>
      <c r="BPD340" s="223"/>
      <c r="BPE340" s="223"/>
      <c r="BPF340" s="333"/>
      <c r="BPG340" s="333"/>
      <c r="BPH340" s="223"/>
      <c r="BPI340" s="418"/>
      <c r="BPJ340" s="418"/>
      <c r="BPK340" s="331"/>
      <c r="BPL340" s="332"/>
      <c r="BPM340" s="418"/>
      <c r="BPN340" s="223"/>
      <c r="BPO340" s="223"/>
      <c r="BPP340" s="333"/>
      <c r="BPQ340" s="333"/>
      <c r="BPR340" s="223"/>
      <c r="BPS340" s="418"/>
      <c r="BPT340" s="418"/>
      <c r="BPU340" s="331"/>
      <c r="BPV340" s="332"/>
      <c r="BPW340" s="418"/>
      <c r="BPX340" s="223"/>
      <c r="BPY340" s="223"/>
      <c r="BPZ340" s="333"/>
      <c r="BQA340" s="333"/>
      <c r="BQB340" s="223"/>
      <c r="BQC340" s="418"/>
      <c r="BQD340" s="418"/>
      <c r="BQE340" s="331"/>
      <c r="BQF340" s="332"/>
      <c r="BQG340" s="418"/>
      <c r="BQH340" s="223"/>
      <c r="BQI340" s="223"/>
      <c r="BQJ340" s="333"/>
      <c r="BQK340" s="333"/>
      <c r="BQL340" s="223"/>
      <c r="BQM340" s="418"/>
      <c r="BQN340" s="418"/>
      <c r="BQO340" s="331"/>
      <c r="BQP340" s="332"/>
      <c r="BQQ340" s="418"/>
      <c r="BQR340" s="223"/>
      <c r="BQS340" s="223"/>
      <c r="BQT340" s="333"/>
      <c r="BQU340" s="333"/>
      <c r="BQV340" s="223"/>
      <c r="BQW340" s="418"/>
      <c r="BQX340" s="418"/>
      <c r="BQY340" s="331"/>
      <c r="BQZ340" s="332"/>
      <c r="BRA340" s="418"/>
      <c r="BRB340" s="223"/>
      <c r="BRC340" s="223"/>
      <c r="BRD340" s="333"/>
      <c r="BRE340" s="333"/>
      <c r="BRF340" s="223"/>
      <c r="BRG340" s="418"/>
      <c r="BRH340" s="418"/>
      <c r="BRI340" s="331"/>
      <c r="BRJ340" s="332"/>
      <c r="BRK340" s="418"/>
      <c r="BRL340" s="223"/>
      <c r="BRM340" s="223"/>
      <c r="BRN340" s="333"/>
      <c r="BRO340" s="333"/>
      <c r="BRP340" s="223"/>
      <c r="BRQ340" s="418"/>
      <c r="BRR340" s="418"/>
      <c r="BRS340" s="331"/>
      <c r="BRT340" s="332"/>
      <c r="BRU340" s="418"/>
      <c r="BRV340" s="223"/>
      <c r="BRW340" s="223"/>
      <c r="BRX340" s="333"/>
      <c r="BRY340" s="333"/>
      <c r="BRZ340" s="223"/>
      <c r="BSA340" s="418"/>
      <c r="BSB340" s="418"/>
      <c r="BSC340" s="331"/>
      <c r="BSD340" s="332"/>
      <c r="BSE340" s="418"/>
      <c r="BSF340" s="223"/>
      <c r="BSG340" s="223"/>
      <c r="BSH340" s="333"/>
      <c r="BSI340" s="333"/>
      <c r="BSJ340" s="223"/>
      <c r="BSK340" s="418"/>
      <c r="BSL340" s="418"/>
      <c r="BSM340" s="331"/>
      <c r="BSN340" s="332"/>
      <c r="BSO340" s="418"/>
      <c r="BSP340" s="223"/>
      <c r="BSQ340" s="223"/>
      <c r="BSR340" s="333"/>
      <c r="BSS340" s="333"/>
      <c r="BST340" s="223"/>
      <c r="BSU340" s="418"/>
      <c r="BSV340" s="418"/>
      <c r="BSW340" s="331"/>
      <c r="BSX340" s="332"/>
      <c r="BSY340" s="418"/>
      <c r="BSZ340" s="223"/>
      <c r="BTA340" s="223"/>
      <c r="BTB340" s="333"/>
      <c r="BTC340" s="333"/>
      <c r="BTD340" s="223"/>
      <c r="BTE340" s="418"/>
      <c r="BTF340" s="418"/>
      <c r="BTG340" s="331"/>
      <c r="BTH340" s="332"/>
      <c r="BTI340" s="418"/>
      <c r="BTJ340" s="223"/>
      <c r="BTK340" s="223"/>
      <c r="BTL340" s="333"/>
      <c r="BTM340" s="333"/>
      <c r="BTN340" s="223"/>
      <c r="BTO340" s="418"/>
      <c r="BTP340" s="418"/>
      <c r="BTQ340" s="331"/>
      <c r="BTR340" s="332"/>
      <c r="BTS340" s="418"/>
      <c r="BTT340" s="223"/>
      <c r="BTU340" s="223"/>
      <c r="BTV340" s="333"/>
      <c r="BTW340" s="333"/>
      <c r="BTX340" s="223"/>
      <c r="BTY340" s="418"/>
      <c r="BTZ340" s="418"/>
      <c r="BUA340" s="331"/>
      <c r="BUB340" s="332"/>
      <c r="BUC340" s="418"/>
      <c r="BUD340" s="223"/>
      <c r="BUE340" s="223"/>
      <c r="BUF340" s="333"/>
      <c r="BUG340" s="333"/>
      <c r="BUH340" s="223"/>
      <c r="BUI340" s="418"/>
      <c r="BUJ340" s="418"/>
      <c r="BUK340" s="331"/>
      <c r="BUL340" s="332"/>
      <c r="BUM340" s="418"/>
      <c r="BUN340" s="223"/>
      <c r="BUO340" s="223"/>
      <c r="BUP340" s="333"/>
      <c r="BUQ340" s="333"/>
      <c r="BUR340" s="223"/>
      <c r="BUS340" s="418"/>
      <c r="BUT340" s="418"/>
      <c r="BUU340" s="331"/>
      <c r="BUV340" s="332"/>
      <c r="BUW340" s="418"/>
      <c r="BUX340" s="223"/>
      <c r="BUY340" s="223"/>
      <c r="BUZ340" s="333"/>
      <c r="BVA340" s="333"/>
      <c r="BVB340" s="223"/>
      <c r="BVC340" s="418"/>
      <c r="BVD340" s="418"/>
      <c r="BVE340" s="331"/>
      <c r="BVF340" s="332"/>
      <c r="BVG340" s="418"/>
      <c r="BVH340" s="223"/>
      <c r="BVI340" s="223"/>
      <c r="BVJ340" s="333"/>
      <c r="BVK340" s="333"/>
      <c r="BVL340" s="223"/>
      <c r="BVM340" s="418"/>
      <c r="BVN340" s="418"/>
      <c r="BVO340" s="331"/>
      <c r="BVP340" s="332"/>
      <c r="BVQ340" s="418"/>
      <c r="BVR340" s="223"/>
      <c r="BVS340" s="223"/>
      <c r="BVT340" s="333"/>
      <c r="BVU340" s="333"/>
      <c r="BVV340" s="223"/>
      <c r="BVW340" s="418"/>
      <c r="BVX340" s="418"/>
      <c r="BVY340" s="331"/>
      <c r="BVZ340" s="332"/>
      <c r="BWA340" s="418"/>
      <c r="BWB340" s="223"/>
      <c r="BWC340" s="223"/>
      <c r="BWD340" s="333"/>
      <c r="BWE340" s="333"/>
      <c r="BWF340" s="223"/>
      <c r="BWG340" s="418"/>
      <c r="BWH340" s="418"/>
      <c r="BWI340" s="331"/>
      <c r="BWJ340" s="332"/>
      <c r="BWK340" s="418"/>
      <c r="BWL340" s="223"/>
      <c r="BWM340" s="223"/>
      <c r="BWN340" s="333"/>
      <c r="BWO340" s="333"/>
      <c r="BWP340" s="223"/>
      <c r="BWQ340" s="418"/>
      <c r="BWR340" s="418"/>
      <c r="BWS340" s="331"/>
      <c r="BWT340" s="332"/>
      <c r="BWU340" s="418"/>
      <c r="BWV340" s="223"/>
      <c r="BWW340" s="223"/>
      <c r="BWX340" s="333"/>
      <c r="BWY340" s="333"/>
      <c r="BWZ340" s="223"/>
      <c r="BXA340" s="418"/>
      <c r="BXB340" s="418"/>
      <c r="BXC340" s="331"/>
      <c r="BXD340" s="332"/>
      <c r="BXE340" s="418"/>
      <c r="BXF340" s="223"/>
      <c r="BXG340" s="223"/>
      <c r="BXH340" s="333"/>
      <c r="BXI340" s="333"/>
      <c r="BXJ340" s="223"/>
      <c r="BXK340" s="418"/>
      <c r="BXL340" s="418"/>
      <c r="BXM340" s="331"/>
      <c r="BXN340" s="332"/>
      <c r="BXO340" s="418"/>
      <c r="BXP340" s="223"/>
      <c r="BXQ340" s="223"/>
      <c r="BXR340" s="333"/>
      <c r="BXS340" s="333"/>
      <c r="BXT340" s="223"/>
      <c r="BXU340" s="418"/>
      <c r="BXV340" s="418"/>
      <c r="BXW340" s="331"/>
      <c r="BXX340" s="332"/>
      <c r="BXY340" s="418"/>
      <c r="BXZ340" s="223"/>
      <c r="BYA340" s="223"/>
      <c r="BYB340" s="333"/>
      <c r="BYC340" s="333"/>
      <c r="BYD340" s="223"/>
      <c r="BYE340" s="418"/>
      <c r="BYF340" s="418"/>
      <c r="BYG340" s="331"/>
      <c r="BYH340" s="332"/>
      <c r="BYI340" s="418"/>
      <c r="BYJ340" s="223"/>
      <c r="BYK340" s="223"/>
      <c r="BYL340" s="333"/>
      <c r="BYM340" s="333"/>
      <c r="BYN340" s="223"/>
      <c r="BYO340" s="418"/>
      <c r="BYP340" s="418"/>
      <c r="BYQ340" s="331"/>
      <c r="BYR340" s="332"/>
      <c r="BYS340" s="418"/>
      <c r="BYT340" s="223"/>
      <c r="BYU340" s="223"/>
      <c r="BYV340" s="333"/>
      <c r="BYW340" s="333"/>
      <c r="BYX340" s="223"/>
      <c r="BYY340" s="418"/>
      <c r="BYZ340" s="418"/>
      <c r="BZA340" s="331"/>
      <c r="BZB340" s="332"/>
      <c r="BZC340" s="418"/>
      <c r="BZD340" s="223"/>
      <c r="BZE340" s="223"/>
      <c r="BZF340" s="333"/>
      <c r="BZG340" s="333"/>
      <c r="BZH340" s="223"/>
      <c r="BZI340" s="418"/>
      <c r="BZJ340" s="418"/>
      <c r="BZK340" s="331"/>
      <c r="BZL340" s="332"/>
      <c r="BZM340" s="418"/>
      <c r="BZN340" s="223"/>
      <c r="BZO340" s="223"/>
      <c r="BZP340" s="333"/>
      <c r="BZQ340" s="333"/>
      <c r="BZR340" s="223"/>
      <c r="BZS340" s="418"/>
      <c r="BZT340" s="418"/>
      <c r="BZU340" s="331"/>
      <c r="BZV340" s="332"/>
      <c r="BZW340" s="418"/>
      <c r="BZX340" s="223"/>
      <c r="BZY340" s="223"/>
      <c r="BZZ340" s="333"/>
      <c r="CAA340" s="333"/>
      <c r="CAB340" s="223"/>
      <c r="CAC340" s="418"/>
      <c r="CAD340" s="418"/>
      <c r="CAE340" s="331"/>
      <c r="CAF340" s="332"/>
      <c r="CAG340" s="418"/>
      <c r="CAH340" s="223"/>
      <c r="CAI340" s="223"/>
      <c r="CAJ340" s="333"/>
      <c r="CAK340" s="333"/>
      <c r="CAL340" s="223"/>
      <c r="CAM340" s="418"/>
      <c r="CAN340" s="418"/>
      <c r="CAO340" s="331"/>
      <c r="CAP340" s="332"/>
      <c r="CAQ340" s="418"/>
      <c r="CAR340" s="223"/>
      <c r="CAS340" s="223"/>
      <c r="CAT340" s="333"/>
      <c r="CAU340" s="333"/>
      <c r="CAV340" s="223"/>
      <c r="CAW340" s="418"/>
      <c r="CAX340" s="418"/>
      <c r="CAY340" s="331"/>
      <c r="CAZ340" s="332"/>
      <c r="CBA340" s="418"/>
      <c r="CBB340" s="223"/>
      <c r="CBC340" s="223"/>
      <c r="CBD340" s="333"/>
      <c r="CBE340" s="333"/>
      <c r="CBF340" s="223"/>
      <c r="CBG340" s="418"/>
      <c r="CBH340" s="418"/>
      <c r="CBI340" s="331"/>
      <c r="CBJ340" s="332"/>
      <c r="CBK340" s="418"/>
      <c r="CBL340" s="223"/>
      <c r="CBM340" s="223"/>
      <c r="CBN340" s="333"/>
      <c r="CBO340" s="333"/>
      <c r="CBP340" s="223"/>
      <c r="CBQ340" s="418"/>
      <c r="CBR340" s="418"/>
      <c r="CBS340" s="331"/>
      <c r="CBT340" s="332"/>
      <c r="CBU340" s="418"/>
      <c r="CBV340" s="223"/>
      <c r="CBW340" s="223"/>
      <c r="CBX340" s="333"/>
      <c r="CBY340" s="333"/>
      <c r="CBZ340" s="223"/>
      <c r="CCA340" s="418"/>
      <c r="CCB340" s="418"/>
      <c r="CCC340" s="331"/>
      <c r="CCD340" s="332"/>
      <c r="CCE340" s="418"/>
      <c r="CCF340" s="223"/>
      <c r="CCG340" s="223"/>
      <c r="CCH340" s="333"/>
      <c r="CCI340" s="333"/>
      <c r="CCJ340" s="223"/>
      <c r="CCK340" s="418"/>
      <c r="CCL340" s="418"/>
      <c r="CCM340" s="331"/>
      <c r="CCN340" s="332"/>
      <c r="CCO340" s="418"/>
      <c r="CCP340" s="223"/>
      <c r="CCQ340" s="223"/>
      <c r="CCR340" s="333"/>
      <c r="CCS340" s="333"/>
      <c r="CCT340" s="223"/>
      <c r="CCU340" s="418"/>
      <c r="CCV340" s="418"/>
      <c r="CCW340" s="331"/>
      <c r="CCX340" s="332"/>
      <c r="CCY340" s="418"/>
      <c r="CCZ340" s="223"/>
      <c r="CDA340" s="223"/>
      <c r="CDB340" s="333"/>
      <c r="CDC340" s="333"/>
      <c r="CDD340" s="223"/>
      <c r="CDE340" s="418"/>
      <c r="CDF340" s="418"/>
      <c r="CDG340" s="331"/>
      <c r="CDH340" s="332"/>
      <c r="CDI340" s="418"/>
      <c r="CDJ340" s="223"/>
      <c r="CDK340" s="223"/>
      <c r="CDL340" s="333"/>
      <c r="CDM340" s="333"/>
      <c r="CDN340" s="223"/>
      <c r="CDO340" s="418"/>
      <c r="CDP340" s="418"/>
      <c r="CDQ340" s="331"/>
      <c r="CDR340" s="332"/>
      <c r="CDS340" s="418"/>
      <c r="CDT340" s="223"/>
      <c r="CDU340" s="223"/>
      <c r="CDV340" s="333"/>
      <c r="CDW340" s="333"/>
      <c r="CDX340" s="223"/>
      <c r="CDY340" s="418"/>
      <c r="CDZ340" s="418"/>
      <c r="CEA340" s="331"/>
      <c r="CEB340" s="332"/>
      <c r="CEC340" s="418"/>
      <c r="CED340" s="223"/>
      <c r="CEE340" s="223"/>
      <c r="CEF340" s="333"/>
      <c r="CEG340" s="333"/>
      <c r="CEH340" s="223"/>
      <c r="CEI340" s="418"/>
      <c r="CEJ340" s="418"/>
      <c r="CEK340" s="331"/>
      <c r="CEL340" s="332"/>
      <c r="CEM340" s="418"/>
      <c r="CEN340" s="223"/>
      <c r="CEO340" s="223"/>
      <c r="CEP340" s="333"/>
      <c r="CEQ340" s="333"/>
      <c r="CER340" s="223"/>
      <c r="CES340" s="418"/>
      <c r="CET340" s="418"/>
      <c r="CEU340" s="331"/>
      <c r="CEV340" s="332"/>
      <c r="CEW340" s="418"/>
      <c r="CEX340" s="223"/>
      <c r="CEY340" s="223"/>
      <c r="CEZ340" s="333"/>
      <c r="CFA340" s="333"/>
      <c r="CFB340" s="223"/>
      <c r="CFC340" s="418"/>
      <c r="CFD340" s="418"/>
      <c r="CFE340" s="331"/>
      <c r="CFF340" s="332"/>
      <c r="CFG340" s="418"/>
      <c r="CFH340" s="223"/>
      <c r="CFI340" s="223"/>
      <c r="CFJ340" s="333"/>
      <c r="CFK340" s="333"/>
      <c r="CFL340" s="223"/>
      <c r="CFM340" s="418"/>
      <c r="CFN340" s="418"/>
      <c r="CFO340" s="331"/>
      <c r="CFP340" s="332"/>
      <c r="CFQ340" s="418"/>
      <c r="CFR340" s="223"/>
      <c r="CFS340" s="223"/>
      <c r="CFT340" s="333"/>
      <c r="CFU340" s="333"/>
      <c r="CFV340" s="223"/>
      <c r="CFW340" s="418"/>
      <c r="CFX340" s="418"/>
      <c r="CFY340" s="331"/>
      <c r="CFZ340" s="332"/>
      <c r="CGA340" s="418"/>
      <c r="CGB340" s="223"/>
      <c r="CGC340" s="223"/>
      <c r="CGD340" s="333"/>
      <c r="CGE340" s="333"/>
      <c r="CGF340" s="223"/>
      <c r="CGG340" s="418"/>
      <c r="CGH340" s="418"/>
      <c r="CGI340" s="331"/>
      <c r="CGJ340" s="332"/>
      <c r="CGK340" s="418"/>
      <c r="CGL340" s="223"/>
      <c r="CGM340" s="223"/>
      <c r="CGN340" s="333"/>
      <c r="CGO340" s="333"/>
      <c r="CGP340" s="223"/>
      <c r="CGQ340" s="418"/>
      <c r="CGR340" s="418"/>
      <c r="CGS340" s="331"/>
      <c r="CGT340" s="332"/>
      <c r="CGU340" s="418"/>
      <c r="CGV340" s="223"/>
      <c r="CGW340" s="223"/>
      <c r="CGX340" s="333"/>
      <c r="CGY340" s="333"/>
      <c r="CGZ340" s="223"/>
      <c r="CHA340" s="418"/>
      <c r="CHB340" s="418"/>
      <c r="CHC340" s="331"/>
      <c r="CHD340" s="332"/>
      <c r="CHE340" s="418"/>
      <c r="CHF340" s="223"/>
      <c r="CHG340" s="223"/>
      <c r="CHH340" s="333"/>
      <c r="CHI340" s="333"/>
      <c r="CHJ340" s="223"/>
      <c r="CHK340" s="418"/>
      <c r="CHL340" s="418"/>
      <c r="CHM340" s="331"/>
      <c r="CHN340" s="332"/>
      <c r="CHO340" s="418"/>
      <c r="CHP340" s="223"/>
      <c r="CHQ340" s="223"/>
      <c r="CHR340" s="333"/>
      <c r="CHS340" s="333"/>
      <c r="CHT340" s="223"/>
      <c r="CHU340" s="418"/>
      <c r="CHV340" s="418"/>
      <c r="CHW340" s="331"/>
      <c r="CHX340" s="332"/>
      <c r="CHY340" s="418"/>
      <c r="CHZ340" s="223"/>
      <c r="CIA340" s="223"/>
      <c r="CIB340" s="333"/>
      <c r="CIC340" s="333"/>
      <c r="CID340" s="223"/>
      <c r="CIE340" s="418"/>
      <c r="CIF340" s="418"/>
      <c r="CIG340" s="331"/>
      <c r="CIH340" s="332"/>
      <c r="CII340" s="418"/>
      <c r="CIJ340" s="223"/>
      <c r="CIK340" s="223"/>
      <c r="CIL340" s="333"/>
      <c r="CIM340" s="333"/>
      <c r="CIN340" s="223"/>
      <c r="CIO340" s="418"/>
      <c r="CIP340" s="418"/>
      <c r="CIQ340" s="331"/>
      <c r="CIR340" s="332"/>
      <c r="CIS340" s="418"/>
      <c r="CIT340" s="223"/>
      <c r="CIU340" s="223"/>
      <c r="CIV340" s="333"/>
      <c r="CIW340" s="333"/>
      <c r="CIX340" s="223"/>
      <c r="CIY340" s="418"/>
      <c r="CIZ340" s="418"/>
      <c r="CJA340" s="331"/>
      <c r="CJB340" s="332"/>
      <c r="CJC340" s="418"/>
      <c r="CJD340" s="223"/>
      <c r="CJE340" s="223"/>
      <c r="CJF340" s="333"/>
      <c r="CJG340" s="333"/>
      <c r="CJH340" s="223"/>
      <c r="CJI340" s="418"/>
      <c r="CJJ340" s="418"/>
      <c r="CJK340" s="331"/>
      <c r="CJL340" s="332"/>
      <c r="CJM340" s="418"/>
      <c r="CJN340" s="223"/>
      <c r="CJO340" s="223"/>
      <c r="CJP340" s="333"/>
      <c r="CJQ340" s="333"/>
      <c r="CJR340" s="223"/>
      <c r="CJS340" s="418"/>
      <c r="CJT340" s="418"/>
      <c r="CJU340" s="331"/>
      <c r="CJV340" s="332"/>
      <c r="CJW340" s="418"/>
      <c r="CJX340" s="223"/>
      <c r="CJY340" s="223"/>
      <c r="CJZ340" s="333"/>
      <c r="CKA340" s="333"/>
      <c r="CKB340" s="223"/>
      <c r="CKC340" s="418"/>
      <c r="CKD340" s="418"/>
      <c r="CKE340" s="331"/>
      <c r="CKF340" s="332"/>
      <c r="CKG340" s="418"/>
      <c r="CKH340" s="223"/>
      <c r="CKI340" s="223"/>
      <c r="CKJ340" s="333"/>
      <c r="CKK340" s="333"/>
      <c r="CKL340" s="223"/>
      <c r="CKM340" s="418"/>
      <c r="CKN340" s="418"/>
      <c r="CKO340" s="331"/>
      <c r="CKP340" s="332"/>
      <c r="CKQ340" s="418"/>
      <c r="CKR340" s="223"/>
      <c r="CKS340" s="223"/>
      <c r="CKT340" s="333"/>
      <c r="CKU340" s="333"/>
      <c r="CKV340" s="223"/>
      <c r="CKW340" s="418"/>
      <c r="CKX340" s="418"/>
      <c r="CKY340" s="331"/>
      <c r="CKZ340" s="332"/>
      <c r="CLA340" s="418"/>
      <c r="CLB340" s="223"/>
      <c r="CLC340" s="223"/>
      <c r="CLD340" s="333"/>
      <c r="CLE340" s="333"/>
      <c r="CLF340" s="223"/>
      <c r="CLG340" s="418"/>
      <c r="CLH340" s="418"/>
      <c r="CLI340" s="331"/>
      <c r="CLJ340" s="332"/>
      <c r="CLK340" s="418"/>
      <c r="CLL340" s="223"/>
      <c r="CLM340" s="223"/>
      <c r="CLN340" s="333"/>
      <c r="CLO340" s="333"/>
      <c r="CLP340" s="223"/>
      <c r="CLQ340" s="418"/>
      <c r="CLR340" s="418"/>
      <c r="CLS340" s="331"/>
      <c r="CLT340" s="332"/>
      <c r="CLU340" s="418"/>
      <c r="CLV340" s="223"/>
      <c r="CLW340" s="223"/>
      <c r="CLX340" s="333"/>
      <c r="CLY340" s="333"/>
      <c r="CLZ340" s="223"/>
      <c r="CMA340" s="418"/>
      <c r="CMB340" s="418"/>
      <c r="CMC340" s="331"/>
      <c r="CMD340" s="332"/>
      <c r="CME340" s="418"/>
      <c r="CMF340" s="223"/>
      <c r="CMG340" s="223"/>
      <c r="CMH340" s="333"/>
      <c r="CMI340" s="333"/>
      <c r="CMJ340" s="223"/>
      <c r="CMK340" s="418"/>
      <c r="CML340" s="418"/>
      <c r="CMM340" s="331"/>
      <c r="CMN340" s="332"/>
      <c r="CMO340" s="418"/>
      <c r="CMP340" s="223"/>
      <c r="CMQ340" s="223"/>
      <c r="CMR340" s="333"/>
      <c r="CMS340" s="333"/>
      <c r="CMT340" s="223"/>
      <c r="CMU340" s="418"/>
      <c r="CMV340" s="418"/>
      <c r="CMW340" s="331"/>
      <c r="CMX340" s="332"/>
      <c r="CMY340" s="418"/>
      <c r="CMZ340" s="223"/>
      <c r="CNA340" s="223"/>
      <c r="CNB340" s="333"/>
      <c r="CNC340" s="333"/>
      <c r="CND340" s="223"/>
      <c r="CNE340" s="418"/>
      <c r="CNF340" s="418"/>
      <c r="CNG340" s="331"/>
      <c r="CNH340" s="332"/>
      <c r="CNI340" s="418"/>
      <c r="CNJ340" s="223"/>
      <c r="CNK340" s="223"/>
      <c r="CNL340" s="333"/>
      <c r="CNM340" s="333"/>
      <c r="CNN340" s="223"/>
      <c r="CNO340" s="418"/>
      <c r="CNP340" s="418"/>
      <c r="CNQ340" s="331"/>
      <c r="CNR340" s="332"/>
      <c r="CNS340" s="418"/>
      <c r="CNT340" s="223"/>
      <c r="CNU340" s="223"/>
      <c r="CNV340" s="333"/>
      <c r="CNW340" s="333"/>
      <c r="CNX340" s="223"/>
      <c r="CNY340" s="418"/>
      <c r="CNZ340" s="418"/>
      <c r="COA340" s="331"/>
      <c r="COB340" s="332"/>
      <c r="COC340" s="418"/>
      <c r="COD340" s="223"/>
      <c r="COE340" s="223"/>
      <c r="COF340" s="333"/>
      <c r="COG340" s="333"/>
      <c r="COH340" s="223"/>
      <c r="COI340" s="418"/>
      <c r="COJ340" s="418"/>
      <c r="COK340" s="331"/>
      <c r="COL340" s="332"/>
      <c r="COM340" s="418"/>
      <c r="CON340" s="223"/>
      <c r="COO340" s="223"/>
      <c r="COP340" s="333"/>
      <c r="COQ340" s="333"/>
      <c r="COR340" s="223"/>
      <c r="COS340" s="418"/>
      <c r="COT340" s="418"/>
      <c r="COU340" s="331"/>
      <c r="COV340" s="332"/>
      <c r="COW340" s="418"/>
      <c r="COX340" s="223"/>
      <c r="COY340" s="223"/>
      <c r="COZ340" s="333"/>
      <c r="CPA340" s="333"/>
      <c r="CPB340" s="223"/>
      <c r="CPC340" s="418"/>
      <c r="CPD340" s="418"/>
      <c r="CPE340" s="331"/>
      <c r="CPF340" s="332"/>
      <c r="CPG340" s="418"/>
      <c r="CPH340" s="223"/>
      <c r="CPI340" s="223"/>
      <c r="CPJ340" s="333"/>
      <c r="CPK340" s="333"/>
      <c r="CPL340" s="223"/>
      <c r="CPM340" s="418"/>
      <c r="CPN340" s="418"/>
      <c r="CPO340" s="331"/>
      <c r="CPP340" s="332"/>
      <c r="CPQ340" s="418"/>
      <c r="CPR340" s="223"/>
      <c r="CPS340" s="223"/>
      <c r="CPT340" s="333"/>
      <c r="CPU340" s="333"/>
      <c r="CPV340" s="223"/>
      <c r="CPW340" s="418"/>
      <c r="CPX340" s="418"/>
      <c r="CPY340" s="331"/>
      <c r="CPZ340" s="332"/>
      <c r="CQA340" s="418"/>
      <c r="CQB340" s="223"/>
      <c r="CQC340" s="223"/>
      <c r="CQD340" s="333"/>
      <c r="CQE340" s="333"/>
      <c r="CQF340" s="223"/>
      <c r="CQG340" s="418"/>
      <c r="CQH340" s="418"/>
      <c r="CQI340" s="331"/>
      <c r="CQJ340" s="332"/>
      <c r="CQK340" s="418"/>
      <c r="CQL340" s="223"/>
      <c r="CQM340" s="223"/>
      <c r="CQN340" s="333"/>
      <c r="CQO340" s="333"/>
      <c r="CQP340" s="223"/>
      <c r="CQQ340" s="418"/>
      <c r="CQR340" s="418"/>
      <c r="CQS340" s="331"/>
      <c r="CQT340" s="332"/>
      <c r="CQU340" s="418"/>
      <c r="CQV340" s="223"/>
      <c r="CQW340" s="223"/>
      <c r="CQX340" s="333"/>
      <c r="CQY340" s="333"/>
      <c r="CQZ340" s="223"/>
      <c r="CRA340" s="418"/>
      <c r="CRB340" s="418"/>
      <c r="CRC340" s="331"/>
      <c r="CRD340" s="332"/>
      <c r="CRE340" s="418"/>
      <c r="CRF340" s="223"/>
      <c r="CRG340" s="223"/>
      <c r="CRH340" s="333"/>
      <c r="CRI340" s="333"/>
      <c r="CRJ340" s="223"/>
      <c r="CRK340" s="418"/>
      <c r="CRL340" s="418"/>
      <c r="CRM340" s="331"/>
      <c r="CRN340" s="332"/>
      <c r="CRO340" s="418"/>
      <c r="CRP340" s="223"/>
      <c r="CRQ340" s="223"/>
      <c r="CRR340" s="333"/>
      <c r="CRS340" s="333"/>
      <c r="CRT340" s="223"/>
      <c r="CRU340" s="418"/>
      <c r="CRV340" s="418"/>
      <c r="CRW340" s="331"/>
      <c r="CRX340" s="332"/>
      <c r="CRY340" s="418"/>
      <c r="CRZ340" s="223"/>
      <c r="CSA340" s="223"/>
      <c r="CSB340" s="333"/>
      <c r="CSC340" s="333"/>
      <c r="CSD340" s="223"/>
      <c r="CSE340" s="418"/>
      <c r="CSF340" s="418"/>
      <c r="CSG340" s="331"/>
      <c r="CSH340" s="332"/>
      <c r="CSI340" s="418"/>
      <c r="CSJ340" s="223"/>
      <c r="CSK340" s="223"/>
      <c r="CSL340" s="333"/>
      <c r="CSM340" s="333"/>
      <c r="CSN340" s="223"/>
      <c r="CSO340" s="418"/>
      <c r="CSP340" s="418"/>
      <c r="CSQ340" s="331"/>
      <c r="CSR340" s="332"/>
      <c r="CSS340" s="418"/>
      <c r="CST340" s="223"/>
      <c r="CSU340" s="223"/>
      <c r="CSV340" s="333"/>
      <c r="CSW340" s="333"/>
      <c r="CSX340" s="223"/>
      <c r="CSY340" s="418"/>
      <c r="CSZ340" s="418"/>
      <c r="CTA340" s="331"/>
      <c r="CTB340" s="332"/>
      <c r="CTC340" s="418"/>
      <c r="CTD340" s="223"/>
      <c r="CTE340" s="223"/>
      <c r="CTF340" s="333"/>
      <c r="CTG340" s="333"/>
      <c r="CTH340" s="223"/>
      <c r="CTI340" s="418"/>
      <c r="CTJ340" s="418"/>
      <c r="CTK340" s="331"/>
      <c r="CTL340" s="332"/>
      <c r="CTM340" s="418"/>
      <c r="CTN340" s="223"/>
      <c r="CTO340" s="223"/>
      <c r="CTP340" s="333"/>
      <c r="CTQ340" s="333"/>
      <c r="CTR340" s="223"/>
      <c r="CTS340" s="418"/>
      <c r="CTT340" s="418"/>
      <c r="CTU340" s="331"/>
      <c r="CTV340" s="332"/>
      <c r="CTW340" s="418"/>
      <c r="CTX340" s="223"/>
      <c r="CTY340" s="223"/>
      <c r="CTZ340" s="333"/>
      <c r="CUA340" s="333"/>
      <c r="CUB340" s="223"/>
      <c r="CUC340" s="418"/>
      <c r="CUD340" s="418"/>
      <c r="CUE340" s="331"/>
      <c r="CUF340" s="332"/>
      <c r="CUG340" s="418"/>
      <c r="CUH340" s="223"/>
      <c r="CUI340" s="223"/>
      <c r="CUJ340" s="333"/>
      <c r="CUK340" s="333"/>
      <c r="CUL340" s="223"/>
      <c r="CUM340" s="418"/>
      <c r="CUN340" s="418"/>
      <c r="CUO340" s="331"/>
      <c r="CUP340" s="332"/>
      <c r="CUQ340" s="418"/>
      <c r="CUR340" s="223"/>
      <c r="CUS340" s="223"/>
      <c r="CUT340" s="333"/>
      <c r="CUU340" s="333"/>
      <c r="CUV340" s="223"/>
      <c r="CUW340" s="418"/>
      <c r="CUX340" s="418"/>
      <c r="CUY340" s="331"/>
      <c r="CUZ340" s="332"/>
      <c r="CVA340" s="418"/>
      <c r="CVB340" s="223"/>
      <c r="CVC340" s="223"/>
      <c r="CVD340" s="333"/>
      <c r="CVE340" s="333"/>
      <c r="CVF340" s="223"/>
      <c r="CVG340" s="418"/>
      <c r="CVH340" s="418"/>
      <c r="CVI340" s="331"/>
      <c r="CVJ340" s="332"/>
      <c r="CVK340" s="418"/>
      <c r="CVL340" s="223"/>
      <c r="CVM340" s="223"/>
      <c r="CVN340" s="333"/>
      <c r="CVO340" s="333"/>
      <c r="CVP340" s="223"/>
      <c r="CVQ340" s="418"/>
      <c r="CVR340" s="418"/>
      <c r="CVS340" s="331"/>
      <c r="CVT340" s="332"/>
      <c r="CVU340" s="418"/>
      <c r="CVV340" s="223"/>
      <c r="CVW340" s="223"/>
      <c r="CVX340" s="333"/>
      <c r="CVY340" s="333"/>
      <c r="CVZ340" s="223"/>
      <c r="CWA340" s="418"/>
      <c r="CWB340" s="418"/>
      <c r="CWC340" s="331"/>
      <c r="CWD340" s="332"/>
      <c r="CWE340" s="418"/>
      <c r="CWF340" s="223"/>
      <c r="CWG340" s="223"/>
      <c r="CWH340" s="333"/>
      <c r="CWI340" s="333"/>
      <c r="CWJ340" s="223"/>
      <c r="CWK340" s="418"/>
      <c r="CWL340" s="418"/>
      <c r="CWM340" s="331"/>
      <c r="CWN340" s="332"/>
      <c r="CWO340" s="418"/>
      <c r="CWP340" s="223"/>
      <c r="CWQ340" s="223"/>
      <c r="CWR340" s="333"/>
      <c r="CWS340" s="333"/>
      <c r="CWT340" s="223"/>
      <c r="CWU340" s="418"/>
      <c r="CWV340" s="418"/>
      <c r="CWW340" s="331"/>
      <c r="CWX340" s="332"/>
      <c r="CWY340" s="418"/>
      <c r="CWZ340" s="223"/>
      <c r="CXA340" s="223"/>
      <c r="CXB340" s="333"/>
      <c r="CXC340" s="333"/>
      <c r="CXD340" s="223"/>
      <c r="CXE340" s="418"/>
      <c r="CXF340" s="418"/>
      <c r="CXG340" s="331"/>
      <c r="CXH340" s="332"/>
      <c r="CXI340" s="418"/>
      <c r="CXJ340" s="223"/>
      <c r="CXK340" s="223"/>
      <c r="CXL340" s="333"/>
      <c r="CXM340" s="333"/>
      <c r="CXN340" s="223"/>
      <c r="CXO340" s="418"/>
      <c r="CXP340" s="418"/>
      <c r="CXQ340" s="331"/>
      <c r="CXR340" s="332"/>
      <c r="CXS340" s="418"/>
      <c r="CXT340" s="223"/>
      <c r="CXU340" s="223"/>
      <c r="CXV340" s="333"/>
      <c r="CXW340" s="333"/>
      <c r="CXX340" s="223"/>
      <c r="CXY340" s="418"/>
      <c r="CXZ340" s="418"/>
      <c r="CYA340" s="331"/>
      <c r="CYB340" s="332"/>
      <c r="CYC340" s="418"/>
      <c r="CYD340" s="223"/>
      <c r="CYE340" s="223"/>
      <c r="CYF340" s="333"/>
      <c r="CYG340" s="333"/>
      <c r="CYH340" s="223"/>
      <c r="CYI340" s="418"/>
      <c r="CYJ340" s="418"/>
      <c r="CYK340" s="331"/>
      <c r="CYL340" s="332"/>
      <c r="CYM340" s="418"/>
      <c r="CYN340" s="223"/>
      <c r="CYO340" s="223"/>
      <c r="CYP340" s="333"/>
      <c r="CYQ340" s="333"/>
      <c r="CYR340" s="223"/>
      <c r="CYS340" s="418"/>
      <c r="CYT340" s="418"/>
      <c r="CYU340" s="331"/>
      <c r="CYV340" s="332"/>
      <c r="CYW340" s="418"/>
      <c r="CYX340" s="223"/>
      <c r="CYY340" s="223"/>
      <c r="CYZ340" s="333"/>
      <c r="CZA340" s="333"/>
      <c r="CZB340" s="223"/>
      <c r="CZC340" s="418"/>
      <c r="CZD340" s="418"/>
      <c r="CZE340" s="331"/>
      <c r="CZF340" s="332"/>
      <c r="CZG340" s="418"/>
      <c r="CZH340" s="223"/>
      <c r="CZI340" s="223"/>
      <c r="CZJ340" s="333"/>
      <c r="CZK340" s="333"/>
      <c r="CZL340" s="223"/>
      <c r="CZM340" s="418"/>
      <c r="CZN340" s="418"/>
      <c r="CZO340" s="331"/>
      <c r="CZP340" s="332"/>
      <c r="CZQ340" s="418"/>
      <c r="CZR340" s="223"/>
      <c r="CZS340" s="223"/>
      <c r="CZT340" s="333"/>
      <c r="CZU340" s="333"/>
      <c r="CZV340" s="223"/>
      <c r="CZW340" s="418"/>
      <c r="CZX340" s="418"/>
      <c r="CZY340" s="331"/>
      <c r="CZZ340" s="332"/>
      <c r="DAA340" s="418"/>
      <c r="DAB340" s="223"/>
      <c r="DAC340" s="223"/>
      <c r="DAD340" s="333"/>
      <c r="DAE340" s="333"/>
      <c r="DAF340" s="223"/>
      <c r="DAG340" s="418"/>
      <c r="DAH340" s="418"/>
      <c r="DAI340" s="331"/>
      <c r="DAJ340" s="332"/>
      <c r="DAK340" s="418"/>
      <c r="DAL340" s="223"/>
      <c r="DAM340" s="223"/>
      <c r="DAN340" s="333"/>
      <c r="DAO340" s="333"/>
      <c r="DAP340" s="223"/>
      <c r="DAQ340" s="418"/>
      <c r="DAR340" s="418"/>
      <c r="DAS340" s="331"/>
      <c r="DAT340" s="332"/>
      <c r="DAU340" s="418"/>
      <c r="DAV340" s="223"/>
      <c r="DAW340" s="223"/>
      <c r="DAX340" s="333"/>
      <c r="DAY340" s="333"/>
      <c r="DAZ340" s="223"/>
      <c r="DBA340" s="418"/>
      <c r="DBB340" s="418"/>
      <c r="DBC340" s="331"/>
      <c r="DBD340" s="332"/>
      <c r="DBE340" s="418"/>
      <c r="DBF340" s="223"/>
      <c r="DBG340" s="223"/>
      <c r="DBH340" s="333"/>
      <c r="DBI340" s="333"/>
      <c r="DBJ340" s="223"/>
      <c r="DBK340" s="418"/>
      <c r="DBL340" s="418"/>
      <c r="DBM340" s="331"/>
      <c r="DBN340" s="332"/>
      <c r="DBO340" s="418"/>
      <c r="DBP340" s="223"/>
      <c r="DBQ340" s="223"/>
      <c r="DBR340" s="333"/>
      <c r="DBS340" s="333"/>
      <c r="DBT340" s="223"/>
      <c r="DBU340" s="418"/>
      <c r="DBV340" s="418"/>
      <c r="DBW340" s="331"/>
      <c r="DBX340" s="332"/>
      <c r="DBY340" s="418"/>
      <c r="DBZ340" s="223"/>
      <c r="DCA340" s="223"/>
      <c r="DCB340" s="333"/>
      <c r="DCC340" s="333"/>
      <c r="DCD340" s="223"/>
      <c r="DCE340" s="418"/>
      <c r="DCF340" s="418"/>
      <c r="DCG340" s="331"/>
      <c r="DCH340" s="332"/>
      <c r="DCI340" s="418"/>
      <c r="DCJ340" s="223"/>
      <c r="DCK340" s="223"/>
      <c r="DCL340" s="333"/>
      <c r="DCM340" s="333"/>
      <c r="DCN340" s="223"/>
      <c r="DCO340" s="418"/>
      <c r="DCP340" s="418"/>
      <c r="DCQ340" s="331"/>
      <c r="DCR340" s="332"/>
      <c r="DCS340" s="418"/>
      <c r="DCT340" s="223"/>
      <c r="DCU340" s="223"/>
      <c r="DCV340" s="333"/>
      <c r="DCW340" s="333"/>
      <c r="DCX340" s="223"/>
      <c r="DCY340" s="418"/>
      <c r="DCZ340" s="418"/>
      <c r="DDA340" s="331"/>
      <c r="DDB340" s="332"/>
      <c r="DDC340" s="418"/>
      <c r="DDD340" s="223"/>
      <c r="DDE340" s="223"/>
      <c r="DDF340" s="333"/>
      <c r="DDG340" s="333"/>
      <c r="DDH340" s="223"/>
      <c r="DDI340" s="418"/>
      <c r="DDJ340" s="418"/>
      <c r="DDK340" s="331"/>
      <c r="DDL340" s="332"/>
      <c r="DDM340" s="418"/>
      <c r="DDN340" s="223"/>
      <c r="DDO340" s="223"/>
      <c r="DDP340" s="333"/>
      <c r="DDQ340" s="333"/>
      <c r="DDR340" s="223"/>
      <c r="DDS340" s="418"/>
      <c r="DDT340" s="418"/>
      <c r="DDU340" s="331"/>
      <c r="DDV340" s="332"/>
      <c r="DDW340" s="418"/>
      <c r="DDX340" s="223"/>
      <c r="DDY340" s="223"/>
      <c r="DDZ340" s="333"/>
      <c r="DEA340" s="333"/>
      <c r="DEB340" s="223"/>
      <c r="DEC340" s="418"/>
      <c r="DED340" s="418"/>
      <c r="DEE340" s="331"/>
      <c r="DEF340" s="332"/>
      <c r="DEG340" s="418"/>
      <c r="DEH340" s="223"/>
      <c r="DEI340" s="223"/>
      <c r="DEJ340" s="333"/>
      <c r="DEK340" s="333"/>
      <c r="DEL340" s="223"/>
      <c r="DEM340" s="418"/>
      <c r="DEN340" s="418"/>
      <c r="DEO340" s="331"/>
      <c r="DEP340" s="332"/>
      <c r="DEQ340" s="418"/>
      <c r="DER340" s="223"/>
      <c r="DES340" s="223"/>
      <c r="DET340" s="333"/>
      <c r="DEU340" s="333"/>
      <c r="DEV340" s="223"/>
      <c r="DEW340" s="418"/>
      <c r="DEX340" s="418"/>
      <c r="DEY340" s="331"/>
      <c r="DEZ340" s="332"/>
      <c r="DFA340" s="418"/>
      <c r="DFB340" s="223"/>
      <c r="DFC340" s="223"/>
      <c r="DFD340" s="333"/>
      <c r="DFE340" s="333"/>
      <c r="DFF340" s="223"/>
      <c r="DFG340" s="418"/>
      <c r="DFH340" s="418"/>
      <c r="DFI340" s="331"/>
      <c r="DFJ340" s="332"/>
      <c r="DFK340" s="418"/>
      <c r="DFL340" s="223"/>
      <c r="DFM340" s="223"/>
      <c r="DFN340" s="333"/>
      <c r="DFO340" s="333"/>
      <c r="DFP340" s="223"/>
      <c r="DFQ340" s="418"/>
      <c r="DFR340" s="418"/>
      <c r="DFS340" s="331"/>
      <c r="DFT340" s="332"/>
      <c r="DFU340" s="418"/>
      <c r="DFV340" s="223"/>
      <c r="DFW340" s="223"/>
      <c r="DFX340" s="333"/>
      <c r="DFY340" s="333"/>
      <c r="DFZ340" s="223"/>
      <c r="DGA340" s="418"/>
      <c r="DGB340" s="418"/>
      <c r="DGC340" s="331"/>
      <c r="DGD340" s="332"/>
      <c r="DGE340" s="418"/>
      <c r="DGF340" s="223"/>
      <c r="DGG340" s="223"/>
      <c r="DGH340" s="333"/>
      <c r="DGI340" s="333"/>
      <c r="DGJ340" s="223"/>
      <c r="DGK340" s="418"/>
      <c r="DGL340" s="418"/>
      <c r="DGM340" s="331"/>
      <c r="DGN340" s="332"/>
      <c r="DGO340" s="418"/>
      <c r="DGP340" s="223"/>
      <c r="DGQ340" s="223"/>
      <c r="DGR340" s="333"/>
      <c r="DGS340" s="333"/>
      <c r="DGT340" s="223"/>
      <c r="DGU340" s="418"/>
      <c r="DGV340" s="418"/>
      <c r="DGW340" s="331"/>
      <c r="DGX340" s="332"/>
      <c r="DGY340" s="418"/>
      <c r="DGZ340" s="223"/>
      <c r="DHA340" s="223"/>
      <c r="DHB340" s="333"/>
      <c r="DHC340" s="333"/>
      <c r="DHD340" s="223"/>
      <c r="DHE340" s="418"/>
      <c r="DHF340" s="418"/>
      <c r="DHG340" s="331"/>
      <c r="DHH340" s="332"/>
      <c r="DHI340" s="418"/>
      <c r="DHJ340" s="223"/>
      <c r="DHK340" s="223"/>
      <c r="DHL340" s="333"/>
      <c r="DHM340" s="333"/>
      <c r="DHN340" s="223"/>
      <c r="DHO340" s="418"/>
      <c r="DHP340" s="418"/>
      <c r="DHQ340" s="331"/>
      <c r="DHR340" s="332"/>
      <c r="DHS340" s="418"/>
      <c r="DHT340" s="223"/>
      <c r="DHU340" s="223"/>
      <c r="DHV340" s="333"/>
      <c r="DHW340" s="333"/>
      <c r="DHX340" s="223"/>
      <c r="DHY340" s="418"/>
      <c r="DHZ340" s="418"/>
      <c r="DIA340" s="331"/>
      <c r="DIB340" s="332"/>
      <c r="DIC340" s="418"/>
      <c r="DID340" s="223"/>
      <c r="DIE340" s="223"/>
      <c r="DIF340" s="333"/>
      <c r="DIG340" s="333"/>
      <c r="DIH340" s="223"/>
      <c r="DII340" s="418"/>
      <c r="DIJ340" s="418"/>
      <c r="DIK340" s="331"/>
      <c r="DIL340" s="332"/>
      <c r="DIM340" s="418"/>
      <c r="DIN340" s="223"/>
      <c r="DIO340" s="223"/>
      <c r="DIP340" s="333"/>
      <c r="DIQ340" s="333"/>
      <c r="DIR340" s="223"/>
      <c r="DIS340" s="418"/>
      <c r="DIT340" s="418"/>
      <c r="DIU340" s="331"/>
      <c r="DIV340" s="332"/>
      <c r="DIW340" s="418"/>
      <c r="DIX340" s="223"/>
      <c r="DIY340" s="223"/>
      <c r="DIZ340" s="333"/>
      <c r="DJA340" s="333"/>
      <c r="DJB340" s="223"/>
      <c r="DJC340" s="418"/>
      <c r="DJD340" s="418"/>
      <c r="DJE340" s="331"/>
      <c r="DJF340" s="332"/>
      <c r="DJG340" s="418"/>
      <c r="DJH340" s="223"/>
      <c r="DJI340" s="223"/>
      <c r="DJJ340" s="333"/>
      <c r="DJK340" s="333"/>
      <c r="DJL340" s="223"/>
      <c r="DJM340" s="418"/>
      <c r="DJN340" s="418"/>
      <c r="DJO340" s="331"/>
      <c r="DJP340" s="332"/>
      <c r="DJQ340" s="418"/>
      <c r="DJR340" s="223"/>
      <c r="DJS340" s="223"/>
      <c r="DJT340" s="333"/>
      <c r="DJU340" s="333"/>
      <c r="DJV340" s="223"/>
      <c r="DJW340" s="418"/>
      <c r="DJX340" s="418"/>
      <c r="DJY340" s="331"/>
      <c r="DJZ340" s="332"/>
      <c r="DKA340" s="418"/>
      <c r="DKB340" s="223"/>
      <c r="DKC340" s="223"/>
      <c r="DKD340" s="333"/>
      <c r="DKE340" s="333"/>
      <c r="DKF340" s="223"/>
      <c r="DKG340" s="418"/>
      <c r="DKH340" s="418"/>
      <c r="DKI340" s="331"/>
      <c r="DKJ340" s="332"/>
      <c r="DKK340" s="418"/>
      <c r="DKL340" s="223"/>
      <c r="DKM340" s="223"/>
      <c r="DKN340" s="333"/>
      <c r="DKO340" s="333"/>
      <c r="DKP340" s="223"/>
      <c r="DKQ340" s="418"/>
      <c r="DKR340" s="418"/>
      <c r="DKS340" s="331"/>
      <c r="DKT340" s="332"/>
      <c r="DKU340" s="418"/>
      <c r="DKV340" s="223"/>
      <c r="DKW340" s="223"/>
      <c r="DKX340" s="333"/>
      <c r="DKY340" s="333"/>
      <c r="DKZ340" s="223"/>
      <c r="DLA340" s="418"/>
      <c r="DLB340" s="418"/>
      <c r="DLC340" s="331"/>
      <c r="DLD340" s="332"/>
      <c r="DLE340" s="418"/>
      <c r="DLF340" s="223"/>
      <c r="DLG340" s="223"/>
      <c r="DLH340" s="333"/>
      <c r="DLI340" s="333"/>
      <c r="DLJ340" s="223"/>
      <c r="DLK340" s="418"/>
      <c r="DLL340" s="418"/>
      <c r="DLM340" s="331"/>
      <c r="DLN340" s="332"/>
      <c r="DLO340" s="418"/>
      <c r="DLP340" s="223"/>
      <c r="DLQ340" s="223"/>
      <c r="DLR340" s="333"/>
      <c r="DLS340" s="333"/>
      <c r="DLT340" s="223"/>
      <c r="DLU340" s="418"/>
      <c r="DLV340" s="418"/>
      <c r="DLW340" s="331"/>
      <c r="DLX340" s="332"/>
      <c r="DLY340" s="418"/>
      <c r="DLZ340" s="223"/>
      <c r="DMA340" s="223"/>
      <c r="DMB340" s="333"/>
      <c r="DMC340" s="333"/>
      <c r="DMD340" s="223"/>
      <c r="DME340" s="418"/>
      <c r="DMF340" s="418"/>
      <c r="DMG340" s="331"/>
      <c r="DMH340" s="332"/>
      <c r="DMI340" s="418"/>
      <c r="DMJ340" s="223"/>
      <c r="DMK340" s="223"/>
      <c r="DML340" s="333"/>
      <c r="DMM340" s="333"/>
      <c r="DMN340" s="223"/>
      <c r="DMO340" s="418"/>
      <c r="DMP340" s="418"/>
      <c r="DMQ340" s="331"/>
      <c r="DMR340" s="332"/>
      <c r="DMS340" s="418"/>
      <c r="DMT340" s="223"/>
      <c r="DMU340" s="223"/>
      <c r="DMV340" s="333"/>
      <c r="DMW340" s="333"/>
      <c r="DMX340" s="223"/>
      <c r="DMY340" s="418"/>
      <c r="DMZ340" s="418"/>
      <c r="DNA340" s="331"/>
      <c r="DNB340" s="332"/>
      <c r="DNC340" s="418"/>
      <c r="DND340" s="223"/>
      <c r="DNE340" s="223"/>
      <c r="DNF340" s="333"/>
      <c r="DNG340" s="333"/>
      <c r="DNH340" s="223"/>
      <c r="DNI340" s="418"/>
      <c r="DNJ340" s="418"/>
      <c r="DNK340" s="331"/>
      <c r="DNL340" s="332"/>
      <c r="DNM340" s="418"/>
      <c r="DNN340" s="223"/>
      <c r="DNO340" s="223"/>
      <c r="DNP340" s="333"/>
      <c r="DNQ340" s="333"/>
      <c r="DNR340" s="223"/>
      <c r="DNS340" s="418"/>
      <c r="DNT340" s="418"/>
      <c r="DNU340" s="331"/>
      <c r="DNV340" s="332"/>
      <c r="DNW340" s="418"/>
      <c r="DNX340" s="223"/>
      <c r="DNY340" s="223"/>
      <c r="DNZ340" s="333"/>
      <c r="DOA340" s="333"/>
      <c r="DOB340" s="223"/>
      <c r="DOC340" s="418"/>
      <c r="DOD340" s="418"/>
      <c r="DOE340" s="331"/>
      <c r="DOF340" s="332"/>
      <c r="DOG340" s="418"/>
      <c r="DOH340" s="223"/>
      <c r="DOI340" s="223"/>
      <c r="DOJ340" s="333"/>
      <c r="DOK340" s="333"/>
      <c r="DOL340" s="223"/>
      <c r="DOM340" s="418"/>
      <c r="DON340" s="418"/>
      <c r="DOO340" s="331"/>
      <c r="DOP340" s="332"/>
      <c r="DOQ340" s="418"/>
      <c r="DOR340" s="223"/>
      <c r="DOS340" s="223"/>
      <c r="DOT340" s="333"/>
      <c r="DOU340" s="333"/>
      <c r="DOV340" s="223"/>
      <c r="DOW340" s="418"/>
      <c r="DOX340" s="418"/>
      <c r="DOY340" s="331"/>
      <c r="DOZ340" s="332"/>
      <c r="DPA340" s="418"/>
      <c r="DPB340" s="223"/>
      <c r="DPC340" s="223"/>
      <c r="DPD340" s="333"/>
      <c r="DPE340" s="333"/>
      <c r="DPF340" s="223"/>
      <c r="DPG340" s="418"/>
      <c r="DPH340" s="418"/>
      <c r="DPI340" s="331"/>
      <c r="DPJ340" s="332"/>
      <c r="DPK340" s="418"/>
      <c r="DPL340" s="223"/>
      <c r="DPM340" s="223"/>
      <c r="DPN340" s="333"/>
      <c r="DPO340" s="333"/>
      <c r="DPP340" s="223"/>
      <c r="DPQ340" s="418"/>
      <c r="DPR340" s="418"/>
      <c r="DPS340" s="331"/>
      <c r="DPT340" s="332"/>
      <c r="DPU340" s="418"/>
      <c r="DPV340" s="223"/>
      <c r="DPW340" s="223"/>
      <c r="DPX340" s="333"/>
      <c r="DPY340" s="333"/>
      <c r="DPZ340" s="223"/>
      <c r="DQA340" s="418"/>
      <c r="DQB340" s="418"/>
      <c r="DQC340" s="331"/>
      <c r="DQD340" s="332"/>
      <c r="DQE340" s="418"/>
      <c r="DQF340" s="223"/>
      <c r="DQG340" s="223"/>
      <c r="DQH340" s="333"/>
      <c r="DQI340" s="333"/>
      <c r="DQJ340" s="223"/>
      <c r="DQK340" s="418"/>
      <c r="DQL340" s="418"/>
      <c r="DQM340" s="331"/>
      <c r="DQN340" s="332"/>
      <c r="DQO340" s="418"/>
      <c r="DQP340" s="223"/>
      <c r="DQQ340" s="223"/>
      <c r="DQR340" s="333"/>
      <c r="DQS340" s="333"/>
      <c r="DQT340" s="223"/>
      <c r="DQU340" s="418"/>
      <c r="DQV340" s="418"/>
      <c r="DQW340" s="331"/>
      <c r="DQX340" s="332"/>
      <c r="DQY340" s="418"/>
      <c r="DQZ340" s="223"/>
      <c r="DRA340" s="223"/>
      <c r="DRB340" s="333"/>
      <c r="DRC340" s="333"/>
      <c r="DRD340" s="223"/>
      <c r="DRE340" s="418"/>
      <c r="DRF340" s="418"/>
      <c r="DRG340" s="331"/>
      <c r="DRH340" s="332"/>
      <c r="DRI340" s="418"/>
      <c r="DRJ340" s="223"/>
      <c r="DRK340" s="223"/>
      <c r="DRL340" s="333"/>
      <c r="DRM340" s="333"/>
      <c r="DRN340" s="223"/>
      <c r="DRO340" s="418"/>
      <c r="DRP340" s="418"/>
      <c r="DRQ340" s="331"/>
      <c r="DRR340" s="332"/>
      <c r="DRS340" s="418"/>
      <c r="DRT340" s="223"/>
      <c r="DRU340" s="223"/>
      <c r="DRV340" s="333"/>
      <c r="DRW340" s="333"/>
      <c r="DRX340" s="223"/>
      <c r="DRY340" s="418"/>
      <c r="DRZ340" s="418"/>
      <c r="DSA340" s="331"/>
      <c r="DSB340" s="332"/>
      <c r="DSC340" s="418"/>
      <c r="DSD340" s="223"/>
      <c r="DSE340" s="223"/>
      <c r="DSF340" s="333"/>
      <c r="DSG340" s="333"/>
      <c r="DSH340" s="223"/>
      <c r="DSI340" s="418"/>
      <c r="DSJ340" s="418"/>
      <c r="DSK340" s="331"/>
      <c r="DSL340" s="332"/>
      <c r="DSM340" s="418"/>
      <c r="DSN340" s="223"/>
      <c r="DSO340" s="223"/>
      <c r="DSP340" s="333"/>
      <c r="DSQ340" s="333"/>
      <c r="DSR340" s="223"/>
      <c r="DSS340" s="418"/>
      <c r="DST340" s="418"/>
      <c r="DSU340" s="331"/>
      <c r="DSV340" s="332"/>
      <c r="DSW340" s="418"/>
      <c r="DSX340" s="223"/>
      <c r="DSY340" s="223"/>
      <c r="DSZ340" s="333"/>
      <c r="DTA340" s="333"/>
      <c r="DTB340" s="223"/>
      <c r="DTC340" s="418"/>
      <c r="DTD340" s="418"/>
      <c r="DTE340" s="331"/>
      <c r="DTF340" s="332"/>
      <c r="DTG340" s="418"/>
      <c r="DTH340" s="223"/>
      <c r="DTI340" s="223"/>
      <c r="DTJ340" s="333"/>
      <c r="DTK340" s="333"/>
      <c r="DTL340" s="223"/>
      <c r="DTM340" s="418"/>
      <c r="DTN340" s="418"/>
      <c r="DTO340" s="331"/>
      <c r="DTP340" s="332"/>
      <c r="DTQ340" s="418"/>
      <c r="DTR340" s="223"/>
      <c r="DTS340" s="223"/>
      <c r="DTT340" s="333"/>
      <c r="DTU340" s="333"/>
      <c r="DTV340" s="223"/>
      <c r="DTW340" s="418"/>
      <c r="DTX340" s="418"/>
      <c r="DTY340" s="331"/>
      <c r="DTZ340" s="332"/>
      <c r="DUA340" s="418"/>
      <c r="DUB340" s="223"/>
      <c r="DUC340" s="223"/>
      <c r="DUD340" s="333"/>
      <c r="DUE340" s="333"/>
      <c r="DUF340" s="223"/>
      <c r="DUG340" s="418"/>
      <c r="DUH340" s="418"/>
      <c r="DUI340" s="331"/>
      <c r="DUJ340" s="332"/>
      <c r="DUK340" s="418"/>
      <c r="DUL340" s="223"/>
      <c r="DUM340" s="223"/>
      <c r="DUN340" s="333"/>
      <c r="DUO340" s="333"/>
      <c r="DUP340" s="223"/>
      <c r="DUQ340" s="418"/>
      <c r="DUR340" s="418"/>
      <c r="DUS340" s="331"/>
      <c r="DUT340" s="332"/>
      <c r="DUU340" s="418"/>
      <c r="DUV340" s="223"/>
      <c r="DUW340" s="223"/>
      <c r="DUX340" s="333"/>
      <c r="DUY340" s="333"/>
      <c r="DUZ340" s="223"/>
      <c r="DVA340" s="418"/>
      <c r="DVB340" s="418"/>
      <c r="DVC340" s="331"/>
      <c r="DVD340" s="332"/>
      <c r="DVE340" s="418"/>
      <c r="DVF340" s="223"/>
      <c r="DVG340" s="223"/>
      <c r="DVH340" s="333"/>
      <c r="DVI340" s="333"/>
      <c r="DVJ340" s="223"/>
      <c r="DVK340" s="418"/>
      <c r="DVL340" s="418"/>
      <c r="DVM340" s="331"/>
      <c r="DVN340" s="332"/>
      <c r="DVO340" s="418"/>
      <c r="DVP340" s="223"/>
      <c r="DVQ340" s="223"/>
      <c r="DVR340" s="333"/>
      <c r="DVS340" s="333"/>
      <c r="DVT340" s="223"/>
      <c r="DVU340" s="418"/>
      <c r="DVV340" s="418"/>
      <c r="DVW340" s="331"/>
      <c r="DVX340" s="332"/>
      <c r="DVY340" s="418"/>
      <c r="DVZ340" s="223"/>
      <c r="DWA340" s="223"/>
      <c r="DWB340" s="333"/>
      <c r="DWC340" s="333"/>
      <c r="DWD340" s="223"/>
      <c r="DWE340" s="418"/>
      <c r="DWF340" s="418"/>
      <c r="DWG340" s="331"/>
      <c r="DWH340" s="332"/>
      <c r="DWI340" s="418"/>
      <c r="DWJ340" s="223"/>
      <c r="DWK340" s="223"/>
      <c r="DWL340" s="333"/>
      <c r="DWM340" s="333"/>
      <c r="DWN340" s="223"/>
      <c r="DWO340" s="418"/>
      <c r="DWP340" s="418"/>
      <c r="DWQ340" s="331"/>
      <c r="DWR340" s="332"/>
      <c r="DWS340" s="418"/>
      <c r="DWT340" s="223"/>
      <c r="DWU340" s="223"/>
      <c r="DWV340" s="333"/>
      <c r="DWW340" s="333"/>
      <c r="DWX340" s="223"/>
      <c r="DWY340" s="418"/>
      <c r="DWZ340" s="418"/>
      <c r="DXA340" s="331"/>
      <c r="DXB340" s="332"/>
      <c r="DXC340" s="418"/>
      <c r="DXD340" s="223"/>
      <c r="DXE340" s="223"/>
      <c r="DXF340" s="333"/>
      <c r="DXG340" s="333"/>
      <c r="DXH340" s="223"/>
      <c r="DXI340" s="418"/>
      <c r="DXJ340" s="418"/>
      <c r="DXK340" s="331"/>
      <c r="DXL340" s="332"/>
      <c r="DXM340" s="418"/>
      <c r="DXN340" s="223"/>
      <c r="DXO340" s="223"/>
      <c r="DXP340" s="333"/>
      <c r="DXQ340" s="333"/>
      <c r="DXR340" s="223"/>
      <c r="DXS340" s="418"/>
      <c r="DXT340" s="418"/>
      <c r="DXU340" s="331"/>
      <c r="DXV340" s="332"/>
      <c r="DXW340" s="418"/>
      <c r="DXX340" s="223"/>
      <c r="DXY340" s="223"/>
      <c r="DXZ340" s="333"/>
      <c r="DYA340" s="333"/>
      <c r="DYB340" s="223"/>
      <c r="DYC340" s="418"/>
      <c r="DYD340" s="418"/>
      <c r="DYE340" s="331"/>
      <c r="DYF340" s="332"/>
      <c r="DYG340" s="418"/>
      <c r="DYH340" s="223"/>
      <c r="DYI340" s="223"/>
      <c r="DYJ340" s="333"/>
      <c r="DYK340" s="333"/>
      <c r="DYL340" s="223"/>
      <c r="DYM340" s="418"/>
      <c r="DYN340" s="418"/>
      <c r="DYO340" s="331"/>
      <c r="DYP340" s="332"/>
      <c r="DYQ340" s="418"/>
      <c r="DYR340" s="223"/>
      <c r="DYS340" s="223"/>
      <c r="DYT340" s="333"/>
      <c r="DYU340" s="333"/>
      <c r="DYV340" s="223"/>
      <c r="DYW340" s="418"/>
      <c r="DYX340" s="418"/>
      <c r="DYY340" s="331"/>
      <c r="DYZ340" s="332"/>
      <c r="DZA340" s="418"/>
      <c r="DZB340" s="223"/>
      <c r="DZC340" s="223"/>
      <c r="DZD340" s="333"/>
      <c r="DZE340" s="333"/>
      <c r="DZF340" s="223"/>
      <c r="DZG340" s="418"/>
      <c r="DZH340" s="418"/>
      <c r="DZI340" s="331"/>
      <c r="DZJ340" s="332"/>
      <c r="DZK340" s="418"/>
      <c r="DZL340" s="223"/>
      <c r="DZM340" s="223"/>
      <c r="DZN340" s="333"/>
      <c r="DZO340" s="333"/>
      <c r="DZP340" s="223"/>
      <c r="DZQ340" s="418"/>
      <c r="DZR340" s="418"/>
      <c r="DZS340" s="331"/>
      <c r="DZT340" s="332"/>
      <c r="DZU340" s="418"/>
      <c r="DZV340" s="223"/>
      <c r="DZW340" s="223"/>
      <c r="DZX340" s="333"/>
      <c r="DZY340" s="333"/>
      <c r="DZZ340" s="223"/>
      <c r="EAA340" s="418"/>
      <c r="EAB340" s="418"/>
      <c r="EAC340" s="331"/>
      <c r="EAD340" s="332"/>
      <c r="EAE340" s="418"/>
      <c r="EAF340" s="223"/>
      <c r="EAG340" s="223"/>
      <c r="EAH340" s="333"/>
      <c r="EAI340" s="333"/>
      <c r="EAJ340" s="223"/>
      <c r="EAK340" s="418"/>
      <c r="EAL340" s="418"/>
      <c r="EAM340" s="331"/>
      <c r="EAN340" s="332"/>
      <c r="EAO340" s="418"/>
      <c r="EAP340" s="223"/>
      <c r="EAQ340" s="223"/>
      <c r="EAR340" s="333"/>
      <c r="EAS340" s="333"/>
      <c r="EAT340" s="223"/>
      <c r="EAU340" s="418"/>
      <c r="EAV340" s="418"/>
      <c r="EAW340" s="331"/>
      <c r="EAX340" s="332"/>
      <c r="EAY340" s="418"/>
      <c r="EAZ340" s="223"/>
      <c r="EBA340" s="223"/>
      <c r="EBB340" s="333"/>
      <c r="EBC340" s="333"/>
      <c r="EBD340" s="223"/>
      <c r="EBE340" s="418"/>
      <c r="EBF340" s="418"/>
      <c r="EBG340" s="331"/>
      <c r="EBH340" s="332"/>
      <c r="EBI340" s="418"/>
      <c r="EBJ340" s="223"/>
      <c r="EBK340" s="223"/>
      <c r="EBL340" s="333"/>
      <c r="EBM340" s="333"/>
      <c r="EBN340" s="223"/>
      <c r="EBO340" s="418"/>
      <c r="EBP340" s="418"/>
      <c r="EBQ340" s="331"/>
      <c r="EBR340" s="332"/>
      <c r="EBS340" s="418"/>
      <c r="EBT340" s="223"/>
      <c r="EBU340" s="223"/>
      <c r="EBV340" s="333"/>
      <c r="EBW340" s="333"/>
      <c r="EBX340" s="223"/>
      <c r="EBY340" s="418"/>
      <c r="EBZ340" s="418"/>
      <c r="ECA340" s="331"/>
      <c r="ECB340" s="332"/>
      <c r="ECC340" s="418"/>
      <c r="ECD340" s="223"/>
      <c r="ECE340" s="223"/>
      <c r="ECF340" s="333"/>
      <c r="ECG340" s="333"/>
      <c r="ECH340" s="223"/>
      <c r="ECI340" s="418"/>
      <c r="ECJ340" s="418"/>
      <c r="ECK340" s="331"/>
      <c r="ECL340" s="332"/>
      <c r="ECM340" s="418"/>
      <c r="ECN340" s="223"/>
      <c r="ECO340" s="223"/>
      <c r="ECP340" s="333"/>
      <c r="ECQ340" s="333"/>
      <c r="ECR340" s="223"/>
      <c r="ECS340" s="418"/>
      <c r="ECT340" s="418"/>
      <c r="ECU340" s="331"/>
      <c r="ECV340" s="332"/>
      <c r="ECW340" s="418"/>
      <c r="ECX340" s="223"/>
      <c r="ECY340" s="223"/>
      <c r="ECZ340" s="333"/>
      <c r="EDA340" s="333"/>
      <c r="EDB340" s="223"/>
      <c r="EDC340" s="418"/>
      <c r="EDD340" s="418"/>
      <c r="EDE340" s="331"/>
      <c r="EDF340" s="332"/>
      <c r="EDG340" s="418"/>
      <c r="EDH340" s="223"/>
      <c r="EDI340" s="223"/>
      <c r="EDJ340" s="333"/>
      <c r="EDK340" s="333"/>
      <c r="EDL340" s="223"/>
      <c r="EDM340" s="418"/>
      <c r="EDN340" s="418"/>
      <c r="EDO340" s="331"/>
      <c r="EDP340" s="332"/>
      <c r="EDQ340" s="418"/>
      <c r="EDR340" s="223"/>
      <c r="EDS340" s="223"/>
      <c r="EDT340" s="333"/>
      <c r="EDU340" s="333"/>
      <c r="EDV340" s="223"/>
      <c r="EDW340" s="418"/>
      <c r="EDX340" s="418"/>
      <c r="EDY340" s="331"/>
      <c r="EDZ340" s="332"/>
      <c r="EEA340" s="418"/>
      <c r="EEB340" s="223"/>
      <c r="EEC340" s="223"/>
      <c r="EED340" s="333"/>
      <c r="EEE340" s="333"/>
      <c r="EEF340" s="223"/>
      <c r="EEG340" s="418"/>
      <c r="EEH340" s="418"/>
      <c r="EEI340" s="331"/>
      <c r="EEJ340" s="332"/>
      <c r="EEK340" s="418"/>
      <c r="EEL340" s="223"/>
      <c r="EEM340" s="223"/>
      <c r="EEN340" s="333"/>
      <c r="EEO340" s="333"/>
      <c r="EEP340" s="223"/>
      <c r="EEQ340" s="418"/>
      <c r="EER340" s="418"/>
      <c r="EES340" s="331"/>
      <c r="EET340" s="332"/>
      <c r="EEU340" s="418"/>
      <c r="EEV340" s="223"/>
      <c r="EEW340" s="223"/>
      <c r="EEX340" s="333"/>
      <c r="EEY340" s="333"/>
      <c r="EEZ340" s="223"/>
      <c r="EFA340" s="418"/>
      <c r="EFB340" s="418"/>
      <c r="EFC340" s="331"/>
      <c r="EFD340" s="332"/>
      <c r="EFE340" s="418"/>
      <c r="EFF340" s="223"/>
      <c r="EFG340" s="223"/>
      <c r="EFH340" s="333"/>
      <c r="EFI340" s="333"/>
      <c r="EFJ340" s="223"/>
      <c r="EFK340" s="418"/>
      <c r="EFL340" s="418"/>
      <c r="EFM340" s="331"/>
      <c r="EFN340" s="332"/>
      <c r="EFO340" s="418"/>
      <c r="EFP340" s="223"/>
      <c r="EFQ340" s="223"/>
      <c r="EFR340" s="333"/>
      <c r="EFS340" s="333"/>
      <c r="EFT340" s="223"/>
      <c r="EFU340" s="418"/>
      <c r="EFV340" s="418"/>
      <c r="EFW340" s="331"/>
      <c r="EFX340" s="332"/>
      <c r="EFY340" s="418"/>
      <c r="EFZ340" s="223"/>
      <c r="EGA340" s="223"/>
      <c r="EGB340" s="333"/>
      <c r="EGC340" s="333"/>
      <c r="EGD340" s="223"/>
      <c r="EGE340" s="418"/>
      <c r="EGF340" s="418"/>
      <c r="EGG340" s="331"/>
      <c r="EGH340" s="332"/>
      <c r="EGI340" s="418"/>
      <c r="EGJ340" s="223"/>
      <c r="EGK340" s="223"/>
      <c r="EGL340" s="333"/>
      <c r="EGM340" s="333"/>
      <c r="EGN340" s="223"/>
      <c r="EGO340" s="418"/>
      <c r="EGP340" s="418"/>
      <c r="EGQ340" s="331"/>
      <c r="EGR340" s="332"/>
      <c r="EGS340" s="418"/>
      <c r="EGT340" s="223"/>
      <c r="EGU340" s="223"/>
      <c r="EGV340" s="333"/>
      <c r="EGW340" s="333"/>
      <c r="EGX340" s="223"/>
      <c r="EGY340" s="418"/>
      <c r="EGZ340" s="418"/>
      <c r="EHA340" s="331"/>
      <c r="EHB340" s="332"/>
      <c r="EHC340" s="418"/>
      <c r="EHD340" s="223"/>
      <c r="EHE340" s="223"/>
      <c r="EHF340" s="333"/>
      <c r="EHG340" s="333"/>
      <c r="EHH340" s="223"/>
      <c r="EHI340" s="418"/>
      <c r="EHJ340" s="418"/>
      <c r="EHK340" s="331"/>
      <c r="EHL340" s="332"/>
      <c r="EHM340" s="418"/>
      <c r="EHN340" s="223"/>
      <c r="EHO340" s="223"/>
      <c r="EHP340" s="333"/>
      <c r="EHQ340" s="333"/>
      <c r="EHR340" s="223"/>
      <c r="EHS340" s="418"/>
      <c r="EHT340" s="418"/>
      <c r="EHU340" s="331"/>
      <c r="EHV340" s="332"/>
      <c r="EHW340" s="418"/>
      <c r="EHX340" s="223"/>
      <c r="EHY340" s="223"/>
      <c r="EHZ340" s="333"/>
      <c r="EIA340" s="333"/>
      <c r="EIB340" s="223"/>
      <c r="EIC340" s="418"/>
      <c r="EID340" s="418"/>
      <c r="EIE340" s="331"/>
      <c r="EIF340" s="332"/>
      <c r="EIG340" s="418"/>
      <c r="EIH340" s="223"/>
      <c r="EII340" s="223"/>
      <c r="EIJ340" s="333"/>
      <c r="EIK340" s="333"/>
      <c r="EIL340" s="223"/>
      <c r="EIM340" s="418"/>
      <c r="EIN340" s="418"/>
      <c r="EIO340" s="331"/>
      <c r="EIP340" s="332"/>
      <c r="EIQ340" s="418"/>
      <c r="EIR340" s="223"/>
      <c r="EIS340" s="223"/>
      <c r="EIT340" s="333"/>
      <c r="EIU340" s="333"/>
      <c r="EIV340" s="223"/>
      <c r="EIW340" s="418"/>
      <c r="EIX340" s="418"/>
      <c r="EIY340" s="331"/>
      <c r="EIZ340" s="332"/>
      <c r="EJA340" s="418"/>
      <c r="EJB340" s="223"/>
      <c r="EJC340" s="223"/>
      <c r="EJD340" s="333"/>
      <c r="EJE340" s="333"/>
      <c r="EJF340" s="223"/>
      <c r="EJG340" s="418"/>
      <c r="EJH340" s="418"/>
      <c r="EJI340" s="331"/>
      <c r="EJJ340" s="332"/>
      <c r="EJK340" s="418"/>
      <c r="EJL340" s="223"/>
      <c r="EJM340" s="223"/>
      <c r="EJN340" s="333"/>
      <c r="EJO340" s="333"/>
      <c r="EJP340" s="223"/>
      <c r="EJQ340" s="418"/>
      <c r="EJR340" s="418"/>
      <c r="EJS340" s="331"/>
      <c r="EJT340" s="332"/>
      <c r="EJU340" s="418"/>
      <c r="EJV340" s="223"/>
      <c r="EJW340" s="223"/>
      <c r="EJX340" s="333"/>
      <c r="EJY340" s="333"/>
      <c r="EJZ340" s="223"/>
      <c r="EKA340" s="418"/>
      <c r="EKB340" s="418"/>
      <c r="EKC340" s="331"/>
      <c r="EKD340" s="332"/>
      <c r="EKE340" s="418"/>
      <c r="EKF340" s="223"/>
      <c r="EKG340" s="223"/>
      <c r="EKH340" s="333"/>
      <c r="EKI340" s="333"/>
      <c r="EKJ340" s="223"/>
      <c r="EKK340" s="418"/>
      <c r="EKL340" s="418"/>
      <c r="EKM340" s="331"/>
      <c r="EKN340" s="332"/>
      <c r="EKO340" s="418"/>
      <c r="EKP340" s="223"/>
      <c r="EKQ340" s="223"/>
      <c r="EKR340" s="333"/>
      <c r="EKS340" s="333"/>
      <c r="EKT340" s="223"/>
      <c r="EKU340" s="418"/>
      <c r="EKV340" s="418"/>
      <c r="EKW340" s="331"/>
      <c r="EKX340" s="332"/>
      <c r="EKY340" s="418"/>
      <c r="EKZ340" s="223"/>
      <c r="ELA340" s="223"/>
      <c r="ELB340" s="333"/>
      <c r="ELC340" s="333"/>
      <c r="ELD340" s="223"/>
      <c r="ELE340" s="418"/>
      <c r="ELF340" s="418"/>
      <c r="ELG340" s="331"/>
      <c r="ELH340" s="332"/>
      <c r="ELI340" s="418"/>
      <c r="ELJ340" s="223"/>
      <c r="ELK340" s="223"/>
      <c r="ELL340" s="333"/>
      <c r="ELM340" s="333"/>
      <c r="ELN340" s="223"/>
      <c r="ELO340" s="418"/>
      <c r="ELP340" s="418"/>
      <c r="ELQ340" s="331"/>
      <c r="ELR340" s="332"/>
      <c r="ELS340" s="418"/>
      <c r="ELT340" s="223"/>
      <c r="ELU340" s="223"/>
      <c r="ELV340" s="333"/>
      <c r="ELW340" s="333"/>
      <c r="ELX340" s="223"/>
      <c r="ELY340" s="418"/>
      <c r="ELZ340" s="418"/>
      <c r="EMA340" s="331"/>
      <c r="EMB340" s="332"/>
      <c r="EMC340" s="418"/>
      <c r="EMD340" s="223"/>
      <c r="EME340" s="223"/>
      <c r="EMF340" s="333"/>
      <c r="EMG340" s="333"/>
      <c r="EMH340" s="223"/>
      <c r="EMI340" s="418"/>
      <c r="EMJ340" s="418"/>
      <c r="EMK340" s="331"/>
      <c r="EML340" s="332"/>
      <c r="EMM340" s="418"/>
      <c r="EMN340" s="223"/>
      <c r="EMO340" s="223"/>
      <c r="EMP340" s="333"/>
      <c r="EMQ340" s="333"/>
      <c r="EMR340" s="223"/>
      <c r="EMS340" s="418"/>
      <c r="EMT340" s="418"/>
      <c r="EMU340" s="331"/>
      <c r="EMV340" s="332"/>
      <c r="EMW340" s="418"/>
      <c r="EMX340" s="223"/>
      <c r="EMY340" s="223"/>
      <c r="EMZ340" s="333"/>
      <c r="ENA340" s="333"/>
      <c r="ENB340" s="223"/>
      <c r="ENC340" s="418"/>
      <c r="END340" s="418"/>
      <c r="ENE340" s="331"/>
      <c r="ENF340" s="332"/>
      <c r="ENG340" s="418"/>
      <c r="ENH340" s="223"/>
      <c r="ENI340" s="223"/>
      <c r="ENJ340" s="333"/>
      <c r="ENK340" s="333"/>
      <c r="ENL340" s="223"/>
      <c r="ENM340" s="418"/>
      <c r="ENN340" s="418"/>
      <c r="ENO340" s="331"/>
      <c r="ENP340" s="332"/>
      <c r="ENQ340" s="418"/>
      <c r="ENR340" s="223"/>
      <c r="ENS340" s="223"/>
      <c r="ENT340" s="333"/>
      <c r="ENU340" s="333"/>
      <c r="ENV340" s="223"/>
      <c r="ENW340" s="418"/>
      <c r="ENX340" s="418"/>
      <c r="ENY340" s="331"/>
      <c r="ENZ340" s="332"/>
      <c r="EOA340" s="418"/>
      <c r="EOB340" s="223"/>
      <c r="EOC340" s="223"/>
      <c r="EOD340" s="333"/>
      <c r="EOE340" s="333"/>
      <c r="EOF340" s="223"/>
      <c r="EOG340" s="418"/>
      <c r="EOH340" s="418"/>
      <c r="EOI340" s="331"/>
      <c r="EOJ340" s="332"/>
      <c r="EOK340" s="418"/>
      <c r="EOL340" s="223"/>
      <c r="EOM340" s="223"/>
      <c r="EON340" s="333"/>
      <c r="EOO340" s="333"/>
      <c r="EOP340" s="223"/>
      <c r="EOQ340" s="418"/>
      <c r="EOR340" s="418"/>
      <c r="EOS340" s="331"/>
      <c r="EOT340" s="332"/>
      <c r="EOU340" s="418"/>
      <c r="EOV340" s="223"/>
      <c r="EOW340" s="223"/>
      <c r="EOX340" s="333"/>
      <c r="EOY340" s="333"/>
      <c r="EOZ340" s="223"/>
      <c r="EPA340" s="418"/>
      <c r="EPB340" s="418"/>
      <c r="EPC340" s="331"/>
      <c r="EPD340" s="332"/>
      <c r="EPE340" s="418"/>
      <c r="EPF340" s="223"/>
      <c r="EPG340" s="223"/>
      <c r="EPH340" s="333"/>
      <c r="EPI340" s="333"/>
      <c r="EPJ340" s="223"/>
      <c r="EPK340" s="418"/>
      <c r="EPL340" s="418"/>
      <c r="EPM340" s="331"/>
      <c r="EPN340" s="332"/>
      <c r="EPO340" s="418"/>
      <c r="EPP340" s="223"/>
      <c r="EPQ340" s="223"/>
      <c r="EPR340" s="333"/>
      <c r="EPS340" s="333"/>
      <c r="EPT340" s="223"/>
      <c r="EPU340" s="418"/>
      <c r="EPV340" s="418"/>
      <c r="EPW340" s="331"/>
      <c r="EPX340" s="332"/>
      <c r="EPY340" s="418"/>
      <c r="EPZ340" s="223"/>
      <c r="EQA340" s="223"/>
      <c r="EQB340" s="333"/>
      <c r="EQC340" s="333"/>
      <c r="EQD340" s="223"/>
      <c r="EQE340" s="418"/>
      <c r="EQF340" s="418"/>
      <c r="EQG340" s="331"/>
      <c r="EQH340" s="332"/>
      <c r="EQI340" s="418"/>
      <c r="EQJ340" s="223"/>
      <c r="EQK340" s="223"/>
      <c r="EQL340" s="333"/>
      <c r="EQM340" s="333"/>
      <c r="EQN340" s="223"/>
      <c r="EQO340" s="418"/>
      <c r="EQP340" s="418"/>
      <c r="EQQ340" s="331"/>
      <c r="EQR340" s="332"/>
      <c r="EQS340" s="418"/>
      <c r="EQT340" s="223"/>
      <c r="EQU340" s="223"/>
      <c r="EQV340" s="333"/>
      <c r="EQW340" s="333"/>
      <c r="EQX340" s="223"/>
      <c r="EQY340" s="418"/>
      <c r="EQZ340" s="418"/>
      <c r="ERA340" s="331"/>
      <c r="ERB340" s="332"/>
      <c r="ERC340" s="418"/>
      <c r="ERD340" s="223"/>
      <c r="ERE340" s="223"/>
      <c r="ERF340" s="333"/>
      <c r="ERG340" s="333"/>
      <c r="ERH340" s="223"/>
      <c r="ERI340" s="418"/>
      <c r="ERJ340" s="418"/>
      <c r="ERK340" s="331"/>
      <c r="ERL340" s="332"/>
      <c r="ERM340" s="418"/>
      <c r="ERN340" s="223"/>
      <c r="ERO340" s="223"/>
      <c r="ERP340" s="333"/>
      <c r="ERQ340" s="333"/>
      <c r="ERR340" s="223"/>
      <c r="ERS340" s="418"/>
      <c r="ERT340" s="418"/>
      <c r="ERU340" s="331"/>
      <c r="ERV340" s="332"/>
      <c r="ERW340" s="418"/>
      <c r="ERX340" s="223"/>
      <c r="ERY340" s="223"/>
      <c r="ERZ340" s="333"/>
      <c r="ESA340" s="333"/>
      <c r="ESB340" s="223"/>
      <c r="ESC340" s="418"/>
      <c r="ESD340" s="418"/>
      <c r="ESE340" s="331"/>
      <c r="ESF340" s="332"/>
      <c r="ESG340" s="418"/>
      <c r="ESH340" s="223"/>
      <c r="ESI340" s="223"/>
      <c r="ESJ340" s="333"/>
      <c r="ESK340" s="333"/>
      <c r="ESL340" s="223"/>
      <c r="ESM340" s="418"/>
      <c r="ESN340" s="418"/>
      <c r="ESO340" s="331"/>
      <c r="ESP340" s="332"/>
      <c r="ESQ340" s="418"/>
      <c r="ESR340" s="223"/>
      <c r="ESS340" s="223"/>
      <c r="EST340" s="333"/>
      <c r="ESU340" s="333"/>
      <c r="ESV340" s="223"/>
      <c r="ESW340" s="418"/>
      <c r="ESX340" s="418"/>
      <c r="ESY340" s="331"/>
      <c r="ESZ340" s="332"/>
      <c r="ETA340" s="418"/>
      <c r="ETB340" s="223"/>
      <c r="ETC340" s="223"/>
      <c r="ETD340" s="333"/>
      <c r="ETE340" s="333"/>
      <c r="ETF340" s="223"/>
      <c r="ETG340" s="418"/>
      <c r="ETH340" s="418"/>
      <c r="ETI340" s="331"/>
      <c r="ETJ340" s="332"/>
      <c r="ETK340" s="418"/>
      <c r="ETL340" s="223"/>
      <c r="ETM340" s="223"/>
      <c r="ETN340" s="333"/>
      <c r="ETO340" s="333"/>
      <c r="ETP340" s="223"/>
      <c r="ETQ340" s="418"/>
      <c r="ETR340" s="418"/>
      <c r="ETS340" s="331"/>
      <c r="ETT340" s="332"/>
      <c r="ETU340" s="418"/>
      <c r="ETV340" s="223"/>
      <c r="ETW340" s="223"/>
      <c r="ETX340" s="333"/>
      <c r="ETY340" s="333"/>
      <c r="ETZ340" s="223"/>
      <c r="EUA340" s="418"/>
      <c r="EUB340" s="418"/>
      <c r="EUC340" s="331"/>
      <c r="EUD340" s="332"/>
      <c r="EUE340" s="418"/>
      <c r="EUF340" s="223"/>
      <c r="EUG340" s="223"/>
      <c r="EUH340" s="333"/>
      <c r="EUI340" s="333"/>
      <c r="EUJ340" s="223"/>
      <c r="EUK340" s="418"/>
      <c r="EUL340" s="418"/>
      <c r="EUM340" s="331"/>
      <c r="EUN340" s="332"/>
      <c r="EUO340" s="418"/>
      <c r="EUP340" s="223"/>
      <c r="EUQ340" s="223"/>
      <c r="EUR340" s="333"/>
      <c r="EUS340" s="333"/>
      <c r="EUT340" s="223"/>
      <c r="EUU340" s="418"/>
      <c r="EUV340" s="418"/>
      <c r="EUW340" s="331"/>
      <c r="EUX340" s="332"/>
      <c r="EUY340" s="418"/>
      <c r="EUZ340" s="223"/>
      <c r="EVA340" s="223"/>
      <c r="EVB340" s="333"/>
      <c r="EVC340" s="333"/>
      <c r="EVD340" s="223"/>
      <c r="EVE340" s="418"/>
      <c r="EVF340" s="418"/>
      <c r="EVG340" s="331"/>
      <c r="EVH340" s="332"/>
      <c r="EVI340" s="418"/>
      <c r="EVJ340" s="223"/>
      <c r="EVK340" s="223"/>
      <c r="EVL340" s="333"/>
      <c r="EVM340" s="333"/>
      <c r="EVN340" s="223"/>
      <c r="EVO340" s="418"/>
      <c r="EVP340" s="418"/>
      <c r="EVQ340" s="331"/>
      <c r="EVR340" s="332"/>
      <c r="EVS340" s="418"/>
      <c r="EVT340" s="223"/>
      <c r="EVU340" s="223"/>
      <c r="EVV340" s="333"/>
      <c r="EVW340" s="333"/>
      <c r="EVX340" s="223"/>
      <c r="EVY340" s="418"/>
      <c r="EVZ340" s="418"/>
      <c r="EWA340" s="331"/>
      <c r="EWB340" s="332"/>
      <c r="EWC340" s="418"/>
      <c r="EWD340" s="223"/>
      <c r="EWE340" s="223"/>
      <c r="EWF340" s="333"/>
      <c r="EWG340" s="333"/>
      <c r="EWH340" s="223"/>
      <c r="EWI340" s="418"/>
      <c r="EWJ340" s="418"/>
      <c r="EWK340" s="331"/>
      <c r="EWL340" s="332"/>
      <c r="EWM340" s="418"/>
      <c r="EWN340" s="223"/>
      <c r="EWO340" s="223"/>
      <c r="EWP340" s="333"/>
      <c r="EWQ340" s="333"/>
      <c r="EWR340" s="223"/>
      <c r="EWS340" s="418"/>
      <c r="EWT340" s="418"/>
      <c r="EWU340" s="331"/>
      <c r="EWV340" s="332"/>
      <c r="EWW340" s="418"/>
      <c r="EWX340" s="223"/>
      <c r="EWY340" s="223"/>
      <c r="EWZ340" s="333"/>
      <c r="EXA340" s="333"/>
      <c r="EXB340" s="223"/>
      <c r="EXC340" s="418"/>
      <c r="EXD340" s="418"/>
      <c r="EXE340" s="331"/>
      <c r="EXF340" s="332"/>
      <c r="EXG340" s="418"/>
      <c r="EXH340" s="223"/>
      <c r="EXI340" s="223"/>
      <c r="EXJ340" s="333"/>
      <c r="EXK340" s="333"/>
      <c r="EXL340" s="223"/>
      <c r="EXM340" s="418"/>
      <c r="EXN340" s="418"/>
      <c r="EXO340" s="331"/>
      <c r="EXP340" s="332"/>
      <c r="EXQ340" s="418"/>
      <c r="EXR340" s="223"/>
      <c r="EXS340" s="223"/>
      <c r="EXT340" s="333"/>
      <c r="EXU340" s="333"/>
      <c r="EXV340" s="223"/>
      <c r="EXW340" s="418"/>
      <c r="EXX340" s="418"/>
      <c r="EXY340" s="331"/>
      <c r="EXZ340" s="332"/>
      <c r="EYA340" s="418"/>
      <c r="EYB340" s="223"/>
      <c r="EYC340" s="223"/>
      <c r="EYD340" s="333"/>
      <c r="EYE340" s="333"/>
      <c r="EYF340" s="223"/>
      <c r="EYG340" s="418"/>
      <c r="EYH340" s="418"/>
      <c r="EYI340" s="331"/>
      <c r="EYJ340" s="332"/>
      <c r="EYK340" s="418"/>
      <c r="EYL340" s="223"/>
      <c r="EYM340" s="223"/>
      <c r="EYN340" s="333"/>
      <c r="EYO340" s="333"/>
      <c r="EYP340" s="223"/>
      <c r="EYQ340" s="418"/>
      <c r="EYR340" s="418"/>
      <c r="EYS340" s="331"/>
      <c r="EYT340" s="332"/>
      <c r="EYU340" s="418"/>
      <c r="EYV340" s="223"/>
      <c r="EYW340" s="223"/>
      <c r="EYX340" s="333"/>
      <c r="EYY340" s="333"/>
      <c r="EYZ340" s="223"/>
      <c r="EZA340" s="418"/>
      <c r="EZB340" s="418"/>
      <c r="EZC340" s="331"/>
      <c r="EZD340" s="332"/>
      <c r="EZE340" s="418"/>
      <c r="EZF340" s="223"/>
      <c r="EZG340" s="223"/>
      <c r="EZH340" s="333"/>
      <c r="EZI340" s="333"/>
      <c r="EZJ340" s="223"/>
      <c r="EZK340" s="418"/>
      <c r="EZL340" s="418"/>
      <c r="EZM340" s="331"/>
      <c r="EZN340" s="332"/>
      <c r="EZO340" s="418"/>
      <c r="EZP340" s="223"/>
      <c r="EZQ340" s="223"/>
      <c r="EZR340" s="333"/>
      <c r="EZS340" s="333"/>
      <c r="EZT340" s="223"/>
      <c r="EZU340" s="418"/>
      <c r="EZV340" s="418"/>
      <c r="EZW340" s="331"/>
      <c r="EZX340" s="332"/>
      <c r="EZY340" s="418"/>
      <c r="EZZ340" s="223"/>
      <c r="FAA340" s="223"/>
      <c r="FAB340" s="333"/>
      <c r="FAC340" s="333"/>
      <c r="FAD340" s="223"/>
      <c r="FAE340" s="418"/>
      <c r="FAF340" s="418"/>
      <c r="FAG340" s="331"/>
      <c r="FAH340" s="332"/>
      <c r="FAI340" s="418"/>
      <c r="FAJ340" s="223"/>
      <c r="FAK340" s="223"/>
      <c r="FAL340" s="333"/>
      <c r="FAM340" s="333"/>
      <c r="FAN340" s="223"/>
      <c r="FAO340" s="418"/>
      <c r="FAP340" s="418"/>
      <c r="FAQ340" s="331"/>
      <c r="FAR340" s="332"/>
      <c r="FAS340" s="418"/>
      <c r="FAT340" s="223"/>
      <c r="FAU340" s="223"/>
      <c r="FAV340" s="333"/>
      <c r="FAW340" s="333"/>
      <c r="FAX340" s="223"/>
      <c r="FAY340" s="418"/>
      <c r="FAZ340" s="418"/>
      <c r="FBA340" s="331"/>
      <c r="FBB340" s="332"/>
      <c r="FBC340" s="418"/>
      <c r="FBD340" s="223"/>
      <c r="FBE340" s="223"/>
      <c r="FBF340" s="333"/>
      <c r="FBG340" s="333"/>
      <c r="FBH340" s="223"/>
      <c r="FBI340" s="418"/>
      <c r="FBJ340" s="418"/>
      <c r="FBK340" s="331"/>
      <c r="FBL340" s="332"/>
      <c r="FBM340" s="418"/>
      <c r="FBN340" s="223"/>
      <c r="FBO340" s="223"/>
      <c r="FBP340" s="333"/>
      <c r="FBQ340" s="333"/>
      <c r="FBR340" s="223"/>
      <c r="FBS340" s="418"/>
      <c r="FBT340" s="418"/>
      <c r="FBU340" s="331"/>
      <c r="FBV340" s="332"/>
      <c r="FBW340" s="418"/>
      <c r="FBX340" s="223"/>
      <c r="FBY340" s="223"/>
      <c r="FBZ340" s="333"/>
      <c r="FCA340" s="333"/>
      <c r="FCB340" s="223"/>
      <c r="FCC340" s="418"/>
      <c r="FCD340" s="418"/>
      <c r="FCE340" s="331"/>
      <c r="FCF340" s="332"/>
      <c r="FCG340" s="418"/>
      <c r="FCH340" s="223"/>
      <c r="FCI340" s="223"/>
      <c r="FCJ340" s="333"/>
      <c r="FCK340" s="333"/>
      <c r="FCL340" s="223"/>
      <c r="FCM340" s="418"/>
      <c r="FCN340" s="418"/>
      <c r="FCO340" s="331"/>
      <c r="FCP340" s="332"/>
      <c r="FCQ340" s="418"/>
      <c r="FCR340" s="223"/>
      <c r="FCS340" s="223"/>
      <c r="FCT340" s="333"/>
      <c r="FCU340" s="333"/>
      <c r="FCV340" s="223"/>
      <c r="FCW340" s="418"/>
      <c r="FCX340" s="418"/>
      <c r="FCY340" s="331"/>
      <c r="FCZ340" s="332"/>
      <c r="FDA340" s="418"/>
      <c r="FDB340" s="223"/>
      <c r="FDC340" s="223"/>
      <c r="FDD340" s="333"/>
      <c r="FDE340" s="333"/>
      <c r="FDF340" s="223"/>
      <c r="FDG340" s="418"/>
      <c r="FDH340" s="418"/>
      <c r="FDI340" s="331"/>
      <c r="FDJ340" s="332"/>
      <c r="FDK340" s="418"/>
      <c r="FDL340" s="223"/>
      <c r="FDM340" s="223"/>
      <c r="FDN340" s="333"/>
      <c r="FDO340" s="333"/>
      <c r="FDP340" s="223"/>
      <c r="FDQ340" s="418"/>
      <c r="FDR340" s="418"/>
      <c r="FDS340" s="331"/>
      <c r="FDT340" s="332"/>
      <c r="FDU340" s="418"/>
      <c r="FDV340" s="223"/>
      <c r="FDW340" s="223"/>
      <c r="FDX340" s="333"/>
      <c r="FDY340" s="333"/>
      <c r="FDZ340" s="223"/>
      <c r="FEA340" s="418"/>
      <c r="FEB340" s="418"/>
      <c r="FEC340" s="331"/>
      <c r="FED340" s="332"/>
      <c r="FEE340" s="418"/>
      <c r="FEF340" s="223"/>
      <c r="FEG340" s="223"/>
      <c r="FEH340" s="333"/>
      <c r="FEI340" s="333"/>
      <c r="FEJ340" s="223"/>
      <c r="FEK340" s="418"/>
      <c r="FEL340" s="418"/>
      <c r="FEM340" s="331"/>
      <c r="FEN340" s="332"/>
      <c r="FEO340" s="418"/>
      <c r="FEP340" s="223"/>
      <c r="FEQ340" s="223"/>
      <c r="FER340" s="333"/>
      <c r="FES340" s="333"/>
      <c r="FET340" s="223"/>
      <c r="FEU340" s="418"/>
      <c r="FEV340" s="418"/>
      <c r="FEW340" s="331"/>
      <c r="FEX340" s="332"/>
      <c r="FEY340" s="418"/>
      <c r="FEZ340" s="223"/>
      <c r="FFA340" s="223"/>
      <c r="FFB340" s="333"/>
      <c r="FFC340" s="333"/>
      <c r="FFD340" s="223"/>
      <c r="FFE340" s="418"/>
      <c r="FFF340" s="418"/>
      <c r="FFG340" s="331"/>
      <c r="FFH340" s="332"/>
      <c r="FFI340" s="418"/>
      <c r="FFJ340" s="223"/>
      <c r="FFK340" s="223"/>
      <c r="FFL340" s="333"/>
      <c r="FFM340" s="333"/>
      <c r="FFN340" s="223"/>
      <c r="FFO340" s="418"/>
      <c r="FFP340" s="418"/>
      <c r="FFQ340" s="331"/>
      <c r="FFR340" s="332"/>
      <c r="FFS340" s="418"/>
      <c r="FFT340" s="223"/>
      <c r="FFU340" s="223"/>
      <c r="FFV340" s="333"/>
      <c r="FFW340" s="333"/>
      <c r="FFX340" s="223"/>
      <c r="FFY340" s="418"/>
      <c r="FFZ340" s="418"/>
      <c r="FGA340" s="331"/>
      <c r="FGB340" s="332"/>
      <c r="FGC340" s="418"/>
      <c r="FGD340" s="223"/>
      <c r="FGE340" s="223"/>
      <c r="FGF340" s="333"/>
      <c r="FGG340" s="333"/>
      <c r="FGH340" s="223"/>
      <c r="FGI340" s="418"/>
      <c r="FGJ340" s="418"/>
      <c r="FGK340" s="331"/>
      <c r="FGL340" s="332"/>
      <c r="FGM340" s="418"/>
      <c r="FGN340" s="223"/>
      <c r="FGO340" s="223"/>
      <c r="FGP340" s="333"/>
      <c r="FGQ340" s="333"/>
      <c r="FGR340" s="223"/>
      <c r="FGS340" s="418"/>
      <c r="FGT340" s="418"/>
      <c r="FGU340" s="331"/>
      <c r="FGV340" s="332"/>
      <c r="FGW340" s="418"/>
      <c r="FGX340" s="223"/>
      <c r="FGY340" s="223"/>
      <c r="FGZ340" s="333"/>
      <c r="FHA340" s="333"/>
      <c r="FHB340" s="223"/>
      <c r="FHC340" s="418"/>
      <c r="FHD340" s="418"/>
      <c r="FHE340" s="331"/>
      <c r="FHF340" s="332"/>
      <c r="FHG340" s="418"/>
      <c r="FHH340" s="223"/>
      <c r="FHI340" s="223"/>
      <c r="FHJ340" s="333"/>
      <c r="FHK340" s="333"/>
      <c r="FHL340" s="223"/>
      <c r="FHM340" s="418"/>
      <c r="FHN340" s="418"/>
      <c r="FHO340" s="331"/>
      <c r="FHP340" s="332"/>
      <c r="FHQ340" s="418"/>
      <c r="FHR340" s="223"/>
      <c r="FHS340" s="223"/>
      <c r="FHT340" s="333"/>
      <c r="FHU340" s="333"/>
      <c r="FHV340" s="223"/>
      <c r="FHW340" s="418"/>
      <c r="FHX340" s="418"/>
      <c r="FHY340" s="331"/>
      <c r="FHZ340" s="332"/>
      <c r="FIA340" s="418"/>
      <c r="FIB340" s="223"/>
      <c r="FIC340" s="223"/>
      <c r="FID340" s="333"/>
      <c r="FIE340" s="333"/>
      <c r="FIF340" s="223"/>
      <c r="FIG340" s="418"/>
      <c r="FIH340" s="418"/>
      <c r="FII340" s="331"/>
      <c r="FIJ340" s="332"/>
      <c r="FIK340" s="418"/>
      <c r="FIL340" s="223"/>
      <c r="FIM340" s="223"/>
      <c r="FIN340" s="333"/>
      <c r="FIO340" s="333"/>
      <c r="FIP340" s="223"/>
      <c r="FIQ340" s="418"/>
      <c r="FIR340" s="418"/>
      <c r="FIS340" s="331"/>
      <c r="FIT340" s="332"/>
      <c r="FIU340" s="418"/>
      <c r="FIV340" s="223"/>
      <c r="FIW340" s="223"/>
      <c r="FIX340" s="333"/>
      <c r="FIY340" s="333"/>
      <c r="FIZ340" s="223"/>
      <c r="FJA340" s="418"/>
      <c r="FJB340" s="418"/>
      <c r="FJC340" s="331"/>
      <c r="FJD340" s="332"/>
      <c r="FJE340" s="418"/>
      <c r="FJF340" s="223"/>
      <c r="FJG340" s="223"/>
      <c r="FJH340" s="333"/>
      <c r="FJI340" s="333"/>
      <c r="FJJ340" s="223"/>
      <c r="FJK340" s="418"/>
      <c r="FJL340" s="418"/>
      <c r="FJM340" s="331"/>
      <c r="FJN340" s="332"/>
      <c r="FJO340" s="418"/>
      <c r="FJP340" s="223"/>
      <c r="FJQ340" s="223"/>
      <c r="FJR340" s="333"/>
      <c r="FJS340" s="333"/>
      <c r="FJT340" s="223"/>
      <c r="FJU340" s="418"/>
      <c r="FJV340" s="418"/>
      <c r="FJW340" s="331"/>
      <c r="FJX340" s="332"/>
      <c r="FJY340" s="418"/>
      <c r="FJZ340" s="223"/>
      <c r="FKA340" s="223"/>
      <c r="FKB340" s="333"/>
      <c r="FKC340" s="333"/>
      <c r="FKD340" s="223"/>
      <c r="FKE340" s="418"/>
      <c r="FKF340" s="418"/>
      <c r="FKG340" s="331"/>
      <c r="FKH340" s="332"/>
      <c r="FKI340" s="418"/>
      <c r="FKJ340" s="223"/>
      <c r="FKK340" s="223"/>
      <c r="FKL340" s="333"/>
      <c r="FKM340" s="333"/>
      <c r="FKN340" s="223"/>
      <c r="FKO340" s="418"/>
      <c r="FKP340" s="418"/>
      <c r="FKQ340" s="331"/>
      <c r="FKR340" s="332"/>
      <c r="FKS340" s="418"/>
      <c r="FKT340" s="223"/>
      <c r="FKU340" s="223"/>
      <c r="FKV340" s="333"/>
      <c r="FKW340" s="333"/>
      <c r="FKX340" s="223"/>
      <c r="FKY340" s="418"/>
      <c r="FKZ340" s="418"/>
      <c r="FLA340" s="331"/>
      <c r="FLB340" s="332"/>
      <c r="FLC340" s="418"/>
      <c r="FLD340" s="223"/>
      <c r="FLE340" s="223"/>
      <c r="FLF340" s="333"/>
      <c r="FLG340" s="333"/>
      <c r="FLH340" s="223"/>
      <c r="FLI340" s="418"/>
      <c r="FLJ340" s="418"/>
      <c r="FLK340" s="331"/>
      <c r="FLL340" s="332"/>
      <c r="FLM340" s="418"/>
      <c r="FLN340" s="223"/>
      <c r="FLO340" s="223"/>
      <c r="FLP340" s="333"/>
      <c r="FLQ340" s="333"/>
      <c r="FLR340" s="223"/>
      <c r="FLS340" s="418"/>
      <c r="FLT340" s="418"/>
      <c r="FLU340" s="331"/>
      <c r="FLV340" s="332"/>
      <c r="FLW340" s="418"/>
      <c r="FLX340" s="223"/>
      <c r="FLY340" s="223"/>
      <c r="FLZ340" s="333"/>
      <c r="FMA340" s="333"/>
      <c r="FMB340" s="223"/>
      <c r="FMC340" s="418"/>
      <c r="FMD340" s="418"/>
      <c r="FME340" s="331"/>
      <c r="FMF340" s="332"/>
      <c r="FMG340" s="418"/>
      <c r="FMH340" s="223"/>
      <c r="FMI340" s="223"/>
      <c r="FMJ340" s="333"/>
      <c r="FMK340" s="333"/>
      <c r="FML340" s="223"/>
      <c r="FMM340" s="418"/>
      <c r="FMN340" s="418"/>
      <c r="FMO340" s="331"/>
      <c r="FMP340" s="332"/>
      <c r="FMQ340" s="418"/>
      <c r="FMR340" s="223"/>
      <c r="FMS340" s="223"/>
      <c r="FMT340" s="333"/>
      <c r="FMU340" s="333"/>
      <c r="FMV340" s="223"/>
      <c r="FMW340" s="418"/>
      <c r="FMX340" s="418"/>
      <c r="FMY340" s="331"/>
      <c r="FMZ340" s="332"/>
      <c r="FNA340" s="418"/>
      <c r="FNB340" s="223"/>
      <c r="FNC340" s="223"/>
      <c r="FND340" s="333"/>
      <c r="FNE340" s="333"/>
      <c r="FNF340" s="223"/>
      <c r="FNG340" s="418"/>
      <c r="FNH340" s="418"/>
      <c r="FNI340" s="331"/>
      <c r="FNJ340" s="332"/>
      <c r="FNK340" s="418"/>
      <c r="FNL340" s="223"/>
      <c r="FNM340" s="223"/>
      <c r="FNN340" s="333"/>
      <c r="FNO340" s="333"/>
      <c r="FNP340" s="223"/>
      <c r="FNQ340" s="418"/>
      <c r="FNR340" s="418"/>
      <c r="FNS340" s="331"/>
      <c r="FNT340" s="332"/>
      <c r="FNU340" s="418"/>
      <c r="FNV340" s="223"/>
      <c r="FNW340" s="223"/>
      <c r="FNX340" s="333"/>
      <c r="FNY340" s="333"/>
      <c r="FNZ340" s="223"/>
      <c r="FOA340" s="418"/>
      <c r="FOB340" s="418"/>
      <c r="FOC340" s="331"/>
      <c r="FOD340" s="332"/>
      <c r="FOE340" s="418"/>
      <c r="FOF340" s="223"/>
      <c r="FOG340" s="223"/>
      <c r="FOH340" s="333"/>
      <c r="FOI340" s="333"/>
      <c r="FOJ340" s="223"/>
      <c r="FOK340" s="418"/>
      <c r="FOL340" s="418"/>
      <c r="FOM340" s="331"/>
      <c r="FON340" s="332"/>
      <c r="FOO340" s="418"/>
      <c r="FOP340" s="223"/>
      <c r="FOQ340" s="223"/>
      <c r="FOR340" s="333"/>
      <c r="FOS340" s="333"/>
      <c r="FOT340" s="223"/>
      <c r="FOU340" s="418"/>
      <c r="FOV340" s="418"/>
      <c r="FOW340" s="331"/>
      <c r="FOX340" s="332"/>
      <c r="FOY340" s="418"/>
      <c r="FOZ340" s="223"/>
      <c r="FPA340" s="223"/>
      <c r="FPB340" s="333"/>
      <c r="FPC340" s="333"/>
      <c r="FPD340" s="223"/>
      <c r="FPE340" s="418"/>
      <c r="FPF340" s="418"/>
      <c r="FPG340" s="331"/>
      <c r="FPH340" s="332"/>
      <c r="FPI340" s="418"/>
      <c r="FPJ340" s="223"/>
      <c r="FPK340" s="223"/>
      <c r="FPL340" s="333"/>
      <c r="FPM340" s="333"/>
      <c r="FPN340" s="223"/>
      <c r="FPO340" s="418"/>
      <c r="FPP340" s="418"/>
      <c r="FPQ340" s="331"/>
      <c r="FPR340" s="332"/>
      <c r="FPS340" s="418"/>
      <c r="FPT340" s="223"/>
      <c r="FPU340" s="223"/>
      <c r="FPV340" s="333"/>
      <c r="FPW340" s="333"/>
      <c r="FPX340" s="223"/>
      <c r="FPY340" s="418"/>
      <c r="FPZ340" s="418"/>
      <c r="FQA340" s="331"/>
      <c r="FQB340" s="332"/>
      <c r="FQC340" s="418"/>
      <c r="FQD340" s="223"/>
      <c r="FQE340" s="223"/>
      <c r="FQF340" s="333"/>
      <c r="FQG340" s="333"/>
      <c r="FQH340" s="223"/>
      <c r="FQI340" s="418"/>
      <c r="FQJ340" s="418"/>
      <c r="FQK340" s="331"/>
      <c r="FQL340" s="332"/>
      <c r="FQM340" s="418"/>
      <c r="FQN340" s="223"/>
      <c r="FQO340" s="223"/>
      <c r="FQP340" s="333"/>
      <c r="FQQ340" s="333"/>
      <c r="FQR340" s="223"/>
      <c r="FQS340" s="418"/>
      <c r="FQT340" s="418"/>
      <c r="FQU340" s="331"/>
      <c r="FQV340" s="332"/>
      <c r="FQW340" s="418"/>
      <c r="FQX340" s="223"/>
      <c r="FQY340" s="223"/>
      <c r="FQZ340" s="333"/>
      <c r="FRA340" s="333"/>
      <c r="FRB340" s="223"/>
      <c r="FRC340" s="418"/>
      <c r="FRD340" s="418"/>
      <c r="FRE340" s="331"/>
      <c r="FRF340" s="332"/>
      <c r="FRG340" s="418"/>
      <c r="FRH340" s="223"/>
      <c r="FRI340" s="223"/>
      <c r="FRJ340" s="333"/>
      <c r="FRK340" s="333"/>
      <c r="FRL340" s="223"/>
      <c r="FRM340" s="418"/>
      <c r="FRN340" s="418"/>
      <c r="FRO340" s="331"/>
      <c r="FRP340" s="332"/>
      <c r="FRQ340" s="418"/>
      <c r="FRR340" s="223"/>
      <c r="FRS340" s="223"/>
      <c r="FRT340" s="333"/>
      <c r="FRU340" s="333"/>
      <c r="FRV340" s="223"/>
      <c r="FRW340" s="418"/>
      <c r="FRX340" s="418"/>
      <c r="FRY340" s="331"/>
      <c r="FRZ340" s="332"/>
      <c r="FSA340" s="418"/>
      <c r="FSB340" s="223"/>
      <c r="FSC340" s="223"/>
      <c r="FSD340" s="333"/>
      <c r="FSE340" s="333"/>
      <c r="FSF340" s="223"/>
      <c r="FSG340" s="418"/>
      <c r="FSH340" s="418"/>
      <c r="FSI340" s="331"/>
      <c r="FSJ340" s="332"/>
      <c r="FSK340" s="418"/>
      <c r="FSL340" s="223"/>
      <c r="FSM340" s="223"/>
      <c r="FSN340" s="333"/>
      <c r="FSO340" s="333"/>
      <c r="FSP340" s="223"/>
      <c r="FSQ340" s="418"/>
      <c r="FSR340" s="418"/>
      <c r="FSS340" s="331"/>
      <c r="FST340" s="332"/>
      <c r="FSU340" s="418"/>
      <c r="FSV340" s="223"/>
      <c r="FSW340" s="223"/>
      <c r="FSX340" s="333"/>
      <c r="FSY340" s="333"/>
      <c r="FSZ340" s="223"/>
      <c r="FTA340" s="418"/>
      <c r="FTB340" s="418"/>
      <c r="FTC340" s="331"/>
      <c r="FTD340" s="332"/>
      <c r="FTE340" s="418"/>
      <c r="FTF340" s="223"/>
      <c r="FTG340" s="223"/>
      <c r="FTH340" s="333"/>
      <c r="FTI340" s="333"/>
      <c r="FTJ340" s="223"/>
      <c r="FTK340" s="418"/>
      <c r="FTL340" s="418"/>
      <c r="FTM340" s="331"/>
      <c r="FTN340" s="332"/>
      <c r="FTO340" s="418"/>
      <c r="FTP340" s="223"/>
      <c r="FTQ340" s="223"/>
      <c r="FTR340" s="333"/>
      <c r="FTS340" s="333"/>
      <c r="FTT340" s="223"/>
      <c r="FTU340" s="418"/>
      <c r="FTV340" s="418"/>
      <c r="FTW340" s="331"/>
      <c r="FTX340" s="332"/>
      <c r="FTY340" s="418"/>
      <c r="FTZ340" s="223"/>
      <c r="FUA340" s="223"/>
      <c r="FUB340" s="333"/>
      <c r="FUC340" s="333"/>
      <c r="FUD340" s="223"/>
      <c r="FUE340" s="418"/>
      <c r="FUF340" s="418"/>
      <c r="FUG340" s="331"/>
      <c r="FUH340" s="332"/>
      <c r="FUI340" s="418"/>
      <c r="FUJ340" s="223"/>
      <c r="FUK340" s="223"/>
      <c r="FUL340" s="333"/>
      <c r="FUM340" s="333"/>
      <c r="FUN340" s="223"/>
      <c r="FUO340" s="418"/>
      <c r="FUP340" s="418"/>
      <c r="FUQ340" s="331"/>
      <c r="FUR340" s="332"/>
      <c r="FUS340" s="418"/>
      <c r="FUT340" s="223"/>
      <c r="FUU340" s="223"/>
      <c r="FUV340" s="333"/>
      <c r="FUW340" s="333"/>
      <c r="FUX340" s="223"/>
      <c r="FUY340" s="418"/>
      <c r="FUZ340" s="418"/>
      <c r="FVA340" s="331"/>
      <c r="FVB340" s="332"/>
      <c r="FVC340" s="418"/>
      <c r="FVD340" s="223"/>
      <c r="FVE340" s="223"/>
      <c r="FVF340" s="333"/>
      <c r="FVG340" s="333"/>
      <c r="FVH340" s="223"/>
      <c r="FVI340" s="418"/>
      <c r="FVJ340" s="418"/>
      <c r="FVK340" s="331"/>
      <c r="FVL340" s="332"/>
      <c r="FVM340" s="418"/>
      <c r="FVN340" s="223"/>
      <c r="FVO340" s="223"/>
      <c r="FVP340" s="333"/>
      <c r="FVQ340" s="333"/>
      <c r="FVR340" s="223"/>
      <c r="FVS340" s="418"/>
      <c r="FVT340" s="418"/>
      <c r="FVU340" s="331"/>
      <c r="FVV340" s="332"/>
      <c r="FVW340" s="418"/>
      <c r="FVX340" s="223"/>
      <c r="FVY340" s="223"/>
      <c r="FVZ340" s="333"/>
      <c r="FWA340" s="333"/>
      <c r="FWB340" s="223"/>
      <c r="FWC340" s="418"/>
      <c r="FWD340" s="418"/>
      <c r="FWE340" s="331"/>
      <c r="FWF340" s="332"/>
      <c r="FWG340" s="418"/>
      <c r="FWH340" s="223"/>
      <c r="FWI340" s="223"/>
      <c r="FWJ340" s="333"/>
      <c r="FWK340" s="333"/>
      <c r="FWL340" s="223"/>
      <c r="FWM340" s="418"/>
      <c r="FWN340" s="418"/>
      <c r="FWO340" s="331"/>
      <c r="FWP340" s="332"/>
      <c r="FWQ340" s="418"/>
      <c r="FWR340" s="223"/>
      <c r="FWS340" s="223"/>
      <c r="FWT340" s="333"/>
      <c r="FWU340" s="333"/>
      <c r="FWV340" s="223"/>
      <c r="FWW340" s="418"/>
      <c r="FWX340" s="418"/>
      <c r="FWY340" s="331"/>
      <c r="FWZ340" s="332"/>
      <c r="FXA340" s="418"/>
      <c r="FXB340" s="223"/>
      <c r="FXC340" s="223"/>
      <c r="FXD340" s="333"/>
      <c r="FXE340" s="333"/>
      <c r="FXF340" s="223"/>
      <c r="FXG340" s="418"/>
      <c r="FXH340" s="418"/>
      <c r="FXI340" s="331"/>
      <c r="FXJ340" s="332"/>
      <c r="FXK340" s="418"/>
      <c r="FXL340" s="223"/>
      <c r="FXM340" s="223"/>
      <c r="FXN340" s="333"/>
      <c r="FXO340" s="333"/>
      <c r="FXP340" s="223"/>
      <c r="FXQ340" s="418"/>
      <c r="FXR340" s="418"/>
      <c r="FXS340" s="331"/>
      <c r="FXT340" s="332"/>
      <c r="FXU340" s="418"/>
      <c r="FXV340" s="223"/>
      <c r="FXW340" s="223"/>
      <c r="FXX340" s="333"/>
      <c r="FXY340" s="333"/>
      <c r="FXZ340" s="223"/>
      <c r="FYA340" s="418"/>
      <c r="FYB340" s="418"/>
      <c r="FYC340" s="331"/>
      <c r="FYD340" s="332"/>
      <c r="FYE340" s="418"/>
      <c r="FYF340" s="223"/>
      <c r="FYG340" s="223"/>
      <c r="FYH340" s="333"/>
      <c r="FYI340" s="333"/>
      <c r="FYJ340" s="223"/>
      <c r="FYK340" s="418"/>
      <c r="FYL340" s="418"/>
      <c r="FYM340" s="331"/>
      <c r="FYN340" s="332"/>
      <c r="FYO340" s="418"/>
      <c r="FYP340" s="223"/>
      <c r="FYQ340" s="223"/>
      <c r="FYR340" s="333"/>
      <c r="FYS340" s="333"/>
      <c r="FYT340" s="223"/>
      <c r="FYU340" s="418"/>
      <c r="FYV340" s="418"/>
      <c r="FYW340" s="331"/>
      <c r="FYX340" s="332"/>
      <c r="FYY340" s="418"/>
      <c r="FYZ340" s="223"/>
      <c r="FZA340" s="223"/>
      <c r="FZB340" s="333"/>
      <c r="FZC340" s="333"/>
      <c r="FZD340" s="223"/>
      <c r="FZE340" s="418"/>
      <c r="FZF340" s="418"/>
      <c r="FZG340" s="331"/>
      <c r="FZH340" s="332"/>
      <c r="FZI340" s="418"/>
      <c r="FZJ340" s="223"/>
      <c r="FZK340" s="223"/>
      <c r="FZL340" s="333"/>
      <c r="FZM340" s="333"/>
      <c r="FZN340" s="223"/>
      <c r="FZO340" s="418"/>
      <c r="FZP340" s="418"/>
      <c r="FZQ340" s="331"/>
      <c r="FZR340" s="332"/>
      <c r="FZS340" s="418"/>
      <c r="FZT340" s="223"/>
      <c r="FZU340" s="223"/>
      <c r="FZV340" s="333"/>
      <c r="FZW340" s="333"/>
      <c r="FZX340" s="223"/>
      <c r="FZY340" s="418"/>
      <c r="FZZ340" s="418"/>
      <c r="GAA340" s="331"/>
      <c r="GAB340" s="332"/>
      <c r="GAC340" s="418"/>
      <c r="GAD340" s="223"/>
      <c r="GAE340" s="223"/>
      <c r="GAF340" s="333"/>
      <c r="GAG340" s="333"/>
      <c r="GAH340" s="223"/>
      <c r="GAI340" s="418"/>
      <c r="GAJ340" s="418"/>
      <c r="GAK340" s="331"/>
      <c r="GAL340" s="332"/>
      <c r="GAM340" s="418"/>
      <c r="GAN340" s="223"/>
      <c r="GAO340" s="223"/>
      <c r="GAP340" s="333"/>
      <c r="GAQ340" s="333"/>
      <c r="GAR340" s="223"/>
      <c r="GAS340" s="418"/>
      <c r="GAT340" s="418"/>
      <c r="GAU340" s="331"/>
      <c r="GAV340" s="332"/>
      <c r="GAW340" s="418"/>
      <c r="GAX340" s="223"/>
      <c r="GAY340" s="223"/>
      <c r="GAZ340" s="333"/>
      <c r="GBA340" s="333"/>
      <c r="GBB340" s="223"/>
      <c r="GBC340" s="418"/>
      <c r="GBD340" s="418"/>
      <c r="GBE340" s="331"/>
      <c r="GBF340" s="332"/>
      <c r="GBG340" s="418"/>
      <c r="GBH340" s="223"/>
      <c r="GBI340" s="223"/>
      <c r="GBJ340" s="333"/>
      <c r="GBK340" s="333"/>
      <c r="GBL340" s="223"/>
      <c r="GBM340" s="418"/>
      <c r="GBN340" s="418"/>
      <c r="GBO340" s="331"/>
      <c r="GBP340" s="332"/>
      <c r="GBQ340" s="418"/>
      <c r="GBR340" s="223"/>
      <c r="GBS340" s="223"/>
      <c r="GBT340" s="333"/>
      <c r="GBU340" s="333"/>
      <c r="GBV340" s="223"/>
      <c r="GBW340" s="418"/>
      <c r="GBX340" s="418"/>
      <c r="GBY340" s="331"/>
      <c r="GBZ340" s="332"/>
      <c r="GCA340" s="418"/>
      <c r="GCB340" s="223"/>
      <c r="GCC340" s="223"/>
      <c r="GCD340" s="333"/>
      <c r="GCE340" s="333"/>
      <c r="GCF340" s="223"/>
      <c r="GCG340" s="418"/>
      <c r="GCH340" s="418"/>
      <c r="GCI340" s="331"/>
      <c r="GCJ340" s="332"/>
      <c r="GCK340" s="418"/>
      <c r="GCL340" s="223"/>
      <c r="GCM340" s="223"/>
      <c r="GCN340" s="333"/>
      <c r="GCO340" s="333"/>
      <c r="GCP340" s="223"/>
      <c r="GCQ340" s="418"/>
      <c r="GCR340" s="418"/>
      <c r="GCS340" s="331"/>
      <c r="GCT340" s="332"/>
      <c r="GCU340" s="418"/>
      <c r="GCV340" s="223"/>
      <c r="GCW340" s="223"/>
      <c r="GCX340" s="333"/>
      <c r="GCY340" s="333"/>
      <c r="GCZ340" s="223"/>
      <c r="GDA340" s="418"/>
      <c r="GDB340" s="418"/>
      <c r="GDC340" s="331"/>
      <c r="GDD340" s="332"/>
      <c r="GDE340" s="418"/>
      <c r="GDF340" s="223"/>
      <c r="GDG340" s="223"/>
      <c r="GDH340" s="333"/>
      <c r="GDI340" s="333"/>
      <c r="GDJ340" s="223"/>
      <c r="GDK340" s="418"/>
      <c r="GDL340" s="418"/>
      <c r="GDM340" s="331"/>
      <c r="GDN340" s="332"/>
      <c r="GDO340" s="418"/>
      <c r="GDP340" s="223"/>
      <c r="GDQ340" s="223"/>
      <c r="GDR340" s="333"/>
      <c r="GDS340" s="333"/>
      <c r="GDT340" s="223"/>
      <c r="GDU340" s="418"/>
      <c r="GDV340" s="418"/>
      <c r="GDW340" s="331"/>
      <c r="GDX340" s="332"/>
      <c r="GDY340" s="418"/>
      <c r="GDZ340" s="223"/>
      <c r="GEA340" s="223"/>
      <c r="GEB340" s="333"/>
      <c r="GEC340" s="333"/>
      <c r="GED340" s="223"/>
      <c r="GEE340" s="418"/>
      <c r="GEF340" s="418"/>
      <c r="GEG340" s="331"/>
      <c r="GEH340" s="332"/>
      <c r="GEI340" s="418"/>
      <c r="GEJ340" s="223"/>
      <c r="GEK340" s="223"/>
      <c r="GEL340" s="333"/>
      <c r="GEM340" s="333"/>
      <c r="GEN340" s="223"/>
      <c r="GEO340" s="418"/>
      <c r="GEP340" s="418"/>
      <c r="GEQ340" s="331"/>
      <c r="GER340" s="332"/>
      <c r="GES340" s="418"/>
      <c r="GET340" s="223"/>
      <c r="GEU340" s="223"/>
      <c r="GEV340" s="333"/>
      <c r="GEW340" s="333"/>
      <c r="GEX340" s="223"/>
      <c r="GEY340" s="418"/>
      <c r="GEZ340" s="418"/>
      <c r="GFA340" s="331"/>
      <c r="GFB340" s="332"/>
      <c r="GFC340" s="418"/>
      <c r="GFD340" s="223"/>
      <c r="GFE340" s="223"/>
      <c r="GFF340" s="333"/>
      <c r="GFG340" s="333"/>
      <c r="GFH340" s="223"/>
      <c r="GFI340" s="418"/>
      <c r="GFJ340" s="418"/>
      <c r="GFK340" s="331"/>
      <c r="GFL340" s="332"/>
      <c r="GFM340" s="418"/>
      <c r="GFN340" s="223"/>
      <c r="GFO340" s="223"/>
      <c r="GFP340" s="333"/>
      <c r="GFQ340" s="333"/>
      <c r="GFR340" s="223"/>
      <c r="GFS340" s="418"/>
      <c r="GFT340" s="418"/>
      <c r="GFU340" s="331"/>
      <c r="GFV340" s="332"/>
      <c r="GFW340" s="418"/>
      <c r="GFX340" s="223"/>
      <c r="GFY340" s="223"/>
      <c r="GFZ340" s="333"/>
      <c r="GGA340" s="333"/>
      <c r="GGB340" s="223"/>
      <c r="GGC340" s="418"/>
      <c r="GGD340" s="418"/>
      <c r="GGE340" s="331"/>
      <c r="GGF340" s="332"/>
      <c r="GGG340" s="418"/>
      <c r="GGH340" s="223"/>
      <c r="GGI340" s="223"/>
      <c r="GGJ340" s="333"/>
      <c r="GGK340" s="333"/>
      <c r="GGL340" s="223"/>
      <c r="GGM340" s="418"/>
      <c r="GGN340" s="418"/>
      <c r="GGO340" s="331"/>
      <c r="GGP340" s="332"/>
      <c r="GGQ340" s="418"/>
      <c r="GGR340" s="223"/>
      <c r="GGS340" s="223"/>
      <c r="GGT340" s="333"/>
      <c r="GGU340" s="333"/>
      <c r="GGV340" s="223"/>
      <c r="GGW340" s="418"/>
      <c r="GGX340" s="418"/>
      <c r="GGY340" s="331"/>
      <c r="GGZ340" s="332"/>
      <c r="GHA340" s="418"/>
      <c r="GHB340" s="223"/>
      <c r="GHC340" s="223"/>
      <c r="GHD340" s="333"/>
      <c r="GHE340" s="333"/>
      <c r="GHF340" s="223"/>
      <c r="GHG340" s="418"/>
      <c r="GHH340" s="418"/>
      <c r="GHI340" s="331"/>
      <c r="GHJ340" s="332"/>
      <c r="GHK340" s="418"/>
      <c r="GHL340" s="223"/>
      <c r="GHM340" s="223"/>
      <c r="GHN340" s="333"/>
      <c r="GHO340" s="333"/>
      <c r="GHP340" s="223"/>
      <c r="GHQ340" s="418"/>
      <c r="GHR340" s="418"/>
      <c r="GHS340" s="331"/>
      <c r="GHT340" s="332"/>
      <c r="GHU340" s="418"/>
      <c r="GHV340" s="223"/>
      <c r="GHW340" s="223"/>
      <c r="GHX340" s="333"/>
      <c r="GHY340" s="333"/>
      <c r="GHZ340" s="223"/>
      <c r="GIA340" s="418"/>
      <c r="GIB340" s="418"/>
      <c r="GIC340" s="331"/>
      <c r="GID340" s="332"/>
      <c r="GIE340" s="418"/>
      <c r="GIF340" s="223"/>
      <c r="GIG340" s="223"/>
      <c r="GIH340" s="333"/>
      <c r="GII340" s="333"/>
      <c r="GIJ340" s="223"/>
      <c r="GIK340" s="418"/>
      <c r="GIL340" s="418"/>
      <c r="GIM340" s="331"/>
      <c r="GIN340" s="332"/>
      <c r="GIO340" s="418"/>
      <c r="GIP340" s="223"/>
      <c r="GIQ340" s="223"/>
      <c r="GIR340" s="333"/>
      <c r="GIS340" s="333"/>
      <c r="GIT340" s="223"/>
      <c r="GIU340" s="418"/>
      <c r="GIV340" s="418"/>
      <c r="GIW340" s="331"/>
      <c r="GIX340" s="332"/>
      <c r="GIY340" s="418"/>
      <c r="GIZ340" s="223"/>
      <c r="GJA340" s="223"/>
      <c r="GJB340" s="333"/>
      <c r="GJC340" s="333"/>
      <c r="GJD340" s="223"/>
      <c r="GJE340" s="418"/>
      <c r="GJF340" s="418"/>
      <c r="GJG340" s="331"/>
      <c r="GJH340" s="332"/>
      <c r="GJI340" s="418"/>
      <c r="GJJ340" s="223"/>
      <c r="GJK340" s="223"/>
      <c r="GJL340" s="333"/>
      <c r="GJM340" s="333"/>
      <c r="GJN340" s="223"/>
      <c r="GJO340" s="418"/>
      <c r="GJP340" s="418"/>
      <c r="GJQ340" s="331"/>
      <c r="GJR340" s="332"/>
      <c r="GJS340" s="418"/>
      <c r="GJT340" s="223"/>
      <c r="GJU340" s="223"/>
      <c r="GJV340" s="333"/>
      <c r="GJW340" s="333"/>
      <c r="GJX340" s="223"/>
      <c r="GJY340" s="418"/>
      <c r="GJZ340" s="418"/>
      <c r="GKA340" s="331"/>
      <c r="GKB340" s="332"/>
      <c r="GKC340" s="418"/>
      <c r="GKD340" s="223"/>
      <c r="GKE340" s="223"/>
      <c r="GKF340" s="333"/>
      <c r="GKG340" s="333"/>
      <c r="GKH340" s="223"/>
      <c r="GKI340" s="418"/>
      <c r="GKJ340" s="418"/>
      <c r="GKK340" s="331"/>
      <c r="GKL340" s="332"/>
      <c r="GKM340" s="418"/>
      <c r="GKN340" s="223"/>
      <c r="GKO340" s="223"/>
      <c r="GKP340" s="333"/>
      <c r="GKQ340" s="333"/>
      <c r="GKR340" s="223"/>
      <c r="GKS340" s="418"/>
      <c r="GKT340" s="418"/>
      <c r="GKU340" s="331"/>
      <c r="GKV340" s="332"/>
      <c r="GKW340" s="418"/>
      <c r="GKX340" s="223"/>
      <c r="GKY340" s="223"/>
      <c r="GKZ340" s="333"/>
      <c r="GLA340" s="333"/>
      <c r="GLB340" s="223"/>
      <c r="GLC340" s="418"/>
      <c r="GLD340" s="418"/>
      <c r="GLE340" s="331"/>
      <c r="GLF340" s="332"/>
      <c r="GLG340" s="418"/>
      <c r="GLH340" s="223"/>
      <c r="GLI340" s="223"/>
      <c r="GLJ340" s="333"/>
      <c r="GLK340" s="333"/>
      <c r="GLL340" s="223"/>
      <c r="GLM340" s="418"/>
      <c r="GLN340" s="418"/>
      <c r="GLO340" s="331"/>
      <c r="GLP340" s="332"/>
      <c r="GLQ340" s="418"/>
      <c r="GLR340" s="223"/>
      <c r="GLS340" s="223"/>
      <c r="GLT340" s="333"/>
      <c r="GLU340" s="333"/>
      <c r="GLV340" s="223"/>
      <c r="GLW340" s="418"/>
      <c r="GLX340" s="418"/>
      <c r="GLY340" s="331"/>
      <c r="GLZ340" s="332"/>
      <c r="GMA340" s="418"/>
      <c r="GMB340" s="223"/>
      <c r="GMC340" s="223"/>
      <c r="GMD340" s="333"/>
      <c r="GME340" s="333"/>
      <c r="GMF340" s="223"/>
      <c r="GMG340" s="418"/>
      <c r="GMH340" s="418"/>
      <c r="GMI340" s="331"/>
      <c r="GMJ340" s="332"/>
      <c r="GMK340" s="418"/>
      <c r="GML340" s="223"/>
      <c r="GMM340" s="223"/>
      <c r="GMN340" s="333"/>
      <c r="GMO340" s="333"/>
      <c r="GMP340" s="223"/>
      <c r="GMQ340" s="418"/>
      <c r="GMR340" s="418"/>
      <c r="GMS340" s="331"/>
      <c r="GMT340" s="332"/>
      <c r="GMU340" s="418"/>
      <c r="GMV340" s="223"/>
      <c r="GMW340" s="223"/>
      <c r="GMX340" s="333"/>
      <c r="GMY340" s="333"/>
      <c r="GMZ340" s="223"/>
      <c r="GNA340" s="418"/>
      <c r="GNB340" s="418"/>
      <c r="GNC340" s="331"/>
      <c r="GND340" s="332"/>
      <c r="GNE340" s="418"/>
      <c r="GNF340" s="223"/>
      <c r="GNG340" s="223"/>
      <c r="GNH340" s="333"/>
      <c r="GNI340" s="333"/>
      <c r="GNJ340" s="223"/>
      <c r="GNK340" s="418"/>
      <c r="GNL340" s="418"/>
      <c r="GNM340" s="331"/>
      <c r="GNN340" s="332"/>
      <c r="GNO340" s="418"/>
      <c r="GNP340" s="223"/>
      <c r="GNQ340" s="223"/>
      <c r="GNR340" s="333"/>
      <c r="GNS340" s="333"/>
      <c r="GNT340" s="223"/>
      <c r="GNU340" s="418"/>
      <c r="GNV340" s="418"/>
      <c r="GNW340" s="331"/>
      <c r="GNX340" s="332"/>
      <c r="GNY340" s="418"/>
      <c r="GNZ340" s="223"/>
      <c r="GOA340" s="223"/>
      <c r="GOB340" s="333"/>
      <c r="GOC340" s="333"/>
      <c r="GOD340" s="223"/>
      <c r="GOE340" s="418"/>
      <c r="GOF340" s="418"/>
      <c r="GOG340" s="331"/>
      <c r="GOH340" s="332"/>
      <c r="GOI340" s="418"/>
      <c r="GOJ340" s="223"/>
      <c r="GOK340" s="223"/>
      <c r="GOL340" s="333"/>
      <c r="GOM340" s="333"/>
      <c r="GON340" s="223"/>
      <c r="GOO340" s="418"/>
      <c r="GOP340" s="418"/>
      <c r="GOQ340" s="331"/>
      <c r="GOR340" s="332"/>
      <c r="GOS340" s="418"/>
      <c r="GOT340" s="223"/>
      <c r="GOU340" s="223"/>
      <c r="GOV340" s="333"/>
      <c r="GOW340" s="333"/>
      <c r="GOX340" s="223"/>
      <c r="GOY340" s="418"/>
      <c r="GOZ340" s="418"/>
      <c r="GPA340" s="331"/>
      <c r="GPB340" s="332"/>
      <c r="GPC340" s="418"/>
      <c r="GPD340" s="223"/>
      <c r="GPE340" s="223"/>
      <c r="GPF340" s="333"/>
      <c r="GPG340" s="333"/>
      <c r="GPH340" s="223"/>
      <c r="GPI340" s="418"/>
      <c r="GPJ340" s="418"/>
      <c r="GPK340" s="331"/>
      <c r="GPL340" s="332"/>
      <c r="GPM340" s="418"/>
      <c r="GPN340" s="223"/>
      <c r="GPO340" s="223"/>
      <c r="GPP340" s="333"/>
      <c r="GPQ340" s="333"/>
      <c r="GPR340" s="223"/>
      <c r="GPS340" s="418"/>
      <c r="GPT340" s="418"/>
      <c r="GPU340" s="331"/>
      <c r="GPV340" s="332"/>
      <c r="GPW340" s="418"/>
      <c r="GPX340" s="223"/>
      <c r="GPY340" s="223"/>
      <c r="GPZ340" s="333"/>
      <c r="GQA340" s="333"/>
      <c r="GQB340" s="223"/>
      <c r="GQC340" s="418"/>
      <c r="GQD340" s="418"/>
      <c r="GQE340" s="331"/>
      <c r="GQF340" s="332"/>
      <c r="GQG340" s="418"/>
      <c r="GQH340" s="223"/>
      <c r="GQI340" s="223"/>
      <c r="GQJ340" s="333"/>
      <c r="GQK340" s="333"/>
      <c r="GQL340" s="223"/>
      <c r="GQM340" s="418"/>
      <c r="GQN340" s="418"/>
      <c r="GQO340" s="331"/>
      <c r="GQP340" s="332"/>
      <c r="GQQ340" s="418"/>
      <c r="GQR340" s="223"/>
      <c r="GQS340" s="223"/>
      <c r="GQT340" s="333"/>
      <c r="GQU340" s="333"/>
      <c r="GQV340" s="223"/>
      <c r="GQW340" s="418"/>
      <c r="GQX340" s="418"/>
      <c r="GQY340" s="331"/>
      <c r="GQZ340" s="332"/>
      <c r="GRA340" s="418"/>
      <c r="GRB340" s="223"/>
      <c r="GRC340" s="223"/>
      <c r="GRD340" s="333"/>
      <c r="GRE340" s="333"/>
      <c r="GRF340" s="223"/>
      <c r="GRG340" s="418"/>
      <c r="GRH340" s="418"/>
      <c r="GRI340" s="331"/>
      <c r="GRJ340" s="332"/>
      <c r="GRK340" s="418"/>
      <c r="GRL340" s="223"/>
      <c r="GRM340" s="223"/>
      <c r="GRN340" s="333"/>
      <c r="GRO340" s="333"/>
      <c r="GRP340" s="223"/>
      <c r="GRQ340" s="418"/>
      <c r="GRR340" s="418"/>
      <c r="GRS340" s="331"/>
      <c r="GRT340" s="332"/>
      <c r="GRU340" s="418"/>
      <c r="GRV340" s="223"/>
      <c r="GRW340" s="223"/>
      <c r="GRX340" s="333"/>
      <c r="GRY340" s="333"/>
      <c r="GRZ340" s="223"/>
      <c r="GSA340" s="418"/>
      <c r="GSB340" s="418"/>
      <c r="GSC340" s="331"/>
      <c r="GSD340" s="332"/>
      <c r="GSE340" s="418"/>
      <c r="GSF340" s="223"/>
      <c r="GSG340" s="223"/>
      <c r="GSH340" s="333"/>
      <c r="GSI340" s="333"/>
      <c r="GSJ340" s="223"/>
      <c r="GSK340" s="418"/>
      <c r="GSL340" s="418"/>
      <c r="GSM340" s="331"/>
      <c r="GSN340" s="332"/>
      <c r="GSO340" s="418"/>
      <c r="GSP340" s="223"/>
      <c r="GSQ340" s="223"/>
      <c r="GSR340" s="333"/>
      <c r="GSS340" s="333"/>
      <c r="GST340" s="223"/>
      <c r="GSU340" s="418"/>
      <c r="GSV340" s="418"/>
      <c r="GSW340" s="331"/>
      <c r="GSX340" s="332"/>
      <c r="GSY340" s="418"/>
      <c r="GSZ340" s="223"/>
      <c r="GTA340" s="223"/>
      <c r="GTB340" s="333"/>
      <c r="GTC340" s="333"/>
      <c r="GTD340" s="223"/>
      <c r="GTE340" s="418"/>
      <c r="GTF340" s="418"/>
      <c r="GTG340" s="331"/>
      <c r="GTH340" s="332"/>
      <c r="GTI340" s="418"/>
      <c r="GTJ340" s="223"/>
      <c r="GTK340" s="223"/>
      <c r="GTL340" s="333"/>
      <c r="GTM340" s="333"/>
      <c r="GTN340" s="223"/>
      <c r="GTO340" s="418"/>
      <c r="GTP340" s="418"/>
      <c r="GTQ340" s="331"/>
      <c r="GTR340" s="332"/>
      <c r="GTS340" s="418"/>
      <c r="GTT340" s="223"/>
      <c r="GTU340" s="223"/>
      <c r="GTV340" s="333"/>
      <c r="GTW340" s="333"/>
      <c r="GTX340" s="223"/>
      <c r="GTY340" s="418"/>
      <c r="GTZ340" s="418"/>
      <c r="GUA340" s="331"/>
      <c r="GUB340" s="332"/>
      <c r="GUC340" s="418"/>
      <c r="GUD340" s="223"/>
      <c r="GUE340" s="223"/>
      <c r="GUF340" s="333"/>
      <c r="GUG340" s="333"/>
      <c r="GUH340" s="223"/>
      <c r="GUI340" s="418"/>
      <c r="GUJ340" s="418"/>
      <c r="GUK340" s="331"/>
      <c r="GUL340" s="332"/>
      <c r="GUM340" s="418"/>
      <c r="GUN340" s="223"/>
      <c r="GUO340" s="223"/>
      <c r="GUP340" s="333"/>
      <c r="GUQ340" s="333"/>
      <c r="GUR340" s="223"/>
      <c r="GUS340" s="418"/>
      <c r="GUT340" s="418"/>
      <c r="GUU340" s="331"/>
      <c r="GUV340" s="332"/>
      <c r="GUW340" s="418"/>
      <c r="GUX340" s="223"/>
      <c r="GUY340" s="223"/>
      <c r="GUZ340" s="333"/>
      <c r="GVA340" s="333"/>
      <c r="GVB340" s="223"/>
      <c r="GVC340" s="418"/>
      <c r="GVD340" s="418"/>
      <c r="GVE340" s="331"/>
      <c r="GVF340" s="332"/>
      <c r="GVG340" s="418"/>
      <c r="GVH340" s="223"/>
      <c r="GVI340" s="223"/>
      <c r="GVJ340" s="333"/>
      <c r="GVK340" s="333"/>
      <c r="GVL340" s="223"/>
      <c r="GVM340" s="418"/>
      <c r="GVN340" s="418"/>
      <c r="GVO340" s="331"/>
      <c r="GVP340" s="332"/>
      <c r="GVQ340" s="418"/>
      <c r="GVR340" s="223"/>
      <c r="GVS340" s="223"/>
      <c r="GVT340" s="333"/>
      <c r="GVU340" s="333"/>
      <c r="GVV340" s="223"/>
      <c r="GVW340" s="418"/>
      <c r="GVX340" s="418"/>
      <c r="GVY340" s="331"/>
      <c r="GVZ340" s="332"/>
      <c r="GWA340" s="418"/>
      <c r="GWB340" s="223"/>
      <c r="GWC340" s="223"/>
      <c r="GWD340" s="333"/>
      <c r="GWE340" s="333"/>
      <c r="GWF340" s="223"/>
      <c r="GWG340" s="418"/>
      <c r="GWH340" s="418"/>
      <c r="GWI340" s="331"/>
      <c r="GWJ340" s="332"/>
      <c r="GWK340" s="418"/>
      <c r="GWL340" s="223"/>
      <c r="GWM340" s="223"/>
      <c r="GWN340" s="333"/>
      <c r="GWO340" s="333"/>
      <c r="GWP340" s="223"/>
      <c r="GWQ340" s="418"/>
      <c r="GWR340" s="418"/>
      <c r="GWS340" s="331"/>
      <c r="GWT340" s="332"/>
      <c r="GWU340" s="418"/>
      <c r="GWV340" s="223"/>
      <c r="GWW340" s="223"/>
      <c r="GWX340" s="333"/>
      <c r="GWY340" s="333"/>
      <c r="GWZ340" s="223"/>
      <c r="GXA340" s="418"/>
      <c r="GXB340" s="418"/>
      <c r="GXC340" s="331"/>
      <c r="GXD340" s="332"/>
      <c r="GXE340" s="418"/>
      <c r="GXF340" s="223"/>
      <c r="GXG340" s="223"/>
      <c r="GXH340" s="333"/>
      <c r="GXI340" s="333"/>
      <c r="GXJ340" s="223"/>
      <c r="GXK340" s="418"/>
      <c r="GXL340" s="418"/>
      <c r="GXM340" s="331"/>
      <c r="GXN340" s="332"/>
      <c r="GXO340" s="418"/>
      <c r="GXP340" s="223"/>
      <c r="GXQ340" s="223"/>
      <c r="GXR340" s="333"/>
      <c r="GXS340" s="333"/>
      <c r="GXT340" s="223"/>
      <c r="GXU340" s="418"/>
      <c r="GXV340" s="418"/>
      <c r="GXW340" s="331"/>
      <c r="GXX340" s="332"/>
      <c r="GXY340" s="418"/>
      <c r="GXZ340" s="223"/>
      <c r="GYA340" s="223"/>
      <c r="GYB340" s="333"/>
      <c r="GYC340" s="333"/>
      <c r="GYD340" s="223"/>
      <c r="GYE340" s="418"/>
      <c r="GYF340" s="418"/>
      <c r="GYG340" s="331"/>
      <c r="GYH340" s="332"/>
      <c r="GYI340" s="418"/>
      <c r="GYJ340" s="223"/>
      <c r="GYK340" s="223"/>
      <c r="GYL340" s="333"/>
      <c r="GYM340" s="333"/>
      <c r="GYN340" s="223"/>
      <c r="GYO340" s="418"/>
      <c r="GYP340" s="418"/>
      <c r="GYQ340" s="331"/>
      <c r="GYR340" s="332"/>
      <c r="GYS340" s="418"/>
      <c r="GYT340" s="223"/>
      <c r="GYU340" s="223"/>
      <c r="GYV340" s="333"/>
      <c r="GYW340" s="333"/>
      <c r="GYX340" s="223"/>
      <c r="GYY340" s="418"/>
      <c r="GYZ340" s="418"/>
      <c r="GZA340" s="331"/>
      <c r="GZB340" s="332"/>
      <c r="GZC340" s="418"/>
      <c r="GZD340" s="223"/>
      <c r="GZE340" s="223"/>
      <c r="GZF340" s="333"/>
      <c r="GZG340" s="333"/>
      <c r="GZH340" s="223"/>
      <c r="GZI340" s="418"/>
      <c r="GZJ340" s="418"/>
      <c r="GZK340" s="331"/>
      <c r="GZL340" s="332"/>
      <c r="GZM340" s="418"/>
      <c r="GZN340" s="223"/>
      <c r="GZO340" s="223"/>
      <c r="GZP340" s="333"/>
      <c r="GZQ340" s="333"/>
      <c r="GZR340" s="223"/>
      <c r="GZS340" s="418"/>
      <c r="GZT340" s="418"/>
      <c r="GZU340" s="331"/>
      <c r="GZV340" s="332"/>
      <c r="GZW340" s="418"/>
      <c r="GZX340" s="223"/>
      <c r="GZY340" s="223"/>
      <c r="GZZ340" s="333"/>
      <c r="HAA340" s="333"/>
      <c r="HAB340" s="223"/>
      <c r="HAC340" s="418"/>
      <c r="HAD340" s="418"/>
      <c r="HAE340" s="331"/>
      <c r="HAF340" s="332"/>
      <c r="HAG340" s="418"/>
      <c r="HAH340" s="223"/>
      <c r="HAI340" s="223"/>
      <c r="HAJ340" s="333"/>
      <c r="HAK340" s="333"/>
      <c r="HAL340" s="223"/>
      <c r="HAM340" s="418"/>
      <c r="HAN340" s="418"/>
      <c r="HAO340" s="331"/>
      <c r="HAP340" s="332"/>
      <c r="HAQ340" s="418"/>
      <c r="HAR340" s="223"/>
      <c r="HAS340" s="223"/>
      <c r="HAT340" s="333"/>
      <c r="HAU340" s="333"/>
      <c r="HAV340" s="223"/>
      <c r="HAW340" s="418"/>
      <c r="HAX340" s="418"/>
      <c r="HAY340" s="331"/>
      <c r="HAZ340" s="332"/>
      <c r="HBA340" s="418"/>
      <c r="HBB340" s="223"/>
      <c r="HBC340" s="223"/>
      <c r="HBD340" s="333"/>
      <c r="HBE340" s="333"/>
      <c r="HBF340" s="223"/>
      <c r="HBG340" s="418"/>
      <c r="HBH340" s="418"/>
      <c r="HBI340" s="331"/>
      <c r="HBJ340" s="332"/>
      <c r="HBK340" s="418"/>
      <c r="HBL340" s="223"/>
      <c r="HBM340" s="223"/>
      <c r="HBN340" s="333"/>
      <c r="HBO340" s="333"/>
      <c r="HBP340" s="223"/>
      <c r="HBQ340" s="418"/>
      <c r="HBR340" s="418"/>
      <c r="HBS340" s="331"/>
      <c r="HBT340" s="332"/>
      <c r="HBU340" s="418"/>
      <c r="HBV340" s="223"/>
      <c r="HBW340" s="223"/>
      <c r="HBX340" s="333"/>
      <c r="HBY340" s="333"/>
      <c r="HBZ340" s="223"/>
      <c r="HCA340" s="418"/>
      <c r="HCB340" s="418"/>
      <c r="HCC340" s="331"/>
      <c r="HCD340" s="332"/>
      <c r="HCE340" s="418"/>
      <c r="HCF340" s="223"/>
      <c r="HCG340" s="223"/>
      <c r="HCH340" s="333"/>
      <c r="HCI340" s="333"/>
      <c r="HCJ340" s="223"/>
      <c r="HCK340" s="418"/>
      <c r="HCL340" s="418"/>
      <c r="HCM340" s="331"/>
      <c r="HCN340" s="332"/>
      <c r="HCO340" s="418"/>
      <c r="HCP340" s="223"/>
      <c r="HCQ340" s="223"/>
      <c r="HCR340" s="333"/>
      <c r="HCS340" s="333"/>
      <c r="HCT340" s="223"/>
      <c r="HCU340" s="418"/>
      <c r="HCV340" s="418"/>
      <c r="HCW340" s="331"/>
      <c r="HCX340" s="332"/>
      <c r="HCY340" s="418"/>
      <c r="HCZ340" s="223"/>
      <c r="HDA340" s="223"/>
      <c r="HDB340" s="333"/>
      <c r="HDC340" s="333"/>
      <c r="HDD340" s="223"/>
      <c r="HDE340" s="418"/>
      <c r="HDF340" s="418"/>
      <c r="HDG340" s="331"/>
      <c r="HDH340" s="332"/>
      <c r="HDI340" s="418"/>
      <c r="HDJ340" s="223"/>
      <c r="HDK340" s="223"/>
      <c r="HDL340" s="333"/>
      <c r="HDM340" s="333"/>
      <c r="HDN340" s="223"/>
      <c r="HDO340" s="418"/>
      <c r="HDP340" s="418"/>
      <c r="HDQ340" s="331"/>
      <c r="HDR340" s="332"/>
      <c r="HDS340" s="418"/>
      <c r="HDT340" s="223"/>
      <c r="HDU340" s="223"/>
      <c r="HDV340" s="333"/>
      <c r="HDW340" s="333"/>
      <c r="HDX340" s="223"/>
      <c r="HDY340" s="418"/>
      <c r="HDZ340" s="418"/>
      <c r="HEA340" s="331"/>
      <c r="HEB340" s="332"/>
      <c r="HEC340" s="418"/>
      <c r="HED340" s="223"/>
      <c r="HEE340" s="223"/>
      <c r="HEF340" s="333"/>
      <c r="HEG340" s="333"/>
      <c r="HEH340" s="223"/>
      <c r="HEI340" s="418"/>
      <c r="HEJ340" s="418"/>
      <c r="HEK340" s="331"/>
      <c r="HEL340" s="332"/>
      <c r="HEM340" s="418"/>
      <c r="HEN340" s="223"/>
      <c r="HEO340" s="223"/>
      <c r="HEP340" s="333"/>
      <c r="HEQ340" s="333"/>
      <c r="HER340" s="223"/>
      <c r="HES340" s="418"/>
      <c r="HET340" s="418"/>
      <c r="HEU340" s="331"/>
      <c r="HEV340" s="332"/>
      <c r="HEW340" s="418"/>
      <c r="HEX340" s="223"/>
      <c r="HEY340" s="223"/>
      <c r="HEZ340" s="333"/>
      <c r="HFA340" s="333"/>
      <c r="HFB340" s="223"/>
      <c r="HFC340" s="418"/>
      <c r="HFD340" s="418"/>
      <c r="HFE340" s="331"/>
      <c r="HFF340" s="332"/>
      <c r="HFG340" s="418"/>
      <c r="HFH340" s="223"/>
      <c r="HFI340" s="223"/>
      <c r="HFJ340" s="333"/>
      <c r="HFK340" s="333"/>
      <c r="HFL340" s="223"/>
      <c r="HFM340" s="418"/>
      <c r="HFN340" s="418"/>
      <c r="HFO340" s="331"/>
      <c r="HFP340" s="332"/>
      <c r="HFQ340" s="418"/>
      <c r="HFR340" s="223"/>
      <c r="HFS340" s="223"/>
      <c r="HFT340" s="333"/>
      <c r="HFU340" s="333"/>
      <c r="HFV340" s="223"/>
      <c r="HFW340" s="418"/>
      <c r="HFX340" s="418"/>
      <c r="HFY340" s="331"/>
      <c r="HFZ340" s="332"/>
      <c r="HGA340" s="418"/>
      <c r="HGB340" s="223"/>
      <c r="HGC340" s="223"/>
      <c r="HGD340" s="333"/>
      <c r="HGE340" s="333"/>
      <c r="HGF340" s="223"/>
      <c r="HGG340" s="418"/>
      <c r="HGH340" s="418"/>
      <c r="HGI340" s="331"/>
      <c r="HGJ340" s="332"/>
      <c r="HGK340" s="418"/>
      <c r="HGL340" s="223"/>
      <c r="HGM340" s="223"/>
      <c r="HGN340" s="333"/>
      <c r="HGO340" s="333"/>
      <c r="HGP340" s="223"/>
      <c r="HGQ340" s="418"/>
      <c r="HGR340" s="418"/>
      <c r="HGS340" s="331"/>
      <c r="HGT340" s="332"/>
      <c r="HGU340" s="418"/>
      <c r="HGV340" s="223"/>
      <c r="HGW340" s="223"/>
      <c r="HGX340" s="333"/>
      <c r="HGY340" s="333"/>
      <c r="HGZ340" s="223"/>
      <c r="HHA340" s="418"/>
      <c r="HHB340" s="418"/>
      <c r="HHC340" s="331"/>
      <c r="HHD340" s="332"/>
      <c r="HHE340" s="418"/>
      <c r="HHF340" s="223"/>
      <c r="HHG340" s="223"/>
      <c r="HHH340" s="333"/>
      <c r="HHI340" s="333"/>
      <c r="HHJ340" s="223"/>
      <c r="HHK340" s="418"/>
      <c r="HHL340" s="418"/>
      <c r="HHM340" s="331"/>
      <c r="HHN340" s="332"/>
      <c r="HHO340" s="418"/>
      <c r="HHP340" s="223"/>
      <c r="HHQ340" s="223"/>
      <c r="HHR340" s="333"/>
      <c r="HHS340" s="333"/>
      <c r="HHT340" s="223"/>
      <c r="HHU340" s="418"/>
      <c r="HHV340" s="418"/>
      <c r="HHW340" s="331"/>
      <c r="HHX340" s="332"/>
      <c r="HHY340" s="418"/>
      <c r="HHZ340" s="223"/>
      <c r="HIA340" s="223"/>
      <c r="HIB340" s="333"/>
      <c r="HIC340" s="333"/>
      <c r="HID340" s="223"/>
      <c r="HIE340" s="418"/>
      <c r="HIF340" s="418"/>
      <c r="HIG340" s="331"/>
      <c r="HIH340" s="332"/>
      <c r="HII340" s="418"/>
      <c r="HIJ340" s="223"/>
      <c r="HIK340" s="223"/>
      <c r="HIL340" s="333"/>
      <c r="HIM340" s="333"/>
      <c r="HIN340" s="223"/>
      <c r="HIO340" s="418"/>
      <c r="HIP340" s="418"/>
      <c r="HIQ340" s="331"/>
      <c r="HIR340" s="332"/>
      <c r="HIS340" s="418"/>
      <c r="HIT340" s="223"/>
      <c r="HIU340" s="223"/>
      <c r="HIV340" s="333"/>
      <c r="HIW340" s="333"/>
      <c r="HIX340" s="223"/>
      <c r="HIY340" s="418"/>
      <c r="HIZ340" s="418"/>
      <c r="HJA340" s="331"/>
      <c r="HJB340" s="332"/>
      <c r="HJC340" s="418"/>
      <c r="HJD340" s="223"/>
      <c r="HJE340" s="223"/>
      <c r="HJF340" s="333"/>
      <c r="HJG340" s="333"/>
      <c r="HJH340" s="223"/>
      <c r="HJI340" s="418"/>
      <c r="HJJ340" s="418"/>
      <c r="HJK340" s="331"/>
      <c r="HJL340" s="332"/>
      <c r="HJM340" s="418"/>
      <c r="HJN340" s="223"/>
      <c r="HJO340" s="223"/>
      <c r="HJP340" s="333"/>
      <c r="HJQ340" s="333"/>
      <c r="HJR340" s="223"/>
      <c r="HJS340" s="418"/>
      <c r="HJT340" s="418"/>
      <c r="HJU340" s="331"/>
      <c r="HJV340" s="332"/>
      <c r="HJW340" s="418"/>
      <c r="HJX340" s="223"/>
      <c r="HJY340" s="223"/>
      <c r="HJZ340" s="333"/>
      <c r="HKA340" s="333"/>
      <c r="HKB340" s="223"/>
      <c r="HKC340" s="418"/>
      <c r="HKD340" s="418"/>
      <c r="HKE340" s="331"/>
      <c r="HKF340" s="332"/>
      <c r="HKG340" s="418"/>
      <c r="HKH340" s="223"/>
      <c r="HKI340" s="223"/>
      <c r="HKJ340" s="333"/>
      <c r="HKK340" s="333"/>
      <c r="HKL340" s="223"/>
      <c r="HKM340" s="418"/>
      <c r="HKN340" s="418"/>
      <c r="HKO340" s="331"/>
      <c r="HKP340" s="332"/>
      <c r="HKQ340" s="418"/>
      <c r="HKR340" s="223"/>
      <c r="HKS340" s="223"/>
      <c r="HKT340" s="333"/>
      <c r="HKU340" s="333"/>
      <c r="HKV340" s="223"/>
      <c r="HKW340" s="418"/>
      <c r="HKX340" s="418"/>
      <c r="HKY340" s="331"/>
      <c r="HKZ340" s="332"/>
      <c r="HLA340" s="418"/>
      <c r="HLB340" s="223"/>
      <c r="HLC340" s="223"/>
      <c r="HLD340" s="333"/>
      <c r="HLE340" s="333"/>
      <c r="HLF340" s="223"/>
      <c r="HLG340" s="418"/>
      <c r="HLH340" s="418"/>
      <c r="HLI340" s="331"/>
      <c r="HLJ340" s="332"/>
      <c r="HLK340" s="418"/>
      <c r="HLL340" s="223"/>
      <c r="HLM340" s="223"/>
      <c r="HLN340" s="333"/>
      <c r="HLO340" s="333"/>
      <c r="HLP340" s="223"/>
      <c r="HLQ340" s="418"/>
      <c r="HLR340" s="418"/>
      <c r="HLS340" s="331"/>
      <c r="HLT340" s="332"/>
      <c r="HLU340" s="418"/>
      <c r="HLV340" s="223"/>
      <c r="HLW340" s="223"/>
      <c r="HLX340" s="333"/>
      <c r="HLY340" s="333"/>
      <c r="HLZ340" s="223"/>
      <c r="HMA340" s="418"/>
      <c r="HMB340" s="418"/>
      <c r="HMC340" s="331"/>
      <c r="HMD340" s="332"/>
      <c r="HME340" s="418"/>
      <c r="HMF340" s="223"/>
      <c r="HMG340" s="223"/>
      <c r="HMH340" s="333"/>
      <c r="HMI340" s="333"/>
      <c r="HMJ340" s="223"/>
      <c r="HMK340" s="418"/>
      <c r="HML340" s="418"/>
      <c r="HMM340" s="331"/>
      <c r="HMN340" s="332"/>
      <c r="HMO340" s="418"/>
      <c r="HMP340" s="223"/>
      <c r="HMQ340" s="223"/>
      <c r="HMR340" s="333"/>
      <c r="HMS340" s="333"/>
      <c r="HMT340" s="223"/>
      <c r="HMU340" s="418"/>
      <c r="HMV340" s="418"/>
      <c r="HMW340" s="331"/>
      <c r="HMX340" s="332"/>
      <c r="HMY340" s="418"/>
      <c r="HMZ340" s="223"/>
      <c r="HNA340" s="223"/>
      <c r="HNB340" s="333"/>
      <c r="HNC340" s="333"/>
      <c r="HND340" s="223"/>
      <c r="HNE340" s="418"/>
      <c r="HNF340" s="418"/>
      <c r="HNG340" s="331"/>
      <c r="HNH340" s="332"/>
      <c r="HNI340" s="418"/>
      <c r="HNJ340" s="223"/>
      <c r="HNK340" s="223"/>
      <c r="HNL340" s="333"/>
      <c r="HNM340" s="333"/>
      <c r="HNN340" s="223"/>
      <c r="HNO340" s="418"/>
      <c r="HNP340" s="418"/>
      <c r="HNQ340" s="331"/>
      <c r="HNR340" s="332"/>
      <c r="HNS340" s="418"/>
      <c r="HNT340" s="223"/>
      <c r="HNU340" s="223"/>
      <c r="HNV340" s="333"/>
      <c r="HNW340" s="333"/>
      <c r="HNX340" s="223"/>
      <c r="HNY340" s="418"/>
      <c r="HNZ340" s="418"/>
      <c r="HOA340" s="331"/>
      <c r="HOB340" s="332"/>
      <c r="HOC340" s="418"/>
      <c r="HOD340" s="223"/>
      <c r="HOE340" s="223"/>
      <c r="HOF340" s="333"/>
      <c r="HOG340" s="333"/>
      <c r="HOH340" s="223"/>
      <c r="HOI340" s="418"/>
      <c r="HOJ340" s="418"/>
      <c r="HOK340" s="331"/>
      <c r="HOL340" s="332"/>
      <c r="HOM340" s="418"/>
      <c r="HON340" s="223"/>
      <c r="HOO340" s="223"/>
      <c r="HOP340" s="333"/>
      <c r="HOQ340" s="333"/>
      <c r="HOR340" s="223"/>
      <c r="HOS340" s="418"/>
      <c r="HOT340" s="418"/>
      <c r="HOU340" s="331"/>
      <c r="HOV340" s="332"/>
      <c r="HOW340" s="418"/>
      <c r="HOX340" s="223"/>
      <c r="HOY340" s="223"/>
      <c r="HOZ340" s="333"/>
      <c r="HPA340" s="333"/>
      <c r="HPB340" s="223"/>
      <c r="HPC340" s="418"/>
      <c r="HPD340" s="418"/>
      <c r="HPE340" s="331"/>
      <c r="HPF340" s="332"/>
      <c r="HPG340" s="418"/>
      <c r="HPH340" s="223"/>
      <c r="HPI340" s="223"/>
      <c r="HPJ340" s="333"/>
      <c r="HPK340" s="333"/>
      <c r="HPL340" s="223"/>
      <c r="HPM340" s="418"/>
      <c r="HPN340" s="418"/>
      <c r="HPO340" s="331"/>
      <c r="HPP340" s="332"/>
      <c r="HPQ340" s="418"/>
      <c r="HPR340" s="223"/>
      <c r="HPS340" s="223"/>
      <c r="HPT340" s="333"/>
      <c r="HPU340" s="333"/>
      <c r="HPV340" s="223"/>
      <c r="HPW340" s="418"/>
      <c r="HPX340" s="418"/>
      <c r="HPY340" s="331"/>
      <c r="HPZ340" s="332"/>
      <c r="HQA340" s="418"/>
      <c r="HQB340" s="223"/>
      <c r="HQC340" s="223"/>
      <c r="HQD340" s="333"/>
      <c r="HQE340" s="333"/>
      <c r="HQF340" s="223"/>
      <c r="HQG340" s="418"/>
      <c r="HQH340" s="418"/>
      <c r="HQI340" s="331"/>
      <c r="HQJ340" s="332"/>
      <c r="HQK340" s="418"/>
      <c r="HQL340" s="223"/>
      <c r="HQM340" s="223"/>
      <c r="HQN340" s="333"/>
      <c r="HQO340" s="333"/>
      <c r="HQP340" s="223"/>
      <c r="HQQ340" s="418"/>
      <c r="HQR340" s="418"/>
      <c r="HQS340" s="331"/>
      <c r="HQT340" s="332"/>
      <c r="HQU340" s="418"/>
      <c r="HQV340" s="223"/>
      <c r="HQW340" s="223"/>
      <c r="HQX340" s="333"/>
      <c r="HQY340" s="333"/>
      <c r="HQZ340" s="223"/>
      <c r="HRA340" s="418"/>
      <c r="HRB340" s="418"/>
      <c r="HRC340" s="331"/>
      <c r="HRD340" s="332"/>
      <c r="HRE340" s="418"/>
      <c r="HRF340" s="223"/>
      <c r="HRG340" s="223"/>
      <c r="HRH340" s="333"/>
      <c r="HRI340" s="333"/>
      <c r="HRJ340" s="223"/>
      <c r="HRK340" s="418"/>
      <c r="HRL340" s="418"/>
      <c r="HRM340" s="331"/>
      <c r="HRN340" s="332"/>
      <c r="HRO340" s="418"/>
      <c r="HRP340" s="223"/>
      <c r="HRQ340" s="223"/>
      <c r="HRR340" s="333"/>
      <c r="HRS340" s="333"/>
      <c r="HRT340" s="223"/>
      <c r="HRU340" s="418"/>
      <c r="HRV340" s="418"/>
      <c r="HRW340" s="331"/>
      <c r="HRX340" s="332"/>
      <c r="HRY340" s="418"/>
      <c r="HRZ340" s="223"/>
      <c r="HSA340" s="223"/>
      <c r="HSB340" s="333"/>
      <c r="HSC340" s="333"/>
      <c r="HSD340" s="223"/>
      <c r="HSE340" s="418"/>
      <c r="HSF340" s="418"/>
      <c r="HSG340" s="331"/>
      <c r="HSH340" s="332"/>
      <c r="HSI340" s="418"/>
      <c r="HSJ340" s="223"/>
      <c r="HSK340" s="223"/>
      <c r="HSL340" s="333"/>
      <c r="HSM340" s="333"/>
      <c r="HSN340" s="223"/>
      <c r="HSO340" s="418"/>
      <c r="HSP340" s="418"/>
      <c r="HSQ340" s="331"/>
      <c r="HSR340" s="332"/>
      <c r="HSS340" s="418"/>
      <c r="HST340" s="223"/>
      <c r="HSU340" s="223"/>
      <c r="HSV340" s="333"/>
      <c r="HSW340" s="333"/>
      <c r="HSX340" s="223"/>
      <c r="HSY340" s="418"/>
      <c r="HSZ340" s="418"/>
      <c r="HTA340" s="331"/>
      <c r="HTB340" s="332"/>
      <c r="HTC340" s="418"/>
      <c r="HTD340" s="223"/>
      <c r="HTE340" s="223"/>
      <c r="HTF340" s="333"/>
      <c r="HTG340" s="333"/>
      <c r="HTH340" s="223"/>
      <c r="HTI340" s="418"/>
      <c r="HTJ340" s="418"/>
      <c r="HTK340" s="331"/>
      <c r="HTL340" s="332"/>
      <c r="HTM340" s="418"/>
      <c r="HTN340" s="223"/>
      <c r="HTO340" s="223"/>
      <c r="HTP340" s="333"/>
      <c r="HTQ340" s="333"/>
      <c r="HTR340" s="223"/>
      <c r="HTS340" s="418"/>
      <c r="HTT340" s="418"/>
      <c r="HTU340" s="331"/>
      <c r="HTV340" s="332"/>
      <c r="HTW340" s="418"/>
      <c r="HTX340" s="223"/>
      <c r="HTY340" s="223"/>
      <c r="HTZ340" s="333"/>
      <c r="HUA340" s="333"/>
      <c r="HUB340" s="223"/>
      <c r="HUC340" s="418"/>
      <c r="HUD340" s="418"/>
      <c r="HUE340" s="331"/>
      <c r="HUF340" s="332"/>
      <c r="HUG340" s="418"/>
      <c r="HUH340" s="223"/>
      <c r="HUI340" s="223"/>
      <c r="HUJ340" s="333"/>
      <c r="HUK340" s="333"/>
      <c r="HUL340" s="223"/>
      <c r="HUM340" s="418"/>
      <c r="HUN340" s="418"/>
      <c r="HUO340" s="331"/>
      <c r="HUP340" s="332"/>
      <c r="HUQ340" s="418"/>
      <c r="HUR340" s="223"/>
      <c r="HUS340" s="223"/>
      <c r="HUT340" s="333"/>
      <c r="HUU340" s="333"/>
      <c r="HUV340" s="223"/>
      <c r="HUW340" s="418"/>
      <c r="HUX340" s="418"/>
      <c r="HUY340" s="331"/>
      <c r="HUZ340" s="332"/>
      <c r="HVA340" s="418"/>
      <c r="HVB340" s="223"/>
      <c r="HVC340" s="223"/>
      <c r="HVD340" s="333"/>
      <c r="HVE340" s="333"/>
      <c r="HVF340" s="223"/>
      <c r="HVG340" s="418"/>
      <c r="HVH340" s="418"/>
      <c r="HVI340" s="331"/>
      <c r="HVJ340" s="332"/>
      <c r="HVK340" s="418"/>
      <c r="HVL340" s="223"/>
      <c r="HVM340" s="223"/>
      <c r="HVN340" s="333"/>
      <c r="HVO340" s="333"/>
      <c r="HVP340" s="223"/>
      <c r="HVQ340" s="418"/>
      <c r="HVR340" s="418"/>
      <c r="HVS340" s="331"/>
      <c r="HVT340" s="332"/>
      <c r="HVU340" s="418"/>
      <c r="HVV340" s="223"/>
      <c r="HVW340" s="223"/>
      <c r="HVX340" s="333"/>
      <c r="HVY340" s="333"/>
      <c r="HVZ340" s="223"/>
      <c r="HWA340" s="418"/>
      <c r="HWB340" s="418"/>
      <c r="HWC340" s="331"/>
      <c r="HWD340" s="332"/>
      <c r="HWE340" s="418"/>
      <c r="HWF340" s="223"/>
      <c r="HWG340" s="223"/>
      <c r="HWH340" s="333"/>
      <c r="HWI340" s="333"/>
      <c r="HWJ340" s="223"/>
      <c r="HWK340" s="418"/>
      <c r="HWL340" s="418"/>
      <c r="HWM340" s="331"/>
      <c r="HWN340" s="332"/>
      <c r="HWO340" s="418"/>
      <c r="HWP340" s="223"/>
      <c r="HWQ340" s="223"/>
      <c r="HWR340" s="333"/>
      <c r="HWS340" s="333"/>
      <c r="HWT340" s="223"/>
      <c r="HWU340" s="418"/>
      <c r="HWV340" s="418"/>
      <c r="HWW340" s="331"/>
      <c r="HWX340" s="332"/>
      <c r="HWY340" s="418"/>
      <c r="HWZ340" s="223"/>
      <c r="HXA340" s="223"/>
      <c r="HXB340" s="333"/>
      <c r="HXC340" s="333"/>
      <c r="HXD340" s="223"/>
      <c r="HXE340" s="418"/>
      <c r="HXF340" s="418"/>
      <c r="HXG340" s="331"/>
      <c r="HXH340" s="332"/>
      <c r="HXI340" s="418"/>
      <c r="HXJ340" s="223"/>
      <c r="HXK340" s="223"/>
      <c r="HXL340" s="333"/>
      <c r="HXM340" s="333"/>
      <c r="HXN340" s="223"/>
      <c r="HXO340" s="418"/>
      <c r="HXP340" s="418"/>
      <c r="HXQ340" s="331"/>
      <c r="HXR340" s="332"/>
      <c r="HXS340" s="418"/>
      <c r="HXT340" s="223"/>
      <c r="HXU340" s="223"/>
      <c r="HXV340" s="333"/>
      <c r="HXW340" s="333"/>
      <c r="HXX340" s="223"/>
      <c r="HXY340" s="418"/>
      <c r="HXZ340" s="418"/>
      <c r="HYA340" s="331"/>
      <c r="HYB340" s="332"/>
      <c r="HYC340" s="418"/>
      <c r="HYD340" s="223"/>
      <c r="HYE340" s="223"/>
      <c r="HYF340" s="333"/>
      <c r="HYG340" s="333"/>
      <c r="HYH340" s="223"/>
      <c r="HYI340" s="418"/>
      <c r="HYJ340" s="418"/>
      <c r="HYK340" s="331"/>
      <c r="HYL340" s="332"/>
      <c r="HYM340" s="418"/>
      <c r="HYN340" s="223"/>
      <c r="HYO340" s="223"/>
      <c r="HYP340" s="333"/>
      <c r="HYQ340" s="333"/>
      <c r="HYR340" s="223"/>
      <c r="HYS340" s="418"/>
      <c r="HYT340" s="418"/>
      <c r="HYU340" s="331"/>
      <c r="HYV340" s="332"/>
      <c r="HYW340" s="418"/>
      <c r="HYX340" s="223"/>
      <c r="HYY340" s="223"/>
      <c r="HYZ340" s="333"/>
      <c r="HZA340" s="333"/>
      <c r="HZB340" s="223"/>
      <c r="HZC340" s="418"/>
      <c r="HZD340" s="418"/>
      <c r="HZE340" s="331"/>
      <c r="HZF340" s="332"/>
      <c r="HZG340" s="418"/>
      <c r="HZH340" s="223"/>
      <c r="HZI340" s="223"/>
      <c r="HZJ340" s="333"/>
      <c r="HZK340" s="333"/>
      <c r="HZL340" s="223"/>
      <c r="HZM340" s="418"/>
      <c r="HZN340" s="418"/>
      <c r="HZO340" s="331"/>
      <c r="HZP340" s="332"/>
      <c r="HZQ340" s="418"/>
      <c r="HZR340" s="223"/>
      <c r="HZS340" s="223"/>
      <c r="HZT340" s="333"/>
      <c r="HZU340" s="333"/>
      <c r="HZV340" s="223"/>
      <c r="HZW340" s="418"/>
      <c r="HZX340" s="418"/>
      <c r="HZY340" s="331"/>
      <c r="HZZ340" s="332"/>
      <c r="IAA340" s="418"/>
      <c r="IAB340" s="223"/>
      <c r="IAC340" s="223"/>
      <c r="IAD340" s="333"/>
      <c r="IAE340" s="333"/>
      <c r="IAF340" s="223"/>
      <c r="IAG340" s="418"/>
      <c r="IAH340" s="418"/>
      <c r="IAI340" s="331"/>
      <c r="IAJ340" s="332"/>
      <c r="IAK340" s="418"/>
      <c r="IAL340" s="223"/>
      <c r="IAM340" s="223"/>
      <c r="IAN340" s="333"/>
      <c r="IAO340" s="333"/>
      <c r="IAP340" s="223"/>
      <c r="IAQ340" s="418"/>
      <c r="IAR340" s="418"/>
      <c r="IAS340" s="331"/>
      <c r="IAT340" s="332"/>
      <c r="IAU340" s="418"/>
      <c r="IAV340" s="223"/>
      <c r="IAW340" s="223"/>
      <c r="IAX340" s="333"/>
      <c r="IAY340" s="333"/>
      <c r="IAZ340" s="223"/>
      <c r="IBA340" s="418"/>
      <c r="IBB340" s="418"/>
      <c r="IBC340" s="331"/>
      <c r="IBD340" s="332"/>
      <c r="IBE340" s="418"/>
      <c r="IBF340" s="223"/>
      <c r="IBG340" s="223"/>
      <c r="IBH340" s="333"/>
      <c r="IBI340" s="333"/>
      <c r="IBJ340" s="223"/>
      <c r="IBK340" s="418"/>
      <c r="IBL340" s="418"/>
      <c r="IBM340" s="331"/>
      <c r="IBN340" s="332"/>
      <c r="IBO340" s="418"/>
      <c r="IBP340" s="223"/>
      <c r="IBQ340" s="223"/>
      <c r="IBR340" s="333"/>
      <c r="IBS340" s="333"/>
      <c r="IBT340" s="223"/>
      <c r="IBU340" s="418"/>
      <c r="IBV340" s="418"/>
      <c r="IBW340" s="331"/>
      <c r="IBX340" s="332"/>
      <c r="IBY340" s="418"/>
      <c r="IBZ340" s="223"/>
      <c r="ICA340" s="223"/>
      <c r="ICB340" s="333"/>
      <c r="ICC340" s="333"/>
      <c r="ICD340" s="223"/>
      <c r="ICE340" s="418"/>
      <c r="ICF340" s="418"/>
      <c r="ICG340" s="331"/>
      <c r="ICH340" s="332"/>
      <c r="ICI340" s="418"/>
      <c r="ICJ340" s="223"/>
      <c r="ICK340" s="223"/>
      <c r="ICL340" s="333"/>
      <c r="ICM340" s="333"/>
      <c r="ICN340" s="223"/>
      <c r="ICO340" s="418"/>
      <c r="ICP340" s="418"/>
      <c r="ICQ340" s="331"/>
      <c r="ICR340" s="332"/>
      <c r="ICS340" s="418"/>
      <c r="ICT340" s="223"/>
      <c r="ICU340" s="223"/>
      <c r="ICV340" s="333"/>
      <c r="ICW340" s="333"/>
      <c r="ICX340" s="223"/>
      <c r="ICY340" s="418"/>
      <c r="ICZ340" s="418"/>
      <c r="IDA340" s="331"/>
      <c r="IDB340" s="332"/>
      <c r="IDC340" s="418"/>
      <c r="IDD340" s="223"/>
      <c r="IDE340" s="223"/>
      <c r="IDF340" s="333"/>
      <c r="IDG340" s="333"/>
      <c r="IDH340" s="223"/>
      <c r="IDI340" s="418"/>
      <c r="IDJ340" s="418"/>
      <c r="IDK340" s="331"/>
      <c r="IDL340" s="332"/>
      <c r="IDM340" s="418"/>
      <c r="IDN340" s="223"/>
      <c r="IDO340" s="223"/>
      <c r="IDP340" s="333"/>
      <c r="IDQ340" s="333"/>
      <c r="IDR340" s="223"/>
      <c r="IDS340" s="418"/>
      <c r="IDT340" s="418"/>
      <c r="IDU340" s="331"/>
      <c r="IDV340" s="332"/>
      <c r="IDW340" s="418"/>
      <c r="IDX340" s="223"/>
      <c r="IDY340" s="223"/>
      <c r="IDZ340" s="333"/>
      <c r="IEA340" s="333"/>
      <c r="IEB340" s="223"/>
      <c r="IEC340" s="418"/>
      <c r="IED340" s="418"/>
      <c r="IEE340" s="331"/>
      <c r="IEF340" s="332"/>
      <c r="IEG340" s="418"/>
      <c r="IEH340" s="223"/>
      <c r="IEI340" s="223"/>
      <c r="IEJ340" s="333"/>
      <c r="IEK340" s="333"/>
      <c r="IEL340" s="223"/>
      <c r="IEM340" s="418"/>
      <c r="IEN340" s="418"/>
      <c r="IEO340" s="331"/>
      <c r="IEP340" s="332"/>
      <c r="IEQ340" s="418"/>
      <c r="IER340" s="223"/>
      <c r="IES340" s="223"/>
      <c r="IET340" s="333"/>
      <c r="IEU340" s="333"/>
      <c r="IEV340" s="223"/>
      <c r="IEW340" s="418"/>
      <c r="IEX340" s="418"/>
      <c r="IEY340" s="331"/>
      <c r="IEZ340" s="332"/>
      <c r="IFA340" s="418"/>
      <c r="IFB340" s="223"/>
      <c r="IFC340" s="223"/>
      <c r="IFD340" s="333"/>
      <c r="IFE340" s="333"/>
      <c r="IFF340" s="223"/>
      <c r="IFG340" s="418"/>
      <c r="IFH340" s="418"/>
      <c r="IFI340" s="331"/>
      <c r="IFJ340" s="332"/>
      <c r="IFK340" s="418"/>
      <c r="IFL340" s="223"/>
      <c r="IFM340" s="223"/>
      <c r="IFN340" s="333"/>
      <c r="IFO340" s="333"/>
      <c r="IFP340" s="223"/>
      <c r="IFQ340" s="418"/>
      <c r="IFR340" s="418"/>
      <c r="IFS340" s="331"/>
      <c r="IFT340" s="332"/>
      <c r="IFU340" s="418"/>
      <c r="IFV340" s="223"/>
      <c r="IFW340" s="223"/>
      <c r="IFX340" s="333"/>
      <c r="IFY340" s="333"/>
      <c r="IFZ340" s="223"/>
      <c r="IGA340" s="418"/>
      <c r="IGB340" s="418"/>
      <c r="IGC340" s="331"/>
      <c r="IGD340" s="332"/>
      <c r="IGE340" s="418"/>
      <c r="IGF340" s="223"/>
      <c r="IGG340" s="223"/>
      <c r="IGH340" s="333"/>
      <c r="IGI340" s="333"/>
      <c r="IGJ340" s="223"/>
      <c r="IGK340" s="418"/>
      <c r="IGL340" s="418"/>
      <c r="IGM340" s="331"/>
      <c r="IGN340" s="332"/>
      <c r="IGO340" s="418"/>
      <c r="IGP340" s="223"/>
      <c r="IGQ340" s="223"/>
      <c r="IGR340" s="333"/>
      <c r="IGS340" s="333"/>
      <c r="IGT340" s="223"/>
      <c r="IGU340" s="418"/>
      <c r="IGV340" s="418"/>
      <c r="IGW340" s="331"/>
      <c r="IGX340" s="332"/>
      <c r="IGY340" s="418"/>
      <c r="IGZ340" s="223"/>
      <c r="IHA340" s="223"/>
      <c r="IHB340" s="333"/>
      <c r="IHC340" s="333"/>
      <c r="IHD340" s="223"/>
      <c r="IHE340" s="418"/>
      <c r="IHF340" s="418"/>
      <c r="IHG340" s="331"/>
      <c r="IHH340" s="332"/>
      <c r="IHI340" s="418"/>
      <c r="IHJ340" s="223"/>
      <c r="IHK340" s="223"/>
      <c r="IHL340" s="333"/>
      <c r="IHM340" s="333"/>
      <c r="IHN340" s="223"/>
      <c r="IHO340" s="418"/>
      <c r="IHP340" s="418"/>
      <c r="IHQ340" s="331"/>
      <c r="IHR340" s="332"/>
      <c r="IHS340" s="418"/>
      <c r="IHT340" s="223"/>
      <c r="IHU340" s="223"/>
      <c r="IHV340" s="333"/>
      <c r="IHW340" s="333"/>
      <c r="IHX340" s="223"/>
      <c r="IHY340" s="418"/>
      <c r="IHZ340" s="418"/>
      <c r="IIA340" s="331"/>
      <c r="IIB340" s="332"/>
      <c r="IIC340" s="418"/>
      <c r="IID340" s="223"/>
      <c r="IIE340" s="223"/>
      <c r="IIF340" s="333"/>
      <c r="IIG340" s="333"/>
      <c r="IIH340" s="223"/>
      <c r="III340" s="418"/>
      <c r="IIJ340" s="418"/>
      <c r="IIK340" s="331"/>
      <c r="IIL340" s="332"/>
      <c r="IIM340" s="418"/>
      <c r="IIN340" s="223"/>
      <c r="IIO340" s="223"/>
      <c r="IIP340" s="333"/>
      <c r="IIQ340" s="333"/>
      <c r="IIR340" s="223"/>
      <c r="IIS340" s="418"/>
      <c r="IIT340" s="418"/>
      <c r="IIU340" s="331"/>
      <c r="IIV340" s="332"/>
      <c r="IIW340" s="418"/>
      <c r="IIX340" s="223"/>
      <c r="IIY340" s="223"/>
      <c r="IIZ340" s="333"/>
      <c r="IJA340" s="333"/>
      <c r="IJB340" s="223"/>
      <c r="IJC340" s="418"/>
      <c r="IJD340" s="418"/>
      <c r="IJE340" s="331"/>
      <c r="IJF340" s="332"/>
      <c r="IJG340" s="418"/>
      <c r="IJH340" s="223"/>
      <c r="IJI340" s="223"/>
      <c r="IJJ340" s="333"/>
      <c r="IJK340" s="333"/>
      <c r="IJL340" s="223"/>
      <c r="IJM340" s="418"/>
      <c r="IJN340" s="418"/>
      <c r="IJO340" s="331"/>
      <c r="IJP340" s="332"/>
      <c r="IJQ340" s="418"/>
      <c r="IJR340" s="223"/>
      <c r="IJS340" s="223"/>
      <c r="IJT340" s="333"/>
      <c r="IJU340" s="333"/>
      <c r="IJV340" s="223"/>
      <c r="IJW340" s="418"/>
      <c r="IJX340" s="418"/>
      <c r="IJY340" s="331"/>
      <c r="IJZ340" s="332"/>
      <c r="IKA340" s="418"/>
      <c r="IKB340" s="223"/>
      <c r="IKC340" s="223"/>
      <c r="IKD340" s="333"/>
      <c r="IKE340" s="333"/>
      <c r="IKF340" s="223"/>
      <c r="IKG340" s="418"/>
      <c r="IKH340" s="418"/>
      <c r="IKI340" s="331"/>
      <c r="IKJ340" s="332"/>
      <c r="IKK340" s="418"/>
      <c r="IKL340" s="223"/>
      <c r="IKM340" s="223"/>
      <c r="IKN340" s="333"/>
      <c r="IKO340" s="333"/>
      <c r="IKP340" s="223"/>
      <c r="IKQ340" s="418"/>
      <c r="IKR340" s="418"/>
      <c r="IKS340" s="331"/>
      <c r="IKT340" s="332"/>
      <c r="IKU340" s="418"/>
      <c r="IKV340" s="223"/>
      <c r="IKW340" s="223"/>
      <c r="IKX340" s="333"/>
      <c r="IKY340" s="333"/>
      <c r="IKZ340" s="223"/>
      <c r="ILA340" s="418"/>
      <c r="ILB340" s="418"/>
      <c r="ILC340" s="331"/>
      <c r="ILD340" s="332"/>
      <c r="ILE340" s="418"/>
      <c r="ILF340" s="223"/>
      <c r="ILG340" s="223"/>
      <c r="ILH340" s="333"/>
      <c r="ILI340" s="333"/>
      <c r="ILJ340" s="223"/>
      <c r="ILK340" s="418"/>
      <c r="ILL340" s="418"/>
      <c r="ILM340" s="331"/>
      <c r="ILN340" s="332"/>
      <c r="ILO340" s="418"/>
      <c r="ILP340" s="223"/>
      <c r="ILQ340" s="223"/>
      <c r="ILR340" s="333"/>
      <c r="ILS340" s="333"/>
      <c r="ILT340" s="223"/>
      <c r="ILU340" s="418"/>
      <c r="ILV340" s="418"/>
      <c r="ILW340" s="331"/>
      <c r="ILX340" s="332"/>
      <c r="ILY340" s="418"/>
      <c r="ILZ340" s="223"/>
      <c r="IMA340" s="223"/>
      <c r="IMB340" s="333"/>
      <c r="IMC340" s="333"/>
      <c r="IMD340" s="223"/>
      <c r="IME340" s="418"/>
      <c r="IMF340" s="418"/>
      <c r="IMG340" s="331"/>
      <c r="IMH340" s="332"/>
      <c r="IMI340" s="418"/>
      <c r="IMJ340" s="223"/>
      <c r="IMK340" s="223"/>
      <c r="IML340" s="333"/>
      <c r="IMM340" s="333"/>
      <c r="IMN340" s="223"/>
      <c r="IMO340" s="418"/>
      <c r="IMP340" s="418"/>
      <c r="IMQ340" s="331"/>
      <c r="IMR340" s="332"/>
      <c r="IMS340" s="418"/>
      <c r="IMT340" s="223"/>
      <c r="IMU340" s="223"/>
      <c r="IMV340" s="333"/>
      <c r="IMW340" s="333"/>
      <c r="IMX340" s="223"/>
      <c r="IMY340" s="418"/>
      <c r="IMZ340" s="418"/>
      <c r="INA340" s="331"/>
      <c r="INB340" s="332"/>
      <c r="INC340" s="418"/>
      <c r="IND340" s="223"/>
      <c r="INE340" s="223"/>
      <c r="INF340" s="333"/>
      <c r="ING340" s="333"/>
      <c r="INH340" s="223"/>
      <c r="INI340" s="418"/>
      <c r="INJ340" s="418"/>
      <c r="INK340" s="331"/>
      <c r="INL340" s="332"/>
      <c r="INM340" s="418"/>
      <c r="INN340" s="223"/>
      <c r="INO340" s="223"/>
      <c r="INP340" s="333"/>
      <c r="INQ340" s="333"/>
      <c r="INR340" s="223"/>
      <c r="INS340" s="418"/>
      <c r="INT340" s="418"/>
      <c r="INU340" s="331"/>
      <c r="INV340" s="332"/>
      <c r="INW340" s="418"/>
      <c r="INX340" s="223"/>
      <c r="INY340" s="223"/>
      <c r="INZ340" s="333"/>
      <c r="IOA340" s="333"/>
      <c r="IOB340" s="223"/>
      <c r="IOC340" s="418"/>
      <c r="IOD340" s="418"/>
      <c r="IOE340" s="331"/>
      <c r="IOF340" s="332"/>
      <c r="IOG340" s="418"/>
      <c r="IOH340" s="223"/>
      <c r="IOI340" s="223"/>
      <c r="IOJ340" s="333"/>
      <c r="IOK340" s="333"/>
      <c r="IOL340" s="223"/>
      <c r="IOM340" s="418"/>
      <c r="ION340" s="418"/>
      <c r="IOO340" s="331"/>
      <c r="IOP340" s="332"/>
      <c r="IOQ340" s="418"/>
      <c r="IOR340" s="223"/>
      <c r="IOS340" s="223"/>
      <c r="IOT340" s="333"/>
      <c r="IOU340" s="333"/>
      <c r="IOV340" s="223"/>
      <c r="IOW340" s="418"/>
      <c r="IOX340" s="418"/>
      <c r="IOY340" s="331"/>
      <c r="IOZ340" s="332"/>
      <c r="IPA340" s="418"/>
      <c r="IPB340" s="223"/>
      <c r="IPC340" s="223"/>
      <c r="IPD340" s="333"/>
      <c r="IPE340" s="333"/>
      <c r="IPF340" s="223"/>
      <c r="IPG340" s="418"/>
      <c r="IPH340" s="418"/>
      <c r="IPI340" s="331"/>
      <c r="IPJ340" s="332"/>
      <c r="IPK340" s="418"/>
      <c r="IPL340" s="223"/>
      <c r="IPM340" s="223"/>
      <c r="IPN340" s="333"/>
      <c r="IPO340" s="333"/>
      <c r="IPP340" s="223"/>
      <c r="IPQ340" s="418"/>
      <c r="IPR340" s="418"/>
      <c r="IPS340" s="331"/>
      <c r="IPT340" s="332"/>
      <c r="IPU340" s="418"/>
      <c r="IPV340" s="223"/>
      <c r="IPW340" s="223"/>
      <c r="IPX340" s="333"/>
      <c r="IPY340" s="333"/>
      <c r="IPZ340" s="223"/>
      <c r="IQA340" s="418"/>
      <c r="IQB340" s="418"/>
      <c r="IQC340" s="331"/>
      <c r="IQD340" s="332"/>
      <c r="IQE340" s="418"/>
      <c r="IQF340" s="223"/>
      <c r="IQG340" s="223"/>
      <c r="IQH340" s="333"/>
      <c r="IQI340" s="333"/>
      <c r="IQJ340" s="223"/>
      <c r="IQK340" s="418"/>
      <c r="IQL340" s="418"/>
      <c r="IQM340" s="331"/>
      <c r="IQN340" s="332"/>
      <c r="IQO340" s="418"/>
      <c r="IQP340" s="223"/>
      <c r="IQQ340" s="223"/>
      <c r="IQR340" s="333"/>
      <c r="IQS340" s="333"/>
      <c r="IQT340" s="223"/>
      <c r="IQU340" s="418"/>
      <c r="IQV340" s="418"/>
      <c r="IQW340" s="331"/>
      <c r="IQX340" s="332"/>
      <c r="IQY340" s="418"/>
      <c r="IQZ340" s="223"/>
      <c r="IRA340" s="223"/>
      <c r="IRB340" s="333"/>
      <c r="IRC340" s="333"/>
      <c r="IRD340" s="223"/>
      <c r="IRE340" s="418"/>
      <c r="IRF340" s="418"/>
      <c r="IRG340" s="331"/>
      <c r="IRH340" s="332"/>
      <c r="IRI340" s="418"/>
      <c r="IRJ340" s="223"/>
      <c r="IRK340" s="223"/>
      <c r="IRL340" s="333"/>
      <c r="IRM340" s="333"/>
      <c r="IRN340" s="223"/>
      <c r="IRO340" s="418"/>
      <c r="IRP340" s="418"/>
      <c r="IRQ340" s="331"/>
      <c r="IRR340" s="332"/>
      <c r="IRS340" s="418"/>
      <c r="IRT340" s="223"/>
      <c r="IRU340" s="223"/>
      <c r="IRV340" s="333"/>
      <c r="IRW340" s="333"/>
      <c r="IRX340" s="223"/>
      <c r="IRY340" s="418"/>
      <c r="IRZ340" s="418"/>
      <c r="ISA340" s="331"/>
      <c r="ISB340" s="332"/>
      <c r="ISC340" s="418"/>
      <c r="ISD340" s="223"/>
      <c r="ISE340" s="223"/>
      <c r="ISF340" s="333"/>
      <c r="ISG340" s="333"/>
      <c r="ISH340" s="223"/>
      <c r="ISI340" s="418"/>
      <c r="ISJ340" s="418"/>
      <c r="ISK340" s="331"/>
      <c r="ISL340" s="332"/>
      <c r="ISM340" s="418"/>
      <c r="ISN340" s="223"/>
      <c r="ISO340" s="223"/>
      <c r="ISP340" s="333"/>
      <c r="ISQ340" s="333"/>
      <c r="ISR340" s="223"/>
      <c r="ISS340" s="418"/>
      <c r="IST340" s="418"/>
      <c r="ISU340" s="331"/>
      <c r="ISV340" s="332"/>
      <c r="ISW340" s="418"/>
      <c r="ISX340" s="223"/>
      <c r="ISY340" s="223"/>
      <c r="ISZ340" s="333"/>
      <c r="ITA340" s="333"/>
      <c r="ITB340" s="223"/>
      <c r="ITC340" s="418"/>
      <c r="ITD340" s="418"/>
      <c r="ITE340" s="331"/>
      <c r="ITF340" s="332"/>
      <c r="ITG340" s="418"/>
      <c r="ITH340" s="223"/>
      <c r="ITI340" s="223"/>
      <c r="ITJ340" s="333"/>
      <c r="ITK340" s="333"/>
      <c r="ITL340" s="223"/>
      <c r="ITM340" s="418"/>
      <c r="ITN340" s="418"/>
      <c r="ITO340" s="331"/>
      <c r="ITP340" s="332"/>
      <c r="ITQ340" s="418"/>
      <c r="ITR340" s="223"/>
      <c r="ITS340" s="223"/>
      <c r="ITT340" s="333"/>
      <c r="ITU340" s="333"/>
      <c r="ITV340" s="223"/>
      <c r="ITW340" s="418"/>
      <c r="ITX340" s="418"/>
      <c r="ITY340" s="331"/>
      <c r="ITZ340" s="332"/>
      <c r="IUA340" s="418"/>
      <c r="IUB340" s="223"/>
      <c r="IUC340" s="223"/>
      <c r="IUD340" s="333"/>
      <c r="IUE340" s="333"/>
      <c r="IUF340" s="223"/>
      <c r="IUG340" s="418"/>
      <c r="IUH340" s="418"/>
      <c r="IUI340" s="331"/>
      <c r="IUJ340" s="332"/>
      <c r="IUK340" s="418"/>
      <c r="IUL340" s="223"/>
      <c r="IUM340" s="223"/>
      <c r="IUN340" s="333"/>
      <c r="IUO340" s="333"/>
      <c r="IUP340" s="223"/>
      <c r="IUQ340" s="418"/>
      <c r="IUR340" s="418"/>
      <c r="IUS340" s="331"/>
      <c r="IUT340" s="332"/>
      <c r="IUU340" s="418"/>
      <c r="IUV340" s="223"/>
      <c r="IUW340" s="223"/>
      <c r="IUX340" s="333"/>
      <c r="IUY340" s="333"/>
      <c r="IUZ340" s="223"/>
      <c r="IVA340" s="418"/>
      <c r="IVB340" s="418"/>
      <c r="IVC340" s="331"/>
      <c r="IVD340" s="332"/>
      <c r="IVE340" s="418"/>
      <c r="IVF340" s="223"/>
      <c r="IVG340" s="223"/>
      <c r="IVH340" s="333"/>
      <c r="IVI340" s="333"/>
      <c r="IVJ340" s="223"/>
      <c r="IVK340" s="418"/>
      <c r="IVL340" s="418"/>
      <c r="IVM340" s="331"/>
      <c r="IVN340" s="332"/>
      <c r="IVO340" s="418"/>
      <c r="IVP340" s="223"/>
      <c r="IVQ340" s="223"/>
      <c r="IVR340" s="333"/>
      <c r="IVS340" s="333"/>
      <c r="IVT340" s="223"/>
      <c r="IVU340" s="418"/>
      <c r="IVV340" s="418"/>
      <c r="IVW340" s="331"/>
      <c r="IVX340" s="332"/>
      <c r="IVY340" s="418"/>
      <c r="IVZ340" s="223"/>
      <c r="IWA340" s="223"/>
      <c r="IWB340" s="333"/>
      <c r="IWC340" s="333"/>
      <c r="IWD340" s="223"/>
      <c r="IWE340" s="418"/>
      <c r="IWF340" s="418"/>
      <c r="IWG340" s="331"/>
      <c r="IWH340" s="332"/>
      <c r="IWI340" s="418"/>
      <c r="IWJ340" s="223"/>
      <c r="IWK340" s="223"/>
      <c r="IWL340" s="333"/>
      <c r="IWM340" s="333"/>
      <c r="IWN340" s="223"/>
      <c r="IWO340" s="418"/>
      <c r="IWP340" s="418"/>
      <c r="IWQ340" s="331"/>
      <c r="IWR340" s="332"/>
      <c r="IWS340" s="418"/>
      <c r="IWT340" s="223"/>
      <c r="IWU340" s="223"/>
      <c r="IWV340" s="333"/>
      <c r="IWW340" s="333"/>
      <c r="IWX340" s="223"/>
      <c r="IWY340" s="418"/>
      <c r="IWZ340" s="418"/>
      <c r="IXA340" s="331"/>
      <c r="IXB340" s="332"/>
      <c r="IXC340" s="418"/>
      <c r="IXD340" s="223"/>
      <c r="IXE340" s="223"/>
      <c r="IXF340" s="333"/>
      <c r="IXG340" s="333"/>
      <c r="IXH340" s="223"/>
      <c r="IXI340" s="418"/>
      <c r="IXJ340" s="418"/>
      <c r="IXK340" s="331"/>
      <c r="IXL340" s="332"/>
      <c r="IXM340" s="418"/>
      <c r="IXN340" s="223"/>
      <c r="IXO340" s="223"/>
      <c r="IXP340" s="333"/>
      <c r="IXQ340" s="333"/>
      <c r="IXR340" s="223"/>
      <c r="IXS340" s="418"/>
      <c r="IXT340" s="418"/>
      <c r="IXU340" s="331"/>
      <c r="IXV340" s="332"/>
      <c r="IXW340" s="418"/>
      <c r="IXX340" s="223"/>
      <c r="IXY340" s="223"/>
      <c r="IXZ340" s="333"/>
      <c r="IYA340" s="333"/>
      <c r="IYB340" s="223"/>
      <c r="IYC340" s="418"/>
      <c r="IYD340" s="418"/>
      <c r="IYE340" s="331"/>
      <c r="IYF340" s="332"/>
      <c r="IYG340" s="418"/>
      <c r="IYH340" s="223"/>
      <c r="IYI340" s="223"/>
      <c r="IYJ340" s="333"/>
      <c r="IYK340" s="333"/>
      <c r="IYL340" s="223"/>
      <c r="IYM340" s="418"/>
      <c r="IYN340" s="418"/>
      <c r="IYO340" s="331"/>
      <c r="IYP340" s="332"/>
      <c r="IYQ340" s="418"/>
      <c r="IYR340" s="223"/>
      <c r="IYS340" s="223"/>
      <c r="IYT340" s="333"/>
      <c r="IYU340" s="333"/>
      <c r="IYV340" s="223"/>
      <c r="IYW340" s="418"/>
      <c r="IYX340" s="418"/>
      <c r="IYY340" s="331"/>
      <c r="IYZ340" s="332"/>
      <c r="IZA340" s="418"/>
      <c r="IZB340" s="223"/>
      <c r="IZC340" s="223"/>
      <c r="IZD340" s="333"/>
      <c r="IZE340" s="333"/>
      <c r="IZF340" s="223"/>
      <c r="IZG340" s="418"/>
      <c r="IZH340" s="418"/>
      <c r="IZI340" s="331"/>
      <c r="IZJ340" s="332"/>
      <c r="IZK340" s="418"/>
      <c r="IZL340" s="223"/>
      <c r="IZM340" s="223"/>
      <c r="IZN340" s="333"/>
      <c r="IZO340" s="333"/>
      <c r="IZP340" s="223"/>
      <c r="IZQ340" s="418"/>
      <c r="IZR340" s="418"/>
      <c r="IZS340" s="331"/>
      <c r="IZT340" s="332"/>
      <c r="IZU340" s="418"/>
      <c r="IZV340" s="223"/>
      <c r="IZW340" s="223"/>
      <c r="IZX340" s="333"/>
      <c r="IZY340" s="333"/>
      <c r="IZZ340" s="223"/>
      <c r="JAA340" s="418"/>
      <c r="JAB340" s="418"/>
      <c r="JAC340" s="331"/>
      <c r="JAD340" s="332"/>
      <c r="JAE340" s="418"/>
      <c r="JAF340" s="223"/>
      <c r="JAG340" s="223"/>
      <c r="JAH340" s="333"/>
      <c r="JAI340" s="333"/>
      <c r="JAJ340" s="223"/>
      <c r="JAK340" s="418"/>
      <c r="JAL340" s="418"/>
      <c r="JAM340" s="331"/>
      <c r="JAN340" s="332"/>
      <c r="JAO340" s="418"/>
      <c r="JAP340" s="223"/>
      <c r="JAQ340" s="223"/>
      <c r="JAR340" s="333"/>
      <c r="JAS340" s="333"/>
      <c r="JAT340" s="223"/>
      <c r="JAU340" s="418"/>
      <c r="JAV340" s="418"/>
      <c r="JAW340" s="331"/>
      <c r="JAX340" s="332"/>
      <c r="JAY340" s="418"/>
      <c r="JAZ340" s="223"/>
      <c r="JBA340" s="223"/>
      <c r="JBB340" s="333"/>
      <c r="JBC340" s="333"/>
      <c r="JBD340" s="223"/>
      <c r="JBE340" s="418"/>
      <c r="JBF340" s="418"/>
      <c r="JBG340" s="331"/>
      <c r="JBH340" s="332"/>
      <c r="JBI340" s="418"/>
      <c r="JBJ340" s="223"/>
      <c r="JBK340" s="223"/>
      <c r="JBL340" s="333"/>
      <c r="JBM340" s="333"/>
      <c r="JBN340" s="223"/>
      <c r="JBO340" s="418"/>
      <c r="JBP340" s="418"/>
      <c r="JBQ340" s="331"/>
      <c r="JBR340" s="332"/>
      <c r="JBS340" s="418"/>
      <c r="JBT340" s="223"/>
      <c r="JBU340" s="223"/>
      <c r="JBV340" s="333"/>
      <c r="JBW340" s="333"/>
      <c r="JBX340" s="223"/>
      <c r="JBY340" s="418"/>
      <c r="JBZ340" s="418"/>
      <c r="JCA340" s="331"/>
      <c r="JCB340" s="332"/>
      <c r="JCC340" s="418"/>
      <c r="JCD340" s="223"/>
      <c r="JCE340" s="223"/>
      <c r="JCF340" s="333"/>
      <c r="JCG340" s="333"/>
      <c r="JCH340" s="223"/>
      <c r="JCI340" s="418"/>
      <c r="JCJ340" s="418"/>
      <c r="JCK340" s="331"/>
      <c r="JCL340" s="332"/>
      <c r="JCM340" s="418"/>
      <c r="JCN340" s="223"/>
      <c r="JCO340" s="223"/>
      <c r="JCP340" s="333"/>
      <c r="JCQ340" s="333"/>
      <c r="JCR340" s="223"/>
      <c r="JCS340" s="418"/>
      <c r="JCT340" s="418"/>
      <c r="JCU340" s="331"/>
      <c r="JCV340" s="332"/>
      <c r="JCW340" s="418"/>
      <c r="JCX340" s="223"/>
      <c r="JCY340" s="223"/>
      <c r="JCZ340" s="333"/>
      <c r="JDA340" s="333"/>
      <c r="JDB340" s="223"/>
      <c r="JDC340" s="418"/>
      <c r="JDD340" s="418"/>
      <c r="JDE340" s="331"/>
      <c r="JDF340" s="332"/>
      <c r="JDG340" s="418"/>
      <c r="JDH340" s="223"/>
      <c r="JDI340" s="223"/>
      <c r="JDJ340" s="333"/>
      <c r="JDK340" s="333"/>
      <c r="JDL340" s="223"/>
      <c r="JDM340" s="418"/>
      <c r="JDN340" s="418"/>
      <c r="JDO340" s="331"/>
      <c r="JDP340" s="332"/>
      <c r="JDQ340" s="418"/>
      <c r="JDR340" s="223"/>
      <c r="JDS340" s="223"/>
      <c r="JDT340" s="333"/>
      <c r="JDU340" s="333"/>
      <c r="JDV340" s="223"/>
      <c r="JDW340" s="418"/>
      <c r="JDX340" s="418"/>
      <c r="JDY340" s="331"/>
      <c r="JDZ340" s="332"/>
      <c r="JEA340" s="418"/>
      <c r="JEB340" s="223"/>
      <c r="JEC340" s="223"/>
      <c r="JED340" s="333"/>
      <c r="JEE340" s="333"/>
      <c r="JEF340" s="223"/>
      <c r="JEG340" s="418"/>
      <c r="JEH340" s="418"/>
      <c r="JEI340" s="331"/>
      <c r="JEJ340" s="332"/>
      <c r="JEK340" s="418"/>
      <c r="JEL340" s="223"/>
      <c r="JEM340" s="223"/>
      <c r="JEN340" s="333"/>
      <c r="JEO340" s="333"/>
      <c r="JEP340" s="223"/>
      <c r="JEQ340" s="418"/>
      <c r="JER340" s="418"/>
      <c r="JES340" s="331"/>
      <c r="JET340" s="332"/>
      <c r="JEU340" s="418"/>
      <c r="JEV340" s="223"/>
      <c r="JEW340" s="223"/>
      <c r="JEX340" s="333"/>
      <c r="JEY340" s="333"/>
      <c r="JEZ340" s="223"/>
      <c r="JFA340" s="418"/>
      <c r="JFB340" s="418"/>
      <c r="JFC340" s="331"/>
      <c r="JFD340" s="332"/>
      <c r="JFE340" s="418"/>
      <c r="JFF340" s="223"/>
      <c r="JFG340" s="223"/>
      <c r="JFH340" s="333"/>
      <c r="JFI340" s="333"/>
      <c r="JFJ340" s="223"/>
      <c r="JFK340" s="418"/>
      <c r="JFL340" s="418"/>
      <c r="JFM340" s="331"/>
      <c r="JFN340" s="332"/>
      <c r="JFO340" s="418"/>
      <c r="JFP340" s="223"/>
      <c r="JFQ340" s="223"/>
      <c r="JFR340" s="333"/>
      <c r="JFS340" s="333"/>
      <c r="JFT340" s="223"/>
      <c r="JFU340" s="418"/>
      <c r="JFV340" s="418"/>
      <c r="JFW340" s="331"/>
      <c r="JFX340" s="332"/>
      <c r="JFY340" s="418"/>
      <c r="JFZ340" s="223"/>
      <c r="JGA340" s="223"/>
      <c r="JGB340" s="333"/>
      <c r="JGC340" s="333"/>
      <c r="JGD340" s="223"/>
      <c r="JGE340" s="418"/>
      <c r="JGF340" s="418"/>
      <c r="JGG340" s="331"/>
      <c r="JGH340" s="332"/>
      <c r="JGI340" s="418"/>
      <c r="JGJ340" s="223"/>
      <c r="JGK340" s="223"/>
      <c r="JGL340" s="333"/>
      <c r="JGM340" s="333"/>
      <c r="JGN340" s="223"/>
      <c r="JGO340" s="418"/>
      <c r="JGP340" s="418"/>
      <c r="JGQ340" s="331"/>
      <c r="JGR340" s="332"/>
      <c r="JGS340" s="418"/>
      <c r="JGT340" s="223"/>
      <c r="JGU340" s="223"/>
      <c r="JGV340" s="333"/>
      <c r="JGW340" s="333"/>
      <c r="JGX340" s="223"/>
      <c r="JGY340" s="418"/>
      <c r="JGZ340" s="418"/>
      <c r="JHA340" s="331"/>
      <c r="JHB340" s="332"/>
      <c r="JHC340" s="418"/>
      <c r="JHD340" s="223"/>
      <c r="JHE340" s="223"/>
      <c r="JHF340" s="333"/>
      <c r="JHG340" s="333"/>
      <c r="JHH340" s="223"/>
      <c r="JHI340" s="418"/>
      <c r="JHJ340" s="418"/>
      <c r="JHK340" s="331"/>
      <c r="JHL340" s="332"/>
      <c r="JHM340" s="418"/>
      <c r="JHN340" s="223"/>
      <c r="JHO340" s="223"/>
      <c r="JHP340" s="333"/>
      <c r="JHQ340" s="333"/>
      <c r="JHR340" s="223"/>
      <c r="JHS340" s="418"/>
      <c r="JHT340" s="418"/>
      <c r="JHU340" s="331"/>
      <c r="JHV340" s="332"/>
      <c r="JHW340" s="418"/>
      <c r="JHX340" s="223"/>
      <c r="JHY340" s="223"/>
      <c r="JHZ340" s="333"/>
      <c r="JIA340" s="333"/>
      <c r="JIB340" s="223"/>
      <c r="JIC340" s="418"/>
      <c r="JID340" s="418"/>
      <c r="JIE340" s="331"/>
      <c r="JIF340" s="332"/>
      <c r="JIG340" s="418"/>
      <c r="JIH340" s="223"/>
      <c r="JII340" s="223"/>
      <c r="JIJ340" s="333"/>
      <c r="JIK340" s="333"/>
      <c r="JIL340" s="223"/>
      <c r="JIM340" s="418"/>
      <c r="JIN340" s="418"/>
      <c r="JIO340" s="331"/>
      <c r="JIP340" s="332"/>
      <c r="JIQ340" s="418"/>
      <c r="JIR340" s="223"/>
      <c r="JIS340" s="223"/>
      <c r="JIT340" s="333"/>
      <c r="JIU340" s="333"/>
      <c r="JIV340" s="223"/>
      <c r="JIW340" s="418"/>
      <c r="JIX340" s="418"/>
      <c r="JIY340" s="331"/>
      <c r="JIZ340" s="332"/>
      <c r="JJA340" s="418"/>
      <c r="JJB340" s="223"/>
      <c r="JJC340" s="223"/>
      <c r="JJD340" s="333"/>
      <c r="JJE340" s="333"/>
      <c r="JJF340" s="223"/>
      <c r="JJG340" s="418"/>
      <c r="JJH340" s="418"/>
      <c r="JJI340" s="331"/>
      <c r="JJJ340" s="332"/>
      <c r="JJK340" s="418"/>
      <c r="JJL340" s="223"/>
      <c r="JJM340" s="223"/>
      <c r="JJN340" s="333"/>
      <c r="JJO340" s="333"/>
      <c r="JJP340" s="223"/>
      <c r="JJQ340" s="418"/>
      <c r="JJR340" s="418"/>
      <c r="JJS340" s="331"/>
      <c r="JJT340" s="332"/>
      <c r="JJU340" s="418"/>
      <c r="JJV340" s="223"/>
      <c r="JJW340" s="223"/>
      <c r="JJX340" s="333"/>
      <c r="JJY340" s="333"/>
      <c r="JJZ340" s="223"/>
      <c r="JKA340" s="418"/>
      <c r="JKB340" s="418"/>
      <c r="JKC340" s="331"/>
      <c r="JKD340" s="332"/>
      <c r="JKE340" s="418"/>
      <c r="JKF340" s="223"/>
      <c r="JKG340" s="223"/>
      <c r="JKH340" s="333"/>
      <c r="JKI340" s="333"/>
      <c r="JKJ340" s="223"/>
      <c r="JKK340" s="418"/>
      <c r="JKL340" s="418"/>
      <c r="JKM340" s="331"/>
      <c r="JKN340" s="332"/>
      <c r="JKO340" s="418"/>
      <c r="JKP340" s="223"/>
      <c r="JKQ340" s="223"/>
      <c r="JKR340" s="333"/>
      <c r="JKS340" s="333"/>
      <c r="JKT340" s="223"/>
      <c r="JKU340" s="418"/>
      <c r="JKV340" s="418"/>
      <c r="JKW340" s="331"/>
      <c r="JKX340" s="332"/>
      <c r="JKY340" s="418"/>
      <c r="JKZ340" s="223"/>
      <c r="JLA340" s="223"/>
      <c r="JLB340" s="333"/>
      <c r="JLC340" s="333"/>
      <c r="JLD340" s="223"/>
      <c r="JLE340" s="418"/>
      <c r="JLF340" s="418"/>
      <c r="JLG340" s="331"/>
      <c r="JLH340" s="332"/>
      <c r="JLI340" s="418"/>
      <c r="JLJ340" s="223"/>
      <c r="JLK340" s="223"/>
      <c r="JLL340" s="333"/>
      <c r="JLM340" s="333"/>
      <c r="JLN340" s="223"/>
      <c r="JLO340" s="418"/>
      <c r="JLP340" s="418"/>
      <c r="JLQ340" s="331"/>
      <c r="JLR340" s="332"/>
      <c r="JLS340" s="418"/>
      <c r="JLT340" s="223"/>
      <c r="JLU340" s="223"/>
      <c r="JLV340" s="333"/>
      <c r="JLW340" s="333"/>
      <c r="JLX340" s="223"/>
      <c r="JLY340" s="418"/>
      <c r="JLZ340" s="418"/>
      <c r="JMA340" s="331"/>
      <c r="JMB340" s="332"/>
      <c r="JMC340" s="418"/>
      <c r="JMD340" s="223"/>
      <c r="JME340" s="223"/>
      <c r="JMF340" s="333"/>
      <c r="JMG340" s="333"/>
      <c r="JMH340" s="223"/>
      <c r="JMI340" s="418"/>
      <c r="JMJ340" s="418"/>
      <c r="JMK340" s="331"/>
      <c r="JML340" s="332"/>
      <c r="JMM340" s="418"/>
      <c r="JMN340" s="223"/>
      <c r="JMO340" s="223"/>
      <c r="JMP340" s="333"/>
      <c r="JMQ340" s="333"/>
      <c r="JMR340" s="223"/>
      <c r="JMS340" s="418"/>
      <c r="JMT340" s="418"/>
      <c r="JMU340" s="331"/>
      <c r="JMV340" s="332"/>
      <c r="JMW340" s="418"/>
      <c r="JMX340" s="223"/>
      <c r="JMY340" s="223"/>
      <c r="JMZ340" s="333"/>
      <c r="JNA340" s="333"/>
      <c r="JNB340" s="223"/>
      <c r="JNC340" s="418"/>
      <c r="JND340" s="418"/>
      <c r="JNE340" s="331"/>
      <c r="JNF340" s="332"/>
      <c r="JNG340" s="418"/>
      <c r="JNH340" s="223"/>
      <c r="JNI340" s="223"/>
      <c r="JNJ340" s="333"/>
      <c r="JNK340" s="333"/>
      <c r="JNL340" s="223"/>
      <c r="JNM340" s="418"/>
      <c r="JNN340" s="418"/>
      <c r="JNO340" s="331"/>
      <c r="JNP340" s="332"/>
      <c r="JNQ340" s="418"/>
      <c r="JNR340" s="223"/>
      <c r="JNS340" s="223"/>
      <c r="JNT340" s="333"/>
      <c r="JNU340" s="333"/>
      <c r="JNV340" s="223"/>
      <c r="JNW340" s="418"/>
      <c r="JNX340" s="418"/>
      <c r="JNY340" s="331"/>
      <c r="JNZ340" s="332"/>
      <c r="JOA340" s="418"/>
      <c r="JOB340" s="223"/>
      <c r="JOC340" s="223"/>
      <c r="JOD340" s="333"/>
      <c r="JOE340" s="333"/>
      <c r="JOF340" s="223"/>
      <c r="JOG340" s="418"/>
      <c r="JOH340" s="418"/>
      <c r="JOI340" s="331"/>
      <c r="JOJ340" s="332"/>
      <c r="JOK340" s="418"/>
      <c r="JOL340" s="223"/>
      <c r="JOM340" s="223"/>
      <c r="JON340" s="333"/>
      <c r="JOO340" s="333"/>
      <c r="JOP340" s="223"/>
      <c r="JOQ340" s="418"/>
      <c r="JOR340" s="418"/>
      <c r="JOS340" s="331"/>
      <c r="JOT340" s="332"/>
      <c r="JOU340" s="418"/>
      <c r="JOV340" s="223"/>
      <c r="JOW340" s="223"/>
      <c r="JOX340" s="333"/>
      <c r="JOY340" s="333"/>
      <c r="JOZ340" s="223"/>
      <c r="JPA340" s="418"/>
      <c r="JPB340" s="418"/>
      <c r="JPC340" s="331"/>
      <c r="JPD340" s="332"/>
      <c r="JPE340" s="418"/>
      <c r="JPF340" s="223"/>
      <c r="JPG340" s="223"/>
      <c r="JPH340" s="333"/>
      <c r="JPI340" s="333"/>
      <c r="JPJ340" s="223"/>
      <c r="JPK340" s="418"/>
      <c r="JPL340" s="418"/>
      <c r="JPM340" s="331"/>
      <c r="JPN340" s="332"/>
      <c r="JPO340" s="418"/>
      <c r="JPP340" s="223"/>
      <c r="JPQ340" s="223"/>
      <c r="JPR340" s="333"/>
      <c r="JPS340" s="333"/>
      <c r="JPT340" s="223"/>
      <c r="JPU340" s="418"/>
      <c r="JPV340" s="418"/>
      <c r="JPW340" s="331"/>
      <c r="JPX340" s="332"/>
      <c r="JPY340" s="418"/>
      <c r="JPZ340" s="223"/>
      <c r="JQA340" s="223"/>
      <c r="JQB340" s="333"/>
      <c r="JQC340" s="333"/>
      <c r="JQD340" s="223"/>
      <c r="JQE340" s="418"/>
      <c r="JQF340" s="418"/>
      <c r="JQG340" s="331"/>
      <c r="JQH340" s="332"/>
      <c r="JQI340" s="418"/>
      <c r="JQJ340" s="223"/>
      <c r="JQK340" s="223"/>
      <c r="JQL340" s="333"/>
      <c r="JQM340" s="333"/>
      <c r="JQN340" s="223"/>
      <c r="JQO340" s="418"/>
      <c r="JQP340" s="418"/>
      <c r="JQQ340" s="331"/>
      <c r="JQR340" s="332"/>
      <c r="JQS340" s="418"/>
      <c r="JQT340" s="223"/>
      <c r="JQU340" s="223"/>
      <c r="JQV340" s="333"/>
      <c r="JQW340" s="333"/>
      <c r="JQX340" s="223"/>
      <c r="JQY340" s="418"/>
      <c r="JQZ340" s="418"/>
      <c r="JRA340" s="331"/>
      <c r="JRB340" s="332"/>
      <c r="JRC340" s="418"/>
      <c r="JRD340" s="223"/>
      <c r="JRE340" s="223"/>
      <c r="JRF340" s="333"/>
      <c r="JRG340" s="333"/>
      <c r="JRH340" s="223"/>
      <c r="JRI340" s="418"/>
      <c r="JRJ340" s="418"/>
      <c r="JRK340" s="331"/>
      <c r="JRL340" s="332"/>
      <c r="JRM340" s="418"/>
      <c r="JRN340" s="223"/>
      <c r="JRO340" s="223"/>
      <c r="JRP340" s="333"/>
      <c r="JRQ340" s="333"/>
      <c r="JRR340" s="223"/>
      <c r="JRS340" s="418"/>
      <c r="JRT340" s="418"/>
      <c r="JRU340" s="331"/>
      <c r="JRV340" s="332"/>
      <c r="JRW340" s="418"/>
      <c r="JRX340" s="223"/>
      <c r="JRY340" s="223"/>
      <c r="JRZ340" s="333"/>
      <c r="JSA340" s="333"/>
      <c r="JSB340" s="223"/>
      <c r="JSC340" s="418"/>
      <c r="JSD340" s="418"/>
      <c r="JSE340" s="331"/>
      <c r="JSF340" s="332"/>
      <c r="JSG340" s="418"/>
      <c r="JSH340" s="223"/>
      <c r="JSI340" s="223"/>
      <c r="JSJ340" s="333"/>
      <c r="JSK340" s="333"/>
      <c r="JSL340" s="223"/>
      <c r="JSM340" s="418"/>
      <c r="JSN340" s="418"/>
      <c r="JSO340" s="331"/>
      <c r="JSP340" s="332"/>
      <c r="JSQ340" s="418"/>
      <c r="JSR340" s="223"/>
      <c r="JSS340" s="223"/>
      <c r="JST340" s="333"/>
      <c r="JSU340" s="333"/>
      <c r="JSV340" s="223"/>
      <c r="JSW340" s="418"/>
      <c r="JSX340" s="418"/>
      <c r="JSY340" s="331"/>
      <c r="JSZ340" s="332"/>
      <c r="JTA340" s="418"/>
      <c r="JTB340" s="223"/>
      <c r="JTC340" s="223"/>
      <c r="JTD340" s="333"/>
      <c r="JTE340" s="333"/>
      <c r="JTF340" s="223"/>
      <c r="JTG340" s="418"/>
      <c r="JTH340" s="418"/>
      <c r="JTI340" s="331"/>
      <c r="JTJ340" s="332"/>
      <c r="JTK340" s="418"/>
      <c r="JTL340" s="223"/>
      <c r="JTM340" s="223"/>
      <c r="JTN340" s="333"/>
      <c r="JTO340" s="333"/>
      <c r="JTP340" s="223"/>
      <c r="JTQ340" s="418"/>
      <c r="JTR340" s="418"/>
      <c r="JTS340" s="331"/>
      <c r="JTT340" s="332"/>
      <c r="JTU340" s="418"/>
      <c r="JTV340" s="223"/>
      <c r="JTW340" s="223"/>
      <c r="JTX340" s="333"/>
      <c r="JTY340" s="333"/>
      <c r="JTZ340" s="223"/>
      <c r="JUA340" s="418"/>
      <c r="JUB340" s="418"/>
      <c r="JUC340" s="331"/>
      <c r="JUD340" s="332"/>
      <c r="JUE340" s="418"/>
      <c r="JUF340" s="223"/>
      <c r="JUG340" s="223"/>
      <c r="JUH340" s="333"/>
      <c r="JUI340" s="333"/>
      <c r="JUJ340" s="223"/>
      <c r="JUK340" s="418"/>
      <c r="JUL340" s="418"/>
      <c r="JUM340" s="331"/>
      <c r="JUN340" s="332"/>
      <c r="JUO340" s="418"/>
      <c r="JUP340" s="223"/>
      <c r="JUQ340" s="223"/>
      <c r="JUR340" s="333"/>
      <c r="JUS340" s="333"/>
      <c r="JUT340" s="223"/>
      <c r="JUU340" s="418"/>
      <c r="JUV340" s="418"/>
      <c r="JUW340" s="331"/>
      <c r="JUX340" s="332"/>
      <c r="JUY340" s="418"/>
      <c r="JUZ340" s="223"/>
      <c r="JVA340" s="223"/>
      <c r="JVB340" s="333"/>
      <c r="JVC340" s="333"/>
      <c r="JVD340" s="223"/>
      <c r="JVE340" s="418"/>
      <c r="JVF340" s="418"/>
      <c r="JVG340" s="331"/>
      <c r="JVH340" s="332"/>
      <c r="JVI340" s="418"/>
      <c r="JVJ340" s="223"/>
      <c r="JVK340" s="223"/>
      <c r="JVL340" s="333"/>
      <c r="JVM340" s="333"/>
      <c r="JVN340" s="223"/>
      <c r="JVO340" s="418"/>
      <c r="JVP340" s="418"/>
      <c r="JVQ340" s="331"/>
      <c r="JVR340" s="332"/>
      <c r="JVS340" s="418"/>
      <c r="JVT340" s="223"/>
      <c r="JVU340" s="223"/>
      <c r="JVV340" s="333"/>
      <c r="JVW340" s="333"/>
      <c r="JVX340" s="223"/>
      <c r="JVY340" s="418"/>
      <c r="JVZ340" s="418"/>
      <c r="JWA340" s="331"/>
      <c r="JWB340" s="332"/>
      <c r="JWC340" s="418"/>
      <c r="JWD340" s="223"/>
      <c r="JWE340" s="223"/>
      <c r="JWF340" s="333"/>
      <c r="JWG340" s="333"/>
      <c r="JWH340" s="223"/>
      <c r="JWI340" s="418"/>
      <c r="JWJ340" s="418"/>
      <c r="JWK340" s="331"/>
      <c r="JWL340" s="332"/>
      <c r="JWM340" s="418"/>
      <c r="JWN340" s="223"/>
      <c r="JWO340" s="223"/>
      <c r="JWP340" s="333"/>
      <c r="JWQ340" s="333"/>
      <c r="JWR340" s="223"/>
      <c r="JWS340" s="418"/>
      <c r="JWT340" s="418"/>
      <c r="JWU340" s="331"/>
      <c r="JWV340" s="332"/>
      <c r="JWW340" s="418"/>
      <c r="JWX340" s="223"/>
      <c r="JWY340" s="223"/>
      <c r="JWZ340" s="333"/>
      <c r="JXA340" s="333"/>
      <c r="JXB340" s="223"/>
      <c r="JXC340" s="418"/>
      <c r="JXD340" s="418"/>
      <c r="JXE340" s="331"/>
      <c r="JXF340" s="332"/>
      <c r="JXG340" s="418"/>
      <c r="JXH340" s="223"/>
      <c r="JXI340" s="223"/>
      <c r="JXJ340" s="333"/>
      <c r="JXK340" s="333"/>
      <c r="JXL340" s="223"/>
      <c r="JXM340" s="418"/>
      <c r="JXN340" s="418"/>
      <c r="JXO340" s="331"/>
      <c r="JXP340" s="332"/>
      <c r="JXQ340" s="418"/>
      <c r="JXR340" s="223"/>
      <c r="JXS340" s="223"/>
      <c r="JXT340" s="333"/>
      <c r="JXU340" s="333"/>
      <c r="JXV340" s="223"/>
      <c r="JXW340" s="418"/>
      <c r="JXX340" s="418"/>
      <c r="JXY340" s="331"/>
      <c r="JXZ340" s="332"/>
      <c r="JYA340" s="418"/>
      <c r="JYB340" s="223"/>
      <c r="JYC340" s="223"/>
      <c r="JYD340" s="333"/>
      <c r="JYE340" s="333"/>
      <c r="JYF340" s="223"/>
      <c r="JYG340" s="418"/>
      <c r="JYH340" s="418"/>
      <c r="JYI340" s="331"/>
      <c r="JYJ340" s="332"/>
      <c r="JYK340" s="418"/>
      <c r="JYL340" s="223"/>
      <c r="JYM340" s="223"/>
      <c r="JYN340" s="333"/>
      <c r="JYO340" s="333"/>
      <c r="JYP340" s="223"/>
      <c r="JYQ340" s="418"/>
      <c r="JYR340" s="418"/>
      <c r="JYS340" s="331"/>
      <c r="JYT340" s="332"/>
      <c r="JYU340" s="418"/>
      <c r="JYV340" s="223"/>
      <c r="JYW340" s="223"/>
      <c r="JYX340" s="333"/>
      <c r="JYY340" s="333"/>
      <c r="JYZ340" s="223"/>
      <c r="JZA340" s="418"/>
      <c r="JZB340" s="418"/>
      <c r="JZC340" s="331"/>
      <c r="JZD340" s="332"/>
      <c r="JZE340" s="418"/>
      <c r="JZF340" s="223"/>
      <c r="JZG340" s="223"/>
      <c r="JZH340" s="333"/>
      <c r="JZI340" s="333"/>
      <c r="JZJ340" s="223"/>
      <c r="JZK340" s="418"/>
      <c r="JZL340" s="418"/>
      <c r="JZM340" s="331"/>
      <c r="JZN340" s="332"/>
      <c r="JZO340" s="418"/>
      <c r="JZP340" s="223"/>
      <c r="JZQ340" s="223"/>
      <c r="JZR340" s="333"/>
      <c r="JZS340" s="333"/>
      <c r="JZT340" s="223"/>
      <c r="JZU340" s="418"/>
      <c r="JZV340" s="418"/>
      <c r="JZW340" s="331"/>
      <c r="JZX340" s="332"/>
      <c r="JZY340" s="418"/>
      <c r="JZZ340" s="223"/>
      <c r="KAA340" s="223"/>
      <c r="KAB340" s="333"/>
      <c r="KAC340" s="333"/>
      <c r="KAD340" s="223"/>
      <c r="KAE340" s="418"/>
      <c r="KAF340" s="418"/>
      <c r="KAG340" s="331"/>
      <c r="KAH340" s="332"/>
      <c r="KAI340" s="418"/>
      <c r="KAJ340" s="223"/>
      <c r="KAK340" s="223"/>
      <c r="KAL340" s="333"/>
      <c r="KAM340" s="333"/>
      <c r="KAN340" s="223"/>
      <c r="KAO340" s="418"/>
      <c r="KAP340" s="418"/>
      <c r="KAQ340" s="331"/>
      <c r="KAR340" s="332"/>
      <c r="KAS340" s="418"/>
      <c r="KAT340" s="223"/>
      <c r="KAU340" s="223"/>
      <c r="KAV340" s="333"/>
      <c r="KAW340" s="333"/>
      <c r="KAX340" s="223"/>
      <c r="KAY340" s="418"/>
      <c r="KAZ340" s="418"/>
      <c r="KBA340" s="331"/>
      <c r="KBB340" s="332"/>
      <c r="KBC340" s="418"/>
      <c r="KBD340" s="223"/>
      <c r="KBE340" s="223"/>
      <c r="KBF340" s="333"/>
      <c r="KBG340" s="333"/>
      <c r="KBH340" s="223"/>
      <c r="KBI340" s="418"/>
      <c r="KBJ340" s="418"/>
      <c r="KBK340" s="331"/>
      <c r="KBL340" s="332"/>
      <c r="KBM340" s="418"/>
      <c r="KBN340" s="223"/>
      <c r="KBO340" s="223"/>
      <c r="KBP340" s="333"/>
      <c r="KBQ340" s="333"/>
      <c r="KBR340" s="223"/>
      <c r="KBS340" s="418"/>
      <c r="KBT340" s="418"/>
      <c r="KBU340" s="331"/>
      <c r="KBV340" s="332"/>
      <c r="KBW340" s="418"/>
      <c r="KBX340" s="223"/>
      <c r="KBY340" s="223"/>
      <c r="KBZ340" s="333"/>
      <c r="KCA340" s="333"/>
      <c r="KCB340" s="223"/>
      <c r="KCC340" s="418"/>
      <c r="KCD340" s="418"/>
      <c r="KCE340" s="331"/>
      <c r="KCF340" s="332"/>
      <c r="KCG340" s="418"/>
      <c r="KCH340" s="223"/>
      <c r="KCI340" s="223"/>
      <c r="KCJ340" s="333"/>
      <c r="KCK340" s="333"/>
      <c r="KCL340" s="223"/>
      <c r="KCM340" s="418"/>
      <c r="KCN340" s="418"/>
      <c r="KCO340" s="331"/>
      <c r="KCP340" s="332"/>
      <c r="KCQ340" s="418"/>
      <c r="KCR340" s="223"/>
      <c r="KCS340" s="223"/>
      <c r="KCT340" s="333"/>
      <c r="KCU340" s="333"/>
      <c r="KCV340" s="223"/>
      <c r="KCW340" s="418"/>
      <c r="KCX340" s="418"/>
      <c r="KCY340" s="331"/>
      <c r="KCZ340" s="332"/>
      <c r="KDA340" s="418"/>
      <c r="KDB340" s="223"/>
      <c r="KDC340" s="223"/>
      <c r="KDD340" s="333"/>
      <c r="KDE340" s="333"/>
      <c r="KDF340" s="223"/>
      <c r="KDG340" s="418"/>
      <c r="KDH340" s="418"/>
      <c r="KDI340" s="331"/>
      <c r="KDJ340" s="332"/>
      <c r="KDK340" s="418"/>
      <c r="KDL340" s="223"/>
      <c r="KDM340" s="223"/>
      <c r="KDN340" s="333"/>
      <c r="KDO340" s="333"/>
      <c r="KDP340" s="223"/>
      <c r="KDQ340" s="418"/>
      <c r="KDR340" s="418"/>
      <c r="KDS340" s="331"/>
      <c r="KDT340" s="332"/>
      <c r="KDU340" s="418"/>
      <c r="KDV340" s="223"/>
      <c r="KDW340" s="223"/>
      <c r="KDX340" s="333"/>
      <c r="KDY340" s="333"/>
      <c r="KDZ340" s="223"/>
      <c r="KEA340" s="418"/>
      <c r="KEB340" s="418"/>
      <c r="KEC340" s="331"/>
      <c r="KED340" s="332"/>
      <c r="KEE340" s="418"/>
      <c r="KEF340" s="223"/>
      <c r="KEG340" s="223"/>
      <c r="KEH340" s="333"/>
      <c r="KEI340" s="333"/>
      <c r="KEJ340" s="223"/>
      <c r="KEK340" s="418"/>
      <c r="KEL340" s="418"/>
      <c r="KEM340" s="331"/>
      <c r="KEN340" s="332"/>
      <c r="KEO340" s="418"/>
      <c r="KEP340" s="223"/>
      <c r="KEQ340" s="223"/>
      <c r="KER340" s="333"/>
      <c r="KES340" s="333"/>
      <c r="KET340" s="223"/>
      <c r="KEU340" s="418"/>
      <c r="KEV340" s="418"/>
      <c r="KEW340" s="331"/>
      <c r="KEX340" s="332"/>
      <c r="KEY340" s="418"/>
      <c r="KEZ340" s="223"/>
      <c r="KFA340" s="223"/>
      <c r="KFB340" s="333"/>
      <c r="KFC340" s="333"/>
      <c r="KFD340" s="223"/>
      <c r="KFE340" s="418"/>
      <c r="KFF340" s="418"/>
      <c r="KFG340" s="331"/>
      <c r="KFH340" s="332"/>
      <c r="KFI340" s="418"/>
      <c r="KFJ340" s="223"/>
      <c r="KFK340" s="223"/>
      <c r="KFL340" s="333"/>
      <c r="KFM340" s="333"/>
      <c r="KFN340" s="223"/>
      <c r="KFO340" s="418"/>
      <c r="KFP340" s="418"/>
      <c r="KFQ340" s="331"/>
      <c r="KFR340" s="332"/>
      <c r="KFS340" s="418"/>
      <c r="KFT340" s="223"/>
      <c r="KFU340" s="223"/>
      <c r="KFV340" s="333"/>
      <c r="KFW340" s="333"/>
      <c r="KFX340" s="223"/>
      <c r="KFY340" s="418"/>
      <c r="KFZ340" s="418"/>
      <c r="KGA340" s="331"/>
      <c r="KGB340" s="332"/>
      <c r="KGC340" s="418"/>
      <c r="KGD340" s="223"/>
      <c r="KGE340" s="223"/>
      <c r="KGF340" s="333"/>
      <c r="KGG340" s="333"/>
      <c r="KGH340" s="223"/>
      <c r="KGI340" s="418"/>
      <c r="KGJ340" s="418"/>
      <c r="KGK340" s="331"/>
      <c r="KGL340" s="332"/>
      <c r="KGM340" s="418"/>
      <c r="KGN340" s="223"/>
      <c r="KGO340" s="223"/>
      <c r="KGP340" s="333"/>
      <c r="KGQ340" s="333"/>
      <c r="KGR340" s="223"/>
      <c r="KGS340" s="418"/>
      <c r="KGT340" s="418"/>
      <c r="KGU340" s="331"/>
      <c r="KGV340" s="332"/>
      <c r="KGW340" s="418"/>
      <c r="KGX340" s="223"/>
      <c r="KGY340" s="223"/>
      <c r="KGZ340" s="333"/>
      <c r="KHA340" s="333"/>
      <c r="KHB340" s="223"/>
      <c r="KHC340" s="418"/>
      <c r="KHD340" s="418"/>
      <c r="KHE340" s="331"/>
      <c r="KHF340" s="332"/>
      <c r="KHG340" s="418"/>
      <c r="KHH340" s="223"/>
      <c r="KHI340" s="223"/>
      <c r="KHJ340" s="333"/>
      <c r="KHK340" s="333"/>
      <c r="KHL340" s="223"/>
      <c r="KHM340" s="418"/>
      <c r="KHN340" s="418"/>
      <c r="KHO340" s="331"/>
      <c r="KHP340" s="332"/>
      <c r="KHQ340" s="418"/>
      <c r="KHR340" s="223"/>
      <c r="KHS340" s="223"/>
      <c r="KHT340" s="333"/>
      <c r="KHU340" s="333"/>
      <c r="KHV340" s="223"/>
      <c r="KHW340" s="418"/>
      <c r="KHX340" s="418"/>
      <c r="KHY340" s="331"/>
      <c r="KHZ340" s="332"/>
      <c r="KIA340" s="418"/>
      <c r="KIB340" s="223"/>
      <c r="KIC340" s="223"/>
      <c r="KID340" s="333"/>
      <c r="KIE340" s="333"/>
      <c r="KIF340" s="223"/>
      <c r="KIG340" s="418"/>
      <c r="KIH340" s="418"/>
      <c r="KII340" s="331"/>
      <c r="KIJ340" s="332"/>
      <c r="KIK340" s="418"/>
      <c r="KIL340" s="223"/>
      <c r="KIM340" s="223"/>
      <c r="KIN340" s="333"/>
      <c r="KIO340" s="333"/>
      <c r="KIP340" s="223"/>
      <c r="KIQ340" s="418"/>
      <c r="KIR340" s="418"/>
      <c r="KIS340" s="331"/>
      <c r="KIT340" s="332"/>
      <c r="KIU340" s="418"/>
      <c r="KIV340" s="223"/>
      <c r="KIW340" s="223"/>
      <c r="KIX340" s="333"/>
      <c r="KIY340" s="333"/>
      <c r="KIZ340" s="223"/>
      <c r="KJA340" s="418"/>
      <c r="KJB340" s="418"/>
      <c r="KJC340" s="331"/>
      <c r="KJD340" s="332"/>
      <c r="KJE340" s="418"/>
      <c r="KJF340" s="223"/>
      <c r="KJG340" s="223"/>
      <c r="KJH340" s="333"/>
      <c r="KJI340" s="333"/>
      <c r="KJJ340" s="223"/>
      <c r="KJK340" s="418"/>
      <c r="KJL340" s="418"/>
      <c r="KJM340" s="331"/>
      <c r="KJN340" s="332"/>
      <c r="KJO340" s="418"/>
      <c r="KJP340" s="223"/>
      <c r="KJQ340" s="223"/>
      <c r="KJR340" s="333"/>
      <c r="KJS340" s="333"/>
      <c r="KJT340" s="223"/>
      <c r="KJU340" s="418"/>
      <c r="KJV340" s="418"/>
      <c r="KJW340" s="331"/>
      <c r="KJX340" s="332"/>
      <c r="KJY340" s="418"/>
      <c r="KJZ340" s="223"/>
      <c r="KKA340" s="223"/>
      <c r="KKB340" s="333"/>
      <c r="KKC340" s="333"/>
      <c r="KKD340" s="223"/>
      <c r="KKE340" s="418"/>
      <c r="KKF340" s="418"/>
      <c r="KKG340" s="331"/>
      <c r="KKH340" s="332"/>
      <c r="KKI340" s="418"/>
      <c r="KKJ340" s="223"/>
      <c r="KKK340" s="223"/>
      <c r="KKL340" s="333"/>
      <c r="KKM340" s="333"/>
      <c r="KKN340" s="223"/>
      <c r="KKO340" s="418"/>
      <c r="KKP340" s="418"/>
      <c r="KKQ340" s="331"/>
      <c r="KKR340" s="332"/>
      <c r="KKS340" s="418"/>
      <c r="KKT340" s="223"/>
      <c r="KKU340" s="223"/>
      <c r="KKV340" s="333"/>
      <c r="KKW340" s="333"/>
      <c r="KKX340" s="223"/>
      <c r="KKY340" s="418"/>
      <c r="KKZ340" s="418"/>
      <c r="KLA340" s="331"/>
      <c r="KLB340" s="332"/>
      <c r="KLC340" s="418"/>
      <c r="KLD340" s="223"/>
      <c r="KLE340" s="223"/>
      <c r="KLF340" s="333"/>
      <c r="KLG340" s="333"/>
      <c r="KLH340" s="223"/>
      <c r="KLI340" s="418"/>
      <c r="KLJ340" s="418"/>
      <c r="KLK340" s="331"/>
      <c r="KLL340" s="332"/>
      <c r="KLM340" s="418"/>
      <c r="KLN340" s="223"/>
      <c r="KLO340" s="223"/>
      <c r="KLP340" s="333"/>
      <c r="KLQ340" s="333"/>
      <c r="KLR340" s="223"/>
      <c r="KLS340" s="418"/>
      <c r="KLT340" s="418"/>
      <c r="KLU340" s="331"/>
      <c r="KLV340" s="332"/>
      <c r="KLW340" s="418"/>
      <c r="KLX340" s="223"/>
      <c r="KLY340" s="223"/>
      <c r="KLZ340" s="333"/>
      <c r="KMA340" s="333"/>
      <c r="KMB340" s="223"/>
      <c r="KMC340" s="418"/>
      <c r="KMD340" s="418"/>
      <c r="KME340" s="331"/>
      <c r="KMF340" s="332"/>
      <c r="KMG340" s="418"/>
      <c r="KMH340" s="223"/>
      <c r="KMI340" s="223"/>
      <c r="KMJ340" s="333"/>
      <c r="KMK340" s="333"/>
      <c r="KML340" s="223"/>
      <c r="KMM340" s="418"/>
      <c r="KMN340" s="418"/>
      <c r="KMO340" s="331"/>
      <c r="KMP340" s="332"/>
      <c r="KMQ340" s="418"/>
      <c r="KMR340" s="223"/>
      <c r="KMS340" s="223"/>
      <c r="KMT340" s="333"/>
      <c r="KMU340" s="333"/>
      <c r="KMV340" s="223"/>
      <c r="KMW340" s="418"/>
      <c r="KMX340" s="418"/>
      <c r="KMY340" s="331"/>
      <c r="KMZ340" s="332"/>
      <c r="KNA340" s="418"/>
      <c r="KNB340" s="223"/>
      <c r="KNC340" s="223"/>
      <c r="KND340" s="333"/>
      <c r="KNE340" s="333"/>
      <c r="KNF340" s="223"/>
      <c r="KNG340" s="418"/>
      <c r="KNH340" s="418"/>
      <c r="KNI340" s="331"/>
      <c r="KNJ340" s="332"/>
      <c r="KNK340" s="418"/>
      <c r="KNL340" s="223"/>
      <c r="KNM340" s="223"/>
      <c r="KNN340" s="333"/>
      <c r="KNO340" s="333"/>
      <c r="KNP340" s="223"/>
      <c r="KNQ340" s="418"/>
      <c r="KNR340" s="418"/>
      <c r="KNS340" s="331"/>
      <c r="KNT340" s="332"/>
      <c r="KNU340" s="418"/>
      <c r="KNV340" s="223"/>
      <c r="KNW340" s="223"/>
      <c r="KNX340" s="333"/>
      <c r="KNY340" s="333"/>
      <c r="KNZ340" s="223"/>
      <c r="KOA340" s="418"/>
      <c r="KOB340" s="418"/>
      <c r="KOC340" s="331"/>
      <c r="KOD340" s="332"/>
      <c r="KOE340" s="418"/>
      <c r="KOF340" s="223"/>
      <c r="KOG340" s="223"/>
      <c r="KOH340" s="333"/>
      <c r="KOI340" s="333"/>
      <c r="KOJ340" s="223"/>
      <c r="KOK340" s="418"/>
      <c r="KOL340" s="418"/>
      <c r="KOM340" s="331"/>
      <c r="KON340" s="332"/>
      <c r="KOO340" s="418"/>
      <c r="KOP340" s="223"/>
      <c r="KOQ340" s="223"/>
      <c r="KOR340" s="333"/>
      <c r="KOS340" s="333"/>
      <c r="KOT340" s="223"/>
      <c r="KOU340" s="418"/>
      <c r="KOV340" s="418"/>
      <c r="KOW340" s="331"/>
      <c r="KOX340" s="332"/>
      <c r="KOY340" s="418"/>
      <c r="KOZ340" s="223"/>
      <c r="KPA340" s="223"/>
      <c r="KPB340" s="333"/>
      <c r="KPC340" s="333"/>
      <c r="KPD340" s="223"/>
      <c r="KPE340" s="418"/>
      <c r="KPF340" s="418"/>
      <c r="KPG340" s="331"/>
      <c r="KPH340" s="332"/>
      <c r="KPI340" s="418"/>
      <c r="KPJ340" s="223"/>
      <c r="KPK340" s="223"/>
      <c r="KPL340" s="333"/>
      <c r="KPM340" s="333"/>
      <c r="KPN340" s="223"/>
      <c r="KPO340" s="418"/>
      <c r="KPP340" s="418"/>
      <c r="KPQ340" s="331"/>
      <c r="KPR340" s="332"/>
      <c r="KPS340" s="418"/>
      <c r="KPT340" s="223"/>
      <c r="KPU340" s="223"/>
      <c r="KPV340" s="333"/>
      <c r="KPW340" s="333"/>
      <c r="KPX340" s="223"/>
      <c r="KPY340" s="418"/>
      <c r="KPZ340" s="418"/>
      <c r="KQA340" s="331"/>
      <c r="KQB340" s="332"/>
      <c r="KQC340" s="418"/>
      <c r="KQD340" s="223"/>
      <c r="KQE340" s="223"/>
      <c r="KQF340" s="333"/>
      <c r="KQG340" s="333"/>
      <c r="KQH340" s="223"/>
      <c r="KQI340" s="418"/>
      <c r="KQJ340" s="418"/>
      <c r="KQK340" s="331"/>
      <c r="KQL340" s="332"/>
      <c r="KQM340" s="418"/>
      <c r="KQN340" s="223"/>
      <c r="KQO340" s="223"/>
      <c r="KQP340" s="333"/>
      <c r="KQQ340" s="333"/>
      <c r="KQR340" s="223"/>
      <c r="KQS340" s="418"/>
      <c r="KQT340" s="418"/>
      <c r="KQU340" s="331"/>
      <c r="KQV340" s="332"/>
      <c r="KQW340" s="418"/>
      <c r="KQX340" s="223"/>
      <c r="KQY340" s="223"/>
      <c r="KQZ340" s="333"/>
      <c r="KRA340" s="333"/>
      <c r="KRB340" s="223"/>
      <c r="KRC340" s="418"/>
      <c r="KRD340" s="418"/>
      <c r="KRE340" s="331"/>
      <c r="KRF340" s="332"/>
      <c r="KRG340" s="418"/>
      <c r="KRH340" s="223"/>
      <c r="KRI340" s="223"/>
      <c r="KRJ340" s="333"/>
      <c r="KRK340" s="333"/>
      <c r="KRL340" s="223"/>
      <c r="KRM340" s="418"/>
      <c r="KRN340" s="418"/>
      <c r="KRO340" s="331"/>
      <c r="KRP340" s="332"/>
      <c r="KRQ340" s="418"/>
      <c r="KRR340" s="223"/>
      <c r="KRS340" s="223"/>
      <c r="KRT340" s="333"/>
      <c r="KRU340" s="333"/>
      <c r="KRV340" s="223"/>
      <c r="KRW340" s="418"/>
      <c r="KRX340" s="418"/>
      <c r="KRY340" s="331"/>
      <c r="KRZ340" s="332"/>
      <c r="KSA340" s="418"/>
      <c r="KSB340" s="223"/>
      <c r="KSC340" s="223"/>
      <c r="KSD340" s="333"/>
      <c r="KSE340" s="333"/>
      <c r="KSF340" s="223"/>
      <c r="KSG340" s="418"/>
      <c r="KSH340" s="418"/>
      <c r="KSI340" s="331"/>
      <c r="KSJ340" s="332"/>
      <c r="KSK340" s="418"/>
      <c r="KSL340" s="223"/>
      <c r="KSM340" s="223"/>
      <c r="KSN340" s="333"/>
      <c r="KSO340" s="333"/>
      <c r="KSP340" s="223"/>
      <c r="KSQ340" s="418"/>
      <c r="KSR340" s="418"/>
      <c r="KSS340" s="331"/>
      <c r="KST340" s="332"/>
      <c r="KSU340" s="418"/>
      <c r="KSV340" s="223"/>
      <c r="KSW340" s="223"/>
      <c r="KSX340" s="333"/>
      <c r="KSY340" s="333"/>
      <c r="KSZ340" s="223"/>
      <c r="KTA340" s="418"/>
      <c r="KTB340" s="418"/>
      <c r="KTC340" s="331"/>
      <c r="KTD340" s="332"/>
      <c r="KTE340" s="418"/>
      <c r="KTF340" s="223"/>
      <c r="KTG340" s="223"/>
      <c r="KTH340" s="333"/>
      <c r="KTI340" s="333"/>
      <c r="KTJ340" s="223"/>
      <c r="KTK340" s="418"/>
      <c r="KTL340" s="418"/>
      <c r="KTM340" s="331"/>
      <c r="KTN340" s="332"/>
      <c r="KTO340" s="418"/>
      <c r="KTP340" s="223"/>
      <c r="KTQ340" s="223"/>
      <c r="KTR340" s="333"/>
      <c r="KTS340" s="333"/>
      <c r="KTT340" s="223"/>
      <c r="KTU340" s="418"/>
      <c r="KTV340" s="418"/>
      <c r="KTW340" s="331"/>
      <c r="KTX340" s="332"/>
      <c r="KTY340" s="418"/>
      <c r="KTZ340" s="223"/>
      <c r="KUA340" s="223"/>
      <c r="KUB340" s="333"/>
      <c r="KUC340" s="333"/>
      <c r="KUD340" s="223"/>
      <c r="KUE340" s="418"/>
      <c r="KUF340" s="418"/>
      <c r="KUG340" s="331"/>
      <c r="KUH340" s="332"/>
      <c r="KUI340" s="418"/>
      <c r="KUJ340" s="223"/>
      <c r="KUK340" s="223"/>
      <c r="KUL340" s="333"/>
      <c r="KUM340" s="333"/>
      <c r="KUN340" s="223"/>
      <c r="KUO340" s="418"/>
      <c r="KUP340" s="418"/>
      <c r="KUQ340" s="331"/>
      <c r="KUR340" s="332"/>
      <c r="KUS340" s="418"/>
      <c r="KUT340" s="223"/>
      <c r="KUU340" s="223"/>
      <c r="KUV340" s="333"/>
      <c r="KUW340" s="333"/>
      <c r="KUX340" s="223"/>
      <c r="KUY340" s="418"/>
      <c r="KUZ340" s="418"/>
      <c r="KVA340" s="331"/>
      <c r="KVB340" s="332"/>
      <c r="KVC340" s="418"/>
      <c r="KVD340" s="223"/>
      <c r="KVE340" s="223"/>
      <c r="KVF340" s="333"/>
      <c r="KVG340" s="333"/>
      <c r="KVH340" s="223"/>
      <c r="KVI340" s="418"/>
      <c r="KVJ340" s="418"/>
      <c r="KVK340" s="331"/>
      <c r="KVL340" s="332"/>
      <c r="KVM340" s="418"/>
      <c r="KVN340" s="223"/>
      <c r="KVO340" s="223"/>
      <c r="KVP340" s="333"/>
      <c r="KVQ340" s="333"/>
      <c r="KVR340" s="223"/>
      <c r="KVS340" s="418"/>
      <c r="KVT340" s="418"/>
      <c r="KVU340" s="331"/>
      <c r="KVV340" s="332"/>
      <c r="KVW340" s="418"/>
      <c r="KVX340" s="223"/>
      <c r="KVY340" s="223"/>
      <c r="KVZ340" s="333"/>
      <c r="KWA340" s="333"/>
      <c r="KWB340" s="223"/>
      <c r="KWC340" s="418"/>
      <c r="KWD340" s="418"/>
      <c r="KWE340" s="331"/>
      <c r="KWF340" s="332"/>
      <c r="KWG340" s="418"/>
      <c r="KWH340" s="223"/>
      <c r="KWI340" s="223"/>
      <c r="KWJ340" s="333"/>
      <c r="KWK340" s="333"/>
      <c r="KWL340" s="223"/>
      <c r="KWM340" s="418"/>
      <c r="KWN340" s="418"/>
      <c r="KWO340" s="331"/>
      <c r="KWP340" s="332"/>
      <c r="KWQ340" s="418"/>
      <c r="KWR340" s="223"/>
      <c r="KWS340" s="223"/>
      <c r="KWT340" s="333"/>
      <c r="KWU340" s="333"/>
      <c r="KWV340" s="223"/>
      <c r="KWW340" s="418"/>
      <c r="KWX340" s="418"/>
      <c r="KWY340" s="331"/>
      <c r="KWZ340" s="332"/>
      <c r="KXA340" s="418"/>
      <c r="KXB340" s="223"/>
      <c r="KXC340" s="223"/>
      <c r="KXD340" s="333"/>
      <c r="KXE340" s="333"/>
      <c r="KXF340" s="223"/>
      <c r="KXG340" s="418"/>
      <c r="KXH340" s="418"/>
      <c r="KXI340" s="331"/>
      <c r="KXJ340" s="332"/>
      <c r="KXK340" s="418"/>
      <c r="KXL340" s="223"/>
      <c r="KXM340" s="223"/>
      <c r="KXN340" s="333"/>
      <c r="KXO340" s="333"/>
      <c r="KXP340" s="223"/>
      <c r="KXQ340" s="418"/>
      <c r="KXR340" s="418"/>
      <c r="KXS340" s="331"/>
      <c r="KXT340" s="332"/>
      <c r="KXU340" s="418"/>
      <c r="KXV340" s="223"/>
      <c r="KXW340" s="223"/>
      <c r="KXX340" s="333"/>
      <c r="KXY340" s="333"/>
      <c r="KXZ340" s="223"/>
      <c r="KYA340" s="418"/>
      <c r="KYB340" s="418"/>
      <c r="KYC340" s="331"/>
      <c r="KYD340" s="332"/>
      <c r="KYE340" s="418"/>
      <c r="KYF340" s="223"/>
      <c r="KYG340" s="223"/>
      <c r="KYH340" s="333"/>
      <c r="KYI340" s="333"/>
      <c r="KYJ340" s="223"/>
      <c r="KYK340" s="418"/>
      <c r="KYL340" s="418"/>
      <c r="KYM340" s="331"/>
      <c r="KYN340" s="332"/>
      <c r="KYO340" s="418"/>
      <c r="KYP340" s="223"/>
      <c r="KYQ340" s="223"/>
      <c r="KYR340" s="333"/>
      <c r="KYS340" s="333"/>
      <c r="KYT340" s="223"/>
      <c r="KYU340" s="418"/>
      <c r="KYV340" s="418"/>
      <c r="KYW340" s="331"/>
      <c r="KYX340" s="332"/>
      <c r="KYY340" s="418"/>
      <c r="KYZ340" s="223"/>
      <c r="KZA340" s="223"/>
      <c r="KZB340" s="333"/>
      <c r="KZC340" s="333"/>
      <c r="KZD340" s="223"/>
      <c r="KZE340" s="418"/>
      <c r="KZF340" s="418"/>
      <c r="KZG340" s="331"/>
      <c r="KZH340" s="332"/>
      <c r="KZI340" s="418"/>
      <c r="KZJ340" s="223"/>
      <c r="KZK340" s="223"/>
      <c r="KZL340" s="333"/>
      <c r="KZM340" s="333"/>
      <c r="KZN340" s="223"/>
      <c r="KZO340" s="418"/>
      <c r="KZP340" s="418"/>
      <c r="KZQ340" s="331"/>
      <c r="KZR340" s="332"/>
      <c r="KZS340" s="418"/>
      <c r="KZT340" s="223"/>
      <c r="KZU340" s="223"/>
      <c r="KZV340" s="333"/>
      <c r="KZW340" s="333"/>
      <c r="KZX340" s="223"/>
      <c r="KZY340" s="418"/>
      <c r="KZZ340" s="418"/>
      <c r="LAA340" s="331"/>
      <c r="LAB340" s="332"/>
      <c r="LAC340" s="418"/>
      <c r="LAD340" s="223"/>
      <c r="LAE340" s="223"/>
      <c r="LAF340" s="333"/>
      <c r="LAG340" s="333"/>
      <c r="LAH340" s="223"/>
      <c r="LAI340" s="418"/>
      <c r="LAJ340" s="418"/>
      <c r="LAK340" s="331"/>
      <c r="LAL340" s="332"/>
      <c r="LAM340" s="418"/>
      <c r="LAN340" s="223"/>
      <c r="LAO340" s="223"/>
      <c r="LAP340" s="333"/>
      <c r="LAQ340" s="333"/>
      <c r="LAR340" s="223"/>
      <c r="LAS340" s="418"/>
      <c r="LAT340" s="418"/>
      <c r="LAU340" s="331"/>
      <c r="LAV340" s="332"/>
      <c r="LAW340" s="418"/>
      <c r="LAX340" s="223"/>
      <c r="LAY340" s="223"/>
      <c r="LAZ340" s="333"/>
      <c r="LBA340" s="333"/>
      <c r="LBB340" s="223"/>
      <c r="LBC340" s="418"/>
      <c r="LBD340" s="418"/>
      <c r="LBE340" s="331"/>
      <c r="LBF340" s="332"/>
      <c r="LBG340" s="418"/>
      <c r="LBH340" s="223"/>
      <c r="LBI340" s="223"/>
      <c r="LBJ340" s="333"/>
      <c r="LBK340" s="333"/>
      <c r="LBL340" s="223"/>
      <c r="LBM340" s="418"/>
      <c r="LBN340" s="418"/>
      <c r="LBO340" s="331"/>
      <c r="LBP340" s="332"/>
      <c r="LBQ340" s="418"/>
      <c r="LBR340" s="223"/>
      <c r="LBS340" s="223"/>
      <c r="LBT340" s="333"/>
      <c r="LBU340" s="333"/>
      <c r="LBV340" s="223"/>
      <c r="LBW340" s="418"/>
      <c r="LBX340" s="418"/>
      <c r="LBY340" s="331"/>
      <c r="LBZ340" s="332"/>
      <c r="LCA340" s="418"/>
      <c r="LCB340" s="223"/>
      <c r="LCC340" s="223"/>
      <c r="LCD340" s="333"/>
      <c r="LCE340" s="333"/>
      <c r="LCF340" s="223"/>
      <c r="LCG340" s="418"/>
      <c r="LCH340" s="418"/>
      <c r="LCI340" s="331"/>
      <c r="LCJ340" s="332"/>
      <c r="LCK340" s="418"/>
      <c r="LCL340" s="223"/>
      <c r="LCM340" s="223"/>
      <c r="LCN340" s="333"/>
      <c r="LCO340" s="333"/>
      <c r="LCP340" s="223"/>
      <c r="LCQ340" s="418"/>
      <c r="LCR340" s="418"/>
      <c r="LCS340" s="331"/>
      <c r="LCT340" s="332"/>
      <c r="LCU340" s="418"/>
      <c r="LCV340" s="223"/>
      <c r="LCW340" s="223"/>
      <c r="LCX340" s="333"/>
      <c r="LCY340" s="333"/>
      <c r="LCZ340" s="223"/>
      <c r="LDA340" s="418"/>
      <c r="LDB340" s="418"/>
      <c r="LDC340" s="331"/>
      <c r="LDD340" s="332"/>
      <c r="LDE340" s="418"/>
      <c r="LDF340" s="223"/>
      <c r="LDG340" s="223"/>
      <c r="LDH340" s="333"/>
      <c r="LDI340" s="333"/>
      <c r="LDJ340" s="223"/>
      <c r="LDK340" s="418"/>
      <c r="LDL340" s="418"/>
      <c r="LDM340" s="331"/>
      <c r="LDN340" s="332"/>
      <c r="LDO340" s="418"/>
      <c r="LDP340" s="223"/>
      <c r="LDQ340" s="223"/>
      <c r="LDR340" s="333"/>
      <c r="LDS340" s="333"/>
      <c r="LDT340" s="223"/>
      <c r="LDU340" s="418"/>
      <c r="LDV340" s="418"/>
      <c r="LDW340" s="331"/>
      <c r="LDX340" s="332"/>
      <c r="LDY340" s="418"/>
      <c r="LDZ340" s="223"/>
      <c r="LEA340" s="223"/>
      <c r="LEB340" s="333"/>
      <c r="LEC340" s="333"/>
      <c r="LED340" s="223"/>
      <c r="LEE340" s="418"/>
      <c r="LEF340" s="418"/>
      <c r="LEG340" s="331"/>
      <c r="LEH340" s="332"/>
      <c r="LEI340" s="418"/>
      <c r="LEJ340" s="223"/>
      <c r="LEK340" s="223"/>
      <c r="LEL340" s="333"/>
      <c r="LEM340" s="333"/>
      <c r="LEN340" s="223"/>
      <c r="LEO340" s="418"/>
      <c r="LEP340" s="418"/>
      <c r="LEQ340" s="331"/>
      <c r="LER340" s="332"/>
      <c r="LES340" s="418"/>
      <c r="LET340" s="223"/>
      <c r="LEU340" s="223"/>
      <c r="LEV340" s="333"/>
      <c r="LEW340" s="333"/>
      <c r="LEX340" s="223"/>
      <c r="LEY340" s="418"/>
      <c r="LEZ340" s="418"/>
      <c r="LFA340" s="331"/>
      <c r="LFB340" s="332"/>
      <c r="LFC340" s="418"/>
      <c r="LFD340" s="223"/>
      <c r="LFE340" s="223"/>
      <c r="LFF340" s="333"/>
      <c r="LFG340" s="333"/>
      <c r="LFH340" s="223"/>
      <c r="LFI340" s="418"/>
      <c r="LFJ340" s="418"/>
      <c r="LFK340" s="331"/>
      <c r="LFL340" s="332"/>
      <c r="LFM340" s="418"/>
      <c r="LFN340" s="223"/>
      <c r="LFO340" s="223"/>
      <c r="LFP340" s="333"/>
      <c r="LFQ340" s="333"/>
      <c r="LFR340" s="223"/>
      <c r="LFS340" s="418"/>
      <c r="LFT340" s="418"/>
      <c r="LFU340" s="331"/>
      <c r="LFV340" s="332"/>
      <c r="LFW340" s="418"/>
      <c r="LFX340" s="223"/>
      <c r="LFY340" s="223"/>
      <c r="LFZ340" s="333"/>
      <c r="LGA340" s="333"/>
      <c r="LGB340" s="223"/>
      <c r="LGC340" s="418"/>
      <c r="LGD340" s="418"/>
      <c r="LGE340" s="331"/>
      <c r="LGF340" s="332"/>
      <c r="LGG340" s="418"/>
      <c r="LGH340" s="223"/>
      <c r="LGI340" s="223"/>
      <c r="LGJ340" s="333"/>
      <c r="LGK340" s="333"/>
      <c r="LGL340" s="223"/>
      <c r="LGM340" s="418"/>
      <c r="LGN340" s="418"/>
      <c r="LGO340" s="331"/>
      <c r="LGP340" s="332"/>
      <c r="LGQ340" s="418"/>
      <c r="LGR340" s="223"/>
      <c r="LGS340" s="223"/>
      <c r="LGT340" s="333"/>
      <c r="LGU340" s="333"/>
      <c r="LGV340" s="223"/>
      <c r="LGW340" s="418"/>
      <c r="LGX340" s="418"/>
      <c r="LGY340" s="331"/>
      <c r="LGZ340" s="332"/>
      <c r="LHA340" s="418"/>
      <c r="LHB340" s="223"/>
      <c r="LHC340" s="223"/>
      <c r="LHD340" s="333"/>
      <c r="LHE340" s="333"/>
      <c r="LHF340" s="223"/>
      <c r="LHG340" s="418"/>
      <c r="LHH340" s="418"/>
      <c r="LHI340" s="331"/>
      <c r="LHJ340" s="332"/>
      <c r="LHK340" s="418"/>
      <c r="LHL340" s="223"/>
      <c r="LHM340" s="223"/>
      <c r="LHN340" s="333"/>
      <c r="LHO340" s="333"/>
      <c r="LHP340" s="223"/>
      <c r="LHQ340" s="418"/>
      <c r="LHR340" s="418"/>
      <c r="LHS340" s="331"/>
      <c r="LHT340" s="332"/>
      <c r="LHU340" s="418"/>
      <c r="LHV340" s="223"/>
      <c r="LHW340" s="223"/>
      <c r="LHX340" s="333"/>
      <c r="LHY340" s="333"/>
      <c r="LHZ340" s="223"/>
      <c r="LIA340" s="418"/>
      <c r="LIB340" s="418"/>
      <c r="LIC340" s="331"/>
      <c r="LID340" s="332"/>
      <c r="LIE340" s="418"/>
      <c r="LIF340" s="223"/>
      <c r="LIG340" s="223"/>
      <c r="LIH340" s="333"/>
      <c r="LII340" s="333"/>
      <c r="LIJ340" s="223"/>
      <c r="LIK340" s="418"/>
      <c r="LIL340" s="418"/>
      <c r="LIM340" s="331"/>
      <c r="LIN340" s="332"/>
      <c r="LIO340" s="418"/>
      <c r="LIP340" s="223"/>
      <c r="LIQ340" s="223"/>
      <c r="LIR340" s="333"/>
      <c r="LIS340" s="333"/>
      <c r="LIT340" s="223"/>
      <c r="LIU340" s="418"/>
      <c r="LIV340" s="418"/>
      <c r="LIW340" s="331"/>
      <c r="LIX340" s="332"/>
      <c r="LIY340" s="418"/>
      <c r="LIZ340" s="223"/>
      <c r="LJA340" s="223"/>
      <c r="LJB340" s="333"/>
      <c r="LJC340" s="333"/>
      <c r="LJD340" s="223"/>
      <c r="LJE340" s="418"/>
      <c r="LJF340" s="418"/>
      <c r="LJG340" s="331"/>
      <c r="LJH340" s="332"/>
      <c r="LJI340" s="418"/>
      <c r="LJJ340" s="223"/>
      <c r="LJK340" s="223"/>
      <c r="LJL340" s="333"/>
      <c r="LJM340" s="333"/>
      <c r="LJN340" s="223"/>
      <c r="LJO340" s="418"/>
      <c r="LJP340" s="418"/>
      <c r="LJQ340" s="331"/>
      <c r="LJR340" s="332"/>
      <c r="LJS340" s="418"/>
      <c r="LJT340" s="223"/>
      <c r="LJU340" s="223"/>
      <c r="LJV340" s="333"/>
      <c r="LJW340" s="333"/>
      <c r="LJX340" s="223"/>
      <c r="LJY340" s="418"/>
      <c r="LJZ340" s="418"/>
      <c r="LKA340" s="331"/>
      <c r="LKB340" s="332"/>
      <c r="LKC340" s="418"/>
      <c r="LKD340" s="223"/>
      <c r="LKE340" s="223"/>
      <c r="LKF340" s="333"/>
      <c r="LKG340" s="333"/>
      <c r="LKH340" s="223"/>
      <c r="LKI340" s="418"/>
      <c r="LKJ340" s="418"/>
      <c r="LKK340" s="331"/>
      <c r="LKL340" s="332"/>
      <c r="LKM340" s="418"/>
      <c r="LKN340" s="223"/>
      <c r="LKO340" s="223"/>
      <c r="LKP340" s="333"/>
      <c r="LKQ340" s="333"/>
      <c r="LKR340" s="223"/>
      <c r="LKS340" s="418"/>
      <c r="LKT340" s="418"/>
      <c r="LKU340" s="331"/>
      <c r="LKV340" s="332"/>
      <c r="LKW340" s="418"/>
      <c r="LKX340" s="223"/>
      <c r="LKY340" s="223"/>
      <c r="LKZ340" s="333"/>
      <c r="LLA340" s="333"/>
      <c r="LLB340" s="223"/>
      <c r="LLC340" s="418"/>
      <c r="LLD340" s="418"/>
      <c r="LLE340" s="331"/>
      <c r="LLF340" s="332"/>
      <c r="LLG340" s="418"/>
      <c r="LLH340" s="223"/>
      <c r="LLI340" s="223"/>
      <c r="LLJ340" s="333"/>
      <c r="LLK340" s="333"/>
      <c r="LLL340" s="223"/>
      <c r="LLM340" s="418"/>
      <c r="LLN340" s="418"/>
      <c r="LLO340" s="331"/>
      <c r="LLP340" s="332"/>
      <c r="LLQ340" s="418"/>
      <c r="LLR340" s="223"/>
      <c r="LLS340" s="223"/>
      <c r="LLT340" s="333"/>
      <c r="LLU340" s="333"/>
      <c r="LLV340" s="223"/>
      <c r="LLW340" s="418"/>
      <c r="LLX340" s="418"/>
      <c r="LLY340" s="331"/>
      <c r="LLZ340" s="332"/>
      <c r="LMA340" s="418"/>
      <c r="LMB340" s="223"/>
      <c r="LMC340" s="223"/>
      <c r="LMD340" s="333"/>
      <c r="LME340" s="333"/>
      <c r="LMF340" s="223"/>
      <c r="LMG340" s="418"/>
      <c r="LMH340" s="418"/>
      <c r="LMI340" s="331"/>
      <c r="LMJ340" s="332"/>
      <c r="LMK340" s="418"/>
      <c r="LML340" s="223"/>
      <c r="LMM340" s="223"/>
      <c r="LMN340" s="333"/>
      <c r="LMO340" s="333"/>
      <c r="LMP340" s="223"/>
      <c r="LMQ340" s="418"/>
      <c r="LMR340" s="418"/>
      <c r="LMS340" s="331"/>
      <c r="LMT340" s="332"/>
      <c r="LMU340" s="418"/>
      <c r="LMV340" s="223"/>
      <c r="LMW340" s="223"/>
      <c r="LMX340" s="333"/>
      <c r="LMY340" s="333"/>
      <c r="LMZ340" s="223"/>
      <c r="LNA340" s="418"/>
      <c r="LNB340" s="418"/>
      <c r="LNC340" s="331"/>
      <c r="LND340" s="332"/>
      <c r="LNE340" s="418"/>
      <c r="LNF340" s="223"/>
      <c r="LNG340" s="223"/>
      <c r="LNH340" s="333"/>
      <c r="LNI340" s="333"/>
      <c r="LNJ340" s="223"/>
      <c r="LNK340" s="418"/>
      <c r="LNL340" s="418"/>
      <c r="LNM340" s="331"/>
      <c r="LNN340" s="332"/>
      <c r="LNO340" s="418"/>
      <c r="LNP340" s="223"/>
      <c r="LNQ340" s="223"/>
      <c r="LNR340" s="333"/>
      <c r="LNS340" s="333"/>
      <c r="LNT340" s="223"/>
      <c r="LNU340" s="418"/>
      <c r="LNV340" s="418"/>
      <c r="LNW340" s="331"/>
      <c r="LNX340" s="332"/>
      <c r="LNY340" s="418"/>
      <c r="LNZ340" s="223"/>
      <c r="LOA340" s="223"/>
      <c r="LOB340" s="333"/>
      <c r="LOC340" s="333"/>
      <c r="LOD340" s="223"/>
      <c r="LOE340" s="418"/>
      <c r="LOF340" s="418"/>
      <c r="LOG340" s="331"/>
      <c r="LOH340" s="332"/>
      <c r="LOI340" s="418"/>
      <c r="LOJ340" s="223"/>
      <c r="LOK340" s="223"/>
      <c r="LOL340" s="333"/>
      <c r="LOM340" s="333"/>
      <c r="LON340" s="223"/>
      <c r="LOO340" s="418"/>
      <c r="LOP340" s="418"/>
      <c r="LOQ340" s="331"/>
      <c r="LOR340" s="332"/>
      <c r="LOS340" s="418"/>
      <c r="LOT340" s="223"/>
      <c r="LOU340" s="223"/>
      <c r="LOV340" s="333"/>
      <c r="LOW340" s="333"/>
      <c r="LOX340" s="223"/>
      <c r="LOY340" s="418"/>
      <c r="LOZ340" s="418"/>
      <c r="LPA340" s="331"/>
      <c r="LPB340" s="332"/>
      <c r="LPC340" s="418"/>
      <c r="LPD340" s="223"/>
      <c r="LPE340" s="223"/>
      <c r="LPF340" s="333"/>
      <c r="LPG340" s="333"/>
      <c r="LPH340" s="223"/>
      <c r="LPI340" s="418"/>
      <c r="LPJ340" s="418"/>
      <c r="LPK340" s="331"/>
      <c r="LPL340" s="332"/>
      <c r="LPM340" s="418"/>
      <c r="LPN340" s="223"/>
      <c r="LPO340" s="223"/>
      <c r="LPP340" s="333"/>
      <c r="LPQ340" s="333"/>
      <c r="LPR340" s="223"/>
      <c r="LPS340" s="418"/>
      <c r="LPT340" s="418"/>
      <c r="LPU340" s="331"/>
      <c r="LPV340" s="332"/>
      <c r="LPW340" s="418"/>
      <c r="LPX340" s="223"/>
      <c r="LPY340" s="223"/>
      <c r="LPZ340" s="333"/>
      <c r="LQA340" s="333"/>
      <c r="LQB340" s="223"/>
      <c r="LQC340" s="418"/>
      <c r="LQD340" s="418"/>
      <c r="LQE340" s="331"/>
      <c r="LQF340" s="332"/>
      <c r="LQG340" s="418"/>
      <c r="LQH340" s="223"/>
      <c r="LQI340" s="223"/>
      <c r="LQJ340" s="333"/>
      <c r="LQK340" s="333"/>
      <c r="LQL340" s="223"/>
      <c r="LQM340" s="418"/>
      <c r="LQN340" s="418"/>
      <c r="LQO340" s="331"/>
      <c r="LQP340" s="332"/>
      <c r="LQQ340" s="418"/>
      <c r="LQR340" s="223"/>
      <c r="LQS340" s="223"/>
      <c r="LQT340" s="333"/>
      <c r="LQU340" s="333"/>
      <c r="LQV340" s="223"/>
      <c r="LQW340" s="418"/>
      <c r="LQX340" s="418"/>
      <c r="LQY340" s="331"/>
      <c r="LQZ340" s="332"/>
      <c r="LRA340" s="418"/>
      <c r="LRB340" s="223"/>
      <c r="LRC340" s="223"/>
      <c r="LRD340" s="333"/>
      <c r="LRE340" s="333"/>
      <c r="LRF340" s="223"/>
      <c r="LRG340" s="418"/>
      <c r="LRH340" s="418"/>
      <c r="LRI340" s="331"/>
      <c r="LRJ340" s="332"/>
      <c r="LRK340" s="418"/>
      <c r="LRL340" s="223"/>
      <c r="LRM340" s="223"/>
      <c r="LRN340" s="333"/>
      <c r="LRO340" s="333"/>
      <c r="LRP340" s="223"/>
      <c r="LRQ340" s="418"/>
      <c r="LRR340" s="418"/>
      <c r="LRS340" s="331"/>
      <c r="LRT340" s="332"/>
      <c r="LRU340" s="418"/>
      <c r="LRV340" s="223"/>
      <c r="LRW340" s="223"/>
      <c r="LRX340" s="333"/>
      <c r="LRY340" s="333"/>
      <c r="LRZ340" s="223"/>
      <c r="LSA340" s="418"/>
      <c r="LSB340" s="418"/>
      <c r="LSC340" s="331"/>
      <c r="LSD340" s="332"/>
      <c r="LSE340" s="418"/>
      <c r="LSF340" s="223"/>
      <c r="LSG340" s="223"/>
      <c r="LSH340" s="333"/>
      <c r="LSI340" s="333"/>
      <c r="LSJ340" s="223"/>
      <c r="LSK340" s="418"/>
      <c r="LSL340" s="418"/>
      <c r="LSM340" s="331"/>
      <c r="LSN340" s="332"/>
      <c r="LSO340" s="418"/>
      <c r="LSP340" s="223"/>
      <c r="LSQ340" s="223"/>
      <c r="LSR340" s="333"/>
      <c r="LSS340" s="333"/>
      <c r="LST340" s="223"/>
      <c r="LSU340" s="418"/>
      <c r="LSV340" s="418"/>
      <c r="LSW340" s="331"/>
      <c r="LSX340" s="332"/>
      <c r="LSY340" s="418"/>
      <c r="LSZ340" s="223"/>
      <c r="LTA340" s="223"/>
      <c r="LTB340" s="333"/>
      <c r="LTC340" s="333"/>
      <c r="LTD340" s="223"/>
      <c r="LTE340" s="418"/>
      <c r="LTF340" s="418"/>
      <c r="LTG340" s="331"/>
      <c r="LTH340" s="332"/>
      <c r="LTI340" s="418"/>
      <c r="LTJ340" s="223"/>
      <c r="LTK340" s="223"/>
      <c r="LTL340" s="333"/>
      <c r="LTM340" s="333"/>
      <c r="LTN340" s="223"/>
      <c r="LTO340" s="418"/>
      <c r="LTP340" s="418"/>
      <c r="LTQ340" s="331"/>
      <c r="LTR340" s="332"/>
      <c r="LTS340" s="418"/>
      <c r="LTT340" s="223"/>
      <c r="LTU340" s="223"/>
      <c r="LTV340" s="333"/>
      <c r="LTW340" s="333"/>
      <c r="LTX340" s="223"/>
      <c r="LTY340" s="418"/>
      <c r="LTZ340" s="418"/>
      <c r="LUA340" s="331"/>
      <c r="LUB340" s="332"/>
      <c r="LUC340" s="418"/>
      <c r="LUD340" s="223"/>
      <c r="LUE340" s="223"/>
      <c r="LUF340" s="333"/>
      <c r="LUG340" s="333"/>
      <c r="LUH340" s="223"/>
      <c r="LUI340" s="418"/>
      <c r="LUJ340" s="418"/>
      <c r="LUK340" s="331"/>
      <c r="LUL340" s="332"/>
      <c r="LUM340" s="418"/>
      <c r="LUN340" s="223"/>
      <c r="LUO340" s="223"/>
      <c r="LUP340" s="333"/>
      <c r="LUQ340" s="333"/>
      <c r="LUR340" s="223"/>
      <c r="LUS340" s="418"/>
      <c r="LUT340" s="418"/>
      <c r="LUU340" s="331"/>
      <c r="LUV340" s="332"/>
      <c r="LUW340" s="418"/>
      <c r="LUX340" s="223"/>
      <c r="LUY340" s="223"/>
      <c r="LUZ340" s="333"/>
      <c r="LVA340" s="333"/>
      <c r="LVB340" s="223"/>
      <c r="LVC340" s="418"/>
      <c r="LVD340" s="418"/>
      <c r="LVE340" s="331"/>
      <c r="LVF340" s="332"/>
      <c r="LVG340" s="418"/>
      <c r="LVH340" s="223"/>
      <c r="LVI340" s="223"/>
      <c r="LVJ340" s="333"/>
      <c r="LVK340" s="333"/>
      <c r="LVL340" s="223"/>
      <c r="LVM340" s="418"/>
      <c r="LVN340" s="418"/>
      <c r="LVO340" s="331"/>
      <c r="LVP340" s="332"/>
      <c r="LVQ340" s="418"/>
      <c r="LVR340" s="223"/>
      <c r="LVS340" s="223"/>
      <c r="LVT340" s="333"/>
      <c r="LVU340" s="333"/>
      <c r="LVV340" s="223"/>
      <c r="LVW340" s="418"/>
      <c r="LVX340" s="418"/>
      <c r="LVY340" s="331"/>
      <c r="LVZ340" s="332"/>
      <c r="LWA340" s="418"/>
      <c r="LWB340" s="223"/>
      <c r="LWC340" s="223"/>
      <c r="LWD340" s="333"/>
      <c r="LWE340" s="333"/>
      <c r="LWF340" s="223"/>
      <c r="LWG340" s="418"/>
      <c r="LWH340" s="418"/>
      <c r="LWI340" s="331"/>
      <c r="LWJ340" s="332"/>
      <c r="LWK340" s="418"/>
      <c r="LWL340" s="223"/>
      <c r="LWM340" s="223"/>
      <c r="LWN340" s="333"/>
      <c r="LWO340" s="333"/>
      <c r="LWP340" s="223"/>
      <c r="LWQ340" s="418"/>
      <c r="LWR340" s="418"/>
      <c r="LWS340" s="331"/>
      <c r="LWT340" s="332"/>
      <c r="LWU340" s="418"/>
      <c r="LWV340" s="223"/>
      <c r="LWW340" s="223"/>
      <c r="LWX340" s="333"/>
      <c r="LWY340" s="333"/>
      <c r="LWZ340" s="223"/>
      <c r="LXA340" s="418"/>
      <c r="LXB340" s="418"/>
      <c r="LXC340" s="331"/>
      <c r="LXD340" s="332"/>
      <c r="LXE340" s="418"/>
      <c r="LXF340" s="223"/>
      <c r="LXG340" s="223"/>
      <c r="LXH340" s="333"/>
      <c r="LXI340" s="333"/>
      <c r="LXJ340" s="223"/>
      <c r="LXK340" s="418"/>
      <c r="LXL340" s="418"/>
      <c r="LXM340" s="331"/>
      <c r="LXN340" s="332"/>
      <c r="LXO340" s="418"/>
      <c r="LXP340" s="223"/>
      <c r="LXQ340" s="223"/>
      <c r="LXR340" s="333"/>
      <c r="LXS340" s="333"/>
      <c r="LXT340" s="223"/>
      <c r="LXU340" s="418"/>
      <c r="LXV340" s="418"/>
      <c r="LXW340" s="331"/>
      <c r="LXX340" s="332"/>
      <c r="LXY340" s="418"/>
      <c r="LXZ340" s="223"/>
      <c r="LYA340" s="223"/>
      <c r="LYB340" s="333"/>
      <c r="LYC340" s="333"/>
      <c r="LYD340" s="223"/>
      <c r="LYE340" s="418"/>
      <c r="LYF340" s="418"/>
      <c r="LYG340" s="331"/>
      <c r="LYH340" s="332"/>
      <c r="LYI340" s="418"/>
      <c r="LYJ340" s="223"/>
      <c r="LYK340" s="223"/>
      <c r="LYL340" s="333"/>
      <c r="LYM340" s="333"/>
      <c r="LYN340" s="223"/>
      <c r="LYO340" s="418"/>
      <c r="LYP340" s="418"/>
      <c r="LYQ340" s="331"/>
      <c r="LYR340" s="332"/>
      <c r="LYS340" s="418"/>
      <c r="LYT340" s="223"/>
      <c r="LYU340" s="223"/>
      <c r="LYV340" s="333"/>
      <c r="LYW340" s="333"/>
      <c r="LYX340" s="223"/>
      <c r="LYY340" s="418"/>
      <c r="LYZ340" s="418"/>
      <c r="LZA340" s="331"/>
      <c r="LZB340" s="332"/>
      <c r="LZC340" s="418"/>
      <c r="LZD340" s="223"/>
      <c r="LZE340" s="223"/>
      <c r="LZF340" s="333"/>
      <c r="LZG340" s="333"/>
      <c r="LZH340" s="223"/>
      <c r="LZI340" s="418"/>
      <c r="LZJ340" s="418"/>
      <c r="LZK340" s="331"/>
      <c r="LZL340" s="332"/>
      <c r="LZM340" s="418"/>
      <c r="LZN340" s="223"/>
      <c r="LZO340" s="223"/>
      <c r="LZP340" s="333"/>
      <c r="LZQ340" s="333"/>
      <c r="LZR340" s="223"/>
      <c r="LZS340" s="418"/>
      <c r="LZT340" s="418"/>
      <c r="LZU340" s="331"/>
      <c r="LZV340" s="332"/>
      <c r="LZW340" s="418"/>
      <c r="LZX340" s="223"/>
      <c r="LZY340" s="223"/>
      <c r="LZZ340" s="333"/>
      <c r="MAA340" s="333"/>
      <c r="MAB340" s="223"/>
      <c r="MAC340" s="418"/>
      <c r="MAD340" s="418"/>
      <c r="MAE340" s="331"/>
      <c r="MAF340" s="332"/>
      <c r="MAG340" s="418"/>
      <c r="MAH340" s="223"/>
      <c r="MAI340" s="223"/>
      <c r="MAJ340" s="333"/>
      <c r="MAK340" s="333"/>
      <c r="MAL340" s="223"/>
      <c r="MAM340" s="418"/>
      <c r="MAN340" s="418"/>
      <c r="MAO340" s="331"/>
      <c r="MAP340" s="332"/>
      <c r="MAQ340" s="418"/>
      <c r="MAR340" s="223"/>
      <c r="MAS340" s="223"/>
      <c r="MAT340" s="333"/>
      <c r="MAU340" s="333"/>
      <c r="MAV340" s="223"/>
      <c r="MAW340" s="418"/>
      <c r="MAX340" s="418"/>
      <c r="MAY340" s="331"/>
      <c r="MAZ340" s="332"/>
      <c r="MBA340" s="418"/>
      <c r="MBB340" s="223"/>
      <c r="MBC340" s="223"/>
      <c r="MBD340" s="333"/>
      <c r="MBE340" s="333"/>
      <c r="MBF340" s="223"/>
      <c r="MBG340" s="418"/>
      <c r="MBH340" s="418"/>
      <c r="MBI340" s="331"/>
      <c r="MBJ340" s="332"/>
      <c r="MBK340" s="418"/>
      <c r="MBL340" s="223"/>
      <c r="MBM340" s="223"/>
      <c r="MBN340" s="333"/>
      <c r="MBO340" s="333"/>
      <c r="MBP340" s="223"/>
      <c r="MBQ340" s="418"/>
      <c r="MBR340" s="418"/>
      <c r="MBS340" s="331"/>
      <c r="MBT340" s="332"/>
      <c r="MBU340" s="418"/>
      <c r="MBV340" s="223"/>
      <c r="MBW340" s="223"/>
      <c r="MBX340" s="333"/>
      <c r="MBY340" s="333"/>
      <c r="MBZ340" s="223"/>
      <c r="MCA340" s="418"/>
      <c r="MCB340" s="418"/>
      <c r="MCC340" s="331"/>
      <c r="MCD340" s="332"/>
      <c r="MCE340" s="418"/>
      <c r="MCF340" s="223"/>
      <c r="MCG340" s="223"/>
      <c r="MCH340" s="333"/>
      <c r="MCI340" s="333"/>
      <c r="MCJ340" s="223"/>
      <c r="MCK340" s="418"/>
      <c r="MCL340" s="418"/>
      <c r="MCM340" s="331"/>
      <c r="MCN340" s="332"/>
      <c r="MCO340" s="418"/>
      <c r="MCP340" s="223"/>
      <c r="MCQ340" s="223"/>
      <c r="MCR340" s="333"/>
      <c r="MCS340" s="333"/>
      <c r="MCT340" s="223"/>
      <c r="MCU340" s="418"/>
      <c r="MCV340" s="418"/>
      <c r="MCW340" s="331"/>
      <c r="MCX340" s="332"/>
      <c r="MCY340" s="418"/>
      <c r="MCZ340" s="223"/>
      <c r="MDA340" s="223"/>
      <c r="MDB340" s="333"/>
      <c r="MDC340" s="333"/>
      <c r="MDD340" s="223"/>
      <c r="MDE340" s="418"/>
      <c r="MDF340" s="418"/>
      <c r="MDG340" s="331"/>
      <c r="MDH340" s="332"/>
      <c r="MDI340" s="418"/>
      <c r="MDJ340" s="223"/>
      <c r="MDK340" s="223"/>
      <c r="MDL340" s="333"/>
      <c r="MDM340" s="333"/>
      <c r="MDN340" s="223"/>
      <c r="MDO340" s="418"/>
      <c r="MDP340" s="418"/>
      <c r="MDQ340" s="331"/>
      <c r="MDR340" s="332"/>
      <c r="MDS340" s="418"/>
      <c r="MDT340" s="223"/>
      <c r="MDU340" s="223"/>
      <c r="MDV340" s="333"/>
      <c r="MDW340" s="333"/>
      <c r="MDX340" s="223"/>
      <c r="MDY340" s="418"/>
      <c r="MDZ340" s="418"/>
      <c r="MEA340" s="331"/>
      <c r="MEB340" s="332"/>
      <c r="MEC340" s="418"/>
      <c r="MED340" s="223"/>
      <c r="MEE340" s="223"/>
      <c r="MEF340" s="333"/>
      <c r="MEG340" s="333"/>
      <c r="MEH340" s="223"/>
      <c r="MEI340" s="418"/>
      <c r="MEJ340" s="418"/>
      <c r="MEK340" s="331"/>
      <c r="MEL340" s="332"/>
      <c r="MEM340" s="418"/>
      <c r="MEN340" s="223"/>
      <c r="MEO340" s="223"/>
      <c r="MEP340" s="333"/>
      <c r="MEQ340" s="333"/>
      <c r="MER340" s="223"/>
      <c r="MES340" s="418"/>
      <c r="MET340" s="418"/>
      <c r="MEU340" s="331"/>
      <c r="MEV340" s="332"/>
      <c r="MEW340" s="418"/>
      <c r="MEX340" s="223"/>
      <c r="MEY340" s="223"/>
      <c r="MEZ340" s="333"/>
      <c r="MFA340" s="333"/>
      <c r="MFB340" s="223"/>
      <c r="MFC340" s="418"/>
      <c r="MFD340" s="418"/>
      <c r="MFE340" s="331"/>
      <c r="MFF340" s="332"/>
      <c r="MFG340" s="418"/>
      <c r="MFH340" s="223"/>
      <c r="MFI340" s="223"/>
      <c r="MFJ340" s="333"/>
      <c r="MFK340" s="333"/>
      <c r="MFL340" s="223"/>
      <c r="MFM340" s="418"/>
      <c r="MFN340" s="418"/>
      <c r="MFO340" s="331"/>
      <c r="MFP340" s="332"/>
      <c r="MFQ340" s="418"/>
      <c r="MFR340" s="223"/>
      <c r="MFS340" s="223"/>
      <c r="MFT340" s="333"/>
      <c r="MFU340" s="333"/>
      <c r="MFV340" s="223"/>
      <c r="MFW340" s="418"/>
      <c r="MFX340" s="418"/>
      <c r="MFY340" s="331"/>
      <c r="MFZ340" s="332"/>
      <c r="MGA340" s="418"/>
      <c r="MGB340" s="223"/>
      <c r="MGC340" s="223"/>
      <c r="MGD340" s="333"/>
      <c r="MGE340" s="333"/>
      <c r="MGF340" s="223"/>
      <c r="MGG340" s="418"/>
      <c r="MGH340" s="418"/>
      <c r="MGI340" s="331"/>
      <c r="MGJ340" s="332"/>
      <c r="MGK340" s="418"/>
      <c r="MGL340" s="223"/>
      <c r="MGM340" s="223"/>
      <c r="MGN340" s="333"/>
      <c r="MGO340" s="333"/>
      <c r="MGP340" s="223"/>
      <c r="MGQ340" s="418"/>
      <c r="MGR340" s="418"/>
      <c r="MGS340" s="331"/>
      <c r="MGT340" s="332"/>
      <c r="MGU340" s="418"/>
      <c r="MGV340" s="223"/>
      <c r="MGW340" s="223"/>
      <c r="MGX340" s="333"/>
      <c r="MGY340" s="333"/>
      <c r="MGZ340" s="223"/>
      <c r="MHA340" s="418"/>
      <c r="MHB340" s="418"/>
      <c r="MHC340" s="331"/>
      <c r="MHD340" s="332"/>
      <c r="MHE340" s="418"/>
      <c r="MHF340" s="223"/>
      <c r="MHG340" s="223"/>
      <c r="MHH340" s="333"/>
      <c r="MHI340" s="333"/>
      <c r="MHJ340" s="223"/>
      <c r="MHK340" s="418"/>
      <c r="MHL340" s="418"/>
      <c r="MHM340" s="331"/>
      <c r="MHN340" s="332"/>
      <c r="MHO340" s="418"/>
      <c r="MHP340" s="223"/>
      <c r="MHQ340" s="223"/>
      <c r="MHR340" s="333"/>
      <c r="MHS340" s="333"/>
      <c r="MHT340" s="223"/>
      <c r="MHU340" s="418"/>
      <c r="MHV340" s="418"/>
      <c r="MHW340" s="331"/>
      <c r="MHX340" s="332"/>
      <c r="MHY340" s="418"/>
      <c r="MHZ340" s="223"/>
      <c r="MIA340" s="223"/>
      <c r="MIB340" s="333"/>
      <c r="MIC340" s="333"/>
      <c r="MID340" s="223"/>
      <c r="MIE340" s="418"/>
      <c r="MIF340" s="418"/>
      <c r="MIG340" s="331"/>
      <c r="MIH340" s="332"/>
      <c r="MII340" s="418"/>
      <c r="MIJ340" s="223"/>
      <c r="MIK340" s="223"/>
      <c r="MIL340" s="333"/>
      <c r="MIM340" s="333"/>
      <c r="MIN340" s="223"/>
      <c r="MIO340" s="418"/>
      <c r="MIP340" s="418"/>
      <c r="MIQ340" s="331"/>
      <c r="MIR340" s="332"/>
      <c r="MIS340" s="418"/>
      <c r="MIT340" s="223"/>
      <c r="MIU340" s="223"/>
      <c r="MIV340" s="333"/>
      <c r="MIW340" s="333"/>
      <c r="MIX340" s="223"/>
      <c r="MIY340" s="418"/>
      <c r="MIZ340" s="418"/>
      <c r="MJA340" s="331"/>
      <c r="MJB340" s="332"/>
      <c r="MJC340" s="418"/>
      <c r="MJD340" s="223"/>
      <c r="MJE340" s="223"/>
      <c r="MJF340" s="333"/>
      <c r="MJG340" s="333"/>
      <c r="MJH340" s="223"/>
      <c r="MJI340" s="418"/>
      <c r="MJJ340" s="418"/>
      <c r="MJK340" s="331"/>
      <c r="MJL340" s="332"/>
      <c r="MJM340" s="418"/>
      <c r="MJN340" s="223"/>
      <c r="MJO340" s="223"/>
      <c r="MJP340" s="333"/>
      <c r="MJQ340" s="333"/>
      <c r="MJR340" s="223"/>
      <c r="MJS340" s="418"/>
      <c r="MJT340" s="418"/>
      <c r="MJU340" s="331"/>
      <c r="MJV340" s="332"/>
      <c r="MJW340" s="418"/>
      <c r="MJX340" s="223"/>
      <c r="MJY340" s="223"/>
      <c r="MJZ340" s="333"/>
      <c r="MKA340" s="333"/>
      <c r="MKB340" s="223"/>
      <c r="MKC340" s="418"/>
      <c r="MKD340" s="418"/>
      <c r="MKE340" s="331"/>
      <c r="MKF340" s="332"/>
      <c r="MKG340" s="418"/>
      <c r="MKH340" s="223"/>
      <c r="MKI340" s="223"/>
      <c r="MKJ340" s="333"/>
      <c r="MKK340" s="333"/>
      <c r="MKL340" s="223"/>
      <c r="MKM340" s="418"/>
      <c r="MKN340" s="418"/>
      <c r="MKO340" s="331"/>
      <c r="MKP340" s="332"/>
      <c r="MKQ340" s="418"/>
      <c r="MKR340" s="223"/>
      <c r="MKS340" s="223"/>
      <c r="MKT340" s="333"/>
      <c r="MKU340" s="333"/>
      <c r="MKV340" s="223"/>
      <c r="MKW340" s="418"/>
      <c r="MKX340" s="418"/>
      <c r="MKY340" s="331"/>
      <c r="MKZ340" s="332"/>
      <c r="MLA340" s="418"/>
      <c r="MLB340" s="223"/>
      <c r="MLC340" s="223"/>
      <c r="MLD340" s="333"/>
      <c r="MLE340" s="333"/>
      <c r="MLF340" s="223"/>
      <c r="MLG340" s="418"/>
      <c r="MLH340" s="418"/>
      <c r="MLI340" s="331"/>
      <c r="MLJ340" s="332"/>
      <c r="MLK340" s="418"/>
      <c r="MLL340" s="223"/>
      <c r="MLM340" s="223"/>
      <c r="MLN340" s="333"/>
      <c r="MLO340" s="333"/>
      <c r="MLP340" s="223"/>
      <c r="MLQ340" s="418"/>
      <c r="MLR340" s="418"/>
      <c r="MLS340" s="331"/>
      <c r="MLT340" s="332"/>
      <c r="MLU340" s="418"/>
      <c r="MLV340" s="223"/>
      <c r="MLW340" s="223"/>
      <c r="MLX340" s="333"/>
      <c r="MLY340" s="333"/>
      <c r="MLZ340" s="223"/>
      <c r="MMA340" s="418"/>
      <c r="MMB340" s="418"/>
      <c r="MMC340" s="331"/>
      <c r="MMD340" s="332"/>
      <c r="MME340" s="418"/>
      <c r="MMF340" s="223"/>
      <c r="MMG340" s="223"/>
      <c r="MMH340" s="333"/>
      <c r="MMI340" s="333"/>
      <c r="MMJ340" s="223"/>
      <c r="MMK340" s="418"/>
      <c r="MML340" s="418"/>
      <c r="MMM340" s="331"/>
      <c r="MMN340" s="332"/>
      <c r="MMO340" s="418"/>
      <c r="MMP340" s="223"/>
      <c r="MMQ340" s="223"/>
      <c r="MMR340" s="333"/>
      <c r="MMS340" s="333"/>
      <c r="MMT340" s="223"/>
      <c r="MMU340" s="418"/>
      <c r="MMV340" s="418"/>
      <c r="MMW340" s="331"/>
      <c r="MMX340" s="332"/>
      <c r="MMY340" s="418"/>
      <c r="MMZ340" s="223"/>
      <c r="MNA340" s="223"/>
      <c r="MNB340" s="333"/>
      <c r="MNC340" s="333"/>
      <c r="MND340" s="223"/>
      <c r="MNE340" s="418"/>
      <c r="MNF340" s="418"/>
      <c r="MNG340" s="331"/>
      <c r="MNH340" s="332"/>
      <c r="MNI340" s="418"/>
      <c r="MNJ340" s="223"/>
      <c r="MNK340" s="223"/>
      <c r="MNL340" s="333"/>
      <c r="MNM340" s="333"/>
      <c r="MNN340" s="223"/>
      <c r="MNO340" s="418"/>
      <c r="MNP340" s="418"/>
      <c r="MNQ340" s="331"/>
      <c r="MNR340" s="332"/>
      <c r="MNS340" s="418"/>
      <c r="MNT340" s="223"/>
      <c r="MNU340" s="223"/>
      <c r="MNV340" s="333"/>
      <c r="MNW340" s="333"/>
      <c r="MNX340" s="223"/>
      <c r="MNY340" s="418"/>
      <c r="MNZ340" s="418"/>
      <c r="MOA340" s="331"/>
      <c r="MOB340" s="332"/>
      <c r="MOC340" s="418"/>
      <c r="MOD340" s="223"/>
      <c r="MOE340" s="223"/>
      <c r="MOF340" s="333"/>
      <c r="MOG340" s="333"/>
      <c r="MOH340" s="223"/>
      <c r="MOI340" s="418"/>
      <c r="MOJ340" s="418"/>
      <c r="MOK340" s="331"/>
      <c r="MOL340" s="332"/>
      <c r="MOM340" s="418"/>
      <c r="MON340" s="223"/>
      <c r="MOO340" s="223"/>
      <c r="MOP340" s="333"/>
      <c r="MOQ340" s="333"/>
      <c r="MOR340" s="223"/>
      <c r="MOS340" s="418"/>
      <c r="MOT340" s="418"/>
      <c r="MOU340" s="331"/>
      <c r="MOV340" s="332"/>
      <c r="MOW340" s="418"/>
      <c r="MOX340" s="223"/>
      <c r="MOY340" s="223"/>
      <c r="MOZ340" s="333"/>
      <c r="MPA340" s="333"/>
      <c r="MPB340" s="223"/>
      <c r="MPC340" s="418"/>
      <c r="MPD340" s="418"/>
      <c r="MPE340" s="331"/>
      <c r="MPF340" s="332"/>
      <c r="MPG340" s="418"/>
      <c r="MPH340" s="223"/>
      <c r="MPI340" s="223"/>
      <c r="MPJ340" s="333"/>
      <c r="MPK340" s="333"/>
      <c r="MPL340" s="223"/>
      <c r="MPM340" s="418"/>
      <c r="MPN340" s="418"/>
      <c r="MPO340" s="331"/>
      <c r="MPP340" s="332"/>
      <c r="MPQ340" s="418"/>
      <c r="MPR340" s="223"/>
      <c r="MPS340" s="223"/>
      <c r="MPT340" s="333"/>
      <c r="MPU340" s="333"/>
      <c r="MPV340" s="223"/>
      <c r="MPW340" s="418"/>
      <c r="MPX340" s="418"/>
      <c r="MPY340" s="331"/>
      <c r="MPZ340" s="332"/>
      <c r="MQA340" s="418"/>
      <c r="MQB340" s="223"/>
      <c r="MQC340" s="223"/>
      <c r="MQD340" s="333"/>
      <c r="MQE340" s="333"/>
      <c r="MQF340" s="223"/>
      <c r="MQG340" s="418"/>
      <c r="MQH340" s="418"/>
      <c r="MQI340" s="331"/>
      <c r="MQJ340" s="332"/>
      <c r="MQK340" s="418"/>
      <c r="MQL340" s="223"/>
      <c r="MQM340" s="223"/>
      <c r="MQN340" s="333"/>
      <c r="MQO340" s="333"/>
      <c r="MQP340" s="223"/>
      <c r="MQQ340" s="418"/>
      <c r="MQR340" s="418"/>
      <c r="MQS340" s="331"/>
      <c r="MQT340" s="332"/>
      <c r="MQU340" s="418"/>
      <c r="MQV340" s="223"/>
      <c r="MQW340" s="223"/>
      <c r="MQX340" s="333"/>
      <c r="MQY340" s="333"/>
      <c r="MQZ340" s="223"/>
      <c r="MRA340" s="418"/>
      <c r="MRB340" s="418"/>
      <c r="MRC340" s="331"/>
      <c r="MRD340" s="332"/>
      <c r="MRE340" s="418"/>
      <c r="MRF340" s="223"/>
      <c r="MRG340" s="223"/>
      <c r="MRH340" s="333"/>
      <c r="MRI340" s="333"/>
      <c r="MRJ340" s="223"/>
      <c r="MRK340" s="418"/>
      <c r="MRL340" s="418"/>
      <c r="MRM340" s="331"/>
      <c r="MRN340" s="332"/>
      <c r="MRO340" s="418"/>
      <c r="MRP340" s="223"/>
      <c r="MRQ340" s="223"/>
      <c r="MRR340" s="333"/>
      <c r="MRS340" s="333"/>
      <c r="MRT340" s="223"/>
      <c r="MRU340" s="418"/>
      <c r="MRV340" s="418"/>
      <c r="MRW340" s="331"/>
      <c r="MRX340" s="332"/>
      <c r="MRY340" s="418"/>
      <c r="MRZ340" s="223"/>
      <c r="MSA340" s="223"/>
      <c r="MSB340" s="333"/>
      <c r="MSC340" s="333"/>
      <c r="MSD340" s="223"/>
      <c r="MSE340" s="418"/>
      <c r="MSF340" s="418"/>
      <c r="MSG340" s="331"/>
      <c r="MSH340" s="332"/>
      <c r="MSI340" s="418"/>
      <c r="MSJ340" s="223"/>
      <c r="MSK340" s="223"/>
      <c r="MSL340" s="333"/>
      <c r="MSM340" s="333"/>
      <c r="MSN340" s="223"/>
      <c r="MSO340" s="418"/>
      <c r="MSP340" s="418"/>
      <c r="MSQ340" s="331"/>
      <c r="MSR340" s="332"/>
      <c r="MSS340" s="418"/>
      <c r="MST340" s="223"/>
      <c r="MSU340" s="223"/>
      <c r="MSV340" s="333"/>
      <c r="MSW340" s="333"/>
      <c r="MSX340" s="223"/>
      <c r="MSY340" s="418"/>
      <c r="MSZ340" s="418"/>
      <c r="MTA340" s="331"/>
      <c r="MTB340" s="332"/>
      <c r="MTC340" s="418"/>
      <c r="MTD340" s="223"/>
      <c r="MTE340" s="223"/>
      <c r="MTF340" s="333"/>
      <c r="MTG340" s="333"/>
      <c r="MTH340" s="223"/>
      <c r="MTI340" s="418"/>
      <c r="MTJ340" s="418"/>
      <c r="MTK340" s="331"/>
      <c r="MTL340" s="332"/>
      <c r="MTM340" s="418"/>
      <c r="MTN340" s="223"/>
      <c r="MTO340" s="223"/>
      <c r="MTP340" s="333"/>
      <c r="MTQ340" s="333"/>
      <c r="MTR340" s="223"/>
      <c r="MTS340" s="418"/>
      <c r="MTT340" s="418"/>
      <c r="MTU340" s="331"/>
      <c r="MTV340" s="332"/>
      <c r="MTW340" s="418"/>
      <c r="MTX340" s="223"/>
      <c r="MTY340" s="223"/>
      <c r="MTZ340" s="333"/>
      <c r="MUA340" s="333"/>
      <c r="MUB340" s="223"/>
      <c r="MUC340" s="418"/>
      <c r="MUD340" s="418"/>
      <c r="MUE340" s="331"/>
      <c r="MUF340" s="332"/>
      <c r="MUG340" s="418"/>
      <c r="MUH340" s="223"/>
      <c r="MUI340" s="223"/>
      <c r="MUJ340" s="333"/>
      <c r="MUK340" s="333"/>
      <c r="MUL340" s="223"/>
      <c r="MUM340" s="418"/>
      <c r="MUN340" s="418"/>
      <c r="MUO340" s="331"/>
      <c r="MUP340" s="332"/>
      <c r="MUQ340" s="418"/>
      <c r="MUR340" s="223"/>
      <c r="MUS340" s="223"/>
      <c r="MUT340" s="333"/>
      <c r="MUU340" s="333"/>
      <c r="MUV340" s="223"/>
      <c r="MUW340" s="418"/>
      <c r="MUX340" s="418"/>
      <c r="MUY340" s="331"/>
      <c r="MUZ340" s="332"/>
      <c r="MVA340" s="418"/>
      <c r="MVB340" s="223"/>
      <c r="MVC340" s="223"/>
      <c r="MVD340" s="333"/>
      <c r="MVE340" s="333"/>
      <c r="MVF340" s="223"/>
      <c r="MVG340" s="418"/>
      <c r="MVH340" s="418"/>
      <c r="MVI340" s="331"/>
      <c r="MVJ340" s="332"/>
      <c r="MVK340" s="418"/>
      <c r="MVL340" s="223"/>
      <c r="MVM340" s="223"/>
      <c r="MVN340" s="333"/>
      <c r="MVO340" s="333"/>
      <c r="MVP340" s="223"/>
      <c r="MVQ340" s="418"/>
      <c r="MVR340" s="418"/>
      <c r="MVS340" s="331"/>
      <c r="MVT340" s="332"/>
      <c r="MVU340" s="418"/>
      <c r="MVV340" s="223"/>
      <c r="MVW340" s="223"/>
      <c r="MVX340" s="333"/>
      <c r="MVY340" s="333"/>
      <c r="MVZ340" s="223"/>
      <c r="MWA340" s="418"/>
      <c r="MWB340" s="418"/>
      <c r="MWC340" s="331"/>
      <c r="MWD340" s="332"/>
      <c r="MWE340" s="418"/>
      <c r="MWF340" s="223"/>
      <c r="MWG340" s="223"/>
      <c r="MWH340" s="333"/>
      <c r="MWI340" s="333"/>
      <c r="MWJ340" s="223"/>
      <c r="MWK340" s="418"/>
      <c r="MWL340" s="418"/>
      <c r="MWM340" s="331"/>
      <c r="MWN340" s="332"/>
      <c r="MWO340" s="418"/>
      <c r="MWP340" s="223"/>
      <c r="MWQ340" s="223"/>
      <c r="MWR340" s="333"/>
      <c r="MWS340" s="333"/>
      <c r="MWT340" s="223"/>
      <c r="MWU340" s="418"/>
      <c r="MWV340" s="418"/>
      <c r="MWW340" s="331"/>
      <c r="MWX340" s="332"/>
      <c r="MWY340" s="418"/>
      <c r="MWZ340" s="223"/>
      <c r="MXA340" s="223"/>
      <c r="MXB340" s="333"/>
      <c r="MXC340" s="333"/>
      <c r="MXD340" s="223"/>
      <c r="MXE340" s="418"/>
      <c r="MXF340" s="418"/>
      <c r="MXG340" s="331"/>
      <c r="MXH340" s="332"/>
      <c r="MXI340" s="418"/>
      <c r="MXJ340" s="223"/>
      <c r="MXK340" s="223"/>
      <c r="MXL340" s="333"/>
      <c r="MXM340" s="333"/>
      <c r="MXN340" s="223"/>
      <c r="MXO340" s="418"/>
      <c r="MXP340" s="418"/>
      <c r="MXQ340" s="331"/>
      <c r="MXR340" s="332"/>
      <c r="MXS340" s="418"/>
      <c r="MXT340" s="223"/>
      <c r="MXU340" s="223"/>
      <c r="MXV340" s="333"/>
      <c r="MXW340" s="333"/>
      <c r="MXX340" s="223"/>
      <c r="MXY340" s="418"/>
      <c r="MXZ340" s="418"/>
      <c r="MYA340" s="331"/>
      <c r="MYB340" s="332"/>
      <c r="MYC340" s="418"/>
      <c r="MYD340" s="223"/>
      <c r="MYE340" s="223"/>
      <c r="MYF340" s="333"/>
      <c r="MYG340" s="333"/>
      <c r="MYH340" s="223"/>
      <c r="MYI340" s="418"/>
      <c r="MYJ340" s="418"/>
      <c r="MYK340" s="331"/>
      <c r="MYL340" s="332"/>
      <c r="MYM340" s="418"/>
      <c r="MYN340" s="223"/>
      <c r="MYO340" s="223"/>
      <c r="MYP340" s="333"/>
      <c r="MYQ340" s="333"/>
      <c r="MYR340" s="223"/>
      <c r="MYS340" s="418"/>
      <c r="MYT340" s="418"/>
      <c r="MYU340" s="331"/>
      <c r="MYV340" s="332"/>
      <c r="MYW340" s="418"/>
      <c r="MYX340" s="223"/>
      <c r="MYY340" s="223"/>
      <c r="MYZ340" s="333"/>
      <c r="MZA340" s="333"/>
      <c r="MZB340" s="223"/>
      <c r="MZC340" s="418"/>
      <c r="MZD340" s="418"/>
      <c r="MZE340" s="331"/>
      <c r="MZF340" s="332"/>
      <c r="MZG340" s="418"/>
      <c r="MZH340" s="223"/>
      <c r="MZI340" s="223"/>
      <c r="MZJ340" s="333"/>
      <c r="MZK340" s="333"/>
      <c r="MZL340" s="223"/>
      <c r="MZM340" s="418"/>
      <c r="MZN340" s="418"/>
      <c r="MZO340" s="331"/>
      <c r="MZP340" s="332"/>
      <c r="MZQ340" s="418"/>
      <c r="MZR340" s="223"/>
      <c r="MZS340" s="223"/>
      <c r="MZT340" s="333"/>
      <c r="MZU340" s="333"/>
      <c r="MZV340" s="223"/>
      <c r="MZW340" s="418"/>
      <c r="MZX340" s="418"/>
      <c r="MZY340" s="331"/>
      <c r="MZZ340" s="332"/>
      <c r="NAA340" s="418"/>
      <c r="NAB340" s="223"/>
      <c r="NAC340" s="223"/>
      <c r="NAD340" s="333"/>
      <c r="NAE340" s="333"/>
      <c r="NAF340" s="223"/>
      <c r="NAG340" s="418"/>
      <c r="NAH340" s="418"/>
      <c r="NAI340" s="331"/>
      <c r="NAJ340" s="332"/>
      <c r="NAK340" s="418"/>
      <c r="NAL340" s="223"/>
      <c r="NAM340" s="223"/>
      <c r="NAN340" s="333"/>
      <c r="NAO340" s="333"/>
      <c r="NAP340" s="223"/>
      <c r="NAQ340" s="418"/>
      <c r="NAR340" s="418"/>
      <c r="NAS340" s="331"/>
      <c r="NAT340" s="332"/>
      <c r="NAU340" s="418"/>
      <c r="NAV340" s="223"/>
      <c r="NAW340" s="223"/>
      <c r="NAX340" s="333"/>
      <c r="NAY340" s="333"/>
      <c r="NAZ340" s="223"/>
      <c r="NBA340" s="418"/>
      <c r="NBB340" s="418"/>
      <c r="NBC340" s="331"/>
      <c r="NBD340" s="332"/>
      <c r="NBE340" s="418"/>
      <c r="NBF340" s="223"/>
      <c r="NBG340" s="223"/>
      <c r="NBH340" s="333"/>
      <c r="NBI340" s="333"/>
      <c r="NBJ340" s="223"/>
      <c r="NBK340" s="418"/>
      <c r="NBL340" s="418"/>
      <c r="NBM340" s="331"/>
      <c r="NBN340" s="332"/>
      <c r="NBO340" s="418"/>
      <c r="NBP340" s="223"/>
      <c r="NBQ340" s="223"/>
      <c r="NBR340" s="333"/>
      <c r="NBS340" s="333"/>
      <c r="NBT340" s="223"/>
      <c r="NBU340" s="418"/>
      <c r="NBV340" s="418"/>
      <c r="NBW340" s="331"/>
      <c r="NBX340" s="332"/>
      <c r="NBY340" s="418"/>
      <c r="NBZ340" s="223"/>
      <c r="NCA340" s="223"/>
      <c r="NCB340" s="333"/>
      <c r="NCC340" s="333"/>
      <c r="NCD340" s="223"/>
      <c r="NCE340" s="418"/>
      <c r="NCF340" s="418"/>
      <c r="NCG340" s="331"/>
      <c r="NCH340" s="332"/>
      <c r="NCI340" s="418"/>
      <c r="NCJ340" s="223"/>
      <c r="NCK340" s="223"/>
      <c r="NCL340" s="333"/>
      <c r="NCM340" s="333"/>
      <c r="NCN340" s="223"/>
      <c r="NCO340" s="418"/>
      <c r="NCP340" s="418"/>
      <c r="NCQ340" s="331"/>
      <c r="NCR340" s="332"/>
      <c r="NCS340" s="418"/>
      <c r="NCT340" s="223"/>
      <c r="NCU340" s="223"/>
      <c r="NCV340" s="333"/>
      <c r="NCW340" s="333"/>
      <c r="NCX340" s="223"/>
      <c r="NCY340" s="418"/>
      <c r="NCZ340" s="418"/>
      <c r="NDA340" s="331"/>
      <c r="NDB340" s="332"/>
      <c r="NDC340" s="418"/>
      <c r="NDD340" s="223"/>
      <c r="NDE340" s="223"/>
      <c r="NDF340" s="333"/>
      <c r="NDG340" s="333"/>
      <c r="NDH340" s="223"/>
      <c r="NDI340" s="418"/>
      <c r="NDJ340" s="418"/>
      <c r="NDK340" s="331"/>
      <c r="NDL340" s="332"/>
      <c r="NDM340" s="418"/>
      <c r="NDN340" s="223"/>
      <c r="NDO340" s="223"/>
      <c r="NDP340" s="333"/>
      <c r="NDQ340" s="333"/>
      <c r="NDR340" s="223"/>
      <c r="NDS340" s="418"/>
      <c r="NDT340" s="418"/>
      <c r="NDU340" s="331"/>
      <c r="NDV340" s="332"/>
      <c r="NDW340" s="418"/>
      <c r="NDX340" s="223"/>
      <c r="NDY340" s="223"/>
      <c r="NDZ340" s="333"/>
      <c r="NEA340" s="333"/>
      <c r="NEB340" s="223"/>
      <c r="NEC340" s="418"/>
      <c r="NED340" s="418"/>
      <c r="NEE340" s="331"/>
      <c r="NEF340" s="332"/>
      <c r="NEG340" s="418"/>
      <c r="NEH340" s="223"/>
      <c r="NEI340" s="223"/>
      <c r="NEJ340" s="333"/>
      <c r="NEK340" s="333"/>
      <c r="NEL340" s="223"/>
      <c r="NEM340" s="418"/>
      <c r="NEN340" s="418"/>
      <c r="NEO340" s="331"/>
      <c r="NEP340" s="332"/>
      <c r="NEQ340" s="418"/>
      <c r="NER340" s="223"/>
      <c r="NES340" s="223"/>
      <c r="NET340" s="333"/>
      <c r="NEU340" s="333"/>
      <c r="NEV340" s="223"/>
      <c r="NEW340" s="418"/>
      <c r="NEX340" s="418"/>
      <c r="NEY340" s="331"/>
      <c r="NEZ340" s="332"/>
      <c r="NFA340" s="418"/>
      <c r="NFB340" s="223"/>
      <c r="NFC340" s="223"/>
      <c r="NFD340" s="333"/>
      <c r="NFE340" s="333"/>
      <c r="NFF340" s="223"/>
      <c r="NFG340" s="418"/>
      <c r="NFH340" s="418"/>
      <c r="NFI340" s="331"/>
      <c r="NFJ340" s="332"/>
      <c r="NFK340" s="418"/>
      <c r="NFL340" s="223"/>
      <c r="NFM340" s="223"/>
      <c r="NFN340" s="333"/>
      <c r="NFO340" s="333"/>
      <c r="NFP340" s="223"/>
      <c r="NFQ340" s="418"/>
      <c r="NFR340" s="418"/>
      <c r="NFS340" s="331"/>
      <c r="NFT340" s="332"/>
      <c r="NFU340" s="418"/>
      <c r="NFV340" s="223"/>
      <c r="NFW340" s="223"/>
      <c r="NFX340" s="333"/>
      <c r="NFY340" s="333"/>
      <c r="NFZ340" s="223"/>
      <c r="NGA340" s="418"/>
      <c r="NGB340" s="418"/>
      <c r="NGC340" s="331"/>
      <c r="NGD340" s="332"/>
      <c r="NGE340" s="418"/>
      <c r="NGF340" s="223"/>
      <c r="NGG340" s="223"/>
      <c r="NGH340" s="333"/>
      <c r="NGI340" s="333"/>
      <c r="NGJ340" s="223"/>
      <c r="NGK340" s="418"/>
      <c r="NGL340" s="418"/>
      <c r="NGM340" s="331"/>
      <c r="NGN340" s="332"/>
      <c r="NGO340" s="418"/>
      <c r="NGP340" s="223"/>
      <c r="NGQ340" s="223"/>
      <c r="NGR340" s="333"/>
      <c r="NGS340" s="333"/>
      <c r="NGT340" s="223"/>
      <c r="NGU340" s="418"/>
      <c r="NGV340" s="418"/>
      <c r="NGW340" s="331"/>
      <c r="NGX340" s="332"/>
      <c r="NGY340" s="418"/>
      <c r="NGZ340" s="223"/>
      <c r="NHA340" s="223"/>
      <c r="NHB340" s="333"/>
      <c r="NHC340" s="333"/>
      <c r="NHD340" s="223"/>
      <c r="NHE340" s="418"/>
      <c r="NHF340" s="418"/>
      <c r="NHG340" s="331"/>
      <c r="NHH340" s="332"/>
      <c r="NHI340" s="418"/>
      <c r="NHJ340" s="223"/>
      <c r="NHK340" s="223"/>
      <c r="NHL340" s="333"/>
      <c r="NHM340" s="333"/>
      <c r="NHN340" s="223"/>
      <c r="NHO340" s="418"/>
      <c r="NHP340" s="418"/>
      <c r="NHQ340" s="331"/>
      <c r="NHR340" s="332"/>
      <c r="NHS340" s="418"/>
      <c r="NHT340" s="223"/>
      <c r="NHU340" s="223"/>
      <c r="NHV340" s="333"/>
      <c r="NHW340" s="333"/>
      <c r="NHX340" s="223"/>
      <c r="NHY340" s="418"/>
      <c r="NHZ340" s="418"/>
      <c r="NIA340" s="331"/>
      <c r="NIB340" s="332"/>
      <c r="NIC340" s="418"/>
      <c r="NID340" s="223"/>
      <c r="NIE340" s="223"/>
      <c r="NIF340" s="333"/>
      <c r="NIG340" s="333"/>
      <c r="NIH340" s="223"/>
      <c r="NII340" s="418"/>
      <c r="NIJ340" s="418"/>
      <c r="NIK340" s="331"/>
      <c r="NIL340" s="332"/>
      <c r="NIM340" s="418"/>
      <c r="NIN340" s="223"/>
      <c r="NIO340" s="223"/>
      <c r="NIP340" s="333"/>
      <c r="NIQ340" s="333"/>
      <c r="NIR340" s="223"/>
      <c r="NIS340" s="418"/>
      <c r="NIT340" s="418"/>
      <c r="NIU340" s="331"/>
      <c r="NIV340" s="332"/>
      <c r="NIW340" s="418"/>
      <c r="NIX340" s="223"/>
      <c r="NIY340" s="223"/>
      <c r="NIZ340" s="333"/>
      <c r="NJA340" s="333"/>
      <c r="NJB340" s="223"/>
      <c r="NJC340" s="418"/>
      <c r="NJD340" s="418"/>
      <c r="NJE340" s="331"/>
      <c r="NJF340" s="332"/>
      <c r="NJG340" s="418"/>
      <c r="NJH340" s="223"/>
      <c r="NJI340" s="223"/>
      <c r="NJJ340" s="333"/>
      <c r="NJK340" s="333"/>
      <c r="NJL340" s="223"/>
      <c r="NJM340" s="418"/>
      <c r="NJN340" s="418"/>
      <c r="NJO340" s="331"/>
      <c r="NJP340" s="332"/>
      <c r="NJQ340" s="418"/>
      <c r="NJR340" s="223"/>
      <c r="NJS340" s="223"/>
      <c r="NJT340" s="333"/>
      <c r="NJU340" s="333"/>
      <c r="NJV340" s="223"/>
      <c r="NJW340" s="418"/>
      <c r="NJX340" s="418"/>
      <c r="NJY340" s="331"/>
      <c r="NJZ340" s="332"/>
      <c r="NKA340" s="418"/>
      <c r="NKB340" s="223"/>
      <c r="NKC340" s="223"/>
      <c r="NKD340" s="333"/>
      <c r="NKE340" s="333"/>
      <c r="NKF340" s="223"/>
      <c r="NKG340" s="418"/>
      <c r="NKH340" s="418"/>
      <c r="NKI340" s="331"/>
      <c r="NKJ340" s="332"/>
      <c r="NKK340" s="418"/>
      <c r="NKL340" s="223"/>
      <c r="NKM340" s="223"/>
      <c r="NKN340" s="333"/>
      <c r="NKO340" s="333"/>
      <c r="NKP340" s="223"/>
      <c r="NKQ340" s="418"/>
      <c r="NKR340" s="418"/>
      <c r="NKS340" s="331"/>
      <c r="NKT340" s="332"/>
      <c r="NKU340" s="418"/>
      <c r="NKV340" s="223"/>
      <c r="NKW340" s="223"/>
      <c r="NKX340" s="333"/>
      <c r="NKY340" s="333"/>
      <c r="NKZ340" s="223"/>
      <c r="NLA340" s="418"/>
      <c r="NLB340" s="418"/>
      <c r="NLC340" s="331"/>
      <c r="NLD340" s="332"/>
      <c r="NLE340" s="418"/>
      <c r="NLF340" s="223"/>
      <c r="NLG340" s="223"/>
      <c r="NLH340" s="333"/>
      <c r="NLI340" s="333"/>
      <c r="NLJ340" s="223"/>
      <c r="NLK340" s="418"/>
      <c r="NLL340" s="418"/>
      <c r="NLM340" s="331"/>
      <c r="NLN340" s="332"/>
      <c r="NLO340" s="418"/>
      <c r="NLP340" s="223"/>
      <c r="NLQ340" s="223"/>
      <c r="NLR340" s="333"/>
      <c r="NLS340" s="333"/>
      <c r="NLT340" s="223"/>
      <c r="NLU340" s="418"/>
      <c r="NLV340" s="418"/>
      <c r="NLW340" s="331"/>
      <c r="NLX340" s="332"/>
      <c r="NLY340" s="418"/>
      <c r="NLZ340" s="223"/>
      <c r="NMA340" s="223"/>
      <c r="NMB340" s="333"/>
      <c r="NMC340" s="333"/>
      <c r="NMD340" s="223"/>
      <c r="NME340" s="418"/>
      <c r="NMF340" s="418"/>
      <c r="NMG340" s="331"/>
      <c r="NMH340" s="332"/>
      <c r="NMI340" s="418"/>
      <c r="NMJ340" s="223"/>
      <c r="NMK340" s="223"/>
      <c r="NML340" s="333"/>
      <c r="NMM340" s="333"/>
      <c r="NMN340" s="223"/>
      <c r="NMO340" s="418"/>
      <c r="NMP340" s="418"/>
      <c r="NMQ340" s="331"/>
      <c r="NMR340" s="332"/>
      <c r="NMS340" s="418"/>
      <c r="NMT340" s="223"/>
      <c r="NMU340" s="223"/>
      <c r="NMV340" s="333"/>
      <c r="NMW340" s="333"/>
      <c r="NMX340" s="223"/>
      <c r="NMY340" s="418"/>
      <c r="NMZ340" s="418"/>
      <c r="NNA340" s="331"/>
      <c r="NNB340" s="332"/>
      <c r="NNC340" s="418"/>
      <c r="NND340" s="223"/>
      <c r="NNE340" s="223"/>
      <c r="NNF340" s="333"/>
      <c r="NNG340" s="333"/>
      <c r="NNH340" s="223"/>
      <c r="NNI340" s="418"/>
      <c r="NNJ340" s="418"/>
      <c r="NNK340" s="331"/>
      <c r="NNL340" s="332"/>
      <c r="NNM340" s="418"/>
      <c r="NNN340" s="223"/>
      <c r="NNO340" s="223"/>
      <c r="NNP340" s="333"/>
      <c r="NNQ340" s="333"/>
      <c r="NNR340" s="223"/>
      <c r="NNS340" s="418"/>
      <c r="NNT340" s="418"/>
      <c r="NNU340" s="331"/>
      <c r="NNV340" s="332"/>
      <c r="NNW340" s="418"/>
      <c r="NNX340" s="223"/>
      <c r="NNY340" s="223"/>
      <c r="NNZ340" s="333"/>
      <c r="NOA340" s="333"/>
      <c r="NOB340" s="223"/>
      <c r="NOC340" s="418"/>
      <c r="NOD340" s="418"/>
      <c r="NOE340" s="331"/>
      <c r="NOF340" s="332"/>
      <c r="NOG340" s="418"/>
      <c r="NOH340" s="223"/>
      <c r="NOI340" s="223"/>
      <c r="NOJ340" s="333"/>
      <c r="NOK340" s="333"/>
      <c r="NOL340" s="223"/>
      <c r="NOM340" s="418"/>
      <c r="NON340" s="418"/>
      <c r="NOO340" s="331"/>
      <c r="NOP340" s="332"/>
      <c r="NOQ340" s="418"/>
      <c r="NOR340" s="223"/>
      <c r="NOS340" s="223"/>
      <c r="NOT340" s="333"/>
      <c r="NOU340" s="333"/>
      <c r="NOV340" s="223"/>
      <c r="NOW340" s="418"/>
      <c r="NOX340" s="418"/>
      <c r="NOY340" s="331"/>
      <c r="NOZ340" s="332"/>
      <c r="NPA340" s="418"/>
      <c r="NPB340" s="223"/>
      <c r="NPC340" s="223"/>
      <c r="NPD340" s="333"/>
      <c r="NPE340" s="333"/>
      <c r="NPF340" s="223"/>
      <c r="NPG340" s="418"/>
      <c r="NPH340" s="418"/>
      <c r="NPI340" s="331"/>
      <c r="NPJ340" s="332"/>
      <c r="NPK340" s="418"/>
      <c r="NPL340" s="223"/>
      <c r="NPM340" s="223"/>
      <c r="NPN340" s="333"/>
      <c r="NPO340" s="333"/>
      <c r="NPP340" s="223"/>
      <c r="NPQ340" s="418"/>
      <c r="NPR340" s="418"/>
      <c r="NPS340" s="331"/>
      <c r="NPT340" s="332"/>
      <c r="NPU340" s="418"/>
      <c r="NPV340" s="223"/>
      <c r="NPW340" s="223"/>
      <c r="NPX340" s="333"/>
      <c r="NPY340" s="333"/>
      <c r="NPZ340" s="223"/>
      <c r="NQA340" s="418"/>
      <c r="NQB340" s="418"/>
      <c r="NQC340" s="331"/>
      <c r="NQD340" s="332"/>
      <c r="NQE340" s="418"/>
      <c r="NQF340" s="223"/>
      <c r="NQG340" s="223"/>
      <c r="NQH340" s="333"/>
      <c r="NQI340" s="333"/>
      <c r="NQJ340" s="223"/>
      <c r="NQK340" s="418"/>
      <c r="NQL340" s="418"/>
      <c r="NQM340" s="331"/>
      <c r="NQN340" s="332"/>
      <c r="NQO340" s="418"/>
      <c r="NQP340" s="223"/>
      <c r="NQQ340" s="223"/>
      <c r="NQR340" s="333"/>
      <c r="NQS340" s="333"/>
      <c r="NQT340" s="223"/>
      <c r="NQU340" s="418"/>
      <c r="NQV340" s="418"/>
      <c r="NQW340" s="331"/>
      <c r="NQX340" s="332"/>
      <c r="NQY340" s="418"/>
      <c r="NQZ340" s="223"/>
      <c r="NRA340" s="223"/>
      <c r="NRB340" s="333"/>
      <c r="NRC340" s="333"/>
      <c r="NRD340" s="223"/>
      <c r="NRE340" s="418"/>
      <c r="NRF340" s="418"/>
      <c r="NRG340" s="331"/>
      <c r="NRH340" s="332"/>
      <c r="NRI340" s="418"/>
      <c r="NRJ340" s="223"/>
      <c r="NRK340" s="223"/>
      <c r="NRL340" s="333"/>
      <c r="NRM340" s="333"/>
      <c r="NRN340" s="223"/>
      <c r="NRO340" s="418"/>
      <c r="NRP340" s="418"/>
      <c r="NRQ340" s="331"/>
      <c r="NRR340" s="332"/>
      <c r="NRS340" s="418"/>
      <c r="NRT340" s="223"/>
      <c r="NRU340" s="223"/>
      <c r="NRV340" s="333"/>
      <c r="NRW340" s="333"/>
      <c r="NRX340" s="223"/>
      <c r="NRY340" s="418"/>
      <c r="NRZ340" s="418"/>
      <c r="NSA340" s="331"/>
      <c r="NSB340" s="332"/>
      <c r="NSC340" s="418"/>
      <c r="NSD340" s="223"/>
      <c r="NSE340" s="223"/>
      <c r="NSF340" s="333"/>
      <c r="NSG340" s="333"/>
      <c r="NSH340" s="223"/>
      <c r="NSI340" s="418"/>
      <c r="NSJ340" s="418"/>
      <c r="NSK340" s="331"/>
      <c r="NSL340" s="332"/>
      <c r="NSM340" s="418"/>
      <c r="NSN340" s="223"/>
      <c r="NSO340" s="223"/>
      <c r="NSP340" s="333"/>
      <c r="NSQ340" s="333"/>
      <c r="NSR340" s="223"/>
      <c r="NSS340" s="418"/>
      <c r="NST340" s="418"/>
      <c r="NSU340" s="331"/>
      <c r="NSV340" s="332"/>
      <c r="NSW340" s="418"/>
      <c r="NSX340" s="223"/>
      <c r="NSY340" s="223"/>
      <c r="NSZ340" s="333"/>
      <c r="NTA340" s="333"/>
      <c r="NTB340" s="223"/>
      <c r="NTC340" s="418"/>
      <c r="NTD340" s="418"/>
      <c r="NTE340" s="331"/>
      <c r="NTF340" s="332"/>
      <c r="NTG340" s="418"/>
      <c r="NTH340" s="223"/>
      <c r="NTI340" s="223"/>
      <c r="NTJ340" s="333"/>
      <c r="NTK340" s="333"/>
      <c r="NTL340" s="223"/>
      <c r="NTM340" s="418"/>
      <c r="NTN340" s="418"/>
      <c r="NTO340" s="331"/>
      <c r="NTP340" s="332"/>
      <c r="NTQ340" s="418"/>
      <c r="NTR340" s="223"/>
      <c r="NTS340" s="223"/>
      <c r="NTT340" s="333"/>
      <c r="NTU340" s="333"/>
      <c r="NTV340" s="223"/>
      <c r="NTW340" s="418"/>
      <c r="NTX340" s="418"/>
      <c r="NTY340" s="331"/>
      <c r="NTZ340" s="332"/>
      <c r="NUA340" s="418"/>
      <c r="NUB340" s="223"/>
      <c r="NUC340" s="223"/>
      <c r="NUD340" s="333"/>
      <c r="NUE340" s="333"/>
      <c r="NUF340" s="223"/>
      <c r="NUG340" s="418"/>
      <c r="NUH340" s="418"/>
      <c r="NUI340" s="331"/>
      <c r="NUJ340" s="332"/>
      <c r="NUK340" s="418"/>
      <c r="NUL340" s="223"/>
      <c r="NUM340" s="223"/>
      <c r="NUN340" s="333"/>
      <c r="NUO340" s="333"/>
      <c r="NUP340" s="223"/>
      <c r="NUQ340" s="418"/>
      <c r="NUR340" s="418"/>
      <c r="NUS340" s="331"/>
      <c r="NUT340" s="332"/>
      <c r="NUU340" s="418"/>
      <c r="NUV340" s="223"/>
      <c r="NUW340" s="223"/>
      <c r="NUX340" s="333"/>
      <c r="NUY340" s="333"/>
      <c r="NUZ340" s="223"/>
      <c r="NVA340" s="418"/>
      <c r="NVB340" s="418"/>
      <c r="NVC340" s="331"/>
      <c r="NVD340" s="332"/>
      <c r="NVE340" s="418"/>
      <c r="NVF340" s="223"/>
      <c r="NVG340" s="223"/>
      <c r="NVH340" s="333"/>
      <c r="NVI340" s="333"/>
      <c r="NVJ340" s="223"/>
      <c r="NVK340" s="418"/>
      <c r="NVL340" s="418"/>
      <c r="NVM340" s="331"/>
      <c r="NVN340" s="332"/>
      <c r="NVO340" s="418"/>
      <c r="NVP340" s="223"/>
      <c r="NVQ340" s="223"/>
      <c r="NVR340" s="333"/>
      <c r="NVS340" s="333"/>
      <c r="NVT340" s="223"/>
      <c r="NVU340" s="418"/>
      <c r="NVV340" s="418"/>
      <c r="NVW340" s="331"/>
      <c r="NVX340" s="332"/>
      <c r="NVY340" s="418"/>
      <c r="NVZ340" s="223"/>
      <c r="NWA340" s="223"/>
      <c r="NWB340" s="333"/>
      <c r="NWC340" s="333"/>
      <c r="NWD340" s="223"/>
      <c r="NWE340" s="418"/>
      <c r="NWF340" s="418"/>
      <c r="NWG340" s="331"/>
      <c r="NWH340" s="332"/>
      <c r="NWI340" s="418"/>
      <c r="NWJ340" s="223"/>
      <c r="NWK340" s="223"/>
      <c r="NWL340" s="333"/>
      <c r="NWM340" s="333"/>
      <c r="NWN340" s="223"/>
      <c r="NWO340" s="418"/>
      <c r="NWP340" s="418"/>
      <c r="NWQ340" s="331"/>
      <c r="NWR340" s="332"/>
      <c r="NWS340" s="418"/>
      <c r="NWT340" s="223"/>
      <c r="NWU340" s="223"/>
      <c r="NWV340" s="333"/>
      <c r="NWW340" s="333"/>
      <c r="NWX340" s="223"/>
      <c r="NWY340" s="418"/>
      <c r="NWZ340" s="418"/>
      <c r="NXA340" s="331"/>
      <c r="NXB340" s="332"/>
      <c r="NXC340" s="418"/>
      <c r="NXD340" s="223"/>
      <c r="NXE340" s="223"/>
      <c r="NXF340" s="333"/>
      <c r="NXG340" s="333"/>
      <c r="NXH340" s="223"/>
      <c r="NXI340" s="418"/>
      <c r="NXJ340" s="418"/>
      <c r="NXK340" s="331"/>
      <c r="NXL340" s="332"/>
      <c r="NXM340" s="418"/>
      <c r="NXN340" s="223"/>
      <c r="NXO340" s="223"/>
      <c r="NXP340" s="333"/>
      <c r="NXQ340" s="333"/>
      <c r="NXR340" s="223"/>
      <c r="NXS340" s="418"/>
      <c r="NXT340" s="418"/>
      <c r="NXU340" s="331"/>
      <c r="NXV340" s="332"/>
      <c r="NXW340" s="418"/>
      <c r="NXX340" s="223"/>
      <c r="NXY340" s="223"/>
      <c r="NXZ340" s="333"/>
      <c r="NYA340" s="333"/>
      <c r="NYB340" s="223"/>
      <c r="NYC340" s="418"/>
      <c r="NYD340" s="418"/>
      <c r="NYE340" s="331"/>
      <c r="NYF340" s="332"/>
      <c r="NYG340" s="418"/>
      <c r="NYH340" s="223"/>
      <c r="NYI340" s="223"/>
      <c r="NYJ340" s="333"/>
      <c r="NYK340" s="333"/>
      <c r="NYL340" s="223"/>
      <c r="NYM340" s="418"/>
      <c r="NYN340" s="418"/>
      <c r="NYO340" s="331"/>
      <c r="NYP340" s="332"/>
      <c r="NYQ340" s="418"/>
      <c r="NYR340" s="223"/>
      <c r="NYS340" s="223"/>
      <c r="NYT340" s="333"/>
      <c r="NYU340" s="333"/>
      <c r="NYV340" s="223"/>
      <c r="NYW340" s="418"/>
      <c r="NYX340" s="418"/>
      <c r="NYY340" s="331"/>
      <c r="NYZ340" s="332"/>
      <c r="NZA340" s="418"/>
      <c r="NZB340" s="223"/>
      <c r="NZC340" s="223"/>
      <c r="NZD340" s="333"/>
      <c r="NZE340" s="333"/>
      <c r="NZF340" s="223"/>
      <c r="NZG340" s="418"/>
      <c r="NZH340" s="418"/>
      <c r="NZI340" s="331"/>
      <c r="NZJ340" s="332"/>
      <c r="NZK340" s="418"/>
      <c r="NZL340" s="223"/>
      <c r="NZM340" s="223"/>
      <c r="NZN340" s="333"/>
      <c r="NZO340" s="333"/>
      <c r="NZP340" s="223"/>
      <c r="NZQ340" s="418"/>
      <c r="NZR340" s="418"/>
      <c r="NZS340" s="331"/>
      <c r="NZT340" s="332"/>
      <c r="NZU340" s="418"/>
      <c r="NZV340" s="223"/>
      <c r="NZW340" s="223"/>
      <c r="NZX340" s="333"/>
      <c r="NZY340" s="333"/>
      <c r="NZZ340" s="223"/>
      <c r="OAA340" s="418"/>
      <c r="OAB340" s="418"/>
      <c r="OAC340" s="331"/>
      <c r="OAD340" s="332"/>
      <c r="OAE340" s="418"/>
      <c r="OAF340" s="223"/>
      <c r="OAG340" s="223"/>
      <c r="OAH340" s="333"/>
      <c r="OAI340" s="333"/>
      <c r="OAJ340" s="223"/>
      <c r="OAK340" s="418"/>
      <c r="OAL340" s="418"/>
      <c r="OAM340" s="331"/>
      <c r="OAN340" s="332"/>
      <c r="OAO340" s="418"/>
      <c r="OAP340" s="223"/>
      <c r="OAQ340" s="223"/>
      <c r="OAR340" s="333"/>
      <c r="OAS340" s="333"/>
      <c r="OAT340" s="223"/>
      <c r="OAU340" s="418"/>
      <c r="OAV340" s="418"/>
      <c r="OAW340" s="331"/>
      <c r="OAX340" s="332"/>
      <c r="OAY340" s="418"/>
      <c r="OAZ340" s="223"/>
      <c r="OBA340" s="223"/>
      <c r="OBB340" s="333"/>
      <c r="OBC340" s="333"/>
      <c r="OBD340" s="223"/>
      <c r="OBE340" s="418"/>
      <c r="OBF340" s="418"/>
      <c r="OBG340" s="331"/>
      <c r="OBH340" s="332"/>
      <c r="OBI340" s="418"/>
      <c r="OBJ340" s="223"/>
      <c r="OBK340" s="223"/>
      <c r="OBL340" s="333"/>
      <c r="OBM340" s="333"/>
      <c r="OBN340" s="223"/>
      <c r="OBO340" s="418"/>
      <c r="OBP340" s="418"/>
      <c r="OBQ340" s="331"/>
      <c r="OBR340" s="332"/>
      <c r="OBS340" s="418"/>
      <c r="OBT340" s="223"/>
      <c r="OBU340" s="223"/>
      <c r="OBV340" s="333"/>
      <c r="OBW340" s="333"/>
      <c r="OBX340" s="223"/>
      <c r="OBY340" s="418"/>
      <c r="OBZ340" s="418"/>
      <c r="OCA340" s="331"/>
      <c r="OCB340" s="332"/>
      <c r="OCC340" s="418"/>
      <c r="OCD340" s="223"/>
      <c r="OCE340" s="223"/>
      <c r="OCF340" s="333"/>
      <c r="OCG340" s="333"/>
      <c r="OCH340" s="223"/>
      <c r="OCI340" s="418"/>
      <c r="OCJ340" s="418"/>
      <c r="OCK340" s="331"/>
      <c r="OCL340" s="332"/>
      <c r="OCM340" s="418"/>
      <c r="OCN340" s="223"/>
      <c r="OCO340" s="223"/>
      <c r="OCP340" s="333"/>
      <c r="OCQ340" s="333"/>
      <c r="OCR340" s="223"/>
      <c r="OCS340" s="418"/>
      <c r="OCT340" s="418"/>
      <c r="OCU340" s="331"/>
      <c r="OCV340" s="332"/>
      <c r="OCW340" s="418"/>
      <c r="OCX340" s="223"/>
      <c r="OCY340" s="223"/>
      <c r="OCZ340" s="333"/>
      <c r="ODA340" s="333"/>
      <c r="ODB340" s="223"/>
      <c r="ODC340" s="418"/>
      <c r="ODD340" s="418"/>
      <c r="ODE340" s="331"/>
      <c r="ODF340" s="332"/>
      <c r="ODG340" s="418"/>
      <c r="ODH340" s="223"/>
      <c r="ODI340" s="223"/>
      <c r="ODJ340" s="333"/>
      <c r="ODK340" s="333"/>
      <c r="ODL340" s="223"/>
      <c r="ODM340" s="418"/>
      <c r="ODN340" s="418"/>
      <c r="ODO340" s="331"/>
      <c r="ODP340" s="332"/>
      <c r="ODQ340" s="418"/>
      <c r="ODR340" s="223"/>
      <c r="ODS340" s="223"/>
      <c r="ODT340" s="333"/>
      <c r="ODU340" s="333"/>
      <c r="ODV340" s="223"/>
      <c r="ODW340" s="418"/>
      <c r="ODX340" s="418"/>
      <c r="ODY340" s="331"/>
      <c r="ODZ340" s="332"/>
      <c r="OEA340" s="418"/>
      <c r="OEB340" s="223"/>
      <c r="OEC340" s="223"/>
      <c r="OED340" s="333"/>
      <c r="OEE340" s="333"/>
      <c r="OEF340" s="223"/>
      <c r="OEG340" s="418"/>
      <c r="OEH340" s="418"/>
      <c r="OEI340" s="331"/>
      <c r="OEJ340" s="332"/>
      <c r="OEK340" s="418"/>
      <c r="OEL340" s="223"/>
      <c r="OEM340" s="223"/>
      <c r="OEN340" s="333"/>
      <c r="OEO340" s="333"/>
      <c r="OEP340" s="223"/>
      <c r="OEQ340" s="418"/>
      <c r="OER340" s="418"/>
      <c r="OES340" s="331"/>
      <c r="OET340" s="332"/>
      <c r="OEU340" s="418"/>
      <c r="OEV340" s="223"/>
      <c r="OEW340" s="223"/>
      <c r="OEX340" s="333"/>
      <c r="OEY340" s="333"/>
      <c r="OEZ340" s="223"/>
      <c r="OFA340" s="418"/>
      <c r="OFB340" s="418"/>
      <c r="OFC340" s="331"/>
      <c r="OFD340" s="332"/>
      <c r="OFE340" s="418"/>
      <c r="OFF340" s="223"/>
      <c r="OFG340" s="223"/>
      <c r="OFH340" s="333"/>
      <c r="OFI340" s="333"/>
      <c r="OFJ340" s="223"/>
      <c r="OFK340" s="418"/>
      <c r="OFL340" s="418"/>
      <c r="OFM340" s="331"/>
      <c r="OFN340" s="332"/>
      <c r="OFO340" s="418"/>
      <c r="OFP340" s="223"/>
      <c r="OFQ340" s="223"/>
      <c r="OFR340" s="333"/>
      <c r="OFS340" s="333"/>
      <c r="OFT340" s="223"/>
      <c r="OFU340" s="418"/>
      <c r="OFV340" s="418"/>
      <c r="OFW340" s="331"/>
      <c r="OFX340" s="332"/>
      <c r="OFY340" s="418"/>
      <c r="OFZ340" s="223"/>
      <c r="OGA340" s="223"/>
      <c r="OGB340" s="333"/>
      <c r="OGC340" s="333"/>
      <c r="OGD340" s="223"/>
      <c r="OGE340" s="418"/>
      <c r="OGF340" s="418"/>
      <c r="OGG340" s="331"/>
      <c r="OGH340" s="332"/>
      <c r="OGI340" s="418"/>
      <c r="OGJ340" s="223"/>
      <c r="OGK340" s="223"/>
      <c r="OGL340" s="333"/>
      <c r="OGM340" s="333"/>
      <c r="OGN340" s="223"/>
      <c r="OGO340" s="418"/>
      <c r="OGP340" s="418"/>
      <c r="OGQ340" s="331"/>
      <c r="OGR340" s="332"/>
      <c r="OGS340" s="418"/>
      <c r="OGT340" s="223"/>
      <c r="OGU340" s="223"/>
      <c r="OGV340" s="333"/>
      <c r="OGW340" s="333"/>
      <c r="OGX340" s="223"/>
      <c r="OGY340" s="418"/>
      <c r="OGZ340" s="418"/>
      <c r="OHA340" s="331"/>
      <c r="OHB340" s="332"/>
      <c r="OHC340" s="418"/>
      <c r="OHD340" s="223"/>
      <c r="OHE340" s="223"/>
      <c r="OHF340" s="333"/>
      <c r="OHG340" s="333"/>
      <c r="OHH340" s="223"/>
      <c r="OHI340" s="418"/>
      <c r="OHJ340" s="418"/>
      <c r="OHK340" s="331"/>
      <c r="OHL340" s="332"/>
      <c r="OHM340" s="418"/>
      <c r="OHN340" s="223"/>
      <c r="OHO340" s="223"/>
      <c r="OHP340" s="333"/>
      <c r="OHQ340" s="333"/>
      <c r="OHR340" s="223"/>
      <c r="OHS340" s="418"/>
      <c r="OHT340" s="418"/>
      <c r="OHU340" s="331"/>
      <c r="OHV340" s="332"/>
      <c r="OHW340" s="418"/>
      <c r="OHX340" s="223"/>
      <c r="OHY340" s="223"/>
      <c r="OHZ340" s="333"/>
      <c r="OIA340" s="333"/>
      <c r="OIB340" s="223"/>
      <c r="OIC340" s="418"/>
      <c r="OID340" s="418"/>
      <c r="OIE340" s="331"/>
      <c r="OIF340" s="332"/>
      <c r="OIG340" s="418"/>
      <c r="OIH340" s="223"/>
      <c r="OII340" s="223"/>
      <c r="OIJ340" s="333"/>
      <c r="OIK340" s="333"/>
      <c r="OIL340" s="223"/>
      <c r="OIM340" s="418"/>
      <c r="OIN340" s="418"/>
      <c r="OIO340" s="331"/>
      <c r="OIP340" s="332"/>
      <c r="OIQ340" s="418"/>
      <c r="OIR340" s="223"/>
      <c r="OIS340" s="223"/>
      <c r="OIT340" s="333"/>
      <c r="OIU340" s="333"/>
      <c r="OIV340" s="223"/>
      <c r="OIW340" s="418"/>
      <c r="OIX340" s="418"/>
      <c r="OIY340" s="331"/>
      <c r="OIZ340" s="332"/>
      <c r="OJA340" s="418"/>
      <c r="OJB340" s="223"/>
      <c r="OJC340" s="223"/>
      <c r="OJD340" s="333"/>
      <c r="OJE340" s="333"/>
      <c r="OJF340" s="223"/>
      <c r="OJG340" s="418"/>
      <c r="OJH340" s="418"/>
      <c r="OJI340" s="331"/>
      <c r="OJJ340" s="332"/>
      <c r="OJK340" s="418"/>
      <c r="OJL340" s="223"/>
      <c r="OJM340" s="223"/>
      <c r="OJN340" s="333"/>
      <c r="OJO340" s="333"/>
      <c r="OJP340" s="223"/>
      <c r="OJQ340" s="418"/>
      <c r="OJR340" s="418"/>
      <c r="OJS340" s="331"/>
      <c r="OJT340" s="332"/>
      <c r="OJU340" s="418"/>
      <c r="OJV340" s="223"/>
      <c r="OJW340" s="223"/>
      <c r="OJX340" s="333"/>
      <c r="OJY340" s="333"/>
      <c r="OJZ340" s="223"/>
      <c r="OKA340" s="418"/>
      <c r="OKB340" s="418"/>
      <c r="OKC340" s="331"/>
      <c r="OKD340" s="332"/>
      <c r="OKE340" s="418"/>
      <c r="OKF340" s="223"/>
      <c r="OKG340" s="223"/>
      <c r="OKH340" s="333"/>
      <c r="OKI340" s="333"/>
      <c r="OKJ340" s="223"/>
      <c r="OKK340" s="418"/>
      <c r="OKL340" s="418"/>
      <c r="OKM340" s="331"/>
      <c r="OKN340" s="332"/>
      <c r="OKO340" s="418"/>
      <c r="OKP340" s="223"/>
      <c r="OKQ340" s="223"/>
      <c r="OKR340" s="333"/>
      <c r="OKS340" s="333"/>
      <c r="OKT340" s="223"/>
      <c r="OKU340" s="418"/>
      <c r="OKV340" s="418"/>
      <c r="OKW340" s="331"/>
      <c r="OKX340" s="332"/>
      <c r="OKY340" s="418"/>
      <c r="OKZ340" s="223"/>
      <c r="OLA340" s="223"/>
      <c r="OLB340" s="333"/>
      <c r="OLC340" s="333"/>
      <c r="OLD340" s="223"/>
      <c r="OLE340" s="418"/>
      <c r="OLF340" s="418"/>
      <c r="OLG340" s="331"/>
      <c r="OLH340" s="332"/>
      <c r="OLI340" s="418"/>
      <c r="OLJ340" s="223"/>
      <c r="OLK340" s="223"/>
      <c r="OLL340" s="333"/>
      <c r="OLM340" s="333"/>
      <c r="OLN340" s="223"/>
      <c r="OLO340" s="418"/>
      <c r="OLP340" s="418"/>
      <c r="OLQ340" s="331"/>
      <c r="OLR340" s="332"/>
      <c r="OLS340" s="418"/>
      <c r="OLT340" s="223"/>
      <c r="OLU340" s="223"/>
      <c r="OLV340" s="333"/>
      <c r="OLW340" s="333"/>
      <c r="OLX340" s="223"/>
      <c r="OLY340" s="418"/>
      <c r="OLZ340" s="418"/>
      <c r="OMA340" s="331"/>
      <c r="OMB340" s="332"/>
      <c r="OMC340" s="418"/>
      <c r="OMD340" s="223"/>
      <c r="OME340" s="223"/>
      <c r="OMF340" s="333"/>
      <c r="OMG340" s="333"/>
      <c r="OMH340" s="223"/>
      <c r="OMI340" s="418"/>
      <c r="OMJ340" s="418"/>
      <c r="OMK340" s="331"/>
      <c r="OML340" s="332"/>
      <c r="OMM340" s="418"/>
      <c r="OMN340" s="223"/>
      <c r="OMO340" s="223"/>
      <c r="OMP340" s="333"/>
      <c r="OMQ340" s="333"/>
      <c r="OMR340" s="223"/>
      <c r="OMS340" s="418"/>
      <c r="OMT340" s="418"/>
      <c r="OMU340" s="331"/>
      <c r="OMV340" s="332"/>
      <c r="OMW340" s="418"/>
      <c r="OMX340" s="223"/>
      <c r="OMY340" s="223"/>
      <c r="OMZ340" s="333"/>
      <c r="ONA340" s="333"/>
      <c r="ONB340" s="223"/>
      <c r="ONC340" s="418"/>
      <c r="OND340" s="418"/>
      <c r="ONE340" s="331"/>
      <c r="ONF340" s="332"/>
      <c r="ONG340" s="418"/>
      <c r="ONH340" s="223"/>
      <c r="ONI340" s="223"/>
      <c r="ONJ340" s="333"/>
      <c r="ONK340" s="333"/>
      <c r="ONL340" s="223"/>
      <c r="ONM340" s="418"/>
      <c r="ONN340" s="418"/>
      <c r="ONO340" s="331"/>
      <c r="ONP340" s="332"/>
      <c r="ONQ340" s="418"/>
      <c r="ONR340" s="223"/>
      <c r="ONS340" s="223"/>
      <c r="ONT340" s="333"/>
      <c r="ONU340" s="333"/>
      <c r="ONV340" s="223"/>
      <c r="ONW340" s="418"/>
      <c r="ONX340" s="418"/>
      <c r="ONY340" s="331"/>
      <c r="ONZ340" s="332"/>
      <c r="OOA340" s="418"/>
      <c r="OOB340" s="223"/>
      <c r="OOC340" s="223"/>
      <c r="OOD340" s="333"/>
      <c r="OOE340" s="333"/>
      <c r="OOF340" s="223"/>
      <c r="OOG340" s="418"/>
      <c r="OOH340" s="418"/>
      <c r="OOI340" s="331"/>
      <c r="OOJ340" s="332"/>
      <c r="OOK340" s="418"/>
      <c r="OOL340" s="223"/>
      <c r="OOM340" s="223"/>
      <c r="OON340" s="333"/>
      <c r="OOO340" s="333"/>
      <c r="OOP340" s="223"/>
      <c r="OOQ340" s="418"/>
      <c r="OOR340" s="418"/>
      <c r="OOS340" s="331"/>
      <c r="OOT340" s="332"/>
      <c r="OOU340" s="418"/>
      <c r="OOV340" s="223"/>
      <c r="OOW340" s="223"/>
      <c r="OOX340" s="333"/>
      <c r="OOY340" s="333"/>
      <c r="OOZ340" s="223"/>
      <c r="OPA340" s="418"/>
      <c r="OPB340" s="418"/>
      <c r="OPC340" s="331"/>
      <c r="OPD340" s="332"/>
      <c r="OPE340" s="418"/>
      <c r="OPF340" s="223"/>
      <c r="OPG340" s="223"/>
      <c r="OPH340" s="333"/>
      <c r="OPI340" s="333"/>
      <c r="OPJ340" s="223"/>
      <c r="OPK340" s="418"/>
      <c r="OPL340" s="418"/>
      <c r="OPM340" s="331"/>
      <c r="OPN340" s="332"/>
      <c r="OPO340" s="418"/>
      <c r="OPP340" s="223"/>
      <c r="OPQ340" s="223"/>
      <c r="OPR340" s="333"/>
      <c r="OPS340" s="333"/>
      <c r="OPT340" s="223"/>
      <c r="OPU340" s="418"/>
      <c r="OPV340" s="418"/>
      <c r="OPW340" s="331"/>
      <c r="OPX340" s="332"/>
      <c r="OPY340" s="418"/>
      <c r="OPZ340" s="223"/>
      <c r="OQA340" s="223"/>
      <c r="OQB340" s="333"/>
      <c r="OQC340" s="333"/>
      <c r="OQD340" s="223"/>
      <c r="OQE340" s="418"/>
      <c r="OQF340" s="418"/>
      <c r="OQG340" s="331"/>
      <c r="OQH340" s="332"/>
      <c r="OQI340" s="418"/>
      <c r="OQJ340" s="223"/>
      <c r="OQK340" s="223"/>
      <c r="OQL340" s="333"/>
      <c r="OQM340" s="333"/>
      <c r="OQN340" s="223"/>
      <c r="OQO340" s="418"/>
      <c r="OQP340" s="418"/>
      <c r="OQQ340" s="331"/>
      <c r="OQR340" s="332"/>
      <c r="OQS340" s="418"/>
      <c r="OQT340" s="223"/>
      <c r="OQU340" s="223"/>
      <c r="OQV340" s="333"/>
      <c r="OQW340" s="333"/>
      <c r="OQX340" s="223"/>
      <c r="OQY340" s="418"/>
      <c r="OQZ340" s="418"/>
      <c r="ORA340" s="331"/>
      <c r="ORB340" s="332"/>
      <c r="ORC340" s="418"/>
      <c r="ORD340" s="223"/>
      <c r="ORE340" s="223"/>
      <c r="ORF340" s="333"/>
      <c r="ORG340" s="333"/>
      <c r="ORH340" s="223"/>
      <c r="ORI340" s="418"/>
      <c r="ORJ340" s="418"/>
      <c r="ORK340" s="331"/>
      <c r="ORL340" s="332"/>
      <c r="ORM340" s="418"/>
      <c r="ORN340" s="223"/>
      <c r="ORO340" s="223"/>
      <c r="ORP340" s="333"/>
      <c r="ORQ340" s="333"/>
      <c r="ORR340" s="223"/>
      <c r="ORS340" s="418"/>
      <c r="ORT340" s="418"/>
      <c r="ORU340" s="331"/>
      <c r="ORV340" s="332"/>
      <c r="ORW340" s="418"/>
      <c r="ORX340" s="223"/>
      <c r="ORY340" s="223"/>
      <c r="ORZ340" s="333"/>
      <c r="OSA340" s="333"/>
      <c r="OSB340" s="223"/>
      <c r="OSC340" s="418"/>
      <c r="OSD340" s="418"/>
      <c r="OSE340" s="331"/>
      <c r="OSF340" s="332"/>
      <c r="OSG340" s="418"/>
      <c r="OSH340" s="223"/>
      <c r="OSI340" s="223"/>
      <c r="OSJ340" s="333"/>
      <c r="OSK340" s="333"/>
      <c r="OSL340" s="223"/>
      <c r="OSM340" s="418"/>
      <c r="OSN340" s="418"/>
      <c r="OSO340" s="331"/>
      <c r="OSP340" s="332"/>
      <c r="OSQ340" s="418"/>
      <c r="OSR340" s="223"/>
      <c r="OSS340" s="223"/>
      <c r="OST340" s="333"/>
      <c r="OSU340" s="333"/>
      <c r="OSV340" s="223"/>
      <c r="OSW340" s="418"/>
      <c r="OSX340" s="418"/>
      <c r="OSY340" s="331"/>
      <c r="OSZ340" s="332"/>
      <c r="OTA340" s="418"/>
      <c r="OTB340" s="223"/>
      <c r="OTC340" s="223"/>
      <c r="OTD340" s="333"/>
      <c r="OTE340" s="333"/>
      <c r="OTF340" s="223"/>
      <c r="OTG340" s="418"/>
      <c r="OTH340" s="418"/>
      <c r="OTI340" s="331"/>
      <c r="OTJ340" s="332"/>
      <c r="OTK340" s="418"/>
      <c r="OTL340" s="223"/>
      <c r="OTM340" s="223"/>
      <c r="OTN340" s="333"/>
      <c r="OTO340" s="333"/>
      <c r="OTP340" s="223"/>
      <c r="OTQ340" s="418"/>
      <c r="OTR340" s="418"/>
      <c r="OTS340" s="331"/>
      <c r="OTT340" s="332"/>
      <c r="OTU340" s="418"/>
      <c r="OTV340" s="223"/>
      <c r="OTW340" s="223"/>
      <c r="OTX340" s="333"/>
      <c r="OTY340" s="333"/>
      <c r="OTZ340" s="223"/>
      <c r="OUA340" s="418"/>
      <c r="OUB340" s="418"/>
      <c r="OUC340" s="331"/>
      <c r="OUD340" s="332"/>
      <c r="OUE340" s="418"/>
      <c r="OUF340" s="223"/>
      <c r="OUG340" s="223"/>
      <c r="OUH340" s="333"/>
      <c r="OUI340" s="333"/>
      <c r="OUJ340" s="223"/>
      <c r="OUK340" s="418"/>
      <c r="OUL340" s="418"/>
      <c r="OUM340" s="331"/>
      <c r="OUN340" s="332"/>
      <c r="OUO340" s="418"/>
      <c r="OUP340" s="223"/>
      <c r="OUQ340" s="223"/>
      <c r="OUR340" s="333"/>
      <c r="OUS340" s="333"/>
      <c r="OUT340" s="223"/>
      <c r="OUU340" s="418"/>
      <c r="OUV340" s="418"/>
      <c r="OUW340" s="331"/>
      <c r="OUX340" s="332"/>
      <c r="OUY340" s="418"/>
      <c r="OUZ340" s="223"/>
      <c r="OVA340" s="223"/>
      <c r="OVB340" s="333"/>
      <c r="OVC340" s="333"/>
      <c r="OVD340" s="223"/>
      <c r="OVE340" s="418"/>
      <c r="OVF340" s="418"/>
      <c r="OVG340" s="331"/>
      <c r="OVH340" s="332"/>
      <c r="OVI340" s="418"/>
      <c r="OVJ340" s="223"/>
      <c r="OVK340" s="223"/>
      <c r="OVL340" s="333"/>
      <c r="OVM340" s="333"/>
      <c r="OVN340" s="223"/>
      <c r="OVO340" s="418"/>
      <c r="OVP340" s="418"/>
      <c r="OVQ340" s="331"/>
      <c r="OVR340" s="332"/>
      <c r="OVS340" s="418"/>
      <c r="OVT340" s="223"/>
      <c r="OVU340" s="223"/>
      <c r="OVV340" s="333"/>
      <c r="OVW340" s="333"/>
      <c r="OVX340" s="223"/>
      <c r="OVY340" s="418"/>
      <c r="OVZ340" s="418"/>
      <c r="OWA340" s="331"/>
      <c r="OWB340" s="332"/>
      <c r="OWC340" s="418"/>
      <c r="OWD340" s="223"/>
      <c r="OWE340" s="223"/>
      <c r="OWF340" s="333"/>
      <c r="OWG340" s="333"/>
      <c r="OWH340" s="223"/>
      <c r="OWI340" s="418"/>
      <c r="OWJ340" s="418"/>
      <c r="OWK340" s="331"/>
      <c r="OWL340" s="332"/>
      <c r="OWM340" s="418"/>
      <c r="OWN340" s="223"/>
      <c r="OWO340" s="223"/>
      <c r="OWP340" s="333"/>
      <c r="OWQ340" s="333"/>
      <c r="OWR340" s="223"/>
      <c r="OWS340" s="418"/>
      <c r="OWT340" s="418"/>
      <c r="OWU340" s="331"/>
      <c r="OWV340" s="332"/>
      <c r="OWW340" s="418"/>
      <c r="OWX340" s="223"/>
      <c r="OWY340" s="223"/>
      <c r="OWZ340" s="333"/>
      <c r="OXA340" s="333"/>
      <c r="OXB340" s="223"/>
      <c r="OXC340" s="418"/>
      <c r="OXD340" s="418"/>
      <c r="OXE340" s="331"/>
      <c r="OXF340" s="332"/>
      <c r="OXG340" s="418"/>
      <c r="OXH340" s="223"/>
      <c r="OXI340" s="223"/>
      <c r="OXJ340" s="333"/>
      <c r="OXK340" s="333"/>
      <c r="OXL340" s="223"/>
      <c r="OXM340" s="418"/>
      <c r="OXN340" s="418"/>
      <c r="OXO340" s="331"/>
      <c r="OXP340" s="332"/>
      <c r="OXQ340" s="418"/>
      <c r="OXR340" s="223"/>
      <c r="OXS340" s="223"/>
      <c r="OXT340" s="333"/>
      <c r="OXU340" s="333"/>
      <c r="OXV340" s="223"/>
      <c r="OXW340" s="418"/>
      <c r="OXX340" s="418"/>
      <c r="OXY340" s="331"/>
      <c r="OXZ340" s="332"/>
      <c r="OYA340" s="418"/>
      <c r="OYB340" s="223"/>
      <c r="OYC340" s="223"/>
      <c r="OYD340" s="333"/>
      <c r="OYE340" s="333"/>
      <c r="OYF340" s="223"/>
      <c r="OYG340" s="418"/>
      <c r="OYH340" s="418"/>
      <c r="OYI340" s="331"/>
      <c r="OYJ340" s="332"/>
      <c r="OYK340" s="418"/>
      <c r="OYL340" s="223"/>
      <c r="OYM340" s="223"/>
      <c r="OYN340" s="333"/>
      <c r="OYO340" s="333"/>
      <c r="OYP340" s="223"/>
      <c r="OYQ340" s="418"/>
      <c r="OYR340" s="418"/>
      <c r="OYS340" s="331"/>
      <c r="OYT340" s="332"/>
      <c r="OYU340" s="418"/>
      <c r="OYV340" s="223"/>
      <c r="OYW340" s="223"/>
      <c r="OYX340" s="333"/>
      <c r="OYY340" s="333"/>
      <c r="OYZ340" s="223"/>
      <c r="OZA340" s="418"/>
      <c r="OZB340" s="418"/>
      <c r="OZC340" s="331"/>
      <c r="OZD340" s="332"/>
      <c r="OZE340" s="418"/>
      <c r="OZF340" s="223"/>
      <c r="OZG340" s="223"/>
      <c r="OZH340" s="333"/>
      <c r="OZI340" s="333"/>
      <c r="OZJ340" s="223"/>
      <c r="OZK340" s="418"/>
      <c r="OZL340" s="418"/>
      <c r="OZM340" s="331"/>
      <c r="OZN340" s="332"/>
      <c r="OZO340" s="418"/>
      <c r="OZP340" s="223"/>
      <c r="OZQ340" s="223"/>
      <c r="OZR340" s="333"/>
      <c r="OZS340" s="333"/>
      <c r="OZT340" s="223"/>
      <c r="OZU340" s="418"/>
      <c r="OZV340" s="418"/>
      <c r="OZW340" s="331"/>
      <c r="OZX340" s="332"/>
      <c r="OZY340" s="418"/>
      <c r="OZZ340" s="223"/>
      <c r="PAA340" s="223"/>
      <c r="PAB340" s="333"/>
      <c r="PAC340" s="333"/>
      <c r="PAD340" s="223"/>
      <c r="PAE340" s="418"/>
      <c r="PAF340" s="418"/>
      <c r="PAG340" s="331"/>
      <c r="PAH340" s="332"/>
      <c r="PAI340" s="418"/>
      <c r="PAJ340" s="223"/>
      <c r="PAK340" s="223"/>
      <c r="PAL340" s="333"/>
      <c r="PAM340" s="333"/>
      <c r="PAN340" s="223"/>
      <c r="PAO340" s="418"/>
      <c r="PAP340" s="418"/>
      <c r="PAQ340" s="331"/>
      <c r="PAR340" s="332"/>
      <c r="PAS340" s="418"/>
      <c r="PAT340" s="223"/>
      <c r="PAU340" s="223"/>
      <c r="PAV340" s="333"/>
      <c r="PAW340" s="333"/>
      <c r="PAX340" s="223"/>
      <c r="PAY340" s="418"/>
      <c r="PAZ340" s="418"/>
      <c r="PBA340" s="331"/>
      <c r="PBB340" s="332"/>
      <c r="PBC340" s="418"/>
      <c r="PBD340" s="223"/>
      <c r="PBE340" s="223"/>
      <c r="PBF340" s="333"/>
      <c r="PBG340" s="333"/>
      <c r="PBH340" s="223"/>
      <c r="PBI340" s="418"/>
      <c r="PBJ340" s="418"/>
      <c r="PBK340" s="331"/>
      <c r="PBL340" s="332"/>
      <c r="PBM340" s="418"/>
      <c r="PBN340" s="223"/>
      <c r="PBO340" s="223"/>
      <c r="PBP340" s="333"/>
      <c r="PBQ340" s="333"/>
      <c r="PBR340" s="223"/>
      <c r="PBS340" s="418"/>
      <c r="PBT340" s="418"/>
      <c r="PBU340" s="331"/>
      <c r="PBV340" s="332"/>
      <c r="PBW340" s="418"/>
      <c r="PBX340" s="223"/>
      <c r="PBY340" s="223"/>
      <c r="PBZ340" s="333"/>
      <c r="PCA340" s="333"/>
      <c r="PCB340" s="223"/>
      <c r="PCC340" s="418"/>
      <c r="PCD340" s="418"/>
      <c r="PCE340" s="331"/>
      <c r="PCF340" s="332"/>
      <c r="PCG340" s="418"/>
      <c r="PCH340" s="223"/>
      <c r="PCI340" s="223"/>
      <c r="PCJ340" s="333"/>
      <c r="PCK340" s="333"/>
      <c r="PCL340" s="223"/>
      <c r="PCM340" s="418"/>
      <c r="PCN340" s="418"/>
      <c r="PCO340" s="331"/>
      <c r="PCP340" s="332"/>
      <c r="PCQ340" s="418"/>
      <c r="PCR340" s="223"/>
      <c r="PCS340" s="223"/>
      <c r="PCT340" s="333"/>
      <c r="PCU340" s="333"/>
      <c r="PCV340" s="223"/>
      <c r="PCW340" s="418"/>
      <c r="PCX340" s="418"/>
      <c r="PCY340" s="331"/>
      <c r="PCZ340" s="332"/>
      <c r="PDA340" s="418"/>
      <c r="PDB340" s="223"/>
      <c r="PDC340" s="223"/>
      <c r="PDD340" s="333"/>
      <c r="PDE340" s="333"/>
      <c r="PDF340" s="223"/>
      <c r="PDG340" s="418"/>
      <c r="PDH340" s="418"/>
      <c r="PDI340" s="331"/>
      <c r="PDJ340" s="332"/>
      <c r="PDK340" s="418"/>
      <c r="PDL340" s="223"/>
      <c r="PDM340" s="223"/>
      <c r="PDN340" s="333"/>
      <c r="PDO340" s="333"/>
      <c r="PDP340" s="223"/>
      <c r="PDQ340" s="418"/>
      <c r="PDR340" s="418"/>
      <c r="PDS340" s="331"/>
      <c r="PDT340" s="332"/>
      <c r="PDU340" s="418"/>
      <c r="PDV340" s="223"/>
      <c r="PDW340" s="223"/>
      <c r="PDX340" s="333"/>
      <c r="PDY340" s="333"/>
      <c r="PDZ340" s="223"/>
      <c r="PEA340" s="418"/>
      <c r="PEB340" s="418"/>
      <c r="PEC340" s="331"/>
      <c r="PED340" s="332"/>
      <c r="PEE340" s="418"/>
      <c r="PEF340" s="223"/>
      <c r="PEG340" s="223"/>
      <c r="PEH340" s="333"/>
      <c r="PEI340" s="333"/>
      <c r="PEJ340" s="223"/>
      <c r="PEK340" s="418"/>
      <c r="PEL340" s="418"/>
      <c r="PEM340" s="331"/>
      <c r="PEN340" s="332"/>
      <c r="PEO340" s="418"/>
      <c r="PEP340" s="223"/>
      <c r="PEQ340" s="223"/>
      <c r="PER340" s="333"/>
      <c r="PES340" s="333"/>
      <c r="PET340" s="223"/>
      <c r="PEU340" s="418"/>
      <c r="PEV340" s="418"/>
      <c r="PEW340" s="331"/>
      <c r="PEX340" s="332"/>
      <c r="PEY340" s="418"/>
      <c r="PEZ340" s="223"/>
      <c r="PFA340" s="223"/>
      <c r="PFB340" s="333"/>
      <c r="PFC340" s="333"/>
      <c r="PFD340" s="223"/>
      <c r="PFE340" s="418"/>
      <c r="PFF340" s="418"/>
      <c r="PFG340" s="331"/>
      <c r="PFH340" s="332"/>
      <c r="PFI340" s="418"/>
      <c r="PFJ340" s="223"/>
      <c r="PFK340" s="223"/>
      <c r="PFL340" s="333"/>
      <c r="PFM340" s="333"/>
      <c r="PFN340" s="223"/>
      <c r="PFO340" s="418"/>
      <c r="PFP340" s="418"/>
      <c r="PFQ340" s="331"/>
      <c r="PFR340" s="332"/>
      <c r="PFS340" s="418"/>
      <c r="PFT340" s="223"/>
      <c r="PFU340" s="223"/>
      <c r="PFV340" s="333"/>
      <c r="PFW340" s="333"/>
      <c r="PFX340" s="223"/>
      <c r="PFY340" s="418"/>
      <c r="PFZ340" s="418"/>
      <c r="PGA340" s="331"/>
      <c r="PGB340" s="332"/>
      <c r="PGC340" s="418"/>
      <c r="PGD340" s="223"/>
      <c r="PGE340" s="223"/>
      <c r="PGF340" s="333"/>
      <c r="PGG340" s="333"/>
      <c r="PGH340" s="223"/>
      <c r="PGI340" s="418"/>
      <c r="PGJ340" s="418"/>
      <c r="PGK340" s="331"/>
      <c r="PGL340" s="332"/>
      <c r="PGM340" s="418"/>
      <c r="PGN340" s="223"/>
      <c r="PGO340" s="223"/>
      <c r="PGP340" s="333"/>
      <c r="PGQ340" s="333"/>
      <c r="PGR340" s="223"/>
      <c r="PGS340" s="418"/>
      <c r="PGT340" s="418"/>
      <c r="PGU340" s="331"/>
      <c r="PGV340" s="332"/>
      <c r="PGW340" s="418"/>
      <c r="PGX340" s="223"/>
      <c r="PGY340" s="223"/>
      <c r="PGZ340" s="333"/>
      <c r="PHA340" s="333"/>
      <c r="PHB340" s="223"/>
      <c r="PHC340" s="418"/>
      <c r="PHD340" s="418"/>
      <c r="PHE340" s="331"/>
      <c r="PHF340" s="332"/>
      <c r="PHG340" s="418"/>
      <c r="PHH340" s="223"/>
      <c r="PHI340" s="223"/>
      <c r="PHJ340" s="333"/>
      <c r="PHK340" s="333"/>
      <c r="PHL340" s="223"/>
      <c r="PHM340" s="418"/>
      <c r="PHN340" s="418"/>
      <c r="PHO340" s="331"/>
      <c r="PHP340" s="332"/>
      <c r="PHQ340" s="418"/>
      <c r="PHR340" s="223"/>
      <c r="PHS340" s="223"/>
      <c r="PHT340" s="333"/>
      <c r="PHU340" s="333"/>
      <c r="PHV340" s="223"/>
      <c r="PHW340" s="418"/>
      <c r="PHX340" s="418"/>
      <c r="PHY340" s="331"/>
      <c r="PHZ340" s="332"/>
      <c r="PIA340" s="418"/>
      <c r="PIB340" s="223"/>
      <c r="PIC340" s="223"/>
      <c r="PID340" s="333"/>
      <c r="PIE340" s="333"/>
      <c r="PIF340" s="223"/>
      <c r="PIG340" s="418"/>
      <c r="PIH340" s="418"/>
      <c r="PII340" s="331"/>
      <c r="PIJ340" s="332"/>
      <c r="PIK340" s="418"/>
      <c r="PIL340" s="223"/>
      <c r="PIM340" s="223"/>
      <c r="PIN340" s="333"/>
      <c r="PIO340" s="333"/>
      <c r="PIP340" s="223"/>
      <c r="PIQ340" s="418"/>
      <c r="PIR340" s="418"/>
      <c r="PIS340" s="331"/>
      <c r="PIT340" s="332"/>
      <c r="PIU340" s="418"/>
      <c r="PIV340" s="223"/>
      <c r="PIW340" s="223"/>
      <c r="PIX340" s="333"/>
      <c r="PIY340" s="333"/>
      <c r="PIZ340" s="223"/>
      <c r="PJA340" s="418"/>
      <c r="PJB340" s="418"/>
      <c r="PJC340" s="331"/>
      <c r="PJD340" s="332"/>
      <c r="PJE340" s="418"/>
      <c r="PJF340" s="223"/>
      <c r="PJG340" s="223"/>
      <c r="PJH340" s="333"/>
      <c r="PJI340" s="333"/>
      <c r="PJJ340" s="223"/>
      <c r="PJK340" s="418"/>
      <c r="PJL340" s="418"/>
      <c r="PJM340" s="331"/>
      <c r="PJN340" s="332"/>
      <c r="PJO340" s="418"/>
      <c r="PJP340" s="223"/>
      <c r="PJQ340" s="223"/>
      <c r="PJR340" s="333"/>
      <c r="PJS340" s="333"/>
      <c r="PJT340" s="223"/>
      <c r="PJU340" s="418"/>
      <c r="PJV340" s="418"/>
      <c r="PJW340" s="331"/>
      <c r="PJX340" s="332"/>
      <c r="PJY340" s="418"/>
      <c r="PJZ340" s="223"/>
      <c r="PKA340" s="223"/>
      <c r="PKB340" s="333"/>
      <c r="PKC340" s="333"/>
      <c r="PKD340" s="223"/>
      <c r="PKE340" s="418"/>
      <c r="PKF340" s="418"/>
      <c r="PKG340" s="331"/>
      <c r="PKH340" s="332"/>
      <c r="PKI340" s="418"/>
      <c r="PKJ340" s="223"/>
      <c r="PKK340" s="223"/>
      <c r="PKL340" s="333"/>
      <c r="PKM340" s="333"/>
      <c r="PKN340" s="223"/>
      <c r="PKO340" s="418"/>
      <c r="PKP340" s="418"/>
      <c r="PKQ340" s="331"/>
      <c r="PKR340" s="332"/>
      <c r="PKS340" s="418"/>
      <c r="PKT340" s="223"/>
      <c r="PKU340" s="223"/>
      <c r="PKV340" s="333"/>
      <c r="PKW340" s="333"/>
      <c r="PKX340" s="223"/>
      <c r="PKY340" s="418"/>
      <c r="PKZ340" s="418"/>
      <c r="PLA340" s="331"/>
      <c r="PLB340" s="332"/>
      <c r="PLC340" s="418"/>
      <c r="PLD340" s="223"/>
      <c r="PLE340" s="223"/>
      <c r="PLF340" s="333"/>
      <c r="PLG340" s="333"/>
      <c r="PLH340" s="223"/>
      <c r="PLI340" s="418"/>
      <c r="PLJ340" s="418"/>
      <c r="PLK340" s="331"/>
      <c r="PLL340" s="332"/>
      <c r="PLM340" s="418"/>
      <c r="PLN340" s="223"/>
      <c r="PLO340" s="223"/>
      <c r="PLP340" s="333"/>
      <c r="PLQ340" s="333"/>
      <c r="PLR340" s="223"/>
      <c r="PLS340" s="418"/>
      <c r="PLT340" s="418"/>
      <c r="PLU340" s="331"/>
      <c r="PLV340" s="332"/>
      <c r="PLW340" s="418"/>
      <c r="PLX340" s="223"/>
      <c r="PLY340" s="223"/>
      <c r="PLZ340" s="333"/>
      <c r="PMA340" s="333"/>
      <c r="PMB340" s="223"/>
      <c r="PMC340" s="418"/>
      <c r="PMD340" s="418"/>
      <c r="PME340" s="331"/>
      <c r="PMF340" s="332"/>
      <c r="PMG340" s="418"/>
      <c r="PMH340" s="223"/>
      <c r="PMI340" s="223"/>
      <c r="PMJ340" s="333"/>
      <c r="PMK340" s="333"/>
      <c r="PML340" s="223"/>
      <c r="PMM340" s="418"/>
      <c r="PMN340" s="418"/>
      <c r="PMO340" s="331"/>
      <c r="PMP340" s="332"/>
      <c r="PMQ340" s="418"/>
      <c r="PMR340" s="223"/>
      <c r="PMS340" s="223"/>
      <c r="PMT340" s="333"/>
      <c r="PMU340" s="333"/>
      <c r="PMV340" s="223"/>
      <c r="PMW340" s="418"/>
      <c r="PMX340" s="418"/>
      <c r="PMY340" s="331"/>
      <c r="PMZ340" s="332"/>
      <c r="PNA340" s="418"/>
      <c r="PNB340" s="223"/>
      <c r="PNC340" s="223"/>
      <c r="PND340" s="333"/>
      <c r="PNE340" s="333"/>
      <c r="PNF340" s="223"/>
      <c r="PNG340" s="418"/>
      <c r="PNH340" s="418"/>
      <c r="PNI340" s="331"/>
      <c r="PNJ340" s="332"/>
      <c r="PNK340" s="418"/>
      <c r="PNL340" s="223"/>
      <c r="PNM340" s="223"/>
      <c r="PNN340" s="333"/>
      <c r="PNO340" s="333"/>
      <c r="PNP340" s="223"/>
      <c r="PNQ340" s="418"/>
      <c r="PNR340" s="418"/>
      <c r="PNS340" s="331"/>
      <c r="PNT340" s="332"/>
      <c r="PNU340" s="418"/>
      <c r="PNV340" s="223"/>
      <c r="PNW340" s="223"/>
      <c r="PNX340" s="333"/>
      <c r="PNY340" s="333"/>
      <c r="PNZ340" s="223"/>
      <c r="POA340" s="418"/>
      <c r="POB340" s="418"/>
      <c r="POC340" s="331"/>
      <c r="POD340" s="332"/>
      <c r="POE340" s="418"/>
      <c r="POF340" s="223"/>
      <c r="POG340" s="223"/>
      <c r="POH340" s="333"/>
      <c r="POI340" s="333"/>
      <c r="POJ340" s="223"/>
      <c r="POK340" s="418"/>
      <c r="POL340" s="418"/>
      <c r="POM340" s="331"/>
      <c r="PON340" s="332"/>
      <c r="POO340" s="418"/>
      <c r="POP340" s="223"/>
      <c r="POQ340" s="223"/>
      <c r="POR340" s="333"/>
      <c r="POS340" s="333"/>
      <c r="POT340" s="223"/>
      <c r="POU340" s="418"/>
      <c r="POV340" s="418"/>
      <c r="POW340" s="331"/>
      <c r="POX340" s="332"/>
      <c r="POY340" s="418"/>
      <c r="POZ340" s="223"/>
      <c r="PPA340" s="223"/>
      <c r="PPB340" s="333"/>
      <c r="PPC340" s="333"/>
      <c r="PPD340" s="223"/>
      <c r="PPE340" s="418"/>
      <c r="PPF340" s="418"/>
      <c r="PPG340" s="331"/>
      <c r="PPH340" s="332"/>
      <c r="PPI340" s="418"/>
      <c r="PPJ340" s="223"/>
      <c r="PPK340" s="223"/>
      <c r="PPL340" s="333"/>
      <c r="PPM340" s="333"/>
      <c r="PPN340" s="223"/>
      <c r="PPO340" s="418"/>
      <c r="PPP340" s="418"/>
      <c r="PPQ340" s="331"/>
      <c r="PPR340" s="332"/>
      <c r="PPS340" s="418"/>
      <c r="PPT340" s="223"/>
      <c r="PPU340" s="223"/>
      <c r="PPV340" s="333"/>
      <c r="PPW340" s="333"/>
      <c r="PPX340" s="223"/>
      <c r="PPY340" s="418"/>
      <c r="PPZ340" s="418"/>
      <c r="PQA340" s="331"/>
      <c r="PQB340" s="332"/>
      <c r="PQC340" s="418"/>
      <c r="PQD340" s="223"/>
      <c r="PQE340" s="223"/>
      <c r="PQF340" s="333"/>
      <c r="PQG340" s="333"/>
      <c r="PQH340" s="223"/>
      <c r="PQI340" s="418"/>
      <c r="PQJ340" s="418"/>
      <c r="PQK340" s="331"/>
      <c r="PQL340" s="332"/>
      <c r="PQM340" s="418"/>
      <c r="PQN340" s="223"/>
      <c r="PQO340" s="223"/>
      <c r="PQP340" s="333"/>
      <c r="PQQ340" s="333"/>
      <c r="PQR340" s="223"/>
      <c r="PQS340" s="418"/>
      <c r="PQT340" s="418"/>
      <c r="PQU340" s="331"/>
      <c r="PQV340" s="332"/>
      <c r="PQW340" s="418"/>
      <c r="PQX340" s="223"/>
      <c r="PQY340" s="223"/>
      <c r="PQZ340" s="333"/>
      <c r="PRA340" s="333"/>
      <c r="PRB340" s="223"/>
      <c r="PRC340" s="418"/>
      <c r="PRD340" s="418"/>
      <c r="PRE340" s="331"/>
      <c r="PRF340" s="332"/>
      <c r="PRG340" s="418"/>
      <c r="PRH340" s="223"/>
      <c r="PRI340" s="223"/>
      <c r="PRJ340" s="333"/>
      <c r="PRK340" s="333"/>
      <c r="PRL340" s="223"/>
      <c r="PRM340" s="418"/>
      <c r="PRN340" s="418"/>
      <c r="PRO340" s="331"/>
      <c r="PRP340" s="332"/>
      <c r="PRQ340" s="418"/>
      <c r="PRR340" s="223"/>
      <c r="PRS340" s="223"/>
      <c r="PRT340" s="333"/>
      <c r="PRU340" s="333"/>
      <c r="PRV340" s="223"/>
      <c r="PRW340" s="418"/>
      <c r="PRX340" s="418"/>
      <c r="PRY340" s="331"/>
      <c r="PRZ340" s="332"/>
      <c r="PSA340" s="418"/>
      <c r="PSB340" s="223"/>
      <c r="PSC340" s="223"/>
      <c r="PSD340" s="333"/>
      <c r="PSE340" s="333"/>
      <c r="PSF340" s="223"/>
      <c r="PSG340" s="418"/>
      <c r="PSH340" s="418"/>
      <c r="PSI340" s="331"/>
      <c r="PSJ340" s="332"/>
      <c r="PSK340" s="418"/>
      <c r="PSL340" s="223"/>
      <c r="PSM340" s="223"/>
      <c r="PSN340" s="333"/>
      <c r="PSO340" s="333"/>
      <c r="PSP340" s="223"/>
      <c r="PSQ340" s="418"/>
      <c r="PSR340" s="418"/>
      <c r="PSS340" s="331"/>
      <c r="PST340" s="332"/>
      <c r="PSU340" s="418"/>
      <c r="PSV340" s="223"/>
      <c r="PSW340" s="223"/>
      <c r="PSX340" s="333"/>
      <c r="PSY340" s="333"/>
      <c r="PSZ340" s="223"/>
      <c r="PTA340" s="418"/>
      <c r="PTB340" s="418"/>
      <c r="PTC340" s="331"/>
      <c r="PTD340" s="332"/>
      <c r="PTE340" s="418"/>
      <c r="PTF340" s="223"/>
      <c r="PTG340" s="223"/>
      <c r="PTH340" s="333"/>
      <c r="PTI340" s="333"/>
      <c r="PTJ340" s="223"/>
      <c r="PTK340" s="418"/>
      <c r="PTL340" s="418"/>
      <c r="PTM340" s="331"/>
      <c r="PTN340" s="332"/>
      <c r="PTO340" s="418"/>
      <c r="PTP340" s="223"/>
      <c r="PTQ340" s="223"/>
      <c r="PTR340" s="333"/>
      <c r="PTS340" s="333"/>
      <c r="PTT340" s="223"/>
      <c r="PTU340" s="418"/>
      <c r="PTV340" s="418"/>
      <c r="PTW340" s="331"/>
      <c r="PTX340" s="332"/>
      <c r="PTY340" s="418"/>
      <c r="PTZ340" s="223"/>
      <c r="PUA340" s="223"/>
      <c r="PUB340" s="333"/>
      <c r="PUC340" s="333"/>
      <c r="PUD340" s="223"/>
      <c r="PUE340" s="418"/>
      <c r="PUF340" s="418"/>
      <c r="PUG340" s="331"/>
      <c r="PUH340" s="332"/>
      <c r="PUI340" s="418"/>
      <c r="PUJ340" s="223"/>
      <c r="PUK340" s="223"/>
      <c r="PUL340" s="333"/>
      <c r="PUM340" s="333"/>
      <c r="PUN340" s="223"/>
      <c r="PUO340" s="418"/>
      <c r="PUP340" s="418"/>
      <c r="PUQ340" s="331"/>
      <c r="PUR340" s="332"/>
      <c r="PUS340" s="418"/>
      <c r="PUT340" s="223"/>
      <c r="PUU340" s="223"/>
      <c r="PUV340" s="333"/>
      <c r="PUW340" s="333"/>
      <c r="PUX340" s="223"/>
      <c r="PUY340" s="418"/>
      <c r="PUZ340" s="418"/>
      <c r="PVA340" s="331"/>
      <c r="PVB340" s="332"/>
      <c r="PVC340" s="418"/>
      <c r="PVD340" s="223"/>
      <c r="PVE340" s="223"/>
      <c r="PVF340" s="333"/>
      <c r="PVG340" s="333"/>
      <c r="PVH340" s="223"/>
      <c r="PVI340" s="418"/>
      <c r="PVJ340" s="418"/>
      <c r="PVK340" s="331"/>
      <c r="PVL340" s="332"/>
      <c r="PVM340" s="418"/>
      <c r="PVN340" s="223"/>
      <c r="PVO340" s="223"/>
      <c r="PVP340" s="333"/>
      <c r="PVQ340" s="333"/>
      <c r="PVR340" s="223"/>
      <c r="PVS340" s="418"/>
      <c r="PVT340" s="418"/>
      <c r="PVU340" s="331"/>
      <c r="PVV340" s="332"/>
      <c r="PVW340" s="418"/>
      <c r="PVX340" s="223"/>
      <c r="PVY340" s="223"/>
      <c r="PVZ340" s="333"/>
      <c r="PWA340" s="333"/>
      <c r="PWB340" s="223"/>
      <c r="PWC340" s="418"/>
      <c r="PWD340" s="418"/>
      <c r="PWE340" s="331"/>
      <c r="PWF340" s="332"/>
      <c r="PWG340" s="418"/>
      <c r="PWH340" s="223"/>
      <c r="PWI340" s="223"/>
      <c r="PWJ340" s="333"/>
      <c r="PWK340" s="333"/>
      <c r="PWL340" s="223"/>
      <c r="PWM340" s="418"/>
      <c r="PWN340" s="418"/>
      <c r="PWO340" s="331"/>
      <c r="PWP340" s="332"/>
      <c r="PWQ340" s="418"/>
      <c r="PWR340" s="223"/>
      <c r="PWS340" s="223"/>
      <c r="PWT340" s="333"/>
      <c r="PWU340" s="333"/>
      <c r="PWV340" s="223"/>
      <c r="PWW340" s="418"/>
      <c r="PWX340" s="418"/>
      <c r="PWY340" s="331"/>
      <c r="PWZ340" s="332"/>
      <c r="PXA340" s="418"/>
      <c r="PXB340" s="223"/>
      <c r="PXC340" s="223"/>
      <c r="PXD340" s="333"/>
      <c r="PXE340" s="333"/>
      <c r="PXF340" s="223"/>
      <c r="PXG340" s="418"/>
      <c r="PXH340" s="418"/>
      <c r="PXI340" s="331"/>
      <c r="PXJ340" s="332"/>
      <c r="PXK340" s="418"/>
      <c r="PXL340" s="223"/>
      <c r="PXM340" s="223"/>
      <c r="PXN340" s="333"/>
      <c r="PXO340" s="333"/>
      <c r="PXP340" s="223"/>
      <c r="PXQ340" s="418"/>
      <c r="PXR340" s="418"/>
      <c r="PXS340" s="331"/>
      <c r="PXT340" s="332"/>
      <c r="PXU340" s="418"/>
      <c r="PXV340" s="223"/>
      <c r="PXW340" s="223"/>
      <c r="PXX340" s="333"/>
      <c r="PXY340" s="333"/>
      <c r="PXZ340" s="223"/>
      <c r="PYA340" s="418"/>
      <c r="PYB340" s="418"/>
      <c r="PYC340" s="331"/>
      <c r="PYD340" s="332"/>
      <c r="PYE340" s="418"/>
      <c r="PYF340" s="223"/>
      <c r="PYG340" s="223"/>
      <c r="PYH340" s="333"/>
      <c r="PYI340" s="333"/>
      <c r="PYJ340" s="223"/>
      <c r="PYK340" s="418"/>
      <c r="PYL340" s="418"/>
      <c r="PYM340" s="331"/>
      <c r="PYN340" s="332"/>
      <c r="PYO340" s="418"/>
      <c r="PYP340" s="223"/>
      <c r="PYQ340" s="223"/>
      <c r="PYR340" s="333"/>
      <c r="PYS340" s="333"/>
      <c r="PYT340" s="223"/>
      <c r="PYU340" s="418"/>
      <c r="PYV340" s="418"/>
      <c r="PYW340" s="331"/>
      <c r="PYX340" s="332"/>
      <c r="PYY340" s="418"/>
      <c r="PYZ340" s="223"/>
      <c r="PZA340" s="223"/>
      <c r="PZB340" s="333"/>
      <c r="PZC340" s="333"/>
      <c r="PZD340" s="223"/>
      <c r="PZE340" s="418"/>
      <c r="PZF340" s="418"/>
      <c r="PZG340" s="331"/>
      <c r="PZH340" s="332"/>
      <c r="PZI340" s="418"/>
      <c r="PZJ340" s="223"/>
      <c r="PZK340" s="223"/>
      <c r="PZL340" s="333"/>
      <c r="PZM340" s="333"/>
      <c r="PZN340" s="223"/>
      <c r="PZO340" s="418"/>
      <c r="PZP340" s="418"/>
      <c r="PZQ340" s="331"/>
      <c r="PZR340" s="332"/>
      <c r="PZS340" s="418"/>
      <c r="PZT340" s="223"/>
      <c r="PZU340" s="223"/>
      <c r="PZV340" s="333"/>
      <c r="PZW340" s="333"/>
      <c r="PZX340" s="223"/>
      <c r="PZY340" s="418"/>
      <c r="PZZ340" s="418"/>
      <c r="QAA340" s="331"/>
      <c r="QAB340" s="332"/>
      <c r="QAC340" s="418"/>
      <c r="QAD340" s="223"/>
      <c r="QAE340" s="223"/>
      <c r="QAF340" s="333"/>
      <c r="QAG340" s="333"/>
      <c r="QAH340" s="223"/>
      <c r="QAI340" s="418"/>
      <c r="QAJ340" s="418"/>
      <c r="QAK340" s="331"/>
      <c r="QAL340" s="332"/>
      <c r="QAM340" s="418"/>
      <c r="QAN340" s="223"/>
      <c r="QAO340" s="223"/>
      <c r="QAP340" s="333"/>
      <c r="QAQ340" s="333"/>
      <c r="QAR340" s="223"/>
      <c r="QAS340" s="418"/>
      <c r="QAT340" s="418"/>
      <c r="QAU340" s="331"/>
      <c r="QAV340" s="332"/>
      <c r="QAW340" s="418"/>
      <c r="QAX340" s="223"/>
      <c r="QAY340" s="223"/>
      <c r="QAZ340" s="333"/>
      <c r="QBA340" s="333"/>
      <c r="QBB340" s="223"/>
      <c r="QBC340" s="418"/>
      <c r="QBD340" s="418"/>
      <c r="QBE340" s="331"/>
      <c r="QBF340" s="332"/>
      <c r="QBG340" s="418"/>
      <c r="QBH340" s="223"/>
      <c r="QBI340" s="223"/>
      <c r="QBJ340" s="333"/>
      <c r="QBK340" s="333"/>
      <c r="QBL340" s="223"/>
      <c r="QBM340" s="418"/>
      <c r="QBN340" s="418"/>
      <c r="QBO340" s="331"/>
      <c r="QBP340" s="332"/>
      <c r="QBQ340" s="418"/>
      <c r="QBR340" s="223"/>
      <c r="QBS340" s="223"/>
      <c r="QBT340" s="333"/>
      <c r="QBU340" s="333"/>
      <c r="QBV340" s="223"/>
      <c r="QBW340" s="418"/>
      <c r="QBX340" s="418"/>
      <c r="QBY340" s="331"/>
      <c r="QBZ340" s="332"/>
      <c r="QCA340" s="418"/>
      <c r="QCB340" s="223"/>
      <c r="QCC340" s="223"/>
      <c r="QCD340" s="333"/>
      <c r="QCE340" s="333"/>
      <c r="QCF340" s="223"/>
      <c r="QCG340" s="418"/>
      <c r="QCH340" s="418"/>
      <c r="QCI340" s="331"/>
      <c r="QCJ340" s="332"/>
      <c r="QCK340" s="418"/>
      <c r="QCL340" s="223"/>
      <c r="QCM340" s="223"/>
      <c r="QCN340" s="333"/>
      <c r="QCO340" s="333"/>
      <c r="QCP340" s="223"/>
      <c r="QCQ340" s="418"/>
      <c r="QCR340" s="418"/>
      <c r="QCS340" s="331"/>
      <c r="QCT340" s="332"/>
      <c r="QCU340" s="418"/>
      <c r="QCV340" s="223"/>
      <c r="QCW340" s="223"/>
      <c r="QCX340" s="333"/>
      <c r="QCY340" s="333"/>
      <c r="QCZ340" s="223"/>
      <c r="QDA340" s="418"/>
      <c r="QDB340" s="418"/>
      <c r="QDC340" s="331"/>
      <c r="QDD340" s="332"/>
      <c r="QDE340" s="418"/>
      <c r="QDF340" s="223"/>
      <c r="QDG340" s="223"/>
      <c r="QDH340" s="333"/>
      <c r="QDI340" s="333"/>
      <c r="QDJ340" s="223"/>
      <c r="QDK340" s="418"/>
      <c r="QDL340" s="418"/>
      <c r="QDM340" s="331"/>
      <c r="QDN340" s="332"/>
      <c r="QDO340" s="418"/>
      <c r="QDP340" s="223"/>
      <c r="QDQ340" s="223"/>
      <c r="QDR340" s="333"/>
      <c r="QDS340" s="333"/>
      <c r="QDT340" s="223"/>
      <c r="QDU340" s="418"/>
      <c r="QDV340" s="418"/>
      <c r="QDW340" s="331"/>
      <c r="QDX340" s="332"/>
      <c r="QDY340" s="418"/>
      <c r="QDZ340" s="223"/>
      <c r="QEA340" s="223"/>
      <c r="QEB340" s="333"/>
      <c r="QEC340" s="333"/>
      <c r="QED340" s="223"/>
      <c r="QEE340" s="418"/>
      <c r="QEF340" s="418"/>
      <c r="QEG340" s="331"/>
      <c r="QEH340" s="332"/>
      <c r="QEI340" s="418"/>
      <c r="QEJ340" s="223"/>
      <c r="QEK340" s="223"/>
      <c r="QEL340" s="333"/>
      <c r="QEM340" s="333"/>
      <c r="QEN340" s="223"/>
      <c r="QEO340" s="418"/>
      <c r="QEP340" s="418"/>
      <c r="QEQ340" s="331"/>
      <c r="QER340" s="332"/>
      <c r="QES340" s="418"/>
      <c r="QET340" s="223"/>
      <c r="QEU340" s="223"/>
      <c r="QEV340" s="333"/>
      <c r="QEW340" s="333"/>
      <c r="QEX340" s="223"/>
      <c r="QEY340" s="418"/>
      <c r="QEZ340" s="418"/>
      <c r="QFA340" s="331"/>
      <c r="QFB340" s="332"/>
      <c r="QFC340" s="418"/>
      <c r="QFD340" s="223"/>
      <c r="QFE340" s="223"/>
      <c r="QFF340" s="333"/>
      <c r="QFG340" s="333"/>
      <c r="QFH340" s="223"/>
      <c r="QFI340" s="418"/>
      <c r="QFJ340" s="418"/>
      <c r="QFK340" s="331"/>
      <c r="QFL340" s="332"/>
      <c r="QFM340" s="418"/>
      <c r="QFN340" s="223"/>
      <c r="QFO340" s="223"/>
      <c r="QFP340" s="333"/>
      <c r="QFQ340" s="333"/>
      <c r="QFR340" s="223"/>
      <c r="QFS340" s="418"/>
      <c r="QFT340" s="418"/>
      <c r="QFU340" s="331"/>
      <c r="QFV340" s="332"/>
      <c r="QFW340" s="418"/>
      <c r="QFX340" s="223"/>
      <c r="QFY340" s="223"/>
      <c r="QFZ340" s="333"/>
      <c r="QGA340" s="333"/>
      <c r="QGB340" s="223"/>
      <c r="QGC340" s="418"/>
      <c r="QGD340" s="418"/>
      <c r="QGE340" s="331"/>
      <c r="QGF340" s="332"/>
      <c r="QGG340" s="418"/>
      <c r="QGH340" s="223"/>
      <c r="QGI340" s="223"/>
      <c r="QGJ340" s="333"/>
      <c r="QGK340" s="333"/>
      <c r="QGL340" s="223"/>
      <c r="QGM340" s="418"/>
      <c r="QGN340" s="418"/>
      <c r="QGO340" s="331"/>
      <c r="QGP340" s="332"/>
      <c r="QGQ340" s="418"/>
      <c r="QGR340" s="223"/>
      <c r="QGS340" s="223"/>
      <c r="QGT340" s="333"/>
      <c r="QGU340" s="333"/>
      <c r="QGV340" s="223"/>
      <c r="QGW340" s="418"/>
      <c r="QGX340" s="418"/>
      <c r="QGY340" s="331"/>
      <c r="QGZ340" s="332"/>
      <c r="QHA340" s="418"/>
      <c r="QHB340" s="223"/>
      <c r="QHC340" s="223"/>
      <c r="QHD340" s="333"/>
      <c r="QHE340" s="333"/>
      <c r="QHF340" s="223"/>
      <c r="QHG340" s="418"/>
      <c r="QHH340" s="418"/>
      <c r="QHI340" s="331"/>
      <c r="QHJ340" s="332"/>
      <c r="QHK340" s="418"/>
      <c r="QHL340" s="223"/>
      <c r="QHM340" s="223"/>
      <c r="QHN340" s="333"/>
      <c r="QHO340" s="333"/>
      <c r="QHP340" s="223"/>
      <c r="QHQ340" s="418"/>
      <c r="QHR340" s="418"/>
      <c r="QHS340" s="331"/>
      <c r="QHT340" s="332"/>
      <c r="QHU340" s="418"/>
      <c r="QHV340" s="223"/>
      <c r="QHW340" s="223"/>
      <c r="QHX340" s="333"/>
      <c r="QHY340" s="333"/>
      <c r="QHZ340" s="223"/>
      <c r="QIA340" s="418"/>
      <c r="QIB340" s="418"/>
      <c r="QIC340" s="331"/>
      <c r="QID340" s="332"/>
      <c r="QIE340" s="418"/>
      <c r="QIF340" s="223"/>
      <c r="QIG340" s="223"/>
      <c r="QIH340" s="333"/>
      <c r="QII340" s="333"/>
      <c r="QIJ340" s="223"/>
      <c r="QIK340" s="418"/>
      <c r="QIL340" s="418"/>
      <c r="QIM340" s="331"/>
      <c r="QIN340" s="332"/>
      <c r="QIO340" s="418"/>
      <c r="QIP340" s="223"/>
      <c r="QIQ340" s="223"/>
      <c r="QIR340" s="333"/>
      <c r="QIS340" s="333"/>
      <c r="QIT340" s="223"/>
      <c r="QIU340" s="418"/>
      <c r="QIV340" s="418"/>
      <c r="QIW340" s="331"/>
      <c r="QIX340" s="332"/>
      <c r="QIY340" s="418"/>
      <c r="QIZ340" s="223"/>
      <c r="QJA340" s="223"/>
      <c r="QJB340" s="333"/>
      <c r="QJC340" s="333"/>
      <c r="QJD340" s="223"/>
      <c r="QJE340" s="418"/>
      <c r="QJF340" s="418"/>
      <c r="QJG340" s="331"/>
      <c r="QJH340" s="332"/>
      <c r="QJI340" s="418"/>
      <c r="QJJ340" s="223"/>
      <c r="QJK340" s="223"/>
      <c r="QJL340" s="333"/>
      <c r="QJM340" s="333"/>
      <c r="QJN340" s="223"/>
      <c r="QJO340" s="418"/>
      <c r="QJP340" s="418"/>
      <c r="QJQ340" s="331"/>
      <c r="QJR340" s="332"/>
      <c r="QJS340" s="418"/>
      <c r="QJT340" s="223"/>
      <c r="QJU340" s="223"/>
      <c r="QJV340" s="333"/>
      <c r="QJW340" s="333"/>
      <c r="QJX340" s="223"/>
      <c r="QJY340" s="418"/>
      <c r="QJZ340" s="418"/>
      <c r="QKA340" s="331"/>
      <c r="QKB340" s="332"/>
      <c r="QKC340" s="418"/>
      <c r="QKD340" s="223"/>
      <c r="QKE340" s="223"/>
      <c r="QKF340" s="333"/>
      <c r="QKG340" s="333"/>
      <c r="QKH340" s="223"/>
      <c r="QKI340" s="418"/>
      <c r="QKJ340" s="418"/>
      <c r="QKK340" s="331"/>
      <c r="QKL340" s="332"/>
      <c r="QKM340" s="418"/>
      <c r="QKN340" s="223"/>
      <c r="QKO340" s="223"/>
      <c r="QKP340" s="333"/>
      <c r="QKQ340" s="333"/>
      <c r="QKR340" s="223"/>
      <c r="QKS340" s="418"/>
      <c r="QKT340" s="418"/>
      <c r="QKU340" s="331"/>
      <c r="QKV340" s="332"/>
      <c r="QKW340" s="418"/>
      <c r="QKX340" s="223"/>
      <c r="QKY340" s="223"/>
      <c r="QKZ340" s="333"/>
      <c r="QLA340" s="333"/>
      <c r="QLB340" s="223"/>
      <c r="QLC340" s="418"/>
      <c r="QLD340" s="418"/>
      <c r="QLE340" s="331"/>
      <c r="QLF340" s="332"/>
      <c r="QLG340" s="418"/>
      <c r="QLH340" s="223"/>
      <c r="QLI340" s="223"/>
      <c r="QLJ340" s="333"/>
      <c r="QLK340" s="333"/>
      <c r="QLL340" s="223"/>
      <c r="QLM340" s="418"/>
      <c r="QLN340" s="418"/>
      <c r="QLO340" s="331"/>
      <c r="QLP340" s="332"/>
      <c r="QLQ340" s="418"/>
      <c r="QLR340" s="223"/>
      <c r="QLS340" s="223"/>
      <c r="QLT340" s="333"/>
      <c r="QLU340" s="333"/>
      <c r="QLV340" s="223"/>
      <c r="QLW340" s="418"/>
      <c r="QLX340" s="418"/>
      <c r="QLY340" s="331"/>
      <c r="QLZ340" s="332"/>
      <c r="QMA340" s="418"/>
      <c r="QMB340" s="223"/>
      <c r="QMC340" s="223"/>
      <c r="QMD340" s="333"/>
      <c r="QME340" s="333"/>
      <c r="QMF340" s="223"/>
      <c r="QMG340" s="418"/>
      <c r="QMH340" s="418"/>
      <c r="QMI340" s="331"/>
      <c r="QMJ340" s="332"/>
      <c r="QMK340" s="418"/>
      <c r="QML340" s="223"/>
      <c r="QMM340" s="223"/>
      <c r="QMN340" s="333"/>
      <c r="QMO340" s="333"/>
      <c r="QMP340" s="223"/>
      <c r="QMQ340" s="418"/>
      <c r="QMR340" s="418"/>
      <c r="QMS340" s="331"/>
      <c r="QMT340" s="332"/>
      <c r="QMU340" s="418"/>
      <c r="QMV340" s="223"/>
      <c r="QMW340" s="223"/>
      <c r="QMX340" s="333"/>
      <c r="QMY340" s="333"/>
      <c r="QMZ340" s="223"/>
      <c r="QNA340" s="418"/>
      <c r="QNB340" s="418"/>
      <c r="QNC340" s="331"/>
      <c r="QND340" s="332"/>
      <c r="QNE340" s="418"/>
      <c r="QNF340" s="223"/>
      <c r="QNG340" s="223"/>
      <c r="QNH340" s="333"/>
      <c r="QNI340" s="333"/>
      <c r="QNJ340" s="223"/>
      <c r="QNK340" s="418"/>
      <c r="QNL340" s="418"/>
      <c r="QNM340" s="331"/>
      <c r="QNN340" s="332"/>
      <c r="QNO340" s="418"/>
      <c r="QNP340" s="223"/>
      <c r="QNQ340" s="223"/>
      <c r="QNR340" s="333"/>
      <c r="QNS340" s="333"/>
      <c r="QNT340" s="223"/>
      <c r="QNU340" s="418"/>
      <c r="QNV340" s="418"/>
      <c r="QNW340" s="331"/>
      <c r="QNX340" s="332"/>
      <c r="QNY340" s="418"/>
      <c r="QNZ340" s="223"/>
      <c r="QOA340" s="223"/>
      <c r="QOB340" s="333"/>
      <c r="QOC340" s="333"/>
      <c r="QOD340" s="223"/>
      <c r="QOE340" s="418"/>
      <c r="QOF340" s="418"/>
      <c r="QOG340" s="331"/>
      <c r="QOH340" s="332"/>
      <c r="QOI340" s="418"/>
      <c r="QOJ340" s="223"/>
      <c r="QOK340" s="223"/>
      <c r="QOL340" s="333"/>
      <c r="QOM340" s="333"/>
      <c r="QON340" s="223"/>
      <c r="QOO340" s="418"/>
      <c r="QOP340" s="418"/>
      <c r="QOQ340" s="331"/>
      <c r="QOR340" s="332"/>
      <c r="QOS340" s="418"/>
      <c r="QOT340" s="223"/>
      <c r="QOU340" s="223"/>
      <c r="QOV340" s="333"/>
      <c r="QOW340" s="333"/>
      <c r="QOX340" s="223"/>
      <c r="QOY340" s="418"/>
      <c r="QOZ340" s="418"/>
      <c r="QPA340" s="331"/>
      <c r="QPB340" s="332"/>
      <c r="QPC340" s="418"/>
      <c r="QPD340" s="223"/>
      <c r="QPE340" s="223"/>
      <c r="QPF340" s="333"/>
      <c r="QPG340" s="333"/>
      <c r="QPH340" s="223"/>
      <c r="QPI340" s="418"/>
      <c r="QPJ340" s="418"/>
      <c r="QPK340" s="331"/>
      <c r="QPL340" s="332"/>
      <c r="QPM340" s="418"/>
      <c r="QPN340" s="223"/>
      <c r="QPO340" s="223"/>
      <c r="QPP340" s="333"/>
      <c r="QPQ340" s="333"/>
      <c r="QPR340" s="223"/>
      <c r="QPS340" s="418"/>
      <c r="QPT340" s="418"/>
      <c r="QPU340" s="331"/>
      <c r="QPV340" s="332"/>
      <c r="QPW340" s="418"/>
      <c r="QPX340" s="223"/>
      <c r="QPY340" s="223"/>
      <c r="QPZ340" s="333"/>
      <c r="QQA340" s="333"/>
      <c r="QQB340" s="223"/>
      <c r="QQC340" s="418"/>
      <c r="QQD340" s="418"/>
      <c r="QQE340" s="331"/>
      <c r="QQF340" s="332"/>
      <c r="QQG340" s="418"/>
      <c r="QQH340" s="223"/>
      <c r="QQI340" s="223"/>
      <c r="QQJ340" s="333"/>
      <c r="QQK340" s="333"/>
      <c r="QQL340" s="223"/>
      <c r="QQM340" s="418"/>
      <c r="QQN340" s="418"/>
      <c r="QQO340" s="331"/>
      <c r="QQP340" s="332"/>
      <c r="QQQ340" s="418"/>
      <c r="QQR340" s="223"/>
      <c r="QQS340" s="223"/>
      <c r="QQT340" s="333"/>
      <c r="QQU340" s="333"/>
      <c r="QQV340" s="223"/>
      <c r="QQW340" s="418"/>
      <c r="QQX340" s="418"/>
      <c r="QQY340" s="331"/>
      <c r="QQZ340" s="332"/>
      <c r="QRA340" s="418"/>
      <c r="QRB340" s="223"/>
      <c r="QRC340" s="223"/>
      <c r="QRD340" s="333"/>
      <c r="QRE340" s="333"/>
      <c r="QRF340" s="223"/>
      <c r="QRG340" s="418"/>
      <c r="QRH340" s="418"/>
      <c r="QRI340" s="331"/>
      <c r="QRJ340" s="332"/>
      <c r="QRK340" s="418"/>
      <c r="QRL340" s="223"/>
      <c r="QRM340" s="223"/>
      <c r="QRN340" s="333"/>
      <c r="QRO340" s="333"/>
      <c r="QRP340" s="223"/>
      <c r="QRQ340" s="418"/>
      <c r="QRR340" s="418"/>
      <c r="QRS340" s="331"/>
      <c r="QRT340" s="332"/>
      <c r="QRU340" s="418"/>
      <c r="QRV340" s="223"/>
      <c r="QRW340" s="223"/>
      <c r="QRX340" s="333"/>
      <c r="QRY340" s="333"/>
      <c r="QRZ340" s="223"/>
      <c r="QSA340" s="418"/>
      <c r="QSB340" s="418"/>
      <c r="QSC340" s="331"/>
      <c r="QSD340" s="332"/>
      <c r="QSE340" s="418"/>
      <c r="QSF340" s="223"/>
      <c r="QSG340" s="223"/>
      <c r="QSH340" s="333"/>
      <c r="QSI340" s="333"/>
      <c r="QSJ340" s="223"/>
      <c r="QSK340" s="418"/>
      <c r="QSL340" s="418"/>
      <c r="QSM340" s="331"/>
      <c r="QSN340" s="332"/>
      <c r="QSO340" s="418"/>
      <c r="QSP340" s="223"/>
      <c r="QSQ340" s="223"/>
      <c r="QSR340" s="333"/>
      <c r="QSS340" s="333"/>
      <c r="QST340" s="223"/>
      <c r="QSU340" s="418"/>
      <c r="QSV340" s="418"/>
      <c r="QSW340" s="331"/>
      <c r="QSX340" s="332"/>
      <c r="QSY340" s="418"/>
      <c r="QSZ340" s="223"/>
      <c r="QTA340" s="223"/>
      <c r="QTB340" s="333"/>
      <c r="QTC340" s="333"/>
      <c r="QTD340" s="223"/>
      <c r="QTE340" s="418"/>
      <c r="QTF340" s="418"/>
      <c r="QTG340" s="331"/>
      <c r="QTH340" s="332"/>
      <c r="QTI340" s="418"/>
      <c r="QTJ340" s="223"/>
      <c r="QTK340" s="223"/>
      <c r="QTL340" s="333"/>
      <c r="QTM340" s="333"/>
      <c r="QTN340" s="223"/>
      <c r="QTO340" s="418"/>
      <c r="QTP340" s="418"/>
      <c r="QTQ340" s="331"/>
      <c r="QTR340" s="332"/>
      <c r="QTS340" s="418"/>
      <c r="QTT340" s="223"/>
      <c r="QTU340" s="223"/>
      <c r="QTV340" s="333"/>
      <c r="QTW340" s="333"/>
      <c r="QTX340" s="223"/>
      <c r="QTY340" s="418"/>
      <c r="QTZ340" s="418"/>
      <c r="QUA340" s="331"/>
      <c r="QUB340" s="332"/>
      <c r="QUC340" s="418"/>
      <c r="QUD340" s="223"/>
      <c r="QUE340" s="223"/>
      <c r="QUF340" s="333"/>
      <c r="QUG340" s="333"/>
      <c r="QUH340" s="223"/>
      <c r="QUI340" s="418"/>
      <c r="QUJ340" s="418"/>
      <c r="QUK340" s="331"/>
      <c r="QUL340" s="332"/>
      <c r="QUM340" s="418"/>
      <c r="QUN340" s="223"/>
      <c r="QUO340" s="223"/>
      <c r="QUP340" s="333"/>
      <c r="QUQ340" s="333"/>
      <c r="QUR340" s="223"/>
      <c r="QUS340" s="418"/>
      <c r="QUT340" s="418"/>
      <c r="QUU340" s="331"/>
      <c r="QUV340" s="332"/>
      <c r="QUW340" s="418"/>
      <c r="QUX340" s="223"/>
      <c r="QUY340" s="223"/>
      <c r="QUZ340" s="333"/>
      <c r="QVA340" s="333"/>
      <c r="QVB340" s="223"/>
      <c r="QVC340" s="418"/>
      <c r="QVD340" s="418"/>
      <c r="QVE340" s="331"/>
      <c r="QVF340" s="332"/>
      <c r="QVG340" s="418"/>
      <c r="QVH340" s="223"/>
      <c r="QVI340" s="223"/>
      <c r="QVJ340" s="333"/>
      <c r="QVK340" s="333"/>
      <c r="QVL340" s="223"/>
      <c r="QVM340" s="418"/>
      <c r="QVN340" s="418"/>
      <c r="QVO340" s="331"/>
      <c r="QVP340" s="332"/>
      <c r="QVQ340" s="418"/>
      <c r="QVR340" s="223"/>
      <c r="QVS340" s="223"/>
      <c r="QVT340" s="333"/>
      <c r="QVU340" s="333"/>
      <c r="QVV340" s="223"/>
      <c r="QVW340" s="418"/>
      <c r="QVX340" s="418"/>
      <c r="QVY340" s="331"/>
      <c r="QVZ340" s="332"/>
      <c r="QWA340" s="418"/>
      <c r="QWB340" s="223"/>
      <c r="QWC340" s="223"/>
      <c r="QWD340" s="333"/>
      <c r="QWE340" s="333"/>
      <c r="QWF340" s="223"/>
      <c r="QWG340" s="418"/>
      <c r="QWH340" s="418"/>
      <c r="QWI340" s="331"/>
      <c r="QWJ340" s="332"/>
      <c r="QWK340" s="418"/>
      <c r="QWL340" s="223"/>
      <c r="QWM340" s="223"/>
      <c r="QWN340" s="333"/>
      <c r="QWO340" s="333"/>
      <c r="QWP340" s="223"/>
      <c r="QWQ340" s="418"/>
      <c r="QWR340" s="418"/>
      <c r="QWS340" s="331"/>
      <c r="QWT340" s="332"/>
      <c r="QWU340" s="418"/>
      <c r="QWV340" s="223"/>
      <c r="QWW340" s="223"/>
      <c r="QWX340" s="333"/>
      <c r="QWY340" s="333"/>
      <c r="QWZ340" s="223"/>
      <c r="QXA340" s="418"/>
      <c r="QXB340" s="418"/>
      <c r="QXC340" s="331"/>
      <c r="QXD340" s="332"/>
      <c r="QXE340" s="418"/>
      <c r="QXF340" s="223"/>
      <c r="QXG340" s="223"/>
      <c r="QXH340" s="333"/>
      <c r="QXI340" s="333"/>
      <c r="QXJ340" s="223"/>
      <c r="QXK340" s="418"/>
      <c r="QXL340" s="418"/>
      <c r="QXM340" s="331"/>
      <c r="QXN340" s="332"/>
      <c r="QXO340" s="418"/>
      <c r="QXP340" s="223"/>
      <c r="QXQ340" s="223"/>
      <c r="QXR340" s="333"/>
      <c r="QXS340" s="333"/>
      <c r="QXT340" s="223"/>
      <c r="QXU340" s="418"/>
      <c r="QXV340" s="418"/>
      <c r="QXW340" s="331"/>
      <c r="QXX340" s="332"/>
      <c r="QXY340" s="418"/>
      <c r="QXZ340" s="223"/>
      <c r="QYA340" s="223"/>
      <c r="QYB340" s="333"/>
      <c r="QYC340" s="333"/>
      <c r="QYD340" s="223"/>
      <c r="QYE340" s="418"/>
      <c r="QYF340" s="418"/>
      <c r="QYG340" s="331"/>
      <c r="QYH340" s="332"/>
      <c r="QYI340" s="418"/>
      <c r="QYJ340" s="223"/>
      <c r="QYK340" s="223"/>
      <c r="QYL340" s="333"/>
      <c r="QYM340" s="333"/>
      <c r="QYN340" s="223"/>
      <c r="QYO340" s="418"/>
      <c r="QYP340" s="418"/>
      <c r="QYQ340" s="331"/>
      <c r="QYR340" s="332"/>
      <c r="QYS340" s="418"/>
      <c r="QYT340" s="223"/>
      <c r="QYU340" s="223"/>
      <c r="QYV340" s="333"/>
      <c r="QYW340" s="333"/>
      <c r="QYX340" s="223"/>
      <c r="QYY340" s="418"/>
      <c r="QYZ340" s="418"/>
      <c r="QZA340" s="331"/>
      <c r="QZB340" s="332"/>
      <c r="QZC340" s="418"/>
      <c r="QZD340" s="223"/>
      <c r="QZE340" s="223"/>
      <c r="QZF340" s="333"/>
      <c r="QZG340" s="333"/>
      <c r="QZH340" s="223"/>
      <c r="QZI340" s="418"/>
      <c r="QZJ340" s="418"/>
      <c r="QZK340" s="331"/>
      <c r="QZL340" s="332"/>
      <c r="QZM340" s="418"/>
      <c r="QZN340" s="223"/>
      <c r="QZO340" s="223"/>
      <c r="QZP340" s="333"/>
      <c r="QZQ340" s="333"/>
      <c r="QZR340" s="223"/>
      <c r="QZS340" s="418"/>
      <c r="QZT340" s="418"/>
      <c r="QZU340" s="331"/>
      <c r="QZV340" s="332"/>
      <c r="QZW340" s="418"/>
      <c r="QZX340" s="223"/>
      <c r="QZY340" s="223"/>
      <c r="QZZ340" s="333"/>
      <c r="RAA340" s="333"/>
      <c r="RAB340" s="223"/>
      <c r="RAC340" s="418"/>
      <c r="RAD340" s="418"/>
      <c r="RAE340" s="331"/>
      <c r="RAF340" s="332"/>
      <c r="RAG340" s="418"/>
      <c r="RAH340" s="223"/>
      <c r="RAI340" s="223"/>
      <c r="RAJ340" s="333"/>
      <c r="RAK340" s="333"/>
      <c r="RAL340" s="223"/>
      <c r="RAM340" s="418"/>
      <c r="RAN340" s="418"/>
      <c r="RAO340" s="331"/>
      <c r="RAP340" s="332"/>
      <c r="RAQ340" s="418"/>
      <c r="RAR340" s="223"/>
      <c r="RAS340" s="223"/>
      <c r="RAT340" s="333"/>
      <c r="RAU340" s="333"/>
      <c r="RAV340" s="223"/>
      <c r="RAW340" s="418"/>
      <c r="RAX340" s="418"/>
      <c r="RAY340" s="331"/>
      <c r="RAZ340" s="332"/>
      <c r="RBA340" s="418"/>
      <c r="RBB340" s="223"/>
      <c r="RBC340" s="223"/>
      <c r="RBD340" s="333"/>
      <c r="RBE340" s="333"/>
      <c r="RBF340" s="223"/>
      <c r="RBG340" s="418"/>
      <c r="RBH340" s="418"/>
      <c r="RBI340" s="331"/>
      <c r="RBJ340" s="332"/>
      <c r="RBK340" s="418"/>
      <c r="RBL340" s="223"/>
      <c r="RBM340" s="223"/>
      <c r="RBN340" s="333"/>
      <c r="RBO340" s="333"/>
      <c r="RBP340" s="223"/>
      <c r="RBQ340" s="418"/>
      <c r="RBR340" s="418"/>
      <c r="RBS340" s="331"/>
      <c r="RBT340" s="332"/>
      <c r="RBU340" s="418"/>
      <c r="RBV340" s="223"/>
      <c r="RBW340" s="223"/>
      <c r="RBX340" s="333"/>
      <c r="RBY340" s="333"/>
      <c r="RBZ340" s="223"/>
      <c r="RCA340" s="418"/>
      <c r="RCB340" s="418"/>
      <c r="RCC340" s="331"/>
      <c r="RCD340" s="332"/>
      <c r="RCE340" s="418"/>
      <c r="RCF340" s="223"/>
      <c r="RCG340" s="223"/>
      <c r="RCH340" s="333"/>
      <c r="RCI340" s="333"/>
      <c r="RCJ340" s="223"/>
      <c r="RCK340" s="418"/>
      <c r="RCL340" s="418"/>
      <c r="RCM340" s="331"/>
      <c r="RCN340" s="332"/>
      <c r="RCO340" s="418"/>
      <c r="RCP340" s="223"/>
      <c r="RCQ340" s="223"/>
      <c r="RCR340" s="333"/>
      <c r="RCS340" s="333"/>
      <c r="RCT340" s="223"/>
      <c r="RCU340" s="418"/>
      <c r="RCV340" s="418"/>
      <c r="RCW340" s="331"/>
      <c r="RCX340" s="332"/>
      <c r="RCY340" s="418"/>
      <c r="RCZ340" s="223"/>
      <c r="RDA340" s="223"/>
      <c r="RDB340" s="333"/>
      <c r="RDC340" s="333"/>
      <c r="RDD340" s="223"/>
      <c r="RDE340" s="418"/>
      <c r="RDF340" s="418"/>
      <c r="RDG340" s="331"/>
      <c r="RDH340" s="332"/>
      <c r="RDI340" s="418"/>
      <c r="RDJ340" s="223"/>
      <c r="RDK340" s="223"/>
      <c r="RDL340" s="333"/>
      <c r="RDM340" s="333"/>
      <c r="RDN340" s="223"/>
      <c r="RDO340" s="418"/>
      <c r="RDP340" s="418"/>
      <c r="RDQ340" s="331"/>
      <c r="RDR340" s="332"/>
      <c r="RDS340" s="418"/>
      <c r="RDT340" s="223"/>
      <c r="RDU340" s="223"/>
      <c r="RDV340" s="333"/>
      <c r="RDW340" s="333"/>
      <c r="RDX340" s="223"/>
      <c r="RDY340" s="418"/>
      <c r="RDZ340" s="418"/>
      <c r="REA340" s="331"/>
      <c r="REB340" s="332"/>
      <c r="REC340" s="418"/>
      <c r="RED340" s="223"/>
      <c r="REE340" s="223"/>
      <c r="REF340" s="333"/>
      <c r="REG340" s="333"/>
      <c r="REH340" s="223"/>
      <c r="REI340" s="418"/>
      <c r="REJ340" s="418"/>
      <c r="REK340" s="331"/>
      <c r="REL340" s="332"/>
      <c r="REM340" s="418"/>
      <c r="REN340" s="223"/>
      <c r="REO340" s="223"/>
      <c r="REP340" s="333"/>
      <c r="REQ340" s="333"/>
      <c r="RER340" s="223"/>
      <c r="RES340" s="418"/>
      <c r="RET340" s="418"/>
      <c r="REU340" s="331"/>
      <c r="REV340" s="332"/>
      <c r="REW340" s="418"/>
      <c r="REX340" s="223"/>
      <c r="REY340" s="223"/>
      <c r="REZ340" s="333"/>
      <c r="RFA340" s="333"/>
      <c r="RFB340" s="223"/>
      <c r="RFC340" s="418"/>
      <c r="RFD340" s="418"/>
      <c r="RFE340" s="331"/>
      <c r="RFF340" s="332"/>
      <c r="RFG340" s="418"/>
      <c r="RFH340" s="223"/>
      <c r="RFI340" s="223"/>
      <c r="RFJ340" s="333"/>
      <c r="RFK340" s="333"/>
      <c r="RFL340" s="223"/>
      <c r="RFM340" s="418"/>
      <c r="RFN340" s="418"/>
      <c r="RFO340" s="331"/>
      <c r="RFP340" s="332"/>
      <c r="RFQ340" s="418"/>
      <c r="RFR340" s="223"/>
      <c r="RFS340" s="223"/>
      <c r="RFT340" s="333"/>
      <c r="RFU340" s="333"/>
      <c r="RFV340" s="223"/>
      <c r="RFW340" s="418"/>
      <c r="RFX340" s="418"/>
      <c r="RFY340" s="331"/>
      <c r="RFZ340" s="332"/>
      <c r="RGA340" s="418"/>
      <c r="RGB340" s="223"/>
      <c r="RGC340" s="223"/>
      <c r="RGD340" s="333"/>
      <c r="RGE340" s="333"/>
      <c r="RGF340" s="223"/>
      <c r="RGG340" s="418"/>
      <c r="RGH340" s="418"/>
      <c r="RGI340" s="331"/>
      <c r="RGJ340" s="332"/>
      <c r="RGK340" s="418"/>
      <c r="RGL340" s="223"/>
      <c r="RGM340" s="223"/>
      <c r="RGN340" s="333"/>
      <c r="RGO340" s="333"/>
      <c r="RGP340" s="223"/>
      <c r="RGQ340" s="418"/>
      <c r="RGR340" s="418"/>
      <c r="RGS340" s="331"/>
      <c r="RGT340" s="332"/>
      <c r="RGU340" s="418"/>
      <c r="RGV340" s="223"/>
      <c r="RGW340" s="223"/>
      <c r="RGX340" s="333"/>
      <c r="RGY340" s="333"/>
      <c r="RGZ340" s="223"/>
      <c r="RHA340" s="418"/>
      <c r="RHB340" s="418"/>
      <c r="RHC340" s="331"/>
      <c r="RHD340" s="332"/>
      <c r="RHE340" s="418"/>
      <c r="RHF340" s="223"/>
      <c r="RHG340" s="223"/>
      <c r="RHH340" s="333"/>
      <c r="RHI340" s="333"/>
      <c r="RHJ340" s="223"/>
      <c r="RHK340" s="418"/>
      <c r="RHL340" s="418"/>
      <c r="RHM340" s="331"/>
      <c r="RHN340" s="332"/>
      <c r="RHO340" s="418"/>
      <c r="RHP340" s="223"/>
      <c r="RHQ340" s="223"/>
      <c r="RHR340" s="333"/>
      <c r="RHS340" s="333"/>
      <c r="RHT340" s="223"/>
      <c r="RHU340" s="418"/>
      <c r="RHV340" s="418"/>
      <c r="RHW340" s="331"/>
      <c r="RHX340" s="332"/>
      <c r="RHY340" s="418"/>
      <c r="RHZ340" s="223"/>
      <c r="RIA340" s="223"/>
      <c r="RIB340" s="333"/>
      <c r="RIC340" s="333"/>
      <c r="RID340" s="223"/>
      <c r="RIE340" s="418"/>
      <c r="RIF340" s="418"/>
      <c r="RIG340" s="331"/>
      <c r="RIH340" s="332"/>
      <c r="RII340" s="418"/>
      <c r="RIJ340" s="223"/>
      <c r="RIK340" s="223"/>
      <c r="RIL340" s="333"/>
      <c r="RIM340" s="333"/>
      <c r="RIN340" s="223"/>
      <c r="RIO340" s="418"/>
      <c r="RIP340" s="418"/>
      <c r="RIQ340" s="331"/>
      <c r="RIR340" s="332"/>
      <c r="RIS340" s="418"/>
      <c r="RIT340" s="223"/>
      <c r="RIU340" s="223"/>
      <c r="RIV340" s="333"/>
      <c r="RIW340" s="333"/>
      <c r="RIX340" s="223"/>
      <c r="RIY340" s="418"/>
      <c r="RIZ340" s="418"/>
      <c r="RJA340" s="331"/>
      <c r="RJB340" s="332"/>
      <c r="RJC340" s="418"/>
      <c r="RJD340" s="223"/>
      <c r="RJE340" s="223"/>
      <c r="RJF340" s="333"/>
      <c r="RJG340" s="333"/>
      <c r="RJH340" s="223"/>
      <c r="RJI340" s="418"/>
      <c r="RJJ340" s="418"/>
      <c r="RJK340" s="331"/>
      <c r="RJL340" s="332"/>
      <c r="RJM340" s="418"/>
      <c r="RJN340" s="223"/>
      <c r="RJO340" s="223"/>
      <c r="RJP340" s="333"/>
      <c r="RJQ340" s="333"/>
      <c r="RJR340" s="223"/>
      <c r="RJS340" s="418"/>
      <c r="RJT340" s="418"/>
      <c r="RJU340" s="331"/>
      <c r="RJV340" s="332"/>
      <c r="RJW340" s="418"/>
      <c r="RJX340" s="223"/>
      <c r="RJY340" s="223"/>
      <c r="RJZ340" s="333"/>
      <c r="RKA340" s="333"/>
      <c r="RKB340" s="223"/>
      <c r="RKC340" s="418"/>
      <c r="RKD340" s="418"/>
      <c r="RKE340" s="331"/>
      <c r="RKF340" s="332"/>
      <c r="RKG340" s="418"/>
      <c r="RKH340" s="223"/>
      <c r="RKI340" s="223"/>
      <c r="RKJ340" s="333"/>
      <c r="RKK340" s="333"/>
      <c r="RKL340" s="223"/>
      <c r="RKM340" s="418"/>
      <c r="RKN340" s="418"/>
      <c r="RKO340" s="331"/>
      <c r="RKP340" s="332"/>
      <c r="RKQ340" s="418"/>
      <c r="RKR340" s="223"/>
      <c r="RKS340" s="223"/>
      <c r="RKT340" s="333"/>
      <c r="RKU340" s="333"/>
      <c r="RKV340" s="223"/>
      <c r="RKW340" s="418"/>
      <c r="RKX340" s="418"/>
      <c r="RKY340" s="331"/>
      <c r="RKZ340" s="332"/>
      <c r="RLA340" s="418"/>
      <c r="RLB340" s="223"/>
      <c r="RLC340" s="223"/>
      <c r="RLD340" s="333"/>
      <c r="RLE340" s="333"/>
      <c r="RLF340" s="223"/>
      <c r="RLG340" s="418"/>
      <c r="RLH340" s="418"/>
      <c r="RLI340" s="331"/>
      <c r="RLJ340" s="332"/>
      <c r="RLK340" s="418"/>
      <c r="RLL340" s="223"/>
      <c r="RLM340" s="223"/>
      <c r="RLN340" s="333"/>
      <c r="RLO340" s="333"/>
      <c r="RLP340" s="223"/>
      <c r="RLQ340" s="418"/>
      <c r="RLR340" s="418"/>
      <c r="RLS340" s="331"/>
      <c r="RLT340" s="332"/>
      <c r="RLU340" s="418"/>
      <c r="RLV340" s="223"/>
      <c r="RLW340" s="223"/>
      <c r="RLX340" s="333"/>
      <c r="RLY340" s="333"/>
      <c r="RLZ340" s="223"/>
      <c r="RMA340" s="418"/>
      <c r="RMB340" s="418"/>
      <c r="RMC340" s="331"/>
      <c r="RMD340" s="332"/>
      <c r="RME340" s="418"/>
      <c r="RMF340" s="223"/>
      <c r="RMG340" s="223"/>
      <c r="RMH340" s="333"/>
      <c r="RMI340" s="333"/>
      <c r="RMJ340" s="223"/>
      <c r="RMK340" s="418"/>
      <c r="RML340" s="418"/>
      <c r="RMM340" s="331"/>
      <c r="RMN340" s="332"/>
      <c r="RMO340" s="418"/>
      <c r="RMP340" s="223"/>
      <c r="RMQ340" s="223"/>
      <c r="RMR340" s="333"/>
      <c r="RMS340" s="333"/>
      <c r="RMT340" s="223"/>
      <c r="RMU340" s="418"/>
      <c r="RMV340" s="418"/>
      <c r="RMW340" s="331"/>
      <c r="RMX340" s="332"/>
      <c r="RMY340" s="418"/>
      <c r="RMZ340" s="223"/>
      <c r="RNA340" s="223"/>
      <c r="RNB340" s="333"/>
      <c r="RNC340" s="333"/>
      <c r="RND340" s="223"/>
      <c r="RNE340" s="418"/>
      <c r="RNF340" s="418"/>
      <c r="RNG340" s="331"/>
      <c r="RNH340" s="332"/>
      <c r="RNI340" s="418"/>
      <c r="RNJ340" s="223"/>
      <c r="RNK340" s="223"/>
      <c r="RNL340" s="333"/>
      <c r="RNM340" s="333"/>
      <c r="RNN340" s="223"/>
      <c r="RNO340" s="418"/>
      <c r="RNP340" s="418"/>
      <c r="RNQ340" s="331"/>
      <c r="RNR340" s="332"/>
      <c r="RNS340" s="418"/>
      <c r="RNT340" s="223"/>
      <c r="RNU340" s="223"/>
      <c r="RNV340" s="333"/>
      <c r="RNW340" s="333"/>
      <c r="RNX340" s="223"/>
      <c r="RNY340" s="418"/>
      <c r="RNZ340" s="418"/>
      <c r="ROA340" s="331"/>
      <c r="ROB340" s="332"/>
      <c r="ROC340" s="418"/>
      <c r="ROD340" s="223"/>
      <c r="ROE340" s="223"/>
      <c r="ROF340" s="333"/>
      <c r="ROG340" s="333"/>
      <c r="ROH340" s="223"/>
      <c r="ROI340" s="418"/>
      <c r="ROJ340" s="418"/>
      <c r="ROK340" s="331"/>
      <c r="ROL340" s="332"/>
      <c r="ROM340" s="418"/>
      <c r="RON340" s="223"/>
      <c r="ROO340" s="223"/>
      <c r="ROP340" s="333"/>
      <c r="ROQ340" s="333"/>
      <c r="ROR340" s="223"/>
      <c r="ROS340" s="418"/>
      <c r="ROT340" s="418"/>
      <c r="ROU340" s="331"/>
      <c r="ROV340" s="332"/>
      <c r="ROW340" s="418"/>
      <c r="ROX340" s="223"/>
      <c r="ROY340" s="223"/>
      <c r="ROZ340" s="333"/>
      <c r="RPA340" s="333"/>
      <c r="RPB340" s="223"/>
      <c r="RPC340" s="418"/>
      <c r="RPD340" s="418"/>
      <c r="RPE340" s="331"/>
      <c r="RPF340" s="332"/>
      <c r="RPG340" s="418"/>
      <c r="RPH340" s="223"/>
      <c r="RPI340" s="223"/>
      <c r="RPJ340" s="333"/>
      <c r="RPK340" s="333"/>
      <c r="RPL340" s="223"/>
      <c r="RPM340" s="418"/>
      <c r="RPN340" s="418"/>
      <c r="RPO340" s="331"/>
      <c r="RPP340" s="332"/>
      <c r="RPQ340" s="418"/>
      <c r="RPR340" s="223"/>
      <c r="RPS340" s="223"/>
      <c r="RPT340" s="333"/>
      <c r="RPU340" s="333"/>
      <c r="RPV340" s="223"/>
      <c r="RPW340" s="418"/>
      <c r="RPX340" s="418"/>
      <c r="RPY340" s="331"/>
      <c r="RPZ340" s="332"/>
      <c r="RQA340" s="418"/>
      <c r="RQB340" s="223"/>
      <c r="RQC340" s="223"/>
      <c r="RQD340" s="333"/>
      <c r="RQE340" s="333"/>
      <c r="RQF340" s="223"/>
      <c r="RQG340" s="418"/>
      <c r="RQH340" s="418"/>
      <c r="RQI340" s="331"/>
      <c r="RQJ340" s="332"/>
      <c r="RQK340" s="418"/>
      <c r="RQL340" s="223"/>
      <c r="RQM340" s="223"/>
      <c r="RQN340" s="333"/>
      <c r="RQO340" s="333"/>
      <c r="RQP340" s="223"/>
      <c r="RQQ340" s="418"/>
      <c r="RQR340" s="418"/>
      <c r="RQS340" s="331"/>
      <c r="RQT340" s="332"/>
      <c r="RQU340" s="418"/>
      <c r="RQV340" s="223"/>
      <c r="RQW340" s="223"/>
      <c r="RQX340" s="333"/>
      <c r="RQY340" s="333"/>
      <c r="RQZ340" s="223"/>
      <c r="RRA340" s="418"/>
      <c r="RRB340" s="418"/>
      <c r="RRC340" s="331"/>
      <c r="RRD340" s="332"/>
      <c r="RRE340" s="418"/>
      <c r="RRF340" s="223"/>
      <c r="RRG340" s="223"/>
      <c r="RRH340" s="333"/>
      <c r="RRI340" s="333"/>
      <c r="RRJ340" s="223"/>
      <c r="RRK340" s="418"/>
      <c r="RRL340" s="418"/>
      <c r="RRM340" s="331"/>
      <c r="RRN340" s="332"/>
      <c r="RRO340" s="418"/>
      <c r="RRP340" s="223"/>
      <c r="RRQ340" s="223"/>
      <c r="RRR340" s="333"/>
      <c r="RRS340" s="333"/>
      <c r="RRT340" s="223"/>
      <c r="RRU340" s="418"/>
      <c r="RRV340" s="418"/>
      <c r="RRW340" s="331"/>
      <c r="RRX340" s="332"/>
      <c r="RRY340" s="418"/>
      <c r="RRZ340" s="223"/>
      <c r="RSA340" s="223"/>
      <c r="RSB340" s="333"/>
      <c r="RSC340" s="333"/>
      <c r="RSD340" s="223"/>
      <c r="RSE340" s="418"/>
      <c r="RSF340" s="418"/>
      <c r="RSG340" s="331"/>
      <c r="RSH340" s="332"/>
      <c r="RSI340" s="418"/>
      <c r="RSJ340" s="223"/>
      <c r="RSK340" s="223"/>
      <c r="RSL340" s="333"/>
      <c r="RSM340" s="333"/>
      <c r="RSN340" s="223"/>
      <c r="RSO340" s="418"/>
      <c r="RSP340" s="418"/>
      <c r="RSQ340" s="331"/>
      <c r="RSR340" s="332"/>
      <c r="RSS340" s="418"/>
      <c r="RST340" s="223"/>
      <c r="RSU340" s="223"/>
      <c r="RSV340" s="333"/>
      <c r="RSW340" s="333"/>
      <c r="RSX340" s="223"/>
      <c r="RSY340" s="418"/>
      <c r="RSZ340" s="418"/>
      <c r="RTA340" s="331"/>
      <c r="RTB340" s="332"/>
      <c r="RTC340" s="418"/>
      <c r="RTD340" s="223"/>
      <c r="RTE340" s="223"/>
      <c r="RTF340" s="333"/>
      <c r="RTG340" s="333"/>
      <c r="RTH340" s="223"/>
      <c r="RTI340" s="418"/>
      <c r="RTJ340" s="418"/>
      <c r="RTK340" s="331"/>
      <c r="RTL340" s="332"/>
      <c r="RTM340" s="418"/>
      <c r="RTN340" s="223"/>
      <c r="RTO340" s="223"/>
      <c r="RTP340" s="333"/>
      <c r="RTQ340" s="333"/>
      <c r="RTR340" s="223"/>
      <c r="RTS340" s="418"/>
      <c r="RTT340" s="418"/>
      <c r="RTU340" s="331"/>
      <c r="RTV340" s="332"/>
      <c r="RTW340" s="418"/>
      <c r="RTX340" s="223"/>
      <c r="RTY340" s="223"/>
      <c r="RTZ340" s="333"/>
      <c r="RUA340" s="333"/>
      <c r="RUB340" s="223"/>
      <c r="RUC340" s="418"/>
      <c r="RUD340" s="418"/>
      <c r="RUE340" s="331"/>
      <c r="RUF340" s="332"/>
      <c r="RUG340" s="418"/>
      <c r="RUH340" s="223"/>
      <c r="RUI340" s="223"/>
      <c r="RUJ340" s="333"/>
      <c r="RUK340" s="333"/>
      <c r="RUL340" s="223"/>
      <c r="RUM340" s="418"/>
      <c r="RUN340" s="418"/>
      <c r="RUO340" s="331"/>
      <c r="RUP340" s="332"/>
      <c r="RUQ340" s="418"/>
      <c r="RUR340" s="223"/>
      <c r="RUS340" s="223"/>
      <c r="RUT340" s="333"/>
      <c r="RUU340" s="333"/>
      <c r="RUV340" s="223"/>
      <c r="RUW340" s="418"/>
      <c r="RUX340" s="418"/>
      <c r="RUY340" s="331"/>
      <c r="RUZ340" s="332"/>
      <c r="RVA340" s="418"/>
      <c r="RVB340" s="223"/>
      <c r="RVC340" s="223"/>
      <c r="RVD340" s="333"/>
      <c r="RVE340" s="333"/>
      <c r="RVF340" s="223"/>
      <c r="RVG340" s="418"/>
      <c r="RVH340" s="418"/>
      <c r="RVI340" s="331"/>
      <c r="RVJ340" s="332"/>
      <c r="RVK340" s="418"/>
      <c r="RVL340" s="223"/>
      <c r="RVM340" s="223"/>
      <c r="RVN340" s="333"/>
      <c r="RVO340" s="333"/>
      <c r="RVP340" s="223"/>
      <c r="RVQ340" s="418"/>
      <c r="RVR340" s="418"/>
      <c r="RVS340" s="331"/>
      <c r="RVT340" s="332"/>
      <c r="RVU340" s="418"/>
      <c r="RVV340" s="223"/>
      <c r="RVW340" s="223"/>
      <c r="RVX340" s="333"/>
      <c r="RVY340" s="333"/>
      <c r="RVZ340" s="223"/>
      <c r="RWA340" s="418"/>
      <c r="RWB340" s="418"/>
      <c r="RWC340" s="331"/>
      <c r="RWD340" s="332"/>
      <c r="RWE340" s="418"/>
      <c r="RWF340" s="223"/>
      <c r="RWG340" s="223"/>
      <c r="RWH340" s="333"/>
      <c r="RWI340" s="333"/>
      <c r="RWJ340" s="223"/>
      <c r="RWK340" s="418"/>
      <c r="RWL340" s="418"/>
      <c r="RWM340" s="331"/>
      <c r="RWN340" s="332"/>
      <c r="RWO340" s="418"/>
      <c r="RWP340" s="223"/>
      <c r="RWQ340" s="223"/>
      <c r="RWR340" s="333"/>
      <c r="RWS340" s="333"/>
      <c r="RWT340" s="223"/>
      <c r="RWU340" s="418"/>
      <c r="RWV340" s="418"/>
      <c r="RWW340" s="331"/>
      <c r="RWX340" s="332"/>
      <c r="RWY340" s="418"/>
      <c r="RWZ340" s="223"/>
      <c r="RXA340" s="223"/>
      <c r="RXB340" s="333"/>
      <c r="RXC340" s="333"/>
      <c r="RXD340" s="223"/>
      <c r="RXE340" s="418"/>
      <c r="RXF340" s="418"/>
      <c r="RXG340" s="331"/>
      <c r="RXH340" s="332"/>
      <c r="RXI340" s="418"/>
      <c r="RXJ340" s="223"/>
      <c r="RXK340" s="223"/>
      <c r="RXL340" s="333"/>
      <c r="RXM340" s="333"/>
      <c r="RXN340" s="223"/>
      <c r="RXO340" s="418"/>
      <c r="RXP340" s="418"/>
      <c r="RXQ340" s="331"/>
      <c r="RXR340" s="332"/>
      <c r="RXS340" s="418"/>
      <c r="RXT340" s="223"/>
      <c r="RXU340" s="223"/>
      <c r="RXV340" s="333"/>
      <c r="RXW340" s="333"/>
      <c r="RXX340" s="223"/>
      <c r="RXY340" s="418"/>
      <c r="RXZ340" s="418"/>
      <c r="RYA340" s="331"/>
      <c r="RYB340" s="332"/>
      <c r="RYC340" s="418"/>
      <c r="RYD340" s="223"/>
      <c r="RYE340" s="223"/>
      <c r="RYF340" s="333"/>
      <c r="RYG340" s="333"/>
      <c r="RYH340" s="223"/>
      <c r="RYI340" s="418"/>
      <c r="RYJ340" s="418"/>
      <c r="RYK340" s="331"/>
      <c r="RYL340" s="332"/>
      <c r="RYM340" s="418"/>
      <c r="RYN340" s="223"/>
      <c r="RYO340" s="223"/>
      <c r="RYP340" s="333"/>
      <c r="RYQ340" s="333"/>
      <c r="RYR340" s="223"/>
      <c r="RYS340" s="418"/>
      <c r="RYT340" s="418"/>
      <c r="RYU340" s="331"/>
      <c r="RYV340" s="332"/>
      <c r="RYW340" s="418"/>
      <c r="RYX340" s="223"/>
      <c r="RYY340" s="223"/>
      <c r="RYZ340" s="333"/>
      <c r="RZA340" s="333"/>
      <c r="RZB340" s="223"/>
      <c r="RZC340" s="418"/>
      <c r="RZD340" s="418"/>
      <c r="RZE340" s="331"/>
      <c r="RZF340" s="332"/>
      <c r="RZG340" s="418"/>
      <c r="RZH340" s="223"/>
      <c r="RZI340" s="223"/>
      <c r="RZJ340" s="333"/>
      <c r="RZK340" s="333"/>
      <c r="RZL340" s="223"/>
      <c r="RZM340" s="418"/>
      <c r="RZN340" s="418"/>
      <c r="RZO340" s="331"/>
      <c r="RZP340" s="332"/>
      <c r="RZQ340" s="418"/>
      <c r="RZR340" s="223"/>
      <c r="RZS340" s="223"/>
      <c r="RZT340" s="333"/>
      <c r="RZU340" s="333"/>
      <c r="RZV340" s="223"/>
      <c r="RZW340" s="418"/>
      <c r="RZX340" s="418"/>
      <c r="RZY340" s="331"/>
      <c r="RZZ340" s="332"/>
      <c r="SAA340" s="418"/>
      <c r="SAB340" s="223"/>
      <c r="SAC340" s="223"/>
      <c r="SAD340" s="333"/>
      <c r="SAE340" s="333"/>
      <c r="SAF340" s="223"/>
      <c r="SAG340" s="418"/>
      <c r="SAH340" s="418"/>
      <c r="SAI340" s="331"/>
      <c r="SAJ340" s="332"/>
      <c r="SAK340" s="418"/>
      <c r="SAL340" s="223"/>
      <c r="SAM340" s="223"/>
      <c r="SAN340" s="333"/>
      <c r="SAO340" s="333"/>
      <c r="SAP340" s="223"/>
      <c r="SAQ340" s="418"/>
      <c r="SAR340" s="418"/>
      <c r="SAS340" s="331"/>
      <c r="SAT340" s="332"/>
      <c r="SAU340" s="418"/>
      <c r="SAV340" s="223"/>
      <c r="SAW340" s="223"/>
      <c r="SAX340" s="333"/>
      <c r="SAY340" s="333"/>
      <c r="SAZ340" s="223"/>
      <c r="SBA340" s="418"/>
      <c r="SBB340" s="418"/>
      <c r="SBC340" s="331"/>
      <c r="SBD340" s="332"/>
      <c r="SBE340" s="418"/>
      <c r="SBF340" s="223"/>
      <c r="SBG340" s="223"/>
      <c r="SBH340" s="333"/>
      <c r="SBI340" s="333"/>
      <c r="SBJ340" s="223"/>
      <c r="SBK340" s="418"/>
      <c r="SBL340" s="418"/>
      <c r="SBM340" s="331"/>
      <c r="SBN340" s="332"/>
      <c r="SBO340" s="418"/>
      <c r="SBP340" s="223"/>
      <c r="SBQ340" s="223"/>
      <c r="SBR340" s="333"/>
      <c r="SBS340" s="333"/>
      <c r="SBT340" s="223"/>
      <c r="SBU340" s="418"/>
      <c r="SBV340" s="418"/>
      <c r="SBW340" s="331"/>
      <c r="SBX340" s="332"/>
      <c r="SBY340" s="418"/>
      <c r="SBZ340" s="223"/>
      <c r="SCA340" s="223"/>
      <c r="SCB340" s="333"/>
      <c r="SCC340" s="333"/>
      <c r="SCD340" s="223"/>
      <c r="SCE340" s="418"/>
      <c r="SCF340" s="418"/>
      <c r="SCG340" s="331"/>
      <c r="SCH340" s="332"/>
      <c r="SCI340" s="418"/>
      <c r="SCJ340" s="223"/>
      <c r="SCK340" s="223"/>
      <c r="SCL340" s="333"/>
      <c r="SCM340" s="333"/>
      <c r="SCN340" s="223"/>
      <c r="SCO340" s="418"/>
      <c r="SCP340" s="418"/>
      <c r="SCQ340" s="331"/>
      <c r="SCR340" s="332"/>
      <c r="SCS340" s="418"/>
      <c r="SCT340" s="223"/>
      <c r="SCU340" s="223"/>
      <c r="SCV340" s="333"/>
      <c r="SCW340" s="333"/>
      <c r="SCX340" s="223"/>
      <c r="SCY340" s="418"/>
      <c r="SCZ340" s="418"/>
      <c r="SDA340" s="331"/>
      <c r="SDB340" s="332"/>
      <c r="SDC340" s="418"/>
      <c r="SDD340" s="223"/>
      <c r="SDE340" s="223"/>
      <c r="SDF340" s="333"/>
      <c r="SDG340" s="333"/>
      <c r="SDH340" s="223"/>
      <c r="SDI340" s="418"/>
      <c r="SDJ340" s="418"/>
      <c r="SDK340" s="331"/>
      <c r="SDL340" s="332"/>
      <c r="SDM340" s="418"/>
      <c r="SDN340" s="223"/>
      <c r="SDO340" s="223"/>
      <c r="SDP340" s="333"/>
      <c r="SDQ340" s="333"/>
      <c r="SDR340" s="223"/>
      <c r="SDS340" s="418"/>
      <c r="SDT340" s="418"/>
      <c r="SDU340" s="331"/>
      <c r="SDV340" s="332"/>
      <c r="SDW340" s="418"/>
      <c r="SDX340" s="223"/>
      <c r="SDY340" s="223"/>
      <c r="SDZ340" s="333"/>
      <c r="SEA340" s="333"/>
      <c r="SEB340" s="223"/>
      <c r="SEC340" s="418"/>
      <c r="SED340" s="418"/>
      <c r="SEE340" s="331"/>
      <c r="SEF340" s="332"/>
      <c r="SEG340" s="418"/>
      <c r="SEH340" s="223"/>
      <c r="SEI340" s="223"/>
      <c r="SEJ340" s="333"/>
      <c r="SEK340" s="333"/>
      <c r="SEL340" s="223"/>
      <c r="SEM340" s="418"/>
      <c r="SEN340" s="418"/>
      <c r="SEO340" s="331"/>
      <c r="SEP340" s="332"/>
      <c r="SEQ340" s="418"/>
      <c r="SER340" s="223"/>
      <c r="SES340" s="223"/>
      <c r="SET340" s="333"/>
      <c r="SEU340" s="333"/>
      <c r="SEV340" s="223"/>
      <c r="SEW340" s="418"/>
      <c r="SEX340" s="418"/>
      <c r="SEY340" s="331"/>
      <c r="SEZ340" s="332"/>
      <c r="SFA340" s="418"/>
      <c r="SFB340" s="223"/>
      <c r="SFC340" s="223"/>
      <c r="SFD340" s="333"/>
      <c r="SFE340" s="333"/>
      <c r="SFF340" s="223"/>
      <c r="SFG340" s="418"/>
      <c r="SFH340" s="418"/>
      <c r="SFI340" s="331"/>
      <c r="SFJ340" s="332"/>
      <c r="SFK340" s="418"/>
      <c r="SFL340" s="223"/>
      <c r="SFM340" s="223"/>
      <c r="SFN340" s="333"/>
      <c r="SFO340" s="333"/>
      <c r="SFP340" s="223"/>
      <c r="SFQ340" s="418"/>
      <c r="SFR340" s="418"/>
      <c r="SFS340" s="331"/>
      <c r="SFT340" s="332"/>
      <c r="SFU340" s="418"/>
      <c r="SFV340" s="223"/>
      <c r="SFW340" s="223"/>
      <c r="SFX340" s="333"/>
      <c r="SFY340" s="333"/>
      <c r="SFZ340" s="223"/>
      <c r="SGA340" s="418"/>
      <c r="SGB340" s="418"/>
      <c r="SGC340" s="331"/>
      <c r="SGD340" s="332"/>
      <c r="SGE340" s="418"/>
      <c r="SGF340" s="223"/>
      <c r="SGG340" s="223"/>
      <c r="SGH340" s="333"/>
      <c r="SGI340" s="333"/>
      <c r="SGJ340" s="223"/>
      <c r="SGK340" s="418"/>
      <c r="SGL340" s="418"/>
      <c r="SGM340" s="331"/>
      <c r="SGN340" s="332"/>
      <c r="SGO340" s="418"/>
      <c r="SGP340" s="223"/>
      <c r="SGQ340" s="223"/>
      <c r="SGR340" s="333"/>
      <c r="SGS340" s="333"/>
      <c r="SGT340" s="223"/>
      <c r="SGU340" s="418"/>
      <c r="SGV340" s="418"/>
      <c r="SGW340" s="331"/>
      <c r="SGX340" s="332"/>
      <c r="SGY340" s="418"/>
      <c r="SGZ340" s="223"/>
      <c r="SHA340" s="223"/>
      <c r="SHB340" s="333"/>
      <c r="SHC340" s="333"/>
      <c r="SHD340" s="223"/>
      <c r="SHE340" s="418"/>
      <c r="SHF340" s="418"/>
      <c r="SHG340" s="331"/>
      <c r="SHH340" s="332"/>
      <c r="SHI340" s="418"/>
      <c r="SHJ340" s="223"/>
      <c r="SHK340" s="223"/>
      <c r="SHL340" s="333"/>
      <c r="SHM340" s="333"/>
      <c r="SHN340" s="223"/>
      <c r="SHO340" s="418"/>
      <c r="SHP340" s="418"/>
      <c r="SHQ340" s="331"/>
      <c r="SHR340" s="332"/>
      <c r="SHS340" s="418"/>
      <c r="SHT340" s="223"/>
      <c r="SHU340" s="223"/>
      <c r="SHV340" s="333"/>
      <c r="SHW340" s="333"/>
      <c r="SHX340" s="223"/>
      <c r="SHY340" s="418"/>
      <c r="SHZ340" s="418"/>
      <c r="SIA340" s="331"/>
      <c r="SIB340" s="332"/>
      <c r="SIC340" s="418"/>
      <c r="SID340" s="223"/>
      <c r="SIE340" s="223"/>
      <c r="SIF340" s="333"/>
      <c r="SIG340" s="333"/>
      <c r="SIH340" s="223"/>
      <c r="SII340" s="418"/>
      <c r="SIJ340" s="418"/>
      <c r="SIK340" s="331"/>
      <c r="SIL340" s="332"/>
      <c r="SIM340" s="418"/>
      <c r="SIN340" s="223"/>
      <c r="SIO340" s="223"/>
      <c r="SIP340" s="333"/>
      <c r="SIQ340" s="333"/>
      <c r="SIR340" s="223"/>
      <c r="SIS340" s="418"/>
      <c r="SIT340" s="418"/>
      <c r="SIU340" s="331"/>
      <c r="SIV340" s="332"/>
      <c r="SIW340" s="418"/>
      <c r="SIX340" s="223"/>
      <c r="SIY340" s="223"/>
      <c r="SIZ340" s="333"/>
      <c r="SJA340" s="333"/>
      <c r="SJB340" s="223"/>
      <c r="SJC340" s="418"/>
      <c r="SJD340" s="418"/>
      <c r="SJE340" s="331"/>
      <c r="SJF340" s="332"/>
      <c r="SJG340" s="418"/>
      <c r="SJH340" s="223"/>
      <c r="SJI340" s="223"/>
      <c r="SJJ340" s="333"/>
      <c r="SJK340" s="333"/>
      <c r="SJL340" s="223"/>
      <c r="SJM340" s="418"/>
      <c r="SJN340" s="418"/>
      <c r="SJO340" s="331"/>
      <c r="SJP340" s="332"/>
      <c r="SJQ340" s="418"/>
      <c r="SJR340" s="223"/>
      <c r="SJS340" s="223"/>
      <c r="SJT340" s="333"/>
      <c r="SJU340" s="333"/>
      <c r="SJV340" s="223"/>
      <c r="SJW340" s="418"/>
      <c r="SJX340" s="418"/>
      <c r="SJY340" s="331"/>
      <c r="SJZ340" s="332"/>
      <c r="SKA340" s="418"/>
      <c r="SKB340" s="223"/>
      <c r="SKC340" s="223"/>
      <c r="SKD340" s="333"/>
      <c r="SKE340" s="333"/>
      <c r="SKF340" s="223"/>
      <c r="SKG340" s="418"/>
      <c r="SKH340" s="418"/>
      <c r="SKI340" s="331"/>
      <c r="SKJ340" s="332"/>
      <c r="SKK340" s="418"/>
      <c r="SKL340" s="223"/>
      <c r="SKM340" s="223"/>
      <c r="SKN340" s="333"/>
      <c r="SKO340" s="333"/>
      <c r="SKP340" s="223"/>
      <c r="SKQ340" s="418"/>
      <c r="SKR340" s="418"/>
      <c r="SKS340" s="331"/>
      <c r="SKT340" s="332"/>
      <c r="SKU340" s="418"/>
      <c r="SKV340" s="223"/>
      <c r="SKW340" s="223"/>
      <c r="SKX340" s="333"/>
      <c r="SKY340" s="333"/>
      <c r="SKZ340" s="223"/>
      <c r="SLA340" s="418"/>
      <c r="SLB340" s="418"/>
      <c r="SLC340" s="331"/>
      <c r="SLD340" s="332"/>
      <c r="SLE340" s="418"/>
      <c r="SLF340" s="223"/>
      <c r="SLG340" s="223"/>
      <c r="SLH340" s="333"/>
      <c r="SLI340" s="333"/>
      <c r="SLJ340" s="223"/>
      <c r="SLK340" s="418"/>
      <c r="SLL340" s="418"/>
      <c r="SLM340" s="331"/>
      <c r="SLN340" s="332"/>
      <c r="SLO340" s="418"/>
      <c r="SLP340" s="223"/>
      <c r="SLQ340" s="223"/>
      <c r="SLR340" s="333"/>
      <c r="SLS340" s="333"/>
      <c r="SLT340" s="223"/>
      <c r="SLU340" s="418"/>
      <c r="SLV340" s="418"/>
      <c r="SLW340" s="331"/>
      <c r="SLX340" s="332"/>
      <c r="SLY340" s="418"/>
      <c r="SLZ340" s="223"/>
      <c r="SMA340" s="223"/>
      <c r="SMB340" s="333"/>
      <c r="SMC340" s="333"/>
      <c r="SMD340" s="223"/>
      <c r="SME340" s="418"/>
      <c r="SMF340" s="418"/>
      <c r="SMG340" s="331"/>
      <c r="SMH340" s="332"/>
      <c r="SMI340" s="418"/>
      <c r="SMJ340" s="223"/>
      <c r="SMK340" s="223"/>
      <c r="SML340" s="333"/>
      <c r="SMM340" s="333"/>
      <c r="SMN340" s="223"/>
      <c r="SMO340" s="418"/>
      <c r="SMP340" s="418"/>
      <c r="SMQ340" s="331"/>
      <c r="SMR340" s="332"/>
      <c r="SMS340" s="418"/>
      <c r="SMT340" s="223"/>
      <c r="SMU340" s="223"/>
      <c r="SMV340" s="333"/>
      <c r="SMW340" s="333"/>
      <c r="SMX340" s="223"/>
      <c r="SMY340" s="418"/>
      <c r="SMZ340" s="418"/>
      <c r="SNA340" s="331"/>
      <c r="SNB340" s="332"/>
      <c r="SNC340" s="418"/>
      <c r="SND340" s="223"/>
      <c r="SNE340" s="223"/>
      <c r="SNF340" s="333"/>
      <c r="SNG340" s="333"/>
      <c r="SNH340" s="223"/>
      <c r="SNI340" s="418"/>
      <c r="SNJ340" s="418"/>
      <c r="SNK340" s="331"/>
      <c r="SNL340" s="332"/>
      <c r="SNM340" s="418"/>
      <c r="SNN340" s="223"/>
      <c r="SNO340" s="223"/>
      <c r="SNP340" s="333"/>
      <c r="SNQ340" s="333"/>
      <c r="SNR340" s="223"/>
      <c r="SNS340" s="418"/>
      <c r="SNT340" s="418"/>
      <c r="SNU340" s="331"/>
      <c r="SNV340" s="332"/>
      <c r="SNW340" s="418"/>
      <c r="SNX340" s="223"/>
      <c r="SNY340" s="223"/>
      <c r="SNZ340" s="333"/>
      <c r="SOA340" s="333"/>
      <c r="SOB340" s="223"/>
      <c r="SOC340" s="418"/>
      <c r="SOD340" s="418"/>
      <c r="SOE340" s="331"/>
      <c r="SOF340" s="332"/>
      <c r="SOG340" s="418"/>
      <c r="SOH340" s="223"/>
      <c r="SOI340" s="223"/>
      <c r="SOJ340" s="333"/>
      <c r="SOK340" s="333"/>
      <c r="SOL340" s="223"/>
      <c r="SOM340" s="418"/>
      <c r="SON340" s="418"/>
      <c r="SOO340" s="331"/>
      <c r="SOP340" s="332"/>
      <c r="SOQ340" s="418"/>
      <c r="SOR340" s="223"/>
      <c r="SOS340" s="223"/>
      <c r="SOT340" s="333"/>
      <c r="SOU340" s="333"/>
      <c r="SOV340" s="223"/>
      <c r="SOW340" s="418"/>
      <c r="SOX340" s="418"/>
      <c r="SOY340" s="331"/>
      <c r="SOZ340" s="332"/>
      <c r="SPA340" s="418"/>
      <c r="SPB340" s="223"/>
      <c r="SPC340" s="223"/>
      <c r="SPD340" s="333"/>
      <c r="SPE340" s="333"/>
      <c r="SPF340" s="223"/>
      <c r="SPG340" s="418"/>
      <c r="SPH340" s="418"/>
      <c r="SPI340" s="331"/>
      <c r="SPJ340" s="332"/>
      <c r="SPK340" s="418"/>
      <c r="SPL340" s="223"/>
      <c r="SPM340" s="223"/>
      <c r="SPN340" s="333"/>
      <c r="SPO340" s="333"/>
      <c r="SPP340" s="223"/>
      <c r="SPQ340" s="418"/>
      <c r="SPR340" s="418"/>
      <c r="SPS340" s="331"/>
      <c r="SPT340" s="332"/>
      <c r="SPU340" s="418"/>
      <c r="SPV340" s="223"/>
      <c r="SPW340" s="223"/>
      <c r="SPX340" s="333"/>
      <c r="SPY340" s="333"/>
      <c r="SPZ340" s="223"/>
      <c r="SQA340" s="418"/>
      <c r="SQB340" s="418"/>
      <c r="SQC340" s="331"/>
      <c r="SQD340" s="332"/>
      <c r="SQE340" s="418"/>
      <c r="SQF340" s="223"/>
      <c r="SQG340" s="223"/>
      <c r="SQH340" s="333"/>
      <c r="SQI340" s="333"/>
      <c r="SQJ340" s="223"/>
      <c r="SQK340" s="418"/>
      <c r="SQL340" s="418"/>
      <c r="SQM340" s="331"/>
      <c r="SQN340" s="332"/>
      <c r="SQO340" s="418"/>
      <c r="SQP340" s="223"/>
      <c r="SQQ340" s="223"/>
      <c r="SQR340" s="333"/>
      <c r="SQS340" s="333"/>
      <c r="SQT340" s="223"/>
      <c r="SQU340" s="418"/>
      <c r="SQV340" s="418"/>
      <c r="SQW340" s="331"/>
      <c r="SQX340" s="332"/>
      <c r="SQY340" s="418"/>
      <c r="SQZ340" s="223"/>
      <c r="SRA340" s="223"/>
      <c r="SRB340" s="333"/>
      <c r="SRC340" s="333"/>
      <c r="SRD340" s="223"/>
      <c r="SRE340" s="418"/>
      <c r="SRF340" s="418"/>
      <c r="SRG340" s="331"/>
      <c r="SRH340" s="332"/>
      <c r="SRI340" s="418"/>
      <c r="SRJ340" s="223"/>
      <c r="SRK340" s="223"/>
      <c r="SRL340" s="333"/>
      <c r="SRM340" s="333"/>
      <c r="SRN340" s="223"/>
      <c r="SRO340" s="418"/>
      <c r="SRP340" s="418"/>
      <c r="SRQ340" s="331"/>
      <c r="SRR340" s="332"/>
      <c r="SRS340" s="418"/>
      <c r="SRT340" s="223"/>
      <c r="SRU340" s="223"/>
      <c r="SRV340" s="333"/>
      <c r="SRW340" s="333"/>
      <c r="SRX340" s="223"/>
      <c r="SRY340" s="418"/>
      <c r="SRZ340" s="418"/>
      <c r="SSA340" s="331"/>
      <c r="SSB340" s="332"/>
      <c r="SSC340" s="418"/>
      <c r="SSD340" s="223"/>
      <c r="SSE340" s="223"/>
      <c r="SSF340" s="333"/>
      <c r="SSG340" s="333"/>
      <c r="SSH340" s="223"/>
      <c r="SSI340" s="418"/>
      <c r="SSJ340" s="418"/>
      <c r="SSK340" s="331"/>
      <c r="SSL340" s="332"/>
      <c r="SSM340" s="418"/>
      <c r="SSN340" s="223"/>
      <c r="SSO340" s="223"/>
      <c r="SSP340" s="333"/>
      <c r="SSQ340" s="333"/>
      <c r="SSR340" s="223"/>
      <c r="SSS340" s="418"/>
      <c r="SST340" s="418"/>
      <c r="SSU340" s="331"/>
      <c r="SSV340" s="332"/>
      <c r="SSW340" s="418"/>
      <c r="SSX340" s="223"/>
      <c r="SSY340" s="223"/>
      <c r="SSZ340" s="333"/>
      <c r="STA340" s="333"/>
      <c r="STB340" s="223"/>
      <c r="STC340" s="418"/>
      <c r="STD340" s="418"/>
      <c r="STE340" s="331"/>
      <c r="STF340" s="332"/>
      <c r="STG340" s="418"/>
      <c r="STH340" s="223"/>
      <c r="STI340" s="223"/>
      <c r="STJ340" s="333"/>
      <c r="STK340" s="333"/>
      <c r="STL340" s="223"/>
      <c r="STM340" s="418"/>
      <c r="STN340" s="418"/>
      <c r="STO340" s="331"/>
      <c r="STP340" s="332"/>
      <c r="STQ340" s="418"/>
      <c r="STR340" s="223"/>
      <c r="STS340" s="223"/>
      <c r="STT340" s="333"/>
      <c r="STU340" s="333"/>
      <c r="STV340" s="223"/>
      <c r="STW340" s="418"/>
      <c r="STX340" s="418"/>
      <c r="STY340" s="331"/>
      <c r="STZ340" s="332"/>
      <c r="SUA340" s="418"/>
      <c r="SUB340" s="223"/>
      <c r="SUC340" s="223"/>
      <c r="SUD340" s="333"/>
      <c r="SUE340" s="333"/>
      <c r="SUF340" s="223"/>
      <c r="SUG340" s="418"/>
      <c r="SUH340" s="418"/>
      <c r="SUI340" s="331"/>
      <c r="SUJ340" s="332"/>
      <c r="SUK340" s="418"/>
      <c r="SUL340" s="223"/>
      <c r="SUM340" s="223"/>
      <c r="SUN340" s="333"/>
      <c r="SUO340" s="333"/>
      <c r="SUP340" s="223"/>
      <c r="SUQ340" s="418"/>
      <c r="SUR340" s="418"/>
      <c r="SUS340" s="331"/>
      <c r="SUT340" s="332"/>
      <c r="SUU340" s="418"/>
      <c r="SUV340" s="223"/>
      <c r="SUW340" s="223"/>
      <c r="SUX340" s="333"/>
      <c r="SUY340" s="333"/>
      <c r="SUZ340" s="223"/>
      <c r="SVA340" s="418"/>
      <c r="SVB340" s="418"/>
      <c r="SVC340" s="331"/>
      <c r="SVD340" s="332"/>
      <c r="SVE340" s="418"/>
      <c r="SVF340" s="223"/>
      <c r="SVG340" s="223"/>
      <c r="SVH340" s="333"/>
      <c r="SVI340" s="333"/>
      <c r="SVJ340" s="223"/>
      <c r="SVK340" s="418"/>
      <c r="SVL340" s="418"/>
      <c r="SVM340" s="331"/>
      <c r="SVN340" s="332"/>
      <c r="SVO340" s="418"/>
      <c r="SVP340" s="223"/>
      <c r="SVQ340" s="223"/>
      <c r="SVR340" s="333"/>
      <c r="SVS340" s="333"/>
      <c r="SVT340" s="223"/>
      <c r="SVU340" s="418"/>
      <c r="SVV340" s="418"/>
      <c r="SVW340" s="331"/>
      <c r="SVX340" s="332"/>
      <c r="SVY340" s="418"/>
      <c r="SVZ340" s="223"/>
      <c r="SWA340" s="223"/>
      <c r="SWB340" s="333"/>
      <c r="SWC340" s="333"/>
      <c r="SWD340" s="223"/>
      <c r="SWE340" s="418"/>
      <c r="SWF340" s="418"/>
      <c r="SWG340" s="331"/>
      <c r="SWH340" s="332"/>
      <c r="SWI340" s="418"/>
      <c r="SWJ340" s="223"/>
      <c r="SWK340" s="223"/>
      <c r="SWL340" s="333"/>
      <c r="SWM340" s="333"/>
      <c r="SWN340" s="223"/>
      <c r="SWO340" s="418"/>
      <c r="SWP340" s="418"/>
      <c r="SWQ340" s="331"/>
      <c r="SWR340" s="332"/>
      <c r="SWS340" s="418"/>
      <c r="SWT340" s="223"/>
      <c r="SWU340" s="223"/>
      <c r="SWV340" s="333"/>
      <c r="SWW340" s="333"/>
      <c r="SWX340" s="223"/>
      <c r="SWY340" s="418"/>
      <c r="SWZ340" s="418"/>
      <c r="SXA340" s="331"/>
      <c r="SXB340" s="332"/>
      <c r="SXC340" s="418"/>
      <c r="SXD340" s="223"/>
      <c r="SXE340" s="223"/>
      <c r="SXF340" s="333"/>
      <c r="SXG340" s="333"/>
      <c r="SXH340" s="223"/>
      <c r="SXI340" s="418"/>
      <c r="SXJ340" s="418"/>
      <c r="SXK340" s="331"/>
      <c r="SXL340" s="332"/>
      <c r="SXM340" s="418"/>
      <c r="SXN340" s="223"/>
      <c r="SXO340" s="223"/>
      <c r="SXP340" s="333"/>
      <c r="SXQ340" s="333"/>
      <c r="SXR340" s="223"/>
      <c r="SXS340" s="418"/>
      <c r="SXT340" s="418"/>
      <c r="SXU340" s="331"/>
      <c r="SXV340" s="332"/>
      <c r="SXW340" s="418"/>
      <c r="SXX340" s="223"/>
      <c r="SXY340" s="223"/>
      <c r="SXZ340" s="333"/>
      <c r="SYA340" s="333"/>
      <c r="SYB340" s="223"/>
      <c r="SYC340" s="418"/>
      <c r="SYD340" s="418"/>
      <c r="SYE340" s="331"/>
      <c r="SYF340" s="332"/>
      <c r="SYG340" s="418"/>
      <c r="SYH340" s="223"/>
      <c r="SYI340" s="223"/>
      <c r="SYJ340" s="333"/>
      <c r="SYK340" s="333"/>
      <c r="SYL340" s="223"/>
      <c r="SYM340" s="418"/>
      <c r="SYN340" s="418"/>
      <c r="SYO340" s="331"/>
      <c r="SYP340" s="332"/>
      <c r="SYQ340" s="418"/>
      <c r="SYR340" s="223"/>
      <c r="SYS340" s="223"/>
      <c r="SYT340" s="333"/>
      <c r="SYU340" s="333"/>
      <c r="SYV340" s="223"/>
      <c r="SYW340" s="418"/>
      <c r="SYX340" s="418"/>
      <c r="SYY340" s="331"/>
      <c r="SYZ340" s="332"/>
      <c r="SZA340" s="418"/>
      <c r="SZB340" s="223"/>
      <c r="SZC340" s="223"/>
      <c r="SZD340" s="333"/>
      <c r="SZE340" s="333"/>
      <c r="SZF340" s="223"/>
      <c r="SZG340" s="418"/>
      <c r="SZH340" s="418"/>
      <c r="SZI340" s="331"/>
      <c r="SZJ340" s="332"/>
      <c r="SZK340" s="418"/>
      <c r="SZL340" s="223"/>
      <c r="SZM340" s="223"/>
      <c r="SZN340" s="333"/>
      <c r="SZO340" s="333"/>
      <c r="SZP340" s="223"/>
      <c r="SZQ340" s="418"/>
      <c r="SZR340" s="418"/>
      <c r="SZS340" s="331"/>
      <c r="SZT340" s="332"/>
      <c r="SZU340" s="418"/>
      <c r="SZV340" s="223"/>
      <c r="SZW340" s="223"/>
      <c r="SZX340" s="333"/>
      <c r="SZY340" s="333"/>
      <c r="SZZ340" s="223"/>
      <c r="TAA340" s="418"/>
      <c r="TAB340" s="418"/>
      <c r="TAC340" s="331"/>
      <c r="TAD340" s="332"/>
      <c r="TAE340" s="418"/>
      <c r="TAF340" s="223"/>
      <c r="TAG340" s="223"/>
      <c r="TAH340" s="333"/>
      <c r="TAI340" s="333"/>
      <c r="TAJ340" s="223"/>
      <c r="TAK340" s="418"/>
      <c r="TAL340" s="418"/>
      <c r="TAM340" s="331"/>
      <c r="TAN340" s="332"/>
      <c r="TAO340" s="418"/>
      <c r="TAP340" s="223"/>
      <c r="TAQ340" s="223"/>
      <c r="TAR340" s="333"/>
      <c r="TAS340" s="333"/>
      <c r="TAT340" s="223"/>
      <c r="TAU340" s="418"/>
      <c r="TAV340" s="418"/>
      <c r="TAW340" s="331"/>
      <c r="TAX340" s="332"/>
      <c r="TAY340" s="418"/>
      <c r="TAZ340" s="223"/>
      <c r="TBA340" s="223"/>
      <c r="TBB340" s="333"/>
      <c r="TBC340" s="333"/>
      <c r="TBD340" s="223"/>
      <c r="TBE340" s="418"/>
      <c r="TBF340" s="418"/>
      <c r="TBG340" s="331"/>
      <c r="TBH340" s="332"/>
      <c r="TBI340" s="418"/>
      <c r="TBJ340" s="223"/>
      <c r="TBK340" s="223"/>
      <c r="TBL340" s="333"/>
      <c r="TBM340" s="333"/>
      <c r="TBN340" s="223"/>
      <c r="TBO340" s="418"/>
      <c r="TBP340" s="418"/>
      <c r="TBQ340" s="331"/>
      <c r="TBR340" s="332"/>
      <c r="TBS340" s="418"/>
      <c r="TBT340" s="223"/>
      <c r="TBU340" s="223"/>
      <c r="TBV340" s="333"/>
      <c r="TBW340" s="333"/>
      <c r="TBX340" s="223"/>
      <c r="TBY340" s="418"/>
      <c r="TBZ340" s="418"/>
      <c r="TCA340" s="331"/>
      <c r="TCB340" s="332"/>
      <c r="TCC340" s="418"/>
      <c r="TCD340" s="223"/>
      <c r="TCE340" s="223"/>
      <c r="TCF340" s="333"/>
      <c r="TCG340" s="333"/>
      <c r="TCH340" s="223"/>
      <c r="TCI340" s="418"/>
      <c r="TCJ340" s="418"/>
      <c r="TCK340" s="331"/>
      <c r="TCL340" s="332"/>
      <c r="TCM340" s="418"/>
      <c r="TCN340" s="223"/>
      <c r="TCO340" s="223"/>
      <c r="TCP340" s="333"/>
      <c r="TCQ340" s="333"/>
      <c r="TCR340" s="223"/>
      <c r="TCS340" s="418"/>
      <c r="TCT340" s="418"/>
      <c r="TCU340" s="331"/>
      <c r="TCV340" s="332"/>
      <c r="TCW340" s="418"/>
      <c r="TCX340" s="223"/>
      <c r="TCY340" s="223"/>
      <c r="TCZ340" s="333"/>
      <c r="TDA340" s="333"/>
      <c r="TDB340" s="223"/>
      <c r="TDC340" s="418"/>
      <c r="TDD340" s="418"/>
      <c r="TDE340" s="331"/>
      <c r="TDF340" s="332"/>
      <c r="TDG340" s="418"/>
      <c r="TDH340" s="223"/>
      <c r="TDI340" s="223"/>
      <c r="TDJ340" s="333"/>
      <c r="TDK340" s="333"/>
      <c r="TDL340" s="223"/>
      <c r="TDM340" s="418"/>
      <c r="TDN340" s="418"/>
      <c r="TDO340" s="331"/>
      <c r="TDP340" s="332"/>
      <c r="TDQ340" s="418"/>
      <c r="TDR340" s="223"/>
      <c r="TDS340" s="223"/>
      <c r="TDT340" s="333"/>
      <c r="TDU340" s="333"/>
      <c r="TDV340" s="223"/>
      <c r="TDW340" s="418"/>
      <c r="TDX340" s="418"/>
      <c r="TDY340" s="331"/>
      <c r="TDZ340" s="332"/>
      <c r="TEA340" s="418"/>
      <c r="TEB340" s="223"/>
      <c r="TEC340" s="223"/>
      <c r="TED340" s="333"/>
      <c r="TEE340" s="333"/>
      <c r="TEF340" s="223"/>
      <c r="TEG340" s="418"/>
      <c r="TEH340" s="418"/>
      <c r="TEI340" s="331"/>
      <c r="TEJ340" s="332"/>
      <c r="TEK340" s="418"/>
      <c r="TEL340" s="223"/>
      <c r="TEM340" s="223"/>
      <c r="TEN340" s="333"/>
      <c r="TEO340" s="333"/>
      <c r="TEP340" s="223"/>
      <c r="TEQ340" s="418"/>
      <c r="TER340" s="418"/>
      <c r="TES340" s="331"/>
      <c r="TET340" s="332"/>
      <c r="TEU340" s="418"/>
      <c r="TEV340" s="223"/>
      <c r="TEW340" s="223"/>
      <c r="TEX340" s="333"/>
      <c r="TEY340" s="333"/>
      <c r="TEZ340" s="223"/>
      <c r="TFA340" s="418"/>
      <c r="TFB340" s="418"/>
      <c r="TFC340" s="331"/>
      <c r="TFD340" s="332"/>
      <c r="TFE340" s="418"/>
      <c r="TFF340" s="223"/>
      <c r="TFG340" s="223"/>
      <c r="TFH340" s="333"/>
      <c r="TFI340" s="333"/>
      <c r="TFJ340" s="223"/>
      <c r="TFK340" s="418"/>
      <c r="TFL340" s="418"/>
      <c r="TFM340" s="331"/>
      <c r="TFN340" s="332"/>
      <c r="TFO340" s="418"/>
      <c r="TFP340" s="223"/>
      <c r="TFQ340" s="223"/>
      <c r="TFR340" s="333"/>
      <c r="TFS340" s="333"/>
      <c r="TFT340" s="223"/>
      <c r="TFU340" s="418"/>
      <c r="TFV340" s="418"/>
      <c r="TFW340" s="331"/>
      <c r="TFX340" s="332"/>
      <c r="TFY340" s="418"/>
      <c r="TFZ340" s="223"/>
      <c r="TGA340" s="223"/>
      <c r="TGB340" s="333"/>
      <c r="TGC340" s="333"/>
      <c r="TGD340" s="223"/>
      <c r="TGE340" s="418"/>
      <c r="TGF340" s="418"/>
      <c r="TGG340" s="331"/>
      <c r="TGH340" s="332"/>
      <c r="TGI340" s="418"/>
      <c r="TGJ340" s="223"/>
      <c r="TGK340" s="223"/>
      <c r="TGL340" s="333"/>
      <c r="TGM340" s="333"/>
      <c r="TGN340" s="223"/>
      <c r="TGO340" s="418"/>
      <c r="TGP340" s="418"/>
      <c r="TGQ340" s="331"/>
      <c r="TGR340" s="332"/>
      <c r="TGS340" s="418"/>
      <c r="TGT340" s="223"/>
      <c r="TGU340" s="223"/>
      <c r="TGV340" s="333"/>
      <c r="TGW340" s="333"/>
      <c r="TGX340" s="223"/>
      <c r="TGY340" s="418"/>
      <c r="TGZ340" s="418"/>
      <c r="THA340" s="331"/>
      <c r="THB340" s="332"/>
      <c r="THC340" s="418"/>
      <c r="THD340" s="223"/>
      <c r="THE340" s="223"/>
      <c r="THF340" s="333"/>
      <c r="THG340" s="333"/>
      <c r="THH340" s="223"/>
      <c r="THI340" s="418"/>
      <c r="THJ340" s="418"/>
      <c r="THK340" s="331"/>
      <c r="THL340" s="332"/>
      <c r="THM340" s="418"/>
      <c r="THN340" s="223"/>
      <c r="THO340" s="223"/>
      <c r="THP340" s="333"/>
      <c r="THQ340" s="333"/>
      <c r="THR340" s="223"/>
      <c r="THS340" s="418"/>
      <c r="THT340" s="418"/>
      <c r="THU340" s="331"/>
      <c r="THV340" s="332"/>
      <c r="THW340" s="418"/>
      <c r="THX340" s="223"/>
      <c r="THY340" s="223"/>
      <c r="THZ340" s="333"/>
      <c r="TIA340" s="333"/>
      <c r="TIB340" s="223"/>
      <c r="TIC340" s="418"/>
      <c r="TID340" s="418"/>
      <c r="TIE340" s="331"/>
      <c r="TIF340" s="332"/>
      <c r="TIG340" s="418"/>
      <c r="TIH340" s="223"/>
      <c r="TII340" s="223"/>
      <c r="TIJ340" s="333"/>
      <c r="TIK340" s="333"/>
      <c r="TIL340" s="223"/>
      <c r="TIM340" s="418"/>
      <c r="TIN340" s="418"/>
      <c r="TIO340" s="331"/>
      <c r="TIP340" s="332"/>
      <c r="TIQ340" s="418"/>
      <c r="TIR340" s="223"/>
      <c r="TIS340" s="223"/>
      <c r="TIT340" s="333"/>
      <c r="TIU340" s="333"/>
      <c r="TIV340" s="223"/>
      <c r="TIW340" s="418"/>
      <c r="TIX340" s="418"/>
      <c r="TIY340" s="331"/>
      <c r="TIZ340" s="332"/>
      <c r="TJA340" s="418"/>
      <c r="TJB340" s="223"/>
      <c r="TJC340" s="223"/>
      <c r="TJD340" s="333"/>
      <c r="TJE340" s="333"/>
      <c r="TJF340" s="223"/>
      <c r="TJG340" s="418"/>
      <c r="TJH340" s="418"/>
      <c r="TJI340" s="331"/>
      <c r="TJJ340" s="332"/>
      <c r="TJK340" s="418"/>
      <c r="TJL340" s="223"/>
      <c r="TJM340" s="223"/>
      <c r="TJN340" s="333"/>
      <c r="TJO340" s="333"/>
      <c r="TJP340" s="223"/>
      <c r="TJQ340" s="418"/>
      <c r="TJR340" s="418"/>
      <c r="TJS340" s="331"/>
      <c r="TJT340" s="332"/>
      <c r="TJU340" s="418"/>
      <c r="TJV340" s="223"/>
      <c r="TJW340" s="223"/>
      <c r="TJX340" s="333"/>
      <c r="TJY340" s="333"/>
      <c r="TJZ340" s="223"/>
      <c r="TKA340" s="418"/>
      <c r="TKB340" s="418"/>
      <c r="TKC340" s="331"/>
      <c r="TKD340" s="332"/>
      <c r="TKE340" s="418"/>
      <c r="TKF340" s="223"/>
      <c r="TKG340" s="223"/>
      <c r="TKH340" s="333"/>
      <c r="TKI340" s="333"/>
      <c r="TKJ340" s="223"/>
      <c r="TKK340" s="418"/>
      <c r="TKL340" s="418"/>
      <c r="TKM340" s="331"/>
      <c r="TKN340" s="332"/>
      <c r="TKO340" s="418"/>
      <c r="TKP340" s="223"/>
      <c r="TKQ340" s="223"/>
      <c r="TKR340" s="333"/>
      <c r="TKS340" s="333"/>
      <c r="TKT340" s="223"/>
      <c r="TKU340" s="418"/>
      <c r="TKV340" s="418"/>
      <c r="TKW340" s="331"/>
      <c r="TKX340" s="332"/>
      <c r="TKY340" s="418"/>
      <c r="TKZ340" s="223"/>
      <c r="TLA340" s="223"/>
      <c r="TLB340" s="333"/>
      <c r="TLC340" s="333"/>
      <c r="TLD340" s="223"/>
      <c r="TLE340" s="418"/>
      <c r="TLF340" s="418"/>
      <c r="TLG340" s="331"/>
      <c r="TLH340" s="332"/>
      <c r="TLI340" s="418"/>
      <c r="TLJ340" s="223"/>
      <c r="TLK340" s="223"/>
      <c r="TLL340" s="333"/>
      <c r="TLM340" s="333"/>
      <c r="TLN340" s="223"/>
      <c r="TLO340" s="418"/>
      <c r="TLP340" s="418"/>
      <c r="TLQ340" s="331"/>
      <c r="TLR340" s="332"/>
      <c r="TLS340" s="418"/>
      <c r="TLT340" s="223"/>
      <c r="TLU340" s="223"/>
      <c r="TLV340" s="333"/>
      <c r="TLW340" s="333"/>
      <c r="TLX340" s="223"/>
      <c r="TLY340" s="418"/>
      <c r="TLZ340" s="418"/>
      <c r="TMA340" s="331"/>
      <c r="TMB340" s="332"/>
      <c r="TMC340" s="418"/>
      <c r="TMD340" s="223"/>
      <c r="TME340" s="223"/>
      <c r="TMF340" s="333"/>
      <c r="TMG340" s="333"/>
      <c r="TMH340" s="223"/>
      <c r="TMI340" s="418"/>
      <c r="TMJ340" s="418"/>
      <c r="TMK340" s="331"/>
      <c r="TML340" s="332"/>
      <c r="TMM340" s="418"/>
      <c r="TMN340" s="223"/>
      <c r="TMO340" s="223"/>
      <c r="TMP340" s="333"/>
      <c r="TMQ340" s="333"/>
      <c r="TMR340" s="223"/>
      <c r="TMS340" s="418"/>
      <c r="TMT340" s="418"/>
      <c r="TMU340" s="331"/>
      <c r="TMV340" s="332"/>
      <c r="TMW340" s="418"/>
      <c r="TMX340" s="223"/>
      <c r="TMY340" s="223"/>
      <c r="TMZ340" s="333"/>
      <c r="TNA340" s="333"/>
      <c r="TNB340" s="223"/>
      <c r="TNC340" s="418"/>
      <c r="TND340" s="418"/>
      <c r="TNE340" s="331"/>
      <c r="TNF340" s="332"/>
      <c r="TNG340" s="418"/>
      <c r="TNH340" s="223"/>
      <c r="TNI340" s="223"/>
      <c r="TNJ340" s="333"/>
      <c r="TNK340" s="333"/>
      <c r="TNL340" s="223"/>
      <c r="TNM340" s="418"/>
      <c r="TNN340" s="418"/>
      <c r="TNO340" s="331"/>
      <c r="TNP340" s="332"/>
      <c r="TNQ340" s="418"/>
      <c r="TNR340" s="223"/>
      <c r="TNS340" s="223"/>
      <c r="TNT340" s="333"/>
      <c r="TNU340" s="333"/>
      <c r="TNV340" s="223"/>
      <c r="TNW340" s="418"/>
      <c r="TNX340" s="418"/>
      <c r="TNY340" s="331"/>
      <c r="TNZ340" s="332"/>
      <c r="TOA340" s="418"/>
      <c r="TOB340" s="223"/>
      <c r="TOC340" s="223"/>
      <c r="TOD340" s="333"/>
      <c r="TOE340" s="333"/>
      <c r="TOF340" s="223"/>
      <c r="TOG340" s="418"/>
      <c r="TOH340" s="418"/>
      <c r="TOI340" s="331"/>
      <c r="TOJ340" s="332"/>
      <c r="TOK340" s="418"/>
      <c r="TOL340" s="223"/>
      <c r="TOM340" s="223"/>
      <c r="TON340" s="333"/>
      <c r="TOO340" s="333"/>
      <c r="TOP340" s="223"/>
      <c r="TOQ340" s="418"/>
      <c r="TOR340" s="418"/>
      <c r="TOS340" s="331"/>
      <c r="TOT340" s="332"/>
      <c r="TOU340" s="418"/>
      <c r="TOV340" s="223"/>
      <c r="TOW340" s="223"/>
      <c r="TOX340" s="333"/>
      <c r="TOY340" s="333"/>
      <c r="TOZ340" s="223"/>
      <c r="TPA340" s="418"/>
      <c r="TPB340" s="418"/>
      <c r="TPC340" s="331"/>
      <c r="TPD340" s="332"/>
      <c r="TPE340" s="418"/>
      <c r="TPF340" s="223"/>
      <c r="TPG340" s="223"/>
      <c r="TPH340" s="333"/>
      <c r="TPI340" s="333"/>
      <c r="TPJ340" s="223"/>
      <c r="TPK340" s="418"/>
      <c r="TPL340" s="418"/>
      <c r="TPM340" s="331"/>
      <c r="TPN340" s="332"/>
      <c r="TPO340" s="418"/>
      <c r="TPP340" s="223"/>
      <c r="TPQ340" s="223"/>
      <c r="TPR340" s="333"/>
      <c r="TPS340" s="333"/>
      <c r="TPT340" s="223"/>
      <c r="TPU340" s="418"/>
      <c r="TPV340" s="418"/>
      <c r="TPW340" s="331"/>
      <c r="TPX340" s="332"/>
      <c r="TPY340" s="418"/>
      <c r="TPZ340" s="223"/>
      <c r="TQA340" s="223"/>
      <c r="TQB340" s="333"/>
      <c r="TQC340" s="333"/>
      <c r="TQD340" s="223"/>
      <c r="TQE340" s="418"/>
      <c r="TQF340" s="418"/>
      <c r="TQG340" s="331"/>
      <c r="TQH340" s="332"/>
      <c r="TQI340" s="418"/>
      <c r="TQJ340" s="223"/>
      <c r="TQK340" s="223"/>
      <c r="TQL340" s="333"/>
      <c r="TQM340" s="333"/>
      <c r="TQN340" s="223"/>
      <c r="TQO340" s="418"/>
      <c r="TQP340" s="418"/>
      <c r="TQQ340" s="331"/>
      <c r="TQR340" s="332"/>
      <c r="TQS340" s="418"/>
      <c r="TQT340" s="223"/>
      <c r="TQU340" s="223"/>
      <c r="TQV340" s="333"/>
      <c r="TQW340" s="333"/>
      <c r="TQX340" s="223"/>
      <c r="TQY340" s="418"/>
      <c r="TQZ340" s="418"/>
      <c r="TRA340" s="331"/>
      <c r="TRB340" s="332"/>
      <c r="TRC340" s="418"/>
      <c r="TRD340" s="223"/>
      <c r="TRE340" s="223"/>
      <c r="TRF340" s="333"/>
      <c r="TRG340" s="333"/>
      <c r="TRH340" s="223"/>
      <c r="TRI340" s="418"/>
      <c r="TRJ340" s="418"/>
      <c r="TRK340" s="331"/>
      <c r="TRL340" s="332"/>
      <c r="TRM340" s="418"/>
      <c r="TRN340" s="223"/>
      <c r="TRO340" s="223"/>
      <c r="TRP340" s="333"/>
      <c r="TRQ340" s="333"/>
      <c r="TRR340" s="223"/>
      <c r="TRS340" s="418"/>
      <c r="TRT340" s="418"/>
      <c r="TRU340" s="331"/>
      <c r="TRV340" s="332"/>
      <c r="TRW340" s="418"/>
      <c r="TRX340" s="223"/>
      <c r="TRY340" s="223"/>
      <c r="TRZ340" s="333"/>
      <c r="TSA340" s="333"/>
      <c r="TSB340" s="223"/>
      <c r="TSC340" s="418"/>
      <c r="TSD340" s="418"/>
      <c r="TSE340" s="331"/>
      <c r="TSF340" s="332"/>
      <c r="TSG340" s="418"/>
      <c r="TSH340" s="223"/>
      <c r="TSI340" s="223"/>
      <c r="TSJ340" s="333"/>
      <c r="TSK340" s="333"/>
      <c r="TSL340" s="223"/>
      <c r="TSM340" s="418"/>
      <c r="TSN340" s="418"/>
      <c r="TSO340" s="331"/>
      <c r="TSP340" s="332"/>
      <c r="TSQ340" s="418"/>
      <c r="TSR340" s="223"/>
      <c r="TSS340" s="223"/>
      <c r="TST340" s="333"/>
      <c r="TSU340" s="333"/>
      <c r="TSV340" s="223"/>
      <c r="TSW340" s="418"/>
      <c r="TSX340" s="418"/>
      <c r="TSY340" s="331"/>
      <c r="TSZ340" s="332"/>
      <c r="TTA340" s="418"/>
      <c r="TTB340" s="223"/>
      <c r="TTC340" s="223"/>
      <c r="TTD340" s="333"/>
      <c r="TTE340" s="333"/>
      <c r="TTF340" s="223"/>
      <c r="TTG340" s="418"/>
      <c r="TTH340" s="418"/>
      <c r="TTI340" s="331"/>
      <c r="TTJ340" s="332"/>
      <c r="TTK340" s="418"/>
      <c r="TTL340" s="223"/>
      <c r="TTM340" s="223"/>
      <c r="TTN340" s="333"/>
      <c r="TTO340" s="333"/>
      <c r="TTP340" s="223"/>
      <c r="TTQ340" s="418"/>
      <c r="TTR340" s="418"/>
      <c r="TTS340" s="331"/>
      <c r="TTT340" s="332"/>
      <c r="TTU340" s="418"/>
      <c r="TTV340" s="223"/>
      <c r="TTW340" s="223"/>
      <c r="TTX340" s="333"/>
      <c r="TTY340" s="333"/>
      <c r="TTZ340" s="223"/>
      <c r="TUA340" s="418"/>
      <c r="TUB340" s="418"/>
      <c r="TUC340" s="331"/>
      <c r="TUD340" s="332"/>
      <c r="TUE340" s="418"/>
      <c r="TUF340" s="223"/>
      <c r="TUG340" s="223"/>
      <c r="TUH340" s="333"/>
      <c r="TUI340" s="333"/>
      <c r="TUJ340" s="223"/>
      <c r="TUK340" s="418"/>
      <c r="TUL340" s="418"/>
      <c r="TUM340" s="331"/>
      <c r="TUN340" s="332"/>
      <c r="TUO340" s="418"/>
      <c r="TUP340" s="223"/>
      <c r="TUQ340" s="223"/>
      <c r="TUR340" s="333"/>
      <c r="TUS340" s="333"/>
      <c r="TUT340" s="223"/>
      <c r="TUU340" s="418"/>
      <c r="TUV340" s="418"/>
      <c r="TUW340" s="331"/>
      <c r="TUX340" s="332"/>
      <c r="TUY340" s="418"/>
      <c r="TUZ340" s="223"/>
      <c r="TVA340" s="223"/>
      <c r="TVB340" s="333"/>
      <c r="TVC340" s="333"/>
      <c r="TVD340" s="223"/>
      <c r="TVE340" s="418"/>
      <c r="TVF340" s="418"/>
      <c r="TVG340" s="331"/>
      <c r="TVH340" s="332"/>
      <c r="TVI340" s="418"/>
      <c r="TVJ340" s="223"/>
      <c r="TVK340" s="223"/>
      <c r="TVL340" s="333"/>
      <c r="TVM340" s="333"/>
      <c r="TVN340" s="223"/>
      <c r="TVO340" s="418"/>
      <c r="TVP340" s="418"/>
      <c r="TVQ340" s="331"/>
      <c r="TVR340" s="332"/>
      <c r="TVS340" s="418"/>
      <c r="TVT340" s="223"/>
      <c r="TVU340" s="223"/>
      <c r="TVV340" s="333"/>
      <c r="TVW340" s="333"/>
      <c r="TVX340" s="223"/>
      <c r="TVY340" s="418"/>
      <c r="TVZ340" s="418"/>
      <c r="TWA340" s="331"/>
      <c r="TWB340" s="332"/>
      <c r="TWC340" s="418"/>
      <c r="TWD340" s="223"/>
      <c r="TWE340" s="223"/>
      <c r="TWF340" s="333"/>
      <c r="TWG340" s="333"/>
      <c r="TWH340" s="223"/>
      <c r="TWI340" s="418"/>
      <c r="TWJ340" s="418"/>
      <c r="TWK340" s="331"/>
      <c r="TWL340" s="332"/>
      <c r="TWM340" s="418"/>
      <c r="TWN340" s="223"/>
      <c r="TWO340" s="223"/>
      <c r="TWP340" s="333"/>
      <c r="TWQ340" s="333"/>
      <c r="TWR340" s="223"/>
      <c r="TWS340" s="418"/>
      <c r="TWT340" s="418"/>
      <c r="TWU340" s="331"/>
      <c r="TWV340" s="332"/>
      <c r="TWW340" s="418"/>
      <c r="TWX340" s="223"/>
      <c r="TWY340" s="223"/>
      <c r="TWZ340" s="333"/>
      <c r="TXA340" s="333"/>
      <c r="TXB340" s="223"/>
      <c r="TXC340" s="418"/>
      <c r="TXD340" s="418"/>
      <c r="TXE340" s="331"/>
      <c r="TXF340" s="332"/>
      <c r="TXG340" s="418"/>
      <c r="TXH340" s="223"/>
      <c r="TXI340" s="223"/>
      <c r="TXJ340" s="333"/>
      <c r="TXK340" s="333"/>
      <c r="TXL340" s="223"/>
      <c r="TXM340" s="418"/>
      <c r="TXN340" s="418"/>
      <c r="TXO340" s="331"/>
      <c r="TXP340" s="332"/>
      <c r="TXQ340" s="418"/>
      <c r="TXR340" s="223"/>
      <c r="TXS340" s="223"/>
      <c r="TXT340" s="333"/>
      <c r="TXU340" s="333"/>
      <c r="TXV340" s="223"/>
      <c r="TXW340" s="418"/>
      <c r="TXX340" s="418"/>
      <c r="TXY340" s="331"/>
      <c r="TXZ340" s="332"/>
      <c r="TYA340" s="418"/>
      <c r="TYB340" s="223"/>
      <c r="TYC340" s="223"/>
      <c r="TYD340" s="333"/>
      <c r="TYE340" s="333"/>
      <c r="TYF340" s="223"/>
      <c r="TYG340" s="418"/>
      <c r="TYH340" s="418"/>
      <c r="TYI340" s="331"/>
      <c r="TYJ340" s="332"/>
      <c r="TYK340" s="418"/>
      <c r="TYL340" s="223"/>
      <c r="TYM340" s="223"/>
      <c r="TYN340" s="333"/>
      <c r="TYO340" s="333"/>
      <c r="TYP340" s="223"/>
      <c r="TYQ340" s="418"/>
      <c r="TYR340" s="418"/>
      <c r="TYS340" s="331"/>
      <c r="TYT340" s="332"/>
      <c r="TYU340" s="418"/>
      <c r="TYV340" s="223"/>
      <c r="TYW340" s="223"/>
      <c r="TYX340" s="333"/>
      <c r="TYY340" s="333"/>
      <c r="TYZ340" s="223"/>
      <c r="TZA340" s="418"/>
      <c r="TZB340" s="418"/>
      <c r="TZC340" s="331"/>
      <c r="TZD340" s="332"/>
      <c r="TZE340" s="418"/>
      <c r="TZF340" s="223"/>
      <c r="TZG340" s="223"/>
      <c r="TZH340" s="333"/>
      <c r="TZI340" s="333"/>
      <c r="TZJ340" s="223"/>
      <c r="TZK340" s="418"/>
      <c r="TZL340" s="418"/>
      <c r="TZM340" s="331"/>
      <c r="TZN340" s="332"/>
      <c r="TZO340" s="418"/>
      <c r="TZP340" s="223"/>
      <c r="TZQ340" s="223"/>
      <c r="TZR340" s="333"/>
      <c r="TZS340" s="333"/>
      <c r="TZT340" s="223"/>
      <c r="TZU340" s="418"/>
      <c r="TZV340" s="418"/>
      <c r="TZW340" s="331"/>
      <c r="TZX340" s="332"/>
      <c r="TZY340" s="418"/>
      <c r="TZZ340" s="223"/>
      <c r="UAA340" s="223"/>
      <c r="UAB340" s="333"/>
      <c r="UAC340" s="333"/>
      <c r="UAD340" s="223"/>
      <c r="UAE340" s="418"/>
      <c r="UAF340" s="418"/>
      <c r="UAG340" s="331"/>
      <c r="UAH340" s="332"/>
      <c r="UAI340" s="418"/>
      <c r="UAJ340" s="223"/>
      <c r="UAK340" s="223"/>
      <c r="UAL340" s="333"/>
      <c r="UAM340" s="333"/>
      <c r="UAN340" s="223"/>
      <c r="UAO340" s="418"/>
      <c r="UAP340" s="418"/>
      <c r="UAQ340" s="331"/>
      <c r="UAR340" s="332"/>
      <c r="UAS340" s="418"/>
      <c r="UAT340" s="223"/>
      <c r="UAU340" s="223"/>
      <c r="UAV340" s="333"/>
      <c r="UAW340" s="333"/>
      <c r="UAX340" s="223"/>
      <c r="UAY340" s="418"/>
      <c r="UAZ340" s="418"/>
      <c r="UBA340" s="331"/>
      <c r="UBB340" s="332"/>
      <c r="UBC340" s="418"/>
      <c r="UBD340" s="223"/>
      <c r="UBE340" s="223"/>
      <c r="UBF340" s="333"/>
      <c r="UBG340" s="333"/>
      <c r="UBH340" s="223"/>
      <c r="UBI340" s="418"/>
      <c r="UBJ340" s="418"/>
      <c r="UBK340" s="331"/>
      <c r="UBL340" s="332"/>
      <c r="UBM340" s="418"/>
      <c r="UBN340" s="223"/>
      <c r="UBO340" s="223"/>
      <c r="UBP340" s="333"/>
      <c r="UBQ340" s="333"/>
      <c r="UBR340" s="223"/>
      <c r="UBS340" s="418"/>
      <c r="UBT340" s="418"/>
      <c r="UBU340" s="331"/>
      <c r="UBV340" s="332"/>
      <c r="UBW340" s="418"/>
      <c r="UBX340" s="223"/>
      <c r="UBY340" s="223"/>
      <c r="UBZ340" s="333"/>
      <c r="UCA340" s="333"/>
      <c r="UCB340" s="223"/>
      <c r="UCC340" s="418"/>
      <c r="UCD340" s="418"/>
      <c r="UCE340" s="331"/>
      <c r="UCF340" s="332"/>
      <c r="UCG340" s="418"/>
      <c r="UCH340" s="223"/>
      <c r="UCI340" s="223"/>
      <c r="UCJ340" s="333"/>
      <c r="UCK340" s="333"/>
      <c r="UCL340" s="223"/>
      <c r="UCM340" s="418"/>
      <c r="UCN340" s="418"/>
      <c r="UCO340" s="331"/>
      <c r="UCP340" s="332"/>
      <c r="UCQ340" s="418"/>
      <c r="UCR340" s="223"/>
      <c r="UCS340" s="223"/>
      <c r="UCT340" s="333"/>
      <c r="UCU340" s="333"/>
      <c r="UCV340" s="223"/>
      <c r="UCW340" s="418"/>
      <c r="UCX340" s="418"/>
      <c r="UCY340" s="331"/>
      <c r="UCZ340" s="332"/>
      <c r="UDA340" s="418"/>
      <c r="UDB340" s="223"/>
      <c r="UDC340" s="223"/>
      <c r="UDD340" s="333"/>
      <c r="UDE340" s="333"/>
      <c r="UDF340" s="223"/>
      <c r="UDG340" s="418"/>
      <c r="UDH340" s="418"/>
      <c r="UDI340" s="331"/>
      <c r="UDJ340" s="332"/>
      <c r="UDK340" s="418"/>
      <c r="UDL340" s="223"/>
      <c r="UDM340" s="223"/>
      <c r="UDN340" s="333"/>
      <c r="UDO340" s="333"/>
      <c r="UDP340" s="223"/>
      <c r="UDQ340" s="418"/>
      <c r="UDR340" s="418"/>
      <c r="UDS340" s="331"/>
      <c r="UDT340" s="332"/>
      <c r="UDU340" s="418"/>
      <c r="UDV340" s="223"/>
      <c r="UDW340" s="223"/>
      <c r="UDX340" s="333"/>
      <c r="UDY340" s="333"/>
      <c r="UDZ340" s="223"/>
      <c r="UEA340" s="418"/>
      <c r="UEB340" s="418"/>
      <c r="UEC340" s="331"/>
      <c r="UED340" s="332"/>
      <c r="UEE340" s="418"/>
      <c r="UEF340" s="223"/>
      <c r="UEG340" s="223"/>
      <c r="UEH340" s="333"/>
      <c r="UEI340" s="333"/>
      <c r="UEJ340" s="223"/>
      <c r="UEK340" s="418"/>
      <c r="UEL340" s="418"/>
      <c r="UEM340" s="331"/>
      <c r="UEN340" s="332"/>
      <c r="UEO340" s="418"/>
      <c r="UEP340" s="223"/>
      <c r="UEQ340" s="223"/>
      <c r="UER340" s="333"/>
      <c r="UES340" s="333"/>
      <c r="UET340" s="223"/>
      <c r="UEU340" s="418"/>
      <c r="UEV340" s="418"/>
      <c r="UEW340" s="331"/>
      <c r="UEX340" s="332"/>
      <c r="UEY340" s="418"/>
      <c r="UEZ340" s="223"/>
      <c r="UFA340" s="223"/>
      <c r="UFB340" s="333"/>
      <c r="UFC340" s="333"/>
      <c r="UFD340" s="223"/>
      <c r="UFE340" s="418"/>
      <c r="UFF340" s="418"/>
      <c r="UFG340" s="331"/>
      <c r="UFH340" s="332"/>
      <c r="UFI340" s="418"/>
      <c r="UFJ340" s="223"/>
      <c r="UFK340" s="223"/>
      <c r="UFL340" s="333"/>
      <c r="UFM340" s="333"/>
      <c r="UFN340" s="223"/>
      <c r="UFO340" s="418"/>
      <c r="UFP340" s="418"/>
      <c r="UFQ340" s="331"/>
      <c r="UFR340" s="332"/>
      <c r="UFS340" s="418"/>
      <c r="UFT340" s="223"/>
      <c r="UFU340" s="223"/>
      <c r="UFV340" s="333"/>
      <c r="UFW340" s="333"/>
      <c r="UFX340" s="223"/>
      <c r="UFY340" s="418"/>
      <c r="UFZ340" s="418"/>
      <c r="UGA340" s="331"/>
      <c r="UGB340" s="332"/>
      <c r="UGC340" s="418"/>
      <c r="UGD340" s="223"/>
      <c r="UGE340" s="223"/>
      <c r="UGF340" s="333"/>
      <c r="UGG340" s="333"/>
      <c r="UGH340" s="223"/>
      <c r="UGI340" s="418"/>
      <c r="UGJ340" s="418"/>
      <c r="UGK340" s="331"/>
      <c r="UGL340" s="332"/>
      <c r="UGM340" s="418"/>
      <c r="UGN340" s="223"/>
      <c r="UGO340" s="223"/>
      <c r="UGP340" s="333"/>
      <c r="UGQ340" s="333"/>
      <c r="UGR340" s="223"/>
      <c r="UGS340" s="418"/>
      <c r="UGT340" s="418"/>
      <c r="UGU340" s="331"/>
      <c r="UGV340" s="332"/>
      <c r="UGW340" s="418"/>
      <c r="UGX340" s="223"/>
      <c r="UGY340" s="223"/>
      <c r="UGZ340" s="333"/>
      <c r="UHA340" s="333"/>
      <c r="UHB340" s="223"/>
      <c r="UHC340" s="418"/>
      <c r="UHD340" s="418"/>
      <c r="UHE340" s="331"/>
      <c r="UHF340" s="332"/>
      <c r="UHG340" s="418"/>
      <c r="UHH340" s="223"/>
      <c r="UHI340" s="223"/>
      <c r="UHJ340" s="333"/>
      <c r="UHK340" s="333"/>
      <c r="UHL340" s="223"/>
      <c r="UHM340" s="418"/>
      <c r="UHN340" s="418"/>
      <c r="UHO340" s="331"/>
      <c r="UHP340" s="332"/>
      <c r="UHQ340" s="418"/>
      <c r="UHR340" s="223"/>
      <c r="UHS340" s="223"/>
      <c r="UHT340" s="333"/>
      <c r="UHU340" s="333"/>
      <c r="UHV340" s="223"/>
      <c r="UHW340" s="418"/>
      <c r="UHX340" s="418"/>
      <c r="UHY340" s="331"/>
      <c r="UHZ340" s="332"/>
      <c r="UIA340" s="418"/>
      <c r="UIB340" s="223"/>
      <c r="UIC340" s="223"/>
      <c r="UID340" s="333"/>
      <c r="UIE340" s="333"/>
      <c r="UIF340" s="223"/>
      <c r="UIG340" s="418"/>
      <c r="UIH340" s="418"/>
      <c r="UII340" s="331"/>
      <c r="UIJ340" s="332"/>
      <c r="UIK340" s="418"/>
      <c r="UIL340" s="223"/>
      <c r="UIM340" s="223"/>
      <c r="UIN340" s="333"/>
      <c r="UIO340" s="333"/>
      <c r="UIP340" s="223"/>
      <c r="UIQ340" s="418"/>
      <c r="UIR340" s="418"/>
      <c r="UIS340" s="331"/>
      <c r="UIT340" s="332"/>
      <c r="UIU340" s="418"/>
      <c r="UIV340" s="223"/>
      <c r="UIW340" s="223"/>
      <c r="UIX340" s="333"/>
      <c r="UIY340" s="333"/>
      <c r="UIZ340" s="223"/>
      <c r="UJA340" s="418"/>
      <c r="UJB340" s="418"/>
      <c r="UJC340" s="331"/>
      <c r="UJD340" s="332"/>
      <c r="UJE340" s="418"/>
      <c r="UJF340" s="223"/>
      <c r="UJG340" s="223"/>
      <c r="UJH340" s="333"/>
      <c r="UJI340" s="333"/>
      <c r="UJJ340" s="223"/>
      <c r="UJK340" s="418"/>
      <c r="UJL340" s="418"/>
      <c r="UJM340" s="331"/>
      <c r="UJN340" s="332"/>
      <c r="UJO340" s="418"/>
      <c r="UJP340" s="223"/>
      <c r="UJQ340" s="223"/>
      <c r="UJR340" s="333"/>
      <c r="UJS340" s="333"/>
      <c r="UJT340" s="223"/>
      <c r="UJU340" s="418"/>
      <c r="UJV340" s="418"/>
      <c r="UJW340" s="331"/>
      <c r="UJX340" s="332"/>
      <c r="UJY340" s="418"/>
      <c r="UJZ340" s="223"/>
      <c r="UKA340" s="223"/>
      <c r="UKB340" s="333"/>
      <c r="UKC340" s="333"/>
      <c r="UKD340" s="223"/>
      <c r="UKE340" s="418"/>
      <c r="UKF340" s="418"/>
      <c r="UKG340" s="331"/>
      <c r="UKH340" s="332"/>
      <c r="UKI340" s="418"/>
      <c r="UKJ340" s="223"/>
      <c r="UKK340" s="223"/>
      <c r="UKL340" s="333"/>
      <c r="UKM340" s="333"/>
      <c r="UKN340" s="223"/>
      <c r="UKO340" s="418"/>
      <c r="UKP340" s="418"/>
      <c r="UKQ340" s="331"/>
      <c r="UKR340" s="332"/>
      <c r="UKS340" s="418"/>
      <c r="UKT340" s="223"/>
      <c r="UKU340" s="223"/>
      <c r="UKV340" s="333"/>
      <c r="UKW340" s="333"/>
      <c r="UKX340" s="223"/>
      <c r="UKY340" s="418"/>
      <c r="UKZ340" s="418"/>
      <c r="ULA340" s="331"/>
      <c r="ULB340" s="332"/>
      <c r="ULC340" s="418"/>
      <c r="ULD340" s="223"/>
      <c r="ULE340" s="223"/>
      <c r="ULF340" s="333"/>
      <c r="ULG340" s="333"/>
      <c r="ULH340" s="223"/>
      <c r="ULI340" s="418"/>
      <c r="ULJ340" s="418"/>
      <c r="ULK340" s="331"/>
      <c r="ULL340" s="332"/>
      <c r="ULM340" s="418"/>
      <c r="ULN340" s="223"/>
      <c r="ULO340" s="223"/>
      <c r="ULP340" s="333"/>
      <c r="ULQ340" s="333"/>
      <c r="ULR340" s="223"/>
      <c r="ULS340" s="418"/>
      <c r="ULT340" s="418"/>
      <c r="ULU340" s="331"/>
      <c r="ULV340" s="332"/>
      <c r="ULW340" s="418"/>
      <c r="ULX340" s="223"/>
      <c r="ULY340" s="223"/>
      <c r="ULZ340" s="333"/>
      <c r="UMA340" s="333"/>
      <c r="UMB340" s="223"/>
      <c r="UMC340" s="418"/>
      <c r="UMD340" s="418"/>
      <c r="UME340" s="331"/>
      <c r="UMF340" s="332"/>
      <c r="UMG340" s="418"/>
      <c r="UMH340" s="223"/>
      <c r="UMI340" s="223"/>
      <c r="UMJ340" s="333"/>
      <c r="UMK340" s="333"/>
      <c r="UML340" s="223"/>
      <c r="UMM340" s="418"/>
      <c r="UMN340" s="418"/>
      <c r="UMO340" s="331"/>
      <c r="UMP340" s="332"/>
      <c r="UMQ340" s="418"/>
      <c r="UMR340" s="223"/>
      <c r="UMS340" s="223"/>
      <c r="UMT340" s="333"/>
      <c r="UMU340" s="333"/>
      <c r="UMV340" s="223"/>
      <c r="UMW340" s="418"/>
      <c r="UMX340" s="418"/>
      <c r="UMY340" s="331"/>
      <c r="UMZ340" s="332"/>
      <c r="UNA340" s="418"/>
      <c r="UNB340" s="223"/>
      <c r="UNC340" s="223"/>
      <c r="UND340" s="333"/>
      <c r="UNE340" s="333"/>
      <c r="UNF340" s="223"/>
      <c r="UNG340" s="418"/>
      <c r="UNH340" s="418"/>
      <c r="UNI340" s="331"/>
      <c r="UNJ340" s="332"/>
      <c r="UNK340" s="418"/>
      <c r="UNL340" s="223"/>
      <c r="UNM340" s="223"/>
      <c r="UNN340" s="333"/>
      <c r="UNO340" s="333"/>
      <c r="UNP340" s="223"/>
      <c r="UNQ340" s="418"/>
      <c r="UNR340" s="418"/>
      <c r="UNS340" s="331"/>
      <c r="UNT340" s="332"/>
      <c r="UNU340" s="418"/>
      <c r="UNV340" s="223"/>
      <c r="UNW340" s="223"/>
      <c r="UNX340" s="333"/>
      <c r="UNY340" s="333"/>
      <c r="UNZ340" s="223"/>
      <c r="UOA340" s="418"/>
      <c r="UOB340" s="418"/>
      <c r="UOC340" s="331"/>
      <c r="UOD340" s="332"/>
      <c r="UOE340" s="418"/>
      <c r="UOF340" s="223"/>
      <c r="UOG340" s="223"/>
      <c r="UOH340" s="333"/>
      <c r="UOI340" s="333"/>
      <c r="UOJ340" s="223"/>
      <c r="UOK340" s="418"/>
      <c r="UOL340" s="418"/>
      <c r="UOM340" s="331"/>
      <c r="UON340" s="332"/>
      <c r="UOO340" s="418"/>
      <c r="UOP340" s="223"/>
      <c r="UOQ340" s="223"/>
      <c r="UOR340" s="333"/>
      <c r="UOS340" s="333"/>
      <c r="UOT340" s="223"/>
      <c r="UOU340" s="418"/>
      <c r="UOV340" s="418"/>
      <c r="UOW340" s="331"/>
      <c r="UOX340" s="332"/>
      <c r="UOY340" s="418"/>
      <c r="UOZ340" s="223"/>
      <c r="UPA340" s="223"/>
      <c r="UPB340" s="333"/>
      <c r="UPC340" s="333"/>
      <c r="UPD340" s="223"/>
      <c r="UPE340" s="418"/>
      <c r="UPF340" s="418"/>
      <c r="UPG340" s="331"/>
      <c r="UPH340" s="332"/>
      <c r="UPI340" s="418"/>
      <c r="UPJ340" s="223"/>
      <c r="UPK340" s="223"/>
      <c r="UPL340" s="333"/>
      <c r="UPM340" s="333"/>
      <c r="UPN340" s="223"/>
      <c r="UPO340" s="418"/>
      <c r="UPP340" s="418"/>
      <c r="UPQ340" s="331"/>
      <c r="UPR340" s="332"/>
      <c r="UPS340" s="418"/>
      <c r="UPT340" s="223"/>
      <c r="UPU340" s="223"/>
      <c r="UPV340" s="333"/>
      <c r="UPW340" s="333"/>
      <c r="UPX340" s="223"/>
      <c r="UPY340" s="418"/>
      <c r="UPZ340" s="418"/>
      <c r="UQA340" s="331"/>
      <c r="UQB340" s="332"/>
      <c r="UQC340" s="418"/>
      <c r="UQD340" s="223"/>
      <c r="UQE340" s="223"/>
      <c r="UQF340" s="333"/>
      <c r="UQG340" s="333"/>
      <c r="UQH340" s="223"/>
      <c r="UQI340" s="418"/>
      <c r="UQJ340" s="418"/>
      <c r="UQK340" s="331"/>
      <c r="UQL340" s="332"/>
      <c r="UQM340" s="418"/>
      <c r="UQN340" s="223"/>
      <c r="UQO340" s="223"/>
      <c r="UQP340" s="333"/>
      <c r="UQQ340" s="333"/>
      <c r="UQR340" s="223"/>
      <c r="UQS340" s="418"/>
      <c r="UQT340" s="418"/>
      <c r="UQU340" s="331"/>
      <c r="UQV340" s="332"/>
      <c r="UQW340" s="418"/>
      <c r="UQX340" s="223"/>
      <c r="UQY340" s="223"/>
      <c r="UQZ340" s="333"/>
      <c r="URA340" s="333"/>
      <c r="URB340" s="223"/>
      <c r="URC340" s="418"/>
      <c r="URD340" s="418"/>
      <c r="URE340" s="331"/>
      <c r="URF340" s="332"/>
      <c r="URG340" s="418"/>
      <c r="URH340" s="223"/>
      <c r="URI340" s="223"/>
      <c r="URJ340" s="333"/>
      <c r="URK340" s="333"/>
      <c r="URL340" s="223"/>
      <c r="URM340" s="418"/>
      <c r="URN340" s="418"/>
      <c r="URO340" s="331"/>
      <c r="URP340" s="332"/>
      <c r="URQ340" s="418"/>
      <c r="URR340" s="223"/>
      <c r="URS340" s="223"/>
      <c r="URT340" s="333"/>
      <c r="URU340" s="333"/>
      <c r="URV340" s="223"/>
      <c r="URW340" s="418"/>
      <c r="URX340" s="418"/>
      <c r="URY340" s="331"/>
      <c r="URZ340" s="332"/>
      <c r="USA340" s="418"/>
      <c r="USB340" s="223"/>
      <c r="USC340" s="223"/>
      <c r="USD340" s="333"/>
      <c r="USE340" s="333"/>
      <c r="USF340" s="223"/>
      <c r="USG340" s="418"/>
      <c r="USH340" s="418"/>
      <c r="USI340" s="331"/>
      <c r="USJ340" s="332"/>
      <c r="USK340" s="418"/>
      <c r="USL340" s="223"/>
      <c r="USM340" s="223"/>
      <c r="USN340" s="333"/>
      <c r="USO340" s="333"/>
      <c r="USP340" s="223"/>
      <c r="USQ340" s="418"/>
      <c r="USR340" s="418"/>
      <c r="USS340" s="331"/>
      <c r="UST340" s="332"/>
      <c r="USU340" s="418"/>
      <c r="USV340" s="223"/>
      <c r="USW340" s="223"/>
      <c r="USX340" s="333"/>
      <c r="USY340" s="333"/>
      <c r="USZ340" s="223"/>
      <c r="UTA340" s="418"/>
      <c r="UTB340" s="418"/>
      <c r="UTC340" s="331"/>
      <c r="UTD340" s="332"/>
      <c r="UTE340" s="418"/>
      <c r="UTF340" s="223"/>
      <c r="UTG340" s="223"/>
      <c r="UTH340" s="333"/>
      <c r="UTI340" s="333"/>
      <c r="UTJ340" s="223"/>
      <c r="UTK340" s="418"/>
      <c r="UTL340" s="418"/>
      <c r="UTM340" s="331"/>
      <c r="UTN340" s="332"/>
      <c r="UTO340" s="418"/>
      <c r="UTP340" s="223"/>
      <c r="UTQ340" s="223"/>
      <c r="UTR340" s="333"/>
      <c r="UTS340" s="333"/>
      <c r="UTT340" s="223"/>
      <c r="UTU340" s="418"/>
      <c r="UTV340" s="418"/>
      <c r="UTW340" s="331"/>
      <c r="UTX340" s="332"/>
      <c r="UTY340" s="418"/>
      <c r="UTZ340" s="223"/>
      <c r="UUA340" s="223"/>
      <c r="UUB340" s="333"/>
      <c r="UUC340" s="333"/>
      <c r="UUD340" s="223"/>
      <c r="UUE340" s="418"/>
      <c r="UUF340" s="418"/>
      <c r="UUG340" s="331"/>
      <c r="UUH340" s="332"/>
      <c r="UUI340" s="418"/>
      <c r="UUJ340" s="223"/>
      <c r="UUK340" s="223"/>
      <c r="UUL340" s="333"/>
      <c r="UUM340" s="333"/>
      <c r="UUN340" s="223"/>
      <c r="UUO340" s="418"/>
      <c r="UUP340" s="418"/>
      <c r="UUQ340" s="331"/>
      <c r="UUR340" s="332"/>
      <c r="UUS340" s="418"/>
      <c r="UUT340" s="223"/>
      <c r="UUU340" s="223"/>
      <c r="UUV340" s="333"/>
      <c r="UUW340" s="333"/>
      <c r="UUX340" s="223"/>
      <c r="UUY340" s="418"/>
      <c r="UUZ340" s="418"/>
      <c r="UVA340" s="331"/>
      <c r="UVB340" s="332"/>
      <c r="UVC340" s="418"/>
      <c r="UVD340" s="223"/>
      <c r="UVE340" s="223"/>
      <c r="UVF340" s="333"/>
      <c r="UVG340" s="333"/>
      <c r="UVH340" s="223"/>
      <c r="UVI340" s="418"/>
      <c r="UVJ340" s="418"/>
      <c r="UVK340" s="331"/>
      <c r="UVL340" s="332"/>
      <c r="UVM340" s="418"/>
      <c r="UVN340" s="223"/>
      <c r="UVO340" s="223"/>
      <c r="UVP340" s="333"/>
      <c r="UVQ340" s="333"/>
      <c r="UVR340" s="223"/>
      <c r="UVS340" s="418"/>
      <c r="UVT340" s="418"/>
      <c r="UVU340" s="331"/>
      <c r="UVV340" s="332"/>
      <c r="UVW340" s="418"/>
      <c r="UVX340" s="223"/>
      <c r="UVY340" s="223"/>
      <c r="UVZ340" s="333"/>
      <c r="UWA340" s="333"/>
      <c r="UWB340" s="223"/>
      <c r="UWC340" s="418"/>
      <c r="UWD340" s="418"/>
      <c r="UWE340" s="331"/>
      <c r="UWF340" s="332"/>
      <c r="UWG340" s="418"/>
      <c r="UWH340" s="223"/>
      <c r="UWI340" s="223"/>
      <c r="UWJ340" s="333"/>
      <c r="UWK340" s="333"/>
      <c r="UWL340" s="223"/>
      <c r="UWM340" s="418"/>
      <c r="UWN340" s="418"/>
      <c r="UWO340" s="331"/>
      <c r="UWP340" s="332"/>
      <c r="UWQ340" s="418"/>
      <c r="UWR340" s="223"/>
      <c r="UWS340" s="223"/>
      <c r="UWT340" s="333"/>
      <c r="UWU340" s="333"/>
      <c r="UWV340" s="223"/>
      <c r="UWW340" s="418"/>
      <c r="UWX340" s="418"/>
      <c r="UWY340" s="331"/>
      <c r="UWZ340" s="332"/>
      <c r="UXA340" s="418"/>
      <c r="UXB340" s="223"/>
      <c r="UXC340" s="223"/>
      <c r="UXD340" s="333"/>
      <c r="UXE340" s="333"/>
      <c r="UXF340" s="223"/>
      <c r="UXG340" s="418"/>
      <c r="UXH340" s="418"/>
      <c r="UXI340" s="331"/>
      <c r="UXJ340" s="332"/>
      <c r="UXK340" s="418"/>
      <c r="UXL340" s="223"/>
      <c r="UXM340" s="223"/>
      <c r="UXN340" s="333"/>
      <c r="UXO340" s="333"/>
      <c r="UXP340" s="223"/>
      <c r="UXQ340" s="418"/>
      <c r="UXR340" s="418"/>
      <c r="UXS340" s="331"/>
      <c r="UXT340" s="332"/>
      <c r="UXU340" s="418"/>
      <c r="UXV340" s="223"/>
      <c r="UXW340" s="223"/>
      <c r="UXX340" s="333"/>
      <c r="UXY340" s="333"/>
      <c r="UXZ340" s="223"/>
      <c r="UYA340" s="418"/>
      <c r="UYB340" s="418"/>
      <c r="UYC340" s="331"/>
      <c r="UYD340" s="332"/>
      <c r="UYE340" s="418"/>
      <c r="UYF340" s="223"/>
      <c r="UYG340" s="223"/>
      <c r="UYH340" s="333"/>
      <c r="UYI340" s="333"/>
      <c r="UYJ340" s="223"/>
      <c r="UYK340" s="418"/>
      <c r="UYL340" s="418"/>
      <c r="UYM340" s="331"/>
      <c r="UYN340" s="332"/>
      <c r="UYO340" s="418"/>
      <c r="UYP340" s="223"/>
      <c r="UYQ340" s="223"/>
      <c r="UYR340" s="333"/>
      <c r="UYS340" s="333"/>
      <c r="UYT340" s="223"/>
      <c r="UYU340" s="418"/>
      <c r="UYV340" s="418"/>
      <c r="UYW340" s="331"/>
      <c r="UYX340" s="332"/>
      <c r="UYY340" s="418"/>
      <c r="UYZ340" s="223"/>
      <c r="UZA340" s="223"/>
      <c r="UZB340" s="333"/>
      <c r="UZC340" s="333"/>
      <c r="UZD340" s="223"/>
      <c r="UZE340" s="418"/>
      <c r="UZF340" s="418"/>
      <c r="UZG340" s="331"/>
      <c r="UZH340" s="332"/>
      <c r="UZI340" s="418"/>
      <c r="UZJ340" s="223"/>
      <c r="UZK340" s="223"/>
      <c r="UZL340" s="333"/>
      <c r="UZM340" s="333"/>
      <c r="UZN340" s="223"/>
      <c r="UZO340" s="418"/>
      <c r="UZP340" s="418"/>
      <c r="UZQ340" s="331"/>
      <c r="UZR340" s="332"/>
      <c r="UZS340" s="418"/>
      <c r="UZT340" s="223"/>
      <c r="UZU340" s="223"/>
      <c r="UZV340" s="333"/>
      <c r="UZW340" s="333"/>
      <c r="UZX340" s="223"/>
      <c r="UZY340" s="418"/>
      <c r="UZZ340" s="418"/>
      <c r="VAA340" s="331"/>
      <c r="VAB340" s="332"/>
      <c r="VAC340" s="418"/>
      <c r="VAD340" s="223"/>
      <c r="VAE340" s="223"/>
      <c r="VAF340" s="333"/>
      <c r="VAG340" s="333"/>
      <c r="VAH340" s="223"/>
      <c r="VAI340" s="418"/>
      <c r="VAJ340" s="418"/>
      <c r="VAK340" s="331"/>
      <c r="VAL340" s="332"/>
      <c r="VAM340" s="418"/>
      <c r="VAN340" s="223"/>
      <c r="VAO340" s="223"/>
      <c r="VAP340" s="333"/>
      <c r="VAQ340" s="333"/>
      <c r="VAR340" s="223"/>
      <c r="VAS340" s="418"/>
      <c r="VAT340" s="418"/>
      <c r="VAU340" s="331"/>
      <c r="VAV340" s="332"/>
      <c r="VAW340" s="418"/>
      <c r="VAX340" s="223"/>
      <c r="VAY340" s="223"/>
      <c r="VAZ340" s="333"/>
      <c r="VBA340" s="333"/>
      <c r="VBB340" s="223"/>
      <c r="VBC340" s="418"/>
      <c r="VBD340" s="418"/>
      <c r="VBE340" s="331"/>
      <c r="VBF340" s="332"/>
      <c r="VBG340" s="418"/>
      <c r="VBH340" s="223"/>
      <c r="VBI340" s="223"/>
      <c r="VBJ340" s="333"/>
      <c r="VBK340" s="333"/>
      <c r="VBL340" s="223"/>
      <c r="VBM340" s="418"/>
      <c r="VBN340" s="418"/>
      <c r="VBO340" s="331"/>
      <c r="VBP340" s="332"/>
      <c r="VBQ340" s="418"/>
      <c r="VBR340" s="223"/>
      <c r="VBS340" s="223"/>
      <c r="VBT340" s="333"/>
      <c r="VBU340" s="333"/>
      <c r="VBV340" s="223"/>
      <c r="VBW340" s="418"/>
      <c r="VBX340" s="418"/>
      <c r="VBY340" s="331"/>
      <c r="VBZ340" s="332"/>
      <c r="VCA340" s="418"/>
      <c r="VCB340" s="223"/>
      <c r="VCC340" s="223"/>
      <c r="VCD340" s="333"/>
      <c r="VCE340" s="333"/>
      <c r="VCF340" s="223"/>
      <c r="VCG340" s="418"/>
      <c r="VCH340" s="418"/>
      <c r="VCI340" s="331"/>
      <c r="VCJ340" s="332"/>
      <c r="VCK340" s="418"/>
      <c r="VCL340" s="223"/>
      <c r="VCM340" s="223"/>
      <c r="VCN340" s="333"/>
      <c r="VCO340" s="333"/>
      <c r="VCP340" s="223"/>
      <c r="VCQ340" s="418"/>
      <c r="VCR340" s="418"/>
      <c r="VCS340" s="331"/>
      <c r="VCT340" s="332"/>
      <c r="VCU340" s="418"/>
      <c r="VCV340" s="223"/>
      <c r="VCW340" s="223"/>
      <c r="VCX340" s="333"/>
      <c r="VCY340" s="333"/>
      <c r="VCZ340" s="223"/>
      <c r="VDA340" s="418"/>
      <c r="VDB340" s="418"/>
      <c r="VDC340" s="331"/>
      <c r="VDD340" s="332"/>
      <c r="VDE340" s="418"/>
      <c r="VDF340" s="223"/>
      <c r="VDG340" s="223"/>
      <c r="VDH340" s="333"/>
      <c r="VDI340" s="333"/>
      <c r="VDJ340" s="223"/>
      <c r="VDK340" s="418"/>
      <c r="VDL340" s="418"/>
      <c r="VDM340" s="331"/>
      <c r="VDN340" s="332"/>
      <c r="VDO340" s="418"/>
      <c r="VDP340" s="223"/>
      <c r="VDQ340" s="223"/>
      <c r="VDR340" s="333"/>
      <c r="VDS340" s="333"/>
      <c r="VDT340" s="223"/>
      <c r="VDU340" s="418"/>
      <c r="VDV340" s="418"/>
      <c r="VDW340" s="331"/>
      <c r="VDX340" s="332"/>
      <c r="VDY340" s="418"/>
      <c r="VDZ340" s="223"/>
      <c r="VEA340" s="223"/>
      <c r="VEB340" s="333"/>
      <c r="VEC340" s="333"/>
      <c r="VED340" s="223"/>
      <c r="VEE340" s="418"/>
      <c r="VEF340" s="418"/>
      <c r="VEG340" s="331"/>
      <c r="VEH340" s="332"/>
      <c r="VEI340" s="418"/>
      <c r="VEJ340" s="223"/>
      <c r="VEK340" s="223"/>
      <c r="VEL340" s="333"/>
      <c r="VEM340" s="333"/>
      <c r="VEN340" s="223"/>
      <c r="VEO340" s="418"/>
      <c r="VEP340" s="418"/>
      <c r="VEQ340" s="331"/>
      <c r="VER340" s="332"/>
      <c r="VES340" s="418"/>
      <c r="VET340" s="223"/>
      <c r="VEU340" s="223"/>
      <c r="VEV340" s="333"/>
      <c r="VEW340" s="333"/>
      <c r="VEX340" s="223"/>
      <c r="VEY340" s="418"/>
      <c r="VEZ340" s="418"/>
      <c r="VFA340" s="331"/>
      <c r="VFB340" s="332"/>
      <c r="VFC340" s="418"/>
      <c r="VFD340" s="223"/>
      <c r="VFE340" s="223"/>
      <c r="VFF340" s="333"/>
      <c r="VFG340" s="333"/>
      <c r="VFH340" s="223"/>
      <c r="VFI340" s="418"/>
      <c r="VFJ340" s="418"/>
      <c r="VFK340" s="331"/>
      <c r="VFL340" s="332"/>
      <c r="VFM340" s="418"/>
      <c r="VFN340" s="223"/>
      <c r="VFO340" s="223"/>
      <c r="VFP340" s="333"/>
      <c r="VFQ340" s="333"/>
      <c r="VFR340" s="223"/>
      <c r="VFS340" s="418"/>
      <c r="VFT340" s="418"/>
      <c r="VFU340" s="331"/>
      <c r="VFV340" s="332"/>
      <c r="VFW340" s="418"/>
      <c r="VFX340" s="223"/>
      <c r="VFY340" s="223"/>
      <c r="VFZ340" s="333"/>
      <c r="VGA340" s="333"/>
      <c r="VGB340" s="223"/>
      <c r="VGC340" s="418"/>
      <c r="VGD340" s="418"/>
      <c r="VGE340" s="331"/>
      <c r="VGF340" s="332"/>
      <c r="VGG340" s="418"/>
      <c r="VGH340" s="223"/>
      <c r="VGI340" s="223"/>
      <c r="VGJ340" s="333"/>
      <c r="VGK340" s="333"/>
      <c r="VGL340" s="223"/>
      <c r="VGM340" s="418"/>
      <c r="VGN340" s="418"/>
      <c r="VGO340" s="331"/>
      <c r="VGP340" s="332"/>
      <c r="VGQ340" s="418"/>
      <c r="VGR340" s="223"/>
      <c r="VGS340" s="223"/>
      <c r="VGT340" s="333"/>
      <c r="VGU340" s="333"/>
      <c r="VGV340" s="223"/>
      <c r="VGW340" s="418"/>
      <c r="VGX340" s="418"/>
      <c r="VGY340" s="331"/>
      <c r="VGZ340" s="332"/>
      <c r="VHA340" s="418"/>
      <c r="VHB340" s="223"/>
      <c r="VHC340" s="223"/>
      <c r="VHD340" s="333"/>
      <c r="VHE340" s="333"/>
      <c r="VHF340" s="223"/>
      <c r="VHG340" s="418"/>
      <c r="VHH340" s="418"/>
      <c r="VHI340" s="331"/>
      <c r="VHJ340" s="332"/>
      <c r="VHK340" s="418"/>
      <c r="VHL340" s="223"/>
      <c r="VHM340" s="223"/>
      <c r="VHN340" s="333"/>
      <c r="VHO340" s="333"/>
      <c r="VHP340" s="223"/>
      <c r="VHQ340" s="418"/>
      <c r="VHR340" s="418"/>
      <c r="VHS340" s="331"/>
      <c r="VHT340" s="332"/>
      <c r="VHU340" s="418"/>
      <c r="VHV340" s="223"/>
      <c r="VHW340" s="223"/>
      <c r="VHX340" s="333"/>
      <c r="VHY340" s="333"/>
      <c r="VHZ340" s="223"/>
      <c r="VIA340" s="418"/>
      <c r="VIB340" s="418"/>
      <c r="VIC340" s="331"/>
      <c r="VID340" s="332"/>
      <c r="VIE340" s="418"/>
      <c r="VIF340" s="223"/>
      <c r="VIG340" s="223"/>
      <c r="VIH340" s="333"/>
      <c r="VII340" s="333"/>
      <c r="VIJ340" s="223"/>
      <c r="VIK340" s="418"/>
      <c r="VIL340" s="418"/>
      <c r="VIM340" s="331"/>
      <c r="VIN340" s="332"/>
      <c r="VIO340" s="418"/>
      <c r="VIP340" s="223"/>
      <c r="VIQ340" s="223"/>
      <c r="VIR340" s="333"/>
      <c r="VIS340" s="333"/>
      <c r="VIT340" s="223"/>
      <c r="VIU340" s="418"/>
      <c r="VIV340" s="418"/>
      <c r="VIW340" s="331"/>
      <c r="VIX340" s="332"/>
      <c r="VIY340" s="418"/>
      <c r="VIZ340" s="223"/>
      <c r="VJA340" s="223"/>
      <c r="VJB340" s="333"/>
      <c r="VJC340" s="333"/>
      <c r="VJD340" s="223"/>
      <c r="VJE340" s="418"/>
      <c r="VJF340" s="418"/>
      <c r="VJG340" s="331"/>
      <c r="VJH340" s="332"/>
      <c r="VJI340" s="418"/>
      <c r="VJJ340" s="223"/>
      <c r="VJK340" s="223"/>
      <c r="VJL340" s="333"/>
      <c r="VJM340" s="333"/>
      <c r="VJN340" s="223"/>
      <c r="VJO340" s="418"/>
      <c r="VJP340" s="418"/>
      <c r="VJQ340" s="331"/>
      <c r="VJR340" s="332"/>
      <c r="VJS340" s="418"/>
      <c r="VJT340" s="223"/>
      <c r="VJU340" s="223"/>
      <c r="VJV340" s="333"/>
      <c r="VJW340" s="333"/>
      <c r="VJX340" s="223"/>
      <c r="VJY340" s="418"/>
      <c r="VJZ340" s="418"/>
      <c r="VKA340" s="331"/>
      <c r="VKB340" s="332"/>
      <c r="VKC340" s="418"/>
      <c r="VKD340" s="223"/>
      <c r="VKE340" s="223"/>
      <c r="VKF340" s="333"/>
      <c r="VKG340" s="333"/>
      <c r="VKH340" s="223"/>
      <c r="VKI340" s="418"/>
      <c r="VKJ340" s="418"/>
      <c r="VKK340" s="331"/>
      <c r="VKL340" s="332"/>
      <c r="VKM340" s="418"/>
      <c r="VKN340" s="223"/>
      <c r="VKO340" s="223"/>
      <c r="VKP340" s="333"/>
      <c r="VKQ340" s="333"/>
      <c r="VKR340" s="223"/>
      <c r="VKS340" s="418"/>
      <c r="VKT340" s="418"/>
      <c r="VKU340" s="331"/>
      <c r="VKV340" s="332"/>
      <c r="VKW340" s="418"/>
      <c r="VKX340" s="223"/>
      <c r="VKY340" s="223"/>
      <c r="VKZ340" s="333"/>
      <c r="VLA340" s="333"/>
      <c r="VLB340" s="223"/>
      <c r="VLC340" s="418"/>
      <c r="VLD340" s="418"/>
      <c r="VLE340" s="331"/>
      <c r="VLF340" s="332"/>
      <c r="VLG340" s="418"/>
      <c r="VLH340" s="223"/>
      <c r="VLI340" s="223"/>
      <c r="VLJ340" s="333"/>
      <c r="VLK340" s="333"/>
      <c r="VLL340" s="223"/>
      <c r="VLM340" s="418"/>
      <c r="VLN340" s="418"/>
      <c r="VLO340" s="331"/>
      <c r="VLP340" s="332"/>
      <c r="VLQ340" s="418"/>
      <c r="VLR340" s="223"/>
      <c r="VLS340" s="223"/>
      <c r="VLT340" s="333"/>
      <c r="VLU340" s="333"/>
      <c r="VLV340" s="223"/>
      <c r="VLW340" s="418"/>
      <c r="VLX340" s="418"/>
      <c r="VLY340" s="331"/>
      <c r="VLZ340" s="332"/>
      <c r="VMA340" s="418"/>
      <c r="VMB340" s="223"/>
      <c r="VMC340" s="223"/>
      <c r="VMD340" s="333"/>
      <c r="VME340" s="333"/>
      <c r="VMF340" s="223"/>
      <c r="VMG340" s="418"/>
      <c r="VMH340" s="418"/>
      <c r="VMI340" s="331"/>
      <c r="VMJ340" s="332"/>
      <c r="VMK340" s="418"/>
      <c r="VML340" s="223"/>
      <c r="VMM340" s="223"/>
      <c r="VMN340" s="333"/>
      <c r="VMO340" s="333"/>
      <c r="VMP340" s="223"/>
      <c r="VMQ340" s="418"/>
      <c r="VMR340" s="418"/>
      <c r="VMS340" s="331"/>
      <c r="VMT340" s="332"/>
      <c r="VMU340" s="418"/>
      <c r="VMV340" s="223"/>
      <c r="VMW340" s="223"/>
      <c r="VMX340" s="333"/>
      <c r="VMY340" s="333"/>
      <c r="VMZ340" s="223"/>
      <c r="VNA340" s="418"/>
      <c r="VNB340" s="418"/>
      <c r="VNC340" s="331"/>
      <c r="VND340" s="332"/>
      <c r="VNE340" s="418"/>
      <c r="VNF340" s="223"/>
      <c r="VNG340" s="223"/>
      <c r="VNH340" s="333"/>
      <c r="VNI340" s="333"/>
      <c r="VNJ340" s="223"/>
      <c r="VNK340" s="418"/>
      <c r="VNL340" s="418"/>
      <c r="VNM340" s="331"/>
      <c r="VNN340" s="332"/>
      <c r="VNO340" s="418"/>
      <c r="VNP340" s="223"/>
      <c r="VNQ340" s="223"/>
      <c r="VNR340" s="333"/>
      <c r="VNS340" s="333"/>
      <c r="VNT340" s="223"/>
      <c r="VNU340" s="418"/>
      <c r="VNV340" s="418"/>
      <c r="VNW340" s="331"/>
      <c r="VNX340" s="332"/>
      <c r="VNY340" s="418"/>
      <c r="VNZ340" s="223"/>
      <c r="VOA340" s="223"/>
      <c r="VOB340" s="333"/>
      <c r="VOC340" s="333"/>
      <c r="VOD340" s="223"/>
      <c r="VOE340" s="418"/>
      <c r="VOF340" s="418"/>
      <c r="VOG340" s="331"/>
      <c r="VOH340" s="332"/>
      <c r="VOI340" s="418"/>
      <c r="VOJ340" s="223"/>
      <c r="VOK340" s="223"/>
      <c r="VOL340" s="333"/>
      <c r="VOM340" s="333"/>
      <c r="VON340" s="223"/>
      <c r="VOO340" s="418"/>
      <c r="VOP340" s="418"/>
      <c r="VOQ340" s="331"/>
      <c r="VOR340" s="332"/>
      <c r="VOS340" s="418"/>
      <c r="VOT340" s="223"/>
      <c r="VOU340" s="223"/>
      <c r="VOV340" s="333"/>
      <c r="VOW340" s="333"/>
      <c r="VOX340" s="223"/>
      <c r="VOY340" s="418"/>
      <c r="VOZ340" s="418"/>
      <c r="VPA340" s="331"/>
      <c r="VPB340" s="332"/>
      <c r="VPC340" s="418"/>
      <c r="VPD340" s="223"/>
      <c r="VPE340" s="223"/>
      <c r="VPF340" s="333"/>
      <c r="VPG340" s="333"/>
      <c r="VPH340" s="223"/>
      <c r="VPI340" s="418"/>
      <c r="VPJ340" s="418"/>
      <c r="VPK340" s="331"/>
      <c r="VPL340" s="332"/>
      <c r="VPM340" s="418"/>
      <c r="VPN340" s="223"/>
      <c r="VPO340" s="223"/>
      <c r="VPP340" s="333"/>
      <c r="VPQ340" s="333"/>
      <c r="VPR340" s="223"/>
      <c r="VPS340" s="418"/>
      <c r="VPT340" s="418"/>
      <c r="VPU340" s="331"/>
      <c r="VPV340" s="332"/>
      <c r="VPW340" s="418"/>
      <c r="VPX340" s="223"/>
      <c r="VPY340" s="223"/>
      <c r="VPZ340" s="333"/>
      <c r="VQA340" s="333"/>
      <c r="VQB340" s="223"/>
      <c r="VQC340" s="418"/>
      <c r="VQD340" s="418"/>
      <c r="VQE340" s="331"/>
      <c r="VQF340" s="332"/>
      <c r="VQG340" s="418"/>
      <c r="VQH340" s="223"/>
      <c r="VQI340" s="223"/>
      <c r="VQJ340" s="333"/>
      <c r="VQK340" s="333"/>
      <c r="VQL340" s="223"/>
      <c r="VQM340" s="418"/>
      <c r="VQN340" s="418"/>
      <c r="VQO340" s="331"/>
      <c r="VQP340" s="332"/>
      <c r="VQQ340" s="418"/>
      <c r="VQR340" s="223"/>
      <c r="VQS340" s="223"/>
      <c r="VQT340" s="333"/>
      <c r="VQU340" s="333"/>
      <c r="VQV340" s="223"/>
      <c r="VQW340" s="418"/>
      <c r="VQX340" s="418"/>
      <c r="VQY340" s="331"/>
      <c r="VQZ340" s="332"/>
      <c r="VRA340" s="418"/>
      <c r="VRB340" s="223"/>
      <c r="VRC340" s="223"/>
      <c r="VRD340" s="333"/>
      <c r="VRE340" s="333"/>
      <c r="VRF340" s="223"/>
      <c r="VRG340" s="418"/>
      <c r="VRH340" s="418"/>
      <c r="VRI340" s="331"/>
      <c r="VRJ340" s="332"/>
      <c r="VRK340" s="418"/>
      <c r="VRL340" s="223"/>
      <c r="VRM340" s="223"/>
      <c r="VRN340" s="333"/>
      <c r="VRO340" s="333"/>
      <c r="VRP340" s="223"/>
      <c r="VRQ340" s="418"/>
      <c r="VRR340" s="418"/>
      <c r="VRS340" s="331"/>
      <c r="VRT340" s="332"/>
      <c r="VRU340" s="418"/>
      <c r="VRV340" s="223"/>
      <c r="VRW340" s="223"/>
      <c r="VRX340" s="333"/>
      <c r="VRY340" s="333"/>
      <c r="VRZ340" s="223"/>
      <c r="VSA340" s="418"/>
      <c r="VSB340" s="418"/>
      <c r="VSC340" s="331"/>
      <c r="VSD340" s="332"/>
      <c r="VSE340" s="418"/>
      <c r="VSF340" s="223"/>
      <c r="VSG340" s="223"/>
      <c r="VSH340" s="333"/>
      <c r="VSI340" s="333"/>
      <c r="VSJ340" s="223"/>
      <c r="VSK340" s="418"/>
      <c r="VSL340" s="418"/>
      <c r="VSM340" s="331"/>
      <c r="VSN340" s="332"/>
      <c r="VSO340" s="418"/>
      <c r="VSP340" s="223"/>
      <c r="VSQ340" s="223"/>
      <c r="VSR340" s="333"/>
      <c r="VSS340" s="333"/>
      <c r="VST340" s="223"/>
      <c r="VSU340" s="418"/>
      <c r="VSV340" s="418"/>
      <c r="VSW340" s="331"/>
      <c r="VSX340" s="332"/>
      <c r="VSY340" s="418"/>
      <c r="VSZ340" s="223"/>
      <c r="VTA340" s="223"/>
      <c r="VTB340" s="333"/>
      <c r="VTC340" s="333"/>
      <c r="VTD340" s="223"/>
      <c r="VTE340" s="418"/>
      <c r="VTF340" s="418"/>
      <c r="VTG340" s="331"/>
      <c r="VTH340" s="332"/>
      <c r="VTI340" s="418"/>
      <c r="VTJ340" s="223"/>
      <c r="VTK340" s="223"/>
      <c r="VTL340" s="333"/>
      <c r="VTM340" s="333"/>
      <c r="VTN340" s="223"/>
      <c r="VTO340" s="418"/>
      <c r="VTP340" s="418"/>
      <c r="VTQ340" s="331"/>
      <c r="VTR340" s="332"/>
      <c r="VTS340" s="418"/>
      <c r="VTT340" s="223"/>
      <c r="VTU340" s="223"/>
      <c r="VTV340" s="333"/>
      <c r="VTW340" s="333"/>
      <c r="VTX340" s="223"/>
      <c r="VTY340" s="418"/>
      <c r="VTZ340" s="418"/>
      <c r="VUA340" s="331"/>
      <c r="VUB340" s="332"/>
      <c r="VUC340" s="418"/>
      <c r="VUD340" s="223"/>
      <c r="VUE340" s="223"/>
      <c r="VUF340" s="333"/>
      <c r="VUG340" s="333"/>
      <c r="VUH340" s="223"/>
      <c r="VUI340" s="418"/>
      <c r="VUJ340" s="418"/>
      <c r="VUK340" s="331"/>
      <c r="VUL340" s="332"/>
      <c r="VUM340" s="418"/>
      <c r="VUN340" s="223"/>
      <c r="VUO340" s="223"/>
      <c r="VUP340" s="333"/>
      <c r="VUQ340" s="333"/>
      <c r="VUR340" s="223"/>
      <c r="VUS340" s="418"/>
      <c r="VUT340" s="418"/>
      <c r="VUU340" s="331"/>
      <c r="VUV340" s="332"/>
      <c r="VUW340" s="418"/>
      <c r="VUX340" s="223"/>
      <c r="VUY340" s="223"/>
      <c r="VUZ340" s="333"/>
      <c r="VVA340" s="333"/>
      <c r="VVB340" s="223"/>
      <c r="VVC340" s="418"/>
      <c r="VVD340" s="418"/>
      <c r="VVE340" s="331"/>
      <c r="VVF340" s="332"/>
      <c r="VVG340" s="418"/>
      <c r="VVH340" s="223"/>
      <c r="VVI340" s="223"/>
      <c r="VVJ340" s="333"/>
      <c r="VVK340" s="333"/>
      <c r="VVL340" s="223"/>
      <c r="VVM340" s="418"/>
      <c r="VVN340" s="418"/>
      <c r="VVO340" s="331"/>
      <c r="VVP340" s="332"/>
      <c r="VVQ340" s="418"/>
      <c r="VVR340" s="223"/>
      <c r="VVS340" s="223"/>
      <c r="VVT340" s="333"/>
      <c r="VVU340" s="333"/>
      <c r="VVV340" s="223"/>
      <c r="VVW340" s="418"/>
      <c r="VVX340" s="418"/>
      <c r="VVY340" s="331"/>
      <c r="VVZ340" s="332"/>
      <c r="VWA340" s="418"/>
      <c r="VWB340" s="223"/>
      <c r="VWC340" s="223"/>
      <c r="VWD340" s="333"/>
      <c r="VWE340" s="333"/>
      <c r="VWF340" s="223"/>
      <c r="VWG340" s="418"/>
      <c r="VWH340" s="418"/>
      <c r="VWI340" s="331"/>
      <c r="VWJ340" s="332"/>
      <c r="VWK340" s="418"/>
      <c r="VWL340" s="223"/>
      <c r="VWM340" s="223"/>
      <c r="VWN340" s="333"/>
      <c r="VWO340" s="333"/>
      <c r="VWP340" s="223"/>
      <c r="VWQ340" s="418"/>
      <c r="VWR340" s="418"/>
      <c r="VWS340" s="331"/>
      <c r="VWT340" s="332"/>
      <c r="VWU340" s="418"/>
      <c r="VWV340" s="223"/>
      <c r="VWW340" s="223"/>
      <c r="VWX340" s="333"/>
      <c r="VWY340" s="333"/>
      <c r="VWZ340" s="223"/>
      <c r="VXA340" s="418"/>
      <c r="VXB340" s="418"/>
      <c r="VXC340" s="331"/>
      <c r="VXD340" s="332"/>
      <c r="VXE340" s="418"/>
      <c r="VXF340" s="223"/>
      <c r="VXG340" s="223"/>
      <c r="VXH340" s="333"/>
      <c r="VXI340" s="333"/>
      <c r="VXJ340" s="223"/>
      <c r="VXK340" s="418"/>
      <c r="VXL340" s="418"/>
      <c r="VXM340" s="331"/>
      <c r="VXN340" s="332"/>
      <c r="VXO340" s="418"/>
      <c r="VXP340" s="223"/>
      <c r="VXQ340" s="223"/>
      <c r="VXR340" s="333"/>
      <c r="VXS340" s="333"/>
      <c r="VXT340" s="223"/>
      <c r="VXU340" s="418"/>
      <c r="VXV340" s="418"/>
      <c r="VXW340" s="331"/>
      <c r="VXX340" s="332"/>
      <c r="VXY340" s="418"/>
      <c r="VXZ340" s="223"/>
      <c r="VYA340" s="223"/>
      <c r="VYB340" s="333"/>
      <c r="VYC340" s="333"/>
      <c r="VYD340" s="223"/>
      <c r="VYE340" s="418"/>
      <c r="VYF340" s="418"/>
      <c r="VYG340" s="331"/>
      <c r="VYH340" s="332"/>
      <c r="VYI340" s="418"/>
      <c r="VYJ340" s="223"/>
      <c r="VYK340" s="223"/>
      <c r="VYL340" s="333"/>
      <c r="VYM340" s="333"/>
      <c r="VYN340" s="223"/>
      <c r="VYO340" s="418"/>
      <c r="VYP340" s="418"/>
      <c r="VYQ340" s="331"/>
      <c r="VYR340" s="332"/>
      <c r="VYS340" s="418"/>
      <c r="VYT340" s="223"/>
      <c r="VYU340" s="223"/>
      <c r="VYV340" s="333"/>
      <c r="VYW340" s="333"/>
      <c r="VYX340" s="223"/>
      <c r="VYY340" s="418"/>
      <c r="VYZ340" s="418"/>
      <c r="VZA340" s="331"/>
      <c r="VZB340" s="332"/>
      <c r="VZC340" s="418"/>
      <c r="VZD340" s="223"/>
      <c r="VZE340" s="223"/>
      <c r="VZF340" s="333"/>
      <c r="VZG340" s="333"/>
      <c r="VZH340" s="223"/>
      <c r="VZI340" s="418"/>
      <c r="VZJ340" s="418"/>
      <c r="VZK340" s="331"/>
      <c r="VZL340" s="332"/>
      <c r="VZM340" s="418"/>
      <c r="VZN340" s="223"/>
      <c r="VZO340" s="223"/>
      <c r="VZP340" s="333"/>
      <c r="VZQ340" s="333"/>
      <c r="VZR340" s="223"/>
      <c r="VZS340" s="418"/>
      <c r="VZT340" s="418"/>
      <c r="VZU340" s="331"/>
      <c r="VZV340" s="332"/>
      <c r="VZW340" s="418"/>
      <c r="VZX340" s="223"/>
      <c r="VZY340" s="223"/>
      <c r="VZZ340" s="333"/>
      <c r="WAA340" s="333"/>
      <c r="WAB340" s="223"/>
      <c r="WAC340" s="418"/>
      <c r="WAD340" s="418"/>
      <c r="WAE340" s="331"/>
      <c r="WAF340" s="332"/>
      <c r="WAG340" s="418"/>
      <c r="WAH340" s="223"/>
      <c r="WAI340" s="223"/>
      <c r="WAJ340" s="333"/>
      <c r="WAK340" s="333"/>
      <c r="WAL340" s="223"/>
      <c r="WAM340" s="418"/>
      <c r="WAN340" s="418"/>
      <c r="WAO340" s="331"/>
      <c r="WAP340" s="332"/>
      <c r="WAQ340" s="418"/>
      <c r="WAR340" s="223"/>
      <c r="WAS340" s="223"/>
      <c r="WAT340" s="333"/>
      <c r="WAU340" s="333"/>
      <c r="WAV340" s="223"/>
      <c r="WAW340" s="418"/>
      <c r="WAX340" s="418"/>
      <c r="WAY340" s="331"/>
      <c r="WAZ340" s="332"/>
      <c r="WBA340" s="418"/>
      <c r="WBB340" s="223"/>
      <c r="WBC340" s="223"/>
      <c r="WBD340" s="333"/>
      <c r="WBE340" s="333"/>
      <c r="WBF340" s="223"/>
      <c r="WBG340" s="418"/>
      <c r="WBH340" s="418"/>
      <c r="WBI340" s="331"/>
      <c r="WBJ340" s="332"/>
      <c r="WBK340" s="418"/>
      <c r="WBL340" s="223"/>
      <c r="WBM340" s="223"/>
      <c r="WBN340" s="333"/>
      <c r="WBO340" s="333"/>
      <c r="WBP340" s="223"/>
      <c r="WBQ340" s="418"/>
      <c r="WBR340" s="418"/>
      <c r="WBS340" s="331"/>
      <c r="WBT340" s="332"/>
      <c r="WBU340" s="418"/>
      <c r="WBV340" s="223"/>
      <c r="WBW340" s="223"/>
      <c r="WBX340" s="333"/>
      <c r="WBY340" s="333"/>
      <c r="WBZ340" s="223"/>
      <c r="WCA340" s="418"/>
      <c r="WCB340" s="418"/>
      <c r="WCC340" s="331"/>
      <c r="WCD340" s="332"/>
      <c r="WCE340" s="418"/>
      <c r="WCF340" s="223"/>
      <c r="WCG340" s="223"/>
      <c r="WCH340" s="333"/>
      <c r="WCI340" s="333"/>
      <c r="WCJ340" s="223"/>
      <c r="WCK340" s="418"/>
      <c r="WCL340" s="418"/>
      <c r="WCM340" s="331"/>
      <c r="WCN340" s="332"/>
      <c r="WCO340" s="418"/>
      <c r="WCP340" s="223"/>
      <c r="WCQ340" s="223"/>
      <c r="WCR340" s="333"/>
      <c r="WCS340" s="333"/>
      <c r="WCT340" s="223"/>
      <c r="WCU340" s="418"/>
      <c r="WCV340" s="418"/>
      <c r="WCW340" s="331"/>
      <c r="WCX340" s="332"/>
      <c r="WCY340" s="418"/>
      <c r="WCZ340" s="223"/>
      <c r="WDA340" s="223"/>
      <c r="WDB340" s="333"/>
      <c r="WDC340" s="333"/>
      <c r="WDD340" s="223"/>
      <c r="WDE340" s="418"/>
      <c r="WDF340" s="418"/>
      <c r="WDG340" s="331"/>
      <c r="WDH340" s="332"/>
      <c r="WDI340" s="418"/>
      <c r="WDJ340" s="223"/>
      <c r="WDK340" s="223"/>
      <c r="WDL340" s="333"/>
      <c r="WDM340" s="333"/>
      <c r="WDN340" s="223"/>
      <c r="WDO340" s="418"/>
      <c r="WDP340" s="418"/>
      <c r="WDQ340" s="331"/>
      <c r="WDR340" s="332"/>
      <c r="WDS340" s="418"/>
      <c r="WDT340" s="223"/>
      <c r="WDU340" s="223"/>
      <c r="WDV340" s="333"/>
      <c r="WDW340" s="333"/>
      <c r="WDX340" s="223"/>
      <c r="WDY340" s="418"/>
      <c r="WDZ340" s="418"/>
      <c r="WEA340" s="331"/>
      <c r="WEB340" s="332"/>
      <c r="WEC340" s="418"/>
      <c r="WED340" s="223"/>
      <c r="WEE340" s="223"/>
      <c r="WEF340" s="333"/>
      <c r="WEG340" s="333"/>
      <c r="WEH340" s="223"/>
      <c r="WEI340" s="418"/>
      <c r="WEJ340" s="418"/>
      <c r="WEK340" s="331"/>
      <c r="WEL340" s="332"/>
      <c r="WEM340" s="418"/>
      <c r="WEN340" s="223"/>
      <c r="WEO340" s="223"/>
      <c r="WEP340" s="333"/>
      <c r="WEQ340" s="333"/>
      <c r="WER340" s="223"/>
      <c r="WES340" s="418"/>
      <c r="WET340" s="418"/>
      <c r="WEU340" s="331"/>
      <c r="WEV340" s="332"/>
      <c r="WEW340" s="418"/>
      <c r="WEX340" s="223"/>
      <c r="WEY340" s="223"/>
      <c r="WEZ340" s="333"/>
      <c r="WFA340" s="333"/>
      <c r="WFB340" s="223"/>
      <c r="WFC340" s="418"/>
      <c r="WFD340" s="418"/>
      <c r="WFE340" s="331"/>
      <c r="WFF340" s="332"/>
      <c r="WFG340" s="418"/>
      <c r="WFH340" s="223"/>
      <c r="WFI340" s="223"/>
      <c r="WFJ340" s="333"/>
      <c r="WFK340" s="333"/>
      <c r="WFL340" s="223"/>
      <c r="WFM340" s="418"/>
      <c r="WFN340" s="418"/>
      <c r="WFO340" s="331"/>
      <c r="WFP340" s="332"/>
      <c r="WFQ340" s="418"/>
      <c r="WFR340" s="223"/>
      <c r="WFS340" s="223"/>
      <c r="WFT340" s="333"/>
      <c r="WFU340" s="333"/>
      <c r="WFV340" s="223"/>
      <c r="WFW340" s="418"/>
      <c r="WFX340" s="418"/>
      <c r="WFY340" s="331"/>
      <c r="WFZ340" s="332"/>
      <c r="WGA340" s="418"/>
      <c r="WGB340" s="223"/>
      <c r="WGC340" s="223"/>
      <c r="WGD340" s="333"/>
      <c r="WGE340" s="333"/>
      <c r="WGF340" s="223"/>
      <c r="WGG340" s="418"/>
      <c r="WGH340" s="418"/>
      <c r="WGI340" s="331"/>
      <c r="WGJ340" s="332"/>
      <c r="WGK340" s="418"/>
      <c r="WGL340" s="223"/>
      <c r="WGM340" s="223"/>
      <c r="WGN340" s="333"/>
      <c r="WGO340" s="333"/>
      <c r="WGP340" s="223"/>
      <c r="WGQ340" s="418"/>
      <c r="WGR340" s="418"/>
      <c r="WGS340" s="331"/>
      <c r="WGT340" s="332"/>
      <c r="WGU340" s="418"/>
      <c r="WGV340" s="223"/>
      <c r="WGW340" s="223"/>
      <c r="WGX340" s="333"/>
      <c r="WGY340" s="333"/>
      <c r="WGZ340" s="223"/>
      <c r="WHA340" s="418"/>
      <c r="WHB340" s="418"/>
      <c r="WHC340" s="331"/>
      <c r="WHD340" s="332"/>
      <c r="WHE340" s="418"/>
      <c r="WHF340" s="223"/>
      <c r="WHG340" s="223"/>
      <c r="WHH340" s="333"/>
      <c r="WHI340" s="333"/>
      <c r="WHJ340" s="223"/>
      <c r="WHK340" s="418"/>
      <c r="WHL340" s="418"/>
      <c r="WHM340" s="331"/>
      <c r="WHN340" s="332"/>
      <c r="WHO340" s="418"/>
      <c r="WHP340" s="223"/>
      <c r="WHQ340" s="223"/>
      <c r="WHR340" s="333"/>
      <c r="WHS340" s="333"/>
      <c r="WHT340" s="223"/>
      <c r="WHU340" s="418"/>
      <c r="WHV340" s="418"/>
      <c r="WHW340" s="331"/>
      <c r="WHX340" s="332"/>
      <c r="WHY340" s="418"/>
      <c r="WHZ340" s="223"/>
      <c r="WIA340" s="223"/>
      <c r="WIB340" s="333"/>
      <c r="WIC340" s="333"/>
      <c r="WID340" s="223"/>
      <c r="WIE340" s="418"/>
      <c r="WIF340" s="418"/>
      <c r="WIG340" s="331"/>
      <c r="WIH340" s="332"/>
      <c r="WII340" s="418"/>
      <c r="WIJ340" s="223"/>
      <c r="WIK340" s="223"/>
      <c r="WIL340" s="333"/>
      <c r="WIM340" s="333"/>
      <c r="WIN340" s="223"/>
      <c r="WIO340" s="418"/>
      <c r="WIP340" s="418"/>
      <c r="WIQ340" s="331"/>
      <c r="WIR340" s="332"/>
      <c r="WIS340" s="418"/>
      <c r="WIT340" s="223"/>
      <c r="WIU340" s="223"/>
      <c r="WIV340" s="333"/>
      <c r="WIW340" s="333"/>
      <c r="WIX340" s="223"/>
      <c r="WIY340" s="418"/>
      <c r="WIZ340" s="418"/>
      <c r="WJA340" s="331"/>
      <c r="WJB340" s="332"/>
      <c r="WJC340" s="418"/>
      <c r="WJD340" s="223"/>
      <c r="WJE340" s="223"/>
      <c r="WJF340" s="333"/>
      <c r="WJG340" s="333"/>
      <c r="WJH340" s="223"/>
      <c r="WJI340" s="418"/>
      <c r="WJJ340" s="418"/>
      <c r="WJK340" s="331"/>
      <c r="WJL340" s="332"/>
      <c r="WJM340" s="418"/>
      <c r="WJN340" s="223"/>
      <c r="WJO340" s="223"/>
      <c r="WJP340" s="333"/>
      <c r="WJQ340" s="333"/>
      <c r="WJR340" s="223"/>
      <c r="WJS340" s="418"/>
      <c r="WJT340" s="418"/>
      <c r="WJU340" s="331"/>
      <c r="WJV340" s="332"/>
      <c r="WJW340" s="418"/>
      <c r="WJX340" s="223"/>
      <c r="WJY340" s="223"/>
      <c r="WJZ340" s="333"/>
      <c r="WKA340" s="333"/>
      <c r="WKB340" s="223"/>
      <c r="WKC340" s="418"/>
      <c r="WKD340" s="418"/>
      <c r="WKE340" s="331"/>
      <c r="WKF340" s="332"/>
      <c r="WKG340" s="418"/>
      <c r="WKH340" s="223"/>
      <c r="WKI340" s="223"/>
      <c r="WKJ340" s="333"/>
      <c r="WKK340" s="333"/>
      <c r="WKL340" s="223"/>
      <c r="WKM340" s="418"/>
      <c r="WKN340" s="418"/>
      <c r="WKO340" s="331"/>
      <c r="WKP340" s="332"/>
      <c r="WKQ340" s="418"/>
      <c r="WKR340" s="223"/>
      <c r="WKS340" s="223"/>
      <c r="WKT340" s="333"/>
      <c r="WKU340" s="333"/>
      <c r="WKV340" s="223"/>
      <c r="WKW340" s="418"/>
      <c r="WKX340" s="418"/>
      <c r="WKY340" s="331"/>
      <c r="WKZ340" s="332"/>
      <c r="WLA340" s="418"/>
      <c r="WLB340" s="223"/>
      <c r="WLC340" s="223"/>
      <c r="WLD340" s="333"/>
      <c r="WLE340" s="333"/>
      <c r="WLF340" s="223"/>
      <c r="WLG340" s="418"/>
      <c r="WLH340" s="418"/>
      <c r="WLI340" s="331"/>
      <c r="WLJ340" s="332"/>
      <c r="WLK340" s="418"/>
      <c r="WLL340" s="223"/>
      <c r="WLM340" s="223"/>
      <c r="WLN340" s="333"/>
      <c r="WLO340" s="333"/>
      <c r="WLP340" s="223"/>
      <c r="WLQ340" s="418"/>
      <c r="WLR340" s="418"/>
      <c r="WLS340" s="331"/>
      <c r="WLT340" s="332"/>
      <c r="WLU340" s="418"/>
      <c r="WLV340" s="223"/>
      <c r="WLW340" s="223"/>
      <c r="WLX340" s="333"/>
      <c r="WLY340" s="333"/>
      <c r="WLZ340" s="223"/>
      <c r="WMA340" s="418"/>
      <c r="WMB340" s="418"/>
      <c r="WMC340" s="331"/>
      <c r="WMD340" s="332"/>
      <c r="WME340" s="418"/>
      <c r="WMF340" s="223"/>
      <c r="WMG340" s="223"/>
      <c r="WMH340" s="333"/>
      <c r="WMI340" s="333"/>
      <c r="WMJ340" s="223"/>
      <c r="WMK340" s="418"/>
      <c r="WML340" s="418"/>
      <c r="WMM340" s="331"/>
      <c r="WMN340" s="332"/>
      <c r="WMO340" s="418"/>
      <c r="WMP340" s="223"/>
      <c r="WMQ340" s="223"/>
      <c r="WMR340" s="333"/>
      <c r="WMS340" s="333"/>
      <c r="WMT340" s="223"/>
      <c r="WMU340" s="418"/>
      <c r="WMV340" s="418"/>
      <c r="WMW340" s="331"/>
      <c r="WMX340" s="332"/>
      <c r="WMY340" s="418"/>
      <c r="WMZ340" s="223"/>
      <c r="WNA340" s="223"/>
      <c r="WNB340" s="333"/>
      <c r="WNC340" s="333"/>
      <c r="WND340" s="223"/>
      <c r="WNE340" s="418"/>
      <c r="WNF340" s="418"/>
      <c r="WNG340" s="331"/>
      <c r="WNH340" s="332"/>
      <c r="WNI340" s="418"/>
      <c r="WNJ340" s="223"/>
      <c r="WNK340" s="223"/>
      <c r="WNL340" s="333"/>
      <c r="WNM340" s="333"/>
      <c r="WNN340" s="223"/>
      <c r="WNO340" s="418"/>
      <c r="WNP340" s="418"/>
      <c r="WNQ340" s="331"/>
      <c r="WNR340" s="332"/>
      <c r="WNS340" s="418"/>
      <c r="WNT340" s="223"/>
      <c r="WNU340" s="223"/>
      <c r="WNV340" s="333"/>
      <c r="WNW340" s="333"/>
      <c r="WNX340" s="223"/>
      <c r="WNY340" s="418"/>
      <c r="WNZ340" s="418"/>
      <c r="WOA340" s="331"/>
      <c r="WOB340" s="332"/>
      <c r="WOC340" s="418"/>
      <c r="WOD340" s="223"/>
      <c r="WOE340" s="223"/>
      <c r="WOF340" s="333"/>
      <c r="WOG340" s="333"/>
      <c r="WOH340" s="223"/>
      <c r="WOI340" s="418"/>
      <c r="WOJ340" s="418"/>
      <c r="WOK340" s="331"/>
      <c r="WOL340" s="332"/>
      <c r="WOM340" s="418"/>
      <c r="WON340" s="223"/>
      <c r="WOO340" s="223"/>
      <c r="WOP340" s="333"/>
      <c r="WOQ340" s="333"/>
      <c r="WOR340" s="223"/>
      <c r="WOS340" s="418"/>
      <c r="WOT340" s="418"/>
      <c r="WOU340" s="331"/>
      <c r="WOV340" s="332"/>
      <c r="WOW340" s="418"/>
      <c r="WOX340" s="223"/>
      <c r="WOY340" s="223"/>
      <c r="WOZ340" s="333"/>
      <c r="WPA340" s="333"/>
      <c r="WPB340" s="223"/>
      <c r="WPC340" s="418"/>
      <c r="WPD340" s="418"/>
      <c r="WPE340" s="331"/>
      <c r="WPF340" s="332"/>
      <c r="WPG340" s="418"/>
      <c r="WPH340" s="223"/>
      <c r="WPI340" s="223"/>
      <c r="WPJ340" s="333"/>
      <c r="WPK340" s="333"/>
      <c r="WPL340" s="223"/>
      <c r="WPM340" s="418"/>
      <c r="WPN340" s="418"/>
      <c r="WPO340" s="331"/>
      <c r="WPP340" s="332"/>
      <c r="WPQ340" s="418"/>
      <c r="WPR340" s="223"/>
      <c r="WPS340" s="223"/>
      <c r="WPT340" s="333"/>
      <c r="WPU340" s="333"/>
      <c r="WPV340" s="223"/>
      <c r="WPW340" s="418"/>
      <c r="WPX340" s="418"/>
      <c r="WPY340" s="331"/>
      <c r="WPZ340" s="332"/>
      <c r="WQA340" s="418"/>
      <c r="WQB340" s="223"/>
      <c r="WQC340" s="223"/>
      <c r="WQD340" s="333"/>
      <c r="WQE340" s="333"/>
      <c r="WQF340" s="223"/>
      <c r="WQG340" s="418"/>
      <c r="WQH340" s="418"/>
      <c r="WQI340" s="331"/>
      <c r="WQJ340" s="332"/>
      <c r="WQK340" s="418"/>
      <c r="WQL340" s="223"/>
      <c r="WQM340" s="223"/>
      <c r="WQN340" s="333"/>
      <c r="WQO340" s="333"/>
      <c r="WQP340" s="223"/>
      <c r="WQQ340" s="418"/>
      <c r="WQR340" s="418"/>
      <c r="WQS340" s="331"/>
      <c r="WQT340" s="332"/>
      <c r="WQU340" s="418"/>
      <c r="WQV340" s="223"/>
      <c r="WQW340" s="223"/>
      <c r="WQX340" s="333"/>
      <c r="WQY340" s="333"/>
      <c r="WQZ340" s="223"/>
      <c r="WRA340" s="418"/>
      <c r="WRB340" s="418"/>
      <c r="WRC340" s="331"/>
      <c r="WRD340" s="332"/>
      <c r="WRE340" s="418"/>
      <c r="WRF340" s="223"/>
      <c r="WRG340" s="223"/>
      <c r="WRH340" s="333"/>
      <c r="WRI340" s="333"/>
      <c r="WRJ340" s="223"/>
      <c r="WRK340" s="418"/>
      <c r="WRL340" s="418"/>
      <c r="WRM340" s="331"/>
      <c r="WRN340" s="332"/>
      <c r="WRO340" s="418"/>
      <c r="WRP340" s="223"/>
      <c r="WRQ340" s="223"/>
      <c r="WRR340" s="333"/>
      <c r="WRS340" s="333"/>
      <c r="WRT340" s="223"/>
      <c r="WRU340" s="418"/>
      <c r="WRV340" s="418"/>
      <c r="WRW340" s="331"/>
      <c r="WRX340" s="332"/>
      <c r="WRY340" s="418"/>
      <c r="WRZ340" s="223"/>
      <c r="WSA340" s="223"/>
      <c r="WSB340" s="333"/>
      <c r="WSC340" s="333"/>
      <c r="WSD340" s="223"/>
      <c r="WSE340" s="418"/>
      <c r="WSF340" s="418"/>
      <c r="WSG340" s="331"/>
      <c r="WSH340" s="332"/>
      <c r="WSI340" s="418"/>
      <c r="WSJ340" s="223"/>
      <c r="WSK340" s="223"/>
      <c r="WSL340" s="333"/>
      <c r="WSM340" s="333"/>
      <c r="WSN340" s="223"/>
      <c r="WSO340" s="418"/>
      <c r="WSP340" s="418"/>
      <c r="WSQ340" s="331"/>
      <c r="WSR340" s="332"/>
      <c r="WSS340" s="418"/>
      <c r="WST340" s="223"/>
      <c r="WSU340" s="223"/>
      <c r="WSV340" s="333"/>
      <c r="WSW340" s="333"/>
      <c r="WSX340" s="223"/>
      <c r="WSY340" s="418"/>
      <c r="WSZ340" s="418"/>
      <c r="WTA340" s="331"/>
      <c r="WTB340" s="332"/>
      <c r="WTC340" s="418"/>
      <c r="WTD340" s="223"/>
      <c r="WTE340" s="223"/>
      <c r="WTF340" s="333"/>
      <c r="WTG340" s="333"/>
      <c r="WTH340" s="223"/>
      <c r="WTI340" s="418"/>
      <c r="WTJ340" s="418"/>
      <c r="WTK340" s="331"/>
      <c r="WTL340" s="332"/>
      <c r="WTM340" s="418"/>
      <c r="WTN340" s="223"/>
      <c r="WTO340" s="223"/>
      <c r="WTP340" s="333"/>
      <c r="WTQ340" s="333"/>
      <c r="WTR340" s="223"/>
      <c r="WTS340" s="418"/>
      <c r="WTT340" s="418"/>
      <c r="WTU340" s="331"/>
      <c r="WTV340" s="332"/>
      <c r="WTW340" s="418"/>
      <c r="WTX340" s="223"/>
      <c r="WTY340" s="223"/>
      <c r="WTZ340" s="333"/>
      <c r="WUA340" s="333"/>
      <c r="WUB340" s="223"/>
      <c r="WUC340" s="418"/>
      <c r="WUD340" s="418"/>
      <c r="WUE340" s="331"/>
      <c r="WUF340" s="332"/>
      <c r="WUG340" s="418"/>
      <c r="WUH340" s="223"/>
      <c r="WUI340" s="223"/>
      <c r="WUJ340" s="333"/>
      <c r="WUK340" s="333"/>
      <c r="WUL340" s="223"/>
      <c r="WUM340" s="418"/>
      <c r="WUN340" s="418"/>
      <c r="WUO340" s="331"/>
      <c r="WUP340" s="332"/>
      <c r="WUQ340" s="418"/>
      <c r="WUR340" s="223"/>
      <c r="WUS340" s="223"/>
      <c r="WUT340" s="333"/>
      <c r="WUU340" s="333"/>
      <c r="WUV340" s="223"/>
      <c r="WUW340" s="418"/>
      <c r="WUX340" s="418"/>
      <c r="WUY340" s="331"/>
      <c r="WUZ340" s="332"/>
      <c r="WVA340" s="418"/>
      <c r="WVB340" s="223"/>
      <c r="WVC340" s="223"/>
      <c r="WVD340" s="333"/>
      <c r="WVE340" s="333"/>
      <c r="WVF340" s="223"/>
      <c r="WVG340" s="418"/>
      <c r="WVH340" s="418"/>
      <c r="WVI340" s="331"/>
      <c r="WVJ340" s="332"/>
      <c r="WVK340" s="418"/>
      <c r="WVL340" s="223"/>
      <c r="WVM340" s="223"/>
      <c r="WVN340" s="333"/>
      <c r="WVO340" s="333"/>
      <c r="WVP340" s="223"/>
      <c r="WVQ340" s="418"/>
      <c r="WVR340" s="418"/>
      <c r="WVS340" s="331"/>
      <c r="WVT340" s="332"/>
      <c r="WVU340" s="418"/>
      <c r="WVV340" s="223"/>
      <c r="WVW340" s="223"/>
      <c r="WVX340" s="333"/>
      <c r="WVY340" s="333"/>
      <c r="WVZ340" s="223"/>
      <c r="WWA340" s="418"/>
      <c r="WWB340" s="418"/>
      <c r="WWC340" s="331"/>
      <c r="WWD340" s="332"/>
      <c r="WWE340" s="418"/>
      <c r="WWF340" s="223"/>
      <c r="WWG340" s="223"/>
      <c r="WWH340" s="333"/>
      <c r="WWI340" s="333"/>
      <c r="WWJ340" s="223"/>
      <c r="WWK340" s="418"/>
      <c r="WWL340" s="418"/>
      <c r="WWM340" s="331"/>
      <c r="WWN340" s="332"/>
      <c r="WWO340" s="418"/>
      <c r="WWP340" s="223"/>
      <c r="WWQ340" s="223"/>
      <c r="WWR340" s="333"/>
      <c r="WWS340" s="333"/>
      <c r="WWT340" s="223"/>
      <c r="WWU340" s="418"/>
      <c r="WWV340" s="418"/>
      <c r="WWW340" s="331"/>
      <c r="WWX340" s="332"/>
      <c r="WWY340" s="418"/>
      <c r="WWZ340" s="223"/>
      <c r="WXA340" s="223"/>
      <c r="WXB340" s="333"/>
      <c r="WXC340" s="333"/>
      <c r="WXD340" s="223"/>
      <c r="WXE340" s="418"/>
      <c r="WXF340" s="418"/>
      <c r="WXG340" s="331"/>
      <c r="WXH340" s="332"/>
      <c r="WXI340" s="418"/>
      <c r="WXJ340" s="223"/>
      <c r="WXK340" s="223"/>
      <c r="WXL340" s="333"/>
      <c r="WXM340" s="333"/>
      <c r="WXN340" s="223"/>
      <c r="WXO340" s="418"/>
      <c r="WXP340" s="418"/>
      <c r="WXQ340" s="331"/>
      <c r="WXR340" s="332"/>
      <c r="WXS340" s="418"/>
      <c r="WXT340" s="223"/>
      <c r="WXU340" s="223"/>
      <c r="WXV340" s="333"/>
      <c r="WXW340" s="333"/>
      <c r="WXX340" s="223"/>
      <c r="WXY340" s="418"/>
      <c r="WXZ340" s="418"/>
      <c r="WYA340" s="331"/>
      <c r="WYB340" s="332"/>
      <c r="WYC340" s="418"/>
      <c r="WYD340" s="223"/>
      <c r="WYE340" s="223"/>
      <c r="WYF340" s="333"/>
      <c r="WYG340" s="333"/>
      <c r="WYH340" s="223"/>
      <c r="WYI340" s="418"/>
      <c r="WYJ340" s="418"/>
      <c r="WYK340" s="331"/>
      <c r="WYL340" s="332"/>
      <c r="WYM340" s="418"/>
      <c r="WYN340" s="223"/>
      <c r="WYO340" s="223"/>
      <c r="WYP340" s="333"/>
      <c r="WYQ340" s="333"/>
      <c r="WYR340" s="223"/>
      <c r="WYS340" s="418"/>
      <c r="WYT340" s="418"/>
      <c r="WYU340" s="331"/>
      <c r="WYV340" s="332"/>
      <c r="WYW340" s="418"/>
      <c r="WYX340" s="223"/>
      <c r="WYY340" s="223"/>
      <c r="WYZ340" s="333"/>
      <c r="WZA340" s="333"/>
      <c r="WZB340" s="223"/>
      <c r="WZC340" s="418"/>
      <c r="WZD340" s="418"/>
      <c r="WZE340" s="331"/>
      <c r="WZF340" s="332"/>
      <c r="WZG340" s="418"/>
      <c r="WZH340" s="223"/>
      <c r="WZI340" s="223"/>
      <c r="WZJ340" s="333"/>
      <c r="WZK340" s="333"/>
      <c r="WZL340" s="223"/>
      <c r="WZM340" s="418"/>
      <c r="WZN340" s="418"/>
      <c r="WZO340" s="331"/>
      <c r="WZP340" s="332"/>
      <c r="WZQ340" s="418"/>
      <c r="WZR340" s="223"/>
      <c r="WZS340" s="223"/>
      <c r="WZT340" s="333"/>
      <c r="WZU340" s="333"/>
      <c r="WZV340" s="223"/>
      <c r="WZW340" s="418"/>
      <c r="WZX340" s="418"/>
      <c r="WZY340" s="331"/>
      <c r="WZZ340" s="332"/>
      <c r="XAA340" s="418"/>
      <c r="XAB340" s="223"/>
      <c r="XAC340" s="223"/>
      <c r="XAD340" s="333"/>
      <c r="XAE340" s="333"/>
      <c r="XAF340" s="223"/>
      <c r="XAG340" s="418"/>
      <c r="XAH340" s="418"/>
      <c r="XAI340" s="331"/>
      <c r="XAJ340" s="332"/>
      <c r="XAK340" s="418"/>
      <c r="XAL340" s="223"/>
      <c r="XAM340" s="223"/>
      <c r="XAN340" s="333"/>
      <c r="XAO340" s="333"/>
      <c r="XAP340" s="223"/>
      <c r="XAQ340" s="418"/>
      <c r="XAR340" s="418"/>
      <c r="XAS340" s="331"/>
      <c r="XAT340" s="332"/>
      <c r="XAU340" s="418"/>
      <c r="XAV340" s="223"/>
      <c r="XAW340" s="223"/>
      <c r="XAX340" s="333"/>
      <c r="XAY340" s="333"/>
      <c r="XAZ340" s="223"/>
      <c r="XBA340" s="418"/>
      <c r="XBB340" s="418"/>
      <c r="XBC340" s="331"/>
      <c r="XBD340" s="332"/>
      <c r="XBE340" s="418"/>
      <c r="XBF340" s="223"/>
      <c r="XBG340" s="223"/>
      <c r="XBH340" s="333"/>
      <c r="XBI340" s="333"/>
      <c r="XBJ340" s="223"/>
      <c r="XBK340" s="418"/>
      <c r="XBL340" s="418"/>
      <c r="XBM340" s="331"/>
      <c r="XBN340" s="332"/>
      <c r="XBO340" s="418"/>
      <c r="XBP340" s="223"/>
      <c r="XBQ340" s="223"/>
      <c r="XBR340" s="333"/>
      <c r="XBS340" s="333"/>
      <c r="XBT340" s="223"/>
      <c r="XBU340" s="418"/>
      <c r="XBV340" s="418"/>
      <c r="XBW340" s="331"/>
      <c r="XBX340" s="332"/>
      <c r="XBY340" s="418"/>
      <c r="XBZ340" s="223"/>
      <c r="XCA340" s="223"/>
      <c r="XCB340" s="333"/>
      <c r="XCC340" s="333"/>
      <c r="XCD340" s="223"/>
      <c r="XCE340" s="418"/>
      <c r="XCF340" s="418"/>
      <c r="XCG340" s="331"/>
      <c r="XCH340" s="332"/>
      <c r="XCI340" s="418"/>
      <c r="XCJ340" s="223"/>
      <c r="XCK340" s="223"/>
      <c r="XCL340" s="333"/>
      <c r="XCM340" s="333"/>
      <c r="XCN340" s="223"/>
      <c r="XCO340" s="418"/>
      <c r="XCP340" s="418"/>
      <c r="XCQ340" s="331"/>
      <c r="XCR340" s="332"/>
      <c r="XCS340" s="418"/>
      <c r="XCT340" s="223"/>
      <c r="XCU340" s="223"/>
      <c r="XCV340" s="333"/>
      <c r="XCW340" s="333"/>
      <c r="XCX340" s="223"/>
      <c r="XCY340" s="418"/>
      <c r="XCZ340" s="418"/>
      <c r="XDA340" s="331"/>
      <c r="XDB340" s="332"/>
      <c r="XDC340" s="418"/>
      <c r="XDD340" s="223"/>
      <c r="XDE340" s="223"/>
      <c r="XDF340" s="333"/>
      <c r="XDG340" s="333"/>
      <c r="XDH340" s="223"/>
      <c r="XDI340" s="418"/>
      <c r="XDJ340" s="418"/>
      <c r="XDK340" s="331"/>
      <c r="XDL340" s="332"/>
      <c r="XDM340" s="418"/>
      <c r="XDN340" s="223"/>
      <c r="XDO340" s="223"/>
      <c r="XDP340" s="333"/>
      <c r="XDQ340" s="333"/>
      <c r="XDR340" s="223"/>
      <c r="XDS340" s="418"/>
      <c r="XDT340" s="418"/>
      <c r="XDU340" s="331"/>
      <c r="XDV340" s="332"/>
      <c r="XDW340" s="418"/>
      <c r="XDX340" s="223"/>
      <c r="XDY340" s="223"/>
      <c r="XDZ340" s="333"/>
      <c r="XEA340" s="333"/>
      <c r="XEB340" s="223"/>
      <c r="XEC340" s="418"/>
      <c r="XED340" s="418"/>
      <c r="XEE340" s="331"/>
      <c r="XEF340" s="332"/>
      <c r="XEG340" s="418"/>
      <c r="XEH340" s="223"/>
      <c r="XEI340" s="223"/>
      <c r="XEJ340" s="333"/>
      <c r="XEK340" s="333"/>
      <c r="XEL340" s="223"/>
      <c r="XEM340" s="418"/>
      <c r="XEN340" s="418"/>
      <c r="XEO340" s="331"/>
      <c r="XEP340" s="332"/>
    </row>
    <row r="341" spans="1:16370" s="321" customFormat="1" ht="18.75" customHeight="1">
      <c r="A341" s="75"/>
      <c r="B341" s="75"/>
      <c r="C341" s="92" t="s">
        <v>2194</v>
      </c>
      <c r="D341" s="102" t="s">
        <v>767</v>
      </c>
      <c r="E341" s="75"/>
      <c r="F341" s="326"/>
      <c r="G341" s="326"/>
      <c r="H341" s="326"/>
      <c r="I341" s="77"/>
      <c r="J341" s="326"/>
    </row>
    <row r="342" spans="1:16370" s="321" customFormat="1" ht="18.75" customHeight="1">
      <c r="A342" s="312" t="s">
        <v>902</v>
      </c>
      <c r="B342" s="312" t="s">
        <v>485</v>
      </c>
      <c r="C342" s="312" t="s">
        <v>2195</v>
      </c>
      <c r="D342" s="313" t="s">
        <v>2367</v>
      </c>
      <c r="E342" s="312" t="s">
        <v>486</v>
      </c>
      <c r="F342" s="667">
        <v>1</v>
      </c>
      <c r="G342" s="315"/>
      <c r="H342" s="314">
        <v>8.77</v>
      </c>
      <c r="I342" s="77">
        <f>(H342*(1+$J$5))</f>
        <v>9.89</v>
      </c>
      <c r="J342" s="314">
        <f t="shared" ref="J342:J372" si="71">F342*I342</f>
        <v>9.89</v>
      </c>
    </row>
    <row r="343" spans="1:16370" s="321" customFormat="1" ht="18.75" customHeight="1">
      <c r="A343" s="312" t="s">
        <v>902</v>
      </c>
      <c r="B343" s="312" t="s">
        <v>485</v>
      </c>
      <c r="C343" s="312" t="s">
        <v>2197</v>
      </c>
      <c r="D343" s="313" t="s">
        <v>768</v>
      </c>
      <c r="E343" s="312" t="s">
        <v>486</v>
      </c>
      <c r="F343" s="667">
        <v>54</v>
      </c>
      <c r="G343" s="315"/>
      <c r="H343" s="314">
        <v>0.92</v>
      </c>
      <c r="I343" s="530">
        <f t="shared" si="66"/>
        <v>1.1499999999999999</v>
      </c>
      <c r="J343" s="314">
        <f t="shared" si="71"/>
        <v>62.1</v>
      </c>
    </row>
    <row r="344" spans="1:16370" s="321" customFormat="1" ht="18.75" customHeight="1">
      <c r="A344" s="312" t="s">
        <v>902</v>
      </c>
      <c r="B344" s="312" t="s">
        <v>485</v>
      </c>
      <c r="C344" s="312" t="s">
        <v>2198</v>
      </c>
      <c r="D344" s="313" t="s">
        <v>769</v>
      </c>
      <c r="E344" s="312" t="s">
        <v>486</v>
      </c>
      <c r="F344" s="667">
        <v>2</v>
      </c>
      <c r="G344" s="315"/>
      <c r="H344" s="314">
        <v>140</v>
      </c>
      <c r="I344" s="77">
        <f t="shared" ref="I344:I372" si="72">(H344*(1+$J$5))</f>
        <v>157.88999999999999</v>
      </c>
      <c r="J344" s="314">
        <f t="shared" si="71"/>
        <v>315.77999999999997</v>
      </c>
    </row>
    <row r="345" spans="1:16370" s="321" customFormat="1" ht="18.75" customHeight="1">
      <c r="A345" s="312" t="s">
        <v>162</v>
      </c>
      <c r="B345" s="312" t="s">
        <v>485</v>
      </c>
      <c r="C345" s="312" t="s">
        <v>2199</v>
      </c>
      <c r="D345" s="313" t="s">
        <v>770</v>
      </c>
      <c r="E345" s="312" t="s">
        <v>486</v>
      </c>
      <c r="F345" s="667">
        <v>3</v>
      </c>
      <c r="G345" s="315"/>
      <c r="H345" s="314">
        <v>172</v>
      </c>
      <c r="I345" s="77">
        <f t="shared" si="72"/>
        <v>193.98</v>
      </c>
      <c r="J345" s="314">
        <f t="shared" si="71"/>
        <v>581.94000000000005</v>
      </c>
    </row>
    <row r="346" spans="1:16370" s="321" customFormat="1" ht="18.75" customHeight="1">
      <c r="A346" s="312" t="s">
        <v>902</v>
      </c>
      <c r="B346" s="312" t="s">
        <v>485</v>
      </c>
      <c r="C346" s="312" t="s">
        <v>2200</v>
      </c>
      <c r="D346" s="313" t="s">
        <v>771</v>
      </c>
      <c r="E346" s="312" t="s">
        <v>486</v>
      </c>
      <c r="F346" s="667">
        <v>108</v>
      </c>
      <c r="G346" s="315"/>
      <c r="H346" s="314">
        <v>0.1</v>
      </c>
      <c r="I346" s="77">
        <f t="shared" si="72"/>
        <v>0.11</v>
      </c>
      <c r="J346" s="314">
        <f t="shared" si="71"/>
        <v>11.88</v>
      </c>
    </row>
    <row r="347" spans="1:16370" s="321" customFormat="1" ht="18.75" customHeight="1">
      <c r="A347" s="312" t="s">
        <v>902</v>
      </c>
      <c r="B347" s="312" t="s">
        <v>485</v>
      </c>
      <c r="C347" s="312" t="s">
        <v>2201</v>
      </c>
      <c r="D347" s="313" t="s">
        <v>772</v>
      </c>
      <c r="E347" s="312" t="s">
        <v>486</v>
      </c>
      <c r="F347" s="667">
        <v>1</v>
      </c>
      <c r="G347" s="315"/>
      <c r="H347" s="314">
        <v>2290</v>
      </c>
      <c r="I347" s="77">
        <f t="shared" si="72"/>
        <v>2582.66</v>
      </c>
      <c r="J347" s="314">
        <f t="shared" si="71"/>
        <v>2582.66</v>
      </c>
    </row>
    <row r="348" spans="1:16370" s="321" customFormat="1" ht="18.75" customHeight="1">
      <c r="A348" s="312" t="s">
        <v>902</v>
      </c>
      <c r="B348" s="312" t="s">
        <v>485</v>
      </c>
      <c r="C348" s="312" t="s">
        <v>2202</v>
      </c>
      <c r="D348" s="313" t="s">
        <v>773</v>
      </c>
      <c r="E348" s="312" t="s">
        <v>486</v>
      </c>
      <c r="F348" s="667">
        <v>1</v>
      </c>
      <c r="G348" s="315"/>
      <c r="H348" s="314">
        <v>267</v>
      </c>
      <c r="I348" s="77">
        <f t="shared" si="72"/>
        <v>301.12</v>
      </c>
      <c r="J348" s="314">
        <f t="shared" si="71"/>
        <v>301.12</v>
      </c>
    </row>
    <row r="349" spans="1:16370" s="321" customFormat="1" ht="18.75" customHeight="1">
      <c r="A349" s="312" t="s">
        <v>902</v>
      </c>
      <c r="B349" s="312" t="s">
        <v>485</v>
      </c>
      <c r="C349" s="312" t="s">
        <v>2196</v>
      </c>
      <c r="D349" s="313" t="s">
        <v>704</v>
      </c>
      <c r="E349" s="312" t="s">
        <v>486</v>
      </c>
      <c r="F349" s="667">
        <v>1</v>
      </c>
      <c r="G349" s="315"/>
      <c r="H349" s="314">
        <v>129</v>
      </c>
      <c r="I349" s="77">
        <f t="shared" si="72"/>
        <v>145.49</v>
      </c>
      <c r="J349" s="314">
        <f t="shared" si="71"/>
        <v>145.49</v>
      </c>
    </row>
    <row r="350" spans="1:16370" s="321" customFormat="1" ht="18.75" customHeight="1">
      <c r="A350" s="312" t="s">
        <v>902</v>
      </c>
      <c r="B350" s="312" t="s">
        <v>485</v>
      </c>
      <c r="C350" s="312" t="s">
        <v>2203</v>
      </c>
      <c r="D350" s="313" t="s">
        <v>774</v>
      </c>
      <c r="E350" s="312" t="s">
        <v>486</v>
      </c>
      <c r="F350" s="667">
        <v>1</v>
      </c>
      <c r="G350" s="315"/>
      <c r="H350" s="314">
        <v>1890</v>
      </c>
      <c r="I350" s="77">
        <f t="shared" si="72"/>
        <v>2131.54</v>
      </c>
      <c r="J350" s="314">
        <f t="shared" si="71"/>
        <v>2131.54</v>
      </c>
    </row>
    <row r="351" spans="1:16370" s="321" customFormat="1" ht="18.75" customHeight="1">
      <c r="A351" s="312" t="s">
        <v>902</v>
      </c>
      <c r="B351" s="312" t="s">
        <v>485</v>
      </c>
      <c r="C351" s="312" t="s">
        <v>2204</v>
      </c>
      <c r="D351" s="313" t="s">
        <v>775</v>
      </c>
      <c r="E351" s="312" t="s">
        <v>486</v>
      </c>
      <c r="F351" s="667">
        <v>1</v>
      </c>
      <c r="G351" s="315"/>
      <c r="H351" s="314">
        <v>15</v>
      </c>
      <c r="I351" s="77">
        <f t="shared" si="72"/>
        <v>16.920000000000002</v>
      </c>
      <c r="J351" s="314">
        <f t="shared" si="71"/>
        <v>16.920000000000002</v>
      </c>
    </row>
    <row r="352" spans="1:16370" s="321" customFormat="1" ht="16.5" customHeight="1">
      <c r="A352" s="312" t="s">
        <v>902</v>
      </c>
      <c r="B352" s="312" t="s">
        <v>485</v>
      </c>
      <c r="C352" s="312" t="s">
        <v>2205</v>
      </c>
      <c r="D352" s="313" t="s">
        <v>776</v>
      </c>
      <c r="E352" s="312" t="s">
        <v>486</v>
      </c>
      <c r="F352" s="667">
        <v>1</v>
      </c>
      <c r="G352" s="315"/>
      <c r="H352" s="314">
        <v>228</v>
      </c>
      <c r="I352" s="77">
        <f t="shared" si="72"/>
        <v>257.14</v>
      </c>
      <c r="J352" s="314">
        <f t="shared" si="71"/>
        <v>257.14</v>
      </c>
    </row>
    <row r="353" spans="1:16370" s="321" customFormat="1" ht="18.75" customHeight="1">
      <c r="A353" s="312" t="s">
        <v>902</v>
      </c>
      <c r="B353" s="312" t="s">
        <v>485</v>
      </c>
      <c r="C353" s="312" t="s">
        <v>2206</v>
      </c>
      <c r="D353" s="313" t="s">
        <v>708</v>
      </c>
      <c r="E353" s="312" t="s">
        <v>486</v>
      </c>
      <c r="F353" s="667">
        <v>1</v>
      </c>
      <c r="G353" s="315"/>
      <c r="H353" s="314">
        <v>39</v>
      </c>
      <c r="I353" s="77">
        <f t="shared" si="72"/>
        <v>43.98</v>
      </c>
      <c r="J353" s="314">
        <f t="shared" si="71"/>
        <v>43.98</v>
      </c>
    </row>
    <row r="354" spans="1:16370" s="321" customFormat="1" ht="18.75" customHeight="1">
      <c r="A354" s="312" t="s">
        <v>902</v>
      </c>
      <c r="B354" s="312" t="s">
        <v>485</v>
      </c>
      <c r="C354" s="312" t="s">
        <v>2207</v>
      </c>
      <c r="D354" s="313" t="s">
        <v>704</v>
      </c>
      <c r="E354" s="312" t="s">
        <v>486</v>
      </c>
      <c r="F354" s="667">
        <v>1</v>
      </c>
      <c r="G354" s="315"/>
      <c r="H354" s="314">
        <v>129</v>
      </c>
      <c r="I354" s="77">
        <f t="shared" si="72"/>
        <v>145.49</v>
      </c>
      <c r="J354" s="314">
        <f t="shared" si="71"/>
        <v>145.49</v>
      </c>
    </row>
    <row r="355" spans="1:16370" s="321" customFormat="1" ht="21.75" customHeight="1">
      <c r="A355" s="312">
        <v>83387</v>
      </c>
      <c r="B355" s="312" t="s">
        <v>16</v>
      </c>
      <c r="C355" s="312" t="s">
        <v>2208</v>
      </c>
      <c r="D355" s="313" t="s">
        <v>777</v>
      </c>
      <c r="E355" s="312" t="s">
        <v>486</v>
      </c>
      <c r="F355" s="667">
        <v>28</v>
      </c>
      <c r="G355" s="315"/>
      <c r="H355" s="314">
        <v>5.83</v>
      </c>
      <c r="I355" s="77">
        <f t="shared" si="72"/>
        <v>6.58</v>
      </c>
      <c r="J355" s="314">
        <f t="shared" si="71"/>
        <v>184.24</v>
      </c>
    </row>
    <row r="356" spans="1:16370" s="321" customFormat="1" ht="14.25" customHeight="1">
      <c r="A356" s="312">
        <v>89389</v>
      </c>
      <c r="B356" s="312" t="s">
        <v>16</v>
      </c>
      <c r="C356" s="312" t="s">
        <v>2209</v>
      </c>
      <c r="D356" s="313" t="s">
        <v>778</v>
      </c>
      <c r="E356" s="312" t="s">
        <v>486</v>
      </c>
      <c r="F356" s="667">
        <v>11</v>
      </c>
      <c r="G356" s="315"/>
      <c r="H356" s="314">
        <v>6.39</v>
      </c>
      <c r="I356" s="77">
        <f t="shared" si="72"/>
        <v>7.21</v>
      </c>
      <c r="J356" s="314">
        <f t="shared" si="71"/>
        <v>79.31</v>
      </c>
    </row>
    <row r="357" spans="1:16370" s="321" customFormat="1" ht="18.75" customHeight="1">
      <c r="A357" s="312">
        <v>89385</v>
      </c>
      <c r="B357" s="312" t="s">
        <v>16</v>
      </c>
      <c r="C357" s="312" t="s">
        <v>2210</v>
      </c>
      <c r="D357" s="313" t="s">
        <v>779</v>
      </c>
      <c r="E357" s="312" t="s">
        <v>486</v>
      </c>
      <c r="F357" s="667">
        <v>35</v>
      </c>
      <c r="G357" s="315"/>
      <c r="H357" s="314">
        <v>3.99</v>
      </c>
      <c r="I357" s="77">
        <f t="shared" si="72"/>
        <v>4.5</v>
      </c>
      <c r="J357" s="314">
        <f t="shared" si="71"/>
        <v>157.5</v>
      </c>
    </row>
    <row r="358" spans="1:16370" s="321" customFormat="1" ht="18.75" customHeight="1">
      <c r="A358" s="312" t="s">
        <v>713</v>
      </c>
      <c r="B358" s="312" t="s">
        <v>20</v>
      </c>
      <c r="C358" s="312" t="s">
        <v>2211</v>
      </c>
      <c r="D358" s="313" t="s">
        <v>780</v>
      </c>
      <c r="E358" s="312" t="s">
        <v>486</v>
      </c>
      <c r="F358" s="667">
        <v>83</v>
      </c>
      <c r="G358" s="315"/>
      <c r="H358" s="314">
        <v>0.38</v>
      </c>
      <c r="I358" s="77">
        <f t="shared" si="72"/>
        <v>0.43</v>
      </c>
      <c r="J358" s="314">
        <f t="shared" si="71"/>
        <v>35.69</v>
      </c>
    </row>
    <row r="359" spans="1:16370" s="321" customFormat="1" ht="18.75" customHeight="1">
      <c r="A359" s="312" t="s">
        <v>713</v>
      </c>
      <c r="B359" s="312" t="s">
        <v>20</v>
      </c>
      <c r="C359" s="312" t="s">
        <v>2212</v>
      </c>
      <c r="D359" s="313" t="s">
        <v>781</v>
      </c>
      <c r="E359" s="312" t="s">
        <v>486</v>
      </c>
      <c r="F359" s="667">
        <v>9</v>
      </c>
      <c r="G359" s="315"/>
      <c r="H359" s="314">
        <v>0.38</v>
      </c>
      <c r="I359" s="77">
        <f t="shared" si="72"/>
        <v>0.43</v>
      </c>
      <c r="J359" s="314">
        <f t="shared" si="71"/>
        <v>3.87</v>
      </c>
    </row>
    <row r="360" spans="1:16370" s="321" customFormat="1" ht="18.75" customHeight="1">
      <c r="A360" s="312" t="s">
        <v>712</v>
      </c>
      <c r="B360" s="312" t="s">
        <v>20</v>
      </c>
      <c r="C360" s="312" t="s">
        <v>2213</v>
      </c>
      <c r="D360" s="313" t="s">
        <v>782</v>
      </c>
      <c r="E360" s="312" t="s">
        <v>486</v>
      </c>
      <c r="F360" s="667">
        <v>131</v>
      </c>
      <c r="G360" s="315"/>
      <c r="H360" s="314">
        <v>0.18</v>
      </c>
      <c r="I360" s="77">
        <f t="shared" si="72"/>
        <v>0.2</v>
      </c>
      <c r="J360" s="314">
        <f t="shared" si="71"/>
        <v>26.2</v>
      </c>
    </row>
    <row r="361" spans="1:16370" s="321" customFormat="1" ht="24" customHeight="1">
      <c r="A361" s="312" t="s">
        <v>712</v>
      </c>
      <c r="B361" s="312" t="s">
        <v>20</v>
      </c>
      <c r="C361" s="312" t="s">
        <v>2214</v>
      </c>
      <c r="D361" s="313" t="s">
        <v>783</v>
      </c>
      <c r="E361" s="312" t="s">
        <v>486</v>
      </c>
      <c r="F361" s="667">
        <v>41</v>
      </c>
      <c r="G361" s="315"/>
      <c r="H361" s="314">
        <v>0.18</v>
      </c>
      <c r="I361" s="77">
        <f t="shared" si="72"/>
        <v>0.2</v>
      </c>
      <c r="J361" s="314">
        <f t="shared" si="71"/>
        <v>8.1999999999999993</v>
      </c>
    </row>
    <row r="362" spans="1:16370" s="321" customFormat="1" ht="18.75" customHeight="1">
      <c r="A362" s="312" t="s">
        <v>784</v>
      </c>
      <c r="B362" s="312" t="s">
        <v>20</v>
      </c>
      <c r="C362" s="312" t="s">
        <v>2215</v>
      </c>
      <c r="D362" s="313" t="s">
        <v>785</v>
      </c>
      <c r="E362" s="312" t="s">
        <v>486</v>
      </c>
      <c r="F362" s="667">
        <v>131</v>
      </c>
      <c r="G362" s="315"/>
      <c r="H362" s="314">
        <v>0.15</v>
      </c>
      <c r="I362" s="77">
        <f t="shared" si="72"/>
        <v>0.17</v>
      </c>
      <c r="J362" s="314">
        <f t="shared" si="71"/>
        <v>22.27</v>
      </c>
    </row>
    <row r="363" spans="1:16370" s="321" customFormat="1" ht="18.75" customHeight="1">
      <c r="A363" s="312" t="s">
        <v>784</v>
      </c>
      <c r="B363" s="312" t="s">
        <v>20</v>
      </c>
      <c r="C363" s="312" t="s">
        <v>2216</v>
      </c>
      <c r="D363" s="313" t="s">
        <v>786</v>
      </c>
      <c r="E363" s="312" t="s">
        <v>486</v>
      </c>
      <c r="F363" s="667">
        <v>41</v>
      </c>
      <c r="G363" s="315"/>
      <c r="H363" s="314">
        <v>0.15</v>
      </c>
      <c r="I363" s="77">
        <f t="shared" si="72"/>
        <v>0.17</v>
      </c>
      <c r="J363" s="314">
        <f t="shared" si="71"/>
        <v>6.97</v>
      </c>
    </row>
    <row r="364" spans="1:16370" s="321" customFormat="1" ht="18.75" customHeight="1">
      <c r="A364" s="312">
        <v>4332</v>
      </c>
      <c r="B364" s="312" t="s">
        <v>16</v>
      </c>
      <c r="C364" s="312" t="s">
        <v>2217</v>
      </c>
      <c r="D364" s="313" t="s">
        <v>787</v>
      </c>
      <c r="E364" s="312" t="s">
        <v>486</v>
      </c>
      <c r="F364" s="667">
        <v>6</v>
      </c>
      <c r="G364" s="315"/>
      <c r="H364" s="314">
        <v>0.48</v>
      </c>
      <c r="I364" s="77">
        <f t="shared" si="72"/>
        <v>0.54</v>
      </c>
      <c r="J364" s="314">
        <f t="shared" si="71"/>
        <v>3.24</v>
      </c>
    </row>
    <row r="365" spans="1:16370" s="321" customFormat="1" ht="18.75" customHeight="1">
      <c r="A365" s="312">
        <v>4332</v>
      </c>
      <c r="B365" s="312" t="s">
        <v>16</v>
      </c>
      <c r="C365" s="312" t="s">
        <v>2218</v>
      </c>
      <c r="D365" s="313" t="s">
        <v>788</v>
      </c>
      <c r="E365" s="312" t="s">
        <v>486</v>
      </c>
      <c r="F365" s="667">
        <v>3</v>
      </c>
      <c r="G365" s="315"/>
      <c r="H365" s="314">
        <v>0.48</v>
      </c>
      <c r="I365" s="77">
        <f t="shared" si="72"/>
        <v>0.54</v>
      </c>
      <c r="J365" s="314">
        <f t="shared" si="71"/>
        <v>1.62</v>
      </c>
    </row>
    <row r="366" spans="1:16370" s="321" customFormat="1" ht="18.75" customHeight="1">
      <c r="A366" s="312" t="s">
        <v>902</v>
      </c>
      <c r="B366" s="312" t="s">
        <v>485</v>
      </c>
      <c r="C366" s="312" t="s">
        <v>2219</v>
      </c>
      <c r="D366" s="313" t="s">
        <v>789</v>
      </c>
      <c r="E366" s="312" t="s">
        <v>486</v>
      </c>
      <c r="F366" s="667">
        <v>48</v>
      </c>
      <c r="G366" s="315"/>
      <c r="H366" s="314">
        <v>0.1</v>
      </c>
      <c r="I366" s="77">
        <f t="shared" si="72"/>
        <v>0.11</v>
      </c>
      <c r="J366" s="314">
        <f t="shared" si="71"/>
        <v>5.28</v>
      </c>
    </row>
    <row r="367" spans="1:16370" s="209" customFormat="1" ht="18.75" customHeight="1">
      <c r="A367" s="312">
        <v>14148</v>
      </c>
      <c r="B367" s="312" t="s">
        <v>16</v>
      </c>
      <c r="C367" s="312" t="s">
        <v>2220</v>
      </c>
      <c r="D367" s="313" t="s">
        <v>790</v>
      </c>
      <c r="E367" s="312" t="s">
        <v>486</v>
      </c>
      <c r="F367" s="667">
        <v>59</v>
      </c>
      <c r="G367" s="315"/>
      <c r="H367" s="314">
        <v>1.04</v>
      </c>
      <c r="I367" s="77">
        <f t="shared" si="72"/>
        <v>1.17</v>
      </c>
      <c r="J367" s="314">
        <f t="shared" si="71"/>
        <v>69.03</v>
      </c>
      <c r="K367" s="418"/>
      <c r="L367" s="223"/>
      <c r="M367" s="223"/>
      <c r="N367" s="333"/>
      <c r="O367" s="333"/>
      <c r="P367" s="223"/>
      <c r="Q367" s="418"/>
      <c r="R367" s="418"/>
      <c r="S367" s="331"/>
      <c r="T367" s="332"/>
      <c r="U367" s="418"/>
      <c r="V367" s="223"/>
      <c r="W367" s="223"/>
      <c r="X367" s="333"/>
      <c r="Y367" s="333"/>
      <c r="Z367" s="223"/>
      <c r="AA367" s="418"/>
      <c r="AB367" s="418"/>
      <c r="AC367" s="331"/>
      <c r="AD367" s="332"/>
      <c r="AE367" s="418"/>
      <c r="AF367" s="223"/>
      <c r="AG367" s="223"/>
      <c r="AH367" s="333"/>
      <c r="AI367" s="333"/>
      <c r="AJ367" s="223"/>
      <c r="AK367" s="418"/>
      <c r="AL367" s="418"/>
      <c r="AM367" s="331"/>
      <c r="AN367" s="332"/>
      <c r="AO367" s="418"/>
      <c r="AP367" s="223"/>
      <c r="AQ367" s="223"/>
      <c r="AR367" s="333"/>
      <c r="AS367" s="333"/>
      <c r="AT367" s="223"/>
      <c r="AU367" s="418"/>
      <c r="AV367" s="418"/>
      <c r="AW367" s="331"/>
      <c r="AX367" s="332"/>
      <c r="AY367" s="418"/>
      <c r="AZ367" s="223"/>
      <c r="BA367" s="223"/>
      <c r="BB367" s="333"/>
      <c r="BC367" s="333"/>
      <c r="BD367" s="223"/>
      <c r="BE367" s="418"/>
      <c r="BF367" s="418"/>
      <c r="BG367" s="331"/>
      <c r="BH367" s="332"/>
      <c r="BI367" s="418"/>
      <c r="BJ367" s="223"/>
      <c r="BK367" s="223"/>
      <c r="BL367" s="333"/>
      <c r="BM367" s="333"/>
      <c r="BN367" s="223"/>
      <c r="BO367" s="418"/>
      <c r="BP367" s="418"/>
      <c r="BQ367" s="331"/>
      <c r="BR367" s="332"/>
      <c r="BS367" s="418"/>
      <c r="BT367" s="223"/>
      <c r="BU367" s="223"/>
      <c r="BV367" s="333"/>
      <c r="BW367" s="333"/>
      <c r="BX367" s="223"/>
      <c r="BY367" s="418"/>
      <c r="BZ367" s="418"/>
      <c r="CA367" s="331"/>
      <c r="CB367" s="332"/>
      <c r="CC367" s="418"/>
      <c r="CD367" s="223"/>
      <c r="CE367" s="223"/>
      <c r="CF367" s="333"/>
      <c r="CG367" s="333"/>
      <c r="CH367" s="223"/>
      <c r="CI367" s="418"/>
      <c r="CJ367" s="418"/>
      <c r="CK367" s="331"/>
      <c r="CL367" s="332"/>
      <c r="CM367" s="418"/>
      <c r="CN367" s="223"/>
      <c r="CO367" s="223"/>
      <c r="CP367" s="333"/>
      <c r="CQ367" s="333"/>
      <c r="CR367" s="223"/>
      <c r="CS367" s="418"/>
      <c r="CT367" s="418"/>
      <c r="CU367" s="331"/>
      <c r="CV367" s="332"/>
      <c r="CW367" s="418"/>
      <c r="CX367" s="223"/>
      <c r="CY367" s="223"/>
      <c r="CZ367" s="333"/>
      <c r="DA367" s="333"/>
      <c r="DB367" s="223"/>
      <c r="DC367" s="418"/>
      <c r="DD367" s="418"/>
      <c r="DE367" s="331"/>
      <c r="DF367" s="332"/>
      <c r="DG367" s="418"/>
      <c r="DH367" s="223"/>
      <c r="DI367" s="223"/>
      <c r="DJ367" s="333"/>
      <c r="DK367" s="333"/>
      <c r="DL367" s="223"/>
      <c r="DM367" s="418"/>
      <c r="DN367" s="418"/>
      <c r="DO367" s="331"/>
      <c r="DP367" s="332"/>
      <c r="DQ367" s="418"/>
      <c r="DR367" s="223"/>
      <c r="DS367" s="223"/>
      <c r="DT367" s="333"/>
      <c r="DU367" s="333"/>
      <c r="DV367" s="223"/>
      <c r="DW367" s="418"/>
      <c r="DX367" s="418"/>
      <c r="DY367" s="331"/>
      <c r="DZ367" s="332"/>
      <c r="EA367" s="418"/>
      <c r="EB367" s="223"/>
      <c r="EC367" s="223"/>
      <c r="ED367" s="333"/>
      <c r="EE367" s="333"/>
      <c r="EF367" s="223"/>
      <c r="EG367" s="418"/>
      <c r="EH367" s="418"/>
      <c r="EI367" s="331"/>
      <c r="EJ367" s="332"/>
      <c r="EK367" s="418"/>
      <c r="EL367" s="223"/>
      <c r="EM367" s="223"/>
      <c r="EN367" s="333"/>
      <c r="EO367" s="333"/>
      <c r="EP367" s="223"/>
      <c r="EQ367" s="418"/>
      <c r="ER367" s="418"/>
      <c r="ES367" s="331"/>
      <c r="ET367" s="332"/>
      <c r="EU367" s="418"/>
      <c r="EV367" s="223"/>
      <c r="EW367" s="223"/>
      <c r="EX367" s="333"/>
      <c r="EY367" s="333"/>
      <c r="EZ367" s="223"/>
      <c r="FA367" s="418"/>
      <c r="FB367" s="418"/>
      <c r="FC367" s="331"/>
      <c r="FD367" s="332"/>
      <c r="FE367" s="418"/>
      <c r="FF367" s="223"/>
      <c r="FG367" s="223"/>
      <c r="FH367" s="333"/>
      <c r="FI367" s="333"/>
      <c r="FJ367" s="223"/>
      <c r="FK367" s="418"/>
      <c r="FL367" s="418"/>
      <c r="FM367" s="331"/>
      <c r="FN367" s="332"/>
      <c r="FO367" s="418"/>
      <c r="FP367" s="223"/>
      <c r="FQ367" s="223"/>
      <c r="FR367" s="333"/>
      <c r="FS367" s="333"/>
      <c r="FT367" s="223"/>
      <c r="FU367" s="418"/>
      <c r="FV367" s="418"/>
      <c r="FW367" s="331"/>
      <c r="FX367" s="332"/>
      <c r="FY367" s="418"/>
      <c r="FZ367" s="223"/>
      <c r="GA367" s="223"/>
      <c r="GB367" s="333"/>
      <c r="GC367" s="333"/>
      <c r="GD367" s="223"/>
      <c r="GE367" s="418"/>
      <c r="GF367" s="418"/>
      <c r="GG367" s="331"/>
      <c r="GH367" s="332"/>
      <c r="GI367" s="418"/>
      <c r="GJ367" s="223"/>
      <c r="GK367" s="223"/>
      <c r="GL367" s="333"/>
      <c r="GM367" s="333"/>
      <c r="GN367" s="223"/>
      <c r="GO367" s="418"/>
      <c r="GP367" s="418"/>
      <c r="GQ367" s="331"/>
      <c r="GR367" s="332"/>
      <c r="GS367" s="418"/>
      <c r="GT367" s="223"/>
      <c r="GU367" s="223"/>
      <c r="GV367" s="333"/>
      <c r="GW367" s="333"/>
      <c r="GX367" s="223"/>
      <c r="GY367" s="418"/>
      <c r="GZ367" s="418"/>
      <c r="HA367" s="331"/>
      <c r="HB367" s="332"/>
      <c r="HC367" s="418"/>
      <c r="HD367" s="223"/>
      <c r="HE367" s="223"/>
      <c r="HF367" s="333"/>
      <c r="HG367" s="333"/>
      <c r="HH367" s="223"/>
      <c r="HI367" s="418"/>
      <c r="HJ367" s="418"/>
      <c r="HK367" s="331"/>
      <c r="HL367" s="332"/>
      <c r="HM367" s="418"/>
      <c r="HN367" s="223"/>
      <c r="HO367" s="223"/>
      <c r="HP367" s="333"/>
      <c r="HQ367" s="333"/>
      <c r="HR367" s="223"/>
      <c r="HS367" s="418"/>
      <c r="HT367" s="418"/>
      <c r="HU367" s="331"/>
      <c r="HV367" s="332"/>
      <c r="HW367" s="418"/>
      <c r="HX367" s="223"/>
      <c r="HY367" s="223"/>
      <c r="HZ367" s="333"/>
      <c r="IA367" s="333"/>
      <c r="IB367" s="223"/>
      <c r="IC367" s="418"/>
      <c r="ID367" s="418"/>
      <c r="IE367" s="331"/>
      <c r="IF367" s="332"/>
      <c r="IG367" s="418"/>
      <c r="IH367" s="223"/>
      <c r="II367" s="223"/>
      <c r="IJ367" s="333"/>
      <c r="IK367" s="333"/>
      <c r="IL367" s="223"/>
      <c r="IM367" s="418"/>
      <c r="IN367" s="418"/>
      <c r="IO367" s="331"/>
      <c r="IP367" s="332"/>
      <c r="IQ367" s="418"/>
      <c r="IR367" s="223"/>
      <c r="IS367" s="223"/>
      <c r="IT367" s="333"/>
      <c r="IU367" s="333"/>
      <c r="IV367" s="223"/>
      <c r="IW367" s="418"/>
      <c r="IX367" s="418"/>
      <c r="IY367" s="331"/>
      <c r="IZ367" s="332"/>
      <c r="JA367" s="418"/>
      <c r="JB367" s="223"/>
      <c r="JC367" s="223"/>
      <c r="JD367" s="333"/>
      <c r="JE367" s="333"/>
      <c r="JF367" s="223"/>
      <c r="JG367" s="418"/>
      <c r="JH367" s="418"/>
      <c r="JI367" s="331"/>
      <c r="JJ367" s="332"/>
      <c r="JK367" s="418"/>
      <c r="JL367" s="223"/>
      <c r="JM367" s="223"/>
      <c r="JN367" s="333"/>
      <c r="JO367" s="333"/>
      <c r="JP367" s="223"/>
      <c r="JQ367" s="418"/>
      <c r="JR367" s="418"/>
      <c r="JS367" s="331"/>
      <c r="JT367" s="332"/>
      <c r="JU367" s="418"/>
      <c r="JV367" s="223"/>
      <c r="JW367" s="223"/>
      <c r="JX367" s="333"/>
      <c r="JY367" s="333"/>
      <c r="JZ367" s="223"/>
      <c r="KA367" s="418"/>
      <c r="KB367" s="418"/>
      <c r="KC367" s="331"/>
      <c r="KD367" s="332"/>
      <c r="KE367" s="418"/>
      <c r="KF367" s="223"/>
      <c r="KG367" s="223"/>
      <c r="KH367" s="333"/>
      <c r="KI367" s="333"/>
      <c r="KJ367" s="223"/>
      <c r="KK367" s="418"/>
      <c r="KL367" s="418"/>
      <c r="KM367" s="331"/>
      <c r="KN367" s="332"/>
      <c r="KO367" s="418"/>
      <c r="KP367" s="223"/>
      <c r="KQ367" s="223"/>
      <c r="KR367" s="333"/>
      <c r="KS367" s="333"/>
      <c r="KT367" s="223"/>
      <c r="KU367" s="418"/>
      <c r="KV367" s="418"/>
      <c r="KW367" s="331"/>
      <c r="KX367" s="332"/>
      <c r="KY367" s="418"/>
      <c r="KZ367" s="223"/>
      <c r="LA367" s="223"/>
      <c r="LB367" s="333"/>
      <c r="LC367" s="333"/>
      <c r="LD367" s="223"/>
      <c r="LE367" s="418"/>
      <c r="LF367" s="418"/>
      <c r="LG367" s="331"/>
      <c r="LH367" s="332"/>
      <c r="LI367" s="418"/>
      <c r="LJ367" s="223"/>
      <c r="LK367" s="223"/>
      <c r="LL367" s="333"/>
      <c r="LM367" s="333"/>
      <c r="LN367" s="223"/>
      <c r="LO367" s="418"/>
      <c r="LP367" s="418"/>
      <c r="LQ367" s="331"/>
      <c r="LR367" s="332"/>
      <c r="LS367" s="418"/>
      <c r="LT367" s="223"/>
      <c r="LU367" s="223"/>
      <c r="LV367" s="333"/>
      <c r="LW367" s="333"/>
      <c r="LX367" s="223"/>
      <c r="LY367" s="418"/>
      <c r="LZ367" s="418"/>
      <c r="MA367" s="331"/>
      <c r="MB367" s="332"/>
      <c r="MC367" s="418"/>
      <c r="MD367" s="223"/>
      <c r="ME367" s="223"/>
      <c r="MF367" s="333"/>
      <c r="MG367" s="333"/>
      <c r="MH367" s="223"/>
      <c r="MI367" s="418"/>
      <c r="MJ367" s="418"/>
      <c r="MK367" s="331"/>
      <c r="ML367" s="332"/>
      <c r="MM367" s="418"/>
      <c r="MN367" s="223"/>
      <c r="MO367" s="223"/>
      <c r="MP367" s="333"/>
      <c r="MQ367" s="333"/>
      <c r="MR367" s="223"/>
      <c r="MS367" s="418"/>
      <c r="MT367" s="418"/>
      <c r="MU367" s="331"/>
      <c r="MV367" s="332"/>
      <c r="MW367" s="418"/>
      <c r="MX367" s="223"/>
      <c r="MY367" s="223"/>
      <c r="MZ367" s="333"/>
      <c r="NA367" s="333"/>
      <c r="NB367" s="223"/>
      <c r="NC367" s="418"/>
      <c r="ND367" s="418"/>
      <c r="NE367" s="331"/>
      <c r="NF367" s="332"/>
      <c r="NG367" s="418"/>
      <c r="NH367" s="223"/>
      <c r="NI367" s="223"/>
      <c r="NJ367" s="333"/>
      <c r="NK367" s="333"/>
      <c r="NL367" s="223"/>
      <c r="NM367" s="418"/>
      <c r="NN367" s="418"/>
      <c r="NO367" s="331"/>
      <c r="NP367" s="332"/>
      <c r="NQ367" s="418"/>
      <c r="NR367" s="223"/>
      <c r="NS367" s="223"/>
      <c r="NT367" s="333"/>
      <c r="NU367" s="333"/>
      <c r="NV367" s="223"/>
      <c r="NW367" s="418"/>
      <c r="NX367" s="418"/>
      <c r="NY367" s="331"/>
      <c r="NZ367" s="332"/>
      <c r="OA367" s="418"/>
      <c r="OB367" s="223"/>
      <c r="OC367" s="223"/>
      <c r="OD367" s="333"/>
      <c r="OE367" s="333"/>
      <c r="OF367" s="223"/>
      <c r="OG367" s="418"/>
      <c r="OH367" s="418"/>
      <c r="OI367" s="331"/>
      <c r="OJ367" s="332"/>
      <c r="OK367" s="418"/>
      <c r="OL367" s="223"/>
      <c r="OM367" s="223"/>
      <c r="ON367" s="333"/>
      <c r="OO367" s="333"/>
      <c r="OP367" s="223"/>
      <c r="OQ367" s="418"/>
      <c r="OR367" s="418"/>
      <c r="OS367" s="331"/>
      <c r="OT367" s="332"/>
      <c r="OU367" s="418"/>
      <c r="OV367" s="223"/>
      <c r="OW367" s="223"/>
      <c r="OX367" s="333"/>
      <c r="OY367" s="333"/>
      <c r="OZ367" s="223"/>
      <c r="PA367" s="418"/>
      <c r="PB367" s="418"/>
      <c r="PC367" s="331"/>
      <c r="PD367" s="332"/>
      <c r="PE367" s="418"/>
      <c r="PF367" s="223"/>
      <c r="PG367" s="223"/>
      <c r="PH367" s="333"/>
      <c r="PI367" s="333"/>
      <c r="PJ367" s="223"/>
      <c r="PK367" s="418"/>
      <c r="PL367" s="418"/>
      <c r="PM367" s="331"/>
      <c r="PN367" s="332"/>
      <c r="PO367" s="418"/>
      <c r="PP367" s="223"/>
      <c r="PQ367" s="223"/>
      <c r="PR367" s="333"/>
      <c r="PS367" s="333"/>
      <c r="PT367" s="223"/>
      <c r="PU367" s="418"/>
      <c r="PV367" s="418"/>
      <c r="PW367" s="331"/>
      <c r="PX367" s="332"/>
      <c r="PY367" s="418"/>
      <c r="PZ367" s="223"/>
      <c r="QA367" s="223"/>
      <c r="QB367" s="333"/>
      <c r="QC367" s="333"/>
      <c r="QD367" s="223"/>
      <c r="QE367" s="418"/>
      <c r="QF367" s="418"/>
      <c r="QG367" s="331"/>
      <c r="QH367" s="332"/>
      <c r="QI367" s="418"/>
      <c r="QJ367" s="223"/>
      <c r="QK367" s="223"/>
      <c r="QL367" s="333"/>
      <c r="QM367" s="333"/>
      <c r="QN367" s="223"/>
      <c r="QO367" s="418"/>
      <c r="QP367" s="418"/>
      <c r="QQ367" s="331"/>
      <c r="QR367" s="332"/>
      <c r="QS367" s="418"/>
      <c r="QT367" s="223"/>
      <c r="QU367" s="223"/>
      <c r="QV367" s="333"/>
      <c r="QW367" s="333"/>
      <c r="QX367" s="223"/>
      <c r="QY367" s="418"/>
      <c r="QZ367" s="418"/>
      <c r="RA367" s="331"/>
      <c r="RB367" s="332"/>
      <c r="RC367" s="418"/>
      <c r="RD367" s="223"/>
      <c r="RE367" s="223"/>
      <c r="RF367" s="333"/>
      <c r="RG367" s="333"/>
      <c r="RH367" s="223"/>
      <c r="RI367" s="418"/>
      <c r="RJ367" s="418"/>
      <c r="RK367" s="331"/>
      <c r="RL367" s="332"/>
      <c r="RM367" s="418"/>
      <c r="RN367" s="223"/>
      <c r="RO367" s="223"/>
      <c r="RP367" s="333"/>
      <c r="RQ367" s="333"/>
      <c r="RR367" s="223"/>
      <c r="RS367" s="418"/>
      <c r="RT367" s="418"/>
      <c r="RU367" s="331"/>
      <c r="RV367" s="332"/>
      <c r="RW367" s="418"/>
      <c r="RX367" s="223"/>
      <c r="RY367" s="223"/>
      <c r="RZ367" s="333"/>
      <c r="SA367" s="333"/>
      <c r="SB367" s="223"/>
      <c r="SC367" s="418"/>
      <c r="SD367" s="418"/>
      <c r="SE367" s="331"/>
      <c r="SF367" s="332"/>
      <c r="SG367" s="418"/>
      <c r="SH367" s="223"/>
      <c r="SI367" s="223"/>
      <c r="SJ367" s="333"/>
      <c r="SK367" s="333"/>
      <c r="SL367" s="223"/>
      <c r="SM367" s="418"/>
      <c r="SN367" s="418"/>
      <c r="SO367" s="331"/>
      <c r="SP367" s="332"/>
      <c r="SQ367" s="418"/>
      <c r="SR367" s="223"/>
      <c r="SS367" s="223"/>
      <c r="ST367" s="333"/>
      <c r="SU367" s="333"/>
      <c r="SV367" s="223"/>
      <c r="SW367" s="418"/>
      <c r="SX367" s="418"/>
      <c r="SY367" s="331"/>
      <c r="SZ367" s="332"/>
      <c r="TA367" s="418"/>
      <c r="TB367" s="223"/>
      <c r="TC367" s="223"/>
      <c r="TD367" s="333"/>
      <c r="TE367" s="333"/>
      <c r="TF367" s="223"/>
      <c r="TG367" s="418"/>
      <c r="TH367" s="418"/>
      <c r="TI367" s="331"/>
      <c r="TJ367" s="332"/>
      <c r="TK367" s="418"/>
      <c r="TL367" s="223"/>
      <c r="TM367" s="223"/>
      <c r="TN367" s="333"/>
      <c r="TO367" s="333"/>
      <c r="TP367" s="223"/>
      <c r="TQ367" s="418"/>
      <c r="TR367" s="418"/>
      <c r="TS367" s="331"/>
      <c r="TT367" s="332"/>
      <c r="TU367" s="418"/>
      <c r="TV367" s="223"/>
      <c r="TW367" s="223"/>
      <c r="TX367" s="333"/>
      <c r="TY367" s="333"/>
      <c r="TZ367" s="223"/>
      <c r="UA367" s="418"/>
      <c r="UB367" s="418"/>
      <c r="UC367" s="331"/>
      <c r="UD367" s="332"/>
      <c r="UE367" s="418"/>
      <c r="UF367" s="223"/>
      <c r="UG367" s="223"/>
      <c r="UH367" s="333"/>
      <c r="UI367" s="333"/>
      <c r="UJ367" s="223"/>
      <c r="UK367" s="418"/>
      <c r="UL367" s="418"/>
      <c r="UM367" s="331"/>
      <c r="UN367" s="332"/>
      <c r="UO367" s="418"/>
      <c r="UP367" s="223"/>
      <c r="UQ367" s="223"/>
      <c r="UR367" s="333"/>
      <c r="US367" s="333"/>
      <c r="UT367" s="223"/>
      <c r="UU367" s="418"/>
      <c r="UV367" s="418"/>
      <c r="UW367" s="331"/>
      <c r="UX367" s="332"/>
      <c r="UY367" s="418"/>
      <c r="UZ367" s="223"/>
      <c r="VA367" s="223"/>
      <c r="VB367" s="333"/>
      <c r="VC367" s="333"/>
      <c r="VD367" s="223"/>
      <c r="VE367" s="418"/>
      <c r="VF367" s="418"/>
      <c r="VG367" s="331"/>
      <c r="VH367" s="332"/>
      <c r="VI367" s="418"/>
      <c r="VJ367" s="223"/>
      <c r="VK367" s="223"/>
      <c r="VL367" s="333"/>
      <c r="VM367" s="333"/>
      <c r="VN367" s="223"/>
      <c r="VO367" s="418"/>
      <c r="VP367" s="418"/>
      <c r="VQ367" s="331"/>
      <c r="VR367" s="332"/>
      <c r="VS367" s="418"/>
      <c r="VT367" s="223"/>
      <c r="VU367" s="223"/>
      <c r="VV367" s="333"/>
      <c r="VW367" s="333"/>
      <c r="VX367" s="223"/>
      <c r="VY367" s="418"/>
      <c r="VZ367" s="418"/>
      <c r="WA367" s="331"/>
      <c r="WB367" s="332"/>
      <c r="WC367" s="418"/>
      <c r="WD367" s="223"/>
      <c r="WE367" s="223"/>
      <c r="WF367" s="333"/>
      <c r="WG367" s="333"/>
      <c r="WH367" s="223"/>
      <c r="WI367" s="418"/>
      <c r="WJ367" s="418"/>
      <c r="WK367" s="331"/>
      <c r="WL367" s="332"/>
      <c r="WM367" s="418"/>
      <c r="WN367" s="223"/>
      <c r="WO367" s="223"/>
      <c r="WP367" s="333"/>
      <c r="WQ367" s="333"/>
      <c r="WR367" s="223"/>
      <c r="WS367" s="418"/>
      <c r="WT367" s="418"/>
      <c r="WU367" s="331"/>
      <c r="WV367" s="332"/>
      <c r="WW367" s="418"/>
      <c r="WX367" s="223"/>
      <c r="WY367" s="223"/>
      <c r="WZ367" s="333"/>
      <c r="XA367" s="333"/>
      <c r="XB367" s="223"/>
      <c r="XC367" s="418"/>
      <c r="XD367" s="418"/>
      <c r="XE367" s="331"/>
      <c r="XF367" s="332"/>
      <c r="XG367" s="418"/>
      <c r="XH367" s="223"/>
      <c r="XI367" s="223"/>
      <c r="XJ367" s="333"/>
      <c r="XK367" s="333"/>
      <c r="XL367" s="223"/>
      <c r="XM367" s="418"/>
      <c r="XN367" s="418"/>
      <c r="XO367" s="331"/>
      <c r="XP367" s="332"/>
      <c r="XQ367" s="418"/>
      <c r="XR367" s="223"/>
      <c r="XS367" s="223"/>
      <c r="XT367" s="333"/>
      <c r="XU367" s="333"/>
      <c r="XV367" s="223"/>
      <c r="XW367" s="418"/>
      <c r="XX367" s="418"/>
      <c r="XY367" s="331"/>
      <c r="XZ367" s="332"/>
      <c r="YA367" s="418"/>
      <c r="YB367" s="223"/>
      <c r="YC367" s="223"/>
      <c r="YD367" s="333"/>
      <c r="YE367" s="333"/>
      <c r="YF367" s="223"/>
      <c r="YG367" s="418"/>
      <c r="YH367" s="418"/>
      <c r="YI367" s="331"/>
      <c r="YJ367" s="332"/>
      <c r="YK367" s="418"/>
      <c r="YL367" s="223"/>
      <c r="YM367" s="223"/>
      <c r="YN367" s="333"/>
      <c r="YO367" s="333"/>
      <c r="YP367" s="223"/>
      <c r="YQ367" s="418"/>
      <c r="YR367" s="418"/>
      <c r="YS367" s="331"/>
      <c r="YT367" s="332"/>
      <c r="YU367" s="418"/>
      <c r="YV367" s="223"/>
      <c r="YW367" s="223"/>
      <c r="YX367" s="333"/>
      <c r="YY367" s="333"/>
      <c r="YZ367" s="223"/>
      <c r="ZA367" s="418"/>
      <c r="ZB367" s="418"/>
      <c r="ZC367" s="331"/>
      <c r="ZD367" s="332"/>
      <c r="ZE367" s="418"/>
      <c r="ZF367" s="223"/>
      <c r="ZG367" s="223"/>
      <c r="ZH367" s="333"/>
      <c r="ZI367" s="333"/>
      <c r="ZJ367" s="223"/>
      <c r="ZK367" s="418"/>
      <c r="ZL367" s="418"/>
      <c r="ZM367" s="331"/>
      <c r="ZN367" s="332"/>
      <c r="ZO367" s="418"/>
      <c r="ZP367" s="223"/>
      <c r="ZQ367" s="223"/>
      <c r="ZR367" s="333"/>
      <c r="ZS367" s="333"/>
      <c r="ZT367" s="223"/>
      <c r="ZU367" s="418"/>
      <c r="ZV367" s="418"/>
      <c r="ZW367" s="331"/>
      <c r="ZX367" s="332"/>
      <c r="ZY367" s="418"/>
      <c r="ZZ367" s="223"/>
      <c r="AAA367" s="223"/>
      <c r="AAB367" s="333"/>
      <c r="AAC367" s="333"/>
      <c r="AAD367" s="223"/>
      <c r="AAE367" s="418"/>
      <c r="AAF367" s="418"/>
      <c r="AAG367" s="331"/>
      <c r="AAH367" s="332"/>
      <c r="AAI367" s="418"/>
      <c r="AAJ367" s="223"/>
      <c r="AAK367" s="223"/>
      <c r="AAL367" s="333"/>
      <c r="AAM367" s="333"/>
      <c r="AAN367" s="223"/>
      <c r="AAO367" s="418"/>
      <c r="AAP367" s="418"/>
      <c r="AAQ367" s="331"/>
      <c r="AAR367" s="332"/>
      <c r="AAS367" s="418"/>
      <c r="AAT367" s="223"/>
      <c r="AAU367" s="223"/>
      <c r="AAV367" s="333"/>
      <c r="AAW367" s="333"/>
      <c r="AAX367" s="223"/>
      <c r="AAY367" s="418"/>
      <c r="AAZ367" s="418"/>
      <c r="ABA367" s="331"/>
      <c r="ABB367" s="332"/>
      <c r="ABC367" s="418"/>
      <c r="ABD367" s="223"/>
      <c r="ABE367" s="223"/>
      <c r="ABF367" s="333"/>
      <c r="ABG367" s="333"/>
      <c r="ABH367" s="223"/>
      <c r="ABI367" s="418"/>
      <c r="ABJ367" s="418"/>
      <c r="ABK367" s="331"/>
      <c r="ABL367" s="332"/>
      <c r="ABM367" s="418"/>
      <c r="ABN367" s="223"/>
      <c r="ABO367" s="223"/>
      <c r="ABP367" s="333"/>
      <c r="ABQ367" s="333"/>
      <c r="ABR367" s="223"/>
      <c r="ABS367" s="418"/>
      <c r="ABT367" s="418"/>
      <c r="ABU367" s="331"/>
      <c r="ABV367" s="332"/>
      <c r="ABW367" s="418"/>
      <c r="ABX367" s="223"/>
      <c r="ABY367" s="223"/>
      <c r="ABZ367" s="333"/>
      <c r="ACA367" s="333"/>
      <c r="ACB367" s="223"/>
      <c r="ACC367" s="418"/>
      <c r="ACD367" s="418"/>
      <c r="ACE367" s="331"/>
      <c r="ACF367" s="332"/>
      <c r="ACG367" s="418"/>
      <c r="ACH367" s="223"/>
      <c r="ACI367" s="223"/>
      <c r="ACJ367" s="333"/>
      <c r="ACK367" s="333"/>
      <c r="ACL367" s="223"/>
      <c r="ACM367" s="418"/>
      <c r="ACN367" s="418"/>
      <c r="ACO367" s="331"/>
      <c r="ACP367" s="332"/>
      <c r="ACQ367" s="418"/>
      <c r="ACR367" s="223"/>
      <c r="ACS367" s="223"/>
      <c r="ACT367" s="333"/>
      <c r="ACU367" s="333"/>
      <c r="ACV367" s="223"/>
      <c r="ACW367" s="418"/>
      <c r="ACX367" s="418"/>
      <c r="ACY367" s="331"/>
      <c r="ACZ367" s="332"/>
      <c r="ADA367" s="418"/>
      <c r="ADB367" s="223"/>
      <c r="ADC367" s="223"/>
      <c r="ADD367" s="333"/>
      <c r="ADE367" s="333"/>
      <c r="ADF367" s="223"/>
      <c r="ADG367" s="418"/>
      <c r="ADH367" s="418"/>
      <c r="ADI367" s="331"/>
      <c r="ADJ367" s="332"/>
      <c r="ADK367" s="418"/>
      <c r="ADL367" s="223"/>
      <c r="ADM367" s="223"/>
      <c r="ADN367" s="333"/>
      <c r="ADO367" s="333"/>
      <c r="ADP367" s="223"/>
      <c r="ADQ367" s="418"/>
      <c r="ADR367" s="418"/>
      <c r="ADS367" s="331"/>
      <c r="ADT367" s="332"/>
      <c r="ADU367" s="418"/>
      <c r="ADV367" s="223"/>
      <c r="ADW367" s="223"/>
      <c r="ADX367" s="333"/>
      <c r="ADY367" s="333"/>
      <c r="ADZ367" s="223"/>
      <c r="AEA367" s="418"/>
      <c r="AEB367" s="418"/>
      <c r="AEC367" s="331"/>
      <c r="AED367" s="332"/>
      <c r="AEE367" s="418"/>
      <c r="AEF367" s="223"/>
      <c r="AEG367" s="223"/>
      <c r="AEH367" s="333"/>
      <c r="AEI367" s="333"/>
      <c r="AEJ367" s="223"/>
      <c r="AEK367" s="418"/>
      <c r="AEL367" s="418"/>
      <c r="AEM367" s="331"/>
      <c r="AEN367" s="332"/>
      <c r="AEO367" s="418"/>
      <c r="AEP367" s="223"/>
      <c r="AEQ367" s="223"/>
      <c r="AER367" s="333"/>
      <c r="AES367" s="333"/>
      <c r="AET367" s="223"/>
      <c r="AEU367" s="418"/>
      <c r="AEV367" s="418"/>
      <c r="AEW367" s="331"/>
      <c r="AEX367" s="332"/>
      <c r="AEY367" s="418"/>
      <c r="AEZ367" s="223"/>
      <c r="AFA367" s="223"/>
      <c r="AFB367" s="333"/>
      <c r="AFC367" s="333"/>
      <c r="AFD367" s="223"/>
      <c r="AFE367" s="418"/>
      <c r="AFF367" s="418"/>
      <c r="AFG367" s="331"/>
      <c r="AFH367" s="332"/>
      <c r="AFI367" s="418"/>
      <c r="AFJ367" s="223"/>
      <c r="AFK367" s="223"/>
      <c r="AFL367" s="333"/>
      <c r="AFM367" s="333"/>
      <c r="AFN367" s="223"/>
      <c r="AFO367" s="418"/>
      <c r="AFP367" s="418"/>
      <c r="AFQ367" s="331"/>
      <c r="AFR367" s="332"/>
      <c r="AFS367" s="418"/>
      <c r="AFT367" s="223"/>
      <c r="AFU367" s="223"/>
      <c r="AFV367" s="333"/>
      <c r="AFW367" s="333"/>
      <c r="AFX367" s="223"/>
      <c r="AFY367" s="418"/>
      <c r="AFZ367" s="418"/>
      <c r="AGA367" s="331"/>
      <c r="AGB367" s="332"/>
      <c r="AGC367" s="418"/>
      <c r="AGD367" s="223"/>
      <c r="AGE367" s="223"/>
      <c r="AGF367" s="333"/>
      <c r="AGG367" s="333"/>
      <c r="AGH367" s="223"/>
      <c r="AGI367" s="418"/>
      <c r="AGJ367" s="418"/>
      <c r="AGK367" s="331"/>
      <c r="AGL367" s="332"/>
      <c r="AGM367" s="418"/>
      <c r="AGN367" s="223"/>
      <c r="AGO367" s="223"/>
      <c r="AGP367" s="333"/>
      <c r="AGQ367" s="333"/>
      <c r="AGR367" s="223"/>
      <c r="AGS367" s="418"/>
      <c r="AGT367" s="418"/>
      <c r="AGU367" s="331"/>
      <c r="AGV367" s="332"/>
      <c r="AGW367" s="418"/>
      <c r="AGX367" s="223"/>
      <c r="AGY367" s="223"/>
      <c r="AGZ367" s="333"/>
      <c r="AHA367" s="333"/>
      <c r="AHB367" s="223"/>
      <c r="AHC367" s="418"/>
      <c r="AHD367" s="418"/>
      <c r="AHE367" s="331"/>
      <c r="AHF367" s="332"/>
      <c r="AHG367" s="418"/>
      <c r="AHH367" s="223"/>
      <c r="AHI367" s="223"/>
      <c r="AHJ367" s="333"/>
      <c r="AHK367" s="333"/>
      <c r="AHL367" s="223"/>
      <c r="AHM367" s="418"/>
      <c r="AHN367" s="418"/>
      <c r="AHO367" s="331"/>
      <c r="AHP367" s="332"/>
      <c r="AHQ367" s="418"/>
      <c r="AHR367" s="223"/>
      <c r="AHS367" s="223"/>
      <c r="AHT367" s="333"/>
      <c r="AHU367" s="333"/>
      <c r="AHV367" s="223"/>
      <c r="AHW367" s="418"/>
      <c r="AHX367" s="418"/>
      <c r="AHY367" s="331"/>
      <c r="AHZ367" s="332"/>
      <c r="AIA367" s="418"/>
      <c r="AIB367" s="223"/>
      <c r="AIC367" s="223"/>
      <c r="AID367" s="333"/>
      <c r="AIE367" s="333"/>
      <c r="AIF367" s="223"/>
      <c r="AIG367" s="418"/>
      <c r="AIH367" s="418"/>
      <c r="AII367" s="331"/>
      <c r="AIJ367" s="332"/>
      <c r="AIK367" s="418"/>
      <c r="AIL367" s="223"/>
      <c r="AIM367" s="223"/>
      <c r="AIN367" s="333"/>
      <c r="AIO367" s="333"/>
      <c r="AIP367" s="223"/>
      <c r="AIQ367" s="418"/>
      <c r="AIR367" s="418"/>
      <c r="AIS367" s="331"/>
      <c r="AIT367" s="332"/>
      <c r="AIU367" s="418"/>
      <c r="AIV367" s="223"/>
      <c r="AIW367" s="223"/>
      <c r="AIX367" s="333"/>
      <c r="AIY367" s="333"/>
      <c r="AIZ367" s="223"/>
      <c r="AJA367" s="418"/>
      <c r="AJB367" s="418"/>
      <c r="AJC367" s="331"/>
      <c r="AJD367" s="332"/>
      <c r="AJE367" s="418"/>
      <c r="AJF367" s="223"/>
      <c r="AJG367" s="223"/>
      <c r="AJH367" s="333"/>
      <c r="AJI367" s="333"/>
      <c r="AJJ367" s="223"/>
      <c r="AJK367" s="418"/>
      <c r="AJL367" s="418"/>
      <c r="AJM367" s="331"/>
      <c r="AJN367" s="332"/>
      <c r="AJO367" s="418"/>
      <c r="AJP367" s="223"/>
      <c r="AJQ367" s="223"/>
      <c r="AJR367" s="333"/>
      <c r="AJS367" s="333"/>
      <c r="AJT367" s="223"/>
      <c r="AJU367" s="418"/>
      <c r="AJV367" s="418"/>
      <c r="AJW367" s="331"/>
      <c r="AJX367" s="332"/>
      <c r="AJY367" s="418"/>
      <c r="AJZ367" s="223"/>
      <c r="AKA367" s="223"/>
      <c r="AKB367" s="333"/>
      <c r="AKC367" s="333"/>
      <c r="AKD367" s="223"/>
      <c r="AKE367" s="418"/>
      <c r="AKF367" s="418"/>
      <c r="AKG367" s="331"/>
      <c r="AKH367" s="332"/>
      <c r="AKI367" s="418"/>
      <c r="AKJ367" s="223"/>
      <c r="AKK367" s="223"/>
      <c r="AKL367" s="333"/>
      <c r="AKM367" s="333"/>
      <c r="AKN367" s="223"/>
      <c r="AKO367" s="418"/>
      <c r="AKP367" s="418"/>
      <c r="AKQ367" s="331"/>
      <c r="AKR367" s="332"/>
      <c r="AKS367" s="418"/>
      <c r="AKT367" s="223"/>
      <c r="AKU367" s="223"/>
      <c r="AKV367" s="333"/>
      <c r="AKW367" s="333"/>
      <c r="AKX367" s="223"/>
      <c r="AKY367" s="418"/>
      <c r="AKZ367" s="418"/>
      <c r="ALA367" s="331"/>
      <c r="ALB367" s="332"/>
      <c r="ALC367" s="418"/>
      <c r="ALD367" s="223"/>
      <c r="ALE367" s="223"/>
      <c r="ALF367" s="333"/>
      <c r="ALG367" s="333"/>
      <c r="ALH367" s="223"/>
      <c r="ALI367" s="418"/>
      <c r="ALJ367" s="418"/>
      <c r="ALK367" s="331"/>
      <c r="ALL367" s="332"/>
      <c r="ALM367" s="418"/>
      <c r="ALN367" s="223"/>
      <c r="ALO367" s="223"/>
      <c r="ALP367" s="333"/>
      <c r="ALQ367" s="333"/>
      <c r="ALR367" s="223"/>
      <c r="ALS367" s="418"/>
      <c r="ALT367" s="418"/>
      <c r="ALU367" s="331"/>
      <c r="ALV367" s="332"/>
      <c r="ALW367" s="418"/>
      <c r="ALX367" s="223"/>
      <c r="ALY367" s="223"/>
      <c r="ALZ367" s="333"/>
      <c r="AMA367" s="333"/>
      <c r="AMB367" s="223"/>
      <c r="AMC367" s="418"/>
      <c r="AMD367" s="418"/>
      <c r="AME367" s="331"/>
      <c r="AMF367" s="332"/>
      <c r="AMG367" s="418"/>
      <c r="AMH367" s="223"/>
      <c r="AMI367" s="223"/>
      <c r="AMJ367" s="333"/>
      <c r="AMK367" s="333"/>
      <c r="AML367" s="223"/>
      <c r="AMM367" s="418"/>
      <c r="AMN367" s="418"/>
      <c r="AMO367" s="331"/>
      <c r="AMP367" s="332"/>
      <c r="AMQ367" s="418"/>
      <c r="AMR367" s="223"/>
      <c r="AMS367" s="223"/>
      <c r="AMT367" s="333"/>
      <c r="AMU367" s="333"/>
      <c r="AMV367" s="223"/>
      <c r="AMW367" s="418"/>
      <c r="AMX367" s="418"/>
      <c r="AMY367" s="331"/>
      <c r="AMZ367" s="332"/>
      <c r="ANA367" s="418"/>
      <c r="ANB367" s="223"/>
      <c r="ANC367" s="223"/>
      <c r="AND367" s="333"/>
      <c r="ANE367" s="333"/>
      <c r="ANF367" s="223"/>
      <c r="ANG367" s="418"/>
      <c r="ANH367" s="418"/>
      <c r="ANI367" s="331"/>
      <c r="ANJ367" s="332"/>
      <c r="ANK367" s="418"/>
      <c r="ANL367" s="223"/>
      <c r="ANM367" s="223"/>
      <c r="ANN367" s="333"/>
      <c r="ANO367" s="333"/>
      <c r="ANP367" s="223"/>
      <c r="ANQ367" s="418"/>
      <c r="ANR367" s="418"/>
      <c r="ANS367" s="331"/>
      <c r="ANT367" s="332"/>
      <c r="ANU367" s="418"/>
      <c r="ANV367" s="223"/>
      <c r="ANW367" s="223"/>
      <c r="ANX367" s="333"/>
      <c r="ANY367" s="333"/>
      <c r="ANZ367" s="223"/>
      <c r="AOA367" s="418"/>
      <c r="AOB367" s="418"/>
      <c r="AOC367" s="331"/>
      <c r="AOD367" s="332"/>
      <c r="AOE367" s="418"/>
      <c r="AOF367" s="223"/>
      <c r="AOG367" s="223"/>
      <c r="AOH367" s="333"/>
      <c r="AOI367" s="333"/>
      <c r="AOJ367" s="223"/>
      <c r="AOK367" s="418"/>
      <c r="AOL367" s="418"/>
      <c r="AOM367" s="331"/>
      <c r="AON367" s="332"/>
      <c r="AOO367" s="418"/>
      <c r="AOP367" s="223"/>
      <c r="AOQ367" s="223"/>
      <c r="AOR367" s="333"/>
      <c r="AOS367" s="333"/>
      <c r="AOT367" s="223"/>
      <c r="AOU367" s="418"/>
      <c r="AOV367" s="418"/>
      <c r="AOW367" s="331"/>
      <c r="AOX367" s="332"/>
      <c r="AOY367" s="418"/>
      <c r="AOZ367" s="223"/>
      <c r="APA367" s="223"/>
      <c r="APB367" s="333"/>
      <c r="APC367" s="333"/>
      <c r="APD367" s="223"/>
      <c r="APE367" s="418"/>
      <c r="APF367" s="418"/>
      <c r="APG367" s="331"/>
      <c r="APH367" s="332"/>
      <c r="API367" s="418"/>
      <c r="APJ367" s="223"/>
      <c r="APK367" s="223"/>
      <c r="APL367" s="333"/>
      <c r="APM367" s="333"/>
      <c r="APN367" s="223"/>
      <c r="APO367" s="418"/>
      <c r="APP367" s="418"/>
      <c r="APQ367" s="331"/>
      <c r="APR367" s="332"/>
      <c r="APS367" s="418"/>
      <c r="APT367" s="223"/>
      <c r="APU367" s="223"/>
      <c r="APV367" s="333"/>
      <c r="APW367" s="333"/>
      <c r="APX367" s="223"/>
      <c r="APY367" s="418"/>
      <c r="APZ367" s="418"/>
      <c r="AQA367" s="331"/>
      <c r="AQB367" s="332"/>
      <c r="AQC367" s="418"/>
      <c r="AQD367" s="223"/>
      <c r="AQE367" s="223"/>
      <c r="AQF367" s="333"/>
      <c r="AQG367" s="333"/>
      <c r="AQH367" s="223"/>
      <c r="AQI367" s="418"/>
      <c r="AQJ367" s="418"/>
      <c r="AQK367" s="331"/>
      <c r="AQL367" s="332"/>
      <c r="AQM367" s="418"/>
      <c r="AQN367" s="223"/>
      <c r="AQO367" s="223"/>
      <c r="AQP367" s="333"/>
      <c r="AQQ367" s="333"/>
      <c r="AQR367" s="223"/>
      <c r="AQS367" s="418"/>
      <c r="AQT367" s="418"/>
      <c r="AQU367" s="331"/>
      <c r="AQV367" s="332"/>
      <c r="AQW367" s="418"/>
      <c r="AQX367" s="223"/>
      <c r="AQY367" s="223"/>
      <c r="AQZ367" s="333"/>
      <c r="ARA367" s="333"/>
      <c r="ARB367" s="223"/>
      <c r="ARC367" s="418"/>
      <c r="ARD367" s="418"/>
      <c r="ARE367" s="331"/>
      <c r="ARF367" s="332"/>
      <c r="ARG367" s="418"/>
      <c r="ARH367" s="223"/>
      <c r="ARI367" s="223"/>
      <c r="ARJ367" s="333"/>
      <c r="ARK367" s="333"/>
      <c r="ARL367" s="223"/>
      <c r="ARM367" s="418"/>
      <c r="ARN367" s="418"/>
      <c r="ARO367" s="331"/>
      <c r="ARP367" s="332"/>
      <c r="ARQ367" s="418"/>
      <c r="ARR367" s="223"/>
      <c r="ARS367" s="223"/>
      <c r="ART367" s="333"/>
      <c r="ARU367" s="333"/>
      <c r="ARV367" s="223"/>
      <c r="ARW367" s="418"/>
      <c r="ARX367" s="418"/>
      <c r="ARY367" s="331"/>
      <c r="ARZ367" s="332"/>
      <c r="ASA367" s="418"/>
      <c r="ASB367" s="223"/>
      <c r="ASC367" s="223"/>
      <c r="ASD367" s="333"/>
      <c r="ASE367" s="333"/>
      <c r="ASF367" s="223"/>
      <c r="ASG367" s="418"/>
      <c r="ASH367" s="418"/>
      <c r="ASI367" s="331"/>
      <c r="ASJ367" s="332"/>
      <c r="ASK367" s="418"/>
      <c r="ASL367" s="223"/>
      <c r="ASM367" s="223"/>
      <c r="ASN367" s="333"/>
      <c r="ASO367" s="333"/>
      <c r="ASP367" s="223"/>
      <c r="ASQ367" s="418"/>
      <c r="ASR367" s="418"/>
      <c r="ASS367" s="331"/>
      <c r="AST367" s="332"/>
      <c r="ASU367" s="418"/>
      <c r="ASV367" s="223"/>
      <c r="ASW367" s="223"/>
      <c r="ASX367" s="333"/>
      <c r="ASY367" s="333"/>
      <c r="ASZ367" s="223"/>
      <c r="ATA367" s="418"/>
      <c r="ATB367" s="418"/>
      <c r="ATC367" s="331"/>
      <c r="ATD367" s="332"/>
      <c r="ATE367" s="418"/>
      <c r="ATF367" s="223"/>
      <c r="ATG367" s="223"/>
      <c r="ATH367" s="333"/>
      <c r="ATI367" s="333"/>
      <c r="ATJ367" s="223"/>
      <c r="ATK367" s="418"/>
      <c r="ATL367" s="418"/>
      <c r="ATM367" s="331"/>
      <c r="ATN367" s="332"/>
      <c r="ATO367" s="418"/>
      <c r="ATP367" s="223"/>
      <c r="ATQ367" s="223"/>
      <c r="ATR367" s="333"/>
      <c r="ATS367" s="333"/>
      <c r="ATT367" s="223"/>
      <c r="ATU367" s="418"/>
      <c r="ATV367" s="418"/>
      <c r="ATW367" s="331"/>
      <c r="ATX367" s="332"/>
      <c r="ATY367" s="418"/>
      <c r="ATZ367" s="223"/>
      <c r="AUA367" s="223"/>
      <c r="AUB367" s="333"/>
      <c r="AUC367" s="333"/>
      <c r="AUD367" s="223"/>
      <c r="AUE367" s="418"/>
      <c r="AUF367" s="418"/>
      <c r="AUG367" s="331"/>
      <c r="AUH367" s="332"/>
      <c r="AUI367" s="418"/>
      <c r="AUJ367" s="223"/>
      <c r="AUK367" s="223"/>
      <c r="AUL367" s="333"/>
      <c r="AUM367" s="333"/>
      <c r="AUN367" s="223"/>
      <c r="AUO367" s="418"/>
      <c r="AUP367" s="418"/>
      <c r="AUQ367" s="331"/>
      <c r="AUR367" s="332"/>
      <c r="AUS367" s="418"/>
      <c r="AUT367" s="223"/>
      <c r="AUU367" s="223"/>
      <c r="AUV367" s="333"/>
      <c r="AUW367" s="333"/>
      <c r="AUX367" s="223"/>
      <c r="AUY367" s="418"/>
      <c r="AUZ367" s="418"/>
      <c r="AVA367" s="331"/>
      <c r="AVB367" s="332"/>
      <c r="AVC367" s="418"/>
      <c r="AVD367" s="223"/>
      <c r="AVE367" s="223"/>
      <c r="AVF367" s="333"/>
      <c r="AVG367" s="333"/>
      <c r="AVH367" s="223"/>
      <c r="AVI367" s="418"/>
      <c r="AVJ367" s="418"/>
      <c r="AVK367" s="331"/>
      <c r="AVL367" s="332"/>
      <c r="AVM367" s="418"/>
      <c r="AVN367" s="223"/>
      <c r="AVO367" s="223"/>
      <c r="AVP367" s="333"/>
      <c r="AVQ367" s="333"/>
      <c r="AVR367" s="223"/>
      <c r="AVS367" s="418"/>
      <c r="AVT367" s="418"/>
      <c r="AVU367" s="331"/>
      <c r="AVV367" s="332"/>
      <c r="AVW367" s="418"/>
      <c r="AVX367" s="223"/>
      <c r="AVY367" s="223"/>
      <c r="AVZ367" s="333"/>
      <c r="AWA367" s="333"/>
      <c r="AWB367" s="223"/>
      <c r="AWC367" s="418"/>
      <c r="AWD367" s="418"/>
      <c r="AWE367" s="331"/>
      <c r="AWF367" s="332"/>
      <c r="AWG367" s="418"/>
      <c r="AWH367" s="223"/>
      <c r="AWI367" s="223"/>
      <c r="AWJ367" s="333"/>
      <c r="AWK367" s="333"/>
      <c r="AWL367" s="223"/>
      <c r="AWM367" s="418"/>
      <c r="AWN367" s="418"/>
      <c r="AWO367" s="331"/>
      <c r="AWP367" s="332"/>
      <c r="AWQ367" s="418"/>
      <c r="AWR367" s="223"/>
      <c r="AWS367" s="223"/>
      <c r="AWT367" s="333"/>
      <c r="AWU367" s="333"/>
      <c r="AWV367" s="223"/>
      <c r="AWW367" s="418"/>
      <c r="AWX367" s="418"/>
      <c r="AWY367" s="331"/>
      <c r="AWZ367" s="332"/>
      <c r="AXA367" s="418"/>
      <c r="AXB367" s="223"/>
      <c r="AXC367" s="223"/>
      <c r="AXD367" s="333"/>
      <c r="AXE367" s="333"/>
      <c r="AXF367" s="223"/>
      <c r="AXG367" s="418"/>
      <c r="AXH367" s="418"/>
      <c r="AXI367" s="331"/>
      <c r="AXJ367" s="332"/>
      <c r="AXK367" s="418"/>
      <c r="AXL367" s="223"/>
      <c r="AXM367" s="223"/>
      <c r="AXN367" s="333"/>
      <c r="AXO367" s="333"/>
      <c r="AXP367" s="223"/>
      <c r="AXQ367" s="418"/>
      <c r="AXR367" s="418"/>
      <c r="AXS367" s="331"/>
      <c r="AXT367" s="332"/>
      <c r="AXU367" s="418"/>
      <c r="AXV367" s="223"/>
      <c r="AXW367" s="223"/>
      <c r="AXX367" s="333"/>
      <c r="AXY367" s="333"/>
      <c r="AXZ367" s="223"/>
      <c r="AYA367" s="418"/>
      <c r="AYB367" s="418"/>
      <c r="AYC367" s="331"/>
      <c r="AYD367" s="332"/>
      <c r="AYE367" s="418"/>
      <c r="AYF367" s="223"/>
      <c r="AYG367" s="223"/>
      <c r="AYH367" s="333"/>
      <c r="AYI367" s="333"/>
      <c r="AYJ367" s="223"/>
      <c r="AYK367" s="418"/>
      <c r="AYL367" s="418"/>
      <c r="AYM367" s="331"/>
      <c r="AYN367" s="332"/>
      <c r="AYO367" s="418"/>
      <c r="AYP367" s="223"/>
      <c r="AYQ367" s="223"/>
      <c r="AYR367" s="333"/>
      <c r="AYS367" s="333"/>
      <c r="AYT367" s="223"/>
      <c r="AYU367" s="418"/>
      <c r="AYV367" s="418"/>
      <c r="AYW367" s="331"/>
      <c r="AYX367" s="332"/>
      <c r="AYY367" s="418"/>
      <c r="AYZ367" s="223"/>
      <c r="AZA367" s="223"/>
      <c r="AZB367" s="333"/>
      <c r="AZC367" s="333"/>
      <c r="AZD367" s="223"/>
      <c r="AZE367" s="418"/>
      <c r="AZF367" s="418"/>
      <c r="AZG367" s="331"/>
      <c r="AZH367" s="332"/>
      <c r="AZI367" s="418"/>
      <c r="AZJ367" s="223"/>
      <c r="AZK367" s="223"/>
      <c r="AZL367" s="333"/>
      <c r="AZM367" s="333"/>
      <c r="AZN367" s="223"/>
      <c r="AZO367" s="418"/>
      <c r="AZP367" s="418"/>
      <c r="AZQ367" s="331"/>
      <c r="AZR367" s="332"/>
      <c r="AZS367" s="418"/>
      <c r="AZT367" s="223"/>
      <c r="AZU367" s="223"/>
      <c r="AZV367" s="333"/>
      <c r="AZW367" s="333"/>
      <c r="AZX367" s="223"/>
      <c r="AZY367" s="418"/>
      <c r="AZZ367" s="418"/>
      <c r="BAA367" s="331"/>
      <c r="BAB367" s="332"/>
      <c r="BAC367" s="418"/>
      <c r="BAD367" s="223"/>
      <c r="BAE367" s="223"/>
      <c r="BAF367" s="333"/>
      <c r="BAG367" s="333"/>
      <c r="BAH367" s="223"/>
      <c r="BAI367" s="418"/>
      <c r="BAJ367" s="418"/>
      <c r="BAK367" s="331"/>
      <c r="BAL367" s="332"/>
      <c r="BAM367" s="418"/>
      <c r="BAN367" s="223"/>
      <c r="BAO367" s="223"/>
      <c r="BAP367" s="333"/>
      <c r="BAQ367" s="333"/>
      <c r="BAR367" s="223"/>
      <c r="BAS367" s="418"/>
      <c r="BAT367" s="418"/>
      <c r="BAU367" s="331"/>
      <c r="BAV367" s="332"/>
      <c r="BAW367" s="418"/>
      <c r="BAX367" s="223"/>
      <c r="BAY367" s="223"/>
      <c r="BAZ367" s="333"/>
      <c r="BBA367" s="333"/>
      <c r="BBB367" s="223"/>
      <c r="BBC367" s="418"/>
      <c r="BBD367" s="418"/>
      <c r="BBE367" s="331"/>
      <c r="BBF367" s="332"/>
      <c r="BBG367" s="418"/>
      <c r="BBH367" s="223"/>
      <c r="BBI367" s="223"/>
      <c r="BBJ367" s="333"/>
      <c r="BBK367" s="333"/>
      <c r="BBL367" s="223"/>
      <c r="BBM367" s="418"/>
      <c r="BBN367" s="418"/>
      <c r="BBO367" s="331"/>
      <c r="BBP367" s="332"/>
      <c r="BBQ367" s="418"/>
      <c r="BBR367" s="223"/>
      <c r="BBS367" s="223"/>
      <c r="BBT367" s="333"/>
      <c r="BBU367" s="333"/>
      <c r="BBV367" s="223"/>
      <c r="BBW367" s="418"/>
      <c r="BBX367" s="418"/>
      <c r="BBY367" s="331"/>
      <c r="BBZ367" s="332"/>
      <c r="BCA367" s="418"/>
      <c r="BCB367" s="223"/>
      <c r="BCC367" s="223"/>
      <c r="BCD367" s="333"/>
      <c r="BCE367" s="333"/>
      <c r="BCF367" s="223"/>
      <c r="BCG367" s="418"/>
      <c r="BCH367" s="418"/>
      <c r="BCI367" s="331"/>
      <c r="BCJ367" s="332"/>
      <c r="BCK367" s="418"/>
      <c r="BCL367" s="223"/>
      <c r="BCM367" s="223"/>
      <c r="BCN367" s="333"/>
      <c r="BCO367" s="333"/>
      <c r="BCP367" s="223"/>
      <c r="BCQ367" s="418"/>
      <c r="BCR367" s="418"/>
      <c r="BCS367" s="331"/>
      <c r="BCT367" s="332"/>
      <c r="BCU367" s="418"/>
      <c r="BCV367" s="223"/>
      <c r="BCW367" s="223"/>
      <c r="BCX367" s="333"/>
      <c r="BCY367" s="333"/>
      <c r="BCZ367" s="223"/>
      <c r="BDA367" s="418"/>
      <c r="BDB367" s="418"/>
      <c r="BDC367" s="331"/>
      <c r="BDD367" s="332"/>
      <c r="BDE367" s="418"/>
      <c r="BDF367" s="223"/>
      <c r="BDG367" s="223"/>
      <c r="BDH367" s="333"/>
      <c r="BDI367" s="333"/>
      <c r="BDJ367" s="223"/>
      <c r="BDK367" s="418"/>
      <c r="BDL367" s="418"/>
      <c r="BDM367" s="331"/>
      <c r="BDN367" s="332"/>
      <c r="BDO367" s="418"/>
      <c r="BDP367" s="223"/>
      <c r="BDQ367" s="223"/>
      <c r="BDR367" s="333"/>
      <c r="BDS367" s="333"/>
      <c r="BDT367" s="223"/>
      <c r="BDU367" s="418"/>
      <c r="BDV367" s="418"/>
      <c r="BDW367" s="331"/>
      <c r="BDX367" s="332"/>
      <c r="BDY367" s="418"/>
      <c r="BDZ367" s="223"/>
      <c r="BEA367" s="223"/>
      <c r="BEB367" s="333"/>
      <c r="BEC367" s="333"/>
      <c r="BED367" s="223"/>
      <c r="BEE367" s="418"/>
      <c r="BEF367" s="418"/>
      <c r="BEG367" s="331"/>
      <c r="BEH367" s="332"/>
      <c r="BEI367" s="418"/>
      <c r="BEJ367" s="223"/>
      <c r="BEK367" s="223"/>
      <c r="BEL367" s="333"/>
      <c r="BEM367" s="333"/>
      <c r="BEN367" s="223"/>
      <c r="BEO367" s="418"/>
      <c r="BEP367" s="418"/>
      <c r="BEQ367" s="331"/>
      <c r="BER367" s="332"/>
      <c r="BES367" s="418"/>
      <c r="BET367" s="223"/>
      <c r="BEU367" s="223"/>
      <c r="BEV367" s="333"/>
      <c r="BEW367" s="333"/>
      <c r="BEX367" s="223"/>
      <c r="BEY367" s="418"/>
      <c r="BEZ367" s="418"/>
      <c r="BFA367" s="331"/>
      <c r="BFB367" s="332"/>
      <c r="BFC367" s="418"/>
      <c r="BFD367" s="223"/>
      <c r="BFE367" s="223"/>
      <c r="BFF367" s="333"/>
      <c r="BFG367" s="333"/>
      <c r="BFH367" s="223"/>
      <c r="BFI367" s="418"/>
      <c r="BFJ367" s="418"/>
      <c r="BFK367" s="331"/>
      <c r="BFL367" s="332"/>
      <c r="BFM367" s="418"/>
      <c r="BFN367" s="223"/>
      <c r="BFO367" s="223"/>
      <c r="BFP367" s="333"/>
      <c r="BFQ367" s="333"/>
      <c r="BFR367" s="223"/>
      <c r="BFS367" s="418"/>
      <c r="BFT367" s="418"/>
      <c r="BFU367" s="331"/>
      <c r="BFV367" s="332"/>
      <c r="BFW367" s="418"/>
      <c r="BFX367" s="223"/>
      <c r="BFY367" s="223"/>
      <c r="BFZ367" s="333"/>
      <c r="BGA367" s="333"/>
      <c r="BGB367" s="223"/>
      <c r="BGC367" s="418"/>
      <c r="BGD367" s="418"/>
      <c r="BGE367" s="331"/>
      <c r="BGF367" s="332"/>
      <c r="BGG367" s="418"/>
      <c r="BGH367" s="223"/>
      <c r="BGI367" s="223"/>
      <c r="BGJ367" s="333"/>
      <c r="BGK367" s="333"/>
      <c r="BGL367" s="223"/>
      <c r="BGM367" s="418"/>
      <c r="BGN367" s="418"/>
      <c r="BGO367" s="331"/>
      <c r="BGP367" s="332"/>
      <c r="BGQ367" s="418"/>
      <c r="BGR367" s="223"/>
      <c r="BGS367" s="223"/>
      <c r="BGT367" s="333"/>
      <c r="BGU367" s="333"/>
      <c r="BGV367" s="223"/>
      <c r="BGW367" s="418"/>
      <c r="BGX367" s="418"/>
      <c r="BGY367" s="331"/>
      <c r="BGZ367" s="332"/>
      <c r="BHA367" s="418"/>
      <c r="BHB367" s="223"/>
      <c r="BHC367" s="223"/>
      <c r="BHD367" s="333"/>
      <c r="BHE367" s="333"/>
      <c r="BHF367" s="223"/>
      <c r="BHG367" s="418"/>
      <c r="BHH367" s="418"/>
      <c r="BHI367" s="331"/>
      <c r="BHJ367" s="332"/>
      <c r="BHK367" s="418"/>
      <c r="BHL367" s="223"/>
      <c r="BHM367" s="223"/>
      <c r="BHN367" s="333"/>
      <c r="BHO367" s="333"/>
      <c r="BHP367" s="223"/>
      <c r="BHQ367" s="418"/>
      <c r="BHR367" s="418"/>
      <c r="BHS367" s="331"/>
      <c r="BHT367" s="332"/>
      <c r="BHU367" s="418"/>
      <c r="BHV367" s="223"/>
      <c r="BHW367" s="223"/>
      <c r="BHX367" s="333"/>
      <c r="BHY367" s="333"/>
      <c r="BHZ367" s="223"/>
      <c r="BIA367" s="418"/>
      <c r="BIB367" s="418"/>
      <c r="BIC367" s="331"/>
      <c r="BID367" s="332"/>
      <c r="BIE367" s="418"/>
      <c r="BIF367" s="223"/>
      <c r="BIG367" s="223"/>
      <c r="BIH367" s="333"/>
      <c r="BII367" s="333"/>
      <c r="BIJ367" s="223"/>
      <c r="BIK367" s="418"/>
      <c r="BIL367" s="418"/>
      <c r="BIM367" s="331"/>
      <c r="BIN367" s="332"/>
      <c r="BIO367" s="418"/>
      <c r="BIP367" s="223"/>
      <c r="BIQ367" s="223"/>
      <c r="BIR367" s="333"/>
      <c r="BIS367" s="333"/>
      <c r="BIT367" s="223"/>
      <c r="BIU367" s="418"/>
      <c r="BIV367" s="418"/>
      <c r="BIW367" s="331"/>
      <c r="BIX367" s="332"/>
      <c r="BIY367" s="418"/>
      <c r="BIZ367" s="223"/>
      <c r="BJA367" s="223"/>
      <c r="BJB367" s="333"/>
      <c r="BJC367" s="333"/>
      <c r="BJD367" s="223"/>
      <c r="BJE367" s="418"/>
      <c r="BJF367" s="418"/>
      <c r="BJG367" s="331"/>
      <c r="BJH367" s="332"/>
      <c r="BJI367" s="418"/>
      <c r="BJJ367" s="223"/>
      <c r="BJK367" s="223"/>
      <c r="BJL367" s="333"/>
      <c r="BJM367" s="333"/>
      <c r="BJN367" s="223"/>
      <c r="BJO367" s="418"/>
      <c r="BJP367" s="418"/>
      <c r="BJQ367" s="331"/>
      <c r="BJR367" s="332"/>
      <c r="BJS367" s="418"/>
      <c r="BJT367" s="223"/>
      <c r="BJU367" s="223"/>
      <c r="BJV367" s="333"/>
      <c r="BJW367" s="333"/>
      <c r="BJX367" s="223"/>
      <c r="BJY367" s="418"/>
      <c r="BJZ367" s="418"/>
      <c r="BKA367" s="331"/>
      <c r="BKB367" s="332"/>
      <c r="BKC367" s="418"/>
      <c r="BKD367" s="223"/>
      <c r="BKE367" s="223"/>
      <c r="BKF367" s="333"/>
      <c r="BKG367" s="333"/>
      <c r="BKH367" s="223"/>
      <c r="BKI367" s="418"/>
      <c r="BKJ367" s="418"/>
      <c r="BKK367" s="331"/>
      <c r="BKL367" s="332"/>
      <c r="BKM367" s="418"/>
      <c r="BKN367" s="223"/>
      <c r="BKO367" s="223"/>
      <c r="BKP367" s="333"/>
      <c r="BKQ367" s="333"/>
      <c r="BKR367" s="223"/>
      <c r="BKS367" s="418"/>
      <c r="BKT367" s="418"/>
      <c r="BKU367" s="331"/>
      <c r="BKV367" s="332"/>
      <c r="BKW367" s="418"/>
      <c r="BKX367" s="223"/>
      <c r="BKY367" s="223"/>
      <c r="BKZ367" s="333"/>
      <c r="BLA367" s="333"/>
      <c r="BLB367" s="223"/>
      <c r="BLC367" s="418"/>
      <c r="BLD367" s="418"/>
      <c r="BLE367" s="331"/>
      <c r="BLF367" s="332"/>
      <c r="BLG367" s="418"/>
      <c r="BLH367" s="223"/>
      <c r="BLI367" s="223"/>
      <c r="BLJ367" s="333"/>
      <c r="BLK367" s="333"/>
      <c r="BLL367" s="223"/>
      <c r="BLM367" s="418"/>
      <c r="BLN367" s="418"/>
      <c r="BLO367" s="331"/>
      <c r="BLP367" s="332"/>
      <c r="BLQ367" s="418"/>
      <c r="BLR367" s="223"/>
      <c r="BLS367" s="223"/>
      <c r="BLT367" s="333"/>
      <c r="BLU367" s="333"/>
      <c r="BLV367" s="223"/>
      <c r="BLW367" s="418"/>
      <c r="BLX367" s="418"/>
      <c r="BLY367" s="331"/>
      <c r="BLZ367" s="332"/>
      <c r="BMA367" s="418"/>
      <c r="BMB367" s="223"/>
      <c r="BMC367" s="223"/>
      <c r="BMD367" s="333"/>
      <c r="BME367" s="333"/>
      <c r="BMF367" s="223"/>
      <c r="BMG367" s="418"/>
      <c r="BMH367" s="418"/>
      <c r="BMI367" s="331"/>
      <c r="BMJ367" s="332"/>
      <c r="BMK367" s="418"/>
      <c r="BML367" s="223"/>
      <c r="BMM367" s="223"/>
      <c r="BMN367" s="333"/>
      <c r="BMO367" s="333"/>
      <c r="BMP367" s="223"/>
      <c r="BMQ367" s="418"/>
      <c r="BMR367" s="418"/>
      <c r="BMS367" s="331"/>
      <c r="BMT367" s="332"/>
      <c r="BMU367" s="418"/>
      <c r="BMV367" s="223"/>
      <c r="BMW367" s="223"/>
      <c r="BMX367" s="333"/>
      <c r="BMY367" s="333"/>
      <c r="BMZ367" s="223"/>
      <c r="BNA367" s="418"/>
      <c r="BNB367" s="418"/>
      <c r="BNC367" s="331"/>
      <c r="BND367" s="332"/>
      <c r="BNE367" s="418"/>
      <c r="BNF367" s="223"/>
      <c r="BNG367" s="223"/>
      <c r="BNH367" s="333"/>
      <c r="BNI367" s="333"/>
      <c r="BNJ367" s="223"/>
      <c r="BNK367" s="418"/>
      <c r="BNL367" s="418"/>
      <c r="BNM367" s="331"/>
      <c r="BNN367" s="332"/>
      <c r="BNO367" s="418"/>
      <c r="BNP367" s="223"/>
      <c r="BNQ367" s="223"/>
      <c r="BNR367" s="333"/>
      <c r="BNS367" s="333"/>
      <c r="BNT367" s="223"/>
      <c r="BNU367" s="418"/>
      <c r="BNV367" s="418"/>
      <c r="BNW367" s="331"/>
      <c r="BNX367" s="332"/>
      <c r="BNY367" s="418"/>
      <c r="BNZ367" s="223"/>
      <c r="BOA367" s="223"/>
      <c r="BOB367" s="333"/>
      <c r="BOC367" s="333"/>
      <c r="BOD367" s="223"/>
      <c r="BOE367" s="418"/>
      <c r="BOF367" s="418"/>
      <c r="BOG367" s="331"/>
      <c r="BOH367" s="332"/>
      <c r="BOI367" s="418"/>
      <c r="BOJ367" s="223"/>
      <c r="BOK367" s="223"/>
      <c r="BOL367" s="333"/>
      <c r="BOM367" s="333"/>
      <c r="BON367" s="223"/>
      <c r="BOO367" s="418"/>
      <c r="BOP367" s="418"/>
      <c r="BOQ367" s="331"/>
      <c r="BOR367" s="332"/>
      <c r="BOS367" s="418"/>
      <c r="BOT367" s="223"/>
      <c r="BOU367" s="223"/>
      <c r="BOV367" s="333"/>
      <c r="BOW367" s="333"/>
      <c r="BOX367" s="223"/>
      <c r="BOY367" s="418"/>
      <c r="BOZ367" s="418"/>
      <c r="BPA367" s="331"/>
      <c r="BPB367" s="332"/>
      <c r="BPC367" s="418"/>
      <c r="BPD367" s="223"/>
      <c r="BPE367" s="223"/>
      <c r="BPF367" s="333"/>
      <c r="BPG367" s="333"/>
      <c r="BPH367" s="223"/>
      <c r="BPI367" s="418"/>
      <c r="BPJ367" s="418"/>
      <c r="BPK367" s="331"/>
      <c r="BPL367" s="332"/>
      <c r="BPM367" s="418"/>
      <c r="BPN367" s="223"/>
      <c r="BPO367" s="223"/>
      <c r="BPP367" s="333"/>
      <c r="BPQ367" s="333"/>
      <c r="BPR367" s="223"/>
      <c r="BPS367" s="418"/>
      <c r="BPT367" s="418"/>
      <c r="BPU367" s="331"/>
      <c r="BPV367" s="332"/>
      <c r="BPW367" s="418"/>
      <c r="BPX367" s="223"/>
      <c r="BPY367" s="223"/>
      <c r="BPZ367" s="333"/>
      <c r="BQA367" s="333"/>
      <c r="BQB367" s="223"/>
      <c r="BQC367" s="418"/>
      <c r="BQD367" s="418"/>
      <c r="BQE367" s="331"/>
      <c r="BQF367" s="332"/>
      <c r="BQG367" s="418"/>
      <c r="BQH367" s="223"/>
      <c r="BQI367" s="223"/>
      <c r="BQJ367" s="333"/>
      <c r="BQK367" s="333"/>
      <c r="BQL367" s="223"/>
      <c r="BQM367" s="418"/>
      <c r="BQN367" s="418"/>
      <c r="BQO367" s="331"/>
      <c r="BQP367" s="332"/>
      <c r="BQQ367" s="418"/>
      <c r="BQR367" s="223"/>
      <c r="BQS367" s="223"/>
      <c r="BQT367" s="333"/>
      <c r="BQU367" s="333"/>
      <c r="BQV367" s="223"/>
      <c r="BQW367" s="418"/>
      <c r="BQX367" s="418"/>
      <c r="BQY367" s="331"/>
      <c r="BQZ367" s="332"/>
      <c r="BRA367" s="418"/>
      <c r="BRB367" s="223"/>
      <c r="BRC367" s="223"/>
      <c r="BRD367" s="333"/>
      <c r="BRE367" s="333"/>
      <c r="BRF367" s="223"/>
      <c r="BRG367" s="418"/>
      <c r="BRH367" s="418"/>
      <c r="BRI367" s="331"/>
      <c r="BRJ367" s="332"/>
      <c r="BRK367" s="418"/>
      <c r="BRL367" s="223"/>
      <c r="BRM367" s="223"/>
      <c r="BRN367" s="333"/>
      <c r="BRO367" s="333"/>
      <c r="BRP367" s="223"/>
      <c r="BRQ367" s="418"/>
      <c r="BRR367" s="418"/>
      <c r="BRS367" s="331"/>
      <c r="BRT367" s="332"/>
      <c r="BRU367" s="418"/>
      <c r="BRV367" s="223"/>
      <c r="BRW367" s="223"/>
      <c r="BRX367" s="333"/>
      <c r="BRY367" s="333"/>
      <c r="BRZ367" s="223"/>
      <c r="BSA367" s="418"/>
      <c r="BSB367" s="418"/>
      <c r="BSC367" s="331"/>
      <c r="BSD367" s="332"/>
      <c r="BSE367" s="418"/>
      <c r="BSF367" s="223"/>
      <c r="BSG367" s="223"/>
      <c r="BSH367" s="333"/>
      <c r="BSI367" s="333"/>
      <c r="BSJ367" s="223"/>
      <c r="BSK367" s="418"/>
      <c r="BSL367" s="418"/>
      <c r="BSM367" s="331"/>
      <c r="BSN367" s="332"/>
      <c r="BSO367" s="418"/>
      <c r="BSP367" s="223"/>
      <c r="BSQ367" s="223"/>
      <c r="BSR367" s="333"/>
      <c r="BSS367" s="333"/>
      <c r="BST367" s="223"/>
      <c r="BSU367" s="418"/>
      <c r="BSV367" s="418"/>
      <c r="BSW367" s="331"/>
      <c r="BSX367" s="332"/>
      <c r="BSY367" s="418"/>
      <c r="BSZ367" s="223"/>
      <c r="BTA367" s="223"/>
      <c r="BTB367" s="333"/>
      <c r="BTC367" s="333"/>
      <c r="BTD367" s="223"/>
      <c r="BTE367" s="418"/>
      <c r="BTF367" s="418"/>
      <c r="BTG367" s="331"/>
      <c r="BTH367" s="332"/>
      <c r="BTI367" s="418"/>
      <c r="BTJ367" s="223"/>
      <c r="BTK367" s="223"/>
      <c r="BTL367" s="333"/>
      <c r="BTM367" s="333"/>
      <c r="BTN367" s="223"/>
      <c r="BTO367" s="418"/>
      <c r="BTP367" s="418"/>
      <c r="BTQ367" s="331"/>
      <c r="BTR367" s="332"/>
      <c r="BTS367" s="418"/>
      <c r="BTT367" s="223"/>
      <c r="BTU367" s="223"/>
      <c r="BTV367" s="333"/>
      <c r="BTW367" s="333"/>
      <c r="BTX367" s="223"/>
      <c r="BTY367" s="418"/>
      <c r="BTZ367" s="418"/>
      <c r="BUA367" s="331"/>
      <c r="BUB367" s="332"/>
      <c r="BUC367" s="418"/>
      <c r="BUD367" s="223"/>
      <c r="BUE367" s="223"/>
      <c r="BUF367" s="333"/>
      <c r="BUG367" s="333"/>
      <c r="BUH367" s="223"/>
      <c r="BUI367" s="418"/>
      <c r="BUJ367" s="418"/>
      <c r="BUK367" s="331"/>
      <c r="BUL367" s="332"/>
      <c r="BUM367" s="418"/>
      <c r="BUN367" s="223"/>
      <c r="BUO367" s="223"/>
      <c r="BUP367" s="333"/>
      <c r="BUQ367" s="333"/>
      <c r="BUR367" s="223"/>
      <c r="BUS367" s="418"/>
      <c r="BUT367" s="418"/>
      <c r="BUU367" s="331"/>
      <c r="BUV367" s="332"/>
      <c r="BUW367" s="418"/>
      <c r="BUX367" s="223"/>
      <c r="BUY367" s="223"/>
      <c r="BUZ367" s="333"/>
      <c r="BVA367" s="333"/>
      <c r="BVB367" s="223"/>
      <c r="BVC367" s="418"/>
      <c r="BVD367" s="418"/>
      <c r="BVE367" s="331"/>
      <c r="BVF367" s="332"/>
      <c r="BVG367" s="418"/>
      <c r="BVH367" s="223"/>
      <c r="BVI367" s="223"/>
      <c r="BVJ367" s="333"/>
      <c r="BVK367" s="333"/>
      <c r="BVL367" s="223"/>
      <c r="BVM367" s="418"/>
      <c r="BVN367" s="418"/>
      <c r="BVO367" s="331"/>
      <c r="BVP367" s="332"/>
      <c r="BVQ367" s="418"/>
      <c r="BVR367" s="223"/>
      <c r="BVS367" s="223"/>
      <c r="BVT367" s="333"/>
      <c r="BVU367" s="333"/>
      <c r="BVV367" s="223"/>
      <c r="BVW367" s="418"/>
      <c r="BVX367" s="418"/>
      <c r="BVY367" s="331"/>
      <c r="BVZ367" s="332"/>
      <c r="BWA367" s="418"/>
      <c r="BWB367" s="223"/>
      <c r="BWC367" s="223"/>
      <c r="BWD367" s="333"/>
      <c r="BWE367" s="333"/>
      <c r="BWF367" s="223"/>
      <c r="BWG367" s="418"/>
      <c r="BWH367" s="418"/>
      <c r="BWI367" s="331"/>
      <c r="BWJ367" s="332"/>
      <c r="BWK367" s="418"/>
      <c r="BWL367" s="223"/>
      <c r="BWM367" s="223"/>
      <c r="BWN367" s="333"/>
      <c r="BWO367" s="333"/>
      <c r="BWP367" s="223"/>
      <c r="BWQ367" s="418"/>
      <c r="BWR367" s="418"/>
      <c r="BWS367" s="331"/>
      <c r="BWT367" s="332"/>
      <c r="BWU367" s="418"/>
      <c r="BWV367" s="223"/>
      <c r="BWW367" s="223"/>
      <c r="BWX367" s="333"/>
      <c r="BWY367" s="333"/>
      <c r="BWZ367" s="223"/>
      <c r="BXA367" s="418"/>
      <c r="BXB367" s="418"/>
      <c r="BXC367" s="331"/>
      <c r="BXD367" s="332"/>
      <c r="BXE367" s="418"/>
      <c r="BXF367" s="223"/>
      <c r="BXG367" s="223"/>
      <c r="BXH367" s="333"/>
      <c r="BXI367" s="333"/>
      <c r="BXJ367" s="223"/>
      <c r="BXK367" s="418"/>
      <c r="BXL367" s="418"/>
      <c r="BXM367" s="331"/>
      <c r="BXN367" s="332"/>
      <c r="BXO367" s="418"/>
      <c r="BXP367" s="223"/>
      <c r="BXQ367" s="223"/>
      <c r="BXR367" s="333"/>
      <c r="BXS367" s="333"/>
      <c r="BXT367" s="223"/>
      <c r="BXU367" s="418"/>
      <c r="BXV367" s="418"/>
      <c r="BXW367" s="331"/>
      <c r="BXX367" s="332"/>
      <c r="BXY367" s="418"/>
      <c r="BXZ367" s="223"/>
      <c r="BYA367" s="223"/>
      <c r="BYB367" s="333"/>
      <c r="BYC367" s="333"/>
      <c r="BYD367" s="223"/>
      <c r="BYE367" s="418"/>
      <c r="BYF367" s="418"/>
      <c r="BYG367" s="331"/>
      <c r="BYH367" s="332"/>
      <c r="BYI367" s="418"/>
      <c r="BYJ367" s="223"/>
      <c r="BYK367" s="223"/>
      <c r="BYL367" s="333"/>
      <c r="BYM367" s="333"/>
      <c r="BYN367" s="223"/>
      <c r="BYO367" s="418"/>
      <c r="BYP367" s="418"/>
      <c r="BYQ367" s="331"/>
      <c r="BYR367" s="332"/>
      <c r="BYS367" s="418"/>
      <c r="BYT367" s="223"/>
      <c r="BYU367" s="223"/>
      <c r="BYV367" s="333"/>
      <c r="BYW367" s="333"/>
      <c r="BYX367" s="223"/>
      <c r="BYY367" s="418"/>
      <c r="BYZ367" s="418"/>
      <c r="BZA367" s="331"/>
      <c r="BZB367" s="332"/>
      <c r="BZC367" s="418"/>
      <c r="BZD367" s="223"/>
      <c r="BZE367" s="223"/>
      <c r="BZF367" s="333"/>
      <c r="BZG367" s="333"/>
      <c r="BZH367" s="223"/>
      <c r="BZI367" s="418"/>
      <c r="BZJ367" s="418"/>
      <c r="BZK367" s="331"/>
      <c r="BZL367" s="332"/>
      <c r="BZM367" s="418"/>
      <c r="BZN367" s="223"/>
      <c r="BZO367" s="223"/>
      <c r="BZP367" s="333"/>
      <c r="BZQ367" s="333"/>
      <c r="BZR367" s="223"/>
      <c r="BZS367" s="418"/>
      <c r="BZT367" s="418"/>
      <c r="BZU367" s="331"/>
      <c r="BZV367" s="332"/>
      <c r="BZW367" s="418"/>
      <c r="BZX367" s="223"/>
      <c r="BZY367" s="223"/>
      <c r="BZZ367" s="333"/>
      <c r="CAA367" s="333"/>
      <c r="CAB367" s="223"/>
      <c r="CAC367" s="418"/>
      <c r="CAD367" s="418"/>
      <c r="CAE367" s="331"/>
      <c r="CAF367" s="332"/>
      <c r="CAG367" s="418"/>
      <c r="CAH367" s="223"/>
      <c r="CAI367" s="223"/>
      <c r="CAJ367" s="333"/>
      <c r="CAK367" s="333"/>
      <c r="CAL367" s="223"/>
      <c r="CAM367" s="418"/>
      <c r="CAN367" s="418"/>
      <c r="CAO367" s="331"/>
      <c r="CAP367" s="332"/>
      <c r="CAQ367" s="418"/>
      <c r="CAR367" s="223"/>
      <c r="CAS367" s="223"/>
      <c r="CAT367" s="333"/>
      <c r="CAU367" s="333"/>
      <c r="CAV367" s="223"/>
      <c r="CAW367" s="418"/>
      <c r="CAX367" s="418"/>
      <c r="CAY367" s="331"/>
      <c r="CAZ367" s="332"/>
      <c r="CBA367" s="418"/>
      <c r="CBB367" s="223"/>
      <c r="CBC367" s="223"/>
      <c r="CBD367" s="333"/>
      <c r="CBE367" s="333"/>
      <c r="CBF367" s="223"/>
      <c r="CBG367" s="418"/>
      <c r="CBH367" s="418"/>
      <c r="CBI367" s="331"/>
      <c r="CBJ367" s="332"/>
      <c r="CBK367" s="418"/>
      <c r="CBL367" s="223"/>
      <c r="CBM367" s="223"/>
      <c r="CBN367" s="333"/>
      <c r="CBO367" s="333"/>
      <c r="CBP367" s="223"/>
      <c r="CBQ367" s="418"/>
      <c r="CBR367" s="418"/>
      <c r="CBS367" s="331"/>
      <c r="CBT367" s="332"/>
      <c r="CBU367" s="418"/>
      <c r="CBV367" s="223"/>
      <c r="CBW367" s="223"/>
      <c r="CBX367" s="333"/>
      <c r="CBY367" s="333"/>
      <c r="CBZ367" s="223"/>
      <c r="CCA367" s="418"/>
      <c r="CCB367" s="418"/>
      <c r="CCC367" s="331"/>
      <c r="CCD367" s="332"/>
      <c r="CCE367" s="418"/>
      <c r="CCF367" s="223"/>
      <c r="CCG367" s="223"/>
      <c r="CCH367" s="333"/>
      <c r="CCI367" s="333"/>
      <c r="CCJ367" s="223"/>
      <c r="CCK367" s="418"/>
      <c r="CCL367" s="418"/>
      <c r="CCM367" s="331"/>
      <c r="CCN367" s="332"/>
      <c r="CCO367" s="418"/>
      <c r="CCP367" s="223"/>
      <c r="CCQ367" s="223"/>
      <c r="CCR367" s="333"/>
      <c r="CCS367" s="333"/>
      <c r="CCT367" s="223"/>
      <c r="CCU367" s="418"/>
      <c r="CCV367" s="418"/>
      <c r="CCW367" s="331"/>
      <c r="CCX367" s="332"/>
      <c r="CCY367" s="418"/>
      <c r="CCZ367" s="223"/>
      <c r="CDA367" s="223"/>
      <c r="CDB367" s="333"/>
      <c r="CDC367" s="333"/>
      <c r="CDD367" s="223"/>
      <c r="CDE367" s="418"/>
      <c r="CDF367" s="418"/>
      <c r="CDG367" s="331"/>
      <c r="CDH367" s="332"/>
      <c r="CDI367" s="418"/>
      <c r="CDJ367" s="223"/>
      <c r="CDK367" s="223"/>
      <c r="CDL367" s="333"/>
      <c r="CDM367" s="333"/>
      <c r="CDN367" s="223"/>
      <c r="CDO367" s="418"/>
      <c r="CDP367" s="418"/>
      <c r="CDQ367" s="331"/>
      <c r="CDR367" s="332"/>
      <c r="CDS367" s="418"/>
      <c r="CDT367" s="223"/>
      <c r="CDU367" s="223"/>
      <c r="CDV367" s="333"/>
      <c r="CDW367" s="333"/>
      <c r="CDX367" s="223"/>
      <c r="CDY367" s="418"/>
      <c r="CDZ367" s="418"/>
      <c r="CEA367" s="331"/>
      <c r="CEB367" s="332"/>
      <c r="CEC367" s="418"/>
      <c r="CED367" s="223"/>
      <c r="CEE367" s="223"/>
      <c r="CEF367" s="333"/>
      <c r="CEG367" s="333"/>
      <c r="CEH367" s="223"/>
      <c r="CEI367" s="418"/>
      <c r="CEJ367" s="418"/>
      <c r="CEK367" s="331"/>
      <c r="CEL367" s="332"/>
      <c r="CEM367" s="418"/>
      <c r="CEN367" s="223"/>
      <c r="CEO367" s="223"/>
      <c r="CEP367" s="333"/>
      <c r="CEQ367" s="333"/>
      <c r="CER367" s="223"/>
      <c r="CES367" s="418"/>
      <c r="CET367" s="418"/>
      <c r="CEU367" s="331"/>
      <c r="CEV367" s="332"/>
      <c r="CEW367" s="418"/>
      <c r="CEX367" s="223"/>
      <c r="CEY367" s="223"/>
      <c r="CEZ367" s="333"/>
      <c r="CFA367" s="333"/>
      <c r="CFB367" s="223"/>
      <c r="CFC367" s="418"/>
      <c r="CFD367" s="418"/>
      <c r="CFE367" s="331"/>
      <c r="CFF367" s="332"/>
      <c r="CFG367" s="418"/>
      <c r="CFH367" s="223"/>
      <c r="CFI367" s="223"/>
      <c r="CFJ367" s="333"/>
      <c r="CFK367" s="333"/>
      <c r="CFL367" s="223"/>
      <c r="CFM367" s="418"/>
      <c r="CFN367" s="418"/>
      <c r="CFO367" s="331"/>
      <c r="CFP367" s="332"/>
      <c r="CFQ367" s="418"/>
      <c r="CFR367" s="223"/>
      <c r="CFS367" s="223"/>
      <c r="CFT367" s="333"/>
      <c r="CFU367" s="333"/>
      <c r="CFV367" s="223"/>
      <c r="CFW367" s="418"/>
      <c r="CFX367" s="418"/>
      <c r="CFY367" s="331"/>
      <c r="CFZ367" s="332"/>
      <c r="CGA367" s="418"/>
      <c r="CGB367" s="223"/>
      <c r="CGC367" s="223"/>
      <c r="CGD367" s="333"/>
      <c r="CGE367" s="333"/>
      <c r="CGF367" s="223"/>
      <c r="CGG367" s="418"/>
      <c r="CGH367" s="418"/>
      <c r="CGI367" s="331"/>
      <c r="CGJ367" s="332"/>
      <c r="CGK367" s="418"/>
      <c r="CGL367" s="223"/>
      <c r="CGM367" s="223"/>
      <c r="CGN367" s="333"/>
      <c r="CGO367" s="333"/>
      <c r="CGP367" s="223"/>
      <c r="CGQ367" s="418"/>
      <c r="CGR367" s="418"/>
      <c r="CGS367" s="331"/>
      <c r="CGT367" s="332"/>
      <c r="CGU367" s="418"/>
      <c r="CGV367" s="223"/>
      <c r="CGW367" s="223"/>
      <c r="CGX367" s="333"/>
      <c r="CGY367" s="333"/>
      <c r="CGZ367" s="223"/>
      <c r="CHA367" s="418"/>
      <c r="CHB367" s="418"/>
      <c r="CHC367" s="331"/>
      <c r="CHD367" s="332"/>
      <c r="CHE367" s="418"/>
      <c r="CHF367" s="223"/>
      <c r="CHG367" s="223"/>
      <c r="CHH367" s="333"/>
      <c r="CHI367" s="333"/>
      <c r="CHJ367" s="223"/>
      <c r="CHK367" s="418"/>
      <c r="CHL367" s="418"/>
      <c r="CHM367" s="331"/>
      <c r="CHN367" s="332"/>
      <c r="CHO367" s="418"/>
      <c r="CHP367" s="223"/>
      <c r="CHQ367" s="223"/>
      <c r="CHR367" s="333"/>
      <c r="CHS367" s="333"/>
      <c r="CHT367" s="223"/>
      <c r="CHU367" s="418"/>
      <c r="CHV367" s="418"/>
      <c r="CHW367" s="331"/>
      <c r="CHX367" s="332"/>
      <c r="CHY367" s="418"/>
      <c r="CHZ367" s="223"/>
      <c r="CIA367" s="223"/>
      <c r="CIB367" s="333"/>
      <c r="CIC367" s="333"/>
      <c r="CID367" s="223"/>
      <c r="CIE367" s="418"/>
      <c r="CIF367" s="418"/>
      <c r="CIG367" s="331"/>
      <c r="CIH367" s="332"/>
      <c r="CII367" s="418"/>
      <c r="CIJ367" s="223"/>
      <c r="CIK367" s="223"/>
      <c r="CIL367" s="333"/>
      <c r="CIM367" s="333"/>
      <c r="CIN367" s="223"/>
      <c r="CIO367" s="418"/>
      <c r="CIP367" s="418"/>
      <c r="CIQ367" s="331"/>
      <c r="CIR367" s="332"/>
      <c r="CIS367" s="418"/>
      <c r="CIT367" s="223"/>
      <c r="CIU367" s="223"/>
      <c r="CIV367" s="333"/>
      <c r="CIW367" s="333"/>
      <c r="CIX367" s="223"/>
      <c r="CIY367" s="418"/>
      <c r="CIZ367" s="418"/>
      <c r="CJA367" s="331"/>
      <c r="CJB367" s="332"/>
      <c r="CJC367" s="418"/>
      <c r="CJD367" s="223"/>
      <c r="CJE367" s="223"/>
      <c r="CJF367" s="333"/>
      <c r="CJG367" s="333"/>
      <c r="CJH367" s="223"/>
      <c r="CJI367" s="418"/>
      <c r="CJJ367" s="418"/>
      <c r="CJK367" s="331"/>
      <c r="CJL367" s="332"/>
      <c r="CJM367" s="418"/>
      <c r="CJN367" s="223"/>
      <c r="CJO367" s="223"/>
      <c r="CJP367" s="333"/>
      <c r="CJQ367" s="333"/>
      <c r="CJR367" s="223"/>
      <c r="CJS367" s="418"/>
      <c r="CJT367" s="418"/>
      <c r="CJU367" s="331"/>
      <c r="CJV367" s="332"/>
      <c r="CJW367" s="418"/>
      <c r="CJX367" s="223"/>
      <c r="CJY367" s="223"/>
      <c r="CJZ367" s="333"/>
      <c r="CKA367" s="333"/>
      <c r="CKB367" s="223"/>
      <c r="CKC367" s="418"/>
      <c r="CKD367" s="418"/>
      <c r="CKE367" s="331"/>
      <c r="CKF367" s="332"/>
      <c r="CKG367" s="418"/>
      <c r="CKH367" s="223"/>
      <c r="CKI367" s="223"/>
      <c r="CKJ367" s="333"/>
      <c r="CKK367" s="333"/>
      <c r="CKL367" s="223"/>
      <c r="CKM367" s="418"/>
      <c r="CKN367" s="418"/>
      <c r="CKO367" s="331"/>
      <c r="CKP367" s="332"/>
      <c r="CKQ367" s="418"/>
      <c r="CKR367" s="223"/>
      <c r="CKS367" s="223"/>
      <c r="CKT367" s="333"/>
      <c r="CKU367" s="333"/>
      <c r="CKV367" s="223"/>
      <c r="CKW367" s="418"/>
      <c r="CKX367" s="418"/>
      <c r="CKY367" s="331"/>
      <c r="CKZ367" s="332"/>
      <c r="CLA367" s="418"/>
      <c r="CLB367" s="223"/>
      <c r="CLC367" s="223"/>
      <c r="CLD367" s="333"/>
      <c r="CLE367" s="333"/>
      <c r="CLF367" s="223"/>
      <c r="CLG367" s="418"/>
      <c r="CLH367" s="418"/>
      <c r="CLI367" s="331"/>
      <c r="CLJ367" s="332"/>
      <c r="CLK367" s="418"/>
      <c r="CLL367" s="223"/>
      <c r="CLM367" s="223"/>
      <c r="CLN367" s="333"/>
      <c r="CLO367" s="333"/>
      <c r="CLP367" s="223"/>
      <c r="CLQ367" s="418"/>
      <c r="CLR367" s="418"/>
      <c r="CLS367" s="331"/>
      <c r="CLT367" s="332"/>
      <c r="CLU367" s="418"/>
      <c r="CLV367" s="223"/>
      <c r="CLW367" s="223"/>
      <c r="CLX367" s="333"/>
      <c r="CLY367" s="333"/>
      <c r="CLZ367" s="223"/>
      <c r="CMA367" s="418"/>
      <c r="CMB367" s="418"/>
      <c r="CMC367" s="331"/>
      <c r="CMD367" s="332"/>
      <c r="CME367" s="418"/>
      <c r="CMF367" s="223"/>
      <c r="CMG367" s="223"/>
      <c r="CMH367" s="333"/>
      <c r="CMI367" s="333"/>
      <c r="CMJ367" s="223"/>
      <c r="CMK367" s="418"/>
      <c r="CML367" s="418"/>
      <c r="CMM367" s="331"/>
      <c r="CMN367" s="332"/>
      <c r="CMO367" s="418"/>
      <c r="CMP367" s="223"/>
      <c r="CMQ367" s="223"/>
      <c r="CMR367" s="333"/>
      <c r="CMS367" s="333"/>
      <c r="CMT367" s="223"/>
      <c r="CMU367" s="418"/>
      <c r="CMV367" s="418"/>
      <c r="CMW367" s="331"/>
      <c r="CMX367" s="332"/>
      <c r="CMY367" s="418"/>
      <c r="CMZ367" s="223"/>
      <c r="CNA367" s="223"/>
      <c r="CNB367" s="333"/>
      <c r="CNC367" s="333"/>
      <c r="CND367" s="223"/>
      <c r="CNE367" s="418"/>
      <c r="CNF367" s="418"/>
      <c r="CNG367" s="331"/>
      <c r="CNH367" s="332"/>
      <c r="CNI367" s="418"/>
      <c r="CNJ367" s="223"/>
      <c r="CNK367" s="223"/>
      <c r="CNL367" s="333"/>
      <c r="CNM367" s="333"/>
      <c r="CNN367" s="223"/>
      <c r="CNO367" s="418"/>
      <c r="CNP367" s="418"/>
      <c r="CNQ367" s="331"/>
      <c r="CNR367" s="332"/>
      <c r="CNS367" s="418"/>
      <c r="CNT367" s="223"/>
      <c r="CNU367" s="223"/>
      <c r="CNV367" s="333"/>
      <c r="CNW367" s="333"/>
      <c r="CNX367" s="223"/>
      <c r="CNY367" s="418"/>
      <c r="CNZ367" s="418"/>
      <c r="COA367" s="331"/>
      <c r="COB367" s="332"/>
      <c r="COC367" s="418"/>
      <c r="COD367" s="223"/>
      <c r="COE367" s="223"/>
      <c r="COF367" s="333"/>
      <c r="COG367" s="333"/>
      <c r="COH367" s="223"/>
      <c r="COI367" s="418"/>
      <c r="COJ367" s="418"/>
      <c r="COK367" s="331"/>
      <c r="COL367" s="332"/>
      <c r="COM367" s="418"/>
      <c r="CON367" s="223"/>
      <c r="COO367" s="223"/>
      <c r="COP367" s="333"/>
      <c r="COQ367" s="333"/>
      <c r="COR367" s="223"/>
      <c r="COS367" s="418"/>
      <c r="COT367" s="418"/>
      <c r="COU367" s="331"/>
      <c r="COV367" s="332"/>
      <c r="COW367" s="418"/>
      <c r="COX367" s="223"/>
      <c r="COY367" s="223"/>
      <c r="COZ367" s="333"/>
      <c r="CPA367" s="333"/>
      <c r="CPB367" s="223"/>
      <c r="CPC367" s="418"/>
      <c r="CPD367" s="418"/>
      <c r="CPE367" s="331"/>
      <c r="CPF367" s="332"/>
      <c r="CPG367" s="418"/>
      <c r="CPH367" s="223"/>
      <c r="CPI367" s="223"/>
      <c r="CPJ367" s="333"/>
      <c r="CPK367" s="333"/>
      <c r="CPL367" s="223"/>
      <c r="CPM367" s="418"/>
      <c r="CPN367" s="418"/>
      <c r="CPO367" s="331"/>
      <c r="CPP367" s="332"/>
      <c r="CPQ367" s="418"/>
      <c r="CPR367" s="223"/>
      <c r="CPS367" s="223"/>
      <c r="CPT367" s="333"/>
      <c r="CPU367" s="333"/>
      <c r="CPV367" s="223"/>
      <c r="CPW367" s="418"/>
      <c r="CPX367" s="418"/>
      <c r="CPY367" s="331"/>
      <c r="CPZ367" s="332"/>
      <c r="CQA367" s="418"/>
      <c r="CQB367" s="223"/>
      <c r="CQC367" s="223"/>
      <c r="CQD367" s="333"/>
      <c r="CQE367" s="333"/>
      <c r="CQF367" s="223"/>
      <c r="CQG367" s="418"/>
      <c r="CQH367" s="418"/>
      <c r="CQI367" s="331"/>
      <c r="CQJ367" s="332"/>
      <c r="CQK367" s="418"/>
      <c r="CQL367" s="223"/>
      <c r="CQM367" s="223"/>
      <c r="CQN367" s="333"/>
      <c r="CQO367" s="333"/>
      <c r="CQP367" s="223"/>
      <c r="CQQ367" s="418"/>
      <c r="CQR367" s="418"/>
      <c r="CQS367" s="331"/>
      <c r="CQT367" s="332"/>
      <c r="CQU367" s="418"/>
      <c r="CQV367" s="223"/>
      <c r="CQW367" s="223"/>
      <c r="CQX367" s="333"/>
      <c r="CQY367" s="333"/>
      <c r="CQZ367" s="223"/>
      <c r="CRA367" s="418"/>
      <c r="CRB367" s="418"/>
      <c r="CRC367" s="331"/>
      <c r="CRD367" s="332"/>
      <c r="CRE367" s="418"/>
      <c r="CRF367" s="223"/>
      <c r="CRG367" s="223"/>
      <c r="CRH367" s="333"/>
      <c r="CRI367" s="333"/>
      <c r="CRJ367" s="223"/>
      <c r="CRK367" s="418"/>
      <c r="CRL367" s="418"/>
      <c r="CRM367" s="331"/>
      <c r="CRN367" s="332"/>
      <c r="CRO367" s="418"/>
      <c r="CRP367" s="223"/>
      <c r="CRQ367" s="223"/>
      <c r="CRR367" s="333"/>
      <c r="CRS367" s="333"/>
      <c r="CRT367" s="223"/>
      <c r="CRU367" s="418"/>
      <c r="CRV367" s="418"/>
      <c r="CRW367" s="331"/>
      <c r="CRX367" s="332"/>
      <c r="CRY367" s="418"/>
      <c r="CRZ367" s="223"/>
      <c r="CSA367" s="223"/>
      <c r="CSB367" s="333"/>
      <c r="CSC367" s="333"/>
      <c r="CSD367" s="223"/>
      <c r="CSE367" s="418"/>
      <c r="CSF367" s="418"/>
      <c r="CSG367" s="331"/>
      <c r="CSH367" s="332"/>
      <c r="CSI367" s="418"/>
      <c r="CSJ367" s="223"/>
      <c r="CSK367" s="223"/>
      <c r="CSL367" s="333"/>
      <c r="CSM367" s="333"/>
      <c r="CSN367" s="223"/>
      <c r="CSO367" s="418"/>
      <c r="CSP367" s="418"/>
      <c r="CSQ367" s="331"/>
      <c r="CSR367" s="332"/>
      <c r="CSS367" s="418"/>
      <c r="CST367" s="223"/>
      <c r="CSU367" s="223"/>
      <c r="CSV367" s="333"/>
      <c r="CSW367" s="333"/>
      <c r="CSX367" s="223"/>
      <c r="CSY367" s="418"/>
      <c r="CSZ367" s="418"/>
      <c r="CTA367" s="331"/>
      <c r="CTB367" s="332"/>
      <c r="CTC367" s="418"/>
      <c r="CTD367" s="223"/>
      <c r="CTE367" s="223"/>
      <c r="CTF367" s="333"/>
      <c r="CTG367" s="333"/>
      <c r="CTH367" s="223"/>
      <c r="CTI367" s="418"/>
      <c r="CTJ367" s="418"/>
      <c r="CTK367" s="331"/>
      <c r="CTL367" s="332"/>
      <c r="CTM367" s="418"/>
      <c r="CTN367" s="223"/>
      <c r="CTO367" s="223"/>
      <c r="CTP367" s="333"/>
      <c r="CTQ367" s="333"/>
      <c r="CTR367" s="223"/>
      <c r="CTS367" s="418"/>
      <c r="CTT367" s="418"/>
      <c r="CTU367" s="331"/>
      <c r="CTV367" s="332"/>
      <c r="CTW367" s="418"/>
      <c r="CTX367" s="223"/>
      <c r="CTY367" s="223"/>
      <c r="CTZ367" s="333"/>
      <c r="CUA367" s="333"/>
      <c r="CUB367" s="223"/>
      <c r="CUC367" s="418"/>
      <c r="CUD367" s="418"/>
      <c r="CUE367" s="331"/>
      <c r="CUF367" s="332"/>
      <c r="CUG367" s="418"/>
      <c r="CUH367" s="223"/>
      <c r="CUI367" s="223"/>
      <c r="CUJ367" s="333"/>
      <c r="CUK367" s="333"/>
      <c r="CUL367" s="223"/>
      <c r="CUM367" s="418"/>
      <c r="CUN367" s="418"/>
      <c r="CUO367" s="331"/>
      <c r="CUP367" s="332"/>
      <c r="CUQ367" s="418"/>
      <c r="CUR367" s="223"/>
      <c r="CUS367" s="223"/>
      <c r="CUT367" s="333"/>
      <c r="CUU367" s="333"/>
      <c r="CUV367" s="223"/>
      <c r="CUW367" s="418"/>
      <c r="CUX367" s="418"/>
      <c r="CUY367" s="331"/>
      <c r="CUZ367" s="332"/>
      <c r="CVA367" s="418"/>
      <c r="CVB367" s="223"/>
      <c r="CVC367" s="223"/>
      <c r="CVD367" s="333"/>
      <c r="CVE367" s="333"/>
      <c r="CVF367" s="223"/>
      <c r="CVG367" s="418"/>
      <c r="CVH367" s="418"/>
      <c r="CVI367" s="331"/>
      <c r="CVJ367" s="332"/>
      <c r="CVK367" s="418"/>
      <c r="CVL367" s="223"/>
      <c r="CVM367" s="223"/>
      <c r="CVN367" s="333"/>
      <c r="CVO367" s="333"/>
      <c r="CVP367" s="223"/>
      <c r="CVQ367" s="418"/>
      <c r="CVR367" s="418"/>
      <c r="CVS367" s="331"/>
      <c r="CVT367" s="332"/>
      <c r="CVU367" s="418"/>
      <c r="CVV367" s="223"/>
      <c r="CVW367" s="223"/>
      <c r="CVX367" s="333"/>
      <c r="CVY367" s="333"/>
      <c r="CVZ367" s="223"/>
      <c r="CWA367" s="418"/>
      <c r="CWB367" s="418"/>
      <c r="CWC367" s="331"/>
      <c r="CWD367" s="332"/>
      <c r="CWE367" s="418"/>
      <c r="CWF367" s="223"/>
      <c r="CWG367" s="223"/>
      <c r="CWH367" s="333"/>
      <c r="CWI367" s="333"/>
      <c r="CWJ367" s="223"/>
      <c r="CWK367" s="418"/>
      <c r="CWL367" s="418"/>
      <c r="CWM367" s="331"/>
      <c r="CWN367" s="332"/>
      <c r="CWO367" s="418"/>
      <c r="CWP367" s="223"/>
      <c r="CWQ367" s="223"/>
      <c r="CWR367" s="333"/>
      <c r="CWS367" s="333"/>
      <c r="CWT367" s="223"/>
      <c r="CWU367" s="418"/>
      <c r="CWV367" s="418"/>
      <c r="CWW367" s="331"/>
      <c r="CWX367" s="332"/>
      <c r="CWY367" s="418"/>
      <c r="CWZ367" s="223"/>
      <c r="CXA367" s="223"/>
      <c r="CXB367" s="333"/>
      <c r="CXC367" s="333"/>
      <c r="CXD367" s="223"/>
      <c r="CXE367" s="418"/>
      <c r="CXF367" s="418"/>
      <c r="CXG367" s="331"/>
      <c r="CXH367" s="332"/>
      <c r="CXI367" s="418"/>
      <c r="CXJ367" s="223"/>
      <c r="CXK367" s="223"/>
      <c r="CXL367" s="333"/>
      <c r="CXM367" s="333"/>
      <c r="CXN367" s="223"/>
      <c r="CXO367" s="418"/>
      <c r="CXP367" s="418"/>
      <c r="CXQ367" s="331"/>
      <c r="CXR367" s="332"/>
      <c r="CXS367" s="418"/>
      <c r="CXT367" s="223"/>
      <c r="CXU367" s="223"/>
      <c r="CXV367" s="333"/>
      <c r="CXW367" s="333"/>
      <c r="CXX367" s="223"/>
      <c r="CXY367" s="418"/>
      <c r="CXZ367" s="418"/>
      <c r="CYA367" s="331"/>
      <c r="CYB367" s="332"/>
      <c r="CYC367" s="418"/>
      <c r="CYD367" s="223"/>
      <c r="CYE367" s="223"/>
      <c r="CYF367" s="333"/>
      <c r="CYG367" s="333"/>
      <c r="CYH367" s="223"/>
      <c r="CYI367" s="418"/>
      <c r="CYJ367" s="418"/>
      <c r="CYK367" s="331"/>
      <c r="CYL367" s="332"/>
      <c r="CYM367" s="418"/>
      <c r="CYN367" s="223"/>
      <c r="CYO367" s="223"/>
      <c r="CYP367" s="333"/>
      <c r="CYQ367" s="333"/>
      <c r="CYR367" s="223"/>
      <c r="CYS367" s="418"/>
      <c r="CYT367" s="418"/>
      <c r="CYU367" s="331"/>
      <c r="CYV367" s="332"/>
      <c r="CYW367" s="418"/>
      <c r="CYX367" s="223"/>
      <c r="CYY367" s="223"/>
      <c r="CYZ367" s="333"/>
      <c r="CZA367" s="333"/>
      <c r="CZB367" s="223"/>
      <c r="CZC367" s="418"/>
      <c r="CZD367" s="418"/>
      <c r="CZE367" s="331"/>
      <c r="CZF367" s="332"/>
      <c r="CZG367" s="418"/>
      <c r="CZH367" s="223"/>
      <c r="CZI367" s="223"/>
      <c r="CZJ367" s="333"/>
      <c r="CZK367" s="333"/>
      <c r="CZL367" s="223"/>
      <c r="CZM367" s="418"/>
      <c r="CZN367" s="418"/>
      <c r="CZO367" s="331"/>
      <c r="CZP367" s="332"/>
      <c r="CZQ367" s="418"/>
      <c r="CZR367" s="223"/>
      <c r="CZS367" s="223"/>
      <c r="CZT367" s="333"/>
      <c r="CZU367" s="333"/>
      <c r="CZV367" s="223"/>
      <c r="CZW367" s="418"/>
      <c r="CZX367" s="418"/>
      <c r="CZY367" s="331"/>
      <c r="CZZ367" s="332"/>
      <c r="DAA367" s="418"/>
      <c r="DAB367" s="223"/>
      <c r="DAC367" s="223"/>
      <c r="DAD367" s="333"/>
      <c r="DAE367" s="333"/>
      <c r="DAF367" s="223"/>
      <c r="DAG367" s="418"/>
      <c r="DAH367" s="418"/>
      <c r="DAI367" s="331"/>
      <c r="DAJ367" s="332"/>
      <c r="DAK367" s="418"/>
      <c r="DAL367" s="223"/>
      <c r="DAM367" s="223"/>
      <c r="DAN367" s="333"/>
      <c r="DAO367" s="333"/>
      <c r="DAP367" s="223"/>
      <c r="DAQ367" s="418"/>
      <c r="DAR367" s="418"/>
      <c r="DAS367" s="331"/>
      <c r="DAT367" s="332"/>
      <c r="DAU367" s="418"/>
      <c r="DAV367" s="223"/>
      <c r="DAW367" s="223"/>
      <c r="DAX367" s="333"/>
      <c r="DAY367" s="333"/>
      <c r="DAZ367" s="223"/>
      <c r="DBA367" s="418"/>
      <c r="DBB367" s="418"/>
      <c r="DBC367" s="331"/>
      <c r="DBD367" s="332"/>
      <c r="DBE367" s="418"/>
      <c r="DBF367" s="223"/>
      <c r="DBG367" s="223"/>
      <c r="DBH367" s="333"/>
      <c r="DBI367" s="333"/>
      <c r="DBJ367" s="223"/>
      <c r="DBK367" s="418"/>
      <c r="DBL367" s="418"/>
      <c r="DBM367" s="331"/>
      <c r="DBN367" s="332"/>
      <c r="DBO367" s="418"/>
      <c r="DBP367" s="223"/>
      <c r="DBQ367" s="223"/>
      <c r="DBR367" s="333"/>
      <c r="DBS367" s="333"/>
      <c r="DBT367" s="223"/>
      <c r="DBU367" s="418"/>
      <c r="DBV367" s="418"/>
      <c r="DBW367" s="331"/>
      <c r="DBX367" s="332"/>
      <c r="DBY367" s="418"/>
      <c r="DBZ367" s="223"/>
      <c r="DCA367" s="223"/>
      <c r="DCB367" s="333"/>
      <c r="DCC367" s="333"/>
      <c r="DCD367" s="223"/>
      <c r="DCE367" s="418"/>
      <c r="DCF367" s="418"/>
      <c r="DCG367" s="331"/>
      <c r="DCH367" s="332"/>
      <c r="DCI367" s="418"/>
      <c r="DCJ367" s="223"/>
      <c r="DCK367" s="223"/>
      <c r="DCL367" s="333"/>
      <c r="DCM367" s="333"/>
      <c r="DCN367" s="223"/>
      <c r="DCO367" s="418"/>
      <c r="DCP367" s="418"/>
      <c r="DCQ367" s="331"/>
      <c r="DCR367" s="332"/>
      <c r="DCS367" s="418"/>
      <c r="DCT367" s="223"/>
      <c r="DCU367" s="223"/>
      <c r="DCV367" s="333"/>
      <c r="DCW367" s="333"/>
      <c r="DCX367" s="223"/>
      <c r="DCY367" s="418"/>
      <c r="DCZ367" s="418"/>
      <c r="DDA367" s="331"/>
      <c r="DDB367" s="332"/>
      <c r="DDC367" s="418"/>
      <c r="DDD367" s="223"/>
      <c r="DDE367" s="223"/>
      <c r="DDF367" s="333"/>
      <c r="DDG367" s="333"/>
      <c r="DDH367" s="223"/>
      <c r="DDI367" s="418"/>
      <c r="DDJ367" s="418"/>
      <c r="DDK367" s="331"/>
      <c r="DDL367" s="332"/>
      <c r="DDM367" s="418"/>
      <c r="DDN367" s="223"/>
      <c r="DDO367" s="223"/>
      <c r="DDP367" s="333"/>
      <c r="DDQ367" s="333"/>
      <c r="DDR367" s="223"/>
      <c r="DDS367" s="418"/>
      <c r="DDT367" s="418"/>
      <c r="DDU367" s="331"/>
      <c r="DDV367" s="332"/>
      <c r="DDW367" s="418"/>
      <c r="DDX367" s="223"/>
      <c r="DDY367" s="223"/>
      <c r="DDZ367" s="333"/>
      <c r="DEA367" s="333"/>
      <c r="DEB367" s="223"/>
      <c r="DEC367" s="418"/>
      <c r="DED367" s="418"/>
      <c r="DEE367" s="331"/>
      <c r="DEF367" s="332"/>
      <c r="DEG367" s="418"/>
      <c r="DEH367" s="223"/>
      <c r="DEI367" s="223"/>
      <c r="DEJ367" s="333"/>
      <c r="DEK367" s="333"/>
      <c r="DEL367" s="223"/>
      <c r="DEM367" s="418"/>
      <c r="DEN367" s="418"/>
      <c r="DEO367" s="331"/>
      <c r="DEP367" s="332"/>
      <c r="DEQ367" s="418"/>
      <c r="DER367" s="223"/>
      <c r="DES367" s="223"/>
      <c r="DET367" s="333"/>
      <c r="DEU367" s="333"/>
      <c r="DEV367" s="223"/>
      <c r="DEW367" s="418"/>
      <c r="DEX367" s="418"/>
      <c r="DEY367" s="331"/>
      <c r="DEZ367" s="332"/>
      <c r="DFA367" s="418"/>
      <c r="DFB367" s="223"/>
      <c r="DFC367" s="223"/>
      <c r="DFD367" s="333"/>
      <c r="DFE367" s="333"/>
      <c r="DFF367" s="223"/>
      <c r="DFG367" s="418"/>
      <c r="DFH367" s="418"/>
      <c r="DFI367" s="331"/>
      <c r="DFJ367" s="332"/>
      <c r="DFK367" s="418"/>
      <c r="DFL367" s="223"/>
      <c r="DFM367" s="223"/>
      <c r="DFN367" s="333"/>
      <c r="DFO367" s="333"/>
      <c r="DFP367" s="223"/>
      <c r="DFQ367" s="418"/>
      <c r="DFR367" s="418"/>
      <c r="DFS367" s="331"/>
      <c r="DFT367" s="332"/>
      <c r="DFU367" s="418"/>
      <c r="DFV367" s="223"/>
      <c r="DFW367" s="223"/>
      <c r="DFX367" s="333"/>
      <c r="DFY367" s="333"/>
      <c r="DFZ367" s="223"/>
      <c r="DGA367" s="418"/>
      <c r="DGB367" s="418"/>
      <c r="DGC367" s="331"/>
      <c r="DGD367" s="332"/>
      <c r="DGE367" s="418"/>
      <c r="DGF367" s="223"/>
      <c r="DGG367" s="223"/>
      <c r="DGH367" s="333"/>
      <c r="DGI367" s="333"/>
      <c r="DGJ367" s="223"/>
      <c r="DGK367" s="418"/>
      <c r="DGL367" s="418"/>
      <c r="DGM367" s="331"/>
      <c r="DGN367" s="332"/>
      <c r="DGO367" s="418"/>
      <c r="DGP367" s="223"/>
      <c r="DGQ367" s="223"/>
      <c r="DGR367" s="333"/>
      <c r="DGS367" s="333"/>
      <c r="DGT367" s="223"/>
      <c r="DGU367" s="418"/>
      <c r="DGV367" s="418"/>
      <c r="DGW367" s="331"/>
      <c r="DGX367" s="332"/>
      <c r="DGY367" s="418"/>
      <c r="DGZ367" s="223"/>
      <c r="DHA367" s="223"/>
      <c r="DHB367" s="333"/>
      <c r="DHC367" s="333"/>
      <c r="DHD367" s="223"/>
      <c r="DHE367" s="418"/>
      <c r="DHF367" s="418"/>
      <c r="DHG367" s="331"/>
      <c r="DHH367" s="332"/>
      <c r="DHI367" s="418"/>
      <c r="DHJ367" s="223"/>
      <c r="DHK367" s="223"/>
      <c r="DHL367" s="333"/>
      <c r="DHM367" s="333"/>
      <c r="DHN367" s="223"/>
      <c r="DHO367" s="418"/>
      <c r="DHP367" s="418"/>
      <c r="DHQ367" s="331"/>
      <c r="DHR367" s="332"/>
      <c r="DHS367" s="418"/>
      <c r="DHT367" s="223"/>
      <c r="DHU367" s="223"/>
      <c r="DHV367" s="333"/>
      <c r="DHW367" s="333"/>
      <c r="DHX367" s="223"/>
      <c r="DHY367" s="418"/>
      <c r="DHZ367" s="418"/>
      <c r="DIA367" s="331"/>
      <c r="DIB367" s="332"/>
      <c r="DIC367" s="418"/>
      <c r="DID367" s="223"/>
      <c r="DIE367" s="223"/>
      <c r="DIF367" s="333"/>
      <c r="DIG367" s="333"/>
      <c r="DIH367" s="223"/>
      <c r="DII367" s="418"/>
      <c r="DIJ367" s="418"/>
      <c r="DIK367" s="331"/>
      <c r="DIL367" s="332"/>
      <c r="DIM367" s="418"/>
      <c r="DIN367" s="223"/>
      <c r="DIO367" s="223"/>
      <c r="DIP367" s="333"/>
      <c r="DIQ367" s="333"/>
      <c r="DIR367" s="223"/>
      <c r="DIS367" s="418"/>
      <c r="DIT367" s="418"/>
      <c r="DIU367" s="331"/>
      <c r="DIV367" s="332"/>
      <c r="DIW367" s="418"/>
      <c r="DIX367" s="223"/>
      <c r="DIY367" s="223"/>
      <c r="DIZ367" s="333"/>
      <c r="DJA367" s="333"/>
      <c r="DJB367" s="223"/>
      <c r="DJC367" s="418"/>
      <c r="DJD367" s="418"/>
      <c r="DJE367" s="331"/>
      <c r="DJF367" s="332"/>
      <c r="DJG367" s="418"/>
      <c r="DJH367" s="223"/>
      <c r="DJI367" s="223"/>
      <c r="DJJ367" s="333"/>
      <c r="DJK367" s="333"/>
      <c r="DJL367" s="223"/>
      <c r="DJM367" s="418"/>
      <c r="DJN367" s="418"/>
      <c r="DJO367" s="331"/>
      <c r="DJP367" s="332"/>
      <c r="DJQ367" s="418"/>
      <c r="DJR367" s="223"/>
      <c r="DJS367" s="223"/>
      <c r="DJT367" s="333"/>
      <c r="DJU367" s="333"/>
      <c r="DJV367" s="223"/>
      <c r="DJW367" s="418"/>
      <c r="DJX367" s="418"/>
      <c r="DJY367" s="331"/>
      <c r="DJZ367" s="332"/>
      <c r="DKA367" s="418"/>
      <c r="DKB367" s="223"/>
      <c r="DKC367" s="223"/>
      <c r="DKD367" s="333"/>
      <c r="DKE367" s="333"/>
      <c r="DKF367" s="223"/>
      <c r="DKG367" s="418"/>
      <c r="DKH367" s="418"/>
      <c r="DKI367" s="331"/>
      <c r="DKJ367" s="332"/>
      <c r="DKK367" s="418"/>
      <c r="DKL367" s="223"/>
      <c r="DKM367" s="223"/>
      <c r="DKN367" s="333"/>
      <c r="DKO367" s="333"/>
      <c r="DKP367" s="223"/>
      <c r="DKQ367" s="418"/>
      <c r="DKR367" s="418"/>
      <c r="DKS367" s="331"/>
      <c r="DKT367" s="332"/>
      <c r="DKU367" s="418"/>
      <c r="DKV367" s="223"/>
      <c r="DKW367" s="223"/>
      <c r="DKX367" s="333"/>
      <c r="DKY367" s="333"/>
      <c r="DKZ367" s="223"/>
      <c r="DLA367" s="418"/>
      <c r="DLB367" s="418"/>
      <c r="DLC367" s="331"/>
      <c r="DLD367" s="332"/>
      <c r="DLE367" s="418"/>
      <c r="DLF367" s="223"/>
      <c r="DLG367" s="223"/>
      <c r="DLH367" s="333"/>
      <c r="DLI367" s="333"/>
      <c r="DLJ367" s="223"/>
      <c r="DLK367" s="418"/>
      <c r="DLL367" s="418"/>
      <c r="DLM367" s="331"/>
      <c r="DLN367" s="332"/>
      <c r="DLO367" s="418"/>
      <c r="DLP367" s="223"/>
      <c r="DLQ367" s="223"/>
      <c r="DLR367" s="333"/>
      <c r="DLS367" s="333"/>
      <c r="DLT367" s="223"/>
      <c r="DLU367" s="418"/>
      <c r="DLV367" s="418"/>
      <c r="DLW367" s="331"/>
      <c r="DLX367" s="332"/>
      <c r="DLY367" s="418"/>
      <c r="DLZ367" s="223"/>
      <c r="DMA367" s="223"/>
      <c r="DMB367" s="333"/>
      <c r="DMC367" s="333"/>
      <c r="DMD367" s="223"/>
      <c r="DME367" s="418"/>
      <c r="DMF367" s="418"/>
      <c r="DMG367" s="331"/>
      <c r="DMH367" s="332"/>
      <c r="DMI367" s="418"/>
      <c r="DMJ367" s="223"/>
      <c r="DMK367" s="223"/>
      <c r="DML367" s="333"/>
      <c r="DMM367" s="333"/>
      <c r="DMN367" s="223"/>
      <c r="DMO367" s="418"/>
      <c r="DMP367" s="418"/>
      <c r="DMQ367" s="331"/>
      <c r="DMR367" s="332"/>
      <c r="DMS367" s="418"/>
      <c r="DMT367" s="223"/>
      <c r="DMU367" s="223"/>
      <c r="DMV367" s="333"/>
      <c r="DMW367" s="333"/>
      <c r="DMX367" s="223"/>
      <c r="DMY367" s="418"/>
      <c r="DMZ367" s="418"/>
      <c r="DNA367" s="331"/>
      <c r="DNB367" s="332"/>
      <c r="DNC367" s="418"/>
      <c r="DND367" s="223"/>
      <c r="DNE367" s="223"/>
      <c r="DNF367" s="333"/>
      <c r="DNG367" s="333"/>
      <c r="DNH367" s="223"/>
      <c r="DNI367" s="418"/>
      <c r="DNJ367" s="418"/>
      <c r="DNK367" s="331"/>
      <c r="DNL367" s="332"/>
      <c r="DNM367" s="418"/>
      <c r="DNN367" s="223"/>
      <c r="DNO367" s="223"/>
      <c r="DNP367" s="333"/>
      <c r="DNQ367" s="333"/>
      <c r="DNR367" s="223"/>
      <c r="DNS367" s="418"/>
      <c r="DNT367" s="418"/>
      <c r="DNU367" s="331"/>
      <c r="DNV367" s="332"/>
      <c r="DNW367" s="418"/>
      <c r="DNX367" s="223"/>
      <c r="DNY367" s="223"/>
      <c r="DNZ367" s="333"/>
      <c r="DOA367" s="333"/>
      <c r="DOB367" s="223"/>
      <c r="DOC367" s="418"/>
      <c r="DOD367" s="418"/>
      <c r="DOE367" s="331"/>
      <c r="DOF367" s="332"/>
      <c r="DOG367" s="418"/>
      <c r="DOH367" s="223"/>
      <c r="DOI367" s="223"/>
      <c r="DOJ367" s="333"/>
      <c r="DOK367" s="333"/>
      <c r="DOL367" s="223"/>
      <c r="DOM367" s="418"/>
      <c r="DON367" s="418"/>
      <c r="DOO367" s="331"/>
      <c r="DOP367" s="332"/>
      <c r="DOQ367" s="418"/>
      <c r="DOR367" s="223"/>
      <c r="DOS367" s="223"/>
      <c r="DOT367" s="333"/>
      <c r="DOU367" s="333"/>
      <c r="DOV367" s="223"/>
      <c r="DOW367" s="418"/>
      <c r="DOX367" s="418"/>
      <c r="DOY367" s="331"/>
      <c r="DOZ367" s="332"/>
      <c r="DPA367" s="418"/>
      <c r="DPB367" s="223"/>
      <c r="DPC367" s="223"/>
      <c r="DPD367" s="333"/>
      <c r="DPE367" s="333"/>
      <c r="DPF367" s="223"/>
      <c r="DPG367" s="418"/>
      <c r="DPH367" s="418"/>
      <c r="DPI367" s="331"/>
      <c r="DPJ367" s="332"/>
      <c r="DPK367" s="418"/>
      <c r="DPL367" s="223"/>
      <c r="DPM367" s="223"/>
      <c r="DPN367" s="333"/>
      <c r="DPO367" s="333"/>
      <c r="DPP367" s="223"/>
      <c r="DPQ367" s="418"/>
      <c r="DPR367" s="418"/>
      <c r="DPS367" s="331"/>
      <c r="DPT367" s="332"/>
      <c r="DPU367" s="418"/>
      <c r="DPV367" s="223"/>
      <c r="DPW367" s="223"/>
      <c r="DPX367" s="333"/>
      <c r="DPY367" s="333"/>
      <c r="DPZ367" s="223"/>
      <c r="DQA367" s="418"/>
      <c r="DQB367" s="418"/>
      <c r="DQC367" s="331"/>
      <c r="DQD367" s="332"/>
      <c r="DQE367" s="418"/>
      <c r="DQF367" s="223"/>
      <c r="DQG367" s="223"/>
      <c r="DQH367" s="333"/>
      <c r="DQI367" s="333"/>
      <c r="DQJ367" s="223"/>
      <c r="DQK367" s="418"/>
      <c r="DQL367" s="418"/>
      <c r="DQM367" s="331"/>
      <c r="DQN367" s="332"/>
      <c r="DQO367" s="418"/>
      <c r="DQP367" s="223"/>
      <c r="DQQ367" s="223"/>
      <c r="DQR367" s="333"/>
      <c r="DQS367" s="333"/>
      <c r="DQT367" s="223"/>
      <c r="DQU367" s="418"/>
      <c r="DQV367" s="418"/>
      <c r="DQW367" s="331"/>
      <c r="DQX367" s="332"/>
      <c r="DQY367" s="418"/>
      <c r="DQZ367" s="223"/>
      <c r="DRA367" s="223"/>
      <c r="DRB367" s="333"/>
      <c r="DRC367" s="333"/>
      <c r="DRD367" s="223"/>
      <c r="DRE367" s="418"/>
      <c r="DRF367" s="418"/>
      <c r="DRG367" s="331"/>
      <c r="DRH367" s="332"/>
      <c r="DRI367" s="418"/>
      <c r="DRJ367" s="223"/>
      <c r="DRK367" s="223"/>
      <c r="DRL367" s="333"/>
      <c r="DRM367" s="333"/>
      <c r="DRN367" s="223"/>
      <c r="DRO367" s="418"/>
      <c r="DRP367" s="418"/>
      <c r="DRQ367" s="331"/>
      <c r="DRR367" s="332"/>
      <c r="DRS367" s="418"/>
      <c r="DRT367" s="223"/>
      <c r="DRU367" s="223"/>
      <c r="DRV367" s="333"/>
      <c r="DRW367" s="333"/>
      <c r="DRX367" s="223"/>
      <c r="DRY367" s="418"/>
      <c r="DRZ367" s="418"/>
      <c r="DSA367" s="331"/>
      <c r="DSB367" s="332"/>
      <c r="DSC367" s="418"/>
      <c r="DSD367" s="223"/>
      <c r="DSE367" s="223"/>
      <c r="DSF367" s="333"/>
      <c r="DSG367" s="333"/>
      <c r="DSH367" s="223"/>
      <c r="DSI367" s="418"/>
      <c r="DSJ367" s="418"/>
      <c r="DSK367" s="331"/>
      <c r="DSL367" s="332"/>
      <c r="DSM367" s="418"/>
      <c r="DSN367" s="223"/>
      <c r="DSO367" s="223"/>
      <c r="DSP367" s="333"/>
      <c r="DSQ367" s="333"/>
      <c r="DSR367" s="223"/>
      <c r="DSS367" s="418"/>
      <c r="DST367" s="418"/>
      <c r="DSU367" s="331"/>
      <c r="DSV367" s="332"/>
      <c r="DSW367" s="418"/>
      <c r="DSX367" s="223"/>
      <c r="DSY367" s="223"/>
      <c r="DSZ367" s="333"/>
      <c r="DTA367" s="333"/>
      <c r="DTB367" s="223"/>
      <c r="DTC367" s="418"/>
      <c r="DTD367" s="418"/>
      <c r="DTE367" s="331"/>
      <c r="DTF367" s="332"/>
      <c r="DTG367" s="418"/>
      <c r="DTH367" s="223"/>
      <c r="DTI367" s="223"/>
      <c r="DTJ367" s="333"/>
      <c r="DTK367" s="333"/>
      <c r="DTL367" s="223"/>
      <c r="DTM367" s="418"/>
      <c r="DTN367" s="418"/>
      <c r="DTO367" s="331"/>
      <c r="DTP367" s="332"/>
      <c r="DTQ367" s="418"/>
      <c r="DTR367" s="223"/>
      <c r="DTS367" s="223"/>
      <c r="DTT367" s="333"/>
      <c r="DTU367" s="333"/>
      <c r="DTV367" s="223"/>
      <c r="DTW367" s="418"/>
      <c r="DTX367" s="418"/>
      <c r="DTY367" s="331"/>
      <c r="DTZ367" s="332"/>
      <c r="DUA367" s="418"/>
      <c r="DUB367" s="223"/>
      <c r="DUC367" s="223"/>
      <c r="DUD367" s="333"/>
      <c r="DUE367" s="333"/>
      <c r="DUF367" s="223"/>
      <c r="DUG367" s="418"/>
      <c r="DUH367" s="418"/>
      <c r="DUI367" s="331"/>
      <c r="DUJ367" s="332"/>
      <c r="DUK367" s="418"/>
      <c r="DUL367" s="223"/>
      <c r="DUM367" s="223"/>
      <c r="DUN367" s="333"/>
      <c r="DUO367" s="333"/>
      <c r="DUP367" s="223"/>
      <c r="DUQ367" s="418"/>
      <c r="DUR367" s="418"/>
      <c r="DUS367" s="331"/>
      <c r="DUT367" s="332"/>
      <c r="DUU367" s="418"/>
      <c r="DUV367" s="223"/>
      <c r="DUW367" s="223"/>
      <c r="DUX367" s="333"/>
      <c r="DUY367" s="333"/>
      <c r="DUZ367" s="223"/>
      <c r="DVA367" s="418"/>
      <c r="DVB367" s="418"/>
      <c r="DVC367" s="331"/>
      <c r="DVD367" s="332"/>
      <c r="DVE367" s="418"/>
      <c r="DVF367" s="223"/>
      <c r="DVG367" s="223"/>
      <c r="DVH367" s="333"/>
      <c r="DVI367" s="333"/>
      <c r="DVJ367" s="223"/>
      <c r="DVK367" s="418"/>
      <c r="DVL367" s="418"/>
      <c r="DVM367" s="331"/>
      <c r="DVN367" s="332"/>
      <c r="DVO367" s="418"/>
      <c r="DVP367" s="223"/>
      <c r="DVQ367" s="223"/>
      <c r="DVR367" s="333"/>
      <c r="DVS367" s="333"/>
      <c r="DVT367" s="223"/>
      <c r="DVU367" s="418"/>
      <c r="DVV367" s="418"/>
      <c r="DVW367" s="331"/>
      <c r="DVX367" s="332"/>
      <c r="DVY367" s="418"/>
      <c r="DVZ367" s="223"/>
      <c r="DWA367" s="223"/>
      <c r="DWB367" s="333"/>
      <c r="DWC367" s="333"/>
      <c r="DWD367" s="223"/>
      <c r="DWE367" s="418"/>
      <c r="DWF367" s="418"/>
      <c r="DWG367" s="331"/>
      <c r="DWH367" s="332"/>
      <c r="DWI367" s="418"/>
      <c r="DWJ367" s="223"/>
      <c r="DWK367" s="223"/>
      <c r="DWL367" s="333"/>
      <c r="DWM367" s="333"/>
      <c r="DWN367" s="223"/>
      <c r="DWO367" s="418"/>
      <c r="DWP367" s="418"/>
      <c r="DWQ367" s="331"/>
      <c r="DWR367" s="332"/>
      <c r="DWS367" s="418"/>
      <c r="DWT367" s="223"/>
      <c r="DWU367" s="223"/>
      <c r="DWV367" s="333"/>
      <c r="DWW367" s="333"/>
      <c r="DWX367" s="223"/>
      <c r="DWY367" s="418"/>
      <c r="DWZ367" s="418"/>
      <c r="DXA367" s="331"/>
      <c r="DXB367" s="332"/>
      <c r="DXC367" s="418"/>
      <c r="DXD367" s="223"/>
      <c r="DXE367" s="223"/>
      <c r="DXF367" s="333"/>
      <c r="DXG367" s="333"/>
      <c r="DXH367" s="223"/>
      <c r="DXI367" s="418"/>
      <c r="DXJ367" s="418"/>
      <c r="DXK367" s="331"/>
      <c r="DXL367" s="332"/>
      <c r="DXM367" s="418"/>
      <c r="DXN367" s="223"/>
      <c r="DXO367" s="223"/>
      <c r="DXP367" s="333"/>
      <c r="DXQ367" s="333"/>
      <c r="DXR367" s="223"/>
      <c r="DXS367" s="418"/>
      <c r="DXT367" s="418"/>
      <c r="DXU367" s="331"/>
      <c r="DXV367" s="332"/>
      <c r="DXW367" s="418"/>
      <c r="DXX367" s="223"/>
      <c r="DXY367" s="223"/>
      <c r="DXZ367" s="333"/>
      <c r="DYA367" s="333"/>
      <c r="DYB367" s="223"/>
      <c r="DYC367" s="418"/>
      <c r="DYD367" s="418"/>
      <c r="DYE367" s="331"/>
      <c r="DYF367" s="332"/>
      <c r="DYG367" s="418"/>
      <c r="DYH367" s="223"/>
      <c r="DYI367" s="223"/>
      <c r="DYJ367" s="333"/>
      <c r="DYK367" s="333"/>
      <c r="DYL367" s="223"/>
      <c r="DYM367" s="418"/>
      <c r="DYN367" s="418"/>
      <c r="DYO367" s="331"/>
      <c r="DYP367" s="332"/>
      <c r="DYQ367" s="418"/>
      <c r="DYR367" s="223"/>
      <c r="DYS367" s="223"/>
      <c r="DYT367" s="333"/>
      <c r="DYU367" s="333"/>
      <c r="DYV367" s="223"/>
      <c r="DYW367" s="418"/>
      <c r="DYX367" s="418"/>
      <c r="DYY367" s="331"/>
      <c r="DYZ367" s="332"/>
      <c r="DZA367" s="418"/>
      <c r="DZB367" s="223"/>
      <c r="DZC367" s="223"/>
      <c r="DZD367" s="333"/>
      <c r="DZE367" s="333"/>
      <c r="DZF367" s="223"/>
      <c r="DZG367" s="418"/>
      <c r="DZH367" s="418"/>
      <c r="DZI367" s="331"/>
      <c r="DZJ367" s="332"/>
      <c r="DZK367" s="418"/>
      <c r="DZL367" s="223"/>
      <c r="DZM367" s="223"/>
      <c r="DZN367" s="333"/>
      <c r="DZO367" s="333"/>
      <c r="DZP367" s="223"/>
      <c r="DZQ367" s="418"/>
      <c r="DZR367" s="418"/>
      <c r="DZS367" s="331"/>
      <c r="DZT367" s="332"/>
      <c r="DZU367" s="418"/>
      <c r="DZV367" s="223"/>
      <c r="DZW367" s="223"/>
      <c r="DZX367" s="333"/>
      <c r="DZY367" s="333"/>
      <c r="DZZ367" s="223"/>
      <c r="EAA367" s="418"/>
      <c r="EAB367" s="418"/>
      <c r="EAC367" s="331"/>
      <c r="EAD367" s="332"/>
      <c r="EAE367" s="418"/>
      <c r="EAF367" s="223"/>
      <c r="EAG367" s="223"/>
      <c r="EAH367" s="333"/>
      <c r="EAI367" s="333"/>
      <c r="EAJ367" s="223"/>
      <c r="EAK367" s="418"/>
      <c r="EAL367" s="418"/>
      <c r="EAM367" s="331"/>
      <c r="EAN367" s="332"/>
      <c r="EAO367" s="418"/>
      <c r="EAP367" s="223"/>
      <c r="EAQ367" s="223"/>
      <c r="EAR367" s="333"/>
      <c r="EAS367" s="333"/>
      <c r="EAT367" s="223"/>
      <c r="EAU367" s="418"/>
      <c r="EAV367" s="418"/>
      <c r="EAW367" s="331"/>
      <c r="EAX367" s="332"/>
      <c r="EAY367" s="418"/>
      <c r="EAZ367" s="223"/>
      <c r="EBA367" s="223"/>
      <c r="EBB367" s="333"/>
      <c r="EBC367" s="333"/>
      <c r="EBD367" s="223"/>
      <c r="EBE367" s="418"/>
      <c r="EBF367" s="418"/>
      <c r="EBG367" s="331"/>
      <c r="EBH367" s="332"/>
      <c r="EBI367" s="418"/>
      <c r="EBJ367" s="223"/>
      <c r="EBK367" s="223"/>
      <c r="EBL367" s="333"/>
      <c r="EBM367" s="333"/>
      <c r="EBN367" s="223"/>
      <c r="EBO367" s="418"/>
      <c r="EBP367" s="418"/>
      <c r="EBQ367" s="331"/>
      <c r="EBR367" s="332"/>
      <c r="EBS367" s="418"/>
      <c r="EBT367" s="223"/>
      <c r="EBU367" s="223"/>
      <c r="EBV367" s="333"/>
      <c r="EBW367" s="333"/>
      <c r="EBX367" s="223"/>
      <c r="EBY367" s="418"/>
      <c r="EBZ367" s="418"/>
      <c r="ECA367" s="331"/>
      <c r="ECB367" s="332"/>
      <c r="ECC367" s="418"/>
      <c r="ECD367" s="223"/>
      <c r="ECE367" s="223"/>
      <c r="ECF367" s="333"/>
      <c r="ECG367" s="333"/>
      <c r="ECH367" s="223"/>
      <c r="ECI367" s="418"/>
      <c r="ECJ367" s="418"/>
      <c r="ECK367" s="331"/>
      <c r="ECL367" s="332"/>
      <c r="ECM367" s="418"/>
      <c r="ECN367" s="223"/>
      <c r="ECO367" s="223"/>
      <c r="ECP367" s="333"/>
      <c r="ECQ367" s="333"/>
      <c r="ECR367" s="223"/>
      <c r="ECS367" s="418"/>
      <c r="ECT367" s="418"/>
      <c r="ECU367" s="331"/>
      <c r="ECV367" s="332"/>
      <c r="ECW367" s="418"/>
      <c r="ECX367" s="223"/>
      <c r="ECY367" s="223"/>
      <c r="ECZ367" s="333"/>
      <c r="EDA367" s="333"/>
      <c r="EDB367" s="223"/>
      <c r="EDC367" s="418"/>
      <c r="EDD367" s="418"/>
      <c r="EDE367" s="331"/>
      <c r="EDF367" s="332"/>
      <c r="EDG367" s="418"/>
      <c r="EDH367" s="223"/>
      <c r="EDI367" s="223"/>
      <c r="EDJ367" s="333"/>
      <c r="EDK367" s="333"/>
      <c r="EDL367" s="223"/>
      <c r="EDM367" s="418"/>
      <c r="EDN367" s="418"/>
      <c r="EDO367" s="331"/>
      <c r="EDP367" s="332"/>
      <c r="EDQ367" s="418"/>
      <c r="EDR367" s="223"/>
      <c r="EDS367" s="223"/>
      <c r="EDT367" s="333"/>
      <c r="EDU367" s="333"/>
      <c r="EDV367" s="223"/>
      <c r="EDW367" s="418"/>
      <c r="EDX367" s="418"/>
      <c r="EDY367" s="331"/>
      <c r="EDZ367" s="332"/>
      <c r="EEA367" s="418"/>
      <c r="EEB367" s="223"/>
      <c r="EEC367" s="223"/>
      <c r="EED367" s="333"/>
      <c r="EEE367" s="333"/>
      <c r="EEF367" s="223"/>
      <c r="EEG367" s="418"/>
      <c r="EEH367" s="418"/>
      <c r="EEI367" s="331"/>
      <c r="EEJ367" s="332"/>
      <c r="EEK367" s="418"/>
      <c r="EEL367" s="223"/>
      <c r="EEM367" s="223"/>
      <c r="EEN367" s="333"/>
      <c r="EEO367" s="333"/>
      <c r="EEP367" s="223"/>
      <c r="EEQ367" s="418"/>
      <c r="EER367" s="418"/>
      <c r="EES367" s="331"/>
      <c r="EET367" s="332"/>
      <c r="EEU367" s="418"/>
      <c r="EEV367" s="223"/>
      <c r="EEW367" s="223"/>
      <c r="EEX367" s="333"/>
      <c r="EEY367" s="333"/>
      <c r="EEZ367" s="223"/>
      <c r="EFA367" s="418"/>
      <c r="EFB367" s="418"/>
      <c r="EFC367" s="331"/>
      <c r="EFD367" s="332"/>
      <c r="EFE367" s="418"/>
      <c r="EFF367" s="223"/>
      <c r="EFG367" s="223"/>
      <c r="EFH367" s="333"/>
      <c r="EFI367" s="333"/>
      <c r="EFJ367" s="223"/>
      <c r="EFK367" s="418"/>
      <c r="EFL367" s="418"/>
      <c r="EFM367" s="331"/>
      <c r="EFN367" s="332"/>
      <c r="EFO367" s="418"/>
      <c r="EFP367" s="223"/>
      <c r="EFQ367" s="223"/>
      <c r="EFR367" s="333"/>
      <c r="EFS367" s="333"/>
      <c r="EFT367" s="223"/>
      <c r="EFU367" s="418"/>
      <c r="EFV367" s="418"/>
      <c r="EFW367" s="331"/>
      <c r="EFX367" s="332"/>
      <c r="EFY367" s="418"/>
      <c r="EFZ367" s="223"/>
      <c r="EGA367" s="223"/>
      <c r="EGB367" s="333"/>
      <c r="EGC367" s="333"/>
      <c r="EGD367" s="223"/>
      <c r="EGE367" s="418"/>
      <c r="EGF367" s="418"/>
      <c r="EGG367" s="331"/>
      <c r="EGH367" s="332"/>
      <c r="EGI367" s="418"/>
      <c r="EGJ367" s="223"/>
      <c r="EGK367" s="223"/>
      <c r="EGL367" s="333"/>
      <c r="EGM367" s="333"/>
      <c r="EGN367" s="223"/>
      <c r="EGO367" s="418"/>
      <c r="EGP367" s="418"/>
      <c r="EGQ367" s="331"/>
      <c r="EGR367" s="332"/>
      <c r="EGS367" s="418"/>
      <c r="EGT367" s="223"/>
      <c r="EGU367" s="223"/>
      <c r="EGV367" s="333"/>
      <c r="EGW367" s="333"/>
      <c r="EGX367" s="223"/>
      <c r="EGY367" s="418"/>
      <c r="EGZ367" s="418"/>
      <c r="EHA367" s="331"/>
      <c r="EHB367" s="332"/>
      <c r="EHC367" s="418"/>
      <c r="EHD367" s="223"/>
      <c r="EHE367" s="223"/>
      <c r="EHF367" s="333"/>
      <c r="EHG367" s="333"/>
      <c r="EHH367" s="223"/>
      <c r="EHI367" s="418"/>
      <c r="EHJ367" s="418"/>
      <c r="EHK367" s="331"/>
      <c r="EHL367" s="332"/>
      <c r="EHM367" s="418"/>
      <c r="EHN367" s="223"/>
      <c r="EHO367" s="223"/>
      <c r="EHP367" s="333"/>
      <c r="EHQ367" s="333"/>
      <c r="EHR367" s="223"/>
      <c r="EHS367" s="418"/>
      <c r="EHT367" s="418"/>
      <c r="EHU367" s="331"/>
      <c r="EHV367" s="332"/>
      <c r="EHW367" s="418"/>
      <c r="EHX367" s="223"/>
      <c r="EHY367" s="223"/>
      <c r="EHZ367" s="333"/>
      <c r="EIA367" s="333"/>
      <c r="EIB367" s="223"/>
      <c r="EIC367" s="418"/>
      <c r="EID367" s="418"/>
      <c r="EIE367" s="331"/>
      <c r="EIF367" s="332"/>
      <c r="EIG367" s="418"/>
      <c r="EIH367" s="223"/>
      <c r="EII367" s="223"/>
      <c r="EIJ367" s="333"/>
      <c r="EIK367" s="333"/>
      <c r="EIL367" s="223"/>
      <c r="EIM367" s="418"/>
      <c r="EIN367" s="418"/>
      <c r="EIO367" s="331"/>
      <c r="EIP367" s="332"/>
      <c r="EIQ367" s="418"/>
      <c r="EIR367" s="223"/>
      <c r="EIS367" s="223"/>
      <c r="EIT367" s="333"/>
      <c r="EIU367" s="333"/>
      <c r="EIV367" s="223"/>
      <c r="EIW367" s="418"/>
      <c r="EIX367" s="418"/>
      <c r="EIY367" s="331"/>
      <c r="EIZ367" s="332"/>
      <c r="EJA367" s="418"/>
      <c r="EJB367" s="223"/>
      <c r="EJC367" s="223"/>
      <c r="EJD367" s="333"/>
      <c r="EJE367" s="333"/>
      <c r="EJF367" s="223"/>
      <c r="EJG367" s="418"/>
      <c r="EJH367" s="418"/>
      <c r="EJI367" s="331"/>
      <c r="EJJ367" s="332"/>
      <c r="EJK367" s="418"/>
      <c r="EJL367" s="223"/>
      <c r="EJM367" s="223"/>
      <c r="EJN367" s="333"/>
      <c r="EJO367" s="333"/>
      <c r="EJP367" s="223"/>
      <c r="EJQ367" s="418"/>
      <c r="EJR367" s="418"/>
      <c r="EJS367" s="331"/>
      <c r="EJT367" s="332"/>
      <c r="EJU367" s="418"/>
      <c r="EJV367" s="223"/>
      <c r="EJW367" s="223"/>
      <c r="EJX367" s="333"/>
      <c r="EJY367" s="333"/>
      <c r="EJZ367" s="223"/>
      <c r="EKA367" s="418"/>
      <c r="EKB367" s="418"/>
      <c r="EKC367" s="331"/>
      <c r="EKD367" s="332"/>
      <c r="EKE367" s="418"/>
      <c r="EKF367" s="223"/>
      <c r="EKG367" s="223"/>
      <c r="EKH367" s="333"/>
      <c r="EKI367" s="333"/>
      <c r="EKJ367" s="223"/>
      <c r="EKK367" s="418"/>
      <c r="EKL367" s="418"/>
      <c r="EKM367" s="331"/>
      <c r="EKN367" s="332"/>
      <c r="EKO367" s="418"/>
      <c r="EKP367" s="223"/>
      <c r="EKQ367" s="223"/>
      <c r="EKR367" s="333"/>
      <c r="EKS367" s="333"/>
      <c r="EKT367" s="223"/>
      <c r="EKU367" s="418"/>
      <c r="EKV367" s="418"/>
      <c r="EKW367" s="331"/>
      <c r="EKX367" s="332"/>
      <c r="EKY367" s="418"/>
      <c r="EKZ367" s="223"/>
      <c r="ELA367" s="223"/>
      <c r="ELB367" s="333"/>
      <c r="ELC367" s="333"/>
      <c r="ELD367" s="223"/>
      <c r="ELE367" s="418"/>
      <c r="ELF367" s="418"/>
      <c r="ELG367" s="331"/>
      <c r="ELH367" s="332"/>
      <c r="ELI367" s="418"/>
      <c r="ELJ367" s="223"/>
      <c r="ELK367" s="223"/>
      <c r="ELL367" s="333"/>
      <c r="ELM367" s="333"/>
      <c r="ELN367" s="223"/>
      <c r="ELO367" s="418"/>
      <c r="ELP367" s="418"/>
      <c r="ELQ367" s="331"/>
      <c r="ELR367" s="332"/>
      <c r="ELS367" s="418"/>
      <c r="ELT367" s="223"/>
      <c r="ELU367" s="223"/>
      <c r="ELV367" s="333"/>
      <c r="ELW367" s="333"/>
      <c r="ELX367" s="223"/>
      <c r="ELY367" s="418"/>
      <c r="ELZ367" s="418"/>
      <c r="EMA367" s="331"/>
      <c r="EMB367" s="332"/>
      <c r="EMC367" s="418"/>
      <c r="EMD367" s="223"/>
      <c r="EME367" s="223"/>
      <c r="EMF367" s="333"/>
      <c r="EMG367" s="333"/>
      <c r="EMH367" s="223"/>
      <c r="EMI367" s="418"/>
      <c r="EMJ367" s="418"/>
      <c r="EMK367" s="331"/>
      <c r="EML367" s="332"/>
      <c r="EMM367" s="418"/>
      <c r="EMN367" s="223"/>
      <c r="EMO367" s="223"/>
      <c r="EMP367" s="333"/>
      <c r="EMQ367" s="333"/>
      <c r="EMR367" s="223"/>
      <c r="EMS367" s="418"/>
      <c r="EMT367" s="418"/>
      <c r="EMU367" s="331"/>
      <c r="EMV367" s="332"/>
      <c r="EMW367" s="418"/>
      <c r="EMX367" s="223"/>
      <c r="EMY367" s="223"/>
      <c r="EMZ367" s="333"/>
      <c r="ENA367" s="333"/>
      <c r="ENB367" s="223"/>
      <c r="ENC367" s="418"/>
      <c r="END367" s="418"/>
      <c r="ENE367" s="331"/>
      <c r="ENF367" s="332"/>
      <c r="ENG367" s="418"/>
      <c r="ENH367" s="223"/>
      <c r="ENI367" s="223"/>
      <c r="ENJ367" s="333"/>
      <c r="ENK367" s="333"/>
      <c r="ENL367" s="223"/>
      <c r="ENM367" s="418"/>
      <c r="ENN367" s="418"/>
      <c r="ENO367" s="331"/>
      <c r="ENP367" s="332"/>
      <c r="ENQ367" s="418"/>
      <c r="ENR367" s="223"/>
      <c r="ENS367" s="223"/>
      <c r="ENT367" s="333"/>
      <c r="ENU367" s="333"/>
      <c r="ENV367" s="223"/>
      <c r="ENW367" s="418"/>
      <c r="ENX367" s="418"/>
      <c r="ENY367" s="331"/>
      <c r="ENZ367" s="332"/>
      <c r="EOA367" s="418"/>
      <c r="EOB367" s="223"/>
      <c r="EOC367" s="223"/>
      <c r="EOD367" s="333"/>
      <c r="EOE367" s="333"/>
      <c r="EOF367" s="223"/>
      <c r="EOG367" s="418"/>
      <c r="EOH367" s="418"/>
      <c r="EOI367" s="331"/>
      <c r="EOJ367" s="332"/>
      <c r="EOK367" s="418"/>
      <c r="EOL367" s="223"/>
      <c r="EOM367" s="223"/>
      <c r="EON367" s="333"/>
      <c r="EOO367" s="333"/>
      <c r="EOP367" s="223"/>
      <c r="EOQ367" s="418"/>
      <c r="EOR367" s="418"/>
      <c r="EOS367" s="331"/>
      <c r="EOT367" s="332"/>
      <c r="EOU367" s="418"/>
      <c r="EOV367" s="223"/>
      <c r="EOW367" s="223"/>
      <c r="EOX367" s="333"/>
      <c r="EOY367" s="333"/>
      <c r="EOZ367" s="223"/>
      <c r="EPA367" s="418"/>
      <c r="EPB367" s="418"/>
      <c r="EPC367" s="331"/>
      <c r="EPD367" s="332"/>
      <c r="EPE367" s="418"/>
      <c r="EPF367" s="223"/>
      <c r="EPG367" s="223"/>
      <c r="EPH367" s="333"/>
      <c r="EPI367" s="333"/>
      <c r="EPJ367" s="223"/>
      <c r="EPK367" s="418"/>
      <c r="EPL367" s="418"/>
      <c r="EPM367" s="331"/>
      <c r="EPN367" s="332"/>
      <c r="EPO367" s="418"/>
      <c r="EPP367" s="223"/>
      <c r="EPQ367" s="223"/>
      <c r="EPR367" s="333"/>
      <c r="EPS367" s="333"/>
      <c r="EPT367" s="223"/>
      <c r="EPU367" s="418"/>
      <c r="EPV367" s="418"/>
      <c r="EPW367" s="331"/>
      <c r="EPX367" s="332"/>
      <c r="EPY367" s="418"/>
      <c r="EPZ367" s="223"/>
      <c r="EQA367" s="223"/>
      <c r="EQB367" s="333"/>
      <c r="EQC367" s="333"/>
      <c r="EQD367" s="223"/>
      <c r="EQE367" s="418"/>
      <c r="EQF367" s="418"/>
      <c r="EQG367" s="331"/>
      <c r="EQH367" s="332"/>
      <c r="EQI367" s="418"/>
      <c r="EQJ367" s="223"/>
      <c r="EQK367" s="223"/>
      <c r="EQL367" s="333"/>
      <c r="EQM367" s="333"/>
      <c r="EQN367" s="223"/>
      <c r="EQO367" s="418"/>
      <c r="EQP367" s="418"/>
      <c r="EQQ367" s="331"/>
      <c r="EQR367" s="332"/>
      <c r="EQS367" s="418"/>
      <c r="EQT367" s="223"/>
      <c r="EQU367" s="223"/>
      <c r="EQV367" s="333"/>
      <c r="EQW367" s="333"/>
      <c r="EQX367" s="223"/>
      <c r="EQY367" s="418"/>
      <c r="EQZ367" s="418"/>
      <c r="ERA367" s="331"/>
      <c r="ERB367" s="332"/>
      <c r="ERC367" s="418"/>
      <c r="ERD367" s="223"/>
      <c r="ERE367" s="223"/>
      <c r="ERF367" s="333"/>
      <c r="ERG367" s="333"/>
      <c r="ERH367" s="223"/>
      <c r="ERI367" s="418"/>
      <c r="ERJ367" s="418"/>
      <c r="ERK367" s="331"/>
      <c r="ERL367" s="332"/>
      <c r="ERM367" s="418"/>
      <c r="ERN367" s="223"/>
      <c r="ERO367" s="223"/>
      <c r="ERP367" s="333"/>
      <c r="ERQ367" s="333"/>
      <c r="ERR367" s="223"/>
      <c r="ERS367" s="418"/>
      <c r="ERT367" s="418"/>
      <c r="ERU367" s="331"/>
      <c r="ERV367" s="332"/>
      <c r="ERW367" s="418"/>
      <c r="ERX367" s="223"/>
      <c r="ERY367" s="223"/>
      <c r="ERZ367" s="333"/>
      <c r="ESA367" s="333"/>
      <c r="ESB367" s="223"/>
      <c r="ESC367" s="418"/>
      <c r="ESD367" s="418"/>
      <c r="ESE367" s="331"/>
      <c r="ESF367" s="332"/>
      <c r="ESG367" s="418"/>
      <c r="ESH367" s="223"/>
      <c r="ESI367" s="223"/>
      <c r="ESJ367" s="333"/>
      <c r="ESK367" s="333"/>
      <c r="ESL367" s="223"/>
      <c r="ESM367" s="418"/>
      <c r="ESN367" s="418"/>
      <c r="ESO367" s="331"/>
      <c r="ESP367" s="332"/>
      <c r="ESQ367" s="418"/>
      <c r="ESR367" s="223"/>
      <c r="ESS367" s="223"/>
      <c r="EST367" s="333"/>
      <c r="ESU367" s="333"/>
      <c r="ESV367" s="223"/>
      <c r="ESW367" s="418"/>
      <c r="ESX367" s="418"/>
      <c r="ESY367" s="331"/>
      <c r="ESZ367" s="332"/>
      <c r="ETA367" s="418"/>
      <c r="ETB367" s="223"/>
      <c r="ETC367" s="223"/>
      <c r="ETD367" s="333"/>
      <c r="ETE367" s="333"/>
      <c r="ETF367" s="223"/>
      <c r="ETG367" s="418"/>
      <c r="ETH367" s="418"/>
      <c r="ETI367" s="331"/>
      <c r="ETJ367" s="332"/>
      <c r="ETK367" s="418"/>
      <c r="ETL367" s="223"/>
      <c r="ETM367" s="223"/>
      <c r="ETN367" s="333"/>
      <c r="ETO367" s="333"/>
      <c r="ETP367" s="223"/>
      <c r="ETQ367" s="418"/>
      <c r="ETR367" s="418"/>
      <c r="ETS367" s="331"/>
      <c r="ETT367" s="332"/>
      <c r="ETU367" s="418"/>
      <c r="ETV367" s="223"/>
      <c r="ETW367" s="223"/>
      <c r="ETX367" s="333"/>
      <c r="ETY367" s="333"/>
      <c r="ETZ367" s="223"/>
      <c r="EUA367" s="418"/>
      <c r="EUB367" s="418"/>
      <c r="EUC367" s="331"/>
      <c r="EUD367" s="332"/>
      <c r="EUE367" s="418"/>
      <c r="EUF367" s="223"/>
      <c r="EUG367" s="223"/>
      <c r="EUH367" s="333"/>
      <c r="EUI367" s="333"/>
      <c r="EUJ367" s="223"/>
      <c r="EUK367" s="418"/>
      <c r="EUL367" s="418"/>
      <c r="EUM367" s="331"/>
      <c r="EUN367" s="332"/>
      <c r="EUO367" s="418"/>
      <c r="EUP367" s="223"/>
      <c r="EUQ367" s="223"/>
      <c r="EUR367" s="333"/>
      <c r="EUS367" s="333"/>
      <c r="EUT367" s="223"/>
      <c r="EUU367" s="418"/>
      <c r="EUV367" s="418"/>
      <c r="EUW367" s="331"/>
      <c r="EUX367" s="332"/>
      <c r="EUY367" s="418"/>
      <c r="EUZ367" s="223"/>
      <c r="EVA367" s="223"/>
      <c r="EVB367" s="333"/>
      <c r="EVC367" s="333"/>
      <c r="EVD367" s="223"/>
      <c r="EVE367" s="418"/>
      <c r="EVF367" s="418"/>
      <c r="EVG367" s="331"/>
      <c r="EVH367" s="332"/>
      <c r="EVI367" s="418"/>
      <c r="EVJ367" s="223"/>
      <c r="EVK367" s="223"/>
      <c r="EVL367" s="333"/>
      <c r="EVM367" s="333"/>
      <c r="EVN367" s="223"/>
      <c r="EVO367" s="418"/>
      <c r="EVP367" s="418"/>
      <c r="EVQ367" s="331"/>
      <c r="EVR367" s="332"/>
      <c r="EVS367" s="418"/>
      <c r="EVT367" s="223"/>
      <c r="EVU367" s="223"/>
      <c r="EVV367" s="333"/>
      <c r="EVW367" s="333"/>
      <c r="EVX367" s="223"/>
      <c r="EVY367" s="418"/>
      <c r="EVZ367" s="418"/>
      <c r="EWA367" s="331"/>
      <c r="EWB367" s="332"/>
      <c r="EWC367" s="418"/>
      <c r="EWD367" s="223"/>
      <c r="EWE367" s="223"/>
      <c r="EWF367" s="333"/>
      <c r="EWG367" s="333"/>
      <c r="EWH367" s="223"/>
      <c r="EWI367" s="418"/>
      <c r="EWJ367" s="418"/>
      <c r="EWK367" s="331"/>
      <c r="EWL367" s="332"/>
      <c r="EWM367" s="418"/>
      <c r="EWN367" s="223"/>
      <c r="EWO367" s="223"/>
      <c r="EWP367" s="333"/>
      <c r="EWQ367" s="333"/>
      <c r="EWR367" s="223"/>
      <c r="EWS367" s="418"/>
      <c r="EWT367" s="418"/>
      <c r="EWU367" s="331"/>
      <c r="EWV367" s="332"/>
      <c r="EWW367" s="418"/>
      <c r="EWX367" s="223"/>
      <c r="EWY367" s="223"/>
      <c r="EWZ367" s="333"/>
      <c r="EXA367" s="333"/>
      <c r="EXB367" s="223"/>
      <c r="EXC367" s="418"/>
      <c r="EXD367" s="418"/>
      <c r="EXE367" s="331"/>
      <c r="EXF367" s="332"/>
      <c r="EXG367" s="418"/>
      <c r="EXH367" s="223"/>
      <c r="EXI367" s="223"/>
      <c r="EXJ367" s="333"/>
      <c r="EXK367" s="333"/>
      <c r="EXL367" s="223"/>
      <c r="EXM367" s="418"/>
      <c r="EXN367" s="418"/>
      <c r="EXO367" s="331"/>
      <c r="EXP367" s="332"/>
      <c r="EXQ367" s="418"/>
      <c r="EXR367" s="223"/>
      <c r="EXS367" s="223"/>
      <c r="EXT367" s="333"/>
      <c r="EXU367" s="333"/>
      <c r="EXV367" s="223"/>
      <c r="EXW367" s="418"/>
      <c r="EXX367" s="418"/>
      <c r="EXY367" s="331"/>
      <c r="EXZ367" s="332"/>
      <c r="EYA367" s="418"/>
      <c r="EYB367" s="223"/>
      <c r="EYC367" s="223"/>
      <c r="EYD367" s="333"/>
      <c r="EYE367" s="333"/>
      <c r="EYF367" s="223"/>
      <c r="EYG367" s="418"/>
      <c r="EYH367" s="418"/>
      <c r="EYI367" s="331"/>
      <c r="EYJ367" s="332"/>
      <c r="EYK367" s="418"/>
      <c r="EYL367" s="223"/>
      <c r="EYM367" s="223"/>
      <c r="EYN367" s="333"/>
      <c r="EYO367" s="333"/>
      <c r="EYP367" s="223"/>
      <c r="EYQ367" s="418"/>
      <c r="EYR367" s="418"/>
      <c r="EYS367" s="331"/>
      <c r="EYT367" s="332"/>
      <c r="EYU367" s="418"/>
      <c r="EYV367" s="223"/>
      <c r="EYW367" s="223"/>
      <c r="EYX367" s="333"/>
      <c r="EYY367" s="333"/>
      <c r="EYZ367" s="223"/>
      <c r="EZA367" s="418"/>
      <c r="EZB367" s="418"/>
      <c r="EZC367" s="331"/>
      <c r="EZD367" s="332"/>
      <c r="EZE367" s="418"/>
      <c r="EZF367" s="223"/>
      <c r="EZG367" s="223"/>
      <c r="EZH367" s="333"/>
      <c r="EZI367" s="333"/>
      <c r="EZJ367" s="223"/>
      <c r="EZK367" s="418"/>
      <c r="EZL367" s="418"/>
      <c r="EZM367" s="331"/>
      <c r="EZN367" s="332"/>
      <c r="EZO367" s="418"/>
      <c r="EZP367" s="223"/>
      <c r="EZQ367" s="223"/>
      <c r="EZR367" s="333"/>
      <c r="EZS367" s="333"/>
      <c r="EZT367" s="223"/>
      <c r="EZU367" s="418"/>
      <c r="EZV367" s="418"/>
      <c r="EZW367" s="331"/>
      <c r="EZX367" s="332"/>
      <c r="EZY367" s="418"/>
      <c r="EZZ367" s="223"/>
      <c r="FAA367" s="223"/>
      <c r="FAB367" s="333"/>
      <c r="FAC367" s="333"/>
      <c r="FAD367" s="223"/>
      <c r="FAE367" s="418"/>
      <c r="FAF367" s="418"/>
      <c r="FAG367" s="331"/>
      <c r="FAH367" s="332"/>
      <c r="FAI367" s="418"/>
      <c r="FAJ367" s="223"/>
      <c r="FAK367" s="223"/>
      <c r="FAL367" s="333"/>
      <c r="FAM367" s="333"/>
      <c r="FAN367" s="223"/>
      <c r="FAO367" s="418"/>
      <c r="FAP367" s="418"/>
      <c r="FAQ367" s="331"/>
      <c r="FAR367" s="332"/>
      <c r="FAS367" s="418"/>
      <c r="FAT367" s="223"/>
      <c r="FAU367" s="223"/>
      <c r="FAV367" s="333"/>
      <c r="FAW367" s="333"/>
      <c r="FAX367" s="223"/>
      <c r="FAY367" s="418"/>
      <c r="FAZ367" s="418"/>
      <c r="FBA367" s="331"/>
      <c r="FBB367" s="332"/>
      <c r="FBC367" s="418"/>
      <c r="FBD367" s="223"/>
      <c r="FBE367" s="223"/>
      <c r="FBF367" s="333"/>
      <c r="FBG367" s="333"/>
      <c r="FBH367" s="223"/>
      <c r="FBI367" s="418"/>
      <c r="FBJ367" s="418"/>
      <c r="FBK367" s="331"/>
      <c r="FBL367" s="332"/>
      <c r="FBM367" s="418"/>
      <c r="FBN367" s="223"/>
      <c r="FBO367" s="223"/>
      <c r="FBP367" s="333"/>
      <c r="FBQ367" s="333"/>
      <c r="FBR367" s="223"/>
      <c r="FBS367" s="418"/>
      <c r="FBT367" s="418"/>
      <c r="FBU367" s="331"/>
      <c r="FBV367" s="332"/>
      <c r="FBW367" s="418"/>
      <c r="FBX367" s="223"/>
      <c r="FBY367" s="223"/>
      <c r="FBZ367" s="333"/>
      <c r="FCA367" s="333"/>
      <c r="FCB367" s="223"/>
      <c r="FCC367" s="418"/>
      <c r="FCD367" s="418"/>
      <c r="FCE367" s="331"/>
      <c r="FCF367" s="332"/>
      <c r="FCG367" s="418"/>
      <c r="FCH367" s="223"/>
      <c r="FCI367" s="223"/>
      <c r="FCJ367" s="333"/>
      <c r="FCK367" s="333"/>
      <c r="FCL367" s="223"/>
      <c r="FCM367" s="418"/>
      <c r="FCN367" s="418"/>
      <c r="FCO367" s="331"/>
      <c r="FCP367" s="332"/>
      <c r="FCQ367" s="418"/>
      <c r="FCR367" s="223"/>
      <c r="FCS367" s="223"/>
      <c r="FCT367" s="333"/>
      <c r="FCU367" s="333"/>
      <c r="FCV367" s="223"/>
      <c r="FCW367" s="418"/>
      <c r="FCX367" s="418"/>
      <c r="FCY367" s="331"/>
      <c r="FCZ367" s="332"/>
      <c r="FDA367" s="418"/>
      <c r="FDB367" s="223"/>
      <c r="FDC367" s="223"/>
      <c r="FDD367" s="333"/>
      <c r="FDE367" s="333"/>
      <c r="FDF367" s="223"/>
      <c r="FDG367" s="418"/>
      <c r="FDH367" s="418"/>
      <c r="FDI367" s="331"/>
      <c r="FDJ367" s="332"/>
      <c r="FDK367" s="418"/>
      <c r="FDL367" s="223"/>
      <c r="FDM367" s="223"/>
      <c r="FDN367" s="333"/>
      <c r="FDO367" s="333"/>
      <c r="FDP367" s="223"/>
      <c r="FDQ367" s="418"/>
      <c r="FDR367" s="418"/>
      <c r="FDS367" s="331"/>
      <c r="FDT367" s="332"/>
      <c r="FDU367" s="418"/>
      <c r="FDV367" s="223"/>
      <c r="FDW367" s="223"/>
      <c r="FDX367" s="333"/>
      <c r="FDY367" s="333"/>
      <c r="FDZ367" s="223"/>
      <c r="FEA367" s="418"/>
      <c r="FEB367" s="418"/>
      <c r="FEC367" s="331"/>
      <c r="FED367" s="332"/>
      <c r="FEE367" s="418"/>
      <c r="FEF367" s="223"/>
      <c r="FEG367" s="223"/>
      <c r="FEH367" s="333"/>
      <c r="FEI367" s="333"/>
      <c r="FEJ367" s="223"/>
      <c r="FEK367" s="418"/>
      <c r="FEL367" s="418"/>
      <c r="FEM367" s="331"/>
      <c r="FEN367" s="332"/>
      <c r="FEO367" s="418"/>
      <c r="FEP367" s="223"/>
      <c r="FEQ367" s="223"/>
      <c r="FER367" s="333"/>
      <c r="FES367" s="333"/>
      <c r="FET367" s="223"/>
      <c r="FEU367" s="418"/>
      <c r="FEV367" s="418"/>
      <c r="FEW367" s="331"/>
      <c r="FEX367" s="332"/>
      <c r="FEY367" s="418"/>
      <c r="FEZ367" s="223"/>
      <c r="FFA367" s="223"/>
      <c r="FFB367" s="333"/>
      <c r="FFC367" s="333"/>
      <c r="FFD367" s="223"/>
      <c r="FFE367" s="418"/>
      <c r="FFF367" s="418"/>
      <c r="FFG367" s="331"/>
      <c r="FFH367" s="332"/>
      <c r="FFI367" s="418"/>
      <c r="FFJ367" s="223"/>
      <c r="FFK367" s="223"/>
      <c r="FFL367" s="333"/>
      <c r="FFM367" s="333"/>
      <c r="FFN367" s="223"/>
      <c r="FFO367" s="418"/>
      <c r="FFP367" s="418"/>
      <c r="FFQ367" s="331"/>
      <c r="FFR367" s="332"/>
      <c r="FFS367" s="418"/>
      <c r="FFT367" s="223"/>
      <c r="FFU367" s="223"/>
      <c r="FFV367" s="333"/>
      <c r="FFW367" s="333"/>
      <c r="FFX367" s="223"/>
      <c r="FFY367" s="418"/>
      <c r="FFZ367" s="418"/>
      <c r="FGA367" s="331"/>
      <c r="FGB367" s="332"/>
      <c r="FGC367" s="418"/>
      <c r="FGD367" s="223"/>
      <c r="FGE367" s="223"/>
      <c r="FGF367" s="333"/>
      <c r="FGG367" s="333"/>
      <c r="FGH367" s="223"/>
      <c r="FGI367" s="418"/>
      <c r="FGJ367" s="418"/>
      <c r="FGK367" s="331"/>
      <c r="FGL367" s="332"/>
      <c r="FGM367" s="418"/>
      <c r="FGN367" s="223"/>
      <c r="FGO367" s="223"/>
      <c r="FGP367" s="333"/>
      <c r="FGQ367" s="333"/>
      <c r="FGR367" s="223"/>
      <c r="FGS367" s="418"/>
      <c r="FGT367" s="418"/>
      <c r="FGU367" s="331"/>
      <c r="FGV367" s="332"/>
      <c r="FGW367" s="418"/>
      <c r="FGX367" s="223"/>
      <c r="FGY367" s="223"/>
      <c r="FGZ367" s="333"/>
      <c r="FHA367" s="333"/>
      <c r="FHB367" s="223"/>
      <c r="FHC367" s="418"/>
      <c r="FHD367" s="418"/>
      <c r="FHE367" s="331"/>
      <c r="FHF367" s="332"/>
      <c r="FHG367" s="418"/>
      <c r="FHH367" s="223"/>
      <c r="FHI367" s="223"/>
      <c r="FHJ367" s="333"/>
      <c r="FHK367" s="333"/>
      <c r="FHL367" s="223"/>
      <c r="FHM367" s="418"/>
      <c r="FHN367" s="418"/>
      <c r="FHO367" s="331"/>
      <c r="FHP367" s="332"/>
      <c r="FHQ367" s="418"/>
      <c r="FHR367" s="223"/>
      <c r="FHS367" s="223"/>
      <c r="FHT367" s="333"/>
      <c r="FHU367" s="333"/>
      <c r="FHV367" s="223"/>
      <c r="FHW367" s="418"/>
      <c r="FHX367" s="418"/>
      <c r="FHY367" s="331"/>
      <c r="FHZ367" s="332"/>
      <c r="FIA367" s="418"/>
      <c r="FIB367" s="223"/>
      <c r="FIC367" s="223"/>
      <c r="FID367" s="333"/>
      <c r="FIE367" s="333"/>
      <c r="FIF367" s="223"/>
      <c r="FIG367" s="418"/>
      <c r="FIH367" s="418"/>
      <c r="FII367" s="331"/>
      <c r="FIJ367" s="332"/>
      <c r="FIK367" s="418"/>
      <c r="FIL367" s="223"/>
      <c r="FIM367" s="223"/>
      <c r="FIN367" s="333"/>
      <c r="FIO367" s="333"/>
      <c r="FIP367" s="223"/>
      <c r="FIQ367" s="418"/>
      <c r="FIR367" s="418"/>
      <c r="FIS367" s="331"/>
      <c r="FIT367" s="332"/>
      <c r="FIU367" s="418"/>
      <c r="FIV367" s="223"/>
      <c r="FIW367" s="223"/>
      <c r="FIX367" s="333"/>
      <c r="FIY367" s="333"/>
      <c r="FIZ367" s="223"/>
      <c r="FJA367" s="418"/>
      <c r="FJB367" s="418"/>
      <c r="FJC367" s="331"/>
      <c r="FJD367" s="332"/>
      <c r="FJE367" s="418"/>
      <c r="FJF367" s="223"/>
      <c r="FJG367" s="223"/>
      <c r="FJH367" s="333"/>
      <c r="FJI367" s="333"/>
      <c r="FJJ367" s="223"/>
      <c r="FJK367" s="418"/>
      <c r="FJL367" s="418"/>
      <c r="FJM367" s="331"/>
      <c r="FJN367" s="332"/>
      <c r="FJO367" s="418"/>
      <c r="FJP367" s="223"/>
      <c r="FJQ367" s="223"/>
      <c r="FJR367" s="333"/>
      <c r="FJS367" s="333"/>
      <c r="FJT367" s="223"/>
      <c r="FJU367" s="418"/>
      <c r="FJV367" s="418"/>
      <c r="FJW367" s="331"/>
      <c r="FJX367" s="332"/>
      <c r="FJY367" s="418"/>
      <c r="FJZ367" s="223"/>
      <c r="FKA367" s="223"/>
      <c r="FKB367" s="333"/>
      <c r="FKC367" s="333"/>
      <c r="FKD367" s="223"/>
      <c r="FKE367" s="418"/>
      <c r="FKF367" s="418"/>
      <c r="FKG367" s="331"/>
      <c r="FKH367" s="332"/>
      <c r="FKI367" s="418"/>
      <c r="FKJ367" s="223"/>
      <c r="FKK367" s="223"/>
      <c r="FKL367" s="333"/>
      <c r="FKM367" s="333"/>
      <c r="FKN367" s="223"/>
      <c r="FKO367" s="418"/>
      <c r="FKP367" s="418"/>
      <c r="FKQ367" s="331"/>
      <c r="FKR367" s="332"/>
      <c r="FKS367" s="418"/>
      <c r="FKT367" s="223"/>
      <c r="FKU367" s="223"/>
      <c r="FKV367" s="333"/>
      <c r="FKW367" s="333"/>
      <c r="FKX367" s="223"/>
      <c r="FKY367" s="418"/>
      <c r="FKZ367" s="418"/>
      <c r="FLA367" s="331"/>
      <c r="FLB367" s="332"/>
      <c r="FLC367" s="418"/>
      <c r="FLD367" s="223"/>
      <c r="FLE367" s="223"/>
      <c r="FLF367" s="333"/>
      <c r="FLG367" s="333"/>
      <c r="FLH367" s="223"/>
      <c r="FLI367" s="418"/>
      <c r="FLJ367" s="418"/>
      <c r="FLK367" s="331"/>
      <c r="FLL367" s="332"/>
      <c r="FLM367" s="418"/>
      <c r="FLN367" s="223"/>
      <c r="FLO367" s="223"/>
      <c r="FLP367" s="333"/>
      <c r="FLQ367" s="333"/>
      <c r="FLR367" s="223"/>
      <c r="FLS367" s="418"/>
      <c r="FLT367" s="418"/>
      <c r="FLU367" s="331"/>
      <c r="FLV367" s="332"/>
      <c r="FLW367" s="418"/>
      <c r="FLX367" s="223"/>
      <c r="FLY367" s="223"/>
      <c r="FLZ367" s="333"/>
      <c r="FMA367" s="333"/>
      <c r="FMB367" s="223"/>
      <c r="FMC367" s="418"/>
      <c r="FMD367" s="418"/>
      <c r="FME367" s="331"/>
      <c r="FMF367" s="332"/>
      <c r="FMG367" s="418"/>
      <c r="FMH367" s="223"/>
      <c r="FMI367" s="223"/>
      <c r="FMJ367" s="333"/>
      <c r="FMK367" s="333"/>
      <c r="FML367" s="223"/>
      <c r="FMM367" s="418"/>
      <c r="FMN367" s="418"/>
      <c r="FMO367" s="331"/>
      <c r="FMP367" s="332"/>
      <c r="FMQ367" s="418"/>
      <c r="FMR367" s="223"/>
      <c r="FMS367" s="223"/>
      <c r="FMT367" s="333"/>
      <c r="FMU367" s="333"/>
      <c r="FMV367" s="223"/>
      <c r="FMW367" s="418"/>
      <c r="FMX367" s="418"/>
      <c r="FMY367" s="331"/>
      <c r="FMZ367" s="332"/>
      <c r="FNA367" s="418"/>
      <c r="FNB367" s="223"/>
      <c r="FNC367" s="223"/>
      <c r="FND367" s="333"/>
      <c r="FNE367" s="333"/>
      <c r="FNF367" s="223"/>
      <c r="FNG367" s="418"/>
      <c r="FNH367" s="418"/>
      <c r="FNI367" s="331"/>
      <c r="FNJ367" s="332"/>
      <c r="FNK367" s="418"/>
      <c r="FNL367" s="223"/>
      <c r="FNM367" s="223"/>
      <c r="FNN367" s="333"/>
      <c r="FNO367" s="333"/>
      <c r="FNP367" s="223"/>
      <c r="FNQ367" s="418"/>
      <c r="FNR367" s="418"/>
      <c r="FNS367" s="331"/>
      <c r="FNT367" s="332"/>
      <c r="FNU367" s="418"/>
      <c r="FNV367" s="223"/>
      <c r="FNW367" s="223"/>
      <c r="FNX367" s="333"/>
      <c r="FNY367" s="333"/>
      <c r="FNZ367" s="223"/>
      <c r="FOA367" s="418"/>
      <c r="FOB367" s="418"/>
      <c r="FOC367" s="331"/>
      <c r="FOD367" s="332"/>
      <c r="FOE367" s="418"/>
      <c r="FOF367" s="223"/>
      <c r="FOG367" s="223"/>
      <c r="FOH367" s="333"/>
      <c r="FOI367" s="333"/>
      <c r="FOJ367" s="223"/>
      <c r="FOK367" s="418"/>
      <c r="FOL367" s="418"/>
      <c r="FOM367" s="331"/>
      <c r="FON367" s="332"/>
      <c r="FOO367" s="418"/>
      <c r="FOP367" s="223"/>
      <c r="FOQ367" s="223"/>
      <c r="FOR367" s="333"/>
      <c r="FOS367" s="333"/>
      <c r="FOT367" s="223"/>
      <c r="FOU367" s="418"/>
      <c r="FOV367" s="418"/>
      <c r="FOW367" s="331"/>
      <c r="FOX367" s="332"/>
      <c r="FOY367" s="418"/>
      <c r="FOZ367" s="223"/>
      <c r="FPA367" s="223"/>
      <c r="FPB367" s="333"/>
      <c r="FPC367" s="333"/>
      <c r="FPD367" s="223"/>
      <c r="FPE367" s="418"/>
      <c r="FPF367" s="418"/>
      <c r="FPG367" s="331"/>
      <c r="FPH367" s="332"/>
      <c r="FPI367" s="418"/>
      <c r="FPJ367" s="223"/>
      <c r="FPK367" s="223"/>
      <c r="FPL367" s="333"/>
      <c r="FPM367" s="333"/>
      <c r="FPN367" s="223"/>
      <c r="FPO367" s="418"/>
      <c r="FPP367" s="418"/>
      <c r="FPQ367" s="331"/>
      <c r="FPR367" s="332"/>
      <c r="FPS367" s="418"/>
      <c r="FPT367" s="223"/>
      <c r="FPU367" s="223"/>
      <c r="FPV367" s="333"/>
      <c r="FPW367" s="333"/>
      <c r="FPX367" s="223"/>
      <c r="FPY367" s="418"/>
      <c r="FPZ367" s="418"/>
      <c r="FQA367" s="331"/>
      <c r="FQB367" s="332"/>
      <c r="FQC367" s="418"/>
      <c r="FQD367" s="223"/>
      <c r="FQE367" s="223"/>
      <c r="FQF367" s="333"/>
      <c r="FQG367" s="333"/>
      <c r="FQH367" s="223"/>
      <c r="FQI367" s="418"/>
      <c r="FQJ367" s="418"/>
      <c r="FQK367" s="331"/>
      <c r="FQL367" s="332"/>
      <c r="FQM367" s="418"/>
      <c r="FQN367" s="223"/>
      <c r="FQO367" s="223"/>
      <c r="FQP367" s="333"/>
      <c r="FQQ367" s="333"/>
      <c r="FQR367" s="223"/>
      <c r="FQS367" s="418"/>
      <c r="FQT367" s="418"/>
      <c r="FQU367" s="331"/>
      <c r="FQV367" s="332"/>
      <c r="FQW367" s="418"/>
      <c r="FQX367" s="223"/>
      <c r="FQY367" s="223"/>
      <c r="FQZ367" s="333"/>
      <c r="FRA367" s="333"/>
      <c r="FRB367" s="223"/>
      <c r="FRC367" s="418"/>
      <c r="FRD367" s="418"/>
      <c r="FRE367" s="331"/>
      <c r="FRF367" s="332"/>
      <c r="FRG367" s="418"/>
      <c r="FRH367" s="223"/>
      <c r="FRI367" s="223"/>
      <c r="FRJ367" s="333"/>
      <c r="FRK367" s="333"/>
      <c r="FRL367" s="223"/>
      <c r="FRM367" s="418"/>
      <c r="FRN367" s="418"/>
      <c r="FRO367" s="331"/>
      <c r="FRP367" s="332"/>
      <c r="FRQ367" s="418"/>
      <c r="FRR367" s="223"/>
      <c r="FRS367" s="223"/>
      <c r="FRT367" s="333"/>
      <c r="FRU367" s="333"/>
      <c r="FRV367" s="223"/>
      <c r="FRW367" s="418"/>
      <c r="FRX367" s="418"/>
      <c r="FRY367" s="331"/>
      <c r="FRZ367" s="332"/>
      <c r="FSA367" s="418"/>
      <c r="FSB367" s="223"/>
      <c r="FSC367" s="223"/>
      <c r="FSD367" s="333"/>
      <c r="FSE367" s="333"/>
      <c r="FSF367" s="223"/>
      <c r="FSG367" s="418"/>
      <c r="FSH367" s="418"/>
      <c r="FSI367" s="331"/>
      <c r="FSJ367" s="332"/>
      <c r="FSK367" s="418"/>
      <c r="FSL367" s="223"/>
      <c r="FSM367" s="223"/>
      <c r="FSN367" s="333"/>
      <c r="FSO367" s="333"/>
      <c r="FSP367" s="223"/>
      <c r="FSQ367" s="418"/>
      <c r="FSR367" s="418"/>
      <c r="FSS367" s="331"/>
      <c r="FST367" s="332"/>
      <c r="FSU367" s="418"/>
      <c r="FSV367" s="223"/>
      <c r="FSW367" s="223"/>
      <c r="FSX367" s="333"/>
      <c r="FSY367" s="333"/>
      <c r="FSZ367" s="223"/>
      <c r="FTA367" s="418"/>
      <c r="FTB367" s="418"/>
      <c r="FTC367" s="331"/>
      <c r="FTD367" s="332"/>
      <c r="FTE367" s="418"/>
      <c r="FTF367" s="223"/>
      <c r="FTG367" s="223"/>
      <c r="FTH367" s="333"/>
      <c r="FTI367" s="333"/>
      <c r="FTJ367" s="223"/>
      <c r="FTK367" s="418"/>
      <c r="FTL367" s="418"/>
      <c r="FTM367" s="331"/>
      <c r="FTN367" s="332"/>
      <c r="FTO367" s="418"/>
      <c r="FTP367" s="223"/>
      <c r="FTQ367" s="223"/>
      <c r="FTR367" s="333"/>
      <c r="FTS367" s="333"/>
      <c r="FTT367" s="223"/>
      <c r="FTU367" s="418"/>
      <c r="FTV367" s="418"/>
      <c r="FTW367" s="331"/>
      <c r="FTX367" s="332"/>
      <c r="FTY367" s="418"/>
      <c r="FTZ367" s="223"/>
      <c r="FUA367" s="223"/>
      <c r="FUB367" s="333"/>
      <c r="FUC367" s="333"/>
      <c r="FUD367" s="223"/>
      <c r="FUE367" s="418"/>
      <c r="FUF367" s="418"/>
      <c r="FUG367" s="331"/>
      <c r="FUH367" s="332"/>
      <c r="FUI367" s="418"/>
      <c r="FUJ367" s="223"/>
      <c r="FUK367" s="223"/>
      <c r="FUL367" s="333"/>
      <c r="FUM367" s="333"/>
      <c r="FUN367" s="223"/>
      <c r="FUO367" s="418"/>
      <c r="FUP367" s="418"/>
      <c r="FUQ367" s="331"/>
      <c r="FUR367" s="332"/>
      <c r="FUS367" s="418"/>
      <c r="FUT367" s="223"/>
      <c r="FUU367" s="223"/>
      <c r="FUV367" s="333"/>
      <c r="FUW367" s="333"/>
      <c r="FUX367" s="223"/>
      <c r="FUY367" s="418"/>
      <c r="FUZ367" s="418"/>
      <c r="FVA367" s="331"/>
      <c r="FVB367" s="332"/>
      <c r="FVC367" s="418"/>
      <c r="FVD367" s="223"/>
      <c r="FVE367" s="223"/>
      <c r="FVF367" s="333"/>
      <c r="FVG367" s="333"/>
      <c r="FVH367" s="223"/>
      <c r="FVI367" s="418"/>
      <c r="FVJ367" s="418"/>
      <c r="FVK367" s="331"/>
      <c r="FVL367" s="332"/>
      <c r="FVM367" s="418"/>
      <c r="FVN367" s="223"/>
      <c r="FVO367" s="223"/>
      <c r="FVP367" s="333"/>
      <c r="FVQ367" s="333"/>
      <c r="FVR367" s="223"/>
      <c r="FVS367" s="418"/>
      <c r="FVT367" s="418"/>
      <c r="FVU367" s="331"/>
      <c r="FVV367" s="332"/>
      <c r="FVW367" s="418"/>
      <c r="FVX367" s="223"/>
      <c r="FVY367" s="223"/>
      <c r="FVZ367" s="333"/>
      <c r="FWA367" s="333"/>
      <c r="FWB367" s="223"/>
      <c r="FWC367" s="418"/>
      <c r="FWD367" s="418"/>
      <c r="FWE367" s="331"/>
      <c r="FWF367" s="332"/>
      <c r="FWG367" s="418"/>
      <c r="FWH367" s="223"/>
      <c r="FWI367" s="223"/>
      <c r="FWJ367" s="333"/>
      <c r="FWK367" s="333"/>
      <c r="FWL367" s="223"/>
      <c r="FWM367" s="418"/>
      <c r="FWN367" s="418"/>
      <c r="FWO367" s="331"/>
      <c r="FWP367" s="332"/>
      <c r="FWQ367" s="418"/>
      <c r="FWR367" s="223"/>
      <c r="FWS367" s="223"/>
      <c r="FWT367" s="333"/>
      <c r="FWU367" s="333"/>
      <c r="FWV367" s="223"/>
      <c r="FWW367" s="418"/>
      <c r="FWX367" s="418"/>
      <c r="FWY367" s="331"/>
      <c r="FWZ367" s="332"/>
      <c r="FXA367" s="418"/>
      <c r="FXB367" s="223"/>
      <c r="FXC367" s="223"/>
      <c r="FXD367" s="333"/>
      <c r="FXE367" s="333"/>
      <c r="FXF367" s="223"/>
      <c r="FXG367" s="418"/>
      <c r="FXH367" s="418"/>
      <c r="FXI367" s="331"/>
      <c r="FXJ367" s="332"/>
      <c r="FXK367" s="418"/>
      <c r="FXL367" s="223"/>
      <c r="FXM367" s="223"/>
      <c r="FXN367" s="333"/>
      <c r="FXO367" s="333"/>
      <c r="FXP367" s="223"/>
      <c r="FXQ367" s="418"/>
      <c r="FXR367" s="418"/>
      <c r="FXS367" s="331"/>
      <c r="FXT367" s="332"/>
      <c r="FXU367" s="418"/>
      <c r="FXV367" s="223"/>
      <c r="FXW367" s="223"/>
      <c r="FXX367" s="333"/>
      <c r="FXY367" s="333"/>
      <c r="FXZ367" s="223"/>
      <c r="FYA367" s="418"/>
      <c r="FYB367" s="418"/>
      <c r="FYC367" s="331"/>
      <c r="FYD367" s="332"/>
      <c r="FYE367" s="418"/>
      <c r="FYF367" s="223"/>
      <c r="FYG367" s="223"/>
      <c r="FYH367" s="333"/>
      <c r="FYI367" s="333"/>
      <c r="FYJ367" s="223"/>
      <c r="FYK367" s="418"/>
      <c r="FYL367" s="418"/>
      <c r="FYM367" s="331"/>
      <c r="FYN367" s="332"/>
      <c r="FYO367" s="418"/>
      <c r="FYP367" s="223"/>
      <c r="FYQ367" s="223"/>
      <c r="FYR367" s="333"/>
      <c r="FYS367" s="333"/>
      <c r="FYT367" s="223"/>
      <c r="FYU367" s="418"/>
      <c r="FYV367" s="418"/>
      <c r="FYW367" s="331"/>
      <c r="FYX367" s="332"/>
      <c r="FYY367" s="418"/>
      <c r="FYZ367" s="223"/>
      <c r="FZA367" s="223"/>
      <c r="FZB367" s="333"/>
      <c r="FZC367" s="333"/>
      <c r="FZD367" s="223"/>
      <c r="FZE367" s="418"/>
      <c r="FZF367" s="418"/>
      <c r="FZG367" s="331"/>
      <c r="FZH367" s="332"/>
      <c r="FZI367" s="418"/>
      <c r="FZJ367" s="223"/>
      <c r="FZK367" s="223"/>
      <c r="FZL367" s="333"/>
      <c r="FZM367" s="333"/>
      <c r="FZN367" s="223"/>
      <c r="FZO367" s="418"/>
      <c r="FZP367" s="418"/>
      <c r="FZQ367" s="331"/>
      <c r="FZR367" s="332"/>
      <c r="FZS367" s="418"/>
      <c r="FZT367" s="223"/>
      <c r="FZU367" s="223"/>
      <c r="FZV367" s="333"/>
      <c r="FZW367" s="333"/>
      <c r="FZX367" s="223"/>
      <c r="FZY367" s="418"/>
      <c r="FZZ367" s="418"/>
      <c r="GAA367" s="331"/>
      <c r="GAB367" s="332"/>
      <c r="GAC367" s="418"/>
      <c r="GAD367" s="223"/>
      <c r="GAE367" s="223"/>
      <c r="GAF367" s="333"/>
      <c r="GAG367" s="333"/>
      <c r="GAH367" s="223"/>
      <c r="GAI367" s="418"/>
      <c r="GAJ367" s="418"/>
      <c r="GAK367" s="331"/>
      <c r="GAL367" s="332"/>
      <c r="GAM367" s="418"/>
      <c r="GAN367" s="223"/>
      <c r="GAO367" s="223"/>
      <c r="GAP367" s="333"/>
      <c r="GAQ367" s="333"/>
      <c r="GAR367" s="223"/>
      <c r="GAS367" s="418"/>
      <c r="GAT367" s="418"/>
      <c r="GAU367" s="331"/>
      <c r="GAV367" s="332"/>
      <c r="GAW367" s="418"/>
      <c r="GAX367" s="223"/>
      <c r="GAY367" s="223"/>
      <c r="GAZ367" s="333"/>
      <c r="GBA367" s="333"/>
      <c r="GBB367" s="223"/>
      <c r="GBC367" s="418"/>
      <c r="GBD367" s="418"/>
      <c r="GBE367" s="331"/>
      <c r="GBF367" s="332"/>
      <c r="GBG367" s="418"/>
      <c r="GBH367" s="223"/>
      <c r="GBI367" s="223"/>
      <c r="GBJ367" s="333"/>
      <c r="GBK367" s="333"/>
      <c r="GBL367" s="223"/>
      <c r="GBM367" s="418"/>
      <c r="GBN367" s="418"/>
      <c r="GBO367" s="331"/>
      <c r="GBP367" s="332"/>
      <c r="GBQ367" s="418"/>
      <c r="GBR367" s="223"/>
      <c r="GBS367" s="223"/>
      <c r="GBT367" s="333"/>
      <c r="GBU367" s="333"/>
      <c r="GBV367" s="223"/>
      <c r="GBW367" s="418"/>
      <c r="GBX367" s="418"/>
      <c r="GBY367" s="331"/>
      <c r="GBZ367" s="332"/>
      <c r="GCA367" s="418"/>
      <c r="GCB367" s="223"/>
      <c r="GCC367" s="223"/>
      <c r="GCD367" s="333"/>
      <c r="GCE367" s="333"/>
      <c r="GCF367" s="223"/>
      <c r="GCG367" s="418"/>
      <c r="GCH367" s="418"/>
      <c r="GCI367" s="331"/>
      <c r="GCJ367" s="332"/>
      <c r="GCK367" s="418"/>
      <c r="GCL367" s="223"/>
      <c r="GCM367" s="223"/>
      <c r="GCN367" s="333"/>
      <c r="GCO367" s="333"/>
      <c r="GCP367" s="223"/>
      <c r="GCQ367" s="418"/>
      <c r="GCR367" s="418"/>
      <c r="GCS367" s="331"/>
      <c r="GCT367" s="332"/>
      <c r="GCU367" s="418"/>
      <c r="GCV367" s="223"/>
      <c r="GCW367" s="223"/>
      <c r="GCX367" s="333"/>
      <c r="GCY367" s="333"/>
      <c r="GCZ367" s="223"/>
      <c r="GDA367" s="418"/>
      <c r="GDB367" s="418"/>
      <c r="GDC367" s="331"/>
      <c r="GDD367" s="332"/>
      <c r="GDE367" s="418"/>
      <c r="GDF367" s="223"/>
      <c r="GDG367" s="223"/>
      <c r="GDH367" s="333"/>
      <c r="GDI367" s="333"/>
      <c r="GDJ367" s="223"/>
      <c r="GDK367" s="418"/>
      <c r="GDL367" s="418"/>
      <c r="GDM367" s="331"/>
      <c r="GDN367" s="332"/>
      <c r="GDO367" s="418"/>
      <c r="GDP367" s="223"/>
      <c r="GDQ367" s="223"/>
      <c r="GDR367" s="333"/>
      <c r="GDS367" s="333"/>
      <c r="GDT367" s="223"/>
      <c r="GDU367" s="418"/>
      <c r="GDV367" s="418"/>
      <c r="GDW367" s="331"/>
      <c r="GDX367" s="332"/>
      <c r="GDY367" s="418"/>
      <c r="GDZ367" s="223"/>
      <c r="GEA367" s="223"/>
      <c r="GEB367" s="333"/>
      <c r="GEC367" s="333"/>
      <c r="GED367" s="223"/>
      <c r="GEE367" s="418"/>
      <c r="GEF367" s="418"/>
      <c r="GEG367" s="331"/>
      <c r="GEH367" s="332"/>
      <c r="GEI367" s="418"/>
      <c r="GEJ367" s="223"/>
      <c r="GEK367" s="223"/>
      <c r="GEL367" s="333"/>
      <c r="GEM367" s="333"/>
      <c r="GEN367" s="223"/>
      <c r="GEO367" s="418"/>
      <c r="GEP367" s="418"/>
      <c r="GEQ367" s="331"/>
      <c r="GER367" s="332"/>
      <c r="GES367" s="418"/>
      <c r="GET367" s="223"/>
      <c r="GEU367" s="223"/>
      <c r="GEV367" s="333"/>
      <c r="GEW367" s="333"/>
      <c r="GEX367" s="223"/>
      <c r="GEY367" s="418"/>
      <c r="GEZ367" s="418"/>
      <c r="GFA367" s="331"/>
      <c r="GFB367" s="332"/>
      <c r="GFC367" s="418"/>
      <c r="GFD367" s="223"/>
      <c r="GFE367" s="223"/>
      <c r="GFF367" s="333"/>
      <c r="GFG367" s="333"/>
      <c r="GFH367" s="223"/>
      <c r="GFI367" s="418"/>
      <c r="GFJ367" s="418"/>
      <c r="GFK367" s="331"/>
      <c r="GFL367" s="332"/>
      <c r="GFM367" s="418"/>
      <c r="GFN367" s="223"/>
      <c r="GFO367" s="223"/>
      <c r="GFP367" s="333"/>
      <c r="GFQ367" s="333"/>
      <c r="GFR367" s="223"/>
      <c r="GFS367" s="418"/>
      <c r="GFT367" s="418"/>
      <c r="GFU367" s="331"/>
      <c r="GFV367" s="332"/>
      <c r="GFW367" s="418"/>
      <c r="GFX367" s="223"/>
      <c r="GFY367" s="223"/>
      <c r="GFZ367" s="333"/>
      <c r="GGA367" s="333"/>
      <c r="GGB367" s="223"/>
      <c r="GGC367" s="418"/>
      <c r="GGD367" s="418"/>
      <c r="GGE367" s="331"/>
      <c r="GGF367" s="332"/>
      <c r="GGG367" s="418"/>
      <c r="GGH367" s="223"/>
      <c r="GGI367" s="223"/>
      <c r="GGJ367" s="333"/>
      <c r="GGK367" s="333"/>
      <c r="GGL367" s="223"/>
      <c r="GGM367" s="418"/>
      <c r="GGN367" s="418"/>
      <c r="GGO367" s="331"/>
      <c r="GGP367" s="332"/>
      <c r="GGQ367" s="418"/>
      <c r="GGR367" s="223"/>
      <c r="GGS367" s="223"/>
      <c r="GGT367" s="333"/>
      <c r="GGU367" s="333"/>
      <c r="GGV367" s="223"/>
      <c r="GGW367" s="418"/>
      <c r="GGX367" s="418"/>
      <c r="GGY367" s="331"/>
      <c r="GGZ367" s="332"/>
      <c r="GHA367" s="418"/>
      <c r="GHB367" s="223"/>
      <c r="GHC367" s="223"/>
      <c r="GHD367" s="333"/>
      <c r="GHE367" s="333"/>
      <c r="GHF367" s="223"/>
      <c r="GHG367" s="418"/>
      <c r="GHH367" s="418"/>
      <c r="GHI367" s="331"/>
      <c r="GHJ367" s="332"/>
      <c r="GHK367" s="418"/>
      <c r="GHL367" s="223"/>
      <c r="GHM367" s="223"/>
      <c r="GHN367" s="333"/>
      <c r="GHO367" s="333"/>
      <c r="GHP367" s="223"/>
      <c r="GHQ367" s="418"/>
      <c r="GHR367" s="418"/>
      <c r="GHS367" s="331"/>
      <c r="GHT367" s="332"/>
      <c r="GHU367" s="418"/>
      <c r="GHV367" s="223"/>
      <c r="GHW367" s="223"/>
      <c r="GHX367" s="333"/>
      <c r="GHY367" s="333"/>
      <c r="GHZ367" s="223"/>
      <c r="GIA367" s="418"/>
      <c r="GIB367" s="418"/>
      <c r="GIC367" s="331"/>
      <c r="GID367" s="332"/>
      <c r="GIE367" s="418"/>
      <c r="GIF367" s="223"/>
      <c r="GIG367" s="223"/>
      <c r="GIH367" s="333"/>
      <c r="GII367" s="333"/>
      <c r="GIJ367" s="223"/>
      <c r="GIK367" s="418"/>
      <c r="GIL367" s="418"/>
      <c r="GIM367" s="331"/>
      <c r="GIN367" s="332"/>
      <c r="GIO367" s="418"/>
      <c r="GIP367" s="223"/>
      <c r="GIQ367" s="223"/>
      <c r="GIR367" s="333"/>
      <c r="GIS367" s="333"/>
      <c r="GIT367" s="223"/>
      <c r="GIU367" s="418"/>
      <c r="GIV367" s="418"/>
      <c r="GIW367" s="331"/>
      <c r="GIX367" s="332"/>
      <c r="GIY367" s="418"/>
      <c r="GIZ367" s="223"/>
      <c r="GJA367" s="223"/>
      <c r="GJB367" s="333"/>
      <c r="GJC367" s="333"/>
      <c r="GJD367" s="223"/>
      <c r="GJE367" s="418"/>
      <c r="GJF367" s="418"/>
      <c r="GJG367" s="331"/>
      <c r="GJH367" s="332"/>
      <c r="GJI367" s="418"/>
      <c r="GJJ367" s="223"/>
      <c r="GJK367" s="223"/>
      <c r="GJL367" s="333"/>
      <c r="GJM367" s="333"/>
      <c r="GJN367" s="223"/>
      <c r="GJO367" s="418"/>
      <c r="GJP367" s="418"/>
      <c r="GJQ367" s="331"/>
      <c r="GJR367" s="332"/>
      <c r="GJS367" s="418"/>
      <c r="GJT367" s="223"/>
      <c r="GJU367" s="223"/>
      <c r="GJV367" s="333"/>
      <c r="GJW367" s="333"/>
      <c r="GJX367" s="223"/>
      <c r="GJY367" s="418"/>
      <c r="GJZ367" s="418"/>
      <c r="GKA367" s="331"/>
      <c r="GKB367" s="332"/>
      <c r="GKC367" s="418"/>
      <c r="GKD367" s="223"/>
      <c r="GKE367" s="223"/>
      <c r="GKF367" s="333"/>
      <c r="GKG367" s="333"/>
      <c r="GKH367" s="223"/>
      <c r="GKI367" s="418"/>
      <c r="GKJ367" s="418"/>
      <c r="GKK367" s="331"/>
      <c r="GKL367" s="332"/>
      <c r="GKM367" s="418"/>
      <c r="GKN367" s="223"/>
      <c r="GKO367" s="223"/>
      <c r="GKP367" s="333"/>
      <c r="GKQ367" s="333"/>
      <c r="GKR367" s="223"/>
      <c r="GKS367" s="418"/>
      <c r="GKT367" s="418"/>
      <c r="GKU367" s="331"/>
      <c r="GKV367" s="332"/>
      <c r="GKW367" s="418"/>
      <c r="GKX367" s="223"/>
      <c r="GKY367" s="223"/>
      <c r="GKZ367" s="333"/>
      <c r="GLA367" s="333"/>
      <c r="GLB367" s="223"/>
      <c r="GLC367" s="418"/>
      <c r="GLD367" s="418"/>
      <c r="GLE367" s="331"/>
      <c r="GLF367" s="332"/>
      <c r="GLG367" s="418"/>
      <c r="GLH367" s="223"/>
      <c r="GLI367" s="223"/>
      <c r="GLJ367" s="333"/>
      <c r="GLK367" s="333"/>
      <c r="GLL367" s="223"/>
      <c r="GLM367" s="418"/>
      <c r="GLN367" s="418"/>
      <c r="GLO367" s="331"/>
      <c r="GLP367" s="332"/>
      <c r="GLQ367" s="418"/>
      <c r="GLR367" s="223"/>
      <c r="GLS367" s="223"/>
      <c r="GLT367" s="333"/>
      <c r="GLU367" s="333"/>
      <c r="GLV367" s="223"/>
      <c r="GLW367" s="418"/>
      <c r="GLX367" s="418"/>
      <c r="GLY367" s="331"/>
      <c r="GLZ367" s="332"/>
      <c r="GMA367" s="418"/>
      <c r="GMB367" s="223"/>
      <c r="GMC367" s="223"/>
      <c r="GMD367" s="333"/>
      <c r="GME367" s="333"/>
      <c r="GMF367" s="223"/>
      <c r="GMG367" s="418"/>
      <c r="GMH367" s="418"/>
      <c r="GMI367" s="331"/>
      <c r="GMJ367" s="332"/>
      <c r="GMK367" s="418"/>
      <c r="GML367" s="223"/>
      <c r="GMM367" s="223"/>
      <c r="GMN367" s="333"/>
      <c r="GMO367" s="333"/>
      <c r="GMP367" s="223"/>
      <c r="GMQ367" s="418"/>
      <c r="GMR367" s="418"/>
      <c r="GMS367" s="331"/>
      <c r="GMT367" s="332"/>
      <c r="GMU367" s="418"/>
      <c r="GMV367" s="223"/>
      <c r="GMW367" s="223"/>
      <c r="GMX367" s="333"/>
      <c r="GMY367" s="333"/>
      <c r="GMZ367" s="223"/>
      <c r="GNA367" s="418"/>
      <c r="GNB367" s="418"/>
      <c r="GNC367" s="331"/>
      <c r="GND367" s="332"/>
      <c r="GNE367" s="418"/>
      <c r="GNF367" s="223"/>
      <c r="GNG367" s="223"/>
      <c r="GNH367" s="333"/>
      <c r="GNI367" s="333"/>
      <c r="GNJ367" s="223"/>
      <c r="GNK367" s="418"/>
      <c r="GNL367" s="418"/>
      <c r="GNM367" s="331"/>
      <c r="GNN367" s="332"/>
      <c r="GNO367" s="418"/>
      <c r="GNP367" s="223"/>
      <c r="GNQ367" s="223"/>
      <c r="GNR367" s="333"/>
      <c r="GNS367" s="333"/>
      <c r="GNT367" s="223"/>
      <c r="GNU367" s="418"/>
      <c r="GNV367" s="418"/>
      <c r="GNW367" s="331"/>
      <c r="GNX367" s="332"/>
      <c r="GNY367" s="418"/>
      <c r="GNZ367" s="223"/>
      <c r="GOA367" s="223"/>
      <c r="GOB367" s="333"/>
      <c r="GOC367" s="333"/>
      <c r="GOD367" s="223"/>
      <c r="GOE367" s="418"/>
      <c r="GOF367" s="418"/>
      <c r="GOG367" s="331"/>
      <c r="GOH367" s="332"/>
      <c r="GOI367" s="418"/>
      <c r="GOJ367" s="223"/>
      <c r="GOK367" s="223"/>
      <c r="GOL367" s="333"/>
      <c r="GOM367" s="333"/>
      <c r="GON367" s="223"/>
      <c r="GOO367" s="418"/>
      <c r="GOP367" s="418"/>
      <c r="GOQ367" s="331"/>
      <c r="GOR367" s="332"/>
      <c r="GOS367" s="418"/>
      <c r="GOT367" s="223"/>
      <c r="GOU367" s="223"/>
      <c r="GOV367" s="333"/>
      <c r="GOW367" s="333"/>
      <c r="GOX367" s="223"/>
      <c r="GOY367" s="418"/>
      <c r="GOZ367" s="418"/>
      <c r="GPA367" s="331"/>
      <c r="GPB367" s="332"/>
      <c r="GPC367" s="418"/>
      <c r="GPD367" s="223"/>
      <c r="GPE367" s="223"/>
      <c r="GPF367" s="333"/>
      <c r="GPG367" s="333"/>
      <c r="GPH367" s="223"/>
      <c r="GPI367" s="418"/>
      <c r="GPJ367" s="418"/>
      <c r="GPK367" s="331"/>
      <c r="GPL367" s="332"/>
      <c r="GPM367" s="418"/>
      <c r="GPN367" s="223"/>
      <c r="GPO367" s="223"/>
      <c r="GPP367" s="333"/>
      <c r="GPQ367" s="333"/>
      <c r="GPR367" s="223"/>
      <c r="GPS367" s="418"/>
      <c r="GPT367" s="418"/>
      <c r="GPU367" s="331"/>
      <c r="GPV367" s="332"/>
      <c r="GPW367" s="418"/>
      <c r="GPX367" s="223"/>
      <c r="GPY367" s="223"/>
      <c r="GPZ367" s="333"/>
      <c r="GQA367" s="333"/>
      <c r="GQB367" s="223"/>
      <c r="GQC367" s="418"/>
      <c r="GQD367" s="418"/>
      <c r="GQE367" s="331"/>
      <c r="GQF367" s="332"/>
      <c r="GQG367" s="418"/>
      <c r="GQH367" s="223"/>
      <c r="GQI367" s="223"/>
      <c r="GQJ367" s="333"/>
      <c r="GQK367" s="333"/>
      <c r="GQL367" s="223"/>
      <c r="GQM367" s="418"/>
      <c r="GQN367" s="418"/>
      <c r="GQO367" s="331"/>
      <c r="GQP367" s="332"/>
      <c r="GQQ367" s="418"/>
      <c r="GQR367" s="223"/>
      <c r="GQS367" s="223"/>
      <c r="GQT367" s="333"/>
      <c r="GQU367" s="333"/>
      <c r="GQV367" s="223"/>
      <c r="GQW367" s="418"/>
      <c r="GQX367" s="418"/>
      <c r="GQY367" s="331"/>
      <c r="GQZ367" s="332"/>
      <c r="GRA367" s="418"/>
      <c r="GRB367" s="223"/>
      <c r="GRC367" s="223"/>
      <c r="GRD367" s="333"/>
      <c r="GRE367" s="333"/>
      <c r="GRF367" s="223"/>
      <c r="GRG367" s="418"/>
      <c r="GRH367" s="418"/>
      <c r="GRI367" s="331"/>
      <c r="GRJ367" s="332"/>
      <c r="GRK367" s="418"/>
      <c r="GRL367" s="223"/>
      <c r="GRM367" s="223"/>
      <c r="GRN367" s="333"/>
      <c r="GRO367" s="333"/>
      <c r="GRP367" s="223"/>
      <c r="GRQ367" s="418"/>
      <c r="GRR367" s="418"/>
      <c r="GRS367" s="331"/>
      <c r="GRT367" s="332"/>
      <c r="GRU367" s="418"/>
      <c r="GRV367" s="223"/>
      <c r="GRW367" s="223"/>
      <c r="GRX367" s="333"/>
      <c r="GRY367" s="333"/>
      <c r="GRZ367" s="223"/>
      <c r="GSA367" s="418"/>
      <c r="GSB367" s="418"/>
      <c r="GSC367" s="331"/>
      <c r="GSD367" s="332"/>
      <c r="GSE367" s="418"/>
      <c r="GSF367" s="223"/>
      <c r="GSG367" s="223"/>
      <c r="GSH367" s="333"/>
      <c r="GSI367" s="333"/>
      <c r="GSJ367" s="223"/>
      <c r="GSK367" s="418"/>
      <c r="GSL367" s="418"/>
      <c r="GSM367" s="331"/>
      <c r="GSN367" s="332"/>
      <c r="GSO367" s="418"/>
      <c r="GSP367" s="223"/>
      <c r="GSQ367" s="223"/>
      <c r="GSR367" s="333"/>
      <c r="GSS367" s="333"/>
      <c r="GST367" s="223"/>
      <c r="GSU367" s="418"/>
      <c r="GSV367" s="418"/>
      <c r="GSW367" s="331"/>
      <c r="GSX367" s="332"/>
      <c r="GSY367" s="418"/>
      <c r="GSZ367" s="223"/>
      <c r="GTA367" s="223"/>
      <c r="GTB367" s="333"/>
      <c r="GTC367" s="333"/>
      <c r="GTD367" s="223"/>
      <c r="GTE367" s="418"/>
      <c r="GTF367" s="418"/>
      <c r="GTG367" s="331"/>
      <c r="GTH367" s="332"/>
      <c r="GTI367" s="418"/>
      <c r="GTJ367" s="223"/>
      <c r="GTK367" s="223"/>
      <c r="GTL367" s="333"/>
      <c r="GTM367" s="333"/>
      <c r="GTN367" s="223"/>
      <c r="GTO367" s="418"/>
      <c r="GTP367" s="418"/>
      <c r="GTQ367" s="331"/>
      <c r="GTR367" s="332"/>
      <c r="GTS367" s="418"/>
      <c r="GTT367" s="223"/>
      <c r="GTU367" s="223"/>
      <c r="GTV367" s="333"/>
      <c r="GTW367" s="333"/>
      <c r="GTX367" s="223"/>
      <c r="GTY367" s="418"/>
      <c r="GTZ367" s="418"/>
      <c r="GUA367" s="331"/>
      <c r="GUB367" s="332"/>
      <c r="GUC367" s="418"/>
      <c r="GUD367" s="223"/>
      <c r="GUE367" s="223"/>
      <c r="GUF367" s="333"/>
      <c r="GUG367" s="333"/>
      <c r="GUH367" s="223"/>
      <c r="GUI367" s="418"/>
      <c r="GUJ367" s="418"/>
      <c r="GUK367" s="331"/>
      <c r="GUL367" s="332"/>
      <c r="GUM367" s="418"/>
      <c r="GUN367" s="223"/>
      <c r="GUO367" s="223"/>
      <c r="GUP367" s="333"/>
      <c r="GUQ367" s="333"/>
      <c r="GUR367" s="223"/>
      <c r="GUS367" s="418"/>
      <c r="GUT367" s="418"/>
      <c r="GUU367" s="331"/>
      <c r="GUV367" s="332"/>
      <c r="GUW367" s="418"/>
      <c r="GUX367" s="223"/>
      <c r="GUY367" s="223"/>
      <c r="GUZ367" s="333"/>
      <c r="GVA367" s="333"/>
      <c r="GVB367" s="223"/>
      <c r="GVC367" s="418"/>
      <c r="GVD367" s="418"/>
      <c r="GVE367" s="331"/>
      <c r="GVF367" s="332"/>
      <c r="GVG367" s="418"/>
      <c r="GVH367" s="223"/>
      <c r="GVI367" s="223"/>
      <c r="GVJ367" s="333"/>
      <c r="GVK367" s="333"/>
      <c r="GVL367" s="223"/>
      <c r="GVM367" s="418"/>
      <c r="GVN367" s="418"/>
      <c r="GVO367" s="331"/>
      <c r="GVP367" s="332"/>
      <c r="GVQ367" s="418"/>
      <c r="GVR367" s="223"/>
      <c r="GVS367" s="223"/>
      <c r="GVT367" s="333"/>
      <c r="GVU367" s="333"/>
      <c r="GVV367" s="223"/>
      <c r="GVW367" s="418"/>
      <c r="GVX367" s="418"/>
      <c r="GVY367" s="331"/>
      <c r="GVZ367" s="332"/>
      <c r="GWA367" s="418"/>
      <c r="GWB367" s="223"/>
      <c r="GWC367" s="223"/>
      <c r="GWD367" s="333"/>
      <c r="GWE367" s="333"/>
      <c r="GWF367" s="223"/>
      <c r="GWG367" s="418"/>
      <c r="GWH367" s="418"/>
      <c r="GWI367" s="331"/>
      <c r="GWJ367" s="332"/>
      <c r="GWK367" s="418"/>
      <c r="GWL367" s="223"/>
      <c r="GWM367" s="223"/>
      <c r="GWN367" s="333"/>
      <c r="GWO367" s="333"/>
      <c r="GWP367" s="223"/>
      <c r="GWQ367" s="418"/>
      <c r="GWR367" s="418"/>
      <c r="GWS367" s="331"/>
      <c r="GWT367" s="332"/>
      <c r="GWU367" s="418"/>
      <c r="GWV367" s="223"/>
      <c r="GWW367" s="223"/>
      <c r="GWX367" s="333"/>
      <c r="GWY367" s="333"/>
      <c r="GWZ367" s="223"/>
      <c r="GXA367" s="418"/>
      <c r="GXB367" s="418"/>
      <c r="GXC367" s="331"/>
      <c r="GXD367" s="332"/>
      <c r="GXE367" s="418"/>
      <c r="GXF367" s="223"/>
      <c r="GXG367" s="223"/>
      <c r="GXH367" s="333"/>
      <c r="GXI367" s="333"/>
      <c r="GXJ367" s="223"/>
      <c r="GXK367" s="418"/>
      <c r="GXL367" s="418"/>
      <c r="GXM367" s="331"/>
      <c r="GXN367" s="332"/>
      <c r="GXO367" s="418"/>
      <c r="GXP367" s="223"/>
      <c r="GXQ367" s="223"/>
      <c r="GXR367" s="333"/>
      <c r="GXS367" s="333"/>
      <c r="GXT367" s="223"/>
      <c r="GXU367" s="418"/>
      <c r="GXV367" s="418"/>
      <c r="GXW367" s="331"/>
      <c r="GXX367" s="332"/>
      <c r="GXY367" s="418"/>
      <c r="GXZ367" s="223"/>
      <c r="GYA367" s="223"/>
      <c r="GYB367" s="333"/>
      <c r="GYC367" s="333"/>
      <c r="GYD367" s="223"/>
      <c r="GYE367" s="418"/>
      <c r="GYF367" s="418"/>
      <c r="GYG367" s="331"/>
      <c r="GYH367" s="332"/>
      <c r="GYI367" s="418"/>
      <c r="GYJ367" s="223"/>
      <c r="GYK367" s="223"/>
      <c r="GYL367" s="333"/>
      <c r="GYM367" s="333"/>
      <c r="GYN367" s="223"/>
      <c r="GYO367" s="418"/>
      <c r="GYP367" s="418"/>
      <c r="GYQ367" s="331"/>
      <c r="GYR367" s="332"/>
      <c r="GYS367" s="418"/>
      <c r="GYT367" s="223"/>
      <c r="GYU367" s="223"/>
      <c r="GYV367" s="333"/>
      <c r="GYW367" s="333"/>
      <c r="GYX367" s="223"/>
      <c r="GYY367" s="418"/>
      <c r="GYZ367" s="418"/>
      <c r="GZA367" s="331"/>
      <c r="GZB367" s="332"/>
      <c r="GZC367" s="418"/>
      <c r="GZD367" s="223"/>
      <c r="GZE367" s="223"/>
      <c r="GZF367" s="333"/>
      <c r="GZG367" s="333"/>
      <c r="GZH367" s="223"/>
      <c r="GZI367" s="418"/>
      <c r="GZJ367" s="418"/>
      <c r="GZK367" s="331"/>
      <c r="GZL367" s="332"/>
      <c r="GZM367" s="418"/>
      <c r="GZN367" s="223"/>
      <c r="GZO367" s="223"/>
      <c r="GZP367" s="333"/>
      <c r="GZQ367" s="333"/>
      <c r="GZR367" s="223"/>
      <c r="GZS367" s="418"/>
      <c r="GZT367" s="418"/>
      <c r="GZU367" s="331"/>
      <c r="GZV367" s="332"/>
      <c r="GZW367" s="418"/>
      <c r="GZX367" s="223"/>
      <c r="GZY367" s="223"/>
      <c r="GZZ367" s="333"/>
      <c r="HAA367" s="333"/>
      <c r="HAB367" s="223"/>
      <c r="HAC367" s="418"/>
      <c r="HAD367" s="418"/>
      <c r="HAE367" s="331"/>
      <c r="HAF367" s="332"/>
      <c r="HAG367" s="418"/>
      <c r="HAH367" s="223"/>
      <c r="HAI367" s="223"/>
      <c r="HAJ367" s="333"/>
      <c r="HAK367" s="333"/>
      <c r="HAL367" s="223"/>
      <c r="HAM367" s="418"/>
      <c r="HAN367" s="418"/>
      <c r="HAO367" s="331"/>
      <c r="HAP367" s="332"/>
      <c r="HAQ367" s="418"/>
      <c r="HAR367" s="223"/>
      <c r="HAS367" s="223"/>
      <c r="HAT367" s="333"/>
      <c r="HAU367" s="333"/>
      <c r="HAV367" s="223"/>
      <c r="HAW367" s="418"/>
      <c r="HAX367" s="418"/>
      <c r="HAY367" s="331"/>
      <c r="HAZ367" s="332"/>
      <c r="HBA367" s="418"/>
      <c r="HBB367" s="223"/>
      <c r="HBC367" s="223"/>
      <c r="HBD367" s="333"/>
      <c r="HBE367" s="333"/>
      <c r="HBF367" s="223"/>
      <c r="HBG367" s="418"/>
      <c r="HBH367" s="418"/>
      <c r="HBI367" s="331"/>
      <c r="HBJ367" s="332"/>
      <c r="HBK367" s="418"/>
      <c r="HBL367" s="223"/>
      <c r="HBM367" s="223"/>
      <c r="HBN367" s="333"/>
      <c r="HBO367" s="333"/>
      <c r="HBP367" s="223"/>
      <c r="HBQ367" s="418"/>
      <c r="HBR367" s="418"/>
      <c r="HBS367" s="331"/>
      <c r="HBT367" s="332"/>
      <c r="HBU367" s="418"/>
      <c r="HBV367" s="223"/>
      <c r="HBW367" s="223"/>
      <c r="HBX367" s="333"/>
      <c r="HBY367" s="333"/>
      <c r="HBZ367" s="223"/>
      <c r="HCA367" s="418"/>
      <c r="HCB367" s="418"/>
      <c r="HCC367" s="331"/>
      <c r="HCD367" s="332"/>
      <c r="HCE367" s="418"/>
      <c r="HCF367" s="223"/>
      <c r="HCG367" s="223"/>
      <c r="HCH367" s="333"/>
      <c r="HCI367" s="333"/>
      <c r="HCJ367" s="223"/>
      <c r="HCK367" s="418"/>
      <c r="HCL367" s="418"/>
      <c r="HCM367" s="331"/>
      <c r="HCN367" s="332"/>
      <c r="HCO367" s="418"/>
      <c r="HCP367" s="223"/>
      <c r="HCQ367" s="223"/>
      <c r="HCR367" s="333"/>
      <c r="HCS367" s="333"/>
      <c r="HCT367" s="223"/>
      <c r="HCU367" s="418"/>
      <c r="HCV367" s="418"/>
      <c r="HCW367" s="331"/>
      <c r="HCX367" s="332"/>
      <c r="HCY367" s="418"/>
      <c r="HCZ367" s="223"/>
      <c r="HDA367" s="223"/>
      <c r="HDB367" s="333"/>
      <c r="HDC367" s="333"/>
      <c r="HDD367" s="223"/>
      <c r="HDE367" s="418"/>
      <c r="HDF367" s="418"/>
      <c r="HDG367" s="331"/>
      <c r="HDH367" s="332"/>
      <c r="HDI367" s="418"/>
      <c r="HDJ367" s="223"/>
      <c r="HDK367" s="223"/>
      <c r="HDL367" s="333"/>
      <c r="HDM367" s="333"/>
      <c r="HDN367" s="223"/>
      <c r="HDO367" s="418"/>
      <c r="HDP367" s="418"/>
      <c r="HDQ367" s="331"/>
      <c r="HDR367" s="332"/>
      <c r="HDS367" s="418"/>
      <c r="HDT367" s="223"/>
      <c r="HDU367" s="223"/>
      <c r="HDV367" s="333"/>
      <c r="HDW367" s="333"/>
      <c r="HDX367" s="223"/>
      <c r="HDY367" s="418"/>
      <c r="HDZ367" s="418"/>
      <c r="HEA367" s="331"/>
      <c r="HEB367" s="332"/>
      <c r="HEC367" s="418"/>
      <c r="HED367" s="223"/>
      <c r="HEE367" s="223"/>
      <c r="HEF367" s="333"/>
      <c r="HEG367" s="333"/>
      <c r="HEH367" s="223"/>
      <c r="HEI367" s="418"/>
      <c r="HEJ367" s="418"/>
      <c r="HEK367" s="331"/>
      <c r="HEL367" s="332"/>
      <c r="HEM367" s="418"/>
      <c r="HEN367" s="223"/>
      <c r="HEO367" s="223"/>
      <c r="HEP367" s="333"/>
      <c r="HEQ367" s="333"/>
      <c r="HER367" s="223"/>
      <c r="HES367" s="418"/>
      <c r="HET367" s="418"/>
      <c r="HEU367" s="331"/>
      <c r="HEV367" s="332"/>
      <c r="HEW367" s="418"/>
      <c r="HEX367" s="223"/>
      <c r="HEY367" s="223"/>
      <c r="HEZ367" s="333"/>
      <c r="HFA367" s="333"/>
      <c r="HFB367" s="223"/>
      <c r="HFC367" s="418"/>
      <c r="HFD367" s="418"/>
      <c r="HFE367" s="331"/>
      <c r="HFF367" s="332"/>
      <c r="HFG367" s="418"/>
      <c r="HFH367" s="223"/>
      <c r="HFI367" s="223"/>
      <c r="HFJ367" s="333"/>
      <c r="HFK367" s="333"/>
      <c r="HFL367" s="223"/>
      <c r="HFM367" s="418"/>
      <c r="HFN367" s="418"/>
      <c r="HFO367" s="331"/>
      <c r="HFP367" s="332"/>
      <c r="HFQ367" s="418"/>
      <c r="HFR367" s="223"/>
      <c r="HFS367" s="223"/>
      <c r="HFT367" s="333"/>
      <c r="HFU367" s="333"/>
      <c r="HFV367" s="223"/>
      <c r="HFW367" s="418"/>
      <c r="HFX367" s="418"/>
      <c r="HFY367" s="331"/>
      <c r="HFZ367" s="332"/>
      <c r="HGA367" s="418"/>
      <c r="HGB367" s="223"/>
      <c r="HGC367" s="223"/>
      <c r="HGD367" s="333"/>
      <c r="HGE367" s="333"/>
      <c r="HGF367" s="223"/>
      <c r="HGG367" s="418"/>
      <c r="HGH367" s="418"/>
      <c r="HGI367" s="331"/>
      <c r="HGJ367" s="332"/>
      <c r="HGK367" s="418"/>
      <c r="HGL367" s="223"/>
      <c r="HGM367" s="223"/>
      <c r="HGN367" s="333"/>
      <c r="HGO367" s="333"/>
      <c r="HGP367" s="223"/>
      <c r="HGQ367" s="418"/>
      <c r="HGR367" s="418"/>
      <c r="HGS367" s="331"/>
      <c r="HGT367" s="332"/>
      <c r="HGU367" s="418"/>
      <c r="HGV367" s="223"/>
      <c r="HGW367" s="223"/>
      <c r="HGX367" s="333"/>
      <c r="HGY367" s="333"/>
      <c r="HGZ367" s="223"/>
      <c r="HHA367" s="418"/>
      <c r="HHB367" s="418"/>
      <c r="HHC367" s="331"/>
      <c r="HHD367" s="332"/>
      <c r="HHE367" s="418"/>
      <c r="HHF367" s="223"/>
      <c r="HHG367" s="223"/>
      <c r="HHH367" s="333"/>
      <c r="HHI367" s="333"/>
      <c r="HHJ367" s="223"/>
      <c r="HHK367" s="418"/>
      <c r="HHL367" s="418"/>
      <c r="HHM367" s="331"/>
      <c r="HHN367" s="332"/>
      <c r="HHO367" s="418"/>
      <c r="HHP367" s="223"/>
      <c r="HHQ367" s="223"/>
      <c r="HHR367" s="333"/>
      <c r="HHS367" s="333"/>
      <c r="HHT367" s="223"/>
      <c r="HHU367" s="418"/>
      <c r="HHV367" s="418"/>
      <c r="HHW367" s="331"/>
      <c r="HHX367" s="332"/>
      <c r="HHY367" s="418"/>
      <c r="HHZ367" s="223"/>
      <c r="HIA367" s="223"/>
      <c r="HIB367" s="333"/>
      <c r="HIC367" s="333"/>
      <c r="HID367" s="223"/>
      <c r="HIE367" s="418"/>
      <c r="HIF367" s="418"/>
      <c r="HIG367" s="331"/>
      <c r="HIH367" s="332"/>
      <c r="HII367" s="418"/>
      <c r="HIJ367" s="223"/>
      <c r="HIK367" s="223"/>
      <c r="HIL367" s="333"/>
      <c r="HIM367" s="333"/>
      <c r="HIN367" s="223"/>
      <c r="HIO367" s="418"/>
      <c r="HIP367" s="418"/>
      <c r="HIQ367" s="331"/>
      <c r="HIR367" s="332"/>
      <c r="HIS367" s="418"/>
      <c r="HIT367" s="223"/>
      <c r="HIU367" s="223"/>
      <c r="HIV367" s="333"/>
      <c r="HIW367" s="333"/>
      <c r="HIX367" s="223"/>
      <c r="HIY367" s="418"/>
      <c r="HIZ367" s="418"/>
      <c r="HJA367" s="331"/>
      <c r="HJB367" s="332"/>
      <c r="HJC367" s="418"/>
      <c r="HJD367" s="223"/>
      <c r="HJE367" s="223"/>
      <c r="HJF367" s="333"/>
      <c r="HJG367" s="333"/>
      <c r="HJH367" s="223"/>
      <c r="HJI367" s="418"/>
      <c r="HJJ367" s="418"/>
      <c r="HJK367" s="331"/>
      <c r="HJL367" s="332"/>
      <c r="HJM367" s="418"/>
      <c r="HJN367" s="223"/>
      <c r="HJO367" s="223"/>
      <c r="HJP367" s="333"/>
      <c r="HJQ367" s="333"/>
      <c r="HJR367" s="223"/>
      <c r="HJS367" s="418"/>
      <c r="HJT367" s="418"/>
      <c r="HJU367" s="331"/>
      <c r="HJV367" s="332"/>
      <c r="HJW367" s="418"/>
      <c r="HJX367" s="223"/>
      <c r="HJY367" s="223"/>
      <c r="HJZ367" s="333"/>
      <c r="HKA367" s="333"/>
      <c r="HKB367" s="223"/>
      <c r="HKC367" s="418"/>
      <c r="HKD367" s="418"/>
      <c r="HKE367" s="331"/>
      <c r="HKF367" s="332"/>
      <c r="HKG367" s="418"/>
      <c r="HKH367" s="223"/>
      <c r="HKI367" s="223"/>
      <c r="HKJ367" s="333"/>
      <c r="HKK367" s="333"/>
      <c r="HKL367" s="223"/>
      <c r="HKM367" s="418"/>
      <c r="HKN367" s="418"/>
      <c r="HKO367" s="331"/>
      <c r="HKP367" s="332"/>
      <c r="HKQ367" s="418"/>
      <c r="HKR367" s="223"/>
      <c r="HKS367" s="223"/>
      <c r="HKT367" s="333"/>
      <c r="HKU367" s="333"/>
      <c r="HKV367" s="223"/>
      <c r="HKW367" s="418"/>
      <c r="HKX367" s="418"/>
      <c r="HKY367" s="331"/>
      <c r="HKZ367" s="332"/>
      <c r="HLA367" s="418"/>
      <c r="HLB367" s="223"/>
      <c r="HLC367" s="223"/>
      <c r="HLD367" s="333"/>
      <c r="HLE367" s="333"/>
      <c r="HLF367" s="223"/>
      <c r="HLG367" s="418"/>
      <c r="HLH367" s="418"/>
      <c r="HLI367" s="331"/>
      <c r="HLJ367" s="332"/>
      <c r="HLK367" s="418"/>
      <c r="HLL367" s="223"/>
      <c r="HLM367" s="223"/>
      <c r="HLN367" s="333"/>
      <c r="HLO367" s="333"/>
      <c r="HLP367" s="223"/>
      <c r="HLQ367" s="418"/>
      <c r="HLR367" s="418"/>
      <c r="HLS367" s="331"/>
      <c r="HLT367" s="332"/>
      <c r="HLU367" s="418"/>
      <c r="HLV367" s="223"/>
      <c r="HLW367" s="223"/>
      <c r="HLX367" s="333"/>
      <c r="HLY367" s="333"/>
      <c r="HLZ367" s="223"/>
      <c r="HMA367" s="418"/>
      <c r="HMB367" s="418"/>
      <c r="HMC367" s="331"/>
      <c r="HMD367" s="332"/>
      <c r="HME367" s="418"/>
      <c r="HMF367" s="223"/>
      <c r="HMG367" s="223"/>
      <c r="HMH367" s="333"/>
      <c r="HMI367" s="333"/>
      <c r="HMJ367" s="223"/>
      <c r="HMK367" s="418"/>
      <c r="HML367" s="418"/>
      <c r="HMM367" s="331"/>
      <c r="HMN367" s="332"/>
      <c r="HMO367" s="418"/>
      <c r="HMP367" s="223"/>
      <c r="HMQ367" s="223"/>
      <c r="HMR367" s="333"/>
      <c r="HMS367" s="333"/>
      <c r="HMT367" s="223"/>
      <c r="HMU367" s="418"/>
      <c r="HMV367" s="418"/>
      <c r="HMW367" s="331"/>
      <c r="HMX367" s="332"/>
      <c r="HMY367" s="418"/>
      <c r="HMZ367" s="223"/>
      <c r="HNA367" s="223"/>
      <c r="HNB367" s="333"/>
      <c r="HNC367" s="333"/>
      <c r="HND367" s="223"/>
      <c r="HNE367" s="418"/>
      <c r="HNF367" s="418"/>
      <c r="HNG367" s="331"/>
      <c r="HNH367" s="332"/>
      <c r="HNI367" s="418"/>
      <c r="HNJ367" s="223"/>
      <c r="HNK367" s="223"/>
      <c r="HNL367" s="333"/>
      <c r="HNM367" s="333"/>
      <c r="HNN367" s="223"/>
      <c r="HNO367" s="418"/>
      <c r="HNP367" s="418"/>
      <c r="HNQ367" s="331"/>
      <c r="HNR367" s="332"/>
      <c r="HNS367" s="418"/>
      <c r="HNT367" s="223"/>
      <c r="HNU367" s="223"/>
      <c r="HNV367" s="333"/>
      <c r="HNW367" s="333"/>
      <c r="HNX367" s="223"/>
      <c r="HNY367" s="418"/>
      <c r="HNZ367" s="418"/>
      <c r="HOA367" s="331"/>
      <c r="HOB367" s="332"/>
      <c r="HOC367" s="418"/>
      <c r="HOD367" s="223"/>
      <c r="HOE367" s="223"/>
      <c r="HOF367" s="333"/>
      <c r="HOG367" s="333"/>
      <c r="HOH367" s="223"/>
      <c r="HOI367" s="418"/>
      <c r="HOJ367" s="418"/>
      <c r="HOK367" s="331"/>
      <c r="HOL367" s="332"/>
      <c r="HOM367" s="418"/>
      <c r="HON367" s="223"/>
      <c r="HOO367" s="223"/>
      <c r="HOP367" s="333"/>
      <c r="HOQ367" s="333"/>
      <c r="HOR367" s="223"/>
      <c r="HOS367" s="418"/>
      <c r="HOT367" s="418"/>
      <c r="HOU367" s="331"/>
      <c r="HOV367" s="332"/>
      <c r="HOW367" s="418"/>
      <c r="HOX367" s="223"/>
      <c r="HOY367" s="223"/>
      <c r="HOZ367" s="333"/>
      <c r="HPA367" s="333"/>
      <c r="HPB367" s="223"/>
      <c r="HPC367" s="418"/>
      <c r="HPD367" s="418"/>
      <c r="HPE367" s="331"/>
      <c r="HPF367" s="332"/>
      <c r="HPG367" s="418"/>
      <c r="HPH367" s="223"/>
      <c r="HPI367" s="223"/>
      <c r="HPJ367" s="333"/>
      <c r="HPK367" s="333"/>
      <c r="HPL367" s="223"/>
      <c r="HPM367" s="418"/>
      <c r="HPN367" s="418"/>
      <c r="HPO367" s="331"/>
      <c r="HPP367" s="332"/>
      <c r="HPQ367" s="418"/>
      <c r="HPR367" s="223"/>
      <c r="HPS367" s="223"/>
      <c r="HPT367" s="333"/>
      <c r="HPU367" s="333"/>
      <c r="HPV367" s="223"/>
      <c r="HPW367" s="418"/>
      <c r="HPX367" s="418"/>
      <c r="HPY367" s="331"/>
      <c r="HPZ367" s="332"/>
      <c r="HQA367" s="418"/>
      <c r="HQB367" s="223"/>
      <c r="HQC367" s="223"/>
      <c r="HQD367" s="333"/>
      <c r="HQE367" s="333"/>
      <c r="HQF367" s="223"/>
      <c r="HQG367" s="418"/>
      <c r="HQH367" s="418"/>
      <c r="HQI367" s="331"/>
      <c r="HQJ367" s="332"/>
      <c r="HQK367" s="418"/>
      <c r="HQL367" s="223"/>
      <c r="HQM367" s="223"/>
      <c r="HQN367" s="333"/>
      <c r="HQO367" s="333"/>
      <c r="HQP367" s="223"/>
      <c r="HQQ367" s="418"/>
      <c r="HQR367" s="418"/>
      <c r="HQS367" s="331"/>
      <c r="HQT367" s="332"/>
      <c r="HQU367" s="418"/>
      <c r="HQV367" s="223"/>
      <c r="HQW367" s="223"/>
      <c r="HQX367" s="333"/>
      <c r="HQY367" s="333"/>
      <c r="HQZ367" s="223"/>
      <c r="HRA367" s="418"/>
      <c r="HRB367" s="418"/>
      <c r="HRC367" s="331"/>
      <c r="HRD367" s="332"/>
      <c r="HRE367" s="418"/>
      <c r="HRF367" s="223"/>
      <c r="HRG367" s="223"/>
      <c r="HRH367" s="333"/>
      <c r="HRI367" s="333"/>
      <c r="HRJ367" s="223"/>
      <c r="HRK367" s="418"/>
      <c r="HRL367" s="418"/>
      <c r="HRM367" s="331"/>
      <c r="HRN367" s="332"/>
      <c r="HRO367" s="418"/>
      <c r="HRP367" s="223"/>
      <c r="HRQ367" s="223"/>
      <c r="HRR367" s="333"/>
      <c r="HRS367" s="333"/>
      <c r="HRT367" s="223"/>
      <c r="HRU367" s="418"/>
      <c r="HRV367" s="418"/>
      <c r="HRW367" s="331"/>
      <c r="HRX367" s="332"/>
      <c r="HRY367" s="418"/>
      <c r="HRZ367" s="223"/>
      <c r="HSA367" s="223"/>
      <c r="HSB367" s="333"/>
      <c r="HSC367" s="333"/>
      <c r="HSD367" s="223"/>
      <c r="HSE367" s="418"/>
      <c r="HSF367" s="418"/>
      <c r="HSG367" s="331"/>
      <c r="HSH367" s="332"/>
      <c r="HSI367" s="418"/>
      <c r="HSJ367" s="223"/>
      <c r="HSK367" s="223"/>
      <c r="HSL367" s="333"/>
      <c r="HSM367" s="333"/>
      <c r="HSN367" s="223"/>
      <c r="HSO367" s="418"/>
      <c r="HSP367" s="418"/>
      <c r="HSQ367" s="331"/>
      <c r="HSR367" s="332"/>
      <c r="HSS367" s="418"/>
      <c r="HST367" s="223"/>
      <c r="HSU367" s="223"/>
      <c r="HSV367" s="333"/>
      <c r="HSW367" s="333"/>
      <c r="HSX367" s="223"/>
      <c r="HSY367" s="418"/>
      <c r="HSZ367" s="418"/>
      <c r="HTA367" s="331"/>
      <c r="HTB367" s="332"/>
      <c r="HTC367" s="418"/>
      <c r="HTD367" s="223"/>
      <c r="HTE367" s="223"/>
      <c r="HTF367" s="333"/>
      <c r="HTG367" s="333"/>
      <c r="HTH367" s="223"/>
      <c r="HTI367" s="418"/>
      <c r="HTJ367" s="418"/>
      <c r="HTK367" s="331"/>
      <c r="HTL367" s="332"/>
      <c r="HTM367" s="418"/>
      <c r="HTN367" s="223"/>
      <c r="HTO367" s="223"/>
      <c r="HTP367" s="333"/>
      <c r="HTQ367" s="333"/>
      <c r="HTR367" s="223"/>
      <c r="HTS367" s="418"/>
      <c r="HTT367" s="418"/>
      <c r="HTU367" s="331"/>
      <c r="HTV367" s="332"/>
      <c r="HTW367" s="418"/>
      <c r="HTX367" s="223"/>
      <c r="HTY367" s="223"/>
      <c r="HTZ367" s="333"/>
      <c r="HUA367" s="333"/>
      <c r="HUB367" s="223"/>
      <c r="HUC367" s="418"/>
      <c r="HUD367" s="418"/>
      <c r="HUE367" s="331"/>
      <c r="HUF367" s="332"/>
      <c r="HUG367" s="418"/>
      <c r="HUH367" s="223"/>
      <c r="HUI367" s="223"/>
      <c r="HUJ367" s="333"/>
      <c r="HUK367" s="333"/>
      <c r="HUL367" s="223"/>
      <c r="HUM367" s="418"/>
      <c r="HUN367" s="418"/>
      <c r="HUO367" s="331"/>
      <c r="HUP367" s="332"/>
      <c r="HUQ367" s="418"/>
      <c r="HUR367" s="223"/>
      <c r="HUS367" s="223"/>
      <c r="HUT367" s="333"/>
      <c r="HUU367" s="333"/>
      <c r="HUV367" s="223"/>
      <c r="HUW367" s="418"/>
      <c r="HUX367" s="418"/>
      <c r="HUY367" s="331"/>
      <c r="HUZ367" s="332"/>
      <c r="HVA367" s="418"/>
      <c r="HVB367" s="223"/>
      <c r="HVC367" s="223"/>
      <c r="HVD367" s="333"/>
      <c r="HVE367" s="333"/>
      <c r="HVF367" s="223"/>
      <c r="HVG367" s="418"/>
      <c r="HVH367" s="418"/>
      <c r="HVI367" s="331"/>
      <c r="HVJ367" s="332"/>
      <c r="HVK367" s="418"/>
      <c r="HVL367" s="223"/>
      <c r="HVM367" s="223"/>
      <c r="HVN367" s="333"/>
      <c r="HVO367" s="333"/>
      <c r="HVP367" s="223"/>
      <c r="HVQ367" s="418"/>
      <c r="HVR367" s="418"/>
      <c r="HVS367" s="331"/>
      <c r="HVT367" s="332"/>
      <c r="HVU367" s="418"/>
      <c r="HVV367" s="223"/>
      <c r="HVW367" s="223"/>
      <c r="HVX367" s="333"/>
      <c r="HVY367" s="333"/>
      <c r="HVZ367" s="223"/>
      <c r="HWA367" s="418"/>
      <c r="HWB367" s="418"/>
      <c r="HWC367" s="331"/>
      <c r="HWD367" s="332"/>
      <c r="HWE367" s="418"/>
      <c r="HWF367" s="223"/>
      <c r="HWG367" s="223"/>
      <c r="HWH367" s="333"/>
      <c r="HWI367" s="333"/>
      <c r="HWJ367" s="223"/>
      <c r="HWK367" s="418"/>
      <c r="HWL367" s="418"/>
      <c r="HWM367" s="331"/>
      <c r="HWN367" s="332"/>
      <c r="HWO367" s="418"/>
      <c r="HWP367" s="223"/>
      <c r="HWQ367" s="223"/>
      <c r="HWR367" s="333"/>
      <c r="HWS367" s="333"/>
      <c r="HWT367" s="223"/>
      <c r="HWU367" s="418"/>
      <c r="HWV367" s="418"/>
      <c r="HWW367" s="331"/>
      <c r="HWX367" s="332"/>
      <c r="HWY367" s="418"/>
      <c r="HWZ367" s="223"/>
      <c r="HXA367" s="223"/>
      <c r="HXB367" s="333"/>
      <c r="HXC367" s="333"/>
      <c r="HXD367" s="223"/>
      <c r="HXE367" s="418"/>
      <c r="HXF367" s="418"/>
      <c r="HXG367" s="331"/>
      <c r="HXH367" s="332"/>
      <c r="HXI367" s="418"/>
      <c r="HXJ367" s="223"/>
      <c r="HXK367" s="223"/>
      <c r="HXL367" s="333"/>
      <c r="HXM367" s="333"/>
      <c r="HXN367" s="223"/>
      <c r="HXO367" s="418"/>
      <c r="HXP367" s="418"/>
      <c r="HXQ367" s="331"/>
      <c r="HXR367" s="332"/>
      <c r="HXS367" s="418"/>
      <c r="HXT367" s="223"/>
      <c r="HXU367" s="223"/>
      <c r="HXV367" s="333"/>
      <c r="HXW367" s="333"/>
      <c r="HXX367" s="223"/>
      <c r="HXY367" s="418"/>
      <c r="HXZ367" s="418"/>
      <c r="HYA367" s="331"/>
      <c r="HYB367" s="332"/>
      <c r="HYC367" s="418"/>
      <c r="HYD367" s="223"/>
      <c r="HYE367" s="223"/>
      <c r="HYF367" s="333"/>
      <c r="HYG367" s="333"/>
      <c r="HYH367" s="223"/>
      <c r="HYI367" s="418"/>
      <c r="HYJ367" s="418"/>
      <c r="HYK367" s="331"/>
      <c r="HYL367" s="332"/>
      <c r="HYM367" s="418"/>
      <c r="HYN367" s="223"/>
      <c r="HYO367" s="223"/>
      <c r="HYP367" s="333"/>
      <c r="HYQ367" s="333"/>
      <c r="HYR367" s="223"/>
      <c r="HYS367" s="418"/>
      <c r="HYT367" s="418"/>
      <c r="HYU367" s="331"/>
      <c r="HYV367" s="332"/>
      <c r="HYW367" s="418"/>
      <c r="HYX367" s="223"/>
      <c r="HYY367" s="223"/>
      <c r="HYZ367" s="333"/>
      <c r="HZA367" s="333"/>
      <c r="HZB367" s="223"/>
      <c r="HZC367" s="418"/>
      <c r="HZD367" s="418"/>
      <c r="HZE367" s="331"/>
      <c r="HZF367" s="332"/>
      <c r="HZG367" s="418"/>
      <c r="HZH367" s="223"/>
      <c r="HZI367" s="223"/>
      <c r="HZJ367" s="333"/>
      <c r="HZK367" s="333"/>
      <c r="HZL367" s="223"/>
      <c r="HZM367" s="418"/>
      <c r="HZN367" s="418"/>
      <c r="HZO367" s="331"/>
      <c r="HZP367" s="332"/>
      <c r="HZQ367" s="418"/>
      <c r="HZR367" s="223"/>
      <c r="HZS367" s="223"/>
      <c r="HZT367" s="333"/>
      <c r="HZU367" s="333"/>
      <c r="HZV367" s="223"/>
      <c r="HZW367" s="418"/>
      <c r="HZX367" s="418"/>
      <c r="HZY367" s="331"/>
      <c r="HZZ367" s="332"/>
      <c r="IAA367" s="418"/>
      <c r="IAB367" s="223"/>
      <c r="IAC367" s="223"/>
      <c r="IAD367" s="333"/>
      <c r="IAE367" s="333"/>
      <c r="IAF367" s="223"/>
      <c r="IAG367" s="418"/>
      <c r="IAH367" s="418"/>
      <c r="IAI367" s="331"/>
      <c r="IAJ367" s="332"/>
      <c r="IAK367" s="418"/>
      <c r="IAL367" s="223"/>
      <c r="IAM367" s="223"/>
      <c r="IAN367" s="333"/>
      <c r="IAO367" s="333"/>
      <c r="IAP367" s="223"/>
      <c r="IAQ367" s="418"/>
      <c r="IAR367" s="418"/>
      <c r="IAS367" s="331"/>
      <c r="IAT367" s="332"/>
      <c r="IAU367" s="418"/>
      <c r="IAV367" s="223"/>
      <c r="IAW367" s="223"/>
      <c r="IAX367" s="333"/>
      <c r="IAY367" s="333"/>
      <c r="IAZ367" s="223"/>
      <c r="IBA367" s="418"/>
      <c r="IBB367" s="418"/>
      <c r="IBC367" s="331"/>
      <c r="IBD367" s="332"/>
      <c r="IBE367" s="418"/>
      <c r="IBF367" s="223"/>
      <c r="IBG367" s="223"/>
      <c r="IBH367" s="333"/>
      <c r="IBI367" s="333"/>
      <c r="IBJ367" s="223"/>
      <c r="IBK367" s="418"/>
      <c r="IBL367" s="418"/>
      <c r="IBM367" s="331"/>
      <c r="IBN367" s="332"/>
      <c r="IBO367" s="418"/>
      <c r="IBP367" s="223"/>
      <c r="IBQ367" s="223"/>
      <c r="IBR367" s="333"/>
      <c r="IBS367" s="333"/>
      <c r="IBT367" s="223"/>
      <c r="IBU367" s="418"/>
      <c r="IBV367" s="418"/>
      <c r="IBW367" s="331"/>
      <c r="IBX367" s="332"/>
      <c r="IBY367" s="418"/>
      <c r="IBZ367" s="223"/>
      <c r="ICA367" s="223"/>
      <c r="ICB367" s="333"/>
      <c r="ICC367" s="333"/>
      <c r="ICD367" s="223"/>
      <c r="ICE367" s="418"/>
      <c r="ICF367" s="418"/>
      <c r="ICG367" s="331"/>
      <c r="ICH367" s="332"/>
      <c r="ICI367" s="418"/>
      <c r="ICJ367" s="223"/>
      <c r="ICK367" s="223"/>
      <c r="ICL367" s="333"/>
      <c r="ICM367" s="333"/>
      <c r="ICN367" s="223"/>
      <c r="ICO367" s="418"/>
      <c r="ICP367" s="418"/>
      <c r="ICQ367" s="331"/>
      <c r="ICR367" s="332"/>
      <c r="ICS367" s="418"/>
      <c r="ICT367" s="223"/>
      <c r="ICU367" s="223"/>
      <c r="ICV367" s="333"/>
      <c r="ICW367" s="333"/>
      <c r="ICX367" s="223"/>
      <c r="ICY367" s="418"/>
      <c r="ICZ367" s="418"/>
      <c r="IDA367" s="331"/>
      <c r="IDB367" s="332"/>
      <c r="IDC367" s="418"/>
      <c r="IDD367" s="223"/>
      <c r="IDE367" s="223"/>
      <c r="IDF367" s="333"/>
      <c r="IDG367" s="333"/>
      <c r="IDH367" s="223"/>
      <c r="IDI367" s="418"/>
      <c r="IDJ367" s="418"/>
      <c r="IDK367" s="331"/>
      <c r="IDL367" s="332"/>
      <c r="IDM367" s="418"/>
      <c r="IDN367" s="223"/>
      <c r="IDO367" s="223"/>
      <c r="IDP367" s="333"/>
      <c r="IDQ367" s="333"/>
      <c r="IDR367" s="223"/>
      <c r="IDS367" s="418"/>
      <c r="IDT367" s="418"/>
      <c r="IDU367" s="331"/>
      <c r="IDV367" s="332"/>
      <c r="IDW367" s="418"/>
      <c r="IDX367" s="223"/>
      <c r="IDY367" s="223"/>
      <c r="IDZ367" s="333"/>
      <c r="IEA367" s="333"/>
      <c r="IEB367" s="223"/>
      <c r="IEC367" s="418"/>
      <c r="IED367" s="418"/>
      <c r="IEE367" s="331"/>
      <c r="IEF367" s="332"/>
      <c r="IEG367" s="418"/>
      <c r="IEH367" s="223"/>
      <c r="IEI367" s="223"/>
      <c r="IEJ367" s="333"/>
      <c r="IEK367" s="333"/>
      <c r="IEL367" s="223"/>
      <c r="IEM367" s="418"/>
      <c r="IEN367" s="418"/>
      <c r="IEO367" s="331"/>
      <c r="IEP367" s="332"/>
      <c r="IEQ367" s="418"/>
      <c r="IER367" s="223"/>
      <c r="IES367" s="223"/>
      <c r="IET367" s="333"/>
      <c r="IEU367" s="333"/>
      <c r="IEV367" s="223"/>
      <c r="IEW367" s="418"/>
      <c r="IEX367" s="418"/>
      <c r="IEY367" s="331"/>
      <c r="IEZ367" s="332"/>
      <c r="IFA367" s="418"/>
      <c r="IFB367" s="223"/>
      <c r="IFC367" s="223"/>
      <c r="IFD367" s="333"/>
      <c r="IFE367" s="333"/>
      <c r="IFF367" s="223"/>
      <c r="IFG367" s="418"/>
      <c r="IFH367" s="418"/>
      <c r="IFI367" s="331"/>
      <c r="IFJ367" s="332"/>
      <c r="IFK367" s="418"/>
      <c r="IFL367" s="223"/>
      <c r="IFM367" s="223"/>
      <c r="IFN367" s="333"/>
      <c r="IFO367" s="333"/>
      <c r="IFP367" s="223"/>
      <c r="IFQ367" s="418"/>
      <c r="IFR367" s="418"/>
      <c r="IFS367" s="331"/>
      <c r="IFT367" s="332"/>
      <c r="IFU367" s="418"/>
      <c r="IFV367" s="223"/>
      <c r="IFW367" s="223"/>
      <c r="IFX367" s="333"/>
      <c r="IFY367" s="333"/>
      <c r="IFZ367" s="223"/>
      <c r="IGA367" s="418"/>
      <c r="IGB367" s="418"/>
      <c r="IGC367" s="331"/>
      <c r="IGD367" s="332"/>
      <c r="IGE367" s="418"/>
      <c r="IGF367" s="223"/>
      <c r="IGG367" s="223"/>
      <c r="IGH367" s="333"/>
      <c r="IGI367" s="333"/>
      <c r="IGJ367" s="223"/>
      <c r="IGK367" s="418"/>
      <c r="IGL367" s="418"/>
      <c r="IGM367" s="331"/>
      <c r="IGN367" s="332"/>
      <c r="IGO367" s="418"/>
      <c r="IGP367" s="223"/>
      <c r="IGQ367" s="223"/>
      <c r="IGR367" s="333"/>
      <c r="IGS367" s="333"/>
      <c r="IGT367" s="223"/>
      <c r="IGU367" s="418"/>
      <c r="IGV367" s="418"/>
      <c r="IGW367" s="331"/>
      <c r="IGX367" s="332"/>
      <c r="IGY367" s="418"/>
      <c r="IGZ367" s="223"/>
      <c r="IHA367" s="223"/>
      <c r="IHB367" s="333"/>
      <c r="IHC367" s="333"/>
      <c r="IHD367" s="223"/>
      <c r="IHE367" s="418"/>
      <c r="IHF367" s="418"/>
      <c r="IHG367" s="331"/>
      <c r="IHH367" s="332"/>
      <c r="IHI367" s="418"/>
      <c r="IHJ367" s="223"/>
      <c r="IHK367" s="223"/>
      <c r="IHL367" s="333"/>
      <c r="IHM367" s="333"/>
      <c r="IHN367" s="223"/>
      <c r="IHO367" s="418"/>
      <c r="IHP367" s="418"/>
      <c r="IHQ367" s="331"/>
      <c r="IHR367" s="332"/>
      <c r="IHS367" s="418"/>
      <c r="IHT367" s="223"/>
      <c r="IHU367" s="223"/>
      <c r="IHV367" s="333"/>
      <c r="IHW367" s="333"/>
      <c r="IHX367" s="223"/>
      <c r="IHY367" s="418"/>
      <c r="IHZ367" s="418"/>
      <c r="IIA367" s="331"/>
      <c r="IIB367" s="332"/>
      <c r="IIC367" s="418"/>
      <c r="IID367" s="223"/>
      <c r="IIE367" s="223"/>
      <c r="IIF367" s="333"/>
      <c r="IIG367" s="333"/>
      <c r="IIH367" s="223"/>
      <c r="III367" s="418"/>
      <c r="IIJ367" s="418"/>
      <c r="IIK367" s="331"/>
      <c r="IIL367" s="332"/>
      <c r="IIM367" s="418"/>
      <c r="IIN367" s="223"/>
      <c r="IIO367" s="223"/>
      <c r="IIP367" s="333"/>
      <c r="IIQ367" s="333"/>
      <c r="IIR367" s="223"/>
      <c r="IIS367" s="418"/>
      <c r="IIT367" s="418"/>
      <c r="IIU367" s="331"/>
      <c r="IIV367" s="332"/>
      <c r="IIW367" s="418"/>
      <c r="IIX367" s="223"/>
      <c r="IIY367" s="223"/>
      <c r="IIZ367" s="333"/>
      <c r="IJA367" s="333"/>
      <c r="IJB367" s="223"/>
      <c r="IJC367" s="418"/>
      <c r="IJD367" s="418"/>
      <c r="IJE367" s="331"/>
      <c r="IJF367" s="332"/>
      <c r="IJG367" s="418"/>
      <c r="IJH367" s="223"/>
      <c r="IJI367" s="223"/>
      <c r="IJJ367" s="333"/>
      <c r="IJK367" s="333"/>
      <c r="IJL367" s="223"/>
      <c r="IJM367" s="418"/>
      <c r="IJN367" s="418"/>
      <c r="IJO367" s="331"/>
      <c r="IJP367" s="332"/>
      <c r="IJQ367" s="418"/>
      <c r="IJR367" s="223"/>
      <c r="IJS367" s="223"/>
      <c r="IJT367" s="333"/>
      <c r="IJU367" s="333"/>
      <c r="IJV367" s="223"/>
      <c r="IJW367" s="418"/>
      <c r="IJX367" s="418"/>
      <c r="IJY367" s="331"/>
      <c r="IJZ367" s="332"/>
      <c r="IKA367" s="418"/>
      <c r="IKB367" s="223"/>
      <c r="IKC367" s="223"/>
      <c r="IKD367" s="333"/>
      <c r="IKE367" s="333"/>
      <c r="IKF367" s="223"/>
      <c r="IKG367" s="418"/>
      <c r="IKH367" s="418"/>
      <c r="IKI367" s="331"/>
      <c r="IKJ367" s="332"/>
      <c r="IKK367" s="418"/>
      <c r="IKL367" s="223"/>
      <c r="IKM367" s="223"/>
      <c r="IKN367" s="333"/>
      <c r="IKO367" s="333"/>
      <c r="IKP367" s="223"/>
      <c r="IKQ367" s="418"/>
      <c r="IKR367" s="418"/>
      <c r="IKS367" s="331"/>
      <c r="IKT367" s="332"/>
      <c r="IKU367" s="418"/>
      <c r="IKV367" s="223"/>
      <c r="IKW367" s="223"/>
      <c r="IKX367" s="333"/>
      <c r="IKY367" s="333"/>
      <c r="IKZ367" s="223"/>
      <c r="ILA367" s="418"/>
      <c r="ILB367" s="418"/>
      <c r="ILC367" s="331"/>
      <c r="ILD367" s="332"/>
      <c r="ILE367" s="418"/>
      <c r="ILF367" s="223"/>
      <c r="ILG367" s="223"/>
      <c r="ILH367" s="333"/>
      <c r="ILI367" s="333"/>
      <c r="ILJ367" s="223"/>
      <c r="ILK367" s="418"/>
      <c r="ILL367" s="418"/>
      <c r="ILM367" s="331"/>
      <c r="ILN367" s="332"/>
      <c r="ILO367" s="418"/>
      <c r="ILP367" s="223"/>
      <c r="ILQ367" s="223"/>
      <c r="ILR367" s="333"/>
      <c r="ILS367" s="333"/>
      <c r="ILT367" s="223"/>
      <c r="ILU367" s="418"/>
      <c r="ILV367" s="418"/>
      <c r="ILW367" s="331"/>
      <c r="ILX367" s="332"/>
      <c r="ILY367" s="418"/>
      <c r="ILZ367" s="223"/>
      <c r="IMA367" s="223"/>
      <c r="IMB367" s="333"/>
      <c r="IMC367" s="333"/>
      <c r="IMD367" s="223"/>
      <c r="IME367" s="418"/>
      <c r="IMF367" s="418"/>
      <c r="IMG367" s="331"/>
      <c r="IMH367" s="332"/>
      <c r="IMI367" s="418"/>
      <c r="IMJ367" s="223"/>
      <c r="IMK367" s="223"/>
      <c r="IML367" s="333"/>
      <c r="IMM367" s="333"/>
      <c r="IMN367" s="223"/>
      <c r="IMO367" s="418"/>
      <c r="IMP367" s="418"/>
      <c r="IMQ367" s="331"/>
      <c r="IMR367" s="332"/>
      <c r="IMS367" s="418"/>
      <c r="IMT367" s="223"/>
      <c r="IMU367" s="223"/>
      <c r="IMV367" s="333"/>
      <c r="IMW367" s="333"/>
      <c r="IMX367" s="223"/>
      <c r="IMY367" s="418"/>
      <c r="IMZ367" s="418"/>
      <c r="INA367" s="331"/>
      <c r="INB367" s="332"/>
      <c r="INC367" s="418"/>
      <c r="IND367" s="223"/>
      <c r="INE367" s="223"/>
      <c r="INF367" s="333"/>
      <c r="ING367" s="333"/>
      <c r="INH367" s="223"/>
      <c r="INI367" s="418"/>
      <c r="INJ367" s="418"/>
      <c r="INK367" s="331"/>
      <c r="INL367" s="332"/>
      <c r="INM367" s="418"/>
      <c r="INN367" s="223"/>
      <c r="INO367" s="223"/>
      <c r="INP367" s="333"/>
      <c r="INQ367" s="333"/>
      <c r="INR367" s="223"/>
      <c r="INS367" s="418"/>
      <c r="INT367" s="418"/>
      <c r="INU367" s="331"/>
      <c r="INV367" s="332"/>
      <c r="INW367" s="418"/>
      <c r="INX367" s="223"/>
      <c r="INY367" s="223"/>
      <c r="INZ367" s="333"/>
      <c r="IOA367" s="333"/>
      <c r="IOB367" s="223"/>
      <c r="IOC367" s="418"/>
      <c r="IOD367" s="418"/>
      <c r="IOE367" s="331"/>
      <c r="IOF367" s="332"/>
      <c r="IOG367" s="418"/>
      <c r="IOH367" s="223"/>
      <c r="IOI367" s="223"/>
      <c r="IOJ367" s="333"/>
      <c r="IOK367" s="333"/>
      <c r="IOL367" s="223"/>
      <c r="IOM367" s="418"/>
      <c r="ION367" s="418"/>
      <c r="IOO367" s="331"/>
      <c r="IOP367" s="332"/>
      <c r="IOQ367" s="418"/>
      <c r="IOR367" s="223"/>
      <c r="IOS367" s="223"/>
      <c r="IOT367" s="333"/>
      <c r="IOU367" s="333"/>
      <c r="IOV367" s="223"/>
      <c r="IOW367" s="418"/>
      <c r="IOX367" s="418"/>
      <c r="IOY367" s="331"/>
      <c r="IOZ367" s="332"/>
      <c r="IPA367" s="418"/>
      <c r="IPB367" s="223"/>
      <c r="IPC367" s="223"/>
      <c r="IPD367" s="333"/>
      <c r="IPE367" s="333"/>
      <c r="IPF367" s="223"/>
      <c r="IPG367" s="418"/>
      <c r="IPH367" s="418"/>
      <c r="IPI367" s="331"/>
      <c r="IPJ367" s="332"/>
      <c r="IPK367" s="418"/>
      <c r="IPL367" s="223"/>
      <c r="IPM367" s="223"/>
      <c r="IPN367" s="333"/>
      <c r="IPO367" s="333"/>
      <c r="IPP367" s="223"/>
      <c r="IPQ367" s="418"/>
      <c r="IPR367" s="418"/>
      <c r="IPS367" s="331"/>
      <c r="IPT367" s="332"/>
      <c r="IPU367" s="418"/>
      <c r="IPV367" s="223"/>
      <c r="IPW367" s="223"/>
      <c r="IPX367" s="333"/>
      <c r="IPY367" s="333"/>
      <c r="IPZ367" s="223"/>
      <c r="IQA367" s="418"/>
      <c r="IQB367" s="418"/>
      <c r="IQC367" s="331"/>
      <c r="IQD367" s="332"/>
      <c r="IQE367" s="418"/>
      <c r="IQF367" s="223"/>
      <c r="IQG367" s="223"/>
      <c r="IQH367" s="333"/>
      <c r="IQI367" s="333"/>
      <c r="IQJ367" s="223"/>
      <c r="IQK367" s="418"/>
      <c r="IQL367" s="418"/>
      <c r="IQM367" s="331"/>
      <c r="IQN367" s="332"/>
      <c r="IQO367" s="418"/>
      <c r="IQP367" s="223"/>
      <c r="IQQ367" s="223"/>
      <c r="IQR367" s="333"/>
      <c r="IQS367" s="333"/>
      <c r="IQT367" s="223"/>
      <c r="IQU367" s="418"/>
      <c r="IQV367" s="418"/>
      <c r="IQW367" s="331"/>
      <c r="IQX367" s="332"/>
      <c r="IQY367" s="418"/>
      <c r="IQZ367" s="223"/>
      <c r="IRA367" s="223"/>
      <c r="IRB367" s="333"/>
      <c r="IRC367" s="333"/>
      <c r="IRD367" s="223"/>
      <c r="IRE367" s="418"/>
      <c r="IRF367" s="418"/>
      <c r="IRG367" s="331"/>
      <c r="IRH367" s="332"/>
      <c r="IRI367" s="418"/>
      <c r="IRJ367" s="223"/>
      <c r="IRK367" s="223"/>
      <c r="IRL367" s="333"/>
      <c r="IRM367" s="333"/>
      <c r="IRN367" s="223"/>
      <c r="IRO367" s="418"/>
      <c r="IRP367" s="418"/>
      <c r="IRQ367" s="331"/>
      <c r="IRR367" s="332"/>
      <c r="IRS367" s="418"/>
      <c r="IRT367" s="223"/>
      <c r="IRU367" s="223"/>
      <c r="IRV367" s="333"/>
      <c r="IRW367" s="333"/>
      <c r="IRX367" s="223"/>
      <c r="IRY367" s="418"/>
      <c r="IRZ367" s="418"/>
      <c r="ISA367" s="331"/>
      <c r="ISB367" s="332"/>
      <c r="ISC367" s="418"/>
      <c r="ISD367" s="223"/>
      <c r="ISE367" s="223"/>
      <c r="ISF367" s="333"/>
      <c r="ISG367" s="333"/>
      <c r="ISH367" s="223"/>
      <c r="ISI367" s="418"/>
      <c r="ISJ367" s="418"/>
      <c r="ISK367" s="331"/>
      <c r="ISL367" s="332"/>
      <c r="ISM367" s="418"/>
      <c r="ISN367" s="223"/>
      <c r="ISO367" s="223"/>
      <c r="ISP367" s="333"/>
      <c r="ISQ367" s="333"/>
      <c r="ISR367" s="223"/>
      <c r="ISS367" s="418"/>
      <c r="IST367" s="418"/>
      <c r="ISU367" s="331"/>
      <c r="ISV367" s="332"/>
      <c r="ISW367" s="418"/>
      <c r="ISX367" s="223"/>
      <c r="ISY367" s="223"/>
      <c r="ISZ367" s="333"/>
      <c r="ITA367" s="333"/>
      <c r="ITB367" s="223"/>
      <c r="ITC367" s="418"/>
      <c r="ITD367" s="418"/>
      <c r="ITE367" s="331"/>
      <c r="ITF367" s="332"/>
      <c r="ITG367" s="418"/>
      <c r="ITH367" s="223"/>
      <c r="ITI367" s="223"/>
      <c r="ITJ367" s="333"/>
      <c r="ITK367" s="333"/>
      <c r="ITL367" s="223"/>
      <c r="ITM367" s="418"/>
      <c r="ITN367" s="418"/>
      <c r="ITO367" s="331"/>
      <c r="ITP367" s="332"/>
      <c r="ITQ367" s="418"/>
      <c r="ITR367" s="223"/>
      <c r="ITS367" s="223"/>
      <c r="ITT367" s="333"/>
      <c r="ITU367" s="333"/>
      <c r="ITV367" s="223"/>
      <c r="ITW367" s="418"/>
      <c r="ITX367" s="418"/>
      <c r="ITY367" s="331"/>
      <c r="ITZ367" s="332"/>
      <c r="IUA367" s="418"/>
      <c r="IUB367" s="223"/>
      <c r="IUC367" s="223"/>
      <c r="IUD367" s="333"/>
      <c r="IUE367" s="333"/>
      <c r="IUF367" s="223"/>
      <c r="IUG367" s="418"/>
      <c r="IUH367" s="418"/>
      <c r="IUI367" s="331"/>
      <c r="IUJ367" s="332"/>
      <c r="IUK367" s="418"/>
      <c r="IUL367" s="223"/>
      <c r="IUM367" s="223"/>
      <c r="IUN367" s="333"/>
      <c r="IUO367" s="333"/>
      <c r="IUP367" s="223"/>
      <c r="IUQ367" s="418"/>
      <c r="IUR367" s="418"/>
      <c r="IUS367" s="331"/>
      <c r="IUT367" s="332"/>
      <c r="IUU367" s="418"/>
      <c r="IUV367" s="223"/>
      <c r="IUW367" s="223"/>
      <c r="IUX367" s="333"/>
      <c r="IUY367" s="333"/>
      <c r="IUZ367" s="223"/>
      <c r="IVA367" s="418"/>
      <c r="IVB367" s="418"/>
      <c r="IVC367" s="331"/>
      <c r="IVD367" s="332"/>
      <c r="IVE367" s="418"/>
      <c r="IVF367" s="223"/>
      <c r="IVG367" s="223"/>
      <c r="IVH367" s="333"/>
      <c r="IVI367" s="333"/>
      <c r="IVJ367" s="223"/>
      <c r="IVK367" s="418"/>
      <c r="IVL367" s="418"/>
      <c r="IVM367" s="331"/>
      <c r="IVN367" s="332"/>
      <c r="IVO367" s="418"/>
      <c r="IVP367" s="223"/>
      <c r="IVQ367" s="223"/>
      <c r="IVR367" s="333"/>
      <c r="IVS367" s="333"/>
      <c r="IVT367" s="223"/>
      <c r="IVU367" s="418"/>
      <c r="IVV367" s="418"/>
      <c r="IVW367" s="331"/>
      <c r="IVX367" s="332"/>
      <c r="IVY367" s="418"/>
      <c r="IVZ367" s="223"/>
      <c r="IWA367" s="223"/>
      <c r="IWB367" s="333"/>
      <c r="IWC367" s="333"/>
      <c r="IWD367" s="223"/>
      <c r="IWE367" s="418"/>
      <c r="IWF367" s="418"/>
      <c r="IWG367" s="331"/>
      <c r="IWH367" s="332"/>
      <c r="IWI367" s="418"/>
      <c r="IWJ367" s="223"/>
      <c r="IWK367" s="223"/>
      <c r="IWL367" s="333"/>
      <c r="IWM367" s="333"/>
      <c r="IWN367" s="223"/>
      <c r="IWO367" s="418"/>
      <c r="IWP367" s="418"/>
      <c r="IWQ367" s="331"/>
      <c r="IWR367" s="332"/>
      <c r="IWS367" s="418"/>
      <c r="IWT367" s="223"/>
      <c r="IWU367" s="223"/>
      <c r="IWV367" s="333"/>
      <c r="IWW367" s="333"/>
      <c r="IWX367" s="223"/>
      <c r="IWY367" s="418"/>
      <c r="IWZ367" s="418"/>
      <c r="IXA367" s="331"/>
      <c r="IXB367" s="332"/>
      <c r="IXC367" s="418"/>
      <c r="IXD367" s="223"/>
      <c r="IXE367" s="223"/>
      <c r="IXF367" s="333"/>
      <c r="IXG367" s="333"/>
      <c r="IXH367" s="223"/>
      <c r="IXI367" s="418"/>
      <c r="IXJ367" s="418"/>
      <c r="IXK367" s="331"/>
      <c r="IXL367" s="332"/>
      <c r="IXM367" s="418"/>
      <c r="IXN367" s="223"/>
      <c r="IXO367" s="223"/>
      <c r="IXP367" s="333"/>
      <c r="IXQ367" s="333"/>
      <c r="IXR367" s="223"/>
      <c r="IXS367" s="418"/>
      <c r="IXT367" s="418"/>
      <c r="IXU367" s="331"/>
      <c r="IXV367" s="332"/>
      <c r="IXW367" s="418"/>
      <c r="IXX367" s="223"/>
      <c r="IXY367" s="223"/>
      <c r="IXZ367" s="333"/>
      <c r="IYA367" s="333"/>
      <c r="IYB367" s="223"/>
      <c r="IYC367" s="418"/>
      <c r="IYD367" s="418"/>
      <c r="IYE367" s="331"/>
      <c r="IYF367" s="332"/>
      <c r="IYG367" s="418"/>
      <c r="IYH367" s="223"/>
      <c r="IYI367" s="223"/>
      <c r="IYJ367" s="333"/>
      <c r="IYK367" s="333"/>
      <c r="IYL367" s="223"/>
      <c r="IYM367" s="418"/>
      <c r="IYN367" s="418"/>
      <c r="IYO367" s="331"/>
      <c r="IYP367" s="332"/>
      <c r="IYQ367" s="418"/>
      <c r="IYR367" s="223"/>
      <c r="IYS367" s="223"/>
      <c r="IYT367" s="333"/>
      <c r="IYU367" s="333"/>
      <c r="IYV367" s="223"/>
      <c r="IYW367" s="418"/>
      <c r="IYX367" s="418"/>
      <c r="IYY367" s="331"/>
      <c r="IYZ367" s="332"/>
      <c r="IZA367" s="418"/>
      <c r="IZB367" s="223"/>
      <c r="IZC367" s="223"/>
      <c r="IZD367" s="333"/>
      <c r="IZE367" s="333"/>
      <c r="IZF367" s="223"/>
      <c r="IZG367" s="418"/>
      <c r="IZH367" s="418"/>
      <c r="IZI367" s="331"/>
      <c r="IZJ367" s="332"/>
      <c r="IZK367" s="418"/>
      <c r="IZL367" s="223"/>
      <c r="IZM367" s="223"/>
      <c r="IZN367" s="333"/>
      <c r="IZO367" s="333"/>
      <c r="IZP367" s="223"/>
      <c r="IZQ367" s="418"/>
      <c r="IZR367" s="418"/>
      <c r="IZS367" s="331"/>
      <c r="IZT367" s="332"/>
      <c r="IZU367" s="418"/>
      <c r="IZV367" s="223"/>
      <c r="IZW367" s="223"/>
      <c r="IZX367" s="333"/>
      <c r="IZY367" s="333"/>
      <c r="IZZ367" s="223"/>
      <c r="JAA367" s="418"/>
      <c r="JAB367" s="418"/>
      <c r="JAC367" s="331"/>
      <c r="JAD367" s="332"/>
      <c r="JAE367" s="418"/>
      <c r="JAF367" s="223"/>
      <c r="JAG367" s="223"/>
      <c r="JAH367" s="333"/>
      <c r="JAI367" s="333"/>
      <c r="JAJ367" s="223"/>
      <c r="JAK367" s="418"/>
      <c r="JAL367" s="418"/>
      <c r="JAM367" s="331"/>
      <c r="JAN367" s="332"/>
      <c r="JAO367" s="418"/>
      <c r="JAP367" s="223"/>
      <c r="JAQ367" s="223"/>
      <c r="JAR367" s="333"/>
      <c r="JAS367" s="333"/>
      <c r="JAT367" s="223"/>
      <c r="JAU367" s="418"/>
      <c r="JAV367" s="418"/>
      <c r="JAW367" s="331"/>
      <c r="JAX367" s="332"/>
      <c r="JAY367" s="418"/>
      <c r="JAZ367" s="223"/>
      <c r="JBA367" s="223"/>
      <c r="JBB367" s="333"/>
      <c r="JBC367" s="333"/>
      <c r="JBD367" s="223"/>
      <c r="JBE367" s="418"/>
      <c r="JBF367" s="418"/>
      <c r="JBG367" s="331"/>
      <c r="JBH367" s="332"/>
      <c r="JBI367" s="418"/>
      <c r="JBJ367" s="223"/>
      <c r="JBK367" s="223"/>
      <c r="JBL367" s="333"/>
      <c r="JBM367" s="333"/>
      <c r="JBN367" s="223"/>
      <c r="JBO367" s="418"/>
      <c r="JBP367" s="418"/>
      <c r="JBQ367" s="331"/>
      <c r="JBR367" s="332"/>
      <c r="JBS367" s="418"/>
      <c r="JBT367" s="223"/>
      <c r="JBU367" s="223"/>
      <c r="JBV367" s="333"/>
      <c r="JBW367" s="333"/>
      <c r="JBX367" s="223"/>
      <c r="JBY367" s="418"/>
      <c r="JBZ367" s="418"/>
      <c r="JCA367" s="331"/>
      <c r="JCB367" s="332"/>
      <c r="JCC367" s="418"/>
      <c r="JCD367" s="223"/>
      <c r="JCE367" s="223"/>
      <c r="JCF367" s="333"/>
      <c r="JCG367" s="333"/>
      <c r="JCH367" s="223"/>
      <c r="JCI367" s="418"/>
      <c r="JCJ367" s="418"/>
      <c r="JCK367" s="331"/>
      <c r="JCL367" s="332"/>
      <c r="JCM367" s="418"/>
      <c r="JCN367" s="223"/>
      <c r="JCO367" s="223"/>
      <c r="JCP367" s="333"/>
      <c r="JCQ367" s="333"/>
      <c r="JCR367" s="223"/>
      <c r="JCS367" s="418"/>
      <c r="JCT367" s="418"/>
      <c r="JCU367" s="331"/>
      <c r="JCV367" s="332"/>
      <c r="JCW367" s="418"/>
      <c r="JCX367" s="223"/>
      <c r="JCY367" s="223"/>
      <c r="JCZ367" s="333"/>
      <c r="JDA367" s="333"/>
      <c r="JDB367" s="223"/>
      <c r="JDC367" s="418"/>
      <c r="JDD367" s="418"/>
      <c r="JDE367" s="331"/>
      <c r="JDF367" s="332"/>
      <c r="JDG367" s="418"/>
      <c r="JDH367" s="223"/>
      <c r="JDI367" s="223"/>
      <c r="JDJ367" s="333"/>
      <c r="JDK367" s="333"/>
      <c r="JDL367" s="223"/>
      <c r="JDM367" s="418"/>
      <c r="JDN367" s="418"/>
      <c r="JDO367" s="331"/>
      <c r="JDP367" s="332"/>
      <c r="JDQ367" s="418"/>
      <c r="JDR367" s="223"/>
      <c r="JDS367" s="223"/>
      <c r="JDT367" s="333"/>
      <c r="JDU367" s="333"/>
      <c r="JDV367" s="223"/>
      <c r="JDW367" s="418"/>
      <c r="JDX367" s="418"/>
      <c r="JDY367" s="331"/>
      <c r="JDZ367" s="332"/>
      <c r="JEA367" s="418"/>
      <c r="JEB367" s="223"/>
      <c r="JEC367" s="223"/>
      <c r="JED367" s="333"/>
      <c r="JEE367" s="333"/>
      <c r="JEF367" s="223"/>
      <c r="JEG367" s="418"/>
      <c r="JEH367" s="418"/>
      <c r="JEI367" s="331"/>
      <c r="JEJ367" s="332"/>
      <c r="JEK367" s="418"/>
      <c r="JEL367" s="223"/>
      <c r="JEM367" s="223"/>
      <c r="JEN367" s="333"/>
      <c r="JEO367" s="333"/>
      <c r="JEP367" s="223"/>
      <c r="JEQ367" s="418"/>
      <c r="JER367" s="418"/>
      <c r="JES367" s="331"/>
      <c r="JET367" s="332"/>
      <c r="JEU367" s="418"/>
      <c r="JEV367" s="223"/>
      <c r="JEW367" s="223"/>
      <c r="JEX367" s="333"/>
      <c r="JEY367" s="333"/>
      <c r="JEZ367" s="223"/>
      <c r="JFA367" s="418"/>
      <c r="JFB367" s="418"/>
      <c r="JFC367" s="331"/>
      <c r="JFD367" s="332"/>
      <c r="JFE367" s="418"/>
      <c r="JFF367" s="223"/>
      <c r="JFG367" s="223"/>
      <c r="JFH367" s="333"/>
      <c r="JFI367" s="333"/>
      <c r="JFJ367" s="223"/>
      <c r="JFK367" s="418"/>
      <c r="JFL367" s="418"/>
      <c r="JFM367" s="331"/>
      <c r="JFN367" s="332"/>
      <c r="JFO367" s="418"/>
      <c r="JFP367" s="223"/>
      <c r="JFQ367" s="223"/>
      <c r="JFR367" s="333"/>
      <c r="JFS367" s="333"/>
      <c r="JFT367" s="223"/>
      <c r="JFU367" s="418"/>
      <c r="JFV367" s="418"/>
      <c r="JFW367" s="331"/>
      <c r="JFX367" s="332"/>
      <c r="JFY367" s="418"/>
      <c r="JFZ367" s="223"/>
      <c r="JGA367" s="223"/>
      <c r="JGB367" s="333"/>
      <c r="JGC367" s="333"/>
      <c r="JGD367" s="223"/>
      <c r="JGE367" s="418"/>
      <c r="JGF367" s="418"/>
      <c r="JGG367" s="331"/>
      <c r="JGH367" s="332"/>
      <c r="JGI367" s="418"/>
      <c r="JGJ367" s="223"/>
      <c r="JGK367" s="223"/>
      <c r="JGL367" s="333"/>
      <c r="JGM367" s="333"/>
      <c r="JGN367" s="223"/>
      <c r="JGO367" s="418"/>
      <c r="JGP367" s="418"/>
      <c r="JGQ367" s="331"/>
      <c r="JGR367" s="332"/>
      <c r="JGS367" s="418"/>
      <c r="JGT367" s="223"/>
      <c r="JGU367" s="223"/>
      <c r="JGV367" s="333"/>
      <c r="JGW367" s="333"/>
      <c r="JGX367" s="223"/>
      <c r="JGY367" s="418"/>
      <c r="JGZ367" s="418"/>
      <c r="JHA367" s="331"/>
      <c r="JHB367" s="332"/>
      <c r="JHC367" s="418"/>
      <c r="JHD367" s="223"/>
      <c r="JHE367" s="223"/>
      <c r="JHF367" s="333"/>
      <c r="JHG367" s="333"/>
      <c r="JHH367" s="223"/>
      <c r="JHI367" s="418"/>
      <c r="JHJ367" s="418"/>
      <c r="JHK367" s="331"/>
      <c r="JHL367" s="332"/>
      <c r="JHM367" s="418"/>
      <c r="JHN367" s="223"/>
      <c r="JHO367" s="223"/>
      <c r="JHP367" s="333"/>
      <c r="JHQ367" s="333"/>
      <c r="JHR367" s="223"/>
      <c r="JHS367" s="418"/>
      <c r="JHT367" s="418"/>
      <c r="JHU367" s="331"/>
      <c r="JHV367" s="332"/>
      <c r="JHW367" s="418"/>
      <c r="JHX367" s="223"/>
      <c r="JHY367" s="223"/>
      <c r="JHZ367" s="333"/>
      <c r="JIA367" s="333"/>
      <c r="JIB367" s="223"/>
      <c r="JIC367" s="418"/>
      <c r="JID367" s="418"/>
      <c r="JIE367" s="331"/>
      <c r="JIF367" s="332"/>
      <c r="JIG367" s="418"/>
      <c r="JIH367" s="223"/>
      <c r="JII367" s="223"/>
      <c r="JIJ367" s="333"/>
      <c r="JIK367" s="333"/>
      <c r="JIL367" s="223"/>
      <c r="JIM367" s="418"/>
      <c r="JIN367" s="418"/>
      <c r="JIO367" s="331"/>
      <c r="JIP367" s="332"/>
      <c r="JIQ367" s="418"/>
      <c r="JIR367" s="223"/>
      <c r="JIS367" s="223"/>
      <c r="JIT367" s="333"/>
      <c r="JIU367" s="333"/>
      <c r="JIV367" s="223"/>
      <c r="JIW367" s="418"/>
      <c r="JIX367" s="418"/>
      <c r="JIY367" s="331"/>
      <c r="JIZ367" s="332"/>
      <c r="JJA367" s="418"/>
      <c r="JJB367" s="223"/>
      <c r="JJC367" s="223"/>
      <c r="JJD367" s="333"/>
      <c r="JJE367" s="333"/>
      <c r="JJF367" s="223"/>
      <c r="JJG367" s="418"/>
      <c r="JJH367" s="418"/>
      <c r="JJI367" s="331"/>
      <c r="JJJ367" s="332"/>
      <c r="JJK367" s="418"/>
      <c r="JJL367" s="223"/>
      <c r="JJM367" s="223"/>
      <c r="JJN367" s="333"/>
      <c r="JJO367" s="333"/>
      <c r="JJP367" s="223"/>
      <c r="JJQ367" s="418"/>
      <c r="JJR367" s="418"/>
      <c r="JJS367" s="331"/>
      <c r="JJT367" s="332"/>
      <c r="JJU367" s="418"/>
      <c r="JJV367" s="223"/>
      <c r="JJW367" s="223"/>
      <c r="JJX367" s="333"/>
      <c r="JJY367" s="333"/>
      <c r="JJZ367" s="223"/>
      <c r="JKA367" s="418"/>
      <c r="JKB367" s="418"/>
      <c r="JKC367" s="331"/>
      <c r="JKD367" s="332"/>
      <c r="JKE367" s="418"/>
      <c r="JKF367" s="223"/>
      <c r="JKG367" s="223"/>
      <c r="JKH367" s="333"/>
      <c r="JKI367" s="333"/>
      <c r="JKJ367" s="223"/>
      <c r="JKK367" s="418"/>
      <c r="JKL367" s="418"/>
      <c r="JKM367" s="331"/>
      <c r="JKN367" s="332"/>
      <c r="JKO367" s="418"/>
      <c r="JKP367" s="223"/>
      <c r="JKQ367" s="223"/>
      <c r="JKR367" s="333"/>
      <c r="JKS367" s="333"/>
      <c r="JKT367" s="223"/>
      <c r="JKU367" s="418"/>
      <c r="JKV367" s="418"/>
      <c r="JKW367" s="331"/>
      <c r="JKX367" s="332"/>
      <c r="JKY367" s="418"/>
      <c r="JKZ367" s="223"/>
      <c r="JLA367" s="223"/>
      <c r="JLB367" s="333"/>
      <c r="JLC367" s="333"/>
      <c r="JLD367" s="223"/>
      <c r="JLE367" s="418"/>
      <c r="JLF367" s="418"/>
      <c r="JLG367" s="331"/>
      <c r="JLH367" s="332"/>
      <c r="JLI367" s="418"/>
      <c r="JLJ367" s="223"/>
      <c r="JLK367" s="223"/>
      <c r="JLL367" s="333"/>
      <c r="JLM367" s="333"/>
      <c r="JLN367" s="223"/>
      <c r="JLO367" s="418"/>
      <c r="JLP367" s="418"/>
      <c r="JLQ367" s="331"/>
      <c r="JLR367" s="332"/>
      <c r="JLS367" s="418"/>
      <c r="JLT367" s="223"/>
      <c r="JLU367" s="223"/>
      <c r="JLV367" s="333"/>
      <c r="JLW367" s="333"/>
      <c r="JLX367" s="223"/>
      <c r="JLY367" s="418"/>
      <c r="JLZ367" s="418"/>
      <c r="JMA367" s="331"/>
      <c r="JMB367" s="332"/>
      <c r="JMC367" s="418"/>
      <c r="JMD367" s="223"/>
      <c r="JME367" s="223"/>
      <c r="JMF367" s="333"/>
      <c r="JMG367" s="333"/>
      <c r="JMH367" s="223"/>
      <c r="JMI367" s="418"/>
      <c r="JMJ367" s="418"/>
      <c r="JMK367" s="331"/>
      <c r="JML367" s="332"/>
      <c r="JMM367" s="418"/>
      <c r="JMN367" s="223"/>
      <c r="JMO367" s="223"/>
      <c r="JMP367" s="333"/>
      <c r="JMQ367" s="333"/>
      <c r="JMR367" s="223"/>
      <c r="JMS367" s="418"/>
      <c r="JMT367" s="418"/>
      <c r="JMU367" s="331"/>
      <c r="JMV367" s="332"/>
      <c r="JMW367" s="418"/>
      <c r="JMX367" s="223"/>
      <c r="JMY367" s="223"/>
      <c r="JMZ367" s="333"/>
      <c r="JNA367" s="333"/>
      <c r="JNB367" s="223"/>
      <c r="JNC367" s="418"/>
      <c r="JND367" s="418"/>
      <c r="JNE367" s="331"/>
      <c r="JNF367" s="332"/>
      <c r="JNG367" s="418"/>
      <c r="JNH367" s="223"/>
      <c r="JNI367" s="223"/>
      <c r="JNJ367" s="333"/>
      <c r="JNK367" s="333"/>
      <c r="JNL367" s="223"/>
      <c r="JNM367" s="418"/>
      <c r="JNN367" s="418"/>
      <c r="JNO367" s="331"/>
      <c r="JNP367" s="332"/>
      <c r="JNQ367" s="418"/>
      <c r="JNR367" s="223"/>
      <c r="JNS367" s="223"/>
      <c r="JNT367" s="333"/>
      <c r="JNU367" s="333"/>
      <c r="JNV367" s="223"/>
      <c r="JNW367" s="418"/>
      <c r="JNX367" s="418"/>
      <c r="JNY367" s="331"/>
      <c r="JNZ367" s="332"/>
      <c r="JOA367" s="418"/>
      <c r="JOB367" s="223"/>
      <c r="JOC367" s="223"/>
      <c r="JOD367" s="333"/>
      <c r="JOE367" s="333"/>
      <c r="JOF367" s="223"/>
      <c r="JOG367" s="418"/>
      <c r="JOH367" s="418"/>
      <c r="JOI367" s="331"/>
      <c r="JOJ367" s="332"/>
      <c r="JOK367" s="418"/>
      <c r="JOL367" s="223"/>
      <c r="JOM367" s="223"/>
      <c r="JON367" s="333"/>
      <c r="JOO367" s="333"/>
      <c r="JOP367" s="223"/>
      <c r="JOQ367" s="418"/>
      <c r="JOR367" s="418"/>
      <c r="JOS367" s="331"/>
      <c r="JOT367" s="332"/>
      <c r="JOU367" s="418"/>
      <c r="JOV367" s="223"/>
      <c r="JOW367" s="223"/>
      <c r="JOX367" s="333"/>
      <c r="JOY367" s="333"/>
      <c r="JOZ367" s="223"/>
      <c r="JPA367" s="418"/>
      <c r="JPB367" s="418"/>
      <c r="JPC367" s="331"/>
      <c r="JPD367" s="332"/>
      <c r="JPE367" s="418"/>
      <c r="JPF367" s="223"/>
      <c r="JPG367" s="223"/>
      <c r="JPH367" s="333"/>
      <c r="JPI367" s="333"/>
      <c r="JPJ367" s="223"/>
      <c r="JPK367" s="418"/>
      <c r="JPL367" s="418"/>
      <c r="JPM367" s="331"/>
      <c r="JPN367" s="332"/>
      <c r="JPO367" s="418"/>
      <c r="JPP367" s="223"/>
      <c r="JPQ367" s="223"/>
      <c r="JPR367" s="333"/>
      <c r="JPS367" s="333"/>
      <c r="JPT367" s="223"/>
      <c r="JPU367" s="418"/>
      <c r="JPV367" s="418"/>
      <c r="JPW367" s="331"/>
      <c r="JPX367" s="332"/>
      <c r="JPY367" s="418"/>
      <c r="JPZ367" s="223"/>
      <c r="JQA367" s="223"/>
      <c r="JQB367" s="333"/>
      <c r="JQC367" s="333"/>
      <c r="JQD367" s="223"/>
      <c r="JQE367" s="418"/>
      <c r="JQF367" s="418"/>
      <c r="JQG367" s="331"/>
      <c r="JQH367" s="332"/>
      <c r="JQI367" s="418"/>
      <c r="JQJ367" s="223"/>
      <c r="JQK367" s="223"/>
      <c r="JQL367" s="333"/>
      <c r="JQM367" s="333"/>
      <c r="JQN367" s="223"/>
      <c r="JQO367" s="418"/>
      <c r="JQP367" s="418"/>
      <c r="JQQ367" s="331"/>
      <c r="JQR367" s="332"/>
      <c r="JQS367" s="418"/>
      <c r="JQT367" s="223"/>
      <c r="JQU367" s="223"/>
      <c r="JQV367" s="333"/>
      <c r="JQW367" s="333"/>
      <c r="JQX367" s="223"/>
      <c r="JQY367" s="418"/>
      <c r="JQZ367" s="418"/>
      <c r="JRA367" s="331"/>
      <c r="JRB367" s="332"/>
      <c r="JRC367" s="418"/>
      <c r="JRD367" s="223"/>
      <c r="JRE367" s="223"/>
      <c r="JRF367" s="333"/>
      <c r="JRG367" s="333"/>
      <c r="JRH367" s="223"/>
      <c r="JRI367" s="418"/>
      <c r="JRJ367" s="418"/>
      <c r="JRK367" s="331"/>
      <c r="JRL367" s="332"/>
      <c r="JRM367" s="418"/>
      <c r="JRN367" s="223"/>
      <c r="JRO367" s="223"/>
      <c r="JRP367" s="333"/>
      <c r="JRQ367" s="333"/>
      <c r="JRR367" s="223"/>
      <c r="JRS367" s="418"/>
      <c r="JRT367" s="418"/>
      <c r="JRU367" s="331"/>
      <c r="JRV367" s="332"/>
      <c r="JRW367" s="418"/>
      <c r="JRX367" s="223"/>
      <c r="JRY367" s="223"/>
      <c r="JRZ367" s="333"/>
      <c r="JSA367" s="333"/>
      <c r="JSB367" s="223"/>
      <c r="JSC367" s="418"/>
      <c r="JSD367" s="418"/>
      <c r="JSE367" s="331"/>
      <c r="JSF367" s="332"/>
      <c r="JSG367" s="418"/>
      <c r="JSH367" s="223"/>
      <c r="JSI367" s="223"/>
      <c r="JSJ367" s="333"/>
      <c r="JSK367" s="333"/>
      <c r="JSL367" s="223"/>
      <c r="JSM367" s="418"/>
      <c r="JSN367" s="418"/>
      <c r="JSO367" s="331"/>
      <c r="JSP367" s="332"/>
      <c r="JSQ367" s="418"/>
      <c r="JSR367" s="223"/>
      <c r="JSS367" s="223"/>
      <c r="JST367" s="333"/>
      <c r="JSU367" s="333"/>
      <c r="JSV367" s="223"/>
      <c r="JSW367" s="418"/>
      <c r="JSX367" s="418"/>
      <c r="JSY367" s="331"/>
      <c r="JSZ367" s="332"/>
      <c r="JTA367" s="418"/>
      <c r="JTB367" s="223"/>
      <c r="JTC367" s="223"/>
      <c r="JTD367" s="333"/>
      <c r="JTE367" s="333"/>
      <c r="JTF367" s="223"/>
      <c r="JTG367" s="418"/>
      <c r="JTH367" s="418"/>
      <c r="JTI367" s="331"/>
      <c r="JTJ367" s="332"/>
      <c r="JTK367" s="418"/>
      <c r="JTL367" s="223"/>
      <c r="JTM367" s="223"/>
      <c r="JTN367" s="333"/>
      <c r="JTO367" s="333"/>
      <c r="JTP367" s="223"/>
      <c r="JTQ367" s="418"/>
      <c r="JTR367" s="418"/>
      <c r="JTS367" s="331"/>
      <c r="JTT367" s="332"/>
      <c r="JTU367" s="418"/>
      <c r="JTV367" s="223"/>
      <c r="JTW367" s="223"/>
      <c r="JTX367" s="333"/>
      <c r="JTY367" s="333"/>
      <c r="JTZ367" s="223"/>
      <c r="JUA367" s="418"/>
      <c r="JUB367" s="418"/>
      <c r="JUC367" s="331"/>
      <c r="JUD367" s="332"/>
      <c r="JUE367" s="418"/>
      <c r="JUF367" s="223"/>
      <c r="JUG367" s="223"/>
      <c r="JUH367" s="333"/>
      <c r="JUI367" s="333"/>
      <c r="JUJ367" s="223"/>
      <c r="JUK367" s="418"/>
      <c r="JUL367" s="418"/>
      <c r="JUM367" s="331"/>
      <c r="JUN367" s="332"/>
      <c r="JUO367" s="418"/>
      <c r="JUP367" s="223"/>
      <c r="JUQ367" s="223"/>
      <c r="JUR367" s="333"/>
      <c r="JUS367" s="333"/>
      <c r="JUT367" s="223"/>
      <c r="JUU367" s="418"/>
      <c r="JUV367" s="418"/>
      <c r="JUW367" s="331"/>
      <c r="JUX367" s="332"/>
      <c r="JUY367" s="418"/>
      <c r="JUZ367" s="223"/>
      <c r="JVA367" s="223"/>
      <c r="JVB367" s="333"/>
      <c r="JVC367" s="333"/>
      <c r="JVD367" s="223"/>
      <c r="JVE367" s="418"/>
      <c r="JVF367" s="418"/>
      <c r="JVG367" s="331"/>
      <c r="JVH367" s="332"/>
      <c r="JVI367" s="418"/>
      <c r="JVJ367" s="223"/>
      <c r="JVK367" s="223"/>
      <c r="JVL367" s="333"/>
      <c r="JVM367" s="333"/>
      <c r="JVN367" s="223"/>
      <c r="JVO367" s="418"/>
      <c r="JVP367" s="418"/>
      <c r="JVQ367" s="331"/>
      <c r="JVR367" s="332"/>
      <c r="JVS367" s="418"/>
      <c r="JVT367" s="223"/>
      <c r="JVU367" s="223"/>
      <c r="JVV367" s="333"/>
      <c r="JVW367" s="333"/>
      <c r="JVX367" s="223"/>
      <c r="JVY367" s="418"/>
      <c r="JVZ367" s="418"/>
      <c r="JWA367" s="331"/>
      <c r="JWB367" s="332"/>
      <c r="JWC367" s="418"/>
      <c r="JWD367" s="223"/>
      <c r="JWE367" s="223"/>
      <c r="JWF367" s="333"/>
      <c r="JWG367" s="333"/>
      <c r="JWH367" s="223"/>
      <c r="JWI367" s="418"/>
      <c r="JWJ367" s="418"/>
      <c r="JWK367" s="331"/>
      <c r="JWL367" s="332"/>
      <c r="JWM367" s="418"/>
      <c r="JWN367" s="223"/>
      <c r="JWO367" s="223"/>
      <c r="JWP367" s="333"/>
      <c r="JWQ367" s="333"/>
      <c r="JWR367" s="223"/>
      <c r="JWS367" s="418"/>
      <c r="JWT367" s="418"/>
      <c r="JWU367" s="331"/>
      <c r="JWV367" s="332"/>
      <c r="JWW367" s="418"/>
      <c r="JWX367" s="223"/>
      <c r="JWY367" s="223"/>
      <c r="JWZ367" s="333"/>
      <c r="JXA367" s="333"/>
      <c r="JXB367" s="223"/>
      <c r="JXC367" s="418"/>
      <c r="JXD367" s="418"/>
      <c r="JXE367" s="331"/>
      <c r="JXF367" s="332"/>
      <c r="JXG367" s="418"/>
      <c r="JXH367" s="223"/>
      <c r="JXI367" s="223"/>
      <c r="JXJ367" s="333"/>
      <c r="JXK367" s="333"/>
      <c r="JXL367" s="223"/>
      <c r="JXM367" s="418"/>
      <c r="JXN367" s="418"/>
      <c r="JXO367" s="331"/>
      <c r="JXP367" s="332"/>
      <c r="JXQ367" s="418"/>
      <c r="JXR367" s="223"/>
      <c r="JXS367" s="223"/>
      <c r="JXT367" s="333"/>
      <c r="JXU367" s="333"/>
      <c r="JXV367" s="223"/>
      <c r="JXW367" s="418"/>
      <c r="JXX367" s="418"/>
      <c r="JXY367" s="331"/>
      <c r="JXZ367" s="332"/>
      <c r="JYA367" s="418"/>
      <c r="JYB367" s="223"/>
      <c r="JYC367" s="223"/>
      <c r="JYD367" s="333"/>
      <c r="JYE367" s="333"/>
      <c r="JYF367" s="223"/>
      <c r="JYG367" s="418"/>
      <c r="JYH367" s="418"/>
      <c r="JYI367" s="331"/>
      <c r="JYJ367" s="332"/>
      <c r="JYK367" s="418"/>
      <c r="JYL367" s="223"/>
      <c r="JYM367" s="223"/>
      <c r="JYN367" s="333"/>
      <c r="JYO367" s="333"/>
      <c r="JYP367" s="223"/>
      <c r="JYQ367" s="418"/>
      <c r="JYR367" s="418"/>
      <c r="JYS367" s="331"/>
      <c r="JYT367" s="332"/>
      <c r="JYU367" s="418"/>
      <c r="JYV367" s="223"/>
      <c r="JYW367" s="223"/>
      <c r="JYX367" s="333"/>
      <c r="JYY367" s="333"/>
      <c r="JYZ367" s="223"/>
      <c r="JZA367" s="418"/>
      <c r="JZB367" s="418"/>
      <c r="JZC367" s="331"/>
      <c r="JZD367" s="332"/>
      <c r="JZE367" s="418"/>
      <c r="JZF367" s="223"/>
      <c r="JZG367" s="223"/>
      <c r="JZH367" s="333"/>
      <c r="JZI367" s="333"/>
      <c r="JZJ367" s="223"/>
      <c r="JZK367" s="418"/>
      <c r="JZL367" s="418"/>
      <c r="JZM367" s="331"/>
      <c r="JZN367" s="332"/>
      <c r="JZO367" s="418"/>
      <c r="JZP367" s="223"/>
      <c r="JZQ367" s="223"/>
      <c r="JZR367" s="333"/>
      <c r="JZS367" s="333"/>
      <c r="JZT367" s="223"/>
      <c r="JZU367" s="418"/>
      <c r="JZV367" s="418"/>
      <c r="JZW367" s="331"/>
      <c r="JZX367" s="332"/>
      <c r="JZY367" s="418"/>
      <c r="JZZ367" s="223"/>
      <c r="KAA367" s="223"/>
      <c r="KAB367" s="333"/>
      <c r="KAC367" s="333"/>
      <c r="KAD367" s="223"/>
      <c r="KAE367" s="418"/>
      <c r="KAF367" s="418"/>
      <c r="KAG367" s="331"/>
      <c r="KAH367" s="332"/>
      <c r="KAI367" s="418"/>
      <c r="KAJ367" s="223"/>
      <c r="KAK367" s="223"/>
      <c r="KAL367" s="333"/>
      <c r="KAM367" s="333"/>
      <c r="KAN367" s="223"/>
      <c r="KAO367" s="418"/>
      <c r="KAP367" s="418"/>
      <c r="KAQ367" s="331"/>
      <c r="KAR367" s="332"/>
      <c r="KAS367" s="418"/>
      <c r="KAT367" s="223"/>
      <c r="KAU367" s="223"/>
      <c r="KAV367" s="333"/>
      <c r="KAW367" s="333"/>
      <c r="KAX367" s="223"/>
      <c r="KAY367" s="418"/>
      <c r="KAZ367" s="418"/>
      <c r="KBA367" s="331"/>
      <c r="KBB367" s="332"/>
      <c r="KBC367" s="418"/>
      <c r="KBD367" s="223"/>
      <c r="KBE367" s="223"/>
      <c r="KBF367" s="333"/>
      <c r="KBG367" s="333"/>
      <c r="KBH367" s="223"/>
      <c r="KBI367" s="418"/>
      <c r="KBJ367" s="418"/>
      <c r="KBK367" s="331"/>
      <c r="KBL367" s="332"/>
      <c r="KBM367" s="418"/>
      <c r="KBN367" s="223"/>
      <c r="KBO367" s="223"/>
      <c r="KBP367" s="333"/>
      <c r="KBQ367" s="333"/>
      <c r="KBR367" s="223"/>
      <c r="KBS367" s="418"/>
      <c r="KBT367" s="418"/>
      <c r="KBU367" s="331"/>
      <c r="KBV367" s="332"/>
      <c r="KBW367" s="418"/>
      <c r="KBX367" s="223"/>
      <c r="KBY367" s="223"/>
      <c r="KBZ367" s="333"/>
      <c r="KCA367" s="333"/>
      <c r="KCB367" s="223"/>
      <c r="KCC367" s="418"/>
      <c r="KCD367" s="418"/>
      <c r="KCE367" s="331"/>
      <c r="KCF367" s="332"/>
      <c r="KCG367" s="418"/>
      <c r="KCH367" s="223"/>
      <c r="KCI367" s="223"/>
      <c r="KCJ367" s="333"/>
      <c r="KCK367" s="333"/>
      <c r="KCL367" s="223"/>
      <c r="KCM367" s="418"/>
      <c r="KCN367" s="418"/>
      <c r="KCO367" s="331"/>
      <c r="KCP367" s="332"/>
      <c r="KCQ367" s="418"/>
      <c r="KCR367" s="223"/>
      <c r="KCS367" s="223"/>
      <c r="KCT367" s="333"/>
      <c r="KCU367" s="333"/>
      <c r="KCV367" s="223"/>
      <c r="KCW367" s="418"/>
      <c r="KCX367" s="418"/>
      <c r="KCY367" s="331"/>
      <c r="KCZ367" s="332"/>
      <c r="KDA367" s="418"/>
      <c r="KDB367" s="223"/>
      <c r="KDC367" s="223"/>
      <c r="KDD367" s="333"/>
      <c r="KDE367" s="333"/>
      <c r="KDF367" s="223"/>
      <c r="KDG367" s="418"/>
      <c r="KDH367" s="418"/>
      <c r="KDI367" s="331"/>
      <c r="KDJ367" s="332"/>
      <c r="KDK367" s="418"/>
      <c r="KDL367" s="223"/>
      <c r="KDM367" s="223"/>
      <c r="KDN367" s="333"/>
      <c r="KDO367" s="333"/>
      <c r="KDP367" s="223"/>
      <c r="KDQ367" s="418"/>
      <c r="KDR367" s="418"/>
      <c r="KDS367" s="331"/>
      <c r="KDT367" s="332"/>
      <c r="KDU367" s="418"/>
      <c r="KDV367" s="223"/>
      <c r="KDW367" s="223"/>
      <c r="KDX367" s="333"/>
      <c r="KDY367" s="333"/>
      <c r="KDZ367" s="223"/>
      <c r="KEA367" s="418"/>
      <c r="KEB367" s="418"/>
      <c r="KEC367" s="331"/>
      <c r="KED367" s="332"/>
      <c r="KEE367" s="418"/>
      <c r="KEF367" s="223"/>
      <c r="KEG367" s="223"/>
      <c r="KEH367" s="333"/>
      <c r="KEI367" s="333"/>
      <c r="KEJ367" s="223"/>
      <c r="KEK367" s="418"/>
      <c r="KEL367" s="418"/>
      <c r="KEM367" s="331"/>
      <c r="KEN367" s="332"/>
      <c r="KEO367" s="418"/>
      <c r="KEP367" s="223"/>
      <c r="KEQ367" s="223"/>
      <c r="KER367" s="333"/>
      <c r="KES367" s="333"/>
      <c r="KET367" s="223"/>
      <c r="KEU367" s="418"/>
      <c r="KEV367" s="418"/>
      <c r="KEW367" s="331"/>
      <c r="KEX367" s="332"/>
      <c r="KEY367" s="418"/>
      <c r="KEZ367" s="223"/>
      <c r="KFA367" s="223"/>
      <c r="KFB367" s="333"/>
      <c r="KFC367" s="333"/>
      <c r="KFD367" s="223"/>
      <c r="KFE367" s="418"/>
      <c r="KFF367" s="418"/>
      <c r="KFG367" s="331"/>
      <c r="KFH367" s="332"/>
      <c r="KFI367" s="418"/>
      <c r="KFJ367" s="223"/>
      <c r="KFK367" s="223"/>
      <c r="KFL367" s="333"/>
      <c r="KFM367" s="333"/>
      <c r="KFN367" s="223"/>
      <c r="KFO367" s="418"/>
      <c r="KFP367" s="418"/>
      <c r="KFQ367" s="331"/>
      <c r="KFR367" s="332"/>
      <c r="KFS367" s="418"/>
      <c r="KFT367" s="223"/>
      <c r="KFU367" s="223"/>
      <c r="KFV367" s="333"/>
      <c r="KFW367" s="333"/>
      <c r="KFX367" s="223"/>
      <c r="KFY367" s="418"/>
      <c r="KFZ367" s="418"/>
      <c r="KGA367" s="331"/>
      <c r="KGB367" s="332"/>
      <c r="KGC367" s="418"/>
      <c r="KGD367" s="223"/>
      <c r="KGE367" s="223"/>
      <c r="KGF367" s="333"/>
      <c r="KGG367" s="333"/>
      <c r="KGH367" s="223"/>
      <c r="KGI367" s="418"/>
      <c r="KGJ367" s="418"/>
      <c r="KGK367" s="331"/>
      <c r="KGL367" s="332"/>
      <c r="KGM367" s="418"/>
      <c r="KGN367" s="223"/>
      <c r="KGO367" s="223"/>
      <c r="KGP367" s="333"/>
      <c r="KGQ367" s="333"/>
      <c r="KGR367" s="223"/>
      <c r="KGS367" s="418"/>
      <c r="KGT367" s="418"/>
      <c r="KGU367" s="331"/>
      <c r="KGV367" s="332"/>
      <c r="KGW367" s="418"/>
      <c r="KGX367" s="223"/>
      <c r="KGY367" s="223"/>
      <c r="KGZ367" s="333"/>
      <c r="KHA367" s="333"/>
      <c r="KHB367" s="223"/>
      <c r="KHC367" s="418"/>
      <c r="KHD367" s="418"/>
      <c r="KHE367" s="331"/>
      <c r="KHF367" s="332"/>
      <c r="KHG367" s="418"/>
      <c r="KHH367" s="223"/>
      <c r="KHI367" s="223"/>
      <c r="KHJ367" s="333"/>
      <c r="KHK367" s="333"/>
      <c r="KHL367" s="223"/>
      <c r="KHM367" s="418"/>
      <c r="KHN367" s="418"/>
      <c r="KHO367" s="331"/>
      <c r="KHP367" s="332"/>
      <c r="KHQ367" s="418"/>
      <c r="KHR367" s="223"/>
      <c r="KHS367" s="223"/>
      <c r="KHT367" s="333"/>
      <c r="KHU367" s="333"/>
      <c r="KHV367" s="223"/>
      <c r="KHW367" s="418"/>
      <c r="KHX367" s="418"/>
      <c r="KHY367" s="331"/>
      <c r="KHZ367" s="332"/>
      <c r="KIA367" s="418"/>
      <c r="KIB367" s="223"/>
      <c r="KIC367" s="223"/>
      <c r="KID367" s="333"/>
      <c r="KIE367" s="333"/>
      <c r="KIF367" s="223"/>
      <c r="KIG367" s="418"/>
      <c r="KIH367" s="418"/>
      <c r="KII367" s="331"/>
      <c r="KIJ367" s="332"/>
      <c r="KIK367" s="418"/>
      <c r="KIL367" s="223"/>
      <c r="KIM367" s="223"/>
      <c r="KIN367" s="333"/>
      <c r="KIO367" s="333"/>
      <c r="KIP367" s="223"/>
      <c r="KIQ367" s="418"/>
      <c r="KIR367" s="418"/>
      <c r="KIS367" s="331"/>
      <c r="KIT367" s="332"/>
      <c r="KIU367" s="418"/>
      <c r="KIV367" s="223"/>
      <c r="KIW367" s="223"/>
      <c r="KIX367" s="333"/>
      <c r="KIY367" s="333"/>
      <c r="KIZ367" s="223"/>
      <c r="KJA367" s="418"/>
      <c r="KJB367" s="418"/>
      <c r="KJC367" s="331"/>
      <c r="KJD367" s="332"/>
      <c r="KJE367" s="418"/>
      <c r="KJF367" s="223"/>
      <c r="KJG367" s="223"/>
      <c r="KJH367" s="333"/>
      <c r="KJI367" s="333"/>
      <c r="KJJ367" s="223"/>
      <c r="KJK367" s="418"/>
      <c r="KJL367" s="418"/>
      <c r="KJM367" s="331"/>
      <c r="KJN367" s="332"/>
      <c r="KJO367" s="418"/>
      <c r="KJP367" s="223"/>
      <c r="KJQ367" s="223"/>
      <c r="KJR367" s="333"/>
      <c r="KJS367" s="333"/>
      <c r="KJT367" s="223"/>
      <c r="KJU367" s="418"/>
      <c r="KJV367" s="418"/>
      <c r="KJW367" s="331"/>
      <c r="KJX367" s="332"/>
      <c r="KJY367" s="418"/>
      <c r="KJZ367" s="223"/>
      <c r="KKA367" s="223"/>
      <c r="KKB367" s="333"/>
      <c r="KKC367" s="333"/>
      <c r="KKD367" s="223"/>
      <c r="KKE367" s="418"/>
      <c r="KKF367" s="418"/>
      <c r="KKG367" s="331"/>
      <c r="KKH367" s="332"/>
      <c r="KKI367" s="418"/>
      <c r="KKJ367" s="223"/>
      <c r="KKK367" s="223"/>
      <c r="KKL367" s="333"/>
      <c r="KKM367" s="333"/>
      <c r="KKN367" s="223"/>
      <c r="KKO367" s="418"/>
      <c r="KKP367" s="418"/>
      <c r="KKQ367" s="331"/>
      <c r="KKR367" s="332"/>
      <c r="KKS367" s="418"/>
      <c r="KKT367" s="223"/>
      <c r="KKU367" s="223"/>
      <c r="KKV367" s="333"/>
      <c r="KKW367" s="333"/>
      <c r="KKX367" s="223"/>
      <c r="KKY367" s="418"/>
      <c r="KKZ367" s="418"/>
      <c r="KLA367" s="331"/>
      <c r="KLB367" s="332"/>
      <c r="KLC367" s="418"/>
      <c r="KLD367" s="223"/>
      <c r="KLE367" s="223"/>
      <c r="KLF367" s="333"/>
      <c r="KLG367" s="333"/>
      <c r="KLH367" s="223"/>
      <c r="KLI367" s="418"/>
      <c r="KLJ367" s="418"/>
      <c r="KLK367" s="331"/>
      <c r="KLL367" s="332"/>
      <c r="KLM367" s="418"/>
      <c r="KLN367" s="223"/>
      <c r="KLO367" s="223"/>
      <c r="KLP367" s="333"/>
      <c r="KLQ367" s="333"/>
      <c r="KLR367" s="223"/>
      <c r="KLS367" s="418"/>
      <c r="KLT367" s="418"/>
      <c r="KLU367" s="331"/>
      <c r="KLV367" s="332"/>
      <c r="KLW367" s="418"/>
      <c r="KLX367" s="223"/>
      <c r="KLY367" s="223"/>
      <c r="KLZ367" s="333"/>
      <c r="KMA367" s="333"/>
      <c r="KMB367" s="223"/>
      <c r="KMC367" s="418"/>
      <c r="KMD367" s="418"/>
      <c r="KME367" s="331"/>
      <c r="KMF367" s="332"/>
      <c r="KMG367" s="418"/>
      <c r="KMH367" s="223"/>
      <c r="KMI367" s="223"/>
      <c r="KMJ367" s="333"/>
      <c r="KMK367" s="333"/>
      <c r="KML367" s="223"/>
      <c r="KMM367" s="418"/>
      <c r="KMN367" s="418"/>
      <c r="KMO367" s="331"/>
      <c r="KMP367" s="332"/>
      <c r="KMQ367" s="418"/>
      <c r="KMR367" s="223"/>
      <c r="KMS367" s="223"/>
      <c r="KMT367" s="333"/>
      <c r="KMU367" s="333"/>
      <c r="KMV367" s="223"/>
      <c r="KMW367" s="418"/>
      <c r="KMX367" s="418"/>
      <c r="KMY367" s="331"/>
      <c r="KMZ367" s="332"/>
      <c r="KNA367" s="418"/>
      <c r="KNB367" s="223"/>
      <c r="KNC367" s="223"/>
      <c r="KND367" s="333"/>
      <c r="KNE367" s="333"/>
      <c r="KNF367" s="223"/>
      <c r="KNG367" s="418"/>
      <c r="KNH367" s="418"/>
      <c r="KNI367" s="331"/>
      <c r="KNJ367" s="332"/>
      <c r="KNK367" s="418"/>
      <c r="KNL367" s="223"/>
      <c r="KNM367" s="223"/>
      <c r="KNN367" s="333"/>
      <c r="KNO367" s="333"/>
      <c r="KNP367" s="223"/>
      <c r="KNQ367" s="418"/>
      <c r="KNR367" s="418"/>
      <c r="KNS367" s="331"/>
      <c r="KNT367" s="332"/>
      <c r="KNU367" s="418"/>
      <c r="KNV367" s="223"/>
      <c r="KNW367" s="223"/>
      <c r="KNX367" s="333"/>
      <c r="KNY367" s="333"/>
      <c r="KNZ367" s="223"/>
      <c r="KOA367" s="418"/>
      <c r="KOB367" s="418"/>
      <c r="KOC367" s="331"/>
      <c r="KOD367" s="332"/>
      <c r="KOE367" s="418"/>
      <c r="KOF367" s="223"/>
      <c r="KOG367" s="223"/>
      <c r="KOH367" s="333"/>
      <c r="KOI367" s="333"/>
      <c r="KOJ367" s="223"/>
      <c r="KOK367" s="418"/>
      <c r="KOL367" s="418"/>
      <c r="KOM367" s="331"/>
      <c r="KON367" s="332"/>
      <c r="KOO367" s="418"/>
      <c r="KOP367" s="223"/>
      <c r="KOQ367" s="223"/>
      <c r="KOR367" s="333"/>
      <c r="KOS367" s="333"/>
      <c r="KOT367" s="223"/>
      <c r="KOU367" s="418"/>
      <c r="KOV367" s="418"/>
      <c r="KOW367" s="331"/>
      <c r="KOX367" s="332"/>
      <c r="KOY367" s="418"/>
      <c r="KOZ367" s="223"/>
      <c r="KPA367" s="223"/>
      <c r="KPB367" s="333"/>
      <c r="KPC367" s="333"/>
      <c r="KPD367" s="223"/>
      <c r="KPE367" s="418"/>
      <c r="KPF367" s="418"/>
      <c r="KPG367" s="331"/>
      <c r="KPH367" s="332"/>
      <c r="KPI367" s="418"/>
      <c r="KPJ367" s="223"/>
      <c r="KPK367" s="223"/>
      <c r="KPL367" s="333"/>
      <c r="KPM367" s="333"/>
      <c r="KPN367" s="223"/>
      <c r="KPO367" s="418"/>
      <c r="KPP367" s="418"/>
      <c r="KPQ367" s="331"/>
      <c r="KPR367" s="332"/>
      <c r="KPS367" s="418"/>
      <c r="KPT367" s="223"/>
      <c r="KPU367" s="223"/>
      <c r="KPV367" s="333"/>
      <c r="KPW367" s="333"/>
      <c r="KPX367" s="223"/>
      <c r="KPY367" s="418"/>
      <c r="KPZ367" s="418"/>
      <c r="KQA367" s="331"/>
      <c r="KQB367" s="332"/>
      <c r="KQC367" s="418"/>
      <c r="KQD367" s="223"/>
      <c r="KQE367" s="223"/>
      <c r="KQF367" s="333"/>
      <c r="KQG367" s="333"/>
      <c r="KQH367" s="223"/>
      <c r="KQI367" s="418"/>
      <c r="KQJ367" s="418"/>
      <c r="KQK367" s="331"/>
      <c r="KQL367" s="332"/>
      <c r="KQM367" s="418"/>
      <c r="KQN367" s="223"/>
      <c r="KQO367" s="223"/>
      <c r="KQP367" s="333"/>
      <c r="KQQ367" s="333"/>
      <c r="KQR367" s="223"/>
      <c r="KQS367" s="418"/>
      <c r="KQT367" s="418"/>
      <c r="KQU367" s="331"/>
      <c r="KQV367" s="332"/>
      <c r="KQW367" s="418"/>
      <c r="KQX367" s="223"/>
      <c r="KQY367" s="223"/>
      <c r="KQZ367" s="333"/>
      <c r="KRA367" s="333"/>
      <c r="KRB367" s="223"/>
      <c r="KRC367" s="418"/>
      <c r="KRD367" s="418"/>
      <c r="KRE367" s="331"/>
      <c r="KRF367" s="332"/>
      <c r="KRG367" s="418"/>
      <c r="KRH367" s="223"/>
      <c r="KRI367" s="223"/>
      <c r="KRJ367" s="333"/>
      <c r="KRK367" s="333"/>
      <c r="KRL367" s="223"/>
      <c r="KRM367" s="418"/>
      <c r="KRN367" s="418"/>
      <c r="KRO367" s="331"/>
      <c r="KRP367" s="332"/>
      <c r="KRQ367" s="418"/>
      <c r="KRR367" s="223"/>
      <c r="KRS367" s="223"/>
      <c r="KRT367" s="333"/>
      <c r="KRU367" s="333"/>
      <c r="KRV367" s="223"/>
      <c r="KRW367" s="418"/>
      <c r="KRX367" s="418"/>
      <c r="KRY367" s="331"/>
      <c r="KRZ367" s="332"/>
      <c r="KSA367" s="418"/>
      <c r="KSB367" s="223"/>
      <c r="KSC367" s="223"/>
      <c r="KSD367" s="333"/>
      <c r="KSE367" s="333"/>
      <c r="KSF367" s="223"/>
      <c r="KSG367" s="418"/>
      <c r="KSH367" s="418"/>
      <c r="KSI367" s="331"/>
      <c r="KSJ367" s="332"/>
      <c r="KSK367" s="418"/>
      <c r="KSL367" s="223"/>
      <c r="KSM367" s="223"/>
      <c r="KSN367" s="333"/>
      <c r="KSO367" s="333"/>
      <c r="KSP367" s="223"/>
      <c r="KSQ367" s="418"/>
      <c r="KSR367" s="418"/>
      <c r="KSS367" s="331"/>
      <c r="KST367" s="332"/>
      <c r="KSU367" s="418"/>
      <c r="KSV367" s="223"/>
      <c r="KSW367" s="223"/>
      <c r="KSX367" s="333"/>
      <c r="KSY367" s="333"/>
      <c r="KSZ367" s="223"/>
      <c r="KTA367" s="418"/>
      <c r="KTB367" s="418"/>
      <c r="KTC367" s="331"/>
      <c r="KTD367" s="332"/>
      <c r="KTE367" s="418"/>
      <c r="KTF367" s="223"/>
      <c r="KTG367" s="223"/>
      <c r="KTH367" s="333"/>
      <c r="KTI367" s="333"/>
      <c r="KTJ367" s="223"/>
      <c r="KTK367" s="418"/>
      <c r="KTL367" s="418"/>
      <c r="KTM367" s="331"/>
      <c r="KTN367" s="332"/>
      <c r="KTO367" s="418"/>
      <c r="KTP367" s="223"/>
      <c r="KTQ367" s="223"/>
      <c r="KTR367" s="333"/>
      <c r="KTS367" s="333"/>
      <c r="KTT367" s="223"/>
      <c r="KTU367" s="418"/>
      <c r="KTV367" s="418"/>
      <c r="KTW367" s="331"/>
      <c r="KTX367" s="332"/>
      <c r="KTY367" s="418"/>
      <c r="KTZ367" s="223"/>
      <c r="KUA367" s="223"/>
      <c r="KUB367" s="333"/>
      <c r="KUC367" s="333"/>
      <c r="KUD367" s="223"/>
      <c r="KUE367" s="418"/>
      <c r="KUF367" s="418"/>
      <c r="KUG367" s="331"/>
      <c r="KUH367" s="332"/>
      <c r="KUI367" s="418"/>
      <c r="KUJ367" s="223"/>
      <c r="KUK367" s="223"/>
      <c r="KUL367" s="333"/>
      <c r="KUM367" s="333"/>
      <c r="KUN367" s="223"/>
      <c r="KUO367" s="418"/>
      <c r="KUP367" s="418"/>
      <c r="KUQ367" s="331"/>
      <c r="KUR367" s="332"/>
      <c r="KUS367" s="418"/>
      <c r="KUT367" s="223"/>
      <c r="KUU367" s="223"/>
      <c r="KUV367" s="333"/>
      <c r="KUW367" s="333"/>
      <c r="KUX367" s="223"/>
      <c r="KUY367" s="418"/>
      <c r="KUZ367" s="418"/>
      <c r="KVA367" s="331"/>
      <c r="KVB367" s="332"/>
      <c r="KVC367" s="418"/>
      <c r="KVD367" s="223"/>
      <c r="KVE367" s="223"/>
      <c r="KVF367" s="333"/>
      <c r="KVG367" s="333"/>
      <c r="KVH367" s="223"/>
      <c r="KVI367" s="418"/>
      <c r="KVJ367" s="418"/>
      <c r="KVK367" s="331"/>
      <c r="KVL367" s="332"/>
      <c r="KVM367" s="418"/>
      <c r="KVN367" s="223"/>
      <c r="KVO367" s="223"/>
      <c r="KVP367" s="333"/>
      <c r="KVQ367" s="333"/>
      <c r="KVR367" s="223"/>
      <c r="KVS367" s="418"/>
      <c r="KVT367" s="418"/>
      <c r="KVU367" s="331"/>
      <c r="KVV367" s="332"/>
      <c r="KVW367" s="418"/>
      <c r="KVX367" s="223"/>
      <c r="KVY367" s="223"/>
      <c r="KVZ367" s="333"/>
      <c r="KWA367" s="333"/>
      <c r="KWB367" s="223"/>
      <c r="KWC367" s="418"/>
      <c r="KWD367" s="418"/>
      <c r="KWE367" s="331"/>
      <c r="KWF367" s="332"/>
      <c r="KWG367" s="418"/>
      <c r="KWH367" s="223"/>
      <c r="KWI367" s="223"/>
      <c r="KWJ367" s="333"/>
      <c r="KWK367" s="333"/>
      <c r="KWL367" s="223"/>
      <c r="KWM367" s="418"/>
      <c r="KWN367" s="418"/>
      <c r="KWO367" s="331"/>
      <c r="KWP367" s="332"/>
      <c r="KWQ367" s="418"/>
      <c r="KWR367" s="223"/>
      <c r="KWS367" s="223"/>
      <c r="KWT367" s="333"/>
      <c r="KWU367" s="333"/>
      <c r="KWV367" s="223"/>
      <c r="KWW367" s="418"/>
      <c r="KWX367" s="418"/>
      <c r="KWY367" s="331"/>
      <c r="KWZ367" s="332"/>
      <c r="KXA367" s="418"/>
      <c r="KXB367" s="223"/>
      <c r="KXC367" s="223"/>
      <c r="KXD367" s="333"/>
      <c r="KXE367" s="333"/>
      <c r="KXF367" s="223"/>
      <c r="KXG367" s="418"/>
      <c r="KXH367" s="418"/>
      <c r="KXI367" s="331"/>
      <c r="KXJ367" s="332"/>
      <c r="KXK367" s="418"/>
      <c r="KXL367" s="223"/>
      <c r="KXM367" s="223"/>
      <c r="KXN367" s="333"/>
      <c r="KXO367" s="333"/>
      <c r="KXP367" s="223"/>
      <c r="KXQ367" s="418"/>
      <c r="KXR367" s="418"/>
      <c r="KXS367" s="331"/>
      <c r="KXT367" s="332"/>
      <c r="KXU367" s="418"/>
      <c r="KXV367" s="223"/>
      <c r="KXW367" s="223"/>
      <c r="KXX367" s="333"/>
      <c r="KXY367" s="333"/>
      <c r="KXZ367" s="223"/>
      <c r="KYA367" s="418"/>
      <c r="KYB367" s="418"/>
      <c r="KYC367" s="331"/>
      <c r="KYD367" s="332"/>
      <c r="KYE367" s="418"/>
      <c r="KYF367" s="223"/>
      <c r="KYG367" s="223"/>
      <c r="KYH367" s="333"/>
      <c r="KYI367" s="333"/>
      <c r="KYJ367" s="223"/>
      <c r="KYK367" s="418"/>
      <c r="KYL367" s="418"/>
      <c r="KYM367" s="331"/>
      <c r="KYN367" s="332"/>
      <c r="KYO367" s="418"/>
      <c r="KYP367" s="223"/>
      <c r="KYQ367" s="223"/>
      <c r="KYR367" s="333"/>
      <c r="KYS367" s="333"/>
      <c r="KYT367" s="223"/>
      <c r="KYU367" s="418"/>
      <c r="KYV367" s="418"/>
      <c r="KYW367" s="331"/>
      <c r="KYX367" s="332"/>
      <c r="KYY367" s="418"/>
      <c r="KYZ367" s="223"/>
      <c r="KZA367" s="223"/>
      <c r="KZB367" s="333"/>
      <c r="KZC367" s="333"/>
      <c r="KZD367" s="223"/>
      <c r="KZE367" s="418"/>
      <c r="KZF367" s="418"/>
      <c r="KZG367" s="331"/>
      <c r="KZH367" s="332"/>
      <c r="KZI367" s="418"/>
      <c r="KZJ367" s="223"/>
      <c r="KZK367" s="223"/>
      <c r="KZL367" s="333"/>
      <c r="KZM367" s="333"/>
      <c r="KZN367" s="223"/>
      <c r="KZO367" s="418"/>
      <c r="KZP367" s="418"/>
      <c r="KZQ367" s="331"/>
      <c r="KZR367" s="332"/>
      <c r="KZS367" s="418"/>
      <c r="KZT367" s="223"/>
      <c r="KZU367" s="223"/>
      <c r="KZV367" s="333"/>
      <c r="KZW367" s="333"/>
      <c r="KZX367" s="223"/>
      <c r="KZY367" s="418"/>
      <c r="KZZ367" s="418"/>
      <c r="LAA367" s="331"/>
      <c r="LAB367" s="332"/>
      <c r="LAC367" s="418"/>
      <c r="LAD367" s="223"/>
      <c r="LAE367" s="223"/>
      <c r="LAF367" s="333"/>
      <c r="LAG367" s="333"/>
      <c r="LAH367" s="223"/>
      <c r="LAI367" s="418"/>
      <c r="LAJ367" s="418"/>
      <c r="LAK367" s="331"/>
      <c r="LAL367" s="332"/>
      <c r="LAM367" s="418"/>
      <c r="LAN367" s="223"/>
      <c r="LAO367" s="223"/>
      <c r="LAP367" s="333"/>
      <c r="LAQ367" s="333"/>
      <c r="LAR367" s="223"/>
      <c r="LAS367" s="418"/>
      <c r="LAT367" s="418"/>
      <c r="LAU367" s="331"/>
      <c r="LAV367" s="332"/>
      <c r="LAW367" s="418"/>
      <c r="LAX367" s="223"/>
      <c r="LAY367" s="223"/>
      <c r="LAZ367" s="333"/>
      <c r="LBA367" s="333"/>
      <c r="LBB367" s="223"/>
      <c r="LBC367" s="418"/>
      <c r="LBD367" s="418"/>
      <c r="LBE367" s="331"/>
      <c r="LBF367" s="332"/>
      <c r="LBG367" s="418"/>
      <c r="LBH367" s="223"/>
      <c r="LBI367" s="223"/>
      <c r="LBJ367" s="333"/>
      <c r="LBK367" s="333"/>
      <c r="LBL367" s="223"/>
      <c r="LBM367" s="418"/>
      <c r="LBN367" s="418"/>
      <c r="LBO367" s="331"/>
      <c r="LBP367" s="332"/>
      <c r="LBQ367" s="418"/>
      <c r="LBR367" s="223"/>
      <c r="LBS367" s="223"/>
      <c r="LBT367" s="333"/>
      <c r="LBU367" s="333"/>
      <c r="LBV367" s="223"/>
      <c r="LBW367" s="418"/>
      <c r="LBX367" s="418"/>
      <c r="LBY367" s="331"/>
      <c r="LBZ367" s="332"/>
      <c r="LCA367" s="418"/>
      <c r="LCB367" s="223"/>
      <c r="LCC367" s="223"/>
      <c r="LCD367" s="333"/>
      <c r="LCE367" s="333"/>
      <c r="LCF367" s="223"/>
      <c r="LCG367" s="418"/>
      <c r="LCH367" s="418"/>
      <c r="LCI367" s="331"/>
      <c r="LCJ367" s="332"/>
      <c r="LCK367" s="418"/>
      <c r="LCL367" s="223"/>
      <c r="LCM367" s="223"/>
      <c r="LCN367" s="333"/>
      <c r="LCO367" s="333"/>
      <c r="LCP367" s="223"/>
      <c r="LCQ367" s="418"/>
      <c r="LCR367" s="418"/>
      <c r="LCS367" s="331"/>
      <c r="LCT367" s="332"/>
      <c r="LCU367" s="418"/>
      <c r="LCV367" s="223"/>
      <c r="LCW367" s="223"/>
      <c r="LCX367" s="333"/>
      <c r="LCY367" s="333"/>
      <c r="LCZ367" s="223"/>
      <c r="LDA367" s="418"/>
      <c r="LDB367" s="418"/>
      <c r="LDC367" s="331"/>
      <c r="LDD367" s="332"/>
      <c r="LDE367" s="418"/>
      <c r="LDF367" s="223"/>
      <c r="LDG367" s="223"/>
      <c r="LDH367" s="333"/>
      <c r="LDI367" s="333"/>
      <c r="LDJ367" s="223"/>
      <c r="LDK367" s="418"/>
      <c r="LDL367" s="418"/>
      <c r="LDM367" s="331"/>
      <c r="LDN367" s="332"/>
      <c r="LDO367" s="418"/>
      <c r="LDP367" s="223"/>
      <c r="LDQ367" s="223"/>
      <c r="LDR367" s="333"/>
      <c r="LDS367" s="333"/>
      <c r="LDT367" s="223"/>
      <c r="LDU367" s="418"/>
      <c r="LDV367" s="418"/>
      <c r="LDW367" s="331"/>
      <c r="LDX367" s="332"/>
      <c r="LDY367" s="418"/>
      <c r="LDZ367" s="223"/>
      <c r="LEA367" s="223"/>
      <c r="LEB367" s="333"/>
      <c r="LEC367" s="333"/>
      <c r="LED367" s="223"/>
      <c r="LEE367" s="418"/>
      <c r="LEF367" s="418"/>
      <c r="LEG367" s="331"/>
      <c r="LEH367" s="332"/>
      <c r="LEI367" s="418"/>
      <c r="LEJ367" s="223"/>
      <c r="LEK367" s="223"/>
      <c r="LEL367" s="333"/>
      <c r="LEM367" s="333"/>
      <c r="LEN367" s="223"/>
      <c r="LEO367" s="418"/>
      <c r="LEP367" s="418"/>
      <c r="LEQ367" s="331"/>
      <c r="LER367" s="332"/>
      <c r="LES367" s="418"/>
      <c r="LET367" s="223"/>
      <c r="LEU367" s="223"/>
      <c r="LEV367" s="333"/>
      <c r="LEW367" s="333"/>
      <c r="LEX367" s="223"/>
      <c r="LEY367" s="418"/>
      <c r="LEZ367" s="418"/>
      <c r="LFA367" s="331"/>
      <c r="LFB367" s="332"/>
      <c r="LFC367" s="418"/>
      <c r="LFD367" s="223"/>
      <c r="LFE367" s="223"/>
      <c r="LFF367" s="333"/>
      <c r="LFG367" s="333"/>
      <c r="LFH367" s="223"/>
      <c r="LFI367" s="418"/>
      <c r="LFJ367" s="418"/>
      <c r="LFK367" s="331"/>
      <c r="LFL367" s="332"/>
      <c r="LFM367" s="418"/>
      <c r="LFN367" s="223"/>
      <c r="LFO367" s="223"/>
      <c r="LFP367" s="333"/>
      <c r="LFQ367" s="333"/>
      <c r="LFR367" s="223"/>
      <c r="LFS367" s="418"/>
      <c r="LFT367" s="418"/>
      <c r="LFU367" s="331"/>
      <c r="LFV367" s="332"/>
      <c r="LFW367" s="418"/>
      <c r="LFX367" s="223"/>
      <c r="LFY367" s="223"/>
      <c r="LFZ367" s="333"/>
      <c r="LGA367" s="333"/>
      <c r="LGB367" s="223"/>
      <c r="LGC367" s="418"/>
      <c r="LGD367" s="418"/>
      <c r="LGE367" s="331"/>
      <c r="LGF367" s="332"/>
      <c r="LGG367" s="418"/>
      <c r="LGH367" s="223"/>
      <c r="LGI367" s="223"/>
      <c r="LGJ367" s="333"/>
      <c r="LGK367" s="333"/>
      <c r="LGL367" s="223"/>
      <c r="LGM367" s="418"/>
      <c r="LGN367" s="418"/>
      <c r="LGO367" s="331"/>
      <c r="LGP367" s="332"/>
      <c r="LGQ367" s="418"/>
      <c r="LGR367" s="223"/>
      <c r="LGS367" s="223"/>
      <c r="LGT367" s="333"/>
      <c r="LGU367" s="333"/>
      <c r="LGV367" s="223"/>
      <c r="LGW367" s="418"/>
      <c r="LGX367" s="418"/>
      <c r="LGY367" s="331"/>
      <c r="LGZ367" s="332"/>
      <c r="LHA367" s="418"/>
      <c r="LHB367" s="223"/>
      <c r="LHC367" s="223"/>
      <c r="LHD367" s="333"/>
      <c r="LHE367" s="333"/>
      <c r="LHF367" s="223"/>
      <c r="LHG367" s="418"/>
      <c r="LHH367" s="418"/>
      <c r="LHI367" s="331"/>
      <c r="LHJ367" s="332"/>
      <c r="LHK367" s="418"/>
      <c r="LHL367" s="223"/>
      <c r="LHM367" s="223"/>
      <c r="LHN367" s="333"/>
      <c r="LHO367" s="333"/>
      <c r="LHP367" s="223"/>
      <c r="LHQ367" s="418"/>
      <c r="LHR367" s="418"/>
      <c r="LHS367" s="331"/>
      <c r="LHT367" s="332"/>
      <c r="LHU367" s="418"/>
      <c r="LHV367" s="223"/>
      <c r="LHW367" s="223"/>
      <c r="LHX367" s="333"/>
      <c r="LHY367" s="333"/>
      <c r="LHZ367" s="223"/>
      <c r="LIA367" s="418"/>
      <c r="LIB367" s="418"/>
      <c r="LIC367" s="331"/>
      <c r="LID367" s="332"/>
      <c r="LIE367" s="418"/>
      <c r="LIF367" s="223"/>
      <c r="LIG367" s="223"/>
      <c r="LIH367" s="333"/>
      <c r="LII367" s="333"/>
      <c r="LIJ367" s="223"/>
      <c r="LIK367" s="418"/>
      <c r="LIL367" s="418"/>
      <c r="LIM367" s="331"/>
      <c r="LIN367" s="332"/>
      <c r="LIO367" s="418"/>
      <c r="LIP367" s="223"/>
      <c r="LIQ367" s="223"/>
      <c r="LIR367" s="333"/>
      <c r="LIS367" s="333"/>
      <c r="LIT367" s="223"/>
      <c r="LIU367" s="418"/>
      <c r="LIV367" s="418"/>
      <c r="LIW367" s="331"/>
      <c r="LIX367" s="332"/>
      <c r="LIY367" s="418"/>
      <c r="LIZ367" s="223"/>
      <c r="LJA367" s="223"/>
      <c r="LJB367" s="333"/>
      <c r="LJC367" s="333"/>
      <c r="LJD367" s="223"/>
      <c r="LJE367" s="418"/>
      <c r="LJF367" s="418"/>
      <c r="LJG367" s="331"/>
      <c r="LJH367" s="332"/>
      <c r="LJI367" s="418"/>
      <c r="LJJ367" s="223"/>
      <c r="LJK367" s="223"/>
      <c r="LJL367" s="333"/>
      <c r="LJM367" s="333"/>
      <c r="LJN367" s="223"/>
      <c r="LJO367" s="418"/>
      <c r="LJP367" s="418"/>
      <c r="LJQ367" s="331"/>
      <c r="LJR367" s="332"/>
      <c r="LJS367" s="418"/>
      <c r="LJT367" s="223"/>
      <c r="LJU367" s="223"/>
      <c r="LJV367" s="333"/>
      <c r="LJW367" s="333"/>
      <c r="LJX367" s="223"/>
      <c r="LJY367" s="418"/>
      <c r="LJZ367" s="418"/>
      <c r="LKA367" s="331"/>
      <c r="LKB367" s="332"/>
      <c r="LKC367" s="418"/>
      <c r="LKD367" s="223"/>
      <c r="LKE367" s="223"/>
      <c r="LKF367" s="333"/>
      <c r="LKG367" s="333"/>
      <c r="LKH367" s="223"/>
      <c r="LKI367" s="418"/>
      <c r="LKJ367" s="418"/>
      <c r="LKK367" s="331"/>
      <c r="LKL367" s="332"/>
      <c r="LKM367" s="418"/>
      <c r="LKN367" s="223"/>
      <c r="LKO367" s="223"/>
      <c r="LKP367" s="333"/>
      <c r="LKQ367" s="333"/>
      <c r="LKR367" s="223"/>
      <c r="LKS367" s="418"/>
      <c r="LKT367" s="418"/>
      <c r="LKU367" s="331"/>
      <c r="LKV367" s="332"/>
      <c r="LKW367" s="418"/>
      <c r="LKX367" s="223"/>
      <c r="LKY367" s="223"/>
      <c r="LKZ367" s="333"/>
      <c r="LLA367" s="333"/>
      <c r="LLB367" s="223"/>
      <c r="LLC367" s="418"/>
      <c r="LLD367" s="418"/>
      <c r="LLE367" s="331"/>
      <c r="LLF367" s="332"/>
      <c r="LLG367" s="418"/>
      <c r="LLH367" s="223"/>
      <c r="LLI367" s="223"/>
      <c r="LLJ367" s="333"/>
      <c r="LLK367" s="333"/>
      <c r="LLL367" s="223"/>
      <c r="LLM367" s="418"/>
      <c r="LLN367" s="418"/>
      <c r="LLO367" s="331"/>
      <c r="LLP367" s="332"/>
      <c r="LLQ367" s="418"/>
      <c r="LLR367" s="223"/>
      <c r="LLS367" s="223"/>
      <c r="LLT367" s="333"/>
      <c r="LLU367" s="333"/>
      <c r="LLV367" s="223"/>
      <c r="LLW367" s="418"/>
      <c r="LLX367" s="418"/>
      <c r="LLY367" s="331"/>
      <c r="LLZ367" s="332"/>
      <c r="LMA367" s="418"/>
      <c r="LMB367" s="223"/>
      <c r="LMC367" s="223"/>
      <c r="LMD367" s="333"/>
      <c r="LME367" s="333"/>
      <c r="LMF367" s="223"/>
      <c r="LMG367" s="418"/>
      <c r="LMH367" s="418"/>
      <c r="LMI367" s="331"/>
      <c r="LMJ367" s="332"/>
      <c r="LMK367" s="418"/>
      <c r="LML367" s="223"/>
      <c r="LMM367" s="223"/>
      <c r="LMN367" s="333"/>
      <c r="LMO367" s="333"/>
      <c r="LMP367" s="223"/>
      <c r="LMQ367" s="418"/>
      <c r="LMR367" s="418"/>
      <c r="LMS367" s="331"/>
      <c r="LMT367" s="332"/>
      <c r="LMU367" s="418"/>
      <c r="LMV367" s="223"/>
      <c r="LMW367" s="223"/>
      <c r="LMX367" s="333"/>
      <c r="LMY367" s="333"/>
      <c r="LMZ367" s="223"/>
      <c r="LNA367" s="418"/>
      <c r="LNB367" s="418"/>
      <c r="LNC367" s="331"/>
      <c r="LND367" s="332"/>
      <c r="LNE367" s="418"/>
      <c r="LNF367" s="223"/>
      <c r="LNG367" s="223"/>
      <c r="LNH367" s="333"/>
      <c r="LNI367" s="333"/>
      <c r="LNJ367" s="223"/>
      <c r="LNK367" s="418"/>
      <c r="LNL367" s="418"/>
      <c r="LNM367" s="331"/>
      <c r="LNN367" s="332"/>
      <c r="LNO367" s="418"/>
      <c r="LNP367" s="223"/>
      <c r="LNQ367" s="223"/>
      <c r="LNR367" s="333"/>
      <c r="LNS367" s="333"/>
      <c r="LNT367" s="223"/>
      <c r="LNU367" s="418"/>
      <c r="LNV367" s="418"/>
      <c r="LNW367" s="331"/>
      <c r="LNX367" s="332"/>
      <c r="LNY367" s="418"/>
      <c r="LNZ367" s="223"/>
      <c r="LOA367" s="223"/>
      <c r="LOB367" s="333"/>
      <c r="LOC367" s="333"/>
      <c r="LOD367" s="223"/>
      <c r="LOE367" s="418"/>
      <c r="LOF367" s="418"/>
      <c r="LOG367" s="331"/>
      <c r="LOH367" s="332"/>
      <c r="LOI367" s="418"/>
      <c r="LOJ367" s="223"/>
      <c r="LOK367" s="223"/>
      <c r="LOL367" s="333"/>
      <c r="LOM367" s="333"/>
      <c r="LON367" s="223"/>
      <c r="LOO367" s="418"/>
      <c r="LOP367" s="418"/>
      <c r="LOQ367" s="331"/>
      <c r="LOR367" s="332"/>
      <c r="LOS367" s="418"/>
      <c r="LOT367" s="223"/>
      <c r="LOU367" s="223"/>
      <c r="LOV367" s="333"/>
      <c r="LOW367" s="333"/>
      <c r="LOX367" s="223"/>
      <c r="LOY367" s="418"/>
      <c r="LOZ367" s="418"/>
      <c r="LPA367" s="331"/>
      <c r="LPB367" s="332"/>
      <c r="LPC367" s="418"/>
      <c r="LPD367" s="223"/>
      <c r="LPE367" s="223"/>
      <c r="LPF367" s="333"/>
      <c r="LPG367" s="333"/>
      <c r="LPH367" s="223"/>
      <c r="LPI367" s="418"/>
      <c r="LPJ367" s="418"/>
      <c r="LPK367" s="331"/>
      <c r="LPL367" s="332"/>
      <c r="LPM367" s="418"/>
      <c r="LPN367" s="223"/>
      <c r="LPO367" s="223"/>
      <c r="LPP367" s="333"/>
      <c r="LPQ367" s="333"/>
      <c r="LPR367" s="223"/>
      <c r="LPS367" s="418"/>
      <c r="LPT367" s="418"/>
      <c r="LPU367" s="331"/>
      <c r="LPV367" s="332"/>
      <c r="LPW367" s="418"/>
      <c r="LPX367" s="223"/>
      <c r="LPY367" s="223"/>
      <c r="LPZ367" s="333"/>
      <c r="LQA367" s="333"/>
      <c r="LQB367" s="223"/>
      <c r="LQC367" s="418"/>
      <c r="LQD367" s="418"/>
      <c r="LQE367" s="331"/>
      <c r="LQF367" s="332"/>
      <c r="LQG367" s="418"/>
      <c r="LQH367" s="223"/>
      <c r="LQI367" s="223"/>
      <c r="LQJ367" s="333"/>
      <c r="LQK367" s="333"/>
      <c r="LQL367" s="223"/>
      <c r="LQM367" s="418"/>
      <c r="LQN367" s="418"/>
      <c r="LQO367" s="331"/>
      <c r="LQP367" s="332"/>
      <c r="LQQ367" s="418"/>
      <c r="LQR367" s="223"/>
      <c r="LQS367" s="223"/>
      <c r="LQT367" s="333"/>
      <c r="LQU367" s="333"/>
      <c r="LQV367" s="223"/>
      <c r="LQW367" s="418"/>
      <c r="LQX367" s="418"/>
      <c r="LQY367" s="331"/>
      <c r="LQZ367" s="332"/>
      <c r="LRA367" s="418"/>
      <c r="LRB367" s="223"/>
      <c r="LRC367" s="223"/>
      <c r="LRD367" s="333"/>
      <c r="LRE367" s="333"/>
      <c r="LRF367" s="223"/>
      <c r="LRG367" s="418"/>
      <c r="LRH367" s="418"/>
      <c r="LRI367" s="331"/>
      <c r="LRJ367" s="332"/>
      <c r="LRK367" s="418"/>
      <c r="LRL367" s="223"/>
      <c r="LRM367" s="223"/>
      <c r="LRN367" s="333"/>
      <c r="LRO367" s="333"/>
      <c r="LRP367" s="223"/>
      <c r="LRQ367" s="418"/>
      <c r="LRR367" s="418"/>
      <c r="LRS367" s="331"/>
      <c r="LRT367" s="332"/>
      <c r="LRU367" s="418"/>
      <c r="LRV367" s="223"/>
      <c r="LRW367" s="223"/>
      <c r="LRX367" s="333"/>
      <c r="LRY367" s="333"/>
      <c r="LRZ367" s="223"/>
      <c r="LSA367" s="418"/>
      <c r="LSB367" s="418"/>
      <c r="LSC367" s="331"/>
      <c r="LSD367" s="332"/>
      <c r="LSE367" s="418"/>
      <c r="LSF367" s="223"/>
      <c r="LSG367" s="223"/>
      <c r="LSH367" s="333"/>
      <c r="LSI367" s="333"/>
      <c r="LSJ367" s="223"/>
      <c r="LSK367" s="418"/>
      <c r="LSL367" s="418"/>
      <c r="LSM367" s="331"/>
      <c r="LSN367" s="332"/>
      <c r="LSO367" s="418"/>
      <c r="LSP367" s="223"/>
      <c r="LSQ367" s="223"/>
      <c r="LSR367" s="333"/>
      <c r="LSS367" s="333"/>
      <c r="LST367" s="223"/>
      <c r="LSU367" s="418"/>
      <c r="LSV367" s="418"/>
      <c r="LSW367" s="331"/>
      <c r="LSX367" s="332"/>
      <c r="LSY367" s="418"/>
      <c r="LSZ367" s="223"/>
      <c r="LTA367" s="223"/>
      <c r="LTB367" s="333"/>
      <c r="LTC367" s="333"/>
      <c r="LTD367" s="223"/>
      <c r="LTE367" s="418"/>
      <c r="LTF367" s="418"/>
      <c r="LTG367" s="331"/>
      <c r="LTH367" s="332"/>
      <c r="LTI367" s="418"/>
      <c r="LTJ367" s="223"/>
      <c r="LTK367" s="223"/>
      <c r="LTL367" s="333"/>
      <c r="LTM367" s="333"/>
      <c r="LTN367" s="223"/>
      <c r="LTO367" s="418"/>
      <c r="LTP367" s="418"/>
      <c r="LTQ367" s="331"/>
      <c r="LTR367" s="332"/>
      <c r="LTS367" s="418"/>
      <c r="LTT367" s="223"/>
      <c r="LTU367" s="223"/>
      <c r="LTV367" s="333"/>
      <c r="LTW367" s="333"/>
      <c r="LTX367" s="223"/>
      <c r="LTY367" s="418"/>
      <c r="LTZ367" s="418"/>
      <c r="LUA367" s="331"/>
      <c r="LUB367" s="332"/>
      <c r="LUC367" s="418"/>
      <c r="LUD367" s="223"/>
      <c r="LUE367" s="223"/>
      <c r="LUF367" s="333"/>
      <c r="LUG367" s="333"/>
      <c r="LUH367" s="223"/>
      <c r="LUI367" s="418"/>
      <c r="LUJ367" s="418"/>
      <c r="LUK367" s="331"/>
      <c r="LUL367" s="332"/>
      <c r="LUM367" s="418"/>
      <c r="LUN367" s="223"/>
      <c r="LUO367" s="223"/>
      <c r="LUP367" s="333"/>
      <c r="LUQ367" s="333"/>
      <c r="LUR367" s="223"/>
      <c r="LUS367" s="418"/>
      <c r="LUT367" s="418"/>
      <c r="LUU367" s="331"/>
      <c r="LUV367" s="332"/>
      <c r="LUW367" s="418"/>
      <c r="LUX367" s="223"/>
      <c r="LUY367" s="223"/>
      <c r="LUZ367" s="333"/>
      <c r="LVA367" s="333"/>
      <c r="LVB367" s="223"/>
      <c r="LVC367" s="418"/>
      <c r="LVD367" s="418"/>
      <c r="LVE367" s="331"/>
      <c r="LVF367" s="332"/>
      <c r="LVG367" s="418"/>
      <c r="LVH367" s="223"/>
      <c r="LVI367" s="223"/>
      <c r="LVJ367" s="333"/>
      <c r="LVK367" s="333"/>
      <c r="LVL367" s="223"/>
      <c r="LVM367" s="418"/>
      <c r="LVN367" s="418"/>
      <c r="LVO367" s="331"/>
      <c r="LVP367" s="332"/>
      <c r="LVQ367" s="418"/>
      <c r="LVR367" s="223"/>
      <c r="LVS367" s="223"/>
      <c r="LVT367" s="333"/>
      <c r="LVU367" s="333"/>
      <c r="LVV367" s="223"/>
      <c r="LVW367" s="418"/>
      <c r="LVX367" s="418"/>
      <c r="LVY367" s="331"/>
      <c r="LVZ367" s="332"/>
      <c r="LWA367" s="418"/>
      <c r="LWB367" s="223"/>
      <c r="LWC367" s="223"/>
      <c r="LWD367" s="333"/>
      <c r="LWE367" s="333"/>
      <c r="LWF367" s="223"/>
      <c r="LWG367" s="418"/>
      <c r="LWH367" s="418"/>
      <c r="LWI367" s="331"/>
      <c r="LWJ367" s="332"/>
      <c r="LWK367" s="418"/>
      <c r="LWL367" s="223"/>
      <c r="LWM367" s="223"/>
      <c r="LWN367" s="333"/>
      <c r="LWO367" s="333"/>
      <c r="LWP367" s="223"/>
      <c r="LWQ367" s="418"/>
      <c r="LWR367" s="418"/>
      <c r="LWS367" s="331"/>
      <c r="LWT367" s="332"/>
      <c r="LWU367" s="418"/>
      <c r="LWV367" s="223"/>
      <c r="LWW367" s="223"/>
      <c r="LWX367" s="333"/>
      <c r="LWY367" s="333"/>
      <c r="LWZ367" s="223"/>
      <c r="LXA367" s="418"/>
      <c r="LXB367" s="418"/>
      <c r="LXC367" s="331"/>
      <c r="LXD367" s="332"/>
      <c r="LXE367" s="418"/>
      <c r="LXF367" s="223"/>
      <c r="LXG367" s="223"/>
      <c r="LXH367" s="333"/>
      <c r="LXI367" s="333"/>
      <c r="LXJ367" s="223"/>
      <c r="LXK367" s="418"/>
      <c r="LXL367" s="418"/>
      <c r="LXM367" s="331"/>
      <c r="LXN367" s="332"/>
      <c r="LXO367" s="418"/>
      <c r="LXP367" s="223"/>
      <c r="LXQ367" s="223"/>
      <c r="LXR367" s="333"/>
      <c r="LXS367" s="333"/>
      <c r="LXT367" s="223"/>
      <c r="LXU367" s="418"/>
      <c r="LXV367" s="418"/>
      <c r="LXW367" s="331"/>
      <c r="LXX367" s="332"/>
      <c r="LXY367" s="418"/>
      <c r="LXZ367" s="223"/>
      <c r="LYA367" s="223"/>
      <c r="LYB367" s="333"/>
      <c r="LYC367" s="333"/>
      <c r="LYD367" s="223"/>
      <c r="LYE367" s="418"/>
      <c r="LYF367" s="418"/>
      <c r="LYG367" s="331"/>
      <c r="LYH367" s="332"/>
      <c r="LYI367" s="418"/>
      <c r="LYJ367" s="223"/>
      <c r="LYK367" s="223"/>
      <c r="LYL367" s="333"/>
      <c r="LYM367" s="333"/>
      <c r="LYN367" s="223"/>
      <c r="LYO367" s="418"/>
      <c r="LYP367" s="418"/>
      <c r="LYQ367" s="331"/>
      <c r="LYR367" s="332"/>
      <c r="LYS367" s="418"/>
      <c r="LYT367" s="223"/>
      <c r="LYU367" s="223"/>
      <c r="LYV367" s="333"/>
      <c r="LYW367" s="333"/>
      <c r="LYX367" s="223"/>
      <c r="LYY367" s="418"/>
      <c r="LYZ367" s="418"/>
      <c r="LZA367" s="331"/>
      <c r="LZB367" s="332"/>
      <c r="LZC367" s="418"/>
      <c r="LZD367" s="223"/>
      <c r="LZE367" s="223"/>
      <c r="LZF367" s="333"/>
      <c r="LZG367" s="333"/>
      <c r="LZH367" s="223"/>
      <c r="LZI367" s="418"/>
      <c r="LZJ367" s="418"/>
      <c r="LZK367" s="331"/>
      <c r="LZL367" s="332"/>
      <c r="LZM367" s="418"/>
      <c r="LZN367" s="223"/>
      <c r="LZO367" s="223"/>
      <c r="LZP367" s="333"/>
      <c r="LZQ367" s="333"/>
      <c r="LZR367" s="223"/>
      <c r="LZS367" s="418"/>
      <c r="LZT367" s="418"/>
      <c r="LZU367" s="331"/>
      <c r="LZV367" s="332"/>
      <c r="LZW367" s="418"/>
      <c r="LZX367" s="223"/>
      <c r="LZY367" s="223"/>
      <c r="LZZ367" s="333"/>
      <c r="MAA367" s="333"/>
      <c r="MAB367" s="223"/>
      <c r="MAC367" s="418"/>
      <c r="MAD367" s="418"/>
      <c r="MAE367" s="331"/>
      <c r="MAF367" s="332"/>
      <c r="MAG367" s="418"/>
      <c r="MAH367" s="223"/>
      <c r="MAI367" s="223"/>
      <c r="MAJ367" s="333"/>
      <c r="MAK367" s="333"/>
      <c r="MAL367" s="223"/>
      <c r="MAM367" s="418"/>
      <c r="MAN367" s="418"/>
      <c r="MAO367" s="331"/>
      <c r="MAP367" s="332"/>
      <c r="MAQ367" s="418"/>
      <c r="MAR367" s="223"/>
      <c r="MAS367" s="223"/>
      <c r="MAT367" s="333"/>
      <c r="MAU367" s="333"/>
      <c r="MAV367" s="223"/>
      <c r="MAW367" s="418"/>
      <c r="MAX367" s="418"/>
      <c r="MAY367" s="331"/>
      <c r="MAZ367" s="332"/>
      <c r="MBA367" s="418"/>
      <c r="MBB367" s="223"/>
      <c r="MBC367" s="223"/>
      <c r="MBD367" s="333"/>
      <c r="MBE367" s="333"/>
      <c r="MBF367" s="223"/>
      <c r="MBG367" s="418"/>
      <c r="MBH367" s="418"/>
      <c r="MBI367" s="331"/>
      <c r="MBJ367" s="332"/>
      <c r="MBK367" s="418"/>
      <c r="MBL367" s="223"/>
      <c r="MBM367" s="223"/>
      <c r="MBN367" s="333"/>
      <c r="MBO367" s="333"/>
      <c r="MBP367" s="223"/>
      <c r="MBQ367" s="418"/>
      <c r="MBR367" s="418"/>
      <c r="MBS367" s="331"/>
      <c r="MBT367" s="332"/>
      <c r="MBU367" s="418"/>
      <c r="MBV367" s="223"/>
      <c r="MBW367" s="223"/>
      <c r="MBX367" s="333"/>
      <c r="MBY367" s="333"/>
      <c r="MBZ367" s="223"/>
      <c r="MCA367" s="418"/>
      <c r="MCB367" s="418"/>
      <c r="MCC367" s="331"/>
      <c r="MCD367" s="332"/>
      <c r="MCE367" s="418"/>
      <c r="MCF367" s="223"/>
      <c r="MCG367" s="223"/>
      <c r="MCH367" s="333"/>
      <c r="MCI367" s="333"/>
      <c r="MCJ367" s="223"/>
      <c r="MCK367" s="418"/>
      <c r="MCL367" s="418"/>
      <c r="MCM367" s="331"/>
      <c r="MCN367" s="332"/>
      <c r="MCO367" s="418"/>
      <c r="MCP367" s="223"/>
      <c r="MCQ367" s="223"/>
      <c r="MCR367" s="333"/>
      <c r="MCS367" s="333"/>
      <c r="MCT367" s="223"/>
      <c r="MCU367" s="418"/>
      <c r="MCV367" s="418"/>
      <c r="MCW367" s="331"/>
      <c r="MCX367" s="332"/>
      <c r="MCY367" s="418"/>
      <c r="MCZ367" s="223"/>
      <c r="MDA367" s="223"/>
      <c r="MDB367" s="333"/>
      <c r="MDC367" s="333"/>
      <c r="MDD367" s="223"/>
      <c r="MDE367" s="418"/>
      <c r="MDF367" s="418"/>
      <c r="MDG367" s="331"/>
      <c r="MDH367" s="332"/>
      <c r="MDI367" s="418"/>
      <c r="MDJ367" s="223"/>
      <c r="MDK367" s="223"/>
      <c r="MDL367" s="333"/>
      <c r="MDM367" s="333"/>
      <c r="MDN367" s="223"/>
      <c r="MDO367" s="418"/>
      <c r="MDP367" s="418"/>
      <c r="MDQ367" s="331"/>
      <c r="MDR367" s="332"/>
      <c r="MDS367" s="418"/>
      <c r="MDT367" s="223"/>
      <c r="MDU367" s="223"/>
      <c r="MDV367" s="333"/>
      <c r="MDW367" s="333"/>
      <c r="MDX367" s="223"/>
      <c r="MDY367" s="418"/>
      <c r="MDZ367" s="418"/>
      <c r="MEA367" s="331"/>
      <c r="MEB367" s="332"/>
      <c r="MEC367" s="418"/>
      <c r="MED367" s="223"/>
      <c r="MEE367" s="223"/>
      <c r="MEF367" s="333"/>
      <c r="MEG367" s="333"/>
      <c r="MEH367" s="223"/>
      <c r="MEI367" s="418"/>
      <c r="MEJ367" s="418"/>
      <c r="MEK367" s="331"/>
      <c r="MEL367" s="332"/>
      <c r="MEM367" s="418"/>
      <c r="MEN367" s="223"/>
      <c r="MEO367" s="223"/>
      <c r="MEP367" s="333"/>
      <c r="MEQ367" s="333"/>
      <c r="MER367" s="223"/>
      <c r="MES367" s="418"/>
      <c r="MET367" s="418"/>
      <c r="MEU367" s="331"/>
      <c r="MEV367" s="332"/>
      <c r="MEW367" s="418"/>
      <c r="MEX367" s="223"/>
      <c r="MEY367" s="223"/>
      <c r="MEZ367" s="333"/>
      <c r="MFA367" s="333"/>
      <c r="MFB367" s="223"/>
      <c r="MFC367" s="418"/>
      <c r="MFD367" s="418"/>
      <c r="MFE367" s="331"/>
      <c r="MFF367" s="332"/>
      <c r="MFG367" s="418"/>
      <c r="MFH367" s="223"/>
      <c r="MFI367" s="223"/>
      <c r="MFJ367" s="333"/>
      <c r="MFK367" s="333"/>
      <c r="MFL367" s="223"/>
      <c r="MFM367" s="418"/>
      <c r="MFN367" s="418"/>
      <c r="MFO367" s="331"/>
      <c r="MFP367" s="332"/>
      <c r="MFQ367" s="418"/>
      <c r="MFR367" s="223"/>
      <c r="MFS367" s="223"/>
      <c r="MFT367" s="333"/>
      <c r="MFU367" s="333"/>
      <c r="MFV367" s="223"/>
      <c r="MFW367" s="418"/>
      <c r="MFX367" s="418"/>
      <c r="MFY367" s="331"/>
      <c r="MFZ367" s="332"/>
      <c r="MGA367" s="418"/>
      <c r="MGB367" s="223"/>
      <c r="MGC367" s="223"/>
      <c r="MGD367" s="333"/>
      <c r="MGE367" s="333"/>
      <c r="MGF367" s="223"/>
      <c r="MGG367" s="418"/>
      <c r="MGH367" s="418"/>
      <c r="MGI367" s="331"/>
      <c r="MGJ367" s="332"/>
      <c r="MGK367" s="418"/>
      <c r="MGL367" s="223"/>
      <c r="MGM367" s="223"/>
      <c r="MGN367" s="333"/>
      <c r="MGO367" s="333"/>
      <c r="MGP367" s="223"/>
      <c r="MGQ367" s="418"/>
      <c r="MGR367" s="418"/>
      <c r="MGS367" s="331"/>
      <c r="MGT367" s="332"/>
      <c r="MGU367" s="418"/>
      <c r="MGV367" s="223"/>
      <c r="MGW367" s="223"/>
      <c r="MGX367" s="333"/>
      <c r="MGY367" s="333"/>
      <c r="MGZ367" s="223"/>
      <c r="MHA367" s="418"/>
      <c r="MHB367" s="418"/>
      <c r="MHC367" s="331"/>
      <c r="MHD367" s="332"/>
      <c r="MHE367" s="418"/>
      <c r="MHF367" s="223"/>
      <c r="MHG367" s="223"/>
      <c r="MHH367" s="333"/>
      <c r="MHI367" s="333"/>
      <c r="MHJ367" s="223"/>
      <c r="MHK367" s="418"/>
      <c r="MHL367" s="418"/>
      <c r="MHM367" s="331"/>
      <c r="MHN367" s="332"/>
      <c r="MHO367" s="418"/>
      <c r="MHP367" s="223"/>
      <c r="MHQ367" s="223"/>
      <c r="MHR367" s="333"/>
      <c r="MHS367" s="333"/>
      <c r="MHT367" s="223"/>
      <c r="MHU367" s="418"/>
      <c r="MHV367" s="418"/>
      <c r="MHW367" s="331"/>
      <c r="MHX367" s="332"/>
      <c r="MHY367" s="418"/>
      <c r="MHZ367" s="223"/>
      <c r="MIA367" s="223"/>
      <c r="MIB367" s="333"/>
      <c r="MIC367" s="333"/>
      <c r="MID367" s="223"/>
      <c r="MIE367" s="418"/>
      <c r="MIF367" s="418"/>
      <c r="MIG367" s="331"/>
      <c r="MIH367" s="332"/>
      <c r="MII367" s="418"/>
      <c r="MIJ367" s="223"/>
      <c r="MIK367" s="223"/>
      <c r="MIL367" s="333"/>
      <c r="MIM367" s="333"/>
      <c r="MIN367" s="223"/>
      <c r="MIO367" s="418"/>
      <c r="MIP367" s="418"/>
      <c r="MIQ367" s="331"/>
      <c r="MIR367" s="332"/>
      <c r="MIS367" s="418"/>
      <c r="MIT367" s="223"/>
      <c r="MIU367" s="223"/>
      <c r="MIV367" s="333"/>
      <c r="MIW367" s="333"/>
      <c r="MIX367" s="223"/>
      <c r="MIY367" s="418"/>
      <c r="MIZ367" s="418"/>
      <c r="MJA367" s="331"/>
      <c r="MJB367" s="332"/>
      <c r="MJC367" s="418"/>
      <c r="MJD367" s="223"/>
      <c r="MJE367" s="223"/>
      <c r="MJF367" s="333"/>
      <c r="MJG367" s="333"/>
      <c r="MJH367" s="223"/>
      <c r="MJI367" s="418"/>
      <c r="MJJ367" s="418"/>
      <c r="MJK367" s="331"/>
      <c r="MJL367" s="332"/>
      <c r="MJM367" s="418"/>
      <c r="MJN367" s="223"/>
      <c r="MJO367" s="223"/>
      <c r="MJP367" s="333"/>
      <c r="MJQ367" s="333"/>
      <c r="MJR367" s="223"/>
      <c r="MJS367" s="418"/>
      <c r="MJT367" s="418"/>
      <c r="MJU367" s="331"/>
      <c r="MJV367" s="332"/>
      <c r="MJW367" s="418"/>
      <c r="MJX367" s="223"/>
      <c r="MJY367" s="223"/>
      <c r="MJZ367" s="333"/>
      <c r="MKA367" s="333"/>
      <c r="MKB367" s="223"/>
      <c r="MKC367" s="418"/>
      <c r="MKD367" s="418"/>
      <c r="MKE367" s="331"/>
      <c r="MKF367" s="332"/>
      <c r="MKG367" s="418"/>
      <c r="MKH367" s="223"/>
      <c r="MKI367" s="223"/>
      <c r="MKJ367" s="333"/>
      <c r="MKK367" s="333"/>
      <c r="MKL367" s="223"/>
      <c r="MKM367" s="418"/>
      <c r="MKN367" s="418"/>
      <c r="MKO367" s="331"/>
      <c r="MKP367" s="332"/>
      <c r="MKQ367" s="418"/>
      <c r="MKR367" s="223"/>
      <c r="MKS367" s="223"/>
      <c r="MKT367" s="333"/>
      <c r="MKU367" s="333"/>
      <c r="MKV367" s="223"/>
      <c r="MKW367" s="418"/>
      <c r="MKX367" s="418"/>
      <c r="MKY367" s="331"/>
      <c r="MKZ367" s="332"/>
      <c r="MLA367" s="418"/>
      <c r="MLB367" s="223"/>
      <c r="MLC367" s="223"/>
      <c r="MLD367" s="333"/>
      <c r="MLE367" s="333"/>
      <c r="MLF367" s="223"/>
      <c r="MLG367" s="418"/>
      <c r="MLH367" s="418"/>
      <c r="MLI367" s="331"/>
      <c r="MLJ367" s="332"/>
      <c r="MLK367" s="418"/>
      <c r="MLL367" s="223"/>
      <c r="MLM367" s="223"/>
      <c r="MLN367" s="333"/>
      <c r="MLO367" s="333"/>
      <c r="MLP367" s="223"/>
      <c r="MLQ367" s="418"/>
      <c r="MLR367" s="418"/>
      <c r="MLS367" s="331"/>
      <c r="MLT367" s="332"/>
      <c r="MLU367" s="418"/>
      <c r="MLV367" s="223"/>
      <c r="MLW367" s="223"/>
      <c r="MLX367" s="333"/>
      <c r="MLY367" s="333"/>
      <c r="MLZ367" s="223"/>
      <c r="MMA367" s="418"/>
      <c r="MMB367" s="418"/>
      <c r="MMC367" s="331"/>
      <c r="MMD367" s="332"/>
      <c r="MME367" s="418"/>
      <c r="MMF367" s="223"/>
      <c r="MMG367" s="223"/>
      <c r="MMH367" s="333"/>
      <c r="MMI367" s="333"/>
      <c r="MMJ367" s="223"/>
      <c r="MMK367" s="418"/>
      <c r="MML367" s="418"/>
      <c r="MMM367" s="331"/>
      <c r="MMN367" s="332"/>
      <c r="MMO367" s="418"/>
      <c r="MMP367" s="223"/>
      <c r="MMQ367" s="223"/>
      <c r="MMR367" s="333"/>
      <c r="MMS367" s="333"/>
      <c r="MMT367" s="223"/>
      <c r="MMU367" s="418"/>
      <c r="MMV367" s="418"/>
      <c r="MMW367" s="331"/>
      <c r="MMX367" s="332"/>
      <c r="MMY367" s="418"/>
      <c r="MMZ367" s="223"/>
      <c r="MNA367" s="223"/>
      <c r="MNB367" s="333"/>
      <c r="MNC367" s="333"/>
      <c r="MND367" s="223"/>
      <c r="MNE367" s="418"/>
      <c r="MNF367" s="418"/>
      <c r="MNG367" s="331"/>
      <c r="MNH367" s="332"/>
      <c r="MNI367" s="418"/>
      <c r="MNJ367" s="223"/>
      <c r="MNK367" s="223"/>
      <c r="MNL367" s="333"/>
      <c r="MNM367" s="333"/>
      <c r="MNN367" s="223"/>
      <c r="MNO367" s="418"/>
      <c r="MNP367" s="418"/>
      <c r="MNQ367" s="331"/>
      <c r="MNR367" s="332"/>
      <c r="MNS367" s="418"/>
      <c r="MNT367" s="223"/>
      <c r="MNU367" s="223"/>
      <c r="MNV367" s="333"/>
      <c r="MNW367" s="333"/>
      <c r="MNX367" s="223"/>
      <c r="MNY367" s="418"/>
      <c r="MNZ367" s="418"/>
      <c r="MOA367" s="331"/>
      <c r="MOB367" s="332"/>
      <c r="MOC367" s="418"/>
      <c r="MOD367" s="223"/>
      <c r="MOE367" s="223"/>
      <c r="MOF367" s="333"/>
      <c r="MOG367" s="333"/>
      <c r="MOH367" s="223"/>
      <c r="MOI367" s="418"/>
      <c r="MOJ367" s="418"/>
      <c r="MOK367" s="331"/>
      <c r="MOL367" s="332"/>
      <c r="MOM367" s="418"/>
      <c r="MON367" s="223"/>
      <c r="MOO367" s="223"/>
      <c r="MOP367" s="333"/>
      <c r="MOQ367" s="333"/>
      <c r="MOR367" s="223"/>
      <c r="MOS367" s="418"/>
      <c r="MOT367" s="418"/>
      <c r="MOU367" s="331"/>
      <c r="MOV367" s="332"/>
      <c r="MOW367" s="418"/>
      <c r="MOX367" s="223"/>
      <c r="MOY367" s="223"/>
      <c r="MOZ367" s="333"/>
      <c r="MPA367" s="333"/>
      <c r="MPB367" s="223"/>
      <c r="MPC367" s="418"/>
      <c r="MPD367" s="418"/>
      <c r="MPE367" s="331"/>
      <c r="MPF367" s="332"/>
      <c r="MPG367" s="418"/>
      <c r="MPH367" s="223"/>
      <c r="MPI367" s="223"/>
      <c r="MPJ367" s="333"/>
      <c r="MPK367" s="333"/>
      <c r="MPL367" s="223"/>
      <c r="MPM367" s="418"/>
      <c r="MPN367" s="418"/>
      <c r="MPO367" s="331"/>
      <c r="MPP367" s="332"/>
      <c r="MPQ367" s="418"/>
      <c r="MPR367" s="223"/>
      <c r="MPS367" s="223"/>
      <c r="MPT367" s="333"/>
      <c r="MPU367" s="333"/>
      <c r="MPV367" s="223"/>
      <c r="MPW367" s="418"/>
      <c r="MPX367" s="418"/>
      <c r="MPY367" s="331"/>
      <c r="MPZ367" s="332"/>
      <c r="MQA367" s="418"/>
      <c r="MQB367" s="223"/>
      <c r="MQC367" s="223"/>
      <c r="MQD367" s="333"/>
      <c r="MQE367" s="333"/>
      <c r="MQF367" s="223"/>
      <c r="MQG367" s="418"/>
      <c r="MQH367" s="418"/>
      <c r="MQI367" s="331"/>
      <c r="MQJ367" s="332"/>
      <c r="MQK367" s="418"/>
      <c r="MQL367" s="223"/>
      <c r="MQM367" s="223"/>
      <c r="MQN367" s="333"/>
      <c r="MQO367" s="333"/>
      <c r="MQP367" s="223"/>
      <c r="MQQ367" s="418"/>
      <c r="MQR367" s="418"/>
      <c r="MQS367" s="331"/>
      <c r="MQT367" s="332"/>
      <c r="MQU367" s="418"/>
      <c r="MQV367" s="223"/>
      <c r="MQW367" s="223"/>
      <c r="MQX367" s="333"/>
      <c r="MQY367" s="333"/>
      <c r="MQZ367" s="223"/>
      <c r="MRA367" s="418"/>
      <c r="MRB367" s="418"/>
      <c r="MRC367" s="331"/>
      <c r="MRD367" s="332"/>
      <c r="MRE367" s="418"/>
      <c r="MRF367" s="223"/>
      <c r="MRG367" s="223"/>
      <c r="MRH367" s="333"/>
      <c r="MRI367" s="333"/>
      <c r="MRJ367" s="223"/>
      <c r="MRK367" s="418"/>
      <c r="MRL367" s="418"/>
      <c r="MRM367" s="331"/>
      <c r="MRN367" s="332"/>
      <c r="MRO367" s="418"/>
      <c r="MRP367" s="223"/>
      <c r="MRQ367" s="223"/>
      <c r="MRR367" s="333"/>
      <c r="MRS367" s="333"/>
      <c r="MRT367" s="223"/>
      <c r="MRU367" s="418"/>
      <c r="MRV367" s="418"/>
      <c r="MRW367" s="331"/>
      <c r="MRX367" s="332"/>
      <c r="MRY367" s="418"/>
      <c r="MRZ367" s="223"/>
      <c r="MSA367" s="223"/>
      <c r="MSB367" s="333"/>
      <c r="MSC367" s="333"/>
      <c r="MSD367" s="223"/>
      <c r="MSE367" s="418"/>
      <c r="MSF367" s="418"/>
      <c r="MSG367" s="331"/>
      <c r="MSH367" s="332"/>
      <c r="MSI367" s="418"/>
      <c r="MSJ367" s="223"/>
      <c r="MSK367" s="223"/>
      <c r="MSL367" s="333"/>
      <c r="MSM367" s="333"/>
      <c r="MSN367" s="223"/>
      <c r="MSO367" s="418"/>
      <c r="MSP367" s="418"/>
      <c r="MSQ367" s="331"/>
      <c r="MSR367" s="332"/>
      <c r="MSS367" s="418"/>
      <c r="MST367" s="223"/>
      <c r="MSU367" s="223"/>
      <c r="MSV367" s="333"/>
      <c r="MSW367" s="333"/>
      <c r="MSX367" s="223"/>
      <c r="MSY367" s="418"/>
      <c r="MSZ367" s="418"/>
      <c r="MTA367" s="331"/>
      <c r="MTB367" s="332"/>
      <c r="MTC367" s="418"/>
      <c r="MTD367" s="223"/>
      <c r="MTE367" s="223"/>
      <c r="MTF367" s="333"/>
      <c r="MTG367" s="333"/>
      <c r="MTH367" s="223"/>
      <c r="MTI367" s="418"/>
      <c r="MTJ367" s="418"/>
      <c r="MTK367" s="331"/>
      <c r="MTL367" s="332"/>
      <c r="MTM367" s="418"/>
      <c r="MTN367" s="223"/>
      <c r="MTO367" s="223"/>
      <c r="MTP367" s="333"/>
      <c r="MTQ367" s="333"/>
      <c r="MTR367" s="223"/>
      <c r="MTS367" s="418"/>
      <c r="MTT367" s="418"/>
      <c r="MTU367" s="331"/>
      <c r="MTV367" s="332"/>
      <c r="MTW367" s="418"/>
      <c r="MTX367" s="223"/>
      <c r="MTY367" s="223"/>
      <c r="MTZ367" s="333"/>
      <c r="MUA367" s="333"/>
      <c r="MUB367" s="223"/>
      <c r="MUC367" s="418"/>
      <c r="MUD367" s="418"/>
      <c r="MUE367" s="331"/>
      <c r="MUF367" s="332"/>
      <c r="MUG367" s="418"/>
      <c r="MUH367" s="223"/>
      <c r="MUI367" s="223"/>
      <c r="MUJ367" s="333"/>
      <c r="MUK367" s="333"/>
      <c r="MUL367" s="223"/>
      <c r="MUM367" s="418"/>
      <c r="MUN367" s="418"/>
      <c r="MUO367" s="331"/>
      <c r="MUP367" s="332"/>
      <c r="MUQ367" s="418"/>
      <c r="MUR367" s="223"/>
      <c r="MUS367" s="223"/>
      <c r="MUT367" s="333"/>
      <c r="MUU367" s="333"/>
      <c r="MUV367" s="223"/>
      <c r="MUW367" s="418"/>
      <c r="MUX367" s="418"/>
      <c r="MUY367" s="331"/>
      <c r="MUZ367" s="332"/>
      <c r="MVA367" s="418"/>
      <c r="MVB367" s="223"/>
      <c r="MVC367" s="223"/>
      <c r="MVD367" s="333"/>
      <c r="MVE367" s="333"/>
      <c r="MVF367" s="223"/>
      <c r="MVG367" s="418"/>
      <c r="MVH367" s="418"/>
      <c r="MVI367" s="331"/>
      <c r="MVJ367" s="332"/>
      <c r="MVK367" s="418"/>
      <c r="MVL367" s="223"/>
      <c r="MVM367" s="223"/>
      <c r="MVN367" s="333"/>
      <c r="MVO367" s="333"/>
      <c r="MVP367" s="223"/>
      <c r="MVQ367" s="418"/>
      <c r="MVR367" s="418"/>
      <c r="MVS367" s="331"/>
      <c r="MVT367" s="332"/>
      <c r="MVU367" s="418"/>
      <c r="MVV367" s="223"/>
      <c r="MVW367" s="223"/>
      <c r="MVX367" s="333"/>
      <c r="MVY367" s="333"/>
      <c r="MVZ367" s="223"/>
      <c r="MWA367" s="418"/>
      <c r="MWB367" s="418"/>
      <c r="MWC367" s="331"/>
      <c r="MWD367" s="332"/>
      <c r="MWE367" s="418"/>
      <c r="MWF367" s="223"/>
      <c r="MWG367" s="223"/>
      <c r="MWH367" s="333"/>
      <c r="MWI367" s="333"/>
      <c r="MWJ367" s="223"/>
      <c r="MWK367" s="418"/>
      <c r="MWL367" s="418"/>
      <c r="MWM367" s="331"/>
      <c r="MWN367" s="332"/>
      <c r="MWO367" s="418"/>
      <c r="MWP367" s="223"/>
      <c r="MWQ367" s="223"/>
      <c r="MWR367" s="333"/>
      <c r="MWS367" s="333"/>
      <c r="MWT367" s="223"/>
      <c r="MWU367" s="418"/>
      <c r="MWV367" s="418"/>
      <c r="MWW367" s="331"/>
      <c r="MWX367" s="332"/>
      <c r="MWY367" s="418"/>
      <c r="MWZ367" s="223"/>
      <c r="MXA367" s="223"/>
      <c r="MXB367" s="333"/>
      <c r="MXC367" s="333"/>
      <c r="MXD367" s="223"/>
      <c r="MXE367" s="418"/>
      <c r="MXF367" s="418"/>
      <c r="MXG367" s="331"/>
      <c r="MXH367" s="332"/>
      <c r="MXI367" s="418"/>
      <c r="MXJ367" s="223"/>
      <c r="MXK367" s="223"/>
      <c r="MXL367" s="333"/>
      <c r="MXM367" s="333"/>
      <c r="MXN367" s="223"/>
      <c r="MXO367" s="418"/>
      <c r="MXP367" s="418"/>
      <c r="MXQ367" s="331"/>
      <c r="MXR367" s="332"/>
      <c r="MXS367" s="418"/>
      <c r="MXT367" s="223"/>
      <c r="MXU367" s="223"/>
      <c r="MXV367" s="333"/>
      <c r="MXW367" s="333"/>
      <c r="MXX367" s="223"/>
      <c r="MXY367" s="418"/>
      <c r="MXZ367" s="418"/>
      <c r="MYA367" s="331"/>
      <c r="MYB367" s="332"/>
      <c r="MYC367" s="418"/>
      <c r="MYD367" s="223"/>
      <c r="MYE367" s="223"/>
      <c r="MYF367" s="333"/>
      <c r="MYG367" s="333"/>
      <c r="MYH367" s="223"/>
      <c r="MYI367" s="418"/>
      <c r="MYJ367" s="418"/>
      <c r="MYK367" s="331"/>
      <c r="MYL367" s="332"/>
      <c r="MYM367" s="418"/>
      <c r="MYN367" s="223"/>
      <c r="MYO367" s="223"/>
      <c r="MYP367" s="333"/>
      <c r="MYQ367" s="333"/>
      <c r="MYR367" s="223"/>
      <c r="MYS367" s="418"/>
      <c r="MYT367" s="418"/>
      <c r="MYU367" s="331"/>
      <c r="MYV367" s="332"/>
      <c r="MYW367" s="418"/>
      <c r="MYX367" s="223"/>
      <c r="MYY367" s="223"/>
      <c r="MYZ367" s="333"/>
      <c r="MZA367" s="333"/>
      <c r="MZB367" s="223"/>
      <c r="MZC367" s="418"/>
      <c r="MZD367" s="418"/>
      <c r="MZE367" s="331"/>
      <c r="MZF367" s="332"/>
      <c r="MZG367" s="418"/>
      <c r="MZH367" s="223"/>
      <c r="MZI367" s="223"/>
      <c r="MZJ367" s="333"/>
      <c r="MZK367" s="333"/>
      <c r="MZL367" s="223"/>
      <c r="MZM367" s="418"/>
      <c r="MZN367" s="418"/>
      <c r="MZO367" s="331"/>
      <c r="MZP367" s="332"/>
      <c r="MZQ367" s="418"/>
      <c r="MZR367" s="223"/>
      <c r="MZS367" s="223"/>
      <c r="MZT367" s="333"/>
      <c r="MZU367" s="333"/>
      <c r="MZV367" s="223"/>
      <c r="MZW367" s="418"/>
      <c r="MZX367" s="418"/>
      <c r="MZY367" s="331"/>
      <c r="MZZ367" s="332"/>
      <c r="NAA367" s="418"/>
      <c r="NAB367" s="223"/>
      <c r="NAC367" s="223"/>
      <c r="NAD367" s="333"/>
      <c r="NAE367" s="333"/>
      <c r="NAF367" s="223"/>
      <c r="NAG367" s="418"/>
      <c r="NAH367" s="418"/>
      <c r="NAI367" s="331"/>
      <c r="NAJ367" s="332"/>
      <c r="NAK367" s="418"/>
      <c r="NAL367" s="223"/>
      <c r="NAM367" s="223"/>
      <c r="NAN367" s="333"/>
      <c r="NAO367" s="333"/>
      <c r="NAP367" s="223"/>
      <c r="NAQ367" s="418"/>
      <c r="NAR367" s="418"/>
      <c r="NAS367" s="331"/>
      <c r="NAT367" s="332"/>
      <c r="NAU367" s="418"/>
      <c r="NAV367" s="223"/>
      <c r="NAW367" s="223"/>
      <c r="NAX367" s="333"/>
      <c r="NAY367" s="333"/>
      <c r="NAZ367" s="223"/>
      <c r="NBA367" s="418"/>
      <c r="NBB367" s="418"/>
      <c r="NBC367" s="331"/>
      <c r="NBD367" s="332"/>
      <c r="NBE367" s="418"/>
      <c r="NBF367" s="223"/>
      <c r="NBG367" s="223"/>
      <c r="NBH367" s="333"/>
      <c r="NBI367" s="333"/>
      <c r="NBJ367" s="223"/>
      <c r="NBK367" s="418"/>
      <c r="NBL367" s="418"/>
      <c r="NBM367" s="331"/>
      <c r="NBN367" s="332"/>
      <c r="NBO367" s="418"/>
      <c r="NBP367" s="223"/>
      <c r="NBQ367" s="223"/>
      <c r="NBR367" s="333"/>
      <c r="NBS367" s="333"/>
      <c r="NBT367" s="223"/>
      <c r="NBU367" s="418"/>
      <c r="NBV367" s="418"/>
      <c r="NBW367" s="331"/>
      <c r="NBX367" s="332"/>
      <c r="NBY367" s="418"/>
      <c r="NBZ367" s="223"/>
      <c r="NCA367" s="223"/>
      <c r="NCB367" s="333"/>
      <c r="NCC367" s="333"/>
      <c r="NCD367" s="223"/>
      <c r="NCE367" s="418"/>
      <c r="NCF367" s="418"/>
      <c r="NCG367" s="331"/>
      <c r="NCH367" s="332"/>
      <c r="NCI367" s="418"/>
      <c r="NCJ367" s="223"/>
      <c r="NCK367" s="223"/>
      <c r="NCL367" s="333"/>
      <c r="NCM367" s="333"/>
      <c r="NCN367" s="223"/>
      <c r="NCO367" s="418"/>
      <c r="NCP367" s="418"/>
      <c r="NCQ367" s="331"/>
      <c r="NCR367" s="332"/>
      <c r="NCS367" s="418"/>
      <c r="NCT367" s="223"/>
      <c r="NCU367" s="223"/>
      <c r="NCV367" s="333"/>
      <c r="NCW367" s="333"/>
      <c r="NCX367" s="223"/>
      <c r="NCY367" s="418"/>
      <c r="NCZ367" s="418"/>
      <c r="NDA367" s="331"/>
      <c r="NDB367" s="332"/>
      <c r="NDC367" s="418"/>
      <c r="NDD367" s="223"/>
      <c r="NDE367" s="223"/>
      <c r="NDF367" s="333"/>
      <c r="NDG367" s="333"/>
      <c r="NDH367" s="223"/>
      <c r="NDI367" s="418"/>
      <c r="NDJ367" s="418"/>
      <c r="NDK367" s="331"/>
      <c r="NDL367" s="332"/>
      <c r="NDM367" s="418"/>
      <c r="NDN367" s="223"/>
      <c r="NDO367" s="223"/>
      <c r="NDP367" s="333"/>
      <c r="NDQ367" s="333"/>
      <c r="NDR367" s="223"/>
      <c r="NDS367" s="418"/>
      <c r="NDT367" s="418"/>
      <c r="NDU367" s="331"/>
      <c r="NDV367" s="332"/>
      <c r="NDW367" s="418"/>
      <c r="NDX367" s="223"/>
      <c r="NDY367" s="223"/>
      <c r="NDZ367" s="333"/>
      <c r="NEA367" s="333"/>
      <c r="NEB367" s="223"/>
      <c r="NEC367" s="418"/>
      <c r="NED367" s="418"/>
      <c r="NEE367" s="331"/>
      <c r="NEF367" s="332"/>
      <c r="NEG367" s="418"/>
      <c r="NEH367" s="223"/>
      <c r="NEI367" s="223"/>
      <c r="NEJ367" s="333"/>
      <c r="NEK367" s="333"/>
      <c r="NEL367" s="223"/>
      <c r="NEM367" s="418"/>
      <c r="NEN367" s="418"/>
      <c r="NEO367" s="331"/>
      <c r="NEP367" s="332"/>
      <c r="NEQ367" s="418"/>
      <c r="NER367" s="223"/>
      <c r="NES367" s="223"/>
      <c r="NET367" s="333"/>
      <c r="NEU367" s="333"/>
      <c r="NEV367" s="223"/>
      <c r="NEW367" s="418"/>
      <c r="NEX367" s="418"/>
      <c r="NEY367" s="331"/>
      <c r="NEZ367" s="332"/>
      <c r="NFA367" s="418"/>
      <c r="NFB367" s="223"/>
      <c r="NFC367" s="223"/>
      <c r="NFD367" s="333"/>
      <c r="NFE367" s="333"/>
      <c r="NFF367" s="223"/>
      <c r="NFG367" s="418"/>
      <c r="NFH367" s="418"/>
      <c r="NFI367" s="331"/>
      <c r="NFJ367" s="332"/>
      <c r="NFK367" s="418"/>
      <c r="NFL367" s="223"/>
      <c r="NFM367" s="223"/>
      <c r="NFN367" s="333"/>
      <c r="NFO367" s="333"/>
      <c r="NFP367" s="223"/>
      <c r="NFQ367" s="418"/>
      <c r="NFR367" s="418"/>
      <c r="NFS367" s="331"/>
      <c r="NFT367" s="332"/>
      <c r="NFU367" s="418"/>
      <c r="NFV367" s="223"/>
      <c r="NFW367" s="223"/>
      <c r="NFX367" s="333"/>
      <c r="NFY367" s="333"/>
      <c r="NFZ367" s="223"/>
      <c r="NGA367" s="418"/>
      <c r="NGB367" s="418"/>
      <c r="NGC367" s="331"/>
      <c r="NGD367" s="332"/>
      <c r="NGE367" s="418"/>
      <c r="NGF367" s="223"/>
      <c r="NGG367" s="223"/>
      <c r="NGH367" s="333"/>
      <c r="NGI367" s="333"/>
      <c r="NGJ367" s="223"/>
      <c r="NGK367" s="418"/>
      <c r="NGL367" s="418"/>
      <c r="NGM367" s="331"/>
      <c r="NGN367" s="332"/>
      <c r="NGO367" s="418"/>
      <c r="NGP367" s="223"/>
      <c r="NGQ367" s="223"/>
      <c r="NGR367" s="333"/>
      <c r="NGS367" s="333"/>
      <c r="NGT367" s="223"/>
      <c r="NGU367" s="418"/>
      <c r="NGV367" s="418"/>
      <c r="NGW367" s="331"/>
      <c r="NGX367" s="332"/>
      <c r="NGY367" s="418"/>
      <c r="NGZ367" s="223"/>
      <c r="NHA367" s="223"/>
      <c r="NHB367" s="333"/>
      <c r="NHC367" s="333"/>
      <c r="NHD367" s="223"/>
      <c r="NHE367" s="418"/>
      <c r="NHF367" s="418"/>
      <c r="NHG367" s="331"/>
      <c r="NHH367" s="332"/>
      <c r="NHI367" s="418"/>
      <c r="NHJ367" s="223"/>
      <c r="NHK367" s="223"/>
      <c r="NHL367" s="333"/>
      <c r="NHM367" s="333"/>
      <c r="NHN367" s="223"/>
      <c r="NHO367" s="418"/>
      <c r="NHP367" s="418"/>
      <c r="NHQ367" s="331"/>
      <c r="NHR367" s="332"/>
      <c r="NHS367" s="418"/>
      <c r="NHT367" s="223"/>
      <c r="NHU367" s="223"/>
      <c r="NHV367" s="333"/>
      <c r="NHW367" s="333"/>
      <c r="NHX367" s="223"/>
      <c r="NHY367" s="418"/>
      <c r="NHZ367" s="418"/>
      <c r="NIA367" s="331"/>
      <c r="NIB367" s="332"/>
      <c r="NIC367" s="418"/>
      <c r="NID367" s="223"/>
      <c r="NIE367" s="223"/>
      <c r="NIF367" s="333"/>
      <c r="NIG367" s="333"/>
      <c r="NIH367" s="223"/>
      <c r="NII367" s="418"/>
      <c r="NIJ367" s="418"/>
      <c r="NIK367" s="331"/>
      <c r="NIL367" s="332"/>
      <c r="NIM367" s="418"/>
      <c r="NIN367" s="223"/>
      <c r="NIO367" s="223"/>
      <c r="NIP367" s="333"/>
      <c r="NIQ367" s="333"/>
      <c r="NIR367" s="223"/>
      <c r="NIS367" s="418"/>
      <c r="NIT367" s="418"/>
      <c r="NIU367" s="331"/>
      <c r="NIV367" s="332"/>
      <c r="NIW367" s="418"/>
      <c r="NIX367" s="223"/>
      <c r="NIY367" s="223"/>
      <c r="NIZ367" s="333"/>
      <c r="NJA367" s="333"/>
      <c r="NJB367" s="223"/>
      <c r="NJC367" s="418"/>
      <c r="NJD367" s="418"/>
      <c r="NJE367" s="331"/>
      <c r="NJF367" s="332"/>
      <c r="NJG367" s="418"/>
      <c r="NJH367" s="223"/>
      <c r="NJI367" s="223"/>
      <c r="NJJ367" s="333"/>
      <c r="NJK367" s="333"/>
      <c r="NJL367" s="223"/>
      <c r="NJM367" s="418"/>
      <c r="NJN367" s="418"/>
      <c r="NJO367" s="331"/>
      <c r="NJP367" s="332"/>
      <c r="NJQ367" s="418"/>
      <c r="NJR367" s="223"/>
      <c r="NJS367" s="223"/>
      <c r="NJT367" s="333"/>
      <c r="NJU367" s="333"/>
      <c r="NJV367" s="223"/>
      <c r="NJW367" s="418"/>
      <c r="NJX367" s="418"/>
      <c r="NJY367" s="331"/>
      <c r="NJZ367" s="332"/>
      <c r="NKA367" s="418"/>
      <c r="NKB367" s="223"/>
      <c r="NKC367" s="223"/>
      <c r="NKD367" s="333"/>
      <c r="NKE367" s="333"/>
      <c r="NKF367" s="223"/>
      <c r="NKG367" s="418"/>
      <c r="NKH367" s="418"/>
      <c r="NKI367" s="331"/>
      <c r="NKJ367" s="332"/>
      <c r="NKK367" s="418"/>
      <c r="NKL367" s="223"/>
      <c r="NKM367" s="223"/>
      <c r="NKN367" s="333"/>
      <c r="NKO367" s="333"/>
      <c r="NKP367" s="223"/>
      <c r="NKQ367" s="418"/>
      <c r="NKR367" s="418"/>
      <c r="NKS367" s="331"/>
      <c r="NKT367" s="332"/>
      <c r="NKU367" s="418"/>
      <c r="NKV367" s="223"/>
      <c r="NKW367" s="223"/>
      <c r="NKX367" s="333"/>
      <c r="NKY367" s="333"/>
      <c r="NKZ367" s="223"/>
      <c r="NLA367" s="418"/>
      <c r="NLB367" s="418"/>
      <c r="NLC367" s="331"/>
      <c r="NLD367" s="332"/>
      <c r="NLE367" s="418"/>
      <c r="NLF367" s="223"/>
      <c r="NLG367" s="223"/>
      <c r="NLH367" s="333"/>
      <c r="NLI367" s="333"/>
      <c r="NLJ367" s="223"/>
      <c r="NLK367" s="418"/>
      <c r="NLL367" s="418"/>
      <c r="NLM367" s="331"/>
      <c r="NLN367" s="332"/>
      <c r="NLO367" s="418"/>
      <c r="NLP367" s="223"/>
      <c r="NLQ367" s="223"/>
      <c r="NLR367" s="333"/>
      <c r="NLS367" s="333"/>
      <c r="NLT367" s="223"/>
      <c r="NLU367" s="418"/>
      <c r="NLV367" s="418"/>
      <c r="NLW367" s="331"/>
      <c r="NLX367" s="332"/>
      <c r="NLY367" s="418"/>
      <c r="NLZ367" s="223"/>
      <c r="NMA367" s="223"/>
      <c r="NMB367" s="333"/>
      <c r="NMC367" s="333"/>
      <c r="NMD367" s="223"/>
      <c r="NME367" s="418"/>
      <c r="NMF367" s="418"/>
      <c r="NMG367" s="331"/>
      <c r="NMH367" s="332"/>
      <c r="NMI367" s="418"/>
      <c r="NMJ367" s="223"/>
      <c r="NMK367" s="223"/>
      <c r="NML367" s="333"/>
      <c r="NMM367" s="333"/>
      <c r="NMN367" s="223"/>
      <c r="NMO367" s="418"/>
      <c r="NMP367" s="418"/>
      <c r="NMQ367" s="331"/>
      <c r="NMR367" s="332"/>
      <c r="NMS367" s="418"/>
      <c r="NMT367" s="223"/>
      <c r="NMU367" s="223"/>
      <c r="NMV367" s="333"/>
      <c r="NMW367" s="333"/>
      <c r="NMX367" s="223"/>
      <c r="NMY367" s="418"/>
      <c r="NMZ367" s="418"/>
      <c r="NNA367" s="331"/>
      <c r="NNB367" s="332"/>
      <c r="NNC367" s="418"/>
      <c r="NND367" s="223"/>
      <c r="NNE367" s="223"/>
      <c r="NNF367" s="333"/>
      <c r="NNG367" s="333"/>
      <c r="NNH367" s="223"/>
      <c r="NNI367" s="418"/>
      <c r="NNJ367" s="418"/>
      <c r="NNK367" s="331"/>
      <c r="NNL367" s="332"/>
      <c r="NNM367" s="418"/>
      <c r="NNN367" s="223"/>
      <c r="NNO367" s="223"/>
      <c r="NNP367" s="333"/>
      <c r="NNQ367" s="333"/>
      <c r="NNR367" s="223"/>
      <c r="NNS367" s="418"/>
      <c r="NNT367" s="418"/>
      <c r="NNU367" s="331"/>
      <c r="NNV367" s="332"/>
      <c r="NNW367" s="418"/>
      <c r="NNX367" s="223"/>
      <c r="NNY367" s="223"/>
      <c r="NNZ367" s="333"/>
      <c r="NOA367" s="333"/>
      <c r="NOB367" s="223"/>
      <c r="NOC367" s="418"/>
      <c r="NOD367" s="418"/>
      <c r="NOE367" s="331"/>
      <c r="NOF367" s="332"/>
      <c r="NOG367" s="418"/>
      <c r="NOH367" s="223"/>
      <c r="NOI367" s="223"/>
      <c r="NOJ367" s="333"/>
      <c r="NOK367" s="333"/>
      <c r="NOL367" s="223"/>
      <c r="NOM367" s="418"/>
      <c r="NON367" s="418"/>
      <c r="NOO367" s="331"/>
      <c r="NOP367" s="332"/>
      <c r="NOQ367" s="418"/>
      <c r="NOR367" s="223"/>
      <c r="NOS367" s="223"/>
      <c r="NOT367" s="333"/>
      <c r="NOU367" s="333"/>
      <c r="NOV367" s="223"/>
      <c r="NOW367" s="418"/>
      <c r="NOX367" s="418"/>
      <c r="NOY367" s="331"/>
      <c r="NOZ367" s="332"/>
      <c r="NPA367" s="418"/>
      <c r="NPB367" s="223"/>
      <c r="NPC367" s="223"/>
      <c r="NPD367" s="333"/>
      <c r="NPE367" s="333"/>
      <c r="NPF367" s="223"/>
      <c r="NPG367" s="418"/>
      <c r="NPH367" s="418"/>
      <c r="NPI367" s="331"/>
      <c r="NPJ367" s="332"/>
      <c r="NPK367" s="418"/>
      <c r="NPL367" s="223"/>
      <c r="NPM367" s="223"/>
      <c r="NPN367" s="333"/>
      <c r="NPO367" s="333"/>
      <c r="NPP367" s="223"/>
      <c r="NPQ367" s="418"/>
      <c r="NPR367" s="418"/>
      <c r="NPS367" s="331"/>
      <c r="NPT367" s="332"/>
      <c r="NPU367" s="418"/>
      <c r="NPV367" s="223"/>
      <c r="NPW367" s="223"/>
      <c r="NPX367" s="333"/>
      <c r="NPY367" s="333"/>
      <c r="NPZ367" s="223"/>
      <c r="NQA367" s="418"/>
      <c r="NQB367" s="418"/>
      <c r="NQC367" s="331"/>
      <c r="NQD367" s="332"/>
      <c r="NQE367" s="418"/>
      <c r="NQF367" s="223"/>
      <c r="NQG367" s="223"/>
      <c r="NQH367" s="333"/>
      <c r="NQI367" s="333"/>
      <c r="NQJ367" s="223"/>
      <c r="NQK367" s="418"/>
      <c r="NQL367" s="418"/>
      <c r="NQM367" s="331"/>
      <c r="NQN367" s="332"/>
      <c r="NQO367" s="418"/>
      <c r="NQP367" s="223"/>
      <c r="NQQ367" s="223"/>
      <c r="NQR367" s="333"/>
      <c r="NQS367" s="333"/>
      <c r="NQT367" s="223"/>
      <c r="NQU367" s="418"/>
      <c r="NQV367" s="418"/>
      <c r="NQW367" s="331"/>
      <c r="NQX367" s="332"/>
      <c r="NQY367" s="418"/>
      <c r="NQZ367" s="223"/>
      <c r="NRA367" s="223"/>
      <c r="NRB367" s="333"/>
      <c r="NRC367" s="333"/>
      <c r="NRD367" s="223"/>
      <c r="NRE367" s="418"/>
      <c r="NRF367" s="418"/>
      <c r="NRG367" s="331"/>
      <c r="NRH367" s="332"/>
      <c r="NRI367" s="418"/>
      <c r="NRJ367" s="223"/>
      <c r="NRK367" s="223"/>
      <c r="NRL367" s="333"/>
      <c r="NRM367" s="333"/>
      <c r="NRN367" s="223"/>
      <c r="NRO367" s="418"/>
      <c r="NRP367" s="418"/>
      <c r="NRQ367" s="331"/>
      <c r="NRR367" s="332"/>
      <c r="NRS367" s="418"/>
      <c r="NRT367" s="223"/>
      <c r="NRU367" s="223"/>
      <c r="NRV367" s="333"/>
      <c r="NRW367" s="333"/>
      <c r="NRX367" s="223"/>
      <c r="NRY367" s="418"/>
      <c r="NRZ367" s="418"/>
      <c r="NSA367" s="331"/>
      <c r="NSB367" s="332"/>
      <c r="NSC367" s="418"/>
      <c r="NSD367" s="223"/>
      <c r="NSE367" s="223"/>
      <c r="NSF367" s="333"/>
      <c r="NSG367" s="333"/>
      <c r="NSH367" s="223"/>
      <c r="NSI367" s="418"/>
      <c r="NSJ367" s="418"/>
      <c r="NSK367" s="331"/>
      <c r="NSL367" s="332"/>
      <c r="NSM367" s="418"/>
      <c r="NSN367" s="223"/>
      <c r="NSO367" s="223"/>
      <c r="NSP367" s="333"/>
      <c r="NSQ367" s="333"/>
      <c r="NSR367" s="223"/>
      <c r="NSS367" s="418"/>
      <c r="NST367" s="418"/>
      <c r="NSU367" s="331"/>
      <c r="NSV367" s="332"/>
      <c r="NSW367" s="418"/>
      <c r="NSX367" s="223"/>
      <c r="NSY367" s="223"/>
      <c r="NSZ367" s="333"/>
      <c r="NTA367" s="333"/>
      <c r="NTB367" s="223"/>
      <c r="NTC367" s="418"/>
      <c r="NTD367" s="418"/>
      <c r="NTE367" s="331"/>
      <c r="NTF367" s="332"/>
      <c r="NTG367" s="418"/>
      <c r="NTH367" s="223"/>
      <c r="NTI367" s="223"/>
      <c r="NTJ367" s="333"/>
      <c r="NTK367" s="333"/>
      <c r="NTL367" s="223"/>
      <c r="NTM367" s="418"/>
      <c r="NTN367" s="418"/>
      <c r="NTO367" s="331"/>
      <c r="NTP367" s="332"/>
      <c r="NTQ367" s="418"/>
      <c r="NTR367" s="223"/>
      <c r="NTS367" s="223"/>
      <c r="NTT367" s="333"/>
      <c r="NTU367" s="333"/>
      <c r="NTV367" s="223"/>
      <c r="NTW367" s="418"/>
      <c r="NTX367" s="418"/>
      <c r="NTY367" s="331"/>
      <c r="NTZ367" s="332"/>
      <c r="NUA367" s="418"/>
      <c r="NUB367" s="223"/>
      <c r="NUC367" s="223"/>
      <c r="NUD367" s="333"/>
      <c r="NUE367" s="333"/>
      <c r="NUF367" s="223"/>
      <c r="NUG367" s="418"/>
      <c r="NUH367" s="418"/>
      <c r="NUI367" s="331"/>
      <c r="NUJ367" s="332"/>
      <c r="NUK367" s="418"/>
      <c r="NUL367" s="223"/>
      <c r="NUM367" s="223"/>
      <c r="NUN367" s="333"/>
      <c r="NUO367" s="333"/>
      <c r="NUP367" s="223"/>
      <c r="NUQ367" s="418"/>
      <c r="NUR367" s="418"/>
      <c r="NUS367" s="331"/>
      <c r="NUT367" s="332"/>
      <c r="NUU367" s="418"/>
      <c r="NUV367" s="223"/>
      <c r="NUW367" s="223"/>
      <c r="NUX367" s="333"/>
      <c r="NUY367" s="333"/>
      <c r="NUZ367" s="223"/>
      <c r="NVA367" s="418"/>
      <c r="NVB367" s="418"/>
      <c r="NVC367" s="331"/>
      <c r="NVD367" s="332"/>
      <c r="NVE367" s="418"/>
      <c r="NVF367" s="223"/>
      <c r="NVG367" s="223"/>
      <c r="NVH367" s="333"/>
      <c r="NVI367" s="333"/>
      <c r="NVJ367" s="223"/>
      <c r="NVK367" s="418"/>
      <c r="NVL367" s="418"/>
      <c r="NVM367" s="331"/>
      <c r="NVN367" s="332"/>
      <c r="NVO367" s="418"/>
      <c r="NVP367" s="223"/>
      <c r="NVQ367" s="223"/>
      <c r="NVR367" s="333"/>
      <c r="NVS367" s="333"/>
      <c r="NVT367" s="223"/>
      <c r="NVU367" s="418"/>
      <c r="NVV367" s="418"/>
      <c r="NVW367" s="331"/>
      <c r="NVX367" s="332"/>
      <c r="NVY367" s="418"/>
      <c r="NVZ367" s="223"/>
      <c r="NWA367" s="223"/>
      <c r="NWB367" s="333"/>
      <c r="NWC367" s="333"/>
      <c r="NWD367" s="223"/>
      <c r="NWE367" s="418"/>
      <c r="NWF367" s="418"/>
      <c r="NWG367" s="331"/>
      <c r="NWH367" s="332"/>
      <c r="NWI367" s="418"/>
      <c r="NWJ367" s="223"/>
      <c r="NWK367" s="223"/>
      <c r="NWL367" s="333"/>
      <c r="NWM367" s="333"/>
      <c r="NWN367" s="223"/>
      <c r="NWO367" s="418"/>
      <c r="NWP367" s="418"/>
      <c r="NWQ367" s="331"/>
      <c r="NWR367" s="332"/>
      <c r="NWS367" s="418"/>
      <c r="NWT367" s="223"/>
      <c r="NWU367" s="223"/>
      <c r="NWV367" s="333"/>
      <c r="NWW367" s="333"/>
      <c r="NWX367" s="223"/>
      <c r="NWY367" s="418"/>
      <c r="NWZ367" s="418"/>
      <c r="NXA367" s="331"/>
      <c r="NXB367" s="332"/>
      <c r="NXC367" s="418"/>
      <c r="NXD367" s="223"/>
      <c r="NXE367" s="223"/>
      <c r="NXF367" s="333"/>
      <c r="NXG367" s="333"/>
      <c r="NXH367" s="223"/>
      <c r="NXI367" s="418"/>
      <c r="NXJ367" s="418"/>
      <c r="NXK367" s="331"/>
      <c r="NXL367" s="332"/>
      <c r="NXM367" s="418"/>
      <c r="NXN367" s="223"/>
      <c r="NXO367" s="223"/>
      <c r="NXP367" s="333"/>
      <c r="NXQ367" s="333"/>
      <c r="NXR367" s="223"/>
      <c r="NXS367" s="418"/>
      <c r="NXT367" s="418"/>
      <c r="NXU367" s="331"/>
      <c r="NXV367" s="332"/>
      <c r="NXW367" s="418"/>
      <c r="NXX367" s="223"/>
      <c r="NXY367" s="223"/>
      <c r="NXZ367" s="333"/>
      <c r="NYA367" s="333"/>
      <c r="NYB367" s="223"/>
      <c r="NYC367" s="418"/>
      <c r="NYD367" s="418"/>
      <c r="NYE367" s="331"/>
      <c r="NYF367" s="332"/>
      <c r="NYG367" s="418"/>
      <c r="NYH367" s="223"/>
      <c r="NYI367" s="223"/>
      <c r="NYJ367" s="333"/>
      <c r="NYK367" s="333"/>
      <c r="NYL367" s="223"/>
      <c r="NYM367" s="418"/>
      <c r="NYN367" s="418"/>
      <c r="NYO367" s="331"/>
      <c r="NYP367" s="332"/>
      <c r="NYQ367" s="418"/>
      <c r="NYR367" s="223"/>
      <c r="NYS367" s="223"/>
      <c r="NYT367" s="333"/>
      <c r="NYU367" s="333"/>
      <c r="NYV367" s="223"/>
      <c r="NYW367" s="418"/>
      <c r="NYX367" s="418"/>
      <c r="NYY367" s="331"/>
      <c r="NYZ367" s="332"/>
      <c r="NZA367" s="418"/>
      <c r="NZB367" s="223"/>
      <c r="NZC367" s="223"/>
      <c r="NZD367" s="333"/>
      <c r="NZE367" s="333"/>
      <c r="NZF367" s="223"/>
      <c r="NZG367" s="418"/>
      <c r="NZH367" s="418"/>
      <c r="NZI367" s="331"/>
      <c r="NZJ367" s="332"/>
      <c r="NZK367" s="418"/>
      <c r="NZL367" s="223"/>
      <c r="NZM367" s="223"/>
      <c r="NZN367" s="333"/>
      <c r="NZO367" s="333"/>
      <c r="NZP367" s="223"/>
      <c r="NZQ367" s="418"/>
      <c r="NZR367" s="418"/>
      <c r="NZS367" s="331"/>
      <c r="NZT367" s="332"/>
      <c r="NZU367" s="418"/>
      <c r="NZV367" s="223"/>
      <c r="NZW367" s="223"/>
      <c r="NZX367" s="333"/>
      <c r="NZY367" s="333"/>
      <c r="NZZ367" s="223"/>
      <c r="OAA367" s="418"/>
      <c r="OAB367" s="418"/>
      <c r="OAC367" s="331"/>
      <c r="OAD367" s="332"/>
      <c r="OAE367" s="418"/>
      <c r="OAF367" s="223"/>
      <c r="OAG367" s="223"/>
      <c r="OAH367" s="333"/>
      <c r="OAI367" s="333"/>
      <c r="OAJ367" s="223"/>
      <c r="OAK367" s="418"/>
      <c r="OAL367" s="418"/>
      <c r="OAM367" s="331"/>
      <c r="OAN367" s="332"/>
      <c r="OAO367" s="418"/>
      <c r="OAP367" s="223"/>
      <c r="OAQ367" s="223"/>
      <c r="OAR367" s="333"/>
      <c r="OAS367" s="333"/>
      <c r="OAT367" s="223"/>
      <c r="OAU367" s="418"/>
      <c r="OAV367" s="418"/>
      <c r="OAW367" s="331"/>
      <c r="OAX367" s="332"/>
      <c r="OAY367" s="418"/>
      <c r="OAZ367" s="223"/>
      <c r="OBA367" s="223"/>
      <c r="OBB367" s="333"/>
      <c r="OBC367" s="333"/>
      <c r="OBD367" s="223"/>
      <c r="OBE367" s="418"/>
      <c r="OBF367" s="418"/>
      <c r="OBG367" s="331"/>
      <c r="OBH367" s="332"/>
      <c r="OBI367" s="418"/>
      <c r="OBJ367" s="223"/>
      <c r="OBK367" s="223"/>
      <c r="OBL367" s="333"/>
      <c r="OBM367" s="333"/>
      <c r="OBN367" s="223"/>
      <c r="OBO367" s="418"/>
      <c r="OBP367" s="418"/>
      <c r="OBQ367" s="331"/>
      <c r="OBR367" s="332"/>
      <c r="OBS367" s="418"/>
      <c r="OBT367" s="223"/>
      <c r="OBU367" s="223"/>
      <c r="OBV367" s="333"/>
      <c r="OBW367" s="333"/>
      <c r="OBX367" s="223"/>
      <c r="OBY367" s="418"/>
      <c r="OBZ367" s="418"/>
      <c r="OCA367" s="331"/>
      <c r="OCB367" s="332"/>
      <c r="OCC367" s="418"/>
      <c r="OCD367" s="223"/>
      <c r="OCE367" s="223"/>
      <c r="OCF367" s="333"/>
      <c r="OCG367" s="333"/>
      <c r="OCH367" s="223"/>
      <c r="OCI367" s="418"/>
      <c r="OCJ367" s="418"/>
      <c r="OCK367" s="331"/>
      <c r="OCL367" s="332"/>
      <c r="OCM367" s="418"/>
      <c r="OCN367" s="223"/>
      <c r="OCO367" s="223"/>
      <c r="OCP367" s="333"/>
      <c r="OCQ367" s="333"/>
      <c r="OCR367" s="223"/>
      <c r="OCS367" s="418"/>
      <c r="OCT367" s="418"/>
      <c r="OCU367" s="331"/>
      <c r="OCV367" s="332"/>
      <c r="OCW367" s="418"/>
      <c r="OCX367" s="223"/>
      <c r="OCY367" s="223"/>
      <c r="OCZ367" s="333"/>
      <c r="ODA367" s="333"/>
      <c r="ODB367" s="223"/>
      <c r="ODC367" s="418"/>
      <c r="ODD367" s="418"/>
      <c r="ODE367" s="331"/>
      <c r="ODF367" s="332"/>
      <c r="ODG367" s="418"/>
      <c r="ODH367" s="223"/>
      <c r="ODI367" s="223"/>
      <c r="ODJ367" s="333"/>
      <c r="ODK367" s="333"/>
      <c r="ODL367" s="223"/>
      <c r="ODM367" s="418"/>
      <c r="ODN367" s="418"/>
      <c r="ODO367" s="331"/>
      <c r="ODP367" s="332"/>
      <c r="ODQ367" s="418"/>
      <c r="ODR367" s="223"/>
      <c r="ODS367" s="223"/>
      <c r="ODT367" s="333"/>
      <c r="ODU367" s="333"/>
      <c r="ODV367" s="223"/>
      <c r="ODW367" s="418"/>
      <c r="ODX367" s="418"/>
      <c r="ODY367" s="331"/>
      <c r="ODZ367" s="332"/>
      <c r="OEA367" s="418"/>
      <c r="OEB367" s="223"/>
      <c r="OEC367" s="223"/>
      <c r="OED367" s="333"/>
      <c r="OEE367" s="333"/>
      <c r="OEF367" s="223"/>
      <c r="OEG367" s="418"/>
      <c r="OEH367" s="418"/>
      <c r="OEI367" s="331"/>
      <c r="OEJ367" s="332"/>
      <c r="OEK367" s="418"/>
      <c r="OEL367" s="223"/>
      <c r="OEM367" s="223"/>
      <c r="OEN367" s="333"/>
      <c r="OEO367" s="333"/>
      <c r="OEP367" s="223"/>
      <c r="OEQ367" s="418"/>
      <c r="OER367" s="418"/>
      <c r="OES367" s="331"/>
      <c r="OET367" s="332"/>
      <c r="OEU367" s="418"/>
      <c r="OEV367" s="223"/>
      <c r="OEW367" s="223"/>
      <c r="OEX367" s="333"/>
      <c r="OEY367" s="333"/>
      <c r="OEZ367" s="223"/>
      <c r="OFA367" s="418"/>
      <c r="OFB367" s="418"/>
      <c r="OFC367" s="331"/>
      <c r="OFD367" s="332"/>
      <c r="OFE367" s="418"/>
      <c r="OFF367" s="223"/>
      <c r="OFG367" s="223"/>
      <c r="OFH367" s="333"/>
      <c r="OFI367" s="333"/>
      <c r="OFJ367" s="223"/>
      <c r="OFK367" s="418"/>
      <c r="OFL367" s="418"/>
      <c r="OFM367" s="331"/>
      <c r="OFN367" s="332"/>
      <c r="OFO367" s="418"/>
      <c r="OFP367" s="223"/>
      <c r="OFQ367" s="223"/>
      <c r="OFR367" s="333"/>
      <c r="OFS367" s="333"/>
      <c r="OFT367" s="223"/>
      <c r="OFU367" s="418"/>
      <c r="OFV367" s="418"/>
      <c r="OFW367" s="331"/>
      <c r="OFX367" s="332"/>
      <c r="OFY367" s="418"/>
      <c r="OFZ367" s="223"/>
      <c r="OGA367" s="223"/>
      <c r="OGB367" s="333"/>
      <c r="OGC367" s="333"/>
      <c r="OGD367" s="223"/>
      <c r="OGE367" s="418"/>
      <c r="OGF367" s="418"/>
      <c r="OGG367" s="331"/>
      <c r="OGH367" s="332"/>
      <c r="OGI367" s="418"/>
      <c r="OGJ367" s="223"/>
      <c r="OGK367" s="223"/>
      <c r="OGL367" s="333"/>
      <c r="OGM367" s="333"/>
      <c r="OGN367" s="223"/>
      <c r="OGO367" s="418"/>
      <c r="OGP367" s="418"/>
      <c r="OGQ367" s="331"/>
      <c r="OGR367" s="332"/>
      <c r="OGS367" s="418"/>
      <c r="OGT367" s="223"/>
      <c r="OGU367" s="223"/>
      <c r="OGV367" s="333"/>
      <c r="OGW367" s="333"/>
      <c r="OGX367" s="223"/>
      <c r="OGY367" s="418"/>
      <c r="OGZ367" s="418"/>
      <c r="OHA367" s="331"/>
      <c r="OHB367" s="332"/>
      <c r="OHC367" s="418"/>
      <c r="OHD367" s="223"/>
      <c r="OHE367" s="223"/>
      <c r="OHF367" s="333"/>
      <c r="OHG367" s="333"/>
      <c r="OHH367" s="223"/>
      <c r="OHI367" s="418"/>
      <c r="OHJ367" s="418"/>
      <c r="OHK367" s="331"/>
      <c r="OHL367" s="332"/>
      <c r="OHM367" s="418"/>
      <c r="OHN367" s="223"/>
      <c r="OHO367" s="223"/>
      <c r="OHP367" s="333"/>
      <c r="OHQ367" s="333"/>
      <c r="OHR367" s="223"/>
      <c r="OHS367" s="418"/>
      <c r="OHT367" s="418"/>
      <c r="OHU367" s="331"/>
      <c r="OHV367" s="332"/>
      <c r="OHW367" s="418"/>
      <c r="OHX367" s="223"/>
      <c r="OHY367" s="223"/>
      <c r="OHZ367" s="333"/>
      <c r="OIA367" s="333"/>
      <c r="OIB367" s="223"/>
      <c r="OIC367" s="418"/>
      <c r="OID367" s="418"/>
      <c r="OIE367" s="331"/>
      <c r="OIF367" s="332"/>
      <c r="OIG367" s="418"/>
      <c r="OIH367" s="223"/>
      <c r="OII367" s="223"/>
      <c r="OIJ367" s="333"/>
      <c r="OIK367" s="333"/>
      <c r="OIL367" s="223"/>
      <c r="OIM367" s="418"/>
      <c r="OIN367" s="418"/>
      <c r="OIO367" s="331"/>
      <c r="OIP367" s="332"/>
      <c r="OIQ367" s="418"/>
      <c r="OIR367" s="223"/>
      <c r="OIS367" s="223"/>
      <c r="OIT367" s="333"/>
      <c r="OIU367" s="333"/>
      <c r="OIV367" s="223"/>
      <c r="OIW367" s="418"/>
      <c r="OIX367" s="418"/>
      <c r="OIY367" s="331"/>
      <c r="OIZ367" s="332"/>
      <c r="OJA367" s="418"/>
      <c r="OJB367" s="223"/>
      <c r="OJC367" s="223"/>
      <c r="OJD367" s="333"/>
      <c r="OJE367" s="333"/>
      <c r="OJF367" s="223"/>
      <c r="OJG367" s="418"/>
      <c r="OJH367" s="418"/>
      <c r="OJI367" s="331"/>
      <c r="OJJ367" s="332"/>
      <c r="OJK367" s="418"/>
      <c r="OJL367" s="223"/>
      <c r="OJM367" s="223"/>
      <c r="OJN367" s="333"/>
      <c r="OJO367" s="333"/>
      <c r="OJP367" s="223"/>
      <c r="OJQ367" s="418"/>
      <c r="OJR367" s="418"/>
      <c r="OJS367" s="331"/>
      <c r="OJT367" s="332"/>
      <c r="OJU367" s="418"/>
      <c r="OJV367" s="223"/>
      <c r="OJW367" s="223"/>
      <c r="OJX367" s="333"/>
      <c r="OJY367" s="333"/>
      <c r="OJZ367" s="223"/>
      <c r="OKA367" s="418"/>
      <c r="OKB367" s="418"/>
      <c r="OKC367" s="331"/>
      <c r="OKD367" s="332"/>
      <c r="OKE367" s="418"/>
      <c r="OKF367" s="223"/>
      <c r="OKG367" s="223"/>
      <c r="OKH367" s="333"/>
      <c r="OKI367" s="333"/>
      <c r="OKJ367" s="223"/>
      <c r="OKK367" s="418"/>
      <c r="OKL367" s="418"/>
      <c r="OKM367" s="331"/>
      <c r="OKN367" s="332"/>
      <c r="OKO367" s="418"/>
      <c r="OKP367" s="223"/>
      <c r="OKQ367" s="223"/>
      <c r="OKR367" s="333"/>
      <c r="OKS367" s="333"/>
      <c r="OKT367" s="223"/>
      <c r="OKU367" s="418"/>
      <c r="OKV367" s="418"/>
      <c r="OKW367" s="331"/>
      <c r="OKX367" s="332"/>
      <c r="OKY367" s="418"/>
      <c r="OKZ367" s="223"/>
      <c r="OLA367" s="223"/>
      <c r="OLB367" s="333"/>
      <c r="OLC367" s="333"/>
      <c r="OLD367" s="223"/>
      <c r="OLE367" s="418"/>
      <c r="OLF367" s="418"/>
      <c r="OLG367" s="331"/>
      <c r="OLH367" s="332"/>
      <c r="OLI367" s="418"/>
      <c r="OLJ367" s="223"/>
      <c r="OLK367" s="223"/>
      <c r="OLL367" s="333"/>
      <c r="OLM367" s="333"/>
      <c r="OLN367" s="223"/>
      <c r="OLO367" s="418"/>
      <c r="OLP367" s="418"/>
      <c r="OLQ367" s="331"/>
      <c r="OLR367" s="332"/>
      <c r="OLS367" s="418"/>
      <c r="OLT367" s="223"/>
      <c r="OLU367" s="223"/>
      <c r="OLV367" s="333"/>
      <c r="OLW367" s="333"/>
      <c r="OLX367" s="223"/>
      <c r="OLY367" s="418"/>
      <c r="OLZ367" s="418"/>
      <c r="OMA367" s="331"/>
      <c r="OMB367" s="332"/>
      <c r="OMC367" s="418"/>
      <c r="OMD367" s="223"/>
      <c r="OME367" s="223"/>
      <c r="OMF367" s="333"/>
      <c r="OMG367" s="333"/>
      <c r="OMH367" s="223"/>
      <c r="OMI367" s="418"/>
      <c r="OMJ367" s="418"/>
      <c r="OMK367" s="331"/>
      <c r="OML367" s="332"/>
      <c r="OMM367" s="418"/>
      <c r="OMN367" s="223"/>
      <c r="OMO367" s="223"/>
      <c r="OMP367" s="333"/>
      <c r="OMQ367" s="333"/>
      <c r="OMR367" s="223"/>
      <c r="OMS367" s="418"/>
      <c r="OMT367" s="418"/>
      <c r="OMU367" s="331"/>
      <c r="OMV367" s="332"/>
      <c r="OMW367" s="418"/>
      <c r="OMX367" s="223"/>
      <c r="OMY367" s="223"/>
      <c r="OMZ367" s="333"/>
      <c r="ONA367" s="333"/>
      <c r="ONB367" s="223"/>
      <c r="ONC367" s="418"/>
      <c r="OND367" s="418"/>
      <c r="ONE367" s="331"/>
      <c r="ONF367" s="332"/>
      <c r="ONG367" s="418"/>
      <c r="ONH367" s="223"/>
      <c r="ONI367" s="223"/>
      <c r="ONJ367" s="333"/>
      <c r="ONK367" s="333"/>
      <c r="ONL367" s="223"/>
      <c r="ONM367" s="418"/>
      <c r="ONN367" s="418"/>
      <c r="ONO367" s="331"/>
      <c r="ONP367" s="332"/>
      <c r="ONQ367" s="418"/>
      <c r="ONR367" s="223"/>
      <c r="ONS367" s="223"/>
      <c r="ONT367" s="333"/>
      <c r="ONU367" s="333"/>
      <c r="ONV367" s="223"/>
      <c r="ONW367" s="418"/>
      <c r="ONX367" s="418"/>
      <c r="ONY367" s="331"/>
      <c r="ONZ367" s="332"/>
      <c r="OOA367" s="418"/>
      <c r="OOB367" s="223"/>
      <c r="OOC367" s="223"/>
      <c r="OOD367" s="333"/>
      <c r="OOE367" s="333"/>
      <c r="OOF367" s="223"/>
      <c r="OOG367" s="418"/>
      <c r="OOH367" s="418"/>
      <c r="OOI367" s="331"/>
      <c r="OOJ367" s="332"/>
      <c r="OOK367" s="418"/>
      <c r="OOL367" s="223"/>
      <c r="OOM367" s="223"/>
      <c r="OON367" s="333"/>
      <c r="OOO367" s="333"/>
      <c r="OOP367" s="223"/>
      <c r="OOQ367" s="418"/>
      <c r="OOR367" s="418"/>
      <c r="OOS367" s="331"/>
      <c r="OOT367" s="332"/>
      <c r="OOU367" s="418"/>
      <c r="OOV367" s="223"/>
      <c r="OOW367" s="223"/>
      <c r="OOX367" s="333"/>
      <c r="OOY367" s="333"/>
      <c r="OOZ367" s="223"/>
      <c r="OPA367" s="418"/>
      <c r="OPB367" s="418"/>
      <c r="OPC367" s="331"/>
      <c r="OPD367" s="332"/>
      <c r="OPE367" s="418"/>
      <c r="OPF367" s="223"/>
      <c r="OPG367" s="223"/>
      <c r="OPH367" s="333"/>
      <c r="OPI367" s="333"/>
      <c r="OPJ367" s="223"/>
      <c r="OPK367" s="418"/>
      <c r="OPL367" s="418"/>
      <c r="OPM367" s="331"/>
      <c r="OPN367" s="332"/>
      <c r="OPO367" s="418"/>
      <c r="OPP367" s="223"/>
      <c r="OPQ367" s="223"/>
      <c r="OPR367" s="333"/>
      <c r="OPS367" s="333"/>
      <c r="OPT367" s="223"/>
      <c r="OPU367" s="418"/>
      <c r="OPV367" s="418"/>
      <c r="OPW367" s="331"/>
      <c r="OPX367" s="332"/>
      <c r="OPY367" s="418"/>
      <c r="OPZ367" s="223"/>
      <c r="OQA367" s="223"/>
      <c r="OQB367" s="333"/>
      <c r="OQC367" s="333"/>
      <c r="OQD367" s="223"/>
      <c r="OQE367" s="418"/>
      <c r="OQF367" s="418"/>
      <c r="OQG367" s="331"/>
      <c r="OQH367" s="332"/>
      <c r="OQI367" s="418"/>
      <c r="OQJ367" s="223"/>
      <c r="OQK367" s="223"/>
      <c r="OQL367" s="333"/>
      <c r="OQM367" s="333"/>
      <c r="OQN367" s="223"/>
      <c r="OQO367" s="418"/>
      <c r="OQP367" s="418"/>
      <c r="OQQ367" s="331"/>
      <c r="OQR367" s="332"/>
      <c r="OQS367" s="418"/>
      <c r="OQT367" s="223"/>
      <c r="OQU367" s="223"/>
      <c r="OQV367" s="333"/>
      <c r="OQW367" s="333"/>
      <c r="OQX367" s="223"/>
      <c r="OQY367" s="418"/>
      <c r="OQZ367" s="418"/>
      <c r="ORA367" s="331"/>
      <c r="ORB367" s="332"/>
      <c r="ORC367" s="418"/>
      <c r="ORD367" s="223"/>
      <c r="ORE367" s="223"/>
      <c r="ORF367" s="333"/>
      <c r="ORG367" s="333"/>
      <c r="ORH367" s="223"/>
      <c r="ORI367" s="418"/>
      <c r="ORJ367" s="418"/>
      <c r="ORK367" s="331"/>
      <c r="ORL367" s="332"/>
      <c r="ORM367" s="418"/>
      <c r="ORN367" s="223"/>
      <c r="ORO367" s="223"/>
      <c r="ORP367" s="333"/>
      <c r="ORQ367" s="333"/>
      <c r="ORR367" s="223"/>
      <c r="ORS367" s="418"/>
      <c r="ORT367" s="418"/>
      <c r="ORU367" s="331"/>
      <c r="ORV367" s="332"/>
      <c r="ORW367" s="418"/>
      <c r="ORX367" s="223"/>
      <c r="ORY367" s="223"/>
      <c r="ORZ367" s="333"/>
      <c r="OSA367" s="333"/>
      <c r="OSB367" s="223"/>
      <c r="OSC367" s="418"/>
      <c r="OSD367" s="418"/>
      <c r="OSE367" s="331"/>
      <c r="OSF367" s="332"/>
      <c r="OSG367" s="418"/>
      <c r="OSH367" s="223"/>
      <c r="OSI367" s="223"/>
      <c r="OSJ367" s="333"/>
      <c r="OSK367" s="333"/>
      <c r="OSL367" s="223"/>
      <c r="OSM367" s="418"/>
      <c r="OSN367" s="418"/>
      <c r="OSO367" s="331"/>
      <c r="OSP367" s="332"/>
      <c r="OSQ367" s="418"/>
      <c r="OSR367" s="223"/>
      <c r="OSS367" s="223"/>
      <c r="OST367" s="333"/>
      <c r="OSU367" s="333"/>
      <c r="OSV367" s="223"/>
      <c r="OSW367" s="418"/>
      <c r="OSX367" s="418"/>
      <c r="OSY367" s="331"/>
      <c r="OSZ367" s="332"/>
      <c r="OTA367" s="418"/>
      <c r="OTB367" s="223"/>
      <c r="OTC367" s="223"/>
      <c r="OTD367" s="333"/>
      <c r="OTE367" s="333"/>
      <c r="OTF367" s="223"/>
      <c r="OTG367" s="418"/>
      <c r="OTH367" s="418"/>
      <c r="OTI367" s="331"/>
      <c r="OTJ367" s="332"/>
      <c r="OTK367" s="418"/>
      <c r="OTL367" s="223"/>
      <c r="OTM367" s="223"/>
      <c r="OTN367" s="333"/>
      <c r="OTO367" s="333"/>
      <c r="OTP367" s="223"/>
      <c r="OTQ367" s="418"/>
      <c r="OTR367" s="418"/>
      <c r="OTS367" s="331"/>
      <c r="OTT367" s="332"/>
      <c r="OTU367" s="418"/>
      <c r="OTV367" s="223"/>
      <c r="OTW367" s="223"/>
      <c r="OTX367" s="333"/>
      <c r="OTY367" s="333"/>
      <c r="OTZ367" s="223"/>
      <c r="OUA367" s="418"/>
      <c r="OUB367" s="418"/>
      <c r="OUC367" s="331"/>
      <c r="OUD367" s="332"/>
      <c r="OUE367" s="418"/>
      <c r="OUF367" s="223"/>
      <c r="OUG367" s="223"/>
      <c r="OUH367" s="333"/>
      <c r="OUI367" s="333"/>
      <c r="OUJ367" s="223"/>
      <c r="OUK367" s="418"/>
      <c r="OUL367" s="418"/>
      <c r="OUM367" s="331"/>
      <c r="OUN367" s="332"/>
      <c r="OUO367" s="418"/>
      <c r="OUP367" s="223"/>
      <c r="OUQ367" s="223"/>
      <c r="OUR367" s="333"/>
      <c r="OUS367" s="333"/>
      <c r="OUT367" s="223"/>
      <c r="OUU367" s="418"/>
      <c r="OUV367" s="418"/>
      <c r="OUW367" s="331"/>
      <c r="OUX367" s="332"/>
      <c r="OUY367" s="418"/>
      <c r="OUZ367" s="223"/>
      <c r="OVA367" s="223"/>
      <c r="OVB367" s="333"/>
      <c r="OVC367" s="333"/>
      <c r="OVD367" s="223"/>
      <c r="OVE367" s="418"/>
      <c r="OVF367" s="418"/>
      <c r="OVG367" s="331"/>
      <c r="OVH367" s="332"/>
      <c r="OVI367" s="418"/>
      <c r="OVJ367" s="223"/>
      <c r="OVK367" s="223"/>
      <c r="OVL367" s="333"/>
      <c r="OVM367" s="333"/>
      <c r="OVN367" s="223"/>
      <c r="OVO367" s="418"/>
      <c r="OVP367" s="418"/>
      <c r="OVQ367" s="331"/>
      <c r="OVR367" s="332"/>
      <c r="OVS367" s="418"/>
      <c r="OVT367" s="223"/>
      <c r="OVU367" s="223"/>
      <c r="OVV367" s="333"/>
      <c r="OVW367" s="333"/>
      <c r="OVX367" s="223"/>
      <c r="OVY367" s="418"/>
      <c r="OVZ367" s="418"/>
      <c r="OWA367" s="331"/>
      <c r="OWB367" s="332"/>
      <c r="OWC367" s="418"/>
      <c r="OWD367" s="223"/>
      <c r="OWE367" s="223"/>
      <c r="OWF367" s="333"/>
      <c r="OWG367" s="333"/>
      <c r="OWH367" s="223"/>
      <c r="OWI367" s="418"/>
      <c r="OWJ367" s="418"/>
      <c r="OWK367" s="331"/>
      <c r="OWL367" s="332"/>
      <c r="OWM367" s="418"/>
      <c r="OWN367" s="223"/>
      <c r="OWO367" s="223"/>
      <c r="OWP367" s="333"/>
      <c r="OWQ367" s="333"/>
      <c r="OWR367" s="223"/>
      <c r="OWS367" s="418"/>
      <c r="OWT367" s="418"/>
      <c r="OWU367" s="331"/>
      <c r="OWV367" s="332"/>
      <c r="OWW367" s="418"/>
      <c r="OWX367" s="223"/>
      <c r="OWY367" s="223"/>
      <c r="OWZ367" s="333"/>
      <c r="OXA367" s="333"/>
      <c r="OXB367" s="223"/>
      <c r="OXC367" s="418"/>
      <c r="OXD367" s="418"/>
      <c r="OXE367" s="331"/>
      <c r="OXF367" s="332"/>
      <c r="OXG367" s="418"/>
      <c r="OXH367" s="223"/>
      <c r="OXI367" s="223"/>
      <c r="OXJ367" s="333"/>
      <c r="OXK367" s="333"/>
      <c r="OXL367" s="223"/>
      <c r="OXM367" s="418"/>
      <c r="OXN367" s="418"/>
      <c r="OXO367" s="331"/>
      <c r="OXP367" s="332"/>
      <c r="OXQ367" s="418"/>
      <c r="OXR367" s="223"/>
      <c r="OXS367" s="223"/>
      <c r="OXT367" s="333"/>
      <c r="OXU367" s="333"/>
      <c r="OXV367" s="223"/>
      <c r="OXW367" s="418"/>
      <c r="OXX367" s="418"/>
      <c r="OXY367" s="331"/>
      <c r="OXZ367" s="332"/>
      <c r="OYA367" s="418"/>
      <c r="OYB367" s="223"/>
      <c r="OYC367" s="223"/>
      <c r="OYD367" s="333"/>
      <c r="OYE367" s="333"/>
      <c r="OYF367" s="223"/>
      <c r="OYG367" s="418"/>
      <c r="OYH367" s="418"/>
      <c r="OYI367" s="331"/>
      <c r="OYJ367" s="332"/>
      <c r="OYK367" s="418"/>
      <c r="OYL367" s="223"/>
      <c r="OYM367" s="223"/>
      <c r="OYN367" s="333"/>
      <c r="OYO367" s="333"/>
      <c r="OYP367" s="223"/>
      <c r="OYQ367" s="418"/>
      <c r="OYR367" s="418"/>
      <c r="OYS367" s="331"/>
      <c r="OYT367" s="332"/>
      <c r="OYU367" s="418"/>
      <c r="OYV367" s="223"/>
      <c r="OYW367" s="223"/>
      <c r="OYX367" s="333"/>
      <c r="OYY367" s="333"/>
      <c r="OYZ367" s="223"/>
      <c r="OZA367" s="418"/>
      <c r="OZB367" s="418"/>
      <c r="OZC367" s="331"/>
      <c r="OZD367" s="332"/>
      <c r="OZE367" s="418"/>
      <c r="OZF367" s="223"/>
      <c r="OZG367" s="223"/>
      <c r="OZH367" s="333"/>
      <c r="OZI367" s="333"/>
      <c r="OZJ367" s="223"/>
      <c r="OZK367" s="418"/>
      <c r="OZL367" s="418"/>
      <c r="OZM367" s="331"/>
      <c r="OZN367" s="332"/>
      <c r="OZO367" s="418"/>
      <c r="OZP367" s="223"/>
      <c r="OZQ367" s="223"/>
      <c r="OZR367" s="333"/>
      <c r="OZS367" s="333"/>
      <c r="OZT367" s="223"/>
      <c r="OZU367" s="418"/>
      <c r="OZV367" s="418"/>
      <c r="OZW367" s="331"/>
      <c r="OZX367" s="332"/>
      <c r="OZY367" s="418"/>
      <c r="OZZ367" s="223"/>
      <c r="PAA367" s="223"/>
      <c r="PAB367" s="333"/>
      <c r="PAC367" s="333"/>
      <c r="PAD367" s="223"/>
      <c r="PAE367" s="418"/>
      <c r="PAF367" s="418"/>
      <c r="PAG367" s="331"/>
      <c r="PAH367" s="332"/>
      <c r="PAI367" s="418"/>
      <c r="PAJ367" s="223"/>
      <c r="PAK367" s="223"/>
      <c r="PAL367" s="333"/>
      <c r="PAM367" s="333"/>
      <c r="PAN367" s="223"/>
      <c r="PAO367" s="418"/>
      <c r="PAP367" s="418"/>
      <c r="PAQ367" s="331"/>
      <c r="PAR367" s="332"/>
      <c r="PAS367" s="418"/>
      <c r="PAT367" s="223"/>
      <c r="PAU367" s="223"/>
      <c r="PAV367" s="333"/>
      <c r="PAW367" s="333"/>
      <c r="PAX367" s="223"/>
      <c r="PAY367" s="418"/>
      <c r="PAZ367" s="418"/>
      <c r="PBA367" s="331"/>
      <c r="PBB367" s="332"/>
      <c r="PBC367" s="418"/>
      <c r="PBD367" s="223"/>
      <c r="PBE367" s="223"/>
      <c r="PBF367" s="333"/>
      <c r="PBG367" s="333"/>
      <c r="PBH367" s="223"/>
      <c r="PBI367" s="418"/>
      <c r="PBJ367" s="418"/>
      <c r="PBK367" s="331"/>
      <c r="PBL367" s="332"/>
      <c r="PBM367" s="418"/>
      <c r="PBN367" s="223"/>
      <c r="PBO367" s="223"/>
      <c r="PBP367" s="333"/>
      <c r="PBQ367" s="333"/>
      <c r="PBR367" s="223"/>
      <c r="PBS367" s="418"/>
      <c r="PBT367" s="418"/>
      <c r="PBU367" s="331"/>
      <c r="PBV367" s="332"/>
      <c r="PBW367" s="418"/>
      <c r="PBX367" s="223"/>
      <c r="PBY367" s="223"/>
      <c r="PBZ367" s="333"/>
      <c r="PCA367" s="333"/>
      <c r="PCB367" s="223"/>
      <c r="PCC367" s="418"/>
      <c r="PCD367" s="418"/>
      <c r="PCE367" s="331"/>
      <c r="PCF367" s="332"/>
      <c r="PCG367" s="418"/>
      <c r="PCH367" s="223"/>
      <c r="PCI367" s="223"/>
      <c r="PCJ367" s="333"/>
      <c r="PCK367" s="333"/>
      <c r="PCL367" s="223"/>
      <c r="PCM367" s="418"/>
      <c r="PCN367" s="418"/>
      <c r="PCO367" s="331"/>
      <c r="PCP367" s="332"/>
      <c r="PCQ367" s="418"/>
      <c r="PCR367" s="223"/>
      <c r="PCS367" s="223"/>
      <c r="PCT367" s="333"/>
      <c r="PCU367" s="333"/>
      <c r="PCV367" s="223"/>
      <c r="PCW367" s="418"/>
      <c r="PCX367" s="418"/>
      <c r="PCY367" s="331"/>
      <c r="PCZ367" s="332"/>
      <c r="PDA367" s="418"/>
      <c r="PDB367" s="223"/>
      <c r="PDC367" s="223"/>
      <c r="PDD367" s="333"/>
      <c r="PDE367" s="333"/>
      <c r="PDF367" s="223"/>
      <c r="PDG367" s="418"/>
      <c r="PDH367" s="418"/>
      <c r="PDI367" s="331"/>
      <c r="PDJ367" s="332"/>
      <c r="PDK367" s="418"/>
      <c r="PDL367" s="223"/>
      <c r="PDM367" s="223"/>
      <c r="PDN367" s="333"/>
      <c r="PDO367" s="333"/>
      <c r="PDP367" s="223"/>
      <c r="PDQ367" s="418"/>
      <c r="PDR367" s="418"/>
      <c r="PDS367" s="331"/>
      <c r="PDT367" s="332"/>
      <c r="PDU367" s="418"/>
      <c r="PDV367" s="223"/>
      <c r="PDW367" s="223"/>
      <c r="PDX367" s="333"/>
      <c r="PDY367" s="333"/>
      <c r="PDZ367" s="223"/>
      <c r="PEA367" s="418"/>
      <c r="PEB367" s="418"/>
      <c r="PEC367" s="331"/>
      <c r="PED367" s="332"/>
      <c r="PEE367" s="418"/>
      <c r="PEF367" s="223"/>
      <c r="PEG367" s="223"/>
      <c r="PEH367" s="333"/>
      <c r="PEI367" s="333"/>
      <c r="PEJ367" s="223"/>
      <c r="PEK367" s="418"/>
      <c r="PEL367" s="418"/>
      <c r="PEM367" s="331"/>
      <c r="PEN367" s="332"/>
      <c r="PEO367" s="418"/>
      <c r="PEP367" s="223"/>
      <c r="PEQ367" s="223"/>
      <c r="PER367" s="333"/>
      <c r="PES367" s="333"/>
      <c r="PET367" s="223"/>
      <c r="PEU367" s="418"/>
      <c r="PEV367" s="418"/>
      <c r="PEW367" s="331"/>
      <c r="PEX367" s="332"/>
      <c r="PEY367" s="418"/>
      <c r="PEZ367" s="223"/>
      <c r="PFA367" s="223"/>
      <c r="PFB367" s="333"/>
      <c r="PFC367" s="333"/>
      <c r="PFD367" s="223"/>
      <c r="PFE367" s="418"/>
      <c r="PFF367" s="418"/>
      <c r="PFG367" s="331"/>
      <c r="PFH367" s="332"/>
      <c r="PFI367" s="418"/>
      <c r="PFJ367" s="223"/>
      <c r="PFK367" s="223"/>
      <c r="PFL367" s="333"/>
      <c r="PFM367" s="333"/>
      <c r="PFN367" s="223"/>
      <c r="PFO367" s="418"/>
      <c r="PFP367" s="418"/>
      <c r="PFQ367" s="331"/>
      <c r="PFR367" s="332"/>
      <c r="PFS367" s="418"/>
      <c r="PFT367" s="223"/>
      <c r="PFU367" s="223"/>
      <c r="PFV367" s="333"/>
      <c r="PFW367" s="333"/>
      <c r="PFX367" s="223"/>
      <c r="PFY367" s="418"/>
      <c r="PFZ367" s="418"/>
      <c r="PGA367" s="331"/>
      <c r="PGB367" s="332"/>
      <c r="PGC367" s="418"/>
      <c r="PGD367" s="223"/>
      <c r="PGE367" s="223"/>
      <c r="PGF367" s="333"/>
      <c r="PGG367" s="333"/>
      <c r="PGH367" s="223"/>
      <c r="PGI367" s="418"/>
      <c r="PGJ367" s="418"/>
      <c r="PGK367" s="331"/>
      <c r="PGL367" s="332"/>
      <c r="PGM367" s="418"/>
      <c r="PGN367" s="223"/>
      <c r="PGO367" s="223"/>
      <c r="PGP367" s="333"/>
      <c r="PGQ367" s="333"/>
      <c r="PGR367" s="223"/>
      <c r="PGS367" s="418"/>
      <c r="PGT367" s="418"/>
      <c r="PGU367" s="331"/>
      <c r="PGV367" s="332"/>
      <c r="PGW367" s="418"/>
      <c r="PGX367" s="223"/>
      <c r="PGY367" s="223"/>
      <c r="PGZ367" s="333"/>
      <c r="PHA367" s="333"/>
      <c r="PHB367" s="223"/>
      <c r="PHC367" s="418"/>
      <c r="PHD367" s="418"/>
      <c r="PHE367" s="331"/>
      <c r="PHF367" s="332"/>
      <c r="PHG367" s="418"/>
      <c r="PHH367" s="223"/>
      <c r="PHI367" s="223"/>
      <c r="PHJ367" s="333"/>
      <c r="PHK367" s="333"/>
      <c r="PHL367" s="223"/>
      <c r="PHM367" s="418"/>
      <c r="PHN367" s="418"/>
      <c r="PHO367" s="331"/>
      <c r="PHP367" s="332"/>
      <c r="PHQ367" s="418"/>
      <c r="PHR367" s="223"/>
      <c r="PHS367" s="223"/>
      <c r="PHT367" s="333"/>
      <c r="PHU367" s="333"/>
      <c r="PHV367" s="223"/>
      <c r="PHW367" s="418"/>
      <c r="PHX367" s="418"/>
      <c r="PHY367" s="331"/>
      <c r="PHZ367" s="332"/>
      <c r="PIA367" s="418"/>
      <c r="PIB367" s="223"/>
      <c r="PIC367" s="223"/>
      <c r="PID367" s="333"/>
      <c r="PIE367" s="333"/>
      <c r="PIF367" s="223"/>
      <c r="PIG367" s="418"/>
      <c r="PIH367" s="418"/>
      <c r="PII367" s="331"/>
      <c r="PIJ367" s="332"/>
      <c r="PIK367" s="418"/>
      <c r="PIL367" s="223"/>
      <c r="PIM367" s="223"/>
      <c r="PIN367" s="333"/>
      <c r="PIO367" s="333"/>
      <c r="PIP367" s="223"/>
      <c r="PIQ367" s="418"/>
      <c r="PIR367" s="418"/>
      <c r="PIS367" s="331"/>
      <c r="PIT367" s="332"/>
      <c r="PIU367" s="418"/>
      <c r="PIV367" s="223"/>
      <c r="PIW367" s="223"/>
      <c r="PIX367" s="333"/>
      <c r="PIY367" s="333"/>
      <c r="PIZ367" s="223"/>
      <c r="PJA367" s="418"/>
      <c r="PJB367" s="418"/>
      <c r="PJC367" s="331"/>
      <c r="PJD367" s="332"/>
      <c r="PJE367" s="418"/>
      <c r="PJF367" s="223"/>
      <c r="PJG367" s="223"/>
      <c r="PJH367" s="333"/>
      <c r="PJI367" s="333"/>
      <c r="PJJ367" s="223"/>
      <c r="PJK367" s="418"/>
      <c r="PJL367" s="418"/>
      <c r="PJM367" s="331"/>
      <c r="PJN367" s="332"/>
      <c r="PJO367" s="418"/>
      <c r="PJP367" s="223"/>
      <c r="PJQ367" s="223"/>
      <c r="PJR367" s="333"/>
      <c r="PJS367" s="333"/>
      <c r="PJT367" s="223"/>
      <c r="PJU367" s="418"/>
      <c r="PJV367" s="418"/>
      <c r="PJW367" s="331"/>
      <c r="PJX367" s="332"/>
      <c r="PJY367" s="418"/>
      <c r="PJZ367" s="223"/>
      <c r="PKA367" s="223"/>
      <c r="PKB367" s="333"/>
      <c r="PKC367" s="333"/>
      <c r="PKD367" s="223"/>
      <c r="PKE367" s="418"/>
      <c r="PKF367" s="418"/>
      <c r="PKG367" s="331"/>
      <c r="PKH367" s="332"/>
      <c r="PKI367" s="418"/>
      <c r="PKJ367" s="223"/>
      <c r="PKK367" s="223"/>
      <c r="PKL367" s="333"/>
      <c r="PKM367" s="333"/>
      <c r="PKN367" s="223"/>
      <c r="PKO367" s="418"/>
      <c r="PKP367" s="418"/>
      <c r="PKQ367" s="331"/>
      <c r="PKR367" s="332"/>
      <c r="PKS367" s="418"/>
      <c r="PKT367" s="223"/>
      <c r="PKU367" s="223"/>
      <c r="PKV367" s="333"/>
      <c r="PKW367" s="333"/>
      <c r="PKX367" s="223"/>
      <c r="PKY367" s="418"/>
      <c r="PKZ367" s="418"/>
      <c r="PLA367" s="331"/>
      <c r="PLB367" s="332"/>
      <c r="PLC367" s="418"/>
      <c r="PLD367" s="223"/>
      <c r="PLE367" s="223"/>
      <c r="PLF367" s="333"/>
      <c r="PLG367" s="333"/>
      <c r="PLH367" s="223"/>
      <c r="PLI367" s="418"/>
      <c r="PLJ367" s="418"/>
      <c r="PLK367" s="331"/>
      <c r="PLL367" s="332"/>
      <c r="PLM367" s="418"/>
      <c r="PLN367" s="223"/>
      <c r="PLO367" s="223"/>
      <c r="PLP367" s="333"/>
      <c r="PLQ367" s="333"/>
      <c r="PLR367" s="223"/>
      <c r="PLS367" s="418"/>
      <c r="PLT367" s="418"/>
      <c r="PLU367" s="331"/>
      <c r="PLV367" s="332"/>
      <c r="PLW367" s="418"/>
      <c r="PLX367" s="223"/>
      <c r="PLY367" s="223"/>
      <c r="PLZ367" s="333"/>
      <c r="PMA367" s="333"/>
      <c r="PMB367" s="223"/>
      <c r="PMC367" s="418"/>
      <c r="PMD367" s="418"/>
      <c r="PME367" s="331"/>
      <c r="PMF367" s="332"/>
      <c r="PMG367" s="418"/>
      <c r="PMH367" s="223"/>
      <c r="PMI367" s="223"/>
      <c r="PMJ367" s="333"/>
      <c r="PMK367" s="333"/>
      <c r="PML367" s="223"/>
      <c r="PMM367" s="418"/>
      <c r="PMN367" s="418"/>
      <c r="PMO367" s="331"/>
      <c r="PMP367" s="332"/>
      <c r="PMQ367" s="418"/>
      <c r="PMR367" s="223"/>
      <c r="PMS367" s="223"/>
      <c r="PMT367" s="333"/>
      <c r="PMU367" s="333"/>
      <c r="PMV367" s="223"/>
      <c r="PMW367" s="418"/>
      <c r="PMX367" s="418"/>
      <c r="PMY367" s="331"/>
      <c r="PMZ367" s="332"/>
      <c r="PNA367" s="418"/>
      <c r="PNB367" s="223"/>
      <c r="PNC367" s="223"/>
      <c r="PND367" s="333"/>
      <c r="PNE367" s="333"/>
      <c r="PNF367" s="223"/>
      <c r="PNG367" s="418"/>
      <c r="PNH367" s="418"/>
      <c r="PNI367" s="331"/>
      <c r="PNJ367" s="332"/>
      <c r="PNK367" s="418"/>
      <c r="PNL367" s="223"/>
      <c r="PNM367" s="223"/>
      <c r="PNN367" s="333"/>
      <c r="PNO367" s="333"/>
      <c r="PNP367" s="223"/>
      <c r="PNQ367" s="418"/>
      <c r="PNR367" s="418"/>
      <c r="PNS367" s="331"/>
      <c r="PNT367" s="332"/>
      <c r="PNU367" s="418"/>
      <c r="PNV367" s="223"/>
      <c r="PNW367" s="223"/>
      <c r="PNX367" s="333"/>
      <c r="PNY367" s="333"/>
      <c r="PNZ367" s="223"/>
      <c r="POA367" s="418"/>
      <c r="POB367" s="418"/>
      <c r="POC367" s="331"/>
      <c r="POD367" s="332"/>
      <c r="POE367" s="418"/>
      <c r="POF367" s="223"/>
      <c r="POG367" s="223"/>
      <c r="POH367" s="333"/>
      <c r="POI367" s="333"/>
      <c r="POJ367" s="223"/>
      <c r="POK367" s="418"/>
      <c r="POL367" s="418"/>
      <c r="POM367" s="331"/>
      <c r="PON367" s="332"/>
      <c r="POO367" s="418"/>
      <c r="POP367" s="223"/>
      <c r="POQ367" s="223"/>
      <c r="POR367" s="333"/>
      <c r="POS367" s="333"/>
      <c r="POT367" s="223"/>
      <c r="POU367" s="418"/>
      <c r="POV367" s="418"/>
      <c r="POW367" s="331"/>
      <c r="POX367" s="332"/>
      <c r="POY367" s="418"/>
      <c r="POZ367" s="223"/>
      <c r="PPA367" s="223"/>
      <c r="PPB367" s="333"/>
      <c r="PPC367" s="333"/>
      <c r="PPD367" s="223"/>
      <c r="PPE367" s="418"/>
      <c r="PPF367" s="418"/>
      <c r="PPG367" s="331"/>
      <c r="PPH367" s="332"/>
      <c r="PPI367" s="418"/>
      <c r="PPJ367" s="223"/>
      <c r="PPK367" s="223"/>
      <c r="PPL367" s="333"/>
      <c r="PPM367" s="333"/>
      <c r="PPN367" s="223"/>
      <c r="PPO367" s="418"/>
      <c r="PPP367" s="418"/>
      <c r="PPQ367" s="331"/>
      <c r="PPR367" s="332"/>
      <c r="PPS367" s="418"/>
      <c r="PPT367" s="223"/>
      <c r="PPU367" s="223"/>
      <c r="PPV367" s="333"/>
      <c r="PPW367" s="333"/>
      <c r="PPX367" s="223"/>
      <c r="PPY367" s="418"/>
      <c r="PPZ367" s="418"/>
      <c r="PQA367" s="331"/>
      <c r="PQB367" s="332"/>
      <c r="PQC367" s="418"/>
      <c r="PQD367" s="223"/>
      <c r="PQE367" s="223"/>
      <c r="PQF367" s="333"/>
      <c r="PQG367" s="333"/>
      <c r="PQH367" s="223"/>
      <c r="PQI367" s="418"/>
      <c r="PQJ367" s="418"/>
      <c r="PQK367" s="331"/>
      <c r="PQL367" s="332"/>
      <c r="PQM367" s="418"/>
      <c r="PQN367" s="223"/>
      <c r="PQO367" s="223"/>
      <c r="PQP367" s="333"/>
      <c r="PQQ367" s="333"/>
      <c r="PQR367" s="223"/>
      <c r="PQS367" s="418"/>
      <c r="PQT367" s="418"/>
      <c r="PQU367" s="331"/>
      <c r="PQV367" s="332"/>
      <c r="PQW367" s="418"/>
      <c r="PQX367" s="223"/>
      <c r="PQY367" s="223"/>
      <c r="PQZ367" s="333"/>
      <c r="PRA367" s="333"/>
      <c r="PRB367" s="223"/>
      <c r="PRC367" s="418"/>
      <c r="PRD367" s="418"/>
      <c r="PRE367" s="331"/>
      <c r="PRF367" s="332"/>
      <c r="PRG367" s="418"/>
      <c r="PRH367" s="223"/>
      <c r="PRI367" s="223"/>
      <c r="PRJ367" s="333"/>
      <c r="PRK367" s="333"/>
      <c r="PRL367" s="223"/>
      <c r="PRM367" s="418"/>
      <c r="PRN367" s="418"/>
      <c r="PRO367" s="331"/>
      <c r="PRP367" s="332"/>
      <c r="PRQ367" s="418"/>
      <c r="PRR367" s="223"/>
      <c r="PRS367" s="223"/>
      <c r="PRT367" s="333"/>
      <c r="PRU367" s="333"/>
      <c r="PRV367" s="223"/>
      <c r="PRW367" s="418"/>
      <c r="PRX367" s="418"/>
      <c r="PRY367" s="331"/>
      <c r="PRZ367" s="332"/>
      <c r="PSA367" s="418"/>
      <c r="PSB367" s="223"/>
      <c r="PSC367" s="223"/>
      <c r="PSD367" s="333"/>
      <c r="PSE367" s="333"/>
      <c r="PSF367" s="223"/>
      <c r="PSG367" s="418"/>
      <c r="PSH367" s="418"/>
      <c r="PSI367" s="331"/>
      <c r="PSJ367" s="332"/>
      <c r="PSK367" s="418"/>
      <c r="PSL367" s="223"/>
      <c r="PSM367" s="223"/>
      <c r="PSN367" s="333"/>
      <c r="PSO367" s="333"/>
      <c r="PSP367" s="223"/>
      <c r="PSQ367" s="418"/>
      <c r="PSR367" s="418"/>
      <c r="PSS367" s="331"/>
      <c r="PST367" s="332"/>
      <c r="PSU367" s="418"/>
      <c r="PSV367" s="223"/>
      <c r="PSW367" s="223"/>
      <c r="PSX367" s="333"/>
      <c r="PSY367" s="333"/>
      <c r="PSZ367" s="223"/>
      <c r="PTA367" s="418"/>
      <c r="PTB367" s="418"/>
      <c r="PTC367" s="331"/>
      <c r="PTD367" s="332"/>
      <c r="PTE367" s="418"/>
      <c r="PTF367" s="223"/>
      <c r="PTG367" s="223"/>
      <c r="PTH367" s="333"/>
      <c r="PTI367" s="333"/>
      <c r="PTJ367" s="223"/>
      <c r="PTK367" s="418"/>
      <c r="PTL367" s="418"/>
      <c r="PTM367" s="331"/>
      <c r="PTN367" s="332"/>
      <c r="PTO367" s="418"/>
      <c r="PTP367" s="223"/>
      <c r="PTQ367" s="223"/>
      <c r="PTR367" s="333"/>
      <c r="PTS367" s="333"/>
      <c r="PTT367" s="223"/>
      <c r="PTU367" s="418"/>
      <c r="PTV367" s="418"/>
      <c r="PTW367" s="331"/>
      <c r="PTX367" s="332"/>
      <c r="PTY367" s="418"/>
      <c r="PTZ367" s="223"/>
      <c r="PUA367" s="223"/>
      <c r="PUB367" s="333"/>
      <c r="PUC367" s="333"/>
      <c r="PUD367" s="223"/>
      <c r="PUE367" s="418"/>
      <c r="PUF367" s="418"/>
      <c r="PUG367" s="331"/>
      <c r="PUH367" s="332"/>
      <c r="PUI367" s="418"/>
      <c r="PUJ367" s="223"/>
      <c r="PUK367" s="223"/>
      <c r="PUL367" s="333"/>
      <c r="PUM367" s="333"/>
      <c r="PUN367" s="223"/>
      <c r="PUO367" s="418"/>
      <c r="PUP367" s="418"/>
      <c r="PUQ367" s="331"/>
      <c r="PUR367" s="332"/>
      <c r="PUS367" s="418"/>
      <c r="PUT367" s="223"/>
      <c r="PUU367" s="223"/>
      <c r="PUV367" s="333"/>
      <c r="PUW367" s="333"/>
      <c r="PUX367" s="223"/>
      <c r="PUY367" s="418"/>
      <c r="PUZ367" s="418"/>
      <c r="PVA367" s="331"/>
      <c r="PVB367" s="332"/>
      <c r="PVC367" s="418"/>
      <c r="PVD367" s="223"/>
      <c r="PVE367" s="223"/>
      <c r="PVF367" s="333"/>
      <c r="PVG367" s="333"/>
      <c r="PVH367" s="223"/>
      <c r="PVI367" s="418"/>
      <c r="PVJ367" s="418"/>
      <c r="PVK367" s="331"/>
      <c r="PVL367" s="332"/>
      <c r="PVM367" s="418"/>
      <c r="PVN367" s="223"/>
      <c r="PVO367" s="223"/>
      <c r="PVP367" s="333"/>
      <c r="PVQ367" s="333"/>
      <c r="PVR367" s="223"/>
      <c r="PVS367" s="418"/>
      <c r="PVT367" s="418"/>
      <c r="PVU367" s="331"/>
      <c r="PVV367" s="332"/>
      <c r="PVW367" s="418"/>
      <c r="PVX367" s="223"/>
      <c r="PVY367" s="223"/>
      <c r="PVZ367" s="333"/>
      <c r="PWA367" s="333"/>
      <c r="PWB367" s="223"/>
      <c r="PWC367" s="418"/>
      <c r="PWD367" s="418"/>
      <c r="PWE367" s="331"/>
      <c r="PWF367" s="332"/>
      <c r="PWG367" s="418"/>
      <c r="PWH367" s="223"/>
      <c r="PWI367" s="223"/>
      <c r="PWJ367" s="333"/>
      <c r="PWK367" s="333"/>
      <c r="PWL367" s="223"/>
      <c r="PWM367" s="418"/>
      <c r="PWN367" s="418"/>
      <c r="PWO367" s="331"/>
      <c r="PWP367" s="332"/>
      <c r="PWQ367" s="418"/>
      <c r="PWR367" s="223"/>
      <c r="PWS367" s="223"/>
      <c r="PWT367" s="333"/>
      <c r="PWU367" s="333"/>
      <c r="PWV367" s="223"/>
      <c r="PWW367" s="418"/>
      <c r="PWX367" s="418"/>
      <c r="PWY367" s="331"/>
      <c r="PWZ367" s="332"/>
      <c r="PXA367" s="418"/>
      <c r="PXB367" s="223"/>
      <c r="PXC367" s="223"/>
      <c r="PXD367" s="333"/>
      <c r="PXE367" s="333"/>
      <c r="PXF367" s="223"/>
      <c r="PXG367" s="418"/>
      <c r="PXH367" s="418"/>
      <c r="PXI367" s="331"/>
      <c r="PXJ367" s="332"/>
      <c r="PXK367" s="418"/>
      <c r="PXL367" s="223"/>
      <c r="PXM367" s="223"/>
      <c r="PXN367" s="333"/>
      <c r="PXO367" s="333"/>
      <c r="PXP367" s="223"/>
      <c r="PXQ367" s="418"/>
      <c r="PXR367" s="418"/>
      <c r="PXS367" s="331"/>
      <c r="PXT367" s="332"/>
      <c r="PXU367" s="418"/>
      <c r="PXV367" s="223"/>
      <c r="PXW367" s="223"/>
      <c r="PXX367" s="333"/>
      <c r="PXY367" s="333"/>
      <c r="PXZ367" s="223"/>
      <c r="PYA367" s="418"/>
      <c r="PYB367" s="418"/>
      <c r="PYC367" s="331"/>
      <c r="PYD367" s="332"/>
      <c r="PYE367" s="418"/>
      <c r="PYF367" s="223"/>
      <c r="PYG367" s="223"/>
      <c r="PYH367" s="333"/>
      <c r="PYI367" s="333"/>
      <c r="PYJ367" s="223"/>
      <c r="PYK367" s="418"/>
      <c r="PYL367" s="418"/>
      <c r="PYM367" s="331"/>
      <c r="PYN367" s="332"/>
      <c r="PYO367" s="418"/>
      <c r="PYP367" s="223"/>
      <c r="PYQ367" s="223"/>
      <c r="PYR367" s="333"/>
      <c r="PYS367" s="333"/>
      <c r="PYT367" s="223"/>
      <c r="PYU367" s="418"/>
      <c r="PYV367" s="418"/>
      <c r="PYW367" s="331"/>
      <c r="PYX367" s="332"/>
      <c r="PYY367" s="418"/>
      <c r="PYZ367" s="223"/>
      <c r="PZA367" s="223"/>
      <c r="PZB367" s="333"/>
      <c r="PZC367" s="333"/>
      <c r="PZD367" s="223"/>
      <c r="PZE367" s="418"/>
      <c r="PZF367" s="418"/>
      <c r="PZG367" s="331"/>
      <c r="PZH367" s="332"/>
      <c r="PZI367" s="418"/>
      <c r="PZJ367" s="223"/>
      <c r="PZK367" s="223"/>
      <c r="PZL367" s="333"/>
      <c r="PZM367" s="333"/>
      <c r="PZN367" s="223"/>
      <c r="PZO367" s="418"/>
      <c r="PZP367" s="418"/>
      <c r="PZQ367" s="331"/>
      <c r="PZR367" s="332"/>
      <c r="PZS367" s="418"/>
      <c r="PZT367" s="223"/>
      <c r="PZU367" s="223"/>
      <c r="PZV367" s="333"/>
      <c r="PZW367" s="333"/>
      <c r="PZX367" s="223"/>
      <c r="PZY367" s="418"/>
      <c r="PZZ367" s="418"/>
      <c r="QAA367" s="331"/>
      <c r="QAB367" s="332"/>
      <c r="QAC367" s="418"/>
      <c r="QAD367" s="223"/>
      <c r="QAE367" s="223"/>
      <c r="QAF367" s="333"/>
      <c r="QAG367" s="333"/>
      <c r="QAH367" s="223"/>
      <c r="QAI367" s="418"/>
      <c r="QAJ367" s="418"/>
      <c r="QAK367" s="331"/>
      <c r="QAL367" s="332"/>
      <c r="QAM367" s="418"/>
      <c r="QAN367" s="223"/>
      <c r="QAO367" s="223"/>
      <c r="QAP367" s="333"/>
      <c r="QAQ367" s="333"/>
      <c r="QAR367" s="223"/>
      <c r="QAS367" s="418"/>
      <c r="QAT367" s="418"/>
      <c r="QAU367" s="331"/>
      <c r="QAV367" s="332"/>
      <c r="QAW367" s="418"/>
      <c r="QAX367" s="223"/>
      <c r="QAY367" s="223"/>
      <c r="QAZ367" s="333"/>
      <c r="QBA367" s="333"/>
      <c r="QBB367" s="223"/>
      <c r="QBC367" s="418"/>
      <c r="QBD367" s="418"/>
      <c r="QBE367" s="331"/>
      <c r="QBF367" s="332"/>
      <c r="QBG367" s="418"/>
      <c r="QBH367" s="223"/>
      <c r="QBI367" s="223"/>
      <c r="QBJ367" s="333"/>
      <c r="QBK367" s="333"/>
      <c r="QBL367" s="223"/>
      <c r="QBM367" s="418"/>
      <c r="QBN367" s="418"/>
      <c r="QBO367" s="331"/>
      <c r="QBP367" s="332"/>
      <c r="QBQ367" s="418"/>
      <c r="QBR367" s="223"/>
      <c r="QBS367" s="223"/>
      <c r="QBT367" s="333"/>
      <c r="QBU367" s="333"/>
      <c r="QBV367" s="223"/>
      <c r="QBW367" s="418"/>
      <c r="QBX367" s="418"/>
      <c r="QBY367" s="331"/>
      <c r="QBZ367" s="332"/>
      <c r="QCA367" s="418"/>
      <c r="QCB367" s="223"/>
      <c r="QCC367" s="223"/>
      <c r="QCD367" s="333"/>
      <c r="QCE367" s="333"/>
      <c r="QCF367" s="223"/>
      <c r="QCG367" s="418"/>
      <c r="QCH367" s="418"/>
      <c r="QCI367" s="331"/>
      <c r="QCJ367" s="332"/>
      <c r="QCK367" s="418"/>
      <c r="QCL367" s="223"/>
      <c r="QCM367" s="223"/>
      <c r="QCN367" s="333"/>
      <c r="QCO367" s="333"/>
      <c r="QCP367" s="223"/>
      <c r="QCQ367" s="418"/>
      <c r="QCR367" s="418"/>
      <c r="QCS367" s="331"/>
      <c r="QCT367" s="332"/>
      <c r="QCU367" s="418"/>
      <c r="QCV367" s="223"/>
      <c r="QCW367" s="223"/>
      <c r="QCX367" s="333"/>
      <c r="QCY367" s="333"/>
      <c r="QCZ367" s="223"/>
      <c r="QDA367" s="418"/>
      <c r="QDB367" s="418"/>
      <c r="QDC367" s="331"/>
      <c r="QDD367" s="332"/>
      <c r="QDE367" s="418"/>
      <c r="QDF367" s="223"/>
      <c r="QDG367" s="223"/>
      <c r="QDH367" s="333"/>
      <c r="QDI367" s="333"/>
      <c r="QDJ367" s="223"/>
      <c r="QDK367" s="418"/>
      <c r="QDL367" s="418"/>
      <c r="QDM367" s="331"/>
      <c r="QDN367" s="332"/>
      <c r="QDO367" s="418"/>
      <c r="QDP367" s="223"/>
      <c r="QDQ367" s="223"/>
      <c r="QDR367" s="333"/>
      <c r="QDS367" s="333"/>
      <c r="QDT367" s="223"/>
      <c r="QDU367" s="418"/>
      <c r="QDV367" s="418"/>
      <c r="QDW367" s="331"/>
      <c r="QDX367" s="332"/>
      <c r="QDY367" s="418"/>
      <c r="QDZ367" s="223"/>
      <c r="QEA367" s="223"/>
      <c r="QEB367" s="333"/>
      <c r="QEC367" s="333"/>
      <c r="QED367" s="223"/>
      <c r="QEE367" s="418"/>
      <c r="QEF367" s="418"/>
      <c r="QEG367" s="331"/>
      <c r="QEH367" s="332"/>
      <c r="QEI367" s="418"/>
      <c r="QEJ367" s="223"/>
      <c r="QEK367" s="223"/>
      <c r="QEL367" s="333"/>
      <c r="QEM367" s="333"/>
      <c r="QEN367" s="223"/>
      <c r="QEO367" s="418"/>
      <c r="QEP367" s="418"/>
      <c r="QEQ367" s="331"/>
      <c r="QER367" s="332"/>
      <c r="QES367" s="418"/>
      <c r="QET367" s="223"/>
      <c r="QEU367" s="223"/>
      <c r="QEV367" s="333"/>
      <c r="QEW367" s="333"/>
      <c r="QEX367" s="223"/>
      <c r="QEY367" s="418"/>
      <c r="QEZ367" s="418"/>
      <c r="QFA367" s="331"/>
      <c r="QFB367" s="332"/>
      <c r="QFC367" s="418"/>
      <c r="QFD367" s="223"/>
      <c r="QFE367" s="223"/>
      <c r="QFF367" s="333"/>
      <c r="QFG367" s="333"/>
      <c r="QFH367" s="223"/>
      <c r="QFI367" s="418"/>
      <c r="QFJ367" s="418"/>
      <c r="QFK367" s="331"/>
      <c r="QFL367" s="332"/>
      <c r="QFM367" s="418"/>
      <c r="QFN367" s="223"/>
      <c r="QFO367" s="223"/>
      <c r="QFP367" s="333"/>
      <c r="QFQ367" s="333"/>
      <c r="QFR367" s="223"/>
      <c r="QFS367" s="418"/>
      <c r="QFT367" s="418"/>
      <c r="QFU367" s="331"/>
      <c r="QFV367" s="332"/>
      <c r="QFW367" s="418"/>
      <c r="QFX367" s="223"/>
      <c r="QFY367" s="223"/>
      <c r="QFZ367" s="333"/>
      <c r="QGA367" s="333"/>
      <c r="QGB367" s="223"/>
      <c r="QGC367" s="418"/>
      <c r="QGD367" s="418"/>
      <c r="QGE367" s="331"/>
      <c r="QGF367" s="332"/>
      <c r="QGG367" s="418"/>
      <c r="QGH367" s="223"/>
      <c r="QGI367" s="223"/>
      <c r="QGJ367" s="333"/>
      <c r="QGK367" s="333"/>
      <c r="QGL367" s="223"/>
      <c r="QGM367" s="418"/>
      <c r="QGN367" s="418"/>
      <c r="QGO367" s="331"/>
      <c r="QGP367" s="332"/>
      <c r="QGQ367" s="418"/>
      <c r="QGR367" s="223"/>
      <c r="QGS367" s="223"/>
      <c r="QGT367" s="333"/>
      <c r="QGU367" s="333"/>
      <c r="QGV367" s="223"/>
      <c r="QGW367" s="418"/>
      <c r="QGX367" s="418"/>
      <c r="QGY367" s="331"/>
      <c r="QGZ367" s="332"/>
      <c r="QHA367" s="418"/>
      <c r="QHB367" s="223"/>
      <c r="QHC367" s="223"/>
      <c r="QHD367" s="333"/>
      <c r="QHE367" s="333"/>
      <c r="QHF367" s="223"/>
      <c r="QHG367" s="418"/>
      <c r="QHH367" s="418"/>
      <c r="QHI367" s="331"/>
      <c r="QHJ367" s="332"/>
      <c r="QHK367" s="418"/>
      <c r="QHL367" s="223"/>
      <c r="QHM367" s="223"/>
      <c r="QHN367" s="333"/>
      <c r="QHO367" s="333"/>
      <c r="QHP367" s="223"/>
      <c r="QHQ367" s="418"/>
      <c r="QHR367" s="418"/>
      <c r="QHS367" s="331"/>
      <c r="QHT367" s="332"/>
      <c r="QHU367" s="418"/>
      <c r="QHV367" s="223"/>
      <c r="QHW367" s="223"/>
      <c r="QHX367" s="333"/>
      <c r="QHY367" s="333"/>
      <c r="QHZ367" s="223"/>
      <c r="QIA367" s="418"/>
      <c r="QIB367" s="418"/>
      <c r="QIC367" s="331"/>
      <c r="QID367" s="332"/>
      <c r="QIE367" s="418"/>
      <c r="QIF367" s="223"/>
      <c r="QIG367" s="223"/>
      <c r="QIH367" s="333"/>
      <c r="QII367" s="333"/>
      <c r="QIJ367" s="223"/>
      <c r="QIK367" s="418"/>
      <c r="QIL367" s="418"/>
      <c r="QIM367" s="331"/>
      <c r="QIN367" s="332"/>
      <c r="QIO367" s="418"/>
      <c r="QIP367" s="223"/>
      <c r="QIQ367" s="223"/>
      <c r="QIR367" s="333"/>
      <c r="QIS367" s="333"/>
      <c r="QIT367" s="223"/>
      <c r="QIU367" s="418"/>
      <c r="QIV367" s="418"/>
      <c r="QIW367" s="331"/>
      <c r="QIX367" s="332"/>
      <c r="QIY367" s="418"/>
      <c r="QIZ367" s="223"/>
      <c r="QJA367" s="223"/>
      <c r="QJB367" s="333"/>
      <c r="QJC367" s="333"/>
      <c r="QJD367" s="223"/>
      <c r="QJE367" s="418"/>
      <c r="QJF367" s="418"/>
      <c r="QJG367" s="331"/>
      <c r="QJH367" s="332"/>
      <c r="QJI367" s="418"/>
      <c r="QJJ367" s="223"/>
      <c r="QJK367" s="223"/>
      <c r="QJL367" s="333"/>
      <c r="QJM367" s="333"/>
      <c r="QJN367" s="223"/>
      <c r="QJO367" s="418"/>
      <c r="QJP367" s="418"/>
      <c r="QJQ367" s="331"/>
      <c r="QJR367" s="332"/>
      <c r="QJS367" s="418"/>
      <c r="QJT367" s="223"/>
      <c r="QJU367" s="223"/>
      <c r="QJV367" s="333"/>
      <c r="QJW367" s="333"/>
      <c r="QJX367" s="223"/>
      <c r="QJY367" s="418"/>
      <c r="QJZ367" s="418"/>
      <c r="QKA367" s="331"/>
      <c r="QKB367" s="332"/>
      <c r="QKC367" s="418"/>
      <c r="QKD367" s="223"/>
      <c r="QKE367" s="223"/>
      <c r="QKF367" s="333"/>
      <c r="QKG367" s="333"/>
      <c r="QKH367" s="223"/>
      <c r="QKI367" s="418"/>
      <c r="QKJ367" s="418"/>
      <c r="QKK367" s="331"/>
      <c r="QKL367" s="332"/>
      <c r="QKM367" s="418"/>
      <c r="QKN367" s="223"/>
      <c r="QKO367" s="223"/>
      <c r="QKP367" s="333"/>
      <c r="QKQ367" s="333"/>
      <c r="QKR367" s="223"/>
      <c r="QKS367" s="418"/>
      <c r="QKT367" s="418"/>
      <c r="QKU367" s="331"/>
      <c r="QKV367" s="332"/>
      <c r="QKW367" s="418"/>
      <c r="QKX367" s="223"/>
      <c r="QKY367" s="223"/>
      <c r="QKZ367" s="333"/>
      <c r="QLA367" s="333"/>
      <c r="QLB367" s="223"/>
      <c r="QLC367" s="418"/>
      <c r="QLD367" s="418"/>
      <c r="QLE367" s="331"/>
      <c r="QLF367" s="332"/>
      <c r="QLG367" s="418"/>
      <c r="QLH367" s="223"/>
      <c r="QLI367" s="223"/>
      <c r="QLJ367" s="333"/>
      <c r="QLK367" s="333"/>
      <c r="QLL367" s="223"/>
      <c r="QLM367" s="418"/>
      <c r="QLN367" s="418"/>
      <c r="QLO367" s="331"/>
      <c r="QLP367" s="332"/>
      <c r="QLQ367" s="418"/>
      <c r="QLR367" s="223"/>
      <c r="QLS367" s="223"/>
      <c r="QLT367" s="333"/>
      <c r="QLU367" s="333"/>
      <c r="QLV367" s="223"/>
      <c r="QLW367" s="418"/>
      <c r="QLX367" s="418"/>
      <c r="QLY367" s="331"/>
      <c r="QLZ367" s="332"/>
      <c r="QMA367" s="418"/>
      <c r="QMB367" s="223"/>
      <c r="QMC367" s="223"/>
      <c r="QMD367" s="333"/>
      <c r="QME367" s="333"/>
      <c r="QMF367" s="223"/>
      <c r="QMG367" s="418"/>
      <c r="QMH367" s="418"/>
      <c r="QMI367" s="331"/>
      <c r="QMJ367" s="332"/>
      <c r="QMK367" s="418"/>
      <c r="QML367" s="223"/>
      <c r="QMM367" s="223"/>
      <c r="QMN367" s="333"/>
      <c r="QMO367" s="333"/>
      <c r="QMP367" s="223"/>
      <c r="QMQ367" s="418"/>
      <c r="QMR367" s="418"/>
      <c r="QMS367" s="331"/>
      <c r="QMT367" s="332"/>
      <c r="QMU367" s="418"/>
      <c r="QMV367" s="223"/>
      <c r="QMW367" s="223"/>
      <c r="QMX367" s="333"/>
      <c r="QMY367" s="333"/>
      <c r="QMZ367" s="223"/>
      <c r="QNA367" s="418"/>
      <c r="QNB367" s="418"/>
      <c r="QNC367" s="331"/>
      <c r="QND367" s="332"/>
      <c r="QNE367" s="418"/>
      <c r="QNF367" s="223"/>
      <c r="QNG367" s="223"/>
      <c r="QNH367" s="333"/>
      <c r="QNI367" s="333"/>
      <c r="QNJ367" s="223"/>
      <c r="QNK367" s="418"/>
      <c r="QNL367" s="418"/>
      <c r="QNM367" s="331"/>
      <c r="QNN367" s="332"/>
      <c r="QNO367" s="418"/>
      <c r="QNP367" s="223"/>
      <c r="QNQ367" s="223"/>
      <c r="QNR367" s="333"/>
      <c r="QNS367" s="333"/>
      <c r="QNT367" s="223"/>
      <c r="QNU367" s="418"/>
      <c r="QNV367" s="418"/>
      <c r="QNW367" s="331"/>
      <c r="QNX367" s="332"/>
      <c r="QNY367" s="418"/>
      <c r="QNZ367" s="223"/>
      <c r="QOA367" s="223"/>
      <c r="QOB367" s="333"/>
      <c r="QOC367" s="333"/>
      <c r="QOD367" s="223"/>
      <c r="QOE367" s="418"/>
      <c r="QOF367" s="418"/>
      <c r="QOG367" s="331"/>
      <c r="QOH367" s="332"/>
      <c r="QOI367" s="418"/>
      <c r="QOJ367" s="223"/>
      <c r="QOK367" s="223"/>
      <c r="QOL367" s="333"/>
      <c r="QOM367" s="333"/>
      <c r="QON367" s="223"/>
      <c r="QOO367" s="418"/>
      <c r="QOP367" s="418"/>
      <c r="QOQ367" s="331"/>
      <c r="QOR367" s="332"/>
      <c r="QOS367" s="418"/>
      <c r="QOT367" s="223"/>
      <c r="QOU367" s="223"/>
      <c r="QOV367" s="333"/>
      <c r="QOW367" s="333"/>
      <c r="QOX367" s="223"/>
      <c r="QOY367" s="418"/>
      <c r="QOZ367" s="418"/>
      <c r="QPA367" s="331"/>
      <c r="QPB367" s="332"/>
      <c r="QPC367" s="418"/>
      <c r="QPD367" s="223"/>
      <c r="QPE367" s="223"/>
      <c r="QPF367" s="333"/>
      <c r="QPG367" s="333"/>
      <c r="QPH367" s="223"/>
      <c r="QPI367" s="418"/>
      <c r="QPJ367" s="418"/>
      <c r="QPK367" s="331"/>
      <c r="QPL367" s="332"/>
      <c r="QPM367" s="418"/>
      <c r="QPN367" s="223"/>
      <c r="QPO367" s="223"/>
      <c r="QPP367" s="333"/>
      <c r="QPQ367" s="333"/>
      <c r="QPR367" s="223"/>
      <c r="QPS367" s="418"/>
      <c r="QPT367" s="418"/>
      <c r="QPU367" s="331"/>
      <c r="QPV367" s="332"/>
      <c r="QPW367" s="418"/>
      <c r="QPX367" s="223"/>
      <c r="QPY367" s="223"/>
      <c r="QPZ367" s="333"/>
      <c r="QQA367" s="333"/>
      <c r="QQB367" s="223"/>
      <c r="QQC367" s="418"/>
      <c r="QQD367" s="418"/>
      <c r="QQE367" s="331"/>
      <c r="QQF367" s="332"/>
      <c r="QQG367" s="418"/>
      <c r="QQH367" s="223"/>
      <c r="QQI367" s="223"/>
      <c r="QQJ367" s="333"/>
      <c r="QQK367" s="333"/>
      <c r="QQL367" s="223"/>
      <c r="QQM367" s="418"/>
      <c r="QQN367" s="418"/>
      <c r="QQO367" s="331"/>
      <c r="QQP367" s="332"/>
      <c r="QQQ367" s="418"/>
      <c r="QQR367" s="223"/>
      <c r="QQS367" s="223"/>
      <c r="QQT367" s="333"/>
      <c r="QQU367" s="333"/>
      <c r="QQV367" s="223"/>
      <c r="QQW367" s="418"/>
      <c r="QQX367" s="418"/>
      <c r="QQY367" s="331"/>
      <c r="QQZ367" s="332"/>
      <c r="QRA367" s="418"/>
      <c r="QRB367" s="223"/>
      <c r="QRC367" s="223"/>
      <c r="QRD367" s="333"/>
      <c r="QRE367" s="333"/>
      <c r="QRF367" s="223"/>
      <c r="QRG367" s="418"/>
      <c r="QRH367" s="418"/>
      <c r="QRI367" s="331"/>
      <c r="QRJ367" s="332"/>
      <c r="QRK367" s="418"/>
      <c r="QRL367" s="223"/>
      <c r="QRM367" s="223"/>
      <c r="QRN367" s="333"/>
      <c r="QRO367" s="333"/>
      <c r="QRP367" s="223"/>
      <c r="QRQ367" s="418"/>
      <c r="QRR367" s="418"/>
      <c r="QRS367" s="331"/>
      <c r="QRT367" s="332"/>
      <c r="QRU367" s="418"/>
      <c r="QRV367" s="223"/>
      <c r="QRW367" s="223"/>
      <c r="QRX367" s="333"/>
      <c r="QRY367" s="333"/>
      <c r="QRZ367" s="223"/>
      <c r="QSA367" s="418"/>
      <c r="QSB367" s="418"/>
      <c r="QSC367" s="331"/>
      <c r="QSD367" s="332"/>
      <c r="QSE367" s="418"/>
      <c r="QSF367" s="223"/>
      <c r="QSG367" s="223"/>
      <c r="QSH367" s="333"/>
      <c r="QSI367" s="333"/>
      <c r="QSJ367" s="223"/>
      <c r="QSK367" s="418"/>
      <c r="QSL367" s="418"/>
      <c r="QSM367" s="331"/>
      <c r="QSN367" s="332"/>
      <c r="QSO367" s="418"/>
      <c r="QSP367" s="223"/>
      <c r="QSQ367" s="223"/>
      <c r="QSR367" s="333"/>
      <c r="QSS367" s="333"/>
      <c r="QST367" s="223"/>
      <c r="QSU367" s="418"/>
      <c r="QSV367" s="418"/>
      <c r="QSW367" s="331"/>
      <c r="QSX367" s="332"/>
      <c r="QSY367" s="418"/>
      <c r="QSZ367" s="223"/>
      <c r="QTA367" s="223"/>
      <c r="QTB367" s="333"/>
      <c r="QTC367" s="333"/>
      <c r="QTD367" s="223"/>
      <c r="QTE367" s="418"/>
      <c r="QTF367" s="418"/>
      <c r="QTG367" s="331"/>
      <c r="QTH367" s="332"/>
      <c r="QTI367" s="418"/>
      <c r="QTJ367" s="223"/>
      <c r="QTK367" s="223"/>
      <c r="QTL367" s="333"/>
      <c r="QTM367" s="333"/>
      <c r="QTN367" s="223"/>
      <c r="QTO367" s="418"/>
      <c r="QTP367" s="418"/>
      <c r="QTQ367" s="331"/>
      <c r="QTR367" s="332"/>
      <c r="QTS367" s="418"/>
      <c r="QTT367" s="223"/>
      <c r="QTU367" s="223"/>
      <c r="QTV367" s="333"/>
      <c r="QTW367" s="333"/>
      <c r="QTX367" s="223"/>
      <c r="QTY367" s="418"/>
      <c r="QTZ367" s="418"/>
      <c r="QUA367" s="331"/>
      <c r="QUB367" s="332"/>
      <c r="QUC367" s="418"/>
      <c r="QUD367" s="223"/>
      <c r="QUE367" s="223"/>
      <c r="QUF367" s="333"/>
      <c r="QUG367" s="333"/>
      <c r="QUH367" s="223"/>
      <c r="QUI367" s="418"/>
      <c r="QUJ367" s="418"/>
      <c r="QUK367" s="331"/>
      <c r="QUL367" s="332"/>
      <c r="QUM367" s="418"/>
      <c r="QUN367" s="223"/>
      <c r="QUO367" s="223"/>
      <c r="QUP367" s="333"/>
      <c r="QUQ367" s="333"/>
      <c r="QUR367" s="223"/>
      <c r="QUS367" s="418"/>
      <c r="QUT367" s="418"/>
      <c r="QUU367" s="331"/>
      <c r="QUV367" s="332"/>
      <c r="QUW367" s="418"/>
      <c r="QUX367" s="223"/>
      <c r="QUY367" s="223"/>
      <c r="QUZ367" s="333"/>
      <c r="QVA367" s="333"/>
      <c r="QVB367" s="223"/>
      <c r="QVC367" s="418"/>
      <c r="QVD367" s="418"/>
      <c r="QVE367" s="331"/>
      <c r="QVF367" s="332"/>
      <c r="QVG367" s="418"/>
      <c r="QVH367" s="223"/>
      <c r="QVI367" s="223"/>
      <c r="QVJ367" s="333"/>
      <c r="QVK367" s="333"/>
      <c r="QVL367" s="223"/>
      <c r="QVM367" s="418"/>
      <c r="QVN367" s="418"/>
      <c r="QVO367" s="331"/>
      <c r="QVP367" s="332"/>
      <c r="QVQ367" s="418"/>
      <c r="QVR367" s="223"/>
      <c r="QVS367" s="223"/>
      <c r="QVT367" s="333"/>
      <c r="QVU367" s="333"/>
      <c r="QVV367" s="223"/>
      <c r="QVW367" s="418"/>
      <c r="QVX367" s="418"/>
      <c r="QVY367" s="331"/>
      <c r="QVZ367" s="332"/>
      <c r="QWA367" s="418"/>
      <c r="QWB367" s="223"/>
      <c r="QWC367" s="223"/>
      <c r="QWD367" s="333"/>
      <c r="QWE367" s="333"/>
      <c r="QWF367" s="223"/>
      <c r="QWG367" s="418"/>
      <c r="QWH367" s="418"/>
      <c r="QWI367" s="331"/>
      <c r="QWJ367" s="332"/>
      <c r="QWK367" s="418"/>
      <c r="QWL367" s="223"/>
      <c r="QWM367" s="223"/>
      <c r="QWN367" s="333"/>
      <c r="QWO367" s="333"/>
      <c r="QWP367" s="223"/>
      <c r="QWQ367" s="418"/>
      <c r="QWR367" s="418"/>
      <c r="QWS367" s="331"/>
      <c r="QWT367" s="332"/>
      <c r="QWU367" s="418"/>
      <c r="QWV367" s="223"/>
      <c r="QWW367" s="223"/>
      <c r="QWX367" s="333"/>
      <c r="QWY367" s="333"/>
      <c r="QWZ367" s="223"/>
      <c r="QXA367" s="418"/>
      <c r="QXB367" s="418"/>
      <c r="QXC367" s="331"/>
      <c r="QXD367" s="332"/>
      <c r="QXE367" s="418"/>
      <c r="QXF367" s="223"/>
      <c r="QXG367" s="223"/>
      <c r="QXH367" s="333"/>
      <c r="QXI367" s="333"/>
      <c r="QXJ367" s="223"/>
      <c r="QXK367" s="418"/>
      <c r="QXL367" s="418"/>
      <c r="QXM367" s="331"/>
      <c r="QXN367" s="332"/>
      <c r="QXO367" s="418"/>
      <c r="QXP367" s="223"/>
      <c r="QXQ367" s="223"/>
      <c r="QXR367" s="333"/>
      <c r="QXS367" s="333"/>
      <c r="QXT367" s="223"/>
      <c r="QXU367" s="418"/>
      <c r="QXV367" s="418"/>
      <c r="QXW367" s="331"/>
      <c r="QXX367" s="332"/>
      <c r="QXY367" s="418"/>
      <c r="QXZ367" s="223"/>
      <c r="QYA367" s="223"/>
      <c r="QYB367" s="333"/>
      <c r="QYC367" s="333"/>
      <c r="QYD367" s="223"/>
      <c r="QYE367" s="418"/>
      <c r="QYF367" s="418"/>
      <c r="QYG367" s="331"/>
      <c r="QYH367" s="332"/>
      <c r="QYI367" s="418"/>
      <c r="QYJ367" s="223"/>
      <c r="QYK367" s="223"/>
      <c r="QYL367" s="333"/>
      <c r="QYM367" s="333"/>
      <c r="QYN367" s="223"/>
      <c r="QYO367" s="418"/>
      <c r="QYP367" s="418"/>
      <c r="QYQ367" s="331"/>
      <c r="QYR367" s="332"/>
      <c r="QYS367" s="418"/>
      <c r="QYT367" s="223"/>
      <c r="QYU367" s="223"/>
      <c r="QYV367" s="333"/>
      <c r="QYW367" s="333"/>
      <c r="QYX367" s="223"/>
      <c r="QYY367" s="418"/>
      <c r="QYZ367" s="418"/>
      <c r="QZA367" s="331"/>
      <c r="QZB367" s="332"/>
      <c r="QZC367" s="418"/>
      <c r="QZD367" s="223"/>
      <c r="QZE367" s="223"/>
      <c r="QZF367" s="333"/>
      <c r="QZG367" s="333"/>
      <c r="QZH367" s="223"/>
      <c r="QZI367" s="418"/>
      <c r="QZJ367" s="418"/>
      <c r="QZK367" s="331"/>
      <c r="QZL367" s="332"/>
      <c r="QZM367" s="418"/>
      <c r="QZN367" s="223"/>
      <c r="QZO367" s="223"/>
      <c r="QZP367" s="333"/>
      <c r="QZQ367" s="333"/>
      <c r="QZR367" s="223"/>
      <c r="QZS367" s="418"/>
      <c r="QZT367" s="418"/>
      <c r="QZU367" s="331"/>
      <c r="QZV367" s="332"/>
      <c r="QZW367" s="418"/>
      <c r="QZX367" s="223"/>
      <c r="QZY367" s="223"/>
      <c r="QZZ367" s="333"/>
      <c r="RAA367" s="333"/>
      <c r="RAB367" s="223"/>
      <c r="RAC367" s="418"/>
      <c r="RAD367" s="418"/>
      <c r="RAE367" s="331"/>
      <c r="RAF367" s="332"/>
      <c r="RAG367" s="418"/>
      <c r="RAH367" s="223"/>
      <c r="RAI367" s="223"/>
      <c r="RAJ367" s="333"/>
      <c r="RAK367" s="333"/>
      <c r="RAL367" s="223"/>
      <c r="RAM367" s="418"/>
      <c r="RAN367" s="418"/>
      <c r="RAO367" s="331"/>
      <c r="RAP367" s="332"/>
      <c r="RAQ367" s="418"/>
      <c r="RAR367" s="223"/>
      <c r="RAS367" s="223"/>
      <c r="RAT367" s="333"/>
      <c r="RAU367" s="333"/>
      <c r="RAV367" s="223"/>
      <c r="RAW367" s="418"/>
      <c r="RAX367" s="418"/>
      <c r="RAY367" s="331"/>
      <c r="RAZ367" s="332"/>
      <c r="RBA367" s="418"/>
      <c r="RBB367" s="223"/>
      <c r="RBC367" s="223"/>
      <c r="RBD367" s="333"/>
      <c r="RBE367" s="333"/>
      <c r="RBF367" s="223"/>
      <c r="RBG367" s="418"/>
      <c r="RBH367" s="418"/>
      <c r="RBI367" s="331"/>
      <c r="RBJ367" s="332"/>
      <c r="RBK367" s="418"/>
      <c r="RBL367" s="223"/>
      <c r="RBM367" s="223"/>
      <c r="RBN367" s="333"/>
      <c r="RBO367" s="333"/>
      <c r="RBP367" s="223"/>
      <c r="RBQ367" s="418"/>
      <c r="RBR367" s="418"/>
      <c r="RBS367" s="331"/>
      <c r="RBT367" s="332"/>
      <c r="RBU367" s="418"/>
      <c r="RBV367" s="223"/>
      <c r="RBW367" s="223"/>
      <c r="RBX367" s="333"/>
      <c r="RBY367" s="333"/>
      <c r="RBZ367" s="223"/>
      <c r="RCA367" s="418"/>
      <c r="RCB367" s="418"/>
      <c r="RCC367" s="331"/>
      <c r="RCD367" s="332"/>
      <c r="RCE367" s="418"/>
      <c r="RCF367" s="223"/>
      <c r="RCG367" s="223"/>
      <c r="RCH367" s="333"/>
      <c r="RCI367" s="333"/>
      <c r="RCJ367" s="223"/>
      <c r="RCK367" s="418"/>
      <c r="RCL367" s="418"/>
      <c r="RCM367" s="331"/>
      <c r="RCN367" s="332"/>
      <c r="RCO367" s="418"/>
      <c r="RCP367" s="223"/>
      <c r="RCQ367" s="223"/>
      <c r="RCR367" s="333"/>
      <c r="RCS367" s="333"/>
      <c r="RCT367" s="223"/>
      <c r="RCU367" s="418"/>
      <c r="RCV367" s="418"/>
      <c r="RCW367" s="331"/>
      <c r="RCX367" s="332"/>
      <c r="RCY367" s="418"/>
      <c r="RCZ367" s="223"/>
      <c r="RDA367" s="223"/>
      <c r="RDB367" s="333"/>
      <c r="RDC367" s="333"/>
      <c r="RDD367" s="223"/>
      <c r="RDE367" s="418"/>
      <c r="RDF367" s="418"/>
      <c r="RDG367" s="331"/>
      <c r="RDH367" s="332"/>
      <c r="RDI367" s="418"/>
      <c r="RDJ367" s="223"/>
      <c r="RDK367" s="223"/>
      <c r="RDL367" s="333"/>
      <c r="RDM367" s="333"/>
      <c r="RDN367" s="223"/>
      <c r="RDO367" s="418"/>
      <c r="RDP367" s="418"/>
      <c r="RDQ367" s="331"/>
      <c r="RDR367" s="332"/>
      <c r="RDS367" s="418"/>
      <c r="RDT367" s="223"/>
      <c r="RDU367" s="223"/>
      <c r="RDV367" s="333"/>
      <c r="RDW367" s="333"/>
      <c r="RDX367" s="223"/>
      <c r="RDY367" s="418"/>
      <c r="RDZ367" s="418"/>
      <c r="REA367" s="331"/>
      <c r="REB367" s="332"/>
      <c r="REC367" s="418"/>
      <c r="RED367" s="223"/>
      <c r="REE367" s="223"/>
      <c r="REF367" s="333"/>
      <c r="REG367" s="333"/>
      <c r="REH367" s="223"/>
      <c r="REI367" s="418"/>
      <c r="REJ367" s="418"/>
      <c r="REK367" s="331"/>
      <c r="REL367" s="332"/>
      <c r="REM367" s="418"/>
      <c r="REN367" s="223"/>
      <c r="REO367" s="223"/>
      <c r="REP367" s="333"/>
      <c r="REQ367" s="333"/>
      <c r="RER367" s="223"/>
      <c r="RES367" s="418"/>
      <c r="RET367" s="418"/>
      <c r="REU367" s="331"/>
      <c r="REV367" s="332"/>
      <c r="REW367" s="418"/>
      <c r="REX367" s="223"/>
      <c r="REY367" s="223"/>
      <c r="REZ367" s="333"/>
      <c r="RFA367" s="333"/>
      <c r="RFB367" s="223"/>
      <c r="RFC367" s="418"/>
      <c r="RFD367" s="418"/>
      <c r="RFE367" s="331"/>
      <c r="RFF367" s="332"/>
      <c r="RFG367" s="418"/>
      <c r="RFH367" s="223"/>
      <c r="RFI367" s="223"/>
      <c r="RFJ367" s="333"/>
      <c r="RFK367" s="333"/>
      <c r="RFL367" s="223"/>
      <c r="RFM367" s="418"/>
      <c r="RFN367" s="418"/>
      <c r="RFO367" s="331"/>
      <c r="RFP367" s="332"/>
      <c r="RFQ367" s="418"/>
      <c r="RFR367" s="223"/>
      <c r="RFS367" s="223"/>
      <c r="RFT367" s="333"/>
      <c r="RFU367" s="333"/>
      <c r="RFV367" s="223"/>
      <c r="RFW367" s="418"/>
      <c r="RFX367" s="418"/>
      <c r="RFY367" s="331"/>
      <c r="RFZ367" s="332"/>
      <c r="RGA367" s="418"/>
      <c r="RGB367" s="223"/>
      <c r="RGC367" s="223"/>
      <c r="RGD367" s="333"/>
      <c r="RGE367" s="333"/>
      <c r="RGF367" s="223"/>
      <c r="RGG367" s="418"/>
      <c r="RGH367" s="418"/>
      <c r="RGI367" s="331"/>
      <c r="RGJ367" s="332"/>
      <c r="RGK367" s="418"/>
      <c r="RGL367" s="223"/>
      <c r="RGM367" s="223"/>
      <c r="RGN367" s="333"/>
      <c r="RGO367" s="333"/>
      <c r="RGP367" s="223"/>
      <c r="RGQ367" s="418"/>
      <c r="RGR367" s="418"/>
      <c r="RGS367" s="331"/>
      <c r="RGT367" s="332"/>
      <c r="RGU367" s="418"/>
      <c r="RGV367" s="223"/>
      <c r="RGW367" s="223"/>
      <c r="RGX367" s="333"/>
      <c r="RGY367" s="333"/>
      <c r="RGZ367" s="223"/>
      <c r="RHA367" s="418"/>
      <c r="RHB367" s="418"/>
      <c r="RHC367" s="331"/>
      <c r="RHD367" s="332"/>
      <c r="RHE367" s="418"/>
      <c r="RHF367" s="223"/>
      <c r="RHG367" s="223"/>
      <c r="RHH367" s="333"/>
      <c r="RHI367" s="333"/>
      <c r="RHJ367" s="223"/>
      <c r="RHK367" s="418"/>
      <c r="RHL367" s="418"/>
      <c r="RHM367" s="331"/>
      <c r="RHN367" s="332"/>
      <c r="RHO367" s="418"/>
      <c r="RHP367" s="223"/>
      <c r="RHQ367" s="223"/>
      <c r="RHR367" s="333"/>
      <c r="RHS367" s="333"/>
      <c r="RHT367" s="223"/>
      <c r="RHU367" s="418"/>
      <c r="RHV367" s="418"/>
      <c r="RHW367" s="331"/>
      <c r="RHX367" s="332"/>
      <c r="RHY367" s="418"/>
      <c r="RHZ367" s="223"/>
      <c r="RIA367" s="223"/>
      <c r="RIB367" s="333"/>
      <c r="RIC367" s="333"/>
      <c r="RID367" s="223"/>
      <c r="RIE367" s="418"/>
      <c r="RIF367" s="418"/>
      <c r="RIG367" s="331"/>
      <c r="RIH367" s="332"/>
      <c r="RII367" s="418"/>
      <c r="RIJ367" s="223"/>
      <c r="RIK367" s="223"/>
      <c r="RIL367" s="333"/>
      <c r="RIM367" s="333"/>
      <c r="RIN367" s="223"/>
      <c r="RIO367" s="418"/>
      <c r="RIP367" s="418"/>
      <c r="RIQ367" s="331"/>
      <c r="RIR367" s="332"/>
      <c r="RIS367" s="418"/>
      <c r="RIT367" s="223"/>
      <c r="RIU367" s="223"/>
      <c r="RIV367" s="333"/>
      <c r="RIW367" s="333"/>
      <c r="RIX367" s="223"/>
      <c r="RIY367" s="418"/>
      <c r="RIZ367" s="418"/>
      <c r="RJA367" s="331"/>
      <c r="RJB367" s="332"/>
      <c r="RJC367" s="418"/>
      <c r="RJD367" s="223"/>
      <c r="RJE367" s="223"/>
      <c r="RJF367" s="333"/>
      <c r="RJG367" s="333"/>
      <c r="RJH367" s="223"/>
      <c r="RJI367" s="418"/>
      <c r="RJJ367" s="418"/>
      <c r="RJK367" s="331"/>
      <c r="RJL367" s="332"/>
      <c r="RJM367" s="418"/>
      <c r="RJN367" s="223"/>
      <c r="RJO367" s="223"/>
      <c r="RJP367" s="333"/>
      <c r="RJQ367" s="333"/>
      <c r="RJR367" s="223"/>
      <c r="RJS367" s="418"/>
      <c r="RJT367" s="418"/>
      <c r="RJU367" s="331"/>
      <c r="RJV367" s="332"/>
      <c r="RJW367" s="418"/>
      <c r="RJX367" s="223"/>
      <c r="RJY367" s="223"/>
      <c r="RJZ367" s="333"/>
      <c r="RKA367" s="333"/>
      <c r="RKB367" s="223"/>
      <c r="RKC367" s="418"/>
      <c r="RKD367" s="418"/>
      <c r="RKE367" s="331"/>
      <c r="RKF367" s="332"/>
      <c r="RKG367" s="418"/>
      <c r="RKH367" s="223"/>
      <c r="RKI367" s="223"/>
      <c r="RKJ367" s="333"/>
      <c r="RKK367" s="333"/>
      <c r="RKL367" s="223"/>
      <c r="RKM367" s="418"/>
      <c r="RKN367" s="418"/>
      <c r="RKO367" s="331"/>
      <c r="RKP367" s="332"/>
      <c r="RKQ367" s="418"/>
      <c r="RKR367" s="223"/>
      <c r="RKS367" s="223"/>
      <c r="RKT367" s="333"/>
      <c r="RKU367" s="333"/>
      <c r="RKV367" s="223"/>
      <c r="RKW367" s="418"/>
      <c r="RKX367" s="418"/>
      <c r="RKY367" s="331"/>
      <c r="RKZ367" s="332"/>
      <c r="RLA367" s="418"/>
      <c r="RLB367" s="223"/>
      <c r="RLC367" s="223"/>
      <c r="RLD367" s="333"/>
      <c r="RLE367" s="333"/>
      <c r="RLF367" s="223"/>
      <c r="RLG367" s="418"/>
      <c r="RLH367" s="418"/>
      <c r="RLI367" s="331"/>
      <c r="RLJ367" s="332"/>
      <c r="RLK367" s="418"/>
      <c r="RLL367" s="223"/>
      <c r="RLM367" s="223"/>
      <c r="RLN367" s="333"/>
      <c r="RLO367" s="333"/>
      <c r="RLP367" s="223"/>
      <c r="RLQ367" s="418"/>
      <c r="RLR367" s="418"/>
      <c r="RLS367" s="331"/>
      <c r="RLT367" s="332"/>
      <c r="RLU367" s="418"/>
      <c r="RLV367" s="223"/>
      <c r="RLW367" s="223"/>
      <c r="RLX367" s="333"/>
      <c r="RLY367" s="333"/>
      <c r="RLZ367" s="223"/>
      <c r="RMA367" s="418"/>
      <c r="RMB367" s="418"/>
      <c r="RMC367" s="331"/>
      <c r="RMD367" s="332"/>
      <c r="RME367" s="418"/>
      <c r="RMF367" s="223"/>
      <c r="RMG367" s="223"/>
      <c r="RMH367" s="333"/>
      <c r="RMI367" s="333"/>
      <c r="RMJ367" s="223"/>
      <c r="RMK367" s="418"/>
      <c r="RML367" s="418"/>
      <c r="RMM367" s="331"/>
      <c r="RMN367" s="332"/>
      <c r="RMO367" s="418"/>
      <c r="RMP367" s="223"/>
      <c r="RMQ367" s="223"/>
      <c r="RMR367" s="333"/>
      <c r="RMS367" s="333"/>
      <c r="RMT367" s="223"/>
      <c r="RMU367" s="418"/>
      <c r="RMV367" s="418"/>
      <c r="RMW367" s="331"/>
      <c r="RMX367" s="332"/>
      <c r="RMY367" s="418"/>
      <c r="RMZ367" s="223"/>
      <c r="RNA367" s="223"/>
      <c r="RNB367" s="333"/>
      <c r="RNC367" s="333"/>
      <c r="RND367" s="223"/>
      <c r="RNE367" s="418"/>
      <c r="RNF367" s="418"/>
      <c r="RNG367" s="331"/>
      <c r="RNH367" s="332"/>
      <c r="RNI367" s="418"/>
      <c r="RNJ367" s="223"/>
      <c r="RNK367" s="223"/>
      <c r="RNL367" s="333"/>
      <c r="RNM367" s="333"/>
      <c r="RNN367" s="223"/>
      <c r="RNO367" s="418"/>
      <c r="RNP367" s="418"/>
      <c r="RNQ367" s="331"/>
      <c r="RNR367" s="332"/>
      <c r="RNS367" s="418"/>
      <c r="RNT367" s="223"/>
      <c r="RNU367" s="223"/>
      <c r="RNV367" s="333"/>
      <c r="RNW367" s="333"/>
      <c r="RNX367" s="223"/>
      <c r="RNY367" s="418"/>
      <c r="RNZ367" s="418"/>
      <c r="ROA367" s="331"/>
      <c r="ROB367" s="332"/>
      <c r="ROC367" s="418"/>
      <c r="ROD367" s="223"/>
      <c r="ROE367" s="223"/>
      <c r="ROF367" s="333"/>
      <c r="ROG367" s="333"/>
      <c r="ROH367" s="223"/>
      <c r="ROI367" s="418"/>
      <c r="ROJ367" s="418"/>
      <c r="ROK367" s="331"/>
      <c r="ROL367" s="332"/>
      <c r="ROM367" s="418"/>
      <c r="RON367" s="223"/>
      <c r="ROO367" s="223"/>
      <c r="ROP367" s="333"/>
      <c r="ROQ367" s="333"/>
      <c r="ROR367" s="223"/>
      <c r="ROS367" s="418"/>
      <c r="ROT367" s="418"/>
      <c r="ROU367" s="331"/>
      <c r="ROV367" s="332"/>
      <c r="ROW367" s="418"/>
      <c r="ROX367" s="223"/>
      <c r="ROY367" s="223"/>
      <c r="ROZ367" s="333"/>
      <c r="RPA367" s="333"/>
      <c r="RPB367" s="223"/>
      <c r="RPC367" s="418"/>
      <c r="RPD367" s="418"/>
      <c r="RPE367" s="331"/>
      <c r="RPF367" s="332"/>
      <c r="RPG367" s="418"/>
      <c r="RPH367" s="223"/>
      <c r="RPI367" s="223"/>
      <c r="RPJ367" s="333"/>
      <c r="RPK367" s="333"/>
      <c r="RPL367" s="223"/>
      <c r="RPM367" s="418"/>
      <c r="RPN367" s="418"/>
      <c r="RPO367" s="331"/>
      <c r="RPP367" s="332"/>
      <c r="RPQ367" s="418"/>
      <c r="RPR367" s="223"/>
      <c r="RPS367" s="223"/>
      <c r="RPT367" s="333"/>
      <c r="RPU367" s="333"/>
      <c r="RPV367" s="223"/>
      <c r="RPW367" s="418"/>
      <c r="RPX367" s="418"/>
      <c r="RPY367" s="331"/>
      <c r="RPZ367" s="332"/>
      <c r="RQA367" s="418"/>
      <c r="RQB367" s="223"/>
      <c r="RQC367" s="223"/>
      <c r="RQD367" s="333"/>
      <c r="RQE367" s="333"/>
      <c r="RQF367" s="223"/>
      <c r="RQG367" s="418"/>
      <c r="RQH367" s="418"/>
      <c r="RQI367" s="331"/>
      <c r="RQJ367" s="332"/>
      <c r="RQK367" s="418"/>
      <c r="RQL367" s="223"/>
      <c r="RQM367" s="223"/>
      <c r="RQN367" s="333"/>
      <c r="RQO367" s="333"/>
      <c r="RQP367" s="223"/>
      <c r="RQQ367" s="418"/>
      <c r="RQR367" s="418"/>
      <c r="RQS367" s="331"/>
      <c r="RQT367" s="332"/>
      <c r="RQU367" s="418"/>
      <c r="RQV367" s="223"/>
      <c r="RQW367" s="223"/>
      <c r="RQX367" s="333"/>
      <c r="RQY367" s="333"/>
      <c r="RQZ367" s="223"/>
      <c r="RRA367" s="418"/>
      <c r="RRB367" s="418"/>
      <c r="RRC367" s="331"/>
      <c r="RRD367" s="332"/>
      <c r="RRE367" s="418"/>
      <c r="RRF367" s="223"/>
      <c r="RRG367" s="223"/>
      <c r="RRH367" s="333"/>
      <c r="RRI367" s="333"/>
      <c r="RRJ367" s="223"/>
      <c r="RRK367" s="418"/>
      <c r="RRL367" s="418"/>
      <c r="RRM367" s="331"/>
      <c r="RRN367" s="332"/>
      <c r="RRO367" s="418"/>
      <c r="RRP367" s="223"/>
      <c r="RRQ367" s="223"/>
      <c r="RRR367" s="333"/>
      <c r="RRS367" s="333"/>
      <c r="RRT367" s="223"/>
      <c r="RRU367" s="418"/>
      <c r="RRV367" s="418"/>
      <c r="RRW367" s="331"/>
      <c r="RRX367" s="332"/>
      <c r="RRY367" s="418"/>
      <c r="RRZ367" s="223"/>
      <c r="RSA367" s="223"/>
      <c r="RSB367" s="333"/>
      <c r="RSC367" s="333"/>
      <c r="RSD367" s="223"/>
      <c r="RSE367" s="418"/>
      <c r="RSF367" s="418"/>
      <c r="RSG367" s="331"/>
      <c r="RSH367" s="332"/>
      <c r="RSI367" s="418"/>
      <c r="RSJ367" s="223"/>
      <c r="RSK367" s="223"/>
      <c r="RSL367" s="333"/>
      <c r="RSM367" s="333"/>
      <c r="RSN367" s="223"/>
      <c r="RSO367" s="418"/>
      <c r="RSP367" s="418"/>
      <c r="RSQ367" s="331"/>
      <c r="RSR367" s="332"/>
      <c r="RSS367" s="418"/>
      <c r="RST367" s="223"/>
      <c r="RSU367" s="223"/>
      <c r="RSV367" s="333"/>
      <c r="RSW367" s="333"/>
      <c r="RSX367" s="223"/>
      <c r="RSY367" s="418"/>
      <c r="RSZ367" s="418"/>
      <c r="RTA367" s="331"/>
      <c r="RTB367" s="332"/>
      <c r="RTC367" s="418"/>
      <c r="RTD367" s="223"/>
      <c r="RTE367" s="223"/>
      <c r="RTF367" s="333"/>
      <c r="RTG367" s="333"/>
      <c r="RTH367" s="223"/>
      <c r="RTI367" s="418"/>
      <c r="RTJ367" s="418"/>
      <c r="RTK367" s="331"/>
      <c r="RTL367" s="332"/>
      <c r="RTM367" s="418"/>
      <c r="RTN367" s="223"/>
      <c r="RTO367" s="223"/>
      <c r="RTP367" s="333"/>
      <c r="RTQ367" s="333"/>
      <c r="RTR367" s="223"/>
      <c r="RTS367" s="418"/>
      <c r="RTT367" s="418"/>
      <c r="RTU367" s="331"/>
      <c r="RTV367" s="332"/>
      <c r="RTW367" s="418"/>
      <c r="RTX367" s="223"/>
      <c r="RTY367" s="223"/>
      <c r="RTZ367" s="333"/>
      <c r="RUA367" s="333"/>
      <c r="RUB367" s="223"/>
      <c r="RUC367" s="418"/>
      <c r="RUD367" s="418"/>
      <c r="RUE367" s="331"/>
      <c r="RUF367" s="332"/>
      <c r="RUG367" s="418"/>
      <c r="RUH367" s="223"/>
      <c r="RUI367" s="223"/>
      <c r="RUJ367" s="333"/>
      <c r="RUK367" s="333"/>
      <c r="RUL367" s="223"/>
      <c r="RUM367" s="418"/>
      <c r="RUN367" s="418"/>
      <c r="RUO367" s="331"/>
      <c r="RUP367" s="332"/>
      <c r="RUQ367" s="418"/>
      <c r="RUR367" s="223"/>
      <c r="RUS367" s="223"/>
      <c r="RUT367" s="333"/>
      <c r="RUU367" s="333"/>
      <c r="RUV367" s="223"/>
      <c r="RUW367" s="418"/>
      <c r="RUX367" s="418"/>
      <c r="RUY367" s="331"/>
      <c r="RUZ367" s="332"/>
      <c r="RVA367" s="418"/>
      <c r="RVB367" s="223"/>
      <c r="RVC367" s="223"/>
      <c r="RVD367" s="333"/>
      <c r="RVE367" s="333"/>
      <c r="RVF367" s="223"/>
      <c r="RVG367" s="418"/>
      <c r="RVH367" s="418"/>
      <c r="RVI367" s="331"/>
      <c r="RVJ367" s="332"/>
      <c r="RVK367" s="418"/>
      <c r="RVL367" s="223"/>
      <c r="RVM367" s="223"/>
      <c r="RVN367" s="333"/>
      <c r="RVO367" s="333"/>
      <c r="RVP367" s="223"/>
      <c r="RVQ367" s="418"/>
      <c r="RVR367" s="418"/>
      <c r="RVS367" s="331"/>
      <c r="RVT367" s="332"/>
      <c r="RVU367" s="418"/>
      <c r="RVV367" s="223"/>
      <c r="RVW367" s="223"/>
      <c r="RVX367" s="333"/>
      <c r="RVY367" s="333"/>
      <c r="RVZ367" s="223"/>
      <c r="RWA367" s="418"/>
      <c r="RWB367" s="418"/>
      <c r="RWC367" s="331"/>
      <c r="RWD367" s="332"/>
      <c r="RWE367" s="418"/>
      <c r="RWF367" s="223"/>
      <c r="RWG367" s="223"/>
      <c r="RWH367" s="333"/>
      <c r="RWI367" s="333"/>
      <c r="RWJ367" s="223"/>
      <c r="RWK367" s="418"/>
      <c r="RWL367" s="418"/>
      <c r="RWM367" s="331"/>
      <c r="RWN367" s="332"/>
      <c r="RWO367" s="418"/>
      <c r="RWP367" s="223"/>
      <c r="RWQ367" s="223"/>
      <c r="RWR367" s="333"/>
      <c r="RWS367" s="333"/>
      <c r="RWT367" s="223"/>
      <c r="RWU367" s="418"/>
      <c r="RWV367" s="418"/>
      <c r="RWW367" s="331"/>
      <c r="RWX367" s="332"/>
      <c r="RWY367" s="418"/>
      <c r="RWZ367" s="223"/>
      <c r="RXA367" s="223"/>
      <c r="RXB367" s="333"/>
      <c r="RXC367" s="333"/>
      <c r="RXD367" s="223"/>
      <c r="RXE367" s="418"/>
      <c r="RXF367" s="418"/>
      <c r="RXG367" s="331"/>
      <c r="RXH367" s="332"/>
      <c r="RXI367" s="418"/>
      <c r="RXJ367" s="223"/>
      <c r="RXK367" s="223"/>
      <c r="RXL367" s="333"/>
      <c r="RXM367" s="333"/>
      <c r="RXN367" s="223"/>
      <c r="RXO367" s="418"/>
      <c r="RXP367" s="418"/>
      <c r="RXQ367" s="331"/>
      <c r="RXR367" s="332"/>
      <c r="RXS367" s="418"/>
      <c r="RXT367" s="223"/>
      <c r="RXU367" s="223"/>
      <c r="RXV367" s="333"/>
      <c r="RXW367" s="333"/>
      <c r="RXX367" s="223"/>
      <c r="RXY367" s="418"/>
      <c r="RXZ367" s="418"/>
      <c r="RYA367" s="331"/>
      <c r="RYB367" s="332"/>
      <c r="RYC367" s="418"/>
      <c r="RYD367" s="223"/>
      <c r="RYE367" s="223"/>
      <c r="RYF367" s="333"/>
      <c r="RYG367" s="333"/>
      <c r="RYH367" s="223"/>
      <c r="RYI367" s="418"/>
      <c r="RYJ367" s="418"/>
      <c r="RYK367" s="331"/>
      <c r="RYL367" s="332"/>
      <c r="RYM367" s="418"/>
      <c r="RYN367" s="223"/>
      <c r="RYO367" s="223"/>
      <c r="RYP367" s="333"/>
      <c r="RYQ367" s="333"/>
      <c r="RYR367" s="223"/>
      <c r="RYS367" s="418"/>
      <c r="RYT367" s="418"/>
      <c r="RYU367" s="331"/>
      <c r="RYV367" s="332"/>
      <c r="RYW367" s="418"/>
      <c r="RYX367" s="223"/>
      <c r="RYY367" s="223"/>
      <c r="RYZ367" s="333"/>
      <c r="RZA367" s="333"/>
      <c r="RZB367" s="223"/>
      <c r="RZC367" s="418"/>
      <c r="RZD367" s="418"/>
      <c r="RZE367" s="331"/>
      <c r="RZF367" s="332"/>
      <c r="RZG367" s="418"/>
      <c r="RZH367" s="223"/>
      <c r="RZI367" s="223"/>
      <c r="RZJ367" s="333"/>
      <c r="RZK367" s="333"/>
      <c r="RZL367" s="223"/>
      <c r="RZM367" s="418"/>
      <c r="RZN367" s="418"/>
      <c r="RZO367" s="331"/>
      <c r="RZP367" s="332"/>
      <c r="RZQ367" s="418"/>
      <c r="RZR367" s="223"/>
      <c r="RZS367" s="223"/>
      <c r="RZT367" s="333"/>
      <c r="RZU367" s="333"/>
      <c r="RZV367" s="223"/>
      <c r="RZW367" s="418"/>
      <c r="RZX367" s="418"/>
      <c r="RZY367" s="331"/>
      <c r="RZZ367" s="332"/>
      <c r="SAA367" s="418"/>
      <c r="SAB367" s="223"/>
      <c r="SAC367" s="223"/>
      <c r="SAD367" s="333"/>
      <c r="SAE367" s="333"/>
      <c r="SAF367" s="223"/>
      <c r="SAG367" s="418"/>
      <c r="SAH367" s="418"/>
      <c r="SAI367" s="331"/>
      <c r="SAJ367" s="332"/>
      <c r="SAK367" s="418"/>
      <c r="SAL367" s="223"/>
      <c r="SAM367" s="223"/>
      <c r="SAN367" s="333"/>
      <c r="SAO367" s="333"/>
      <c r="SAP367" s="223"/>
      <c r="SAQ367" s="418"/>
      <c r="SAR367" s="418"/>
      <c r="SAS367" s="331"/>
      <c r="SAT367" s="332"/>
      <c r="SAU367" s="418"/>
      <c r="SAV367" s="223"/>
      <c r="SAW367" s="223"/>
      <c r="SAX367" s="333"/>
      <c r="SAY367" s="333"/>
      <c r="SAZ367" s="223"/>
      <c r="SBA367" s="418"/>
      <c r="SBB367" s="418"/>
      <c r="SBC367" s="331"/>
      <c r="SBD367" s="332"/>
      <c r="SBE367" s="418"/>
      <c r="SBF367" s="223"/>
      <c r="SBG367" s="223"/>
      <c r="SBH367" s="333"/>
      <c r="SBI367" s="333"/>
      <c r="SBJ367" s="223"/>
      <c r="SBK367" s="418"/>
      <c r="SBL367" s="418"/>
      <c r="SBM367" s="331"/>
      <c r="SBN367" s="332"/>
      <c r="SBO367" s="418"/>
      <c r="SBP367" s="223"/>
      <c r="SBQ367" s="223"/>
      <c r="SBR367" s="333"/>
      <c r="SBS367" s="333"/>
      <c r="SBT367" s="223"/>
      <c r="SBU367" s="418"/>
      <c r="SBV367" s="418"/>
      <c r="SBW367" s="331"/>
      <c r="SBX367" s="332"/>
      <c r="SBY367" s="418"/>
      <c r="SBZ367" s="223"/>
      <c r="SCA367" s="223"/>
      <c r="SCB367" s="333"/>
      <c r="SCC367" s="333"/>
      <c r="SCD367" s="223"/>
      <c r="SCE367" s="418"/>
      <c r="SCF367" s="418"/>
      <c r="SCG367" s="331"/>
      <c r="SCH367" s="332"/>
      <c r="SCI367" s="418"/>
      <c r="SCJ367" s="223"/>
      <c r="SCK367" s="223"/>
      <c r="SCL367" s="333"/>
      <c r="SCM367" s="333"/>
      <c r="SCN367" s="223"/>
      <c r="SCO367" s="418"/>
      <c r="SCP367" s="418"/>
      <c r="SCQ367" s="331"/>
      <c r="SCR367" s="332"/>
      <c r="SCS367" s="418"/>
      <c r="SCT367" s="223"/>
      <c r="SCU367" s="223"/>
      <c r="SCV367" s="333"/>
      <c r="SCW367" s="333"/>
      <c r="SCX367" s="223"/>
      <c r="SCY367" s="418"/>
      <c r="SCZ367" s="418"/>
      <c r="SDA367" s="331"/>
      <c r="SDB367" s="332"/>
      <c r="SDC367" s="418"/>
      <c r="SDD367" s="223"/>
      <c r="SDE367" s="223"/>
      <c r="SDF367" s="333"/>
      <c r="SDG367" s="333"/>
      <c r="SDH367" s="223"/>
      <c r="SDI367" s="418"/>
      <c r="SDJ367" s="418"/>
      <c r="SDK367" s="331"/>
      <c r="SDL367" s="332"/>
      <c r="SDM367" s="418"/>
      <c r="SDN367" s="223"/>
      <c r="SDO367" s="223"/>
      <c r="SDP367" s="333"/>
      <c r="SDQ367" s="333"/>
      <c r="SDR367" s="223"/>
      <c r="SDS367" s="418"/>
      <c r="SDT367" s="418"/>
      <c r="SDU367" s="331"/>
      <c r="SDV367" s="332"/>
      <c r="SDW367" s="418"/>
      <c r="SDX367" s="223"/>
      <c r="SDY367" s="223"/>
      <c r="SDZ367" s="333"/>
      <c r="SEA367" s="333"/>
      <c r="SEB367" s="223"/>
      <c r="SEC367" s="418"/>
      <c r="SED367" s="418"/>
      <c r="SEE367" s="331"/>
      <c r="SEF367" s="332"/>
      <c r="SEG367" s="418"/>
      <c r="SEH367" s="223"/>
      <c r="SEI367" s="223"/>
      <c r="SEJ367" s="333"/>
      <c r="SEK367" s="333"/>
      <c r="SEL367" s="223"/>
      <c r="SEM367" s="418"/>
      <c r="SEN367" s="418"/>
      <c r="SEO367" s="331"/>
      <c r="SEP367" s="332"/>
      <c r="SEQ367" s="418"/>
      <c r="SER367" s="223"/>
      <c r="SES367" s="223"/>
      <c r="SET367" s="333"/>
      <c r="SEU367" s="333"/>
      <c r="SEV367" s="223"/>
      <c r="SEW367" s="418"/>
      <c r="SEX367" s="418"/>
      <c r="SEY367" s="331"/>
      <c r="SEZ367" s="332"/>
      <c r="SFA367" s="418"/>
      <c r="SFB367" s="223"/>
      <c r="SFC367" s="223"/>
      <c r="SFD367" s="333"/>
      <c r="SFE367" s="333"/>
      <c r="SFF367" s="223"/>
      <c r="SFG367" s="418"/>
      <c r="SFH367" s="418"/>
      <c r="SFI367" s="331"/>
      <c r="SFJ367" s="332"/>
      <c r="SFK367" s="418"/>
      <c r="SFL367" s="223"/>
      <c r="SFM367" s="223"/>
      <c r="SFN367" s="333"/>
      <c r="SFO367" s="333"/>
      <c r="SFP367" s="223"/>
      <c r="SFQ367" s="418"/>
      <c r="SFR367" s="418"/>
      <c r="SFS367" s="331"/>
      <c r="SFT367" s="332"/>
      <c r="SFU367" s="418"/>
      <c r="SFV367" s="223"/>
      <c r="SFW367" s="223"/>
      <c r="SFX367" s="333"/>
      <c r="SFY367" s="333"/>
      <c r="SFZ367" s="223"/>
      <c r="SGA367" s="418"/>
      <c r="SGB367" s="418"/>
      <c r="SGC367" s="331"/>
      <c r="SGD367" s="332"/>
      <c r="SGE367" s="418"/>
      <c r="SGF367" s="223"/>
      <c r="SGG367" s="223"/>
      <c r="SGH367" s="333"/>
      <c r="SGI367" s="333"/>
      <c r="SGJ367" s="223"/>
      <c r="SGK367" s="418"/>
      <c r="SGL367" s="418"/>
      <c r="SGM367" s="331"/>
      <c r="SGN367" s="332"/>
      <c r="SGO367" s="418"/>
      <c r="SGP367" s="223"/>
      <c r="SGQ367" s="223"/>
      <c r="SGR367" s="333"/>
      <c r="SGS367" s="333"/>
      <c r="SGT367" s="223"/>
      <c r="SGU367" s="418"/>
      <c r="SGV367" s="418"/>
      <c r="SGW367" s="331"/>
      <c r="SGX367" s="332"/>
      <c r="SGY367" s="418"/>
      <c r="SGZ367" s="223"/>
      <c r="SHA367" s="223"/>
      <c r="SHB367" s="333"/>
      <c r="SHC367" s="333"/>
      <c r="SHD367" s="223"/>
      <c r="SHE367" s="418"/>
      <c r="SHF367" s="418"/>
      <c r="SHG367" s="331"/>
      <c r="SHH367" s="332"/>
      <c r="SHI367" s="418"/>
      <c r="SHJ367" s="223"/>
      <c r="SHK367" s="223"/>
      <c r="SHL367" s="333"/>
      <c r="SHM367" s="333"/>
      <c r="SHN367" s="223"/>
      <c r="SHO367" s="418"/>
      <c r="SHP367" s="418"/>
      <c r="SHQ367" s="331"/>
      <c r="SHR367" s="332"/>
      <c r="SHS367" s="418"/>
      <c r="SHT367" s="223"/>
      <c r="SHU367" s="223"/>
      <c r="SHV367" s="333"/>
      <c r="SHW367" s="333"/>
      <c r="SHX367" s="223"/>
      <c r="SHY367" s="418"/>
      <c r="SHZ367" s="418"/>
      <c r="SIA367" s="331"/>
      <c r="SIB367" s="332"/>
      <c r="SIC367" s="418"/>
      <c r="SID367" s="223"/>
      <c r="SIE367" s="223"/>
      <c r="SIF367" s="333"/>
      <c r="SIG367" s="333"/>
      <c r="SIH367" s="223"/>
      <c r="SII367" s="418"/>
      <c r="SIJ367" s="418"/>
      <c r="SIK367" s="331"/>
      <c r="SIL367" s="332"/>
      <c r="SIM367" s="418"/>
      <c r="SIN367" s="223"/>
      <c r="SIO367" s="223"/>
      <c r="SIP367" s="333"/>
      <c r="SIQ367" s="333"/>
      <c r="SIR367" s="223"/>
      <c r="SIS367" s="418"/>
      <c r="SIT367" s="418"/>
      <c r="SIU367" s="331"/>
      <c r="SIV367" s="332"/>
      <c r="SIW367" s="418"/>
      <c r="SIX367" s="223"/>
      <c r="SIY367" s="223"/>
      <c r="SIZ367" s="333"/>
      <c r="SJA367" s="333"/>
      <c r="SJB367" s="223"/>
      <c r="SJC367" s="418"/>
      <c r="SJD367" s="418"/>
      <c r="SJE367" s="331"/>
      <c r="SJF367" s="332"/>
      <c r="SJG367" s="418"/>
      <c r="SJH367" s="223"/>
      <c r="SJI367" s="223"/>
      <c r="SJJ367" s="333"/>
      <c r="SJK367" s="333"/>
      <c r="SJL367" s="223"/>
      <c r="SJM367" s="418"/>
      <c r="SJN367" s="418"/>
      <c r="SJO367" s="331"/>
      <c r="SJP367" s="332"/>
      <c r="SJQ367" s="418"/>
      <c r="SJR367" s="223"/>
      <c r="SJS367" s="223"/>
      <c r="SJT367" s="333"/>
      <c r="SJU367" s="333"/>
      <c r="SJV367" s="223"/>
      <c r="SJW367" s="418"/>
      <c r="SJX367" s="418"/>
      <c r="SJY367" s="331"/>
      <c r="SJZ367" s="332"/>
      <c r="SKA367" s="418"/>
      <c r="SKB367" s="223"/>
      <c r="SKC367" s="223"/>
      <c r="SKD367" s="333"/>
      <c r="SKE367" s="333"/>
      <c r="SKF367" s="223"/>
      <c r="SKG367" s="418"/>
      <c r="SKH367" s="418"/>
      <c r="SKI367" s="331"/>
      <c r="SKJ367" s="332"/>
      <c r="SKK367" s="418"/>
      <c r="SKL367" s="223"/>
      <c r="SKM367" s="223"/>
      <c r="SKN367" s="333"/>
      <c r="SKO367" s="333"/>
      <c r="SKP367" s="223"/>
      <c r="SKQ367" s="418"/>
      <c r="SKR367" s="418"/>
      <c r="SKS367" s="331"/>
      <c r="SKT367" s="332"/>
      <c r="SKU367" s="418"/>
      <c r="SKV367" s="223"/>
      <c r="SKW367" s="223"/>
      <c r="SKX367" s="333"/>
      <c r="SKY367" s="333"/>
      <c r="SKZ367" s="223"/>
      <c r="SLA367" s="418"/>
      <c r="SLB367" s="418"/>
      <c r="SLC367" s="331"/>
      <c r="SLD367" s="332"/>
      <c r="SLE367" s="418"/>
      <c r="SLF367" s="223"/>
      <c r="SLG367" s="223"/>
      <c r="SLH367" s="333"/>
      <c r="SLI367" s="333"/>
      <c r="SLJ367" s="223"/>
      <c r="SLK367" s="418"/>
      <c r="SLL367" s="418"/>
      <c r="SLM367" s="331"/>
      <c r="SLN367" s="332"/>
      <c r="SLO367" s="418"/>
      <c r="SLP367" s="223"/>
      <c r="SLQ367" s="223"/>
      <c r="SLR367" s="333"/>
      <c r="SLS367" s="333"/>
      <c r="SLT367" s="223"/>
      <c r="SLU367" s="418"/>
      <c r="SLV367" s="418"/>
      <c r="SLW367" s="331"/>
      <c r="SLX367" s="332"/>
      <c r="SLY367" s="418"/>
      <c r="SLZ367" s="223"/>
      <c r="SMA367" s="223"/>
      <c r="SMB367" s="333"/>
      <c r="SMC367" s="333"/>
      <c r="SMD367" s="223"/>
      <c r="SME367" s="418"/>
      <c r="SMF367" s="418"/>
      <c r="SMG367" s="331"/>
      <c r="SMH367" s="332"/>
      <c r="SMI367" s="418"/>
      <c r="SMJ367" s="223"/>
      <c r="SMK367" s="223"/>
      <c r="SML367" s="333"/>
      <c r="SMM367" s="333"/>
      <c r="SMN367" s="223"/>
      <c r="SMO367" s="418"/>
      <c r="SMP367" s="418"/>
      <c r="SMQ367" s="331"/>
      <c r="SMR367" s="332"/>
      <c r="SMS367" s="418"/>
      <c r="SMT367" s="223"/>
      <c r="SMU367" s="223"/>
      <c r="SMV367" s="333"/>
      <c r="SMW367" s="333"/>
      <c r="SMX367" s="223"/>
      <c r="SMY367" s="418"/>
      <c r="SMZ367" s="418"/>
      <c r="SNA367" s="331"/>
      <c r="SNB367" s="332"/>
      <c r="SNC367" s="418"/>
      <c r="SND367" s="223"/>
      <c r="SNE367" s="223"/>
      <c r="SNF367" s="333"/>
      <c r="SNG367" s="333"/>
      <c r="SNH367" s="223"/>
      <c r="SNI367" s="418"/>
      <c r="SNJ367" s="418"/>
      <c r="SNK367" s="331"/>
      <c r="SNL367" s="332"/>
      <c r="SNM367" s="418"/>
      <c r="SNN367" s="223"/>
      <c r="SNO367" s="223"/>
      <c r="SNP367" s="333"/>
      <c r="SNQ367" s="333"/>
      <c r="SNR367" s="223"/>
      <c r="SNS367" s="418"/>
      <c r="SNT367" s="418"/>
      <c r="SNU367" s="331"/>
      <c r="SNV367" s="332"/>
      <c r="SNW367" s="418"/>
      <c r="SNX367" s="223"/>
      <c r="SNY367" s="223"/>
      <c r="SNZ367" s="333"/>
      <c r="SOA367" s="333"/>
      <c r="SOB367" s="223"/>
      <c r="SOC367" s="418"/>
      <c r="SOD367" s="418"/>
      <c r="SOE367" s="331"/>
      <c r="SOF367" s="332"/>
      <c r="SOG367" s="418"/>
      <c r="SOH367" s="223"/>
      <c r="SOI367" s="223"/>
      <c r="SOJ367" s="333"/>
      <c r="SOK367" s="333"/>
      <c r="SOL367" s="223"/>
      <c r="SOM367" s="418"/>
      <c r="SON367" s="418"/>
      <c r="SOO367" s="331"/>
      <c r="SOP367" s="332"/>
      <c r="SOQ367" s="418"/>
      <c r="SOR367" s="223"/>
      <c r="SOS367" s="223"/>
      <c r="SOT367" s="333"/>
      <c r="SOU367" s="333"/>
      <c r="SOV367" s="223"/>
      <c r="SOW367" s="418"/>
      <c r="SOX367" s="418"/>
      <c r="SOY367" s="331"/>
      <c r="SOZ367" s="332"/>
      <c r="SPA367" s="418"/>
      <c r="SPB367" s="223"/>
      <c r="SPC367" s="223"/>
      <c r="SPD367" s="333"/>
      <c r="SPE367" s="333"/>
      <c r="SPF367" s="223"/>
      <c r="SPG367" s="418"/>
      <c r="SPH367" s="418"/>
      <c r="SPI367" s="331"/>
      <c r="SPJ367" s="332"/>
      <c r="SPK367" s="418"/>
      <c r="SPL367" s="223"/>
      <c r="SPM367" s="223"/>
      <c r="SPN367" s="333"/>
      <c r="SPO367" s="333"/>
      <c r="SPP367" s="223"/>
      <c r="SPQ367" s="418"/>
      <c r="SPR367" s="418"/>
      <c r="SPS367" s="331"/>
      <c r="SPT367" s="332"/>
      <c r="SPU367" s="418"/>
      <c r="SPV367" s="223"/>
      <c r="SPW367" s="223"/>
      <c r="SPX367" s="333"/>
      <c r="SPY367" s="333"/>
      <c r="SPZ367" s="223"/>
      <c r="SQA367" s="418"/>
      <c r="SQB367" s="418"/>
      <c r="SQC367" s="331"/>
      <c r="SQD367" s="332"/>
      <c r="SQE367" s="418"/>
      <c r="SQF367" s="223"/>
      <c r="SQG367" s="223"/>
      <c r="SQH367" s="333"/>
      <c r="SQI367" s="333"/>
      <c r="SQJ367" s="223"/>
      <c r="SQK367" s="418"/>
      <c r="SQL367" s="418"/>
      <c r="SQM367" s="331"/>
      <c r="SQN367" s="332"/>
      <c r="SQO367" s="418"/>
      <c r="SQP367" s="223"/>
      <c r="SQQ367" s="223"/>
      <c r="SQR367" s="333"/>
      <c r="SQS367" s="333"/>
      <c r="SQT367" s="223"/>
      <c r="SQU367" s="418"/>
      <c r="SQV367" s="418"/>
      <c r="SQW367" s="331"/>
      <c r="SQX367" s="332"/>
      <c r="SQY367" s="418"/>
      <c r="SQZ367" s="223"/>
      <c r="SRA367" s="223"/>
      <c r="SRB367" s="333"/>
      <c r="SRC367" s="333"/>
      <c r="SRD367" s="223"/>
      <c r="SRE367" s="418"/>
      <c r="SRF367" s="418"/>
      <c r="SRG367" s="331"/>
      <c r="SRH367" s="332"/>
      <c r="SRI367" s="418"/>
      <c r="SRJ367" s="223"/>
      <c r="SRK367" s="223"/>
      <c r="SRL367" s="333"/>
      <c r="SRM367" s="333"/>
      <c r="SRN367" s="223"/>
      <c r="SRO367" s="418"/>
      <c r="SRP367" s="418"/>
      <c r="SRQ367" s="331"/>
      <c r="SRR367" s="332"/>
      <c r="SRS367" s="418"/>
      <c r="SRT367" s="223"/>
      <c r="SRU367" s="223"/>
      <c r="SRV367" s="333"/>
      <c r="SRW367" s="333"/>
      <c r="SRX367" s="223"/>
      <c r="SRY367" s="418"/>
      <c r="SRZ367" s="418"/>
      <c r="SSA367" s="331"/>
      <c r="SSB367" s="332"/>
      <c r="SSC367" s="418"/>
      <c r="SSD367" s="223"/>
      <c r="SSE367" s="223"/>
      <c r="SSF367" s="333"/>
      <c r="SSG367" s="333"/>
      <c r="SSH367" s="223"/>
      <c r="SSI367" s="418"/>
      <c r="SSJ367" s="418"/>
      <c r="SSK367" s="331"/>
      <c r="SSL367" s="332"/>
      <c r="SSM367" s="418"/>
      <c r="SSN367" s="223"/>
      <c r="SSO367" s="223"/>
      <c r="SSP367" s="333"/>
      <c r="SSQ367" s="333"/>
      <c r="SSR367" s="223"/>
      <c r="SSS367" s="418"/>
      <c r="SST367" s="418"/>
      <c r="SSU367" s="331"/>
      <c r="SSV367" s="332"/>
      <c r="SSW367" s="418"/>
      <c r="SSX367" s="223"/>
      <c r="SSY367" s="223"/>
      <c r="SSZ367" s="333"/>
      <c r="STA367" s="333"/>
      <c r="STB367" s="223"/>
      <c r="STC367" s="418"/>
      <c r="STD367" s="418"/>
      <c r="STE367" s="331"/>
      <c r="STF367" s="332"/>
      <c r="STG367" s="418"/>
      <c r="STH367" s="223"/>
      <c r="STI367" s="223"/>
      <c r="STJ367" s="333"/>
      <c r="STK367" s="333"/>
      <c r="STL367" s="223"/>
      <c r="STM367" s="418"/>
      <c r="STN367" s="418"/>
      <c r="STO367" s="331"/>
      <c r="STP367" s="332"/>
      <c r="STQ367" s="418"/>
      <c r="STR367" s="223"/>
      <c r="STS367" s="223"/>
      <c r="STT367" s="333"/>
      <c r="STU367" s="333"/>
      <c r="STV367" s="223"/>
      <c r="STW367" s="418"/>
      <c r="STX367" s="418"/>
      <c r="STY367" s="331"/>
      <c r="STZ367" s="332"/>
      <c r="SUA367" s="418"/>
      <c r="SUB367" s="223"/>
      <c r="SUC367" s="223"/>
      <c r="SUD367" s="333"/>
      <c r="SUE367" s="333"/>
      <c r="SUF367" s="223"/>
      <c r="SUG367" s="418"/>
      <c r="SUH367" s="418"/>
      <c r="SUI367" s="331"/>
      <c r="SUJ367" s="332"/>
      <c r="SUK367" s="418"/>
      <c r="SUL367" s="223"/>
      <c r="SUM367" s="223"/>
      <c r="SUN367" s="333"/>
      <c r="SUO367" s="333"/>
      <c r="SUP367" s="223"/>
      <c r="SUQ367" s="418"/>
      <c r="SUR367" s="418"/>
      <c r="SUS367" s="331"/>
      <c r="SUT367" s="332"/>
      <c r="SUU367" s="418"/>
      <c r="SUV367" s="223"/>
      <c r="SUW367" s="223"/>
      <c r="SUX367" s="333"/>
      <c r="SUY367" s="333"/>
      <c r="SUZ367" s="223"/>
      <c r="SVA367" s="418"/>
      <c r="SVB367" s="418"/>
      <c r="SVC367" s="331"/>
      <c r="SVD367" s="332"/>
      <c r="SVE367" s="418"/>
      <c r="SVF367" s="223"/>
      <c r="SVG367" s="223"/>
      <c r="SVH367" s="333"/>
      <c r="SVI367" s="333"/>
      <c r="SVJ367" s="223"/>
      <c r="SVK367" s="418"/>
      <c r="SVL367" s="418"/>
      <c r="SVM367" s="331"/>
      <c r="SVN367" s="332"/>
      <c r="SVO367" s="418"/>
      <c r="SVP367" s="223"/>
      <c r="SVQ367" s="223"/>
      <c r="SVR367" s="333"/>
      <c r="SVS367" s="333"/>
      <c r="SVT367" s="223"/>
      <c r="SVU367" s="418"/>
      <c r="SVV367" s="418"/>
      <c r="SVW367" s="331"/>
      <c r="SVX367" s="332"/>
      <c r="SVY367" s="418"/>
      <c r="SVZ367" s="223"/>
      <c r="SWA367" s="223"/>
      <c r="SWB367" s="333"/>
      <c r="SWC367" s="333"/>
      <c r="SWD367" s="223"/>
      <c r="SWE367" s="418"/>
      <c r="SWF367" s="418"/>
      <c r="SWG367" s="331"/>
      <c r="SWH367" s="332"/>
      <c r="SWI367" s="418"/>
      <c r="SWJ367" s="223"/>
      <c r="SWK367" s="223"/>
      <c r="SWL367" s="333"/>
      <c r="SWM367" s="333"/>
      <c r="SWN367" s="223"/>
      <c r="SWO367" s="418"/>
      <c r="SWP367" s="418"/>
      <c r="SWQ367" s="331"/>
      <c r="SWR367" s="332"/>
      <c r="SWS367" s="418"/>
      <c r="SWT367" s="223"/>
      <c r="SWU367" s="223"/>
      <c r="SWV367" s="333"/>
      <c r="SWW367" s="333"/>
      <c r="SWX367" s="223"/>
      <c r="SWY367" s="418"/>
      <c r="SWZ367" s="418"/>
      <c r="SXA367" s="331"/>
      <c r="SXB367" s="332"/>
      <c r="SXC367" s="418"/>
      <c r="SXD367" s="223"/>
      <c r="SXE367" s="223"/>
      <c r="SXF367" s="333"/>
      <c r="SXG367" s="333"/>
      <c r="SXH367" s="223"/>
      <c r="SXI367" s="418"/>
      <c r="SXJ367" s="418"/>
      <c r="SXK367" s="331"/>
      <c r="SXL367" s="332"/>
      <c r="SXM367" s="418"/>
      <c r="SXN367" s="223"/>
      <c r="SXO367" s="223"/>
      <c r="SXP367" s="333"/>
      <c r="SXQ367" s="333"/>
      <c r="SXR367" s="223"/>
      <c r="SXS367" s="418"/>
      <c r="SXT367" s="418"/>
      <c r="SXU367" s="331"/>
      <c r="SXV367" s="332"/>
      <c r="SXW367" s="418"/>
      <c r="SXX367" s="223"/>
      <c r="SXY367" s="223"/>
      <c r="SXZ367" s="333"/>
      <c r="SYA367" s="333"/>
      <c r="SYB367" s="223"/>
      <c r="SYC367" s="418"/>
      <c r="SYD367" s="418"/>
      <c r="SYE367" s="331"/>
      <c r="SYF367" s="332"/>
      <c r="SYG367" s="418"/>
      <c r="SYH367" s="223"/>
      <c r="SYI367" s="223"/>
      <c r="SYJ367" s="333"/>
      <c r="SYK367" s="333"/>
      <c r="SYL367" s="223"/>
      <c r="SYM367" s="418"/>
      <c r="SYN367" s="418"/>
      <c r="SYO367" s="331"/>
      <c r="SYP367" s="332"/>
      <c r="SYQ367" s="418"/>
      <c r="SYR367" s="223"/>
      <c r="SYS367" s="223"/>
      <c r="SYT367" s="333"/>
      <c r="SYU367" s="333"/>
      <c r="SYV367" s="223"/>
      <c r="SYW367" s="418"/>
      <c r="SYX367" s="418"/>
      <c r="SYY367" s="331"/>
      <c r="SYZ367" s="332"/>
      <c r="SZA367" s="418"/>
      <c r="SZB367" s="223"/>
      <c r="SZC367" s="223"/>
      <c r="SZD367" s="333"/>
      <c r="SZE367" s="333"/>
      <c r="SZF367" s="223"/>
      <c r="SZG367" s="418"/>
      <c r="SZH367" s="418"/>
      <c r="SZI367" s="331"/>
      <c r="SZJ367" s="332"/>
      <c r="SZK367" s="418"/>
      <c r="SZL367" s="223"/>
      <c r="SZM367" s="223"/>
      <c r="SZN367" s="333"/>
      <c r="SZO367" s="333"/>
      <c r="SZP367" s="223"/>
      <c r="SZQ367" s="418"/>
      <c r="SZR367" s="418"/>
      <c r="SZS367" s="331"/>
      <c r="SZT367" s="332"/>
      <c r="SZU367" s="418"/>
      <c r="SZV367" s="223"/>
      <c r="SZW367" s="223"/>
      <c r="SZX367" s="333"/>
      <c r="SZY367" s="333"/>
      <c r="SZZ367" s="223"/>
      <c r="TAA367" s="418"/>
      <c r="TAB367" s="418"/>
      <c r="TAC367" s="331"/>
      <c r="TAD367" s="332"/>
      <c r="TAE367" s="418"/>
      <c r="TAF367" s="223"/>
      <c r="TAG367" s="223"/>
      <c r="TAH367" s="333"/>
      <c r="TAI367" s="333"/>
      <c r="TAJ367" s="223"/>
      <c r="TAK367" s="418"/>
      <c r="TAL367" s="418"/>
      <c r="TAM367" s="331"/>
      <c r="TAN367" s="332"/>
      <c r="TAO367" s="418"/>
      <c r="TAP367" s="223"/>
      <c r="TAQ367" s="223"/>
      <c r="TAR367" s="333"/>
      <c r="TAS367" s="333"/>
      <c r="TAT367" s="223"/>
      <c r="TAU367" s="418"/>
      <c r="TAV367" s="418"/>
      <c r="TAW367" s="331"/>
      <c r="TAX367" s="332"/>
      <c r="TAY367" s="418"/>
      <c r="TAZ367" s="223"/>
      <c r="TBA367" s="223"/>
      <c r="TBB367" s="333"/>
      <c r="TBC367" s="333"/>
      <c r="TBD367" s="223"/>
      <c r="TBE367" s="418"/>
      <c r="TBF367" s="418"/>
      <c r="TBG367" s="331"/>
      <c r="TBH367" s="332"/>
      <c r="TBI367" s="418"/>
      <c r="TBJ367" s="223"/>
      <c r="TBK367" s="223"/>
      <c r="TBL367" s="333"/>
      <c r="TBM367" s="333"/>
      <c r="TBN367" s="223"/>
      <c r="TBO367" s="418"/>
      <c r="TBP367" s="418"/>
      <c r="TBQ367" s="331"/>
      <c r="TBR367" s="332"/>
      <c r="TBS367" s="418"/>
      <c r="TBT367" s="223"/>
      <c r="TBU367" s="223"/>
      <c r="TBV367" s="333"/>
      <c r="TBW367" s="333"/>
      <c r="TBX367" s="223"/>
      <c r="TBY367" s="418"/>
      <c r="TBZ367" s="418"/>
      <c r="TCA367" s="331"/>
      <c r="TCB367" s="332"/>
      <c r="TCC367" s="418"/>
      <c r="TCD367" s="223"/>
      <c r="TCE367" s="223"/>
      <c r="TCF367" s="333"/>
      <c r="TCG367" s="333"/>
      <c r="TCH367" s="223"/>
      <c r="TCI367" s="418"/>
      <c r="TCJ367" s="418"/>
      <c r="TCK367" s="331"/>
      <c r="TCL367" s="332"/>
      <c r="TCM367" s="418"/>
      <c r="TCN367" s="223"/>
      <c r="TCO367" s="223"/>
      <c r="TCP367" s="333"/>
      <c r="TCQ367" s="333"/>
      <c r="TCR367" s="223"/>
      <c r="TCS367" s="418"/>
      <c r="TCT367" s="418"/>
      <c r="TCU367" s="331"/>
      <c r="TCV367" s="332"/>
      <c r="TCW367" s="418"/>
      <c r="TCX367" s="223"/>
      <c r="TCY367" s="223"/>
      <c r="TCZ367" s="333"/>
      <c r="TDA367" s="333"/>
      <c r="TDB367" s="223"/>
      <c r="TDC367" s="418"/>
      <c r="TDD367" s="418"/>
      <c r="TDE367" s="331"/>
      <c r="TDF367" s="332"/>
      <c r="TDG367" s="418"/>
      <c r="TDH367" s="223"/>
      <c r="TDI367" s="223"/>
      <c r="TDJ367" s="333"/>
      <c r="TDK367" s="333"/>
      <c r="TDL367" s="223"/>
      <c r="TDM367" s="418"/>
      <c r="TDN367" s="418"/>
      <c r="TDO367" s="331"/>
      <c r="TDP367" s="332"/>
      <c r="TDQ367" s="418"/>
      <c r="TDR367" s="223"/>
      <c r="TDS367" s="223"/>
      <c r="TDT367" s="333"/>
      <c r="TDU367" s="333"/>
      <c r="TDV367" s="223"/>
      <c r="TDW367" s="418"/>
      <c r="TDX367" s="418"/>
      <c r="TDY367" s="331"/>
      <c r="TDZ367" s="332"/>
      <c r="TEA367" s="418"/>
      <c r="TEB367" s="223"/>
      <c r="TEC367" s="223"/>
      <c r="TED367" s="333"/>
      <c r="TEE367" s="333"/>
      <c r="TEF367" s="223"/>
      <c r="TEG367" s="418"/>
      <c r="TEH367" s="418"/>
      <c r="TEI367" s="331"/>
      <c r="TEJ367" s="332"/>
      <c r="TEK367" s="418"/>
      <c r="TEL367" s="223"/>
      <c r="TEM367" s="223"/>
      <c r="TEN367" s="333"/>
      <c r="TEO367" s="333"/>
      <c r="TEP367" s="223"/>
      <c r="TEQ367" s="418"/>
      <c r="TER367" s="418"/>
      <c r="TES367" s="331"/>
      <c r="TET367" s="332"/>
      <c r="TEU367" s="418"/>
      <c r="TEV367" s="223"/>
      <c r="TEW367" s="223"/>
      <c r="TEX367" s="333"/>
      <c r="TEY367" s="333"/>
      <c r="TEZ367" s="223"/>
      <c r="TFA367" s="418"/>
      <c r="TFB367" s="418"/>
      <c r="TFC367" s="331"/>
      <c r="TFD367" s="332"/>
      <c r="TFE367" s="418"/>
      <c r="TFF367" s="223"/>
      <c r="TFG367" s="223"/>
      <c r="TFH367" s="333"/>
      <c r="TFI367" s="333"/>
      <c r="TFJ367" s="223"/>
      <c r="TFK367" s="418"/>
      <c r="TFL367" s="418"/>
      <c r="TFM367" s="331"/>
      <c r="TFN367" s="332"/>
      <c r="TFO367" s="418"/>
      <c r="TFP367" s="223"/>
      <c r="TFQ367" s="223"/>
      <c r="TFR367" s="333"/>
      <c r="TFS367" s="333"/>
      <c r="TFT367" s="223"/>
      <c r="TFU367" s="418"/>
      <c r="TFV367" s="418"/>
      <c r="TFW367" s="331"/>
      <c r="TFX367" s="332"/>
      <c r="TFY367" s="418"/>
      <c r="TFZ367" s="223"/>
      <c r="TGA367" s="223"/>
      <c r="TGB367" s="333"/>
      <c r="TGC367" s="333"/>
      <c r="TGD367" s="223"/>
      <c r="TGE367" s="418"/>
      <c r="TGF367" s="418"/>
      <c r="TGG367" s="331"/>
      <c r="TGH367" s="332"/>
      <c r="TGI367" s="418"/>
      <c r="TGJ367" s="223"/>
      <c r="TGK367" s="223"/>
      <c r="TGL367" s="333"/>
      <c r="TGM367" s="333"/>
      <c r="TGN367" s="223"/>
      <c r="TGO367" s="418"/>
      <c r="TGP367" s="418"/>
      <c r="TGQ367" s="331"/>
      <c r="TGR367" s="332"/>
      <c r="TGS367" s="418"/>
      <c r="TGT367" s="223"/>
      <c r="TGU367" s="223"/>
      <c r="TGV367" s="333"/>
      <c r="TGW367" s="333"/>
      <c r="TGX367" s="223"/>
      <c r="TGY367" s="418"/>
      <c r="TGZ367" s="418"/>
      <c r="THA367" s="331"/>
      <c r="THB367" s="332"/>
      <c r="THC367" s="418"/>
      <c r="THD367" s="223"/>
      <c r="THE367" s="223"/>
      <c r="THF367" s="333"/>
      <c r="THG367" s="333"/>
      <c r="THH367" s="223"/>
      <c r="THI367" s="418"/>
      <c r="THJ367" s="418"/>
      <c r="THK367" s="331"/>
      <c r="THL367" s="332"/>
      <c r="THM367" s="418"/>
      <c r="THN367" s="223"/>
      <c r="THO367" s="223"/>
      <c r="THP367" s="333"/>
      <c r="THQ367" s="333"/>
      <c r="THR367" s="223"/>
      <c r="THS367" s="418"/>
      <c r="THT367" s="418"/>
      <c r="THU367" s="331"/>
      <c r="THV367" s="332"/>
      <c r="THW367" s="418"/>
      <c r="THX367" s="223"/>
      <c r="THY367" s="223"/>
      <c r="THZ367" s="333"/>
      <c r="TIA367" s="333"/>
      <c r="TIB367" s="223"/>
      <c r="TIC367" s="418"/>
      <c r="TID367" s="418"/>
      <c r="TIE367" s="331"/>
      <c r="TIF367" s="332"/>
      <c r="TIG367" s="418"/>
      <c r="TIH367" s="223"/>
      <c r="TII367" s="223"/>
      <c r="TIJ367" s="333"/>
      <c r="TIK367" s="333"/>
      <c r="TIL367" s="223"/>
      <c r="TIM367" s="418"/>
      <c r="TIN367" s="418"/>
      <c r="TIO367" s="331"/>
      <c r="TIP367" s="332"/>
      <c r="TIQ367" s="418"/>
      <c r="TIR367" s="223"/>
      <c r="TIS367" s="223"/>
      <c r="TIT367" s="333"/>
      <c r="TIU367" s="333"/>
      <c r="TIV367" s="223"/>
      <c r="TIW367" s="418"/>
      <c r="TIX367" s="418"/>
      <c r="TIY367" s="331"/>
      <c r="TIZ367" s="332"/>
      <c r="TJA367" s="418"/>
      <c r="TJB367" s="223"/>
      <c r="TJC367" s="223"/>
      <c r="TJD367" s="333"/>
      <c r="TJE367" s="333"/>
      <c r="TJF367" s="223"/>
      <c r="TJG367" s="418"/>
      <c r="TJH367" s="418"/>
      <c r="TJI367" s="331"/>
      <c r="TJJ367" s="332"/>
      <c r="TJK367" s="418"/>
      <c r="TJL367" s="223"/>
      <c r="TJM367" s="223"/>
      <c r="TJN367" s="333"/>
      <c r="TJO367" s="333"/>
      <c r="TJP367" s="223"/>
      <c r="TJQ367" s="418"/>
      <c r="TJR367" s="418"/>
      <c r="TJS367" s="331"/>
      <c r="TJT367" s="332"/>
      <c r="TJU367" s="418"/>
      <c r="TJV367" s="223"/>
      <c r="TJW367" s="223"/>
      <c r="TJX367" s="333"/>
      <c r="TJY367" s="333"/>
      <c r="TJZ367" s="223"/>
      <c r="TKA367" s="418"/>
      <c r="TKB367" s="418"/>
      <c r="TKC367" s="331"/>
      <c r="TKD367" s="332"/>
      <c r="TKE367" s="418"/>
      <c r="TKF367" s="223"/>
      <c r="TKG367" s="223"/>
      <c r="TKH367" s="333"/>
      <c r="TKI367" s="333"/>
      <c r="TKJ367" s="223"/>
      <c r="TKK367" s="418"/>
      <c r="TKL367" s="418"/>
      <c r="TKM367" s="331"/>
      <c r="TKN367" s="332"/>
      <c r="TKO367" s="418"/>
      <c r="TKP367" s="223"/>
      <c r="TKQ367" s="223"/>
      <c r="TKR367" s="333"/>
      <c r="TKS367" s="333"/>
      <c r="TKT367" s="223"/>
      <c r="TKU367" s="418"/>
      <c r="TKV367" s="418"/>
      <c r="TKW367" s="331"/>
      <c r="TKX367" s="332"/>
      <c r="TKY367" s="418"/>
      <c r="TKZ367" s="223"/>
      <c r="TLA367" s="223"/>
      <c r="TLB367" s="333"/>
      <c r="TLC367" s="333"/>
      <c r="TLD367" s="223"/>
      <c r="TLE367" s="418"/>
      <c r="TLF367" s="418"/>
      <c r="TLG367" s="331"/>
      <c r="TLH367" s="332"/>
      <c r="TLI367" s="418"/>
      <c r="TLJ367" s="223"/>
      <c r="TLK367" s="223"/>
      <c r="TLL367" s="333"/>
      <c r="TLM367" s="333"/>
      <c r="TLN367" s="223"/>
      <c r="TLO367" s="418"/>
      <c r="TLP367" s="418"/>
      <c r="TLQ367" s="331"/>
      <c r="TLR367" s="332"/>
      <c r="TLS367" s="418"/>
      <c r="TLT367" s="223"/>
      <c r="TLU367" s="223"/>
      <c r="TLV367" s="333"/>
      <c r="TLW367" s="333"/>
      <c r="TLX367" s="223"/>
      <c r="TLY367" s="418"/>
      <c r="TLZ367" s="418"/>
      <c r="TMA367" s="331"/>
      <c r="TMB367" s="332"/>
      <c r="TMC367" s="418"/>
      <c r="TMD367" s="223"/>
      <c r="TME367" s="223"/>
      <c r="TMF367" s="333"/>
      <c r="TMG367" s="333"/>
      <c r="TMH367" s="223"/>
      <c r="TMI367" s="418"/>
      <c r="TMJ367" s="418"/>
      <c r="TMK367" s="331"/>
      <c r="TML367" s="332"/>
      <c r="TMM367" s="418"/>
      <c r="TMN367" s="223"/>
      <c r="TMO367" s="223"/>
      <c r="TMP367" s="333"/>
      <c r="TMQ367" s="333"/>
      <c r="TMR367" s="223"/>
      <c r="TMS367" s="418"/>
      <c r="TMT367" s="418"/>
      <c r="TMU367" s="331"/>
      <c r="TMV367" s="332"/>
      <c r="TMW367" s="418"/>
      <c r="TMX367" s="223"/>
      <c r="TMY367" s="223"/>
      <c r="TMZ367" s="333"/>
      <c r="TNA367" s="333"/>
      <c r="TNB367" s="223"/>
      <c r="TNC367" s="418"/>
      <c r="TND367" s="418"/>
      <c r="TNE367" s="331"/>
      <c r="TNF367" s="332"/>
      <c r="TNG367" s="418"/>
      <c r="TNH367" s="223"/>
      <c r="TNI367" s="223"/>
      <c r="TNJ367" s="333"/>
      <c r="TNK367" s="333"/>
      <c r="TNL367" s="223"/>
      <c r="TNM367" s="418"/>
      <c r="TNN367" s="418"/>
      <c r="TNO367" s="331"/>
      <c r="TNP367" s="332"/>
      <c r="TNQ367" s="418"/>
      <c r="TNR367" s="223"/>
      <c r="TNS367" s="223"/>
      <c r="TNT367" s="333"/>
      <c r="TNU367" s="333"/>
      <c r="TNV367" s="223"/>
      <c r="TNW367" s="418"/>
      <c r="TNX367" s="418"/>
      <c r="TNY367" s="331"/>
      <c r="TNZ367" s="332"/>
      <c r="TOA367" s="418"/>
      <c r="TOB367" s="223"/>
      <c r="TOC367" s="223"/>
      <c r="TOD367" s="333"/>
      <c r="TOE367" s="333"/>
      <c r="TOF367" s="223"/>
      <c r="TOG367" s="418"/>
      <c r="TOH367" s="418"/>
      <c r="TOI367" s="331"/>
      <c r="TOJ367" s="332"/>
      <c r="TOK367" s="418"/>
      <c r="TOL367" s="223"/>
      <c r="TOM367" s="223"/>
      <c r="TON367" s="333"/>
      <c r="TOO367" s="333"/>
      <c r="TOP367" s="223"/>
      <c r="TOQ367" s="418"/>
      <c r="TOR367" s="418"/>
      <c r="TOS367" s="331"/>
      <c r="TOT367" s="332"/>
      <c r="TOU367" s="418"/>
      <c r="TOV367" s="223"/>
      <c r="TOW367" s="223"/>
      <c r="TOX367" s="333"/>
      <c r="TOY367" s="333"/>
      <c r="TOZ367" s="223"/>
      <c r="TPA367" s="418"/>
      <c r="TPB367" s="418"/>
      <c r="TPC367" s="331"/>
      <c r="TPD367" s="332"/>
      <c r="TPE367" s="418"/>
      <c r="TPF367" s="223"/>
      <c r="TPG367" s="223"/>
      <c r="TPH367" s="333"/>
      <c r="TPI367" s="333"/>
      <c r="TPJ367" s="223"/>
      <c r="TPK367" s="418"/>
      <c r="TPL367" s="418"/>
      <c r="TPM367" s="331"/>
      <c r="TPN367" s="332"/>
      <c r="TPO367" s="418"/>
      <c r="TPP367" s="223"/>
      <c r="TPQ367" s="223"/>
      <c r="TPR367" s="333"/>
      <c r="TPS367" s="333"/>
      <c r="TPT367" s="223"/>
      <c r="TPU367" s="418"/>
      <c r="TPV367" s="418"/>
      <c r="TPW367" s="331"/>
      <c r="TPX367" s="332"/>
      <c r="TPY367" s="418"/>
      <c r="TPZ367" s="223"/>
      <c r="TQA367" s="223"/>
      <c r="TQB367" s="333"/>
      <c r="TQC367" s="333"/>
      <c r="TQD367" s="223"/>
      <c r="TQE367" s="418"/>
      <c r="TQF367" s="418"/>
      <c r="TQG367" s="331"/>
      <c r="TQH367" s="332"/>
      <c r="TQI367" s="418"/>
      <c r="TQJ367" s="223"/>
      <c r="TQK367" s="223"/>
      <c r="TQL367" s="333"/>
      <c r="TQM367" s="333"/>
      <c r="TQN367" s="223"/>
      <c r="TQO367" s="418"/>
      <c r="TQP367" s="418"/>
      <c r="TQQ367" s="331"/>
      <c r="TQR367" s="332"/>
      <c r="TQS367" s="418"/>
      <c r="TQT367" s="223"/>
      <c r="TQU367" s="223"/>
      <c r="TQV367" s="333"/>
      <c r="TQW367" s="333"/>
      <c r="TQX367" s="223"/>
      <c r="TQY367" s="418"/>
      <c r="TQZ367" s="418"/>
      <c r="TRA367" s="331"/>
      <c r="TRB367" s="332"/>
      <c r="TRC367" s="418"/>
      <c r="TRD367" s="223"/>
      <c r="TRE367" s="223"/>
      <c r="TRF367" s="333"/>
      <c r="TRG367" s="333"/>
      <c r="TRH367" s="223"/>
      <c r="TRI367" s="418"/>
      <c r="TRJ367" s="418"/>
      <c r="TRK367" s="331"/>
      <c r="TRL367" s="332"/>
      <c r="TRM367" s="418"/>
      <c r="TRN367" s="223"/>
      <c r="TRO367" s="223"/>
      <c r="TRP367" s="333"/>
      <c r="TRQ367" s="333"/>
      <c r="TRR367" s="223"/>
      <c r="TRS367" s="418"/>
      <c r="TRT367" s="418"/>
      <c r="TRU367" s="331"/>
      <c r="TRV367" s="332"/>
      <c r="TRW367" s="418"/>
      <c r="TRX367" s="223"/>
      <c r="TRY367" s="223"/>
      <c r="TRZ367" s="333"/>
      <c r="TSA367" s="333"/>
      <c r="TSB367" s="223"/>
      <c r="TSC367" s="418"/>
      <c r="TSD367" s="418"/>
      <c r="TSE367" s="331"/>
      <c r="TSF367" s="332"/>
      <c r="TSG367" s="418"/>
      <c r="TSH367" s="223"/>
      <c r="TSI367" s="223"/>
      <c r="TSJ367" s="333"/>
      <c r="TSK367" s="333"/>
      <c r="TSL367" s="223"/>
      <c r="TSM367" s="418"/>
      <c r="TSN367" s="418"/>
      <c r="TSO367" s="331"/>
      <c r="TSP367" s="332"/>
      <c r="TSQ367" s="418"/>
      <c r="TSR367" s="223"/>
      <c r="TSS367" s="223"/>
      <c r="TST367" s="333"/>
      <c r="TSU367" s="333"/>
      <c r="TSV367" s="223"/>
      <c r="TSW367" s="418"/>
      <c r="TSX367" s="418"/>
      <c r="TSY367" s="331"/>
      <c r="TSZ367" s="332"/>
      <c r="TTA367" s="418"/>
      <c r="TTB367" s="223"/>
      <c r="TTC367" s="223"/>
      <c r="TTD367" s="333"/>
      <c r="TTE367" s="333"/>
      <c r="TTF367" s="223"/>
      <c r="TTG367" s="418"/>
      <c r="TTH367" s="418"/>
      <c r="TTI367" s="331"/>
      <c r="TTJ367" s="332"/>
      <c r="TTK367" s="418"/>
      <c r="TTL367" s="223"/>
      <c r="TTM367" s="223"/>
      <c r="TTN367" s="333"/>
      <c r="TTO367" s="333"/>
      <c r="TTP367" s="223"/>
      <c r="TTQ367" s="418"/>
      <c r="TTR367" s="418"/>
      <c r="TTS367" s="331"/>
      <c r="TTT367" s="332"/>
      <c r="TTU367" s="418"/>
      <c r="TTV367" s="223"/>
      <c r="TTW367" s="223"/>
      <c r="TTX367" s="333"/>
      <c r="TTY367" s="333"/>
      <c r="TTZ367" s="223"/>
      <c r="TUA367" s="418"/>
      <c r="TUB367" s="418"/>
      <c r="TUC367" s="331"/>
      <c r="TUD367" s="332"/>
      <c r="TUE367" s="418"/>
      <c r="TUF367" s="223"/>
      <c r="TUG367" s="223"/>
      <c r="TUH367" s="333"/>
      <c r="TUI367" s="333"/>
      <c r="TUJ367" s="223"/>
      <c r="TUK367" s="418"/>
      <c r="TUL367" s="418"/>
      <c r="TUM367" s="331"/>
      <c r="TUN367" s="332"/>
      <c r="TUO367" s="418"/>
      <c r="TUP367" s="223"/>
      <c r="TUQ367" s="223"/>
      <c r="TUR367" s="333"/>
      <c r="TUS367" s="333"/>
      <c r="TUT367" s="223"/>
      <c r="TUU367" s="418"/>
      <c r="TUV367" s="418"/>
      <c r="TUW367" s="331"/>
      <c r="TUX367" s="332"/>
      <c r="TUY367" s="418"/>
      <c r="TUZ367" s="223"/>
      <c r="TVA367" s="223"/>
      <c r="TVB367" s="333"/>
      <c r="TVC367" s="333"/>
      <c r="TVD367" s="223"/>
      <c r="TVE367" s="418"/>
      <c r="TVF367" s="418"/>
      <c r="TVG367" s="331"/>
      <c r="TVH367" s="332"/>
      <c r="TVI367" s="418"/>
      <c r="TVJ367" s="223"/>
      <c r="TVK367" s="223"/>
      <c r="TVL367" s="333"/>
      <c r="TVM367" s="333"/>
      <c r="TVN367" s="223"/>
      <c r="TVO367" s="418"/>
      <c r="TVP367" s="418"/>
      <c r="TVQ367" s="331"/>
      <c r="TVR367" s="332"/>
      <c r="TVS367" s="418"/>
      <c r="TVT367" s="223"/>
      <c r="TVU367" s="223"/>
      <c r="TVV367" s="333"/>
      <c r="TVW367" s="333"/>
      <c r="TVX367" s="223"/>
      <c r="TVY367" s="418"/>
      <c r="TVZ367" s="418"/>
      <c r="TWA367" s="331"/>
      <c r="TWB367" s="332"/>
      <c r="TWC367" s="418"/>
      <c r="TWD367" s="223"/>
      <c r="TWE367" s="223"/>
      <c r="TWF367" s="333"/>
      <c r="TWG367" s="333"/>
      <c r="TWH367" s="223"/>
      <c r="TWI367" s="418"/>
      <c r="TWJ367" s="418"/>
      <c r="TWK367" s="331"/>
      <c r="TWL367" s="332"/>
      <c r="TWM367" s="418"/>
      <c r="TWN367" s="223"/>
      <c r="TWO367" s="223"/>
      <c r="TWP367" s="333"/>
      <c r="TWQ367" s="333"/>
      <c r="TWR367" s="223"/>
      <c r="TWS367" s="418"/>
      <c r="TWT367" s="418"/>
      <c r="TWU367" s="331"/>
      <c r="TWV367" s="332"/>
      <c r="TWW367" s="418"/>
      <c r="TWX367" s="223"/>
      <c r="TWY367" s="223"/>
      <c r="TWZ367" s="333"/>
      <c r="TXA367" s="333"/>
      <c r="TXB367" s="223"/>
      <c r="TXC367" s="418"/>
      <c r="TXD367" s="418"/>
      <c r="TXE367" s="331"/>
      <c r="TXF367" s="332"/>
      <c r="TXG367" s="418"/>
      <c r="TXH367" s="223"/>
      <c r="TXI367" s="223"/>
      <c r="TXJ367" s="333"/>
      <c r="TXK367" s="333"/>
      <c r="TXL367" s="223"/>
      <c r="TXM367" s="418"/>
      <c r="TXN367" s="418"/>
      <c r="TXO367" s="331"/>
      <c r="TXP367" s="332"/>
      <c r="TXQ367" s="418"/>
      <c r="TXR367" s="223"/>
      <c r="TXS367" s="223"/>
      <c r="TXT367" s="333"/>
      <c r="TXU367" s="333"/>
      <c r="TXV367" s="223"/>
      <c r="TXW367" s="418"/>
      <c r="TXX367" s="418"/>
      <c r="TXY367" s="331"/>
      <c r="TXZ367" s="332"/>
      <c r="TYA367" s="418"/>
      <c r="TYB367" s="223"/>
      <c r="TYC367" s="223"/>
      <c r="TYD367" s="333"/>
      <c r="TYE367" s="333"/>
      <c r="TYF367" s="223"/>
      <c r="TYG367" s="418"/>
      <c r="TYH367" s="418"/>
      <c r="TYI367" s="331"/>
      <c r="TYJ367" s="332"/>
      <c r="TYK367" s="418"/>
      <c r="TYL367" s="223"/>
      <c r="TYM367" s="223"/>
      <c r="TYN367" s="333"/>
      <c r="TYO367" s="333"/>
      <c r="TYP367" s="223"/>
      <c r="TYQ367" s="418"/>
      <c r="TYR367" s="418"/>
      <c r="TYS367" s="331"/>
      <c r="TYT367" s="332"/>
      <c r="TYU367" s="418"/>
      <c r="TYV367" s="223"/>
      <c r="TYW367" s="223"/>
      <c r="TYX367" s="333"/>
      <c r="TYY367" s="333"/>
      <c r="TYZ367" s="223"/>
      <c r="TZA367" s="418"/>
      <c r="TZB367" s="418"/>
      <c r="TZC367" s="331"/>
      <c r="TZD367" s="332"/>
      <c r="TZE367" s="418"/>
      <c r="TZF367" s="223"/>
      <c r="TZG367" s="223"/>
      <c r="TZH367" s="333"/>
      <c r="TZI367" s="333"/>
      <c r="TZJ367" s="223"/>
      <c r="TZK367" s="418"/>
      <c r="TZL367" s="418"/>
      <c r="TZM367" s="331"/>
      <c r="TZN367" s="332"/>
      <c r="TZO367" s="418"/>
      <c r="TZP367" s="223"/>
      <c r="TZQ367" s="223"/>
      <c r="TZR367" s="333"/>
      <c r="TZS367" s="333"/>
      <c r="TZT367" s="223"/>
      <c r="TZU367" s="418"/>
      <c r="TZV367" s="418"/>
      <c r="TZW367" s="331"/>
      <c r="TZX367" s="332"/>
      <c r="TZY367" s="418"/>
      <c r="TZZ367" s="223"/>
      <c r="UAA367" s="223"/>
      <c r="UAB367" s="333"/>
      <c r="UAC367" s="333"/>
      <c r="UAD367" s="223"/>
      <c r="UAE367" s="418"/>
      <c r="UAF367" s="418"/>
      <c r="UAG367" s="331"/>
      <c r="UAH367" s="332"/>
      <c r="UAI367" s="418"/>
      <c r="UAJ367" s="223"/>
      <c r="UAK367" s="223"/>
      <c r="UAL367" s="333"/>
      <c r="UAM367" s="333"/>
      <c r="UAN367" s="223"/>
      <c r="UAO367" s="418"/>
      <c r="UAP367" s="418"/>
      <c r="UAQ367" s="331"/>
      <c r="UAR367" s="332"/>
      <c r="UAS367" s="418"/>
      <c r="UAT367" s="223"/>
      <c r="UAU367" s="223"/>
      <c r="UAV367" s="333"/>
      <c r="UAW367" s="333"/>
      <c r="UAX367" s="223"/>
      <c r="UAY367" s="418"/>
      <c r="UAZ367" s="418"/>
      <c r="UBA367" s="331"/>
      <c r="UBB367" s="332"/>
      <c r="UBC367" s="418"/>
      <c r="UBD367" s="223"/>
      <c r="UBE367" s="223"/>
      <c r="UBF367" s="333"/>
      <c r="UBG367" s="333"/>
      <c r="UBH367" s="223"/>
      <c r="UBI367" s="418"/>
      <c r="UBJ367" s="418"/>
      <c r="UBK367" s="331"/>
      <c r="UBL367" s="332"/>
      <c r="UBM367" s="418"/>
      <c r="UBN367" s="223"/>
      <c r="UBO367" s="223"/>
      <c r="UBP367" s="333"/>
      <c r="UBQ367" s="333"/>
      <c r="UBR367" s="223"/>
      <c r="UBS367" s="418"/>
      <c r="UBT367" s="418"/>
      <c r="UBU367" s="331"/>
      <c r="UBV367" s="332"/>
      <c r="UBW367" s="418"/>
      <c r="UBX367" s="223"/>
      <c r="UBY367" s="223"/>
      <c r="UBZ367" s="333"/>
      <c r="UCA367" s="333"/>
      <c r="UCB367" s="223"/>
      <c r="UCC367" s="418"/>
      <c r="UCD367" s="418"/>
      <c r="UCE367" s="331"/>
      <c r="UCF367" s="332"/>
      <c r="UCG367" s="418"/>
      <c r="UCH367" s="223"/>
      <c r="UCI367" s="223"/>
      <c r="UCJ367" s="333"/>
      <c r="UCK367" s="333"/>
      <c r="UCL367" s="223"/>
      <c r="UCM367" s="418"/>
      <c r="UCN367" s="418"/>
      <c r="UCO367" s="331"/>
      <c r="UCP367" s="332"/>
      <c r="UCQ367" s="418"/>
      <c r="UCR367" s="223"/>
      <c r="UCS367" s="223"/>
      <c r="UCT367" s="333"/>
      <c r="UCU367" s="333"/>
      <c r="UCV367" s="223"/>
      <c r="UCW367" s="418"/>
      <c r="UCX367" s="418"/>
      <c r="UCY367" s="331"/>
      <c r="UCZ367" s="332"/>
      <c r="UDA367" s="418"/>
      <c r="UDB367" s="223"/>
      <c r="UDC367" s="223"/>
      <c r="UDD367" s="333"/>
      <c r="UDE367" s="333"/>
      <c r="UDF367" s="223"/>
      <c r="UDG367" s="418"/>
      <c r="UDH367" s="418"/>
      <c r="UDI367" s="331"/>
      <c r="UDJ367" s="332"/>
      <c r="UDK367" s="418"/>
      <c r="UDL367" s="223"/>
      <c r="UDM367" s="223"/>
      <c r="UDN367" s="333"/>
      <c r="UDO367" s="333"/>
      <c r="UDP367" s="223"/>
      <c r="UDQ367" s="418"/>
      <c r="UDR367" s="418"/>
      <c r="UDS367" s="331"/>
      <c r="UDT367" s="332"/>
      <c r="UDU367" s="418"/>
      <c r="UDV367" s="223"/>
      <c r="UDW367" s="223"/>
      <c r="UDX367" s="333"/>
      <c r="UDY367" s="333"/>
      <c r="UDZ367" s="223"/>
      <c r="UEA367" s="418"/>
      <c r="UEB367" s="418"/>
      <c r="UEC367" s="331"/>
      <c r="UED367" s="332"/>
      <c r="UEE367" s="418"/>
      <c r="UEF367" s="223"/>
      <c r="UEG367" s="223"/>
      <c r="UEH367" s="333"/>
      <c r="UEI367" s="333"/>
      <c r="UEJ367" s="223"/>
      <c r="UEK367" s="418"/>
      <c r="UEL367" s="418"/>
      <c r="UEM367" s="331"/>
      <c r="UEN367" s="332"/>
      <c r="UEO367" s="418"/>
      <c r="UEP367" s="223"/>
      <c r="UEQ367" s="223"/>
      <c r="UER367" s="333"/>
      <c r="UES367" s="333"/>
      <c r="UET367" s="223"/>
      <c r="UEU367" s="418"/>
      <c r="UEV367" s="418"/>
      <c r="UEW367" s="331"/>
      <c r="UEX367" s="332"/>
      <c r="UEY367" s="418"/>
      <c r="UEZ367" s="223"/>
      <c r="UFA367" s="223"/>
      <c r="UFB367" s="333"/>
      <c r="UFC367" s="333"/>
      <c r="UFD367" s="223"/>
      <c r="UFE367" s="418"/>
      <c r="UFF367" s="418"/>
      <c r="UFG367" s="331"/>
      <c r="UFH367" s="332"/>
      <c r="UFI367" s="418"/>
      <c r="UFJ367" s="223"/>
      <c r="UFK367" s="223"/>
      <c r="UFL367" s="333"/>
      <c r="UFM367" s="333"/>
      <c r="UFN367" s="223"/>
      <c r="UFO367" s="418"/>
      <c r="UFP367" s="418"/>
      <c r="UFQ367" s="331"/>
      <c r="UFR367" s="332"/>
      <c r="UFS367" s="418"/>
      <c r="UFT367" s="223"/>
      <c r="UFU367" s="223"/>
      <c r="UFV367" s="333"/>
      <c r="UFW367" s="333"/>
      <c r="UFX367" s="223"/>
      <c r="UFY367" s="418"/>
      <c r="UFZ367" s="418"/>
      <c r="UGA367" s="331"/>
      <c r="UGB367" s="332"/>
      <c r="UGC367" s="418"/>
      <c r="UGD367" s="223"/>
      <c r="UGE367" s="223"/>
      <c r="UGF367" s="333"/>
      <c r="UGG367" s="333"/>
      <c r="UGH367" s="223"/>
      <c r="UGI367" s="418"/>
      <c r="UGJ367" s="418"/>
      <c r="UGK367" s="331"/>
      <c r="UGL367" s="332"/>
      <c r="UGM367" s="418"/>
      <c r="UGN367" s="223"/>
      <c r="UGO367" s="223"/>
      <c r="UGP367" s="333"/>
      <c r="UGQ367" s="333"/>
      <c r="UGR367" s="223"/>
      <c r="UGS367" s="418"/>
      <c r="UGT367" s="418"/>
      <c r="UGU367" s="331"/>
      <c r="UGV367" s="332"/>
      <c r="UGW367" s="418"/>
      <c r="UGX367" s="223"/>
      <c r="UGY367" s="223"/>
      <c r="UGZ367" s="333"/>
      <c r="UHA367" s="333"/>
      <c r="UHB367" s="223"/>
      <c r="UHC367" s="418"/>
      <c r="UHD367" s="418"/>
      <c r="UHE367" s="331"/>
      <c r="UHF367" s="332"/>
      <c r="UHG367" s="418"/>
      <c r="UHH367" s="223"/>
      <c r="UHI367" s="223"/>
      <c r="UHJ367" s="333"/>
      <c r="UHK367" s="333"/>
      <c r="UHL367" s="223"/>
      <c r="UHM367" s="418"/>
      <c r="UHN367" s="418"/>
      <c r="UHO367" s="331"/>
      <c r="UHP367" s="332"/>
      <c r="UHQ367" s="418"/>
      <c r="UHR367" s="223"/>
      <c r="UHS367" s="223"/>
      <c r="UHT367" s="333"/>
      <c r="UHU367" s="333"/>
      <c r="UHV367" s="223"/>
      <c r="UHW367" s="418"/>
      <c r="UHX367" s="418"/>
      <c r="UHY367" s="331"/>
      <c r="UHZ367" s="332"/>
      <c r="UIA367" s="418"/>
      <c r="UIB367" s="223"/>
      <c r="UIC367" s="223"/>
      <c r="UID367" s="333"/>
      <c r="UIE367" s="333"/>
      <c r="UIF367" s="223"/>
      <c r="UIG367" s="418"/>
      <c r="UIH367" s="418"/>
      <c r="UII367" s="331"/>
      <c r="UIJ367" s="332"/>
      <c r="UIK367" s="418"/>
      <c r="UIL367" s="223"/>
      <c r="UIM367" s="223"/>
      <c r="UIN367" s="333"/>
      <c r="UIO367" s="333"/>
      <c r="UIP367" s="223"/>
      <c r="UIQ367" s="418"/>
      <c r="UIR367" s="418"/>
      <c r="UIS367" s="331"/>
      <c r="UIT367" s="332"/>
      <c r="UIU367" s="418"/>
      <c r="UIV367" s="223"/>
      <c r="UIW367" s="223"/>
      <c r="UIX367" s="333"/>
      <c r="UIY367" s="333"/>
      <c r="UIZ367" s="223"/>
      <c r="UJA367" s="418"/>
      <c r="UJB367" s="418"/>
      <c r="UJC367" s="331"/>
      <c r="UJD367" s="332"/>
      <c r="UJE367" s="418"/>
      <c r="UJF367" s="223"/>
      <c r="UJG367" s="223"/>
      <c r="UJH367" s="333"/>
      <c r="UJI367" s="333"/>
      <c r="UJJ367" s="223"/>
      <c r="UJK367" s="418"/>
      <c r="UJL367" s="418"/>
      <c r="UJM367" s="331"/>
      <c r="UJN367" s="332"/>
      <c r="UJO367" s="418"/>
      <c r="UJP367" s="223"/>
      <c r="UJQ367" s="223"/>
      <c r="UJR367" s="333"/>
      <c r="UJS367" s="333"/>
      <c r="UJT367" s="223"/>
      <c r="UJU367" s="418"/>
      <c r="UJV367" s="418"/>
      <c r="UJW367" s="331"/>
      <c r="UJX367" s="332"/>
      <c r="UJY367" s="418"/>
      <c r="UJZ367" s="223"/>
      <c r="UKA367" s="223"/>
      <c r="UKB367" s="333"/>
      <c r="UKC367" s="333"/>
      <c r="UKD367" s="223"/>
      <c r="UKE367" s="418"/>
      <c r="UKF367" s="418"/>
      <c r="UKG367" s="331"/>
      <c r="UKH367" s="332"/>
      <c r="UKI367" s="418"/>
      <c r="UKJ367" s="223"/>
      <c r="UKK367" s="223"/>
      <c r="UKL367" s="333"/>
      <c r="UKM367" s="333"/>
      <c r="UKN367" s="223"/>
      <c r="UKO367" s="418"/>
      <c r="UKP367" s="418"/>
      <c r="UKQ367" s="331"/>
      <c r="UKR367" s="332"/>
      <c r="UKS367" s="418"/>
      <c r="UKT367" s="223"/>
      <c r="UKU367" s="223"/>
      <c r="UKV367" s="333"/>
      <c r="UKW367" s="333"/>
      <c r="UKX367" s="223"/>
      <c r="UKY367" s="418"/>
      <c r="UKZ367" s="418"/>
      <c r="ULA367" s="331"/>
      <c r="ULB367" s="332"/>
      <c r="ULC367" s="418"/>
      <c r="ULD367" s="223"/>
      <c r="ULE367" s="223"/>
      <c r="ULF367" s="333"/>
      <c r="ULG367" s="333"/>
      <c r="ULH367" s="223"/>
      <c r="ULI367" s="418"/>
      <c r="ULJ367" s="418"/>
      <c r="ULK367" s="331"/>
      <c r="ULL367" s="332"/>
      <c r="ULM367" s="418"/>
      <c r="ULN367" s="223"/>
      <c r="ULO367" s="223"/>
      <c r="ULP367" s="333"/>
      <c r="ULQ367" s="333"/>
      <c r="ULR367" s="223"/>
      <c r="ULS367" s="418"/>
      <c r="ULT367" s="418"/>
      <c r="ULU367" s="331"/>
      <c r="ULV367" s="332"/>
      <c r="ULW367" s="418"/>
      <c r="ULX367" s="223"/>
      <c r="ULY367" s="223"/>
      <c r="ULZ367" s="333"/>
      <c r="UMA367" s="333"/>
      <c r="UMB367" s="223"/>
      <c r="UMC367" s="418"/>
      <c r="UMD367" s="418"/>
      <c r="UME367" s="331"/>
      <c r="UMF367" s="332"/>
      <c r="UMG367" s="418"/>
      <c r="UMH367" s="223"/>
      <c r="UMI367" s="223"/>
      <c r="UMJ367" s="333"/>
      <c r="UMK367" s="333"/>
      <c r="UML367" s="223"/>
      <c r="UMM367" s="418"/>
      <c r="UMN367" s="418"/>
      <c r="UMO367" s="331"/>
      <c r="UMP367" s="332"/>
      <c r="UMQ367" s="418"/>
      <c r="UMR367" s="223"/>
      <c r="UMS367" s="223"/>
      <c r="UMT367" s="333"/>
      <c r="UMU367" s="333"/>
      <c r="UMV367" s="223"/>
      <c r="UMW367" s="418"/>
      <c r="UMX367" s="418"/>
      <c r="UMY367" s="331"/>
      <c r="UMZ367" s="332"/>
      <c r="UNA367" s="418"/>
      <c r="UNB367" s="223"/>
      <c r="UNC367" s="223"/>
      <c r="UND367" s="333"/>
      <c r="UNE367" s="333"/>
      <c r="UNF367" s="223"/>
      <c r="UNG367" s="418"/>
      <c r="UNH367" s="418"/>
      <c r="UNI367" s="331"/>
      <c r="UNJ367" s="332"/>
      <c r="UNK367" s="418"/>
      <c r="UNL367" s="223"/>
      <c r="UNM367" s="223"/>
      <c r="UNN367" s="333"/>
      <c r="UNO367" s="333"/>
      <c r="UNP367" s="223"/>
      <c r="UNQ367" s="418"/>
      <c r="UNR367" s="418"/>
      <c r="UNS367" s="331"/>
      <c r="UNT367" s="332"/>
      <c r="UNU367" s="418"/>
      <c r="UNV367" s="223"/>
      <c r="UNW367" s="223"/>
      <c r="UNX367" s="333"/>
      <c r="UNY367" s="333"/>
      <c r="UNZ367" s="223"/>
      <c r="UOA367" s="418"/>
      <c r="UOB367" s="418"/>
      <c r="UOC367" s="331"/>
      <c r="UOD367" s="332"/>
      <c r="UOE367" s="418"/>
      <c r="UOF367" s="223"/>
      <c r="UOG367" s="223"/>
      <c r="UOH367" s="333"/>
      <c r="UOI367" s="333"/>
      <c r="UOJ367" s="223"/>
      <c r="UOK367" s="418"/>
      <c r="UOL367" s="418"/>
      <c r="UOM367" s="331"/>
      <c r="UON367" s="332"/>
      <c r="UOO367" s="418"/>
      <c r="UOP367" s="223"/>
      <c r="UOQ367" s="223"/>
      <c r="UOR367" s="333"/>
      <c r="UOS367" s="333"/>
      <c r="UOT367" s="223"/>
      <c r="UOU367" s="418"/>
      <c r="UOV367" s="418"/>
      <c r="UOW367" s="331"/>
      <c r="UOX367" s="332"/>
      <c r="UOY367" s="418"/>
      <c r="UOZ367" s="223"/>
      <c r="UPA367" s="223"/>
      <c r="UPB367" s="333"/>
      <c r="UPC367" s="333"/>
      <c r="UPD367" s="223"/>
      <c r="UPE367" s="418"/>
      <c r="UPF367" s="418"/>
      <c r="UPG367" s="331"/>
      <c r="UPH367" s="332"/>
      <c r="UPI367" s="418"/>
      <c r="UPJ367" s="223"/>
      <c r="UPK367" s="223"/>
      <c r="UPL367" s="333"/>
      <c r="UPM367" s="333"/>
      <c r="UPN367" s="223"/>
      <c r="UPO367" s="418"/>
      <c r="UPP367" s="418"/>
      <c r="UPQ367" s="331"/>
      <c r="UPR367" s="332"/>
      <c r="UPS367" s="418"/>
      <c r="UPT367" s="223"/>
      <c r="UPU367" s="223"/>
      <c r="UPV367" s="333"/>
      <c r="UPW367" s="333"/>
      <c r="UPX367" s="223"/>
      <c r="UPY367" s="418"/>
      <c r="UPZ367" s="418"/>
      <c r="UQA367" s="331"/>
      <c r="UQB367" s="332"/>
      <c r="UQC367" s="418"/>
      <c r="UQD367" s="223"/>
      <c r="UQE367" s="223"/>
      <c r="UQF367" s="333"/>
      <c r="UQG367" s="333"/>
      <c r="UQH367" s="223"/>
      <c r="UQI367" s="418"/>
      <c r="UQJ367" s="418"/>
      <c r="UQK367" s="331"/>
      <c r="UQL367" s="332"/>
      <c r="UQM367" s="418"/>
      <c r="UQN367" s="223"/>
      <c r="UQO367" s="223"/>
      <c r="UQP367" s="333"/>
      <c r="UQQ367" s="333"/>
      <c r="UQR367" s="223"/>
      <c r="UQS367" s="418"/>
      <c r="UQT367" s="418"/>
      <c r="UQU367" s="331"/>
      <c r="UQV367" s="332"/>
      <c r="UQW367" s="418"/>
      <c r="UQX367" s="223"/>
      <c r="UQY367" s="223"/>
      <c r="UQZ367" s="333"/>
      <c r="URA367" s="333"/>
      <c r="URB367" s="223"/>
      <c r="URC367" s="418"/>
      <c r="URD367" s="418"/>
      <c r="URE367" s="331"/>
      <c r="URF367" s="332"/>
      <c r="URG367" s="418"/>
      <c r="URH367" s="223"/>
      <c r="URI367" s="223"/>
      <c r="URJ367" s="333"/>
      <c r="URK367" s="333"/>
      <c r="URL367" s="223"/>
      <c r="URM367" s="418"/>
      <c r="URN367" s="418"/>
      <c r="URO367" s="331"/>
      <c r="URP367" s="332"/>
      <c r="URQ367" s="418"/>
      <c r="URR367" s="223"/>
      <c r="URS367" s="223"/>
      <c r="URT367" s="333"/>
      <c r="URU367" s="333"/>
      <c r="URV367" s="223"/>
      <c r="URW367" s="418"/>
      <c r="URX367" s="418"/>
      <c r="URY367" s="331"/>
      <c r="URZ367" s="332"/>
      <c r="USA367" s="418"/>
      <c r="USB367" s="223"/>
      <c r="USC367" s="223"/>
      <c r="USD367" s="333"/>
      <c r="USE367" s="333"/>
      <c r="USF367" s="223"/>
      <c r="USG367" s="418"/>
      <c r="USH367" s="418"/>
      <c r="USI367" s="331"/>
      <c r="USJ367" s="332"/>
      <c r="USK367" s="418"/>
      <c r="USL367" s="223"/>
      <c r="USM367" s="223"/>
      <c r="USN367" s="333"/>
      <c r="USO367" s="333"/>
      <c r="USP367" s="223"/>
      <c r="USQ367" s="418"/>
      <c r="USR367" s="418"/>
      <c r="USS367" s="331"/>
      <c r="UST367" s="332"/>
      <c r="USU367" s="418"/>
      <c r="USV367" s="223"/>
      <c r="USW367" s="223"/>
      <c r="USX367" s="333"/>
      <c r="USY367" s="333"/>
      <c r="USZ367" s="223"/>
      <c r="UTA367" s="418"/>
      <c r="UTB367" s="418"/>
      <c r="UTC367" s="331"/>
      <c r="UTD367" s="332"/>
      <c r="UTE367" s="418"/>
      <c r="UTF367" s="223"/>
      <c r="UTG367" s="223"/>
      <c r="UTH367" s="333"/>
      <c r="UTI367" s="333"/>
      <c r="UTJ367" s="223"/>
      <c r="UTK367" s="418"/>
      <c r="UTL367" s="418"/>
      <c r="UTM367" s="331"/>
      <c r="UTN367" s="332"/>
      <c r="UTO367" s="418"/>
      <c r="UTP367" s="223"/>
      <c r="UTQ367" s="223"/>
      <c r="UTR367" s="333"/>
      <c r="UTS367" s="333"/>
      <c r="UTT367" s="223"/>
      <c r="UTU367" s="418"/>
      <c r="UTV367" s="418"/>
      <c r="UTW367" s="331"/>
      <c r="UTX367" s="332"/>
      <c r="UTY367" s="418"/>
      <c r="UTZ367" s="223"/>
      <c r="UUA367" s="223"/>
      <c r="UUB367" s="333"/>
      <c r="UUC367" s="333"/>
      <c r="UUD367" s="223"/>
      <c r="UUE367" s="418"/>
      <c r="UUF367" s="418"/>
      <c r="UUG367" s="331"/>
      <c r="UUH367" s="332"/>
      <c r="UUI367" s="418"/>
      <c r="UUJ367" s="223"/>
      <c r="UUK367" s="223"/>
      <c r="UUL367" s="333"/>
      <c r="UUM367" s="333"/>
      <c r="UUN367" s="223"/>
      <c r="UUO367" s="418"/>
      <c r="UUP367" s="418"/>
      <c r="UUQ367" s="331"/>
      <c r="UUR367" s="332"/>
      <c r="UUS367" s="418"/>
      <c r="UUT367" s="223"/>
      <c r="UUU367" s="223"/>
      <c r="UUV367" s="333"/>
      <c r="UUW367" s="333"/>
      <c r="UUX367" s="223"/>
      <c r="UUY367" s="418"/>
      <c r="UUZ367" s="418"/>
      <c r="UVA367" s="331"/>
      <c r="UVB367" s="332"/>
      <c r="UVC367" s="418"/>
      <c r="UVD367" s="223"/>
      <c r="UVE367" s="223"/>
      <c r="UVF367" s="333"/>
      <c r="UVG367" s="333"/>
      <c r="UVH367" s="223"/>
      <c r="UVI367" s="418"/>
      <c r="UVJ367" s="418"/>
      <c r="UVK367" s="331"/>
      <c r="UVL367" s="332"/>
      <c r="UVM367" s="418"/>
      <c r="UVN367" s="223"/>
      <c r="UVO367" s="223"/>
      <c r="UVP367" s="333"/>
      <c r="UVQ367" s="333"/>
      <c r="UVR367" s="223"/>
      <c r="UVS367" s="418"/>
      <c r="UVT367" s="418"/>
      <c r="UVU367" s="331"/>
      <c r="UVV367" s="332"/>
      <c r="UVW367" s="418"/>
      <c r="UVX367" s="223"/>
      <c r="UVY367" s="223"/>
      <c r="UVZ367" s="333"/>
      <c r="UWA367" s="333"/>
      <c r="UWB367" s="223"/>
      <c r="UWC367" s="418"/>
      <c r="UWD367" s="418"/>
      <c r="UWE367" s="331"/>
      <c r="UWF367" s="332"/>
      <c r="UWG367" s="418"/>
      <c r="UWH367" s="223"/>
      <c r="UWI367" s="223"/>
      <c r="UWJ367" s="333"/>
      <c r="UWK367" s="333"/>
      <c r="UWL367" s="223"/>
      <c r="UWM367" s="418"/>
      <c r="UWN367" s="418"/>
      <c r="UWO367" s="331"/>
      <c r="UWP367" s="332"/>
      <c r="UWQ367" s="418"/>
      <c r="UWR367" s="223"/>
      <c r="UWS367" s="223"/>
      <c r="UWT367" s="333"/>
      <c r="UWU367" s="333"/>
      <c r="UWV367" s="223"/>
      <c r="UWW367" s="418"/>
      <c r="UWX367" s="418"/>
      <c r="UWY367" s="331"/>
      <c r="UWZ367" s="332"/>
      <c r="UXA367" s="418"/>
      <c r="UXB367" s="223"/>
      <c r="UXC367" s="223"/>
      <c r="UXD367" s="333"/>
      <c r="UXE367" s="333"/>
      <c r="UXF367" s="223"/>
      <c r="UXG367" s="418"/>
      <c r="UXH367" s="418"/>
      <c r="UXI367" s="331"/>
      <c r="UXJ367" s="332"/>
      <c r="UXK367" s="418"/>
      <c r="UXL367" s="223"/>
      <c r="UXM367" s="223"/>
      <c r="UXN367" s="333"/>
      <c r="UXO367" s="333"/>
      <c r="UXP367" s="223"/>
      <c r="UXQ367" s="418"/>
      <c r="UXR367" s="418"/>
      <c r="UXS367" s="331"/>
      <c r="UXT367" s="332"/>
      <c r="UXU367" s="418"/>
      <c r="UXV367" s="223"/>
      <c r="UXW367" s="223"/>
      <c r="UXX367" s="333"/>
      <c r="UXY367" s="333"/>
      <c r="UXZ367" s="223"/>
      <c r="UYA367" s="418"/>
      <c r="UYB367" s="418"/>
      <c r="UYC367" s="331"/>
      <c r="UYD367" s="332"/>
      <c r="UYE367" s="418"/>
      <c r="UYF367" s="223"/>
      <c r="UYG367" s="223"/>
      <c r="UYH367" s="333"/>
      <c r="UYI367" s="333"/>
      <c r="UYJ367" s="223"/>
      <c r="UYK367" s="418"/>
      <c r="UYL367" s="418"/>
      <c r="UYM367" s="331"/>
      <c r="UYN367" s="332"/>
      <c r="UYO367" s="418"/>
      <c r="UYP367" s="223"/>
      <c r="UYQ367" s="223"/>
      <c r="UYR367" s="333"/>
      <c r="UYS367" s="333"/>
      <c r="UYT367" s="223"/>
      <c r="UYU367" s="418"/>
      <c r="UYV367" s="418"/>
      <c r="UYW367" s="331"/>
      <c r="UYX367" s="332"/>
      <c r="UYY367" s="418"/>
      <c r="UYZ367" s="223"/>
      <c r="UZA367" s="223"/>
      <c r="UZB367" s="333"/>
      <c r="UZC367" s="333"/>
      <c r="UZD367" s="223"/>
      <c r="UZE367" s="418"/>
      <c r="UZF367" s="418"/>
      <c r="UZG367" s="331"/>
      <c r="UZH367" s="332"/>
      <c r="UZI367" s="418"/>
      <c r="UZJ367" s="223"/>
      <c r="UZK367" s="223"/>
      <c r="UZL367" s="333"/>
      <c r="UZM367" s="333"/>
      <c r="UZN367" s="223"/>
      <c r="UZO367" s="418"/>
      <c r="UZP367" s="418"/>
      <c r="UZQ367" s="331"/>
      <c r="UZR367" s="332"/>
      <c r="UZS367" s="418"/>
      <c r="UZT367" s="223"/>
      <c r="UZU367" s="223"/>
      <c r="UZV367" s="333"/>
      <c r="UZW367" s="333"/>
      <c r="UZX367" s="223"/>
      <c r="UZY367" s="418"/>
      <c r="UZZ367" s="418"/>
      <c r="VAA367" s="331"/>
      <c r="VAB367" s="332"/>
      <c r="VAC367" s="418"/>
      <c r="VAD367" s="223"/>
      <c r="VAE367" s="223"/>
      <c r="VAF367" s="333"/>
      <c r="VAG367" s="333"/>
      <c r="VAH367" s="223"/>
      <c r="VAI367" s="418"/>
      <c r="VAJ367" s="418"/>
      <c r="VAK367" s="331"/>
      <c r="VAL367" s="332"/>
      <c r="VAM367" s="418"/>
      <c r="VAN367" s="223"/>
      <c r="VAO367" s="223"/>
      <c r="VAP367" s="333"/>
      <c r="VAQ367" s="333"/>
      <c r="VAR367" s="223"/>
      <c r="VAS367" s="418"/>
      <c r="VAT367" s="418"/>
      <c r="VAU367" s="331"/>
      <c r="VAV367" s="332"/>
      <c r="VAW367" s="418"/>
      <c r="VAX367" s="223"/>
      <c r="VAY367" s="223"/>
      <c r="VAZ367" s="333"/>
      <c r="VBA367" s="333"/>
      <c r="VBB367" s="223"/>
      <c r="VBC367" s="418"/>
      <c r="VBD367" s="418"/>
      <c r="VBE367" s="331"/>
      <c r="VBF367" s="332"/>
      <c r="VBG367" s="418"/>
      <c r="VBH367" s="223"/>
      <c r="VBI367" s="223"/>
      <c r="VBJ367" s="333"/>
      <c r="VBK367" s="333"/>
      <c r="VBL367" s="223"/>
      <c r="VBM367" s="418"/>
      <c r="VBN367" s="418"/>
      <c r="VBO367" s="331"/>
      <c r="VBP367" s="332"/>
      <c r="VBQ367" s="418"/>
      <c r="VBR367" s="223"/>
      <c r="VBS367" s="223"/>
      <c r="VBT367" s="333"/>
      <c r="VBU367" s="333"/>
      <c r="VBV367" s="223"/>
      <c r="VBW367" s="418"/>
      <c r="VBX367" s="418"/>
      <c r="VBY367" s="331"/>
      <c r="VBZ367" s="332"/>
      <c r="VCA367" s="418"/>
      <c r="VCB367" s="223"/>
      <c r="VCC367" s="223"/>
      <c r="VCD367" s="333"/>
      <c r="VCE367" s="333"/>
      <c r="VCF367" s="223"/>
      <c r="VCG367" s="418"/>
      <c r="VCH367" s="418"/>
      <c r="VCI367" s="331"/>
      <c r="VCJ367" s="332"/>
      <c r="VCK367" s="418"/>
      <c r="VCL367" s="223"/>
      <c r="VCM367" s="223"/>
      <c r="VCN367" s="333"/>
      <c r="VCO367" s="333"/>
      <c r="VCP367" s="223"/>
      <c r="VCQ367" s="418"/>
      <c r="VCR367" s="418"/>
      <c r="VCS367" s="331"/>
      <c r="VCT367" s="332"/>
      <c r="VCU367" s="418"/>
      <c r="VCV367" s="223"/>
      <c r="VCW367" s="223"/>
      <c r="VCX367" s="333"/>
      <c r="VCY367" s="333"/>
      <c r="VCZ367" s="223"/>
      <c r="VDA367" s="418"/>
      <c r="VDB367" s="418"/>
      <c r="VDC367" s="331"/>
      <c r="VDD367" s="332"/>
      <c r="VDE367" s="418"/>
      <c r="VDF367" s="223"/>
      <c r="VDG367" s="223"/>
      <c r="VDH367" s="333"/>
      <c r="VDI367" s="333"/>
      <c r="VDJ367" s="223"/>
      <c r="VDK367" s="418"/>
      <c r="VDL367" s="418"/>
      <c r="VDM367" s="331"/>
      <c r="VDN367" s="332"/>
      <c r="VDO367" s="418"/>
      <c r="VDP367" s="223"/>
      <c r="VDQ367" s="223"/>
      <c r="VDR367" s="333"/>
      <c r="VDS367" s="333"/>
      <c r="VDT367" s="223"/>
      <c r="VDU367" s="418"/>
      <c r="VDV367" s="418"/>
      <c r="VDW367" s="331"/>
      <c r="VDX367" s="332"/>
      <c r="VDY367" s="418"/>
      <c r="VDZ367" s="223"/>
      <c r="VEA367" s="223"/>
      <c r="VEB367" s="333"/>
      <c r="VEC367" s="333"/>
      <c r="VED367" s="223"/>
      <c r="VEE367" s="418"/>
      <c r="VEF367" s="418"/>
      <c r="VEG367" s="331"/>
      <c r="VEH367" s="332"/>
      <c r="VEI367" s="418"/>
      <c r="VEJ367" s="223"/>
      <c r="VEK367" s="223"/>
      <c r="VEL367" s="333"/>
      <c r="VEM367" s="333"/>
      <c r="VEN367" s="223"/>
      <c r="VEO367" s="418"/>
      <c r="VEP367" s="418"/>
      <c r="VEQ367" s="331"/>
      <c r="VER367" s="332"/>
      <c r="VES367" s="418"/>
      <c r="VET367" s="223"/>
      <c r="VEU367" s="223"/>
      <c r="VEV367" s="333"/>
      <c r="VEW367" s="333"/>
      <c r="VEX367" s="223"/>
      <c r="VEY367" s="418"/>
      <c r="VEZ367" s="418"/>
      <c r="VFA367" s="331"/>
      <c r="VFB367" s="332"/>
      <c r="VFC367" s="418"/>
      <c r="VFD367" s="223"/>
      <c r="VFE367" s="223"/>
      <c r="VFF367" s="333"/>
      <c r="VFG367" s="333"/>
      <c r="VFH367" s="223"/>
      <c r="VFI367" s="418"/>
      <c r="VFJ367" s="418"/>
      <c r="VFK367" s="331"/>
      <c r="VFL367" s="332"/>
      <c r="VFM367" s="418"/>
      <c r="VFN367" s="223"/>
      <c r="VFO367" s="223"/>
      <c r="VFP367" s="333"/>
      <c r="VFQ367" s="333"/>
      <c r="VFR367" s="223"/>
      <c r="VFS367" s="418"/>
      <c r="VFT367" s="418"/>
      <c r="VFU367" s="331"/>
      <c r="VFV367" s="332"/>
      <c r="VFW367" s="418"/>
      <c r="VFX367" s="223"/>
      <c r="VFY367" s="223"/>
      <c r="VFZ367" s="333"/>
      <c r="VGA367" s="333"/>
      <c r="VGB367" s="223"/>
      <c r="VGC367" s="418"/>
      <c r="VGD367" s="418"/>
      <c r="VGE367" s="331"/>
      <c r="VGF367" s="332"/>
      <c r="VGG367" s="418"/>
      <c r="VGH367" s="223"/>
      <c r="VGI367" s="223"/>
      <c r="VGJ367" s="333"/>
      <c r="VGK367" s="333"/>
      <c r="VGL367" s="223"/>
      <c r="VGM367" s="418"/>
      <c r="VGN367" s="418"/>
      <c r="VGO367" s="331"/>
      <c r="VGP367" s="332"/>
      <c r="VGQ367" s="418"/>
      <c r="VGR367" s="223"/>
      <c r="VGS367" s="223"/>
      <c r="VGT367" s="333"/>
      <c r="VGU367" s="333"/>
      <c r="VGV367" s="223"/>
      <c r="VGW367" s="418"/>
      <c r="VGX367" s="418"/>
      <c r="VGY367" s="331"/>
      <c r="VGZ367" s="332"/>
      <c r="VHA367" s="418"/>
      <c r="VHB367" s="223"/>
      <c r="VHC367" s="223"/>
      <c r="VHD367" s="333"/>
      <c r="VHE367" s="333"/>
      <c r="VHF367" s="223"/>
      <c r="VHG367" s="418"/>
      <c r="VHH367" s="418"/>
      <c r="VHI367" s="331"/>
      <c r="VHJ367" s="332"/>
      <c r="VHK367" s="418"/>
      <c r="VHL367" s="223"/>
      <c r="VHM367" s="223"/>
      <c r="VHN367" s="333"/>
      <c r="VHO367" s="333"/>
      <c r="VHP367" s="223"/>
      <c r="VHQ367" s="418"/>
      <c r="VHR367" s="418"/>
      <c r="VHS367" s="331"/>
      <c r="VHT367" s="332"/>
      <c r="VHU367" s="418"/>
      <c r="VHV367" s="223"/>
      <c r="VHW367" s="223"/>
      <c r="VHX367" s="333"/>
      <c r="VHY367" s="333"/>
      <c r="VHZ367" s="223"/>
      <c r="VIA367" s="418"/>
      <c r="VIB367" s="418"/>
      <c r="VIC367" s="331"/>
      <c r="VID367" s="332"/>
      <c r="VIE367" s="418"/>
      <c r="VIF367" s="223"/>
      <c r="VIG367" s="223"/>
      <c r="VIH367" s="333"/>
      <c r="VII367" s="333"/>
      <c r="VIJ367" s="223"/>
      <c r="VIK367" s="418"/>
      <c r="VIL367" s="418"/>
      <c r="VIM367" s="331"/>
      <c r="VIN367" s="332"/>
      <c r="VIO367" s="418"/>
      <c r="VIP367" s="223"/>
      <c r="VIQ367" s="223"/>
      <c r="VIR367" s="333"/>
      <c r="VIS367" s="333"/>
      <c r="VIT367" s="223"/>
      <c r="VIU367" s="418"/>
      <c r="VIV367" s="418"/>
      <c r="VIW367" s="331"/>
      <c r="VIX367" s="332"/>
      <c r="VIY367" s="418"/>
      <c r="VIZ367" s="223"/>
      <c r="VJA367" s="223"/>
      <c r="VJB367" s="333"/>
      <c r="VJC367" s="333"/>
      <c r="VJD367" s="223"/>
      <c r="VJE367" s="418"/>
      <c r="VJF367" s="418"/>
      <c r="VJG367" s="331"/>
      <c r="VJH367" s="332"/>
      <c r="VJI367" s="418"/>
      <c r="VJJ367" s="223"/>
      <c r="VJK367" s="223"/>
      <c r="VJL367" s="333"/>
      <c r="VJM367" s="333"/>
      <c r="VJN367" s="223"/>
      <c r="VJO367" s="418"/>
      <c r="VJP367" s="418"/>
      <c r="VJQ367" s="331"/>
      <c r="VJR367" s="332"/>
      <c r="VJS367" s="418"/>
      <c r="VJT367" s="223"/>
      <c r="VJU367" s="223"/>
      <c r="VJV367" s="333"/>
      <c r="VJW367" s="333"/>
      <c r="VJX367" s="223"/>
      <c r="VJY367" s="418"/>
      <c r="VJZ367" s="418"/>
      <c r="VKA367" s="331"/>
      <c r="VKB367" s="332"/>
      <c r="VKC367" s="418"/>
      <c r="VKD367" s="223"/>
      <c r="VKE367" s="223"/>
      <c r="VKF367" s="333"/>
      <c r="VKG367" s="333"/>
      <c r="VKH367" s="223"/>
      <c r="VKI367" s="418"/>
      <c r="VKJ367" s="418"/>
      <c r="VKK367" s="331"/>
      <c r="VKL367" s="332"/>
      <c r="VKM367" s="418"/>
      <c r="VKN367" s="223"/>
      <c r="VKO367" s="223"/>
      <c r="VKP367" s="333"/>
      <c r="VKQ367" s="333"/>
      <c r="VKR367" s="223"/>
      <c r="VKS367" s="418"/>
      <c r="VKT367" s="418"/>
      <c r="VKU367" s="331"/>
      <c r="VKV367" s="332"/>
      <c r="VKW367" s="418"/>
      <c r="VKX367" s="223"/>
      <c r="VKY367" s="223"/>
      <c r="VKZ367" s="333"/>
      <c r="VLA367" s="333"/>
      <c r="VLB367" s="223"/>
      <c r="VLC367" s="418"/>
      <c r="VLD367" s="418"/>
      <c r="VLE367" s="331"/>
      <c r="VLF367" s="332"/>
      <c r="VLG367" s="418"/>
      <c r="VLH367" s="223"/>
      <c r="VLI367" s="223"/>
      <c r="VLJ367" s="333"/>
      <c r="VLK367" s="333"/>
      <c r="VLL367" s="223"/>
      <c r="VLM367" s="418"/>
      <c r="VLN367" s="418"/>
      <c r="VLO367" s="331"/>
      <c r="VLP367" s="332"/>
      <c r="VLQ367" s="418"/>
      <c r="VLR367" s="223"/>
      <c r="VLS367" s="223"/>
      <c r="VLT367" s="333"/>
      <c r="VLU367" s="333"/>
      <c r="VLV367" s="223"/>
      <c r="VLW367" s="418"/>
      <c r="VLX367" s="418"/>
      <c r="VLY367" s="331"/>
      <c r="VLZ367" s="332"/>
      <c r="VMA367" s="418"/>
      <c r="VMB367" s="223"/>
      <c r="VMC367" s="223"/>
      <c r="VMD367" s="333"/>
      <c r="VME367" s="333"/>
      <c r="VMF367" s="223"/>
      <c r="VMG367" s="418"/>
      <c r="VMH367" s="418"/>
      <c r="VMI367" s="331"/>
      <c r="VMJ367" s="332"/>
      <c r="VMK367" s="418"/>
      <c r="VML367" s="223"/>
      <c r="VMM367" s="223"/>
      <c r="VMN367" s="333"/>
      <c r="VMO367" s="333"/>
      <c r="VMP367" s="223"/>
      <c r="VMQ367" s="418"/>
      <c r="VMR367" s="418"/>
      <c r="VMS367" s="331"/>
      <c r="VMT367" s="332"/>
      <c r="VMU367" s="418"/>
      <c r="VMV367" s="223"/>
      <c r="VMW367" s="223"/>
      <c r="VMX367" s="333"/>
      <c r="VMY367" s="333"/>
      <c r="VMZ367" s="223"/>
      <c r="VNA367" s="418"/>
      <c r="VNB367" s="418"/>
      <c r="VNC367" s="331"/>
      <c r="VND367" s="332"/>
      <c r="VNE367" s="418"/>
      <c r="VNF367" s="223"/>
      <c r="VNG367" s="223"/>
      <c r="VNH367" s="333"/>
      <c r="VNI367" s="333"/>
      <c r="VNJ367" s="223"/>
      <c r="VNK367" s="418"/>
      <c r="VNL367" s="418"/>
      <c r="VNM367" s="331"/>
      <c r="VNN367" s="332"/>
      <c r="VNO367" s="418"/>
      <c r="VNP367" s="223"/>
      <c r="VNQ367" s="223"/>
      <c r="VNR367" s="333"/>
      <c r="VNS367" s="333"/>
      <c r="VNT367" s="223"/>
      <c r="VNU367" s="418"/>
      <c r="VNV367" s="418"/>
      <c r="VNW367" s="331"/>
      <c r="VNX367" s="332"/>
      <c r="VNY367" s="418"/>
      <c r="VNZ367" s="223"/>
      <c r="VOA367" s="223"/>
      <c r="VOB367" s="333"/>
      <c r="VOC367" s="333"/>
      <c r="VOD367" s="223"/>
      <c r="VOE367" s="418"/>
      <c r="VOF367" s="418"/>
      <c r="VOG367" s="331"/>
      <c r="VOH367" s="332"/>
      <c r="VOI367" s="418"/>
      <c r="VOJ367" s="223"/>
      <c r="VOK367" s="223"/>
      <c r="VOL367" s="333"/>
      <c r="VOM367" s="333"/>
      <c r="VON367" s="223"/>
      <c r="VOO367" s="418"/>
      <c r="VOP367" s="418"/>
      <c r="VOQ367" s="331"/>
      <c r="VOR367" s="332"/>
      <c r="VOS367" s="418"/>
      <c r="VOT367" s="223"/>
      <c r="VOU367" s="223"/>
      <c r="VOV367" s="333"/>
      <c r="VOW367" s="333"/>
      <c r="VOX367" s="223"/>
      <c r="VOY367" s="418"/>
      <c r="VOZ367" s="418"/>
      <c r="VPA367" s="331"/>
      <c r="VPB367" s="332"/>
      <c r="VPC367" s="418"/>
      <c r="VPD367" s="223"/>
      <c r="VPE367" s="223"/>
      <c r="VPF367" s="333"/>
      <c r="VPG367" s="333"/>
      <c r="VPH367" s="223"/>
      <c r="VPI367" s="418"/>
      <c r="VPJ367" s="418"/>
      <c r="VPK367" s="331"/>
      <c r="VPL367" s="332"/>
      <c r="VPM367" s="418"/>
      <c r="VPN367" s="223"/>
      <c r="VPO367" s="223"/>
      <c r="VPP367" s="333"/>
      <c r="VPQ367" s="333"/>
      <c r="VPR367" s="223"/>
      <c r="VPS367" s="418"/>
      <c r="VPT367" s="418"/>
      <c r="VPU367" s="331"/>
      <c r="VPV367" s="332"/>
      <c r="VPW367" s="418"/>
      <c r="VPX367" s="223"/>
      <c r="VPY367" s="223"/>
      <c r="VPZ367" s="333"/>
      <c r="VQA367" s="333"/>
      <c r="VQB367" s="223"/>
      <c r="VQC367" s="418"/>
      <c r="VQD367" s="418"/>
      <c r="VQE367" s="331"/>
      <c r="VQF367" s="332"/>
      <c r="VQG367" s="418"/>
      <c r="VQH367" s="223"/>
      <c r="VQI367" s="223"/>
      <c r="VQJ367" s="333"/>
      <c r="VQK367" s="333"/>
      <c r="VQL367" s="223"/>
      <c r="VQM367" s="418"/>
      <c r="VQN367" s="418"/>
      <c r="VQO367" s="331"/>
      <c r="VQP367" s="332"/>
      <c r="VQQ367" s="418"/>
      <c r="VQR367" s="223"/>
      <c r="VQS367" s="223"/>
      <c r="VQT367" s="333"/>
      <c r="VQU367" s="333"/>
      <c r="VQV367" s="223"/>
      <c r="VQW367" s="418"/>
      <c r="VQX367" s="418"/>
      <c r="VQY367" s="331"/>
      <c r="VQZ367" s="332"/>
      <c r="VRA367" s="418"/>
      <c r="VRB367" s="223"/>
      <c r="VRC367" s="223"/>
      <c r="VRD367" s="333"/>
      <c r="VRE367" s="333"/>
      <c r="VRF367" s="223"/>
      <c r="VRG367" s="418"/>
      <c r="VRH367" s="418"/>
      <c r="VRI367" s="331"/>
      <c r="VRJ367" s="332"/>
      <c r="VRK367" s="418"/>
      <c r="VRL367" s="223"/>
      <c r="VRM367" s="223"/>
      <c r="VRN367" s="333"/>
      <c r="VRO367" s="333"/>
      <c r="VRP367" s="223"/>
      <c r="VRQ367" s="418"/>
      <c r="VRR367" s="418"/>
      <c r="VRS367" s="331"/>
      <c r="VRT367" s="332"/>
      <c r="VRU367" s="418"/>
      <c r="VRV367" s="223"/>
      <c r="VRW367" s="223"/>
      <c r="VRX367" s="333"/>
      <c r="VRY367" s="333"/>
      <c r="VRZ367" s="223"/>
      <c r="VSA367" s="418"/>
      <c r="VSB367" s="418"/>
      <c r="VSC367" s="331"/>
      <c r="VSD367" s="332"/>
      <c r="VSE367" s="418"/>
      <c r="VSF367" s="223"/>
      <c r="VSG367" s="223"/>
      <c r="VSH367" s="333"/>
      <c r="VSI367" s="333"/>
      <c r="VSJ367" s="223"/>
      <c r="VSK367" s="418"/>
      <c r="VSL367" s="418"/>
      <c r="VSM367" s="331"/>
      <c r="VSN367" s="332"/>
      <c r="VSO367" s="418"/>
      <c r="VSP367" s="223"/>
      <c r="VSQ367" s="223"/>
      <c r="VSR367" s="333"/>
      <c r="VSS367" s="333"/>
      <c r="VST367" s="223"/>
      <c r="VSU367" s="418"/>
      <c r="VSV367" s="418"/>
      <c r="VSW367" s="331"/>
      <c r="VSX367" s="332"/>
      <c r="VSY367" s="418"/>
      <c r="VSZ367" s="223"/>
      <c r="VTA367" s="223"/>
      <c r="VTB367" s="333"/>
      <c r="VTC367" s="333"/>
      <c r="VTD367" s="223"/>
      <c r="VTE367" s="418"/>
      <c r="VTF367" s="418"/>
      <c r="VTG367" s="331"/>
      <c r="VTH367" s="332"/>
      <c r="VTI367" s="418"/>
      <c r="VTJ367" s="223"/>
      <c r="VTK367" s="223"/>
      <c r="VTL367" s="333"/>
      <c r="VTM367" s="333"/>
      <c r="VTN367" s="223"/>
      <c r="VTO367" s="418"/>
      <c r="VTP367" s="418"/>
      <c r="VTQ367" s="331"/>
      <c r="VTR367" s="332"/>
      <c r="VTS367" s="418"/>
      <c r="VTT367" s="223"/>
      <c r="VTU367" s="223"/>
      <c r="VTV367" s="333"/>
      <c r="VTW367" s="333"/>
      <c r="VTX367" s="223"/>
      <c r="VTY367" s="418"/>
      <c r="VTZ367" s="418"/>
      <c r="VUA367" s="331"/>
      <c r="VUB367" s="332"/>
      <c r="VUC367" s="418"/>
      <c r="VUD367" s="223"/>
      <c r="VUE367" s="223"/>
      <c r="VUF367" s="333"/>
      <c r="VUG367" s="333"/>
      <c r="VUH367" s="223"/>
      <c r="VUI367" s="418"/>
      <c r="VUJ367" s="418"/>
      <c r="VUK367" s="331"/>
      <c r="VUL367" s="332"/>
      <c r="VUM367" s="418"/>
      <c r="VUN367" s="223"/>
      <c r="VUO367" s="223"/>
      <c r="VUP367" s="333"/>
      <c r="VUQ367" s="333"/>
      <c r="VUR367" s="223"/>
      <c r="VUS367" s="418"/>
      <c r="VUT367" s="418"/>
      <c r="VUU367" s="331"/>
      <c r="VUV367" s="332"/>
      <c r="VUW367" s="418"/>
      <c r="VUX367" s="223"/>
      <c r="VUY367" s="223"/>
      <c r="VUZ367" s="333"/>
      <c r="VVA367" s="333"/>
      <c r="VVB367" s="223"/>
      <c r="VVC367" s="418"/>
      <c r="VVD367" s="418"/>
      <c r="VVE367" s="331"/>
      <c r="VVF367" s="332"/>
      <c r="VVG367" s="418"/>
      <c r="VVH367" s="223"/>
      <c r="VVI367" s="223"/>
      <c r="VVJ367" s="333"/>
      <c r="VVK367" s="333"/>
      <c r="VVL367" s="223"/>
      <c r="VVM367" s="418"/>
      <c r="VVN367" s="418"/>
      <c r="VVO367" s="331"/>
      <c r="VVP367" s="332"/>
      <c r="VVQ367" s="418"/>
      <c r="VVR367" s="223"/>
      <c r="VVS367" s="223"/>
      <c r="VVT367" s="333"/>
      <c r="VVU367" s="333"/>
      <c r="VVV367" s="223"/>
      <c r="VVW367" s="418"/>
      <c r="VVX367" s="418"/>
      <c r="VVY367" s="331"/>
      <c r="VVZ367" s="332"/>
      <c r="VWA367" s="418"/>
      <c r="VWB367" s="223"/>
      <c r="VWC367" s="223"/>
      <c r="VWD367" s="333"/>
      <c r="VWE367" s="333"/>
      <c r="VWF367" s="223"/>
      <c r="VWG367" s="418"/>
      <c r="VWH367" s="418"/>
      <c r="VWI367" s="331"/>
      <c r="VWJ367" s="332"/>
      <c r="VWK367" s="418"/>
      <c r="VWL367" s="223"/>
      <c r="VWM367" s="223"/>
      <c r="VWN367" s="333"/>
      <c r="VWO367" s="333"/>
      <c r="VWP367" s="223"/>
      <c r="VWQ367" s="418"/>
      <c r="VWR367" s="418"/>
      <c r="VWS367" s="331"/>
      <c r="VWT367" s="332"/>
      <c r="VWU367" s="418"/>
      <c r="VWV367" s="223"/>
      <c r="VWW367" s="223"/>
      <c r="VWX367" s="333"/>
      <c r="VWY367" s="333"/>
      <c r="VWZ367" s="223"/>
      <c r="VXA367" s="418"/>
      <c r="VXB367" s="418"/>
      <c r="VXC367" s="331"/>
      <c r="VXD367" s="332"/>
      <c r="VXE367" s="418"/>
      <c r="VXF367" s="223"/>
      <c r="VXG367" s="223"/>
      <c r="VXH367" s="333"/>
      <c r="VXI367" s="333"/>
      <c r="VXJ367" s="223"/>
      <c r="VXK367" s="418"/>
      <c r="VXL367" s="418"/>
      <c r="VXM367" s="331"/>
      <c r="VXN367" s="332"/>
      <c r="VXO367" s="418"/>
      <c r="VXP367" s="223"/>
      <c r="VXQ367" s="223"/>
      <c r="VXR367" s="333"/>
      <c r="VXS367" s="333"/>
      <c r="VXT367" s="223"/>
      <c r="VXU367" s="418"/>
      <c r="VXV367" s="418"/>
      <c r="VXW367" s="331"/>
      <c r="VXX367" s="332"/>
      <c r="VXY367" s="418"/>
      <c r="VXZ367" s="223"/>
      <c r="VYA367" s="223"/>
      <c r="VYB367" s="333"/>
      <c r="VYC367" s="333"/>
      <c r="VYD367" s="223"/>
      <c r="VYE367" s="418"/>
      <c r="VYF367" s="418"/>
      <c r="VYG367" s="331"/>
      <c r="VYH367" s="332"/>
      <c r="VYI367" s="418"/>
      <c r="VYJ367" s="223"/>
      <c r="VYK367" s="223"/>
      <c r="VYL367" s="333"/>
      <c r="VYM367" s="333"/>
      <c r="VYN367" s="223"/>
      <c r="VYO367" s="418"/>
      <c r="VYP367" s="418"/>
      <c r="VYQ367" s="331"/>
      <c r="VYR367" s="332"/>
      <c r="VYS367" s="418"/>
      <c r="VYT367" s="223"/>
      <c r="VYU367" s="223"/>
      <c r="VYV367" s="333"/>
      <c r="VYW367" s="333"/>
      <c r="VYX367" s="223"/>
      <c r="VYY367" s="418"/>
      <c r="VYZ367" s="418"/>
      <c r="VZA367" s="331"/>
      <c r="VZB367" s="332"/>
      <c r="VZC367" s="418"/>
      <c r="VZD367" s="223"/>
      <c r="VZE367" s="223"/>
      <c r="VZF367" s="333"/>
      <c r="VZG367" s="333"/>
      <c r="VZH367" s="223"/>
      <c r="VZI367" s="418"/>
      <c r="VZJ367" s="418"/>
      <c r="VZK367" s="331"/>
      <c r="VZL367" s="332"/>
      <c r="VZM367" s="418"/>
      <c r="VZN367" s="223"/>
      <c r="VZO367" s="223"/>
      <c r="VZP367" s="333"/>
      <c r="VZQ367" s="333"/>
      <c r="VZR367" s="223"/>
      <c r="VZS367" s="418"/>
      <c r="VZT367" s="418"/>
      <c r="VZU367" s="331"/>
      <c r="VZV367" s="332"/>
      <c r="VZW367" s="418"/>
      <c r="VZX367" s="223"/>
      <c r="VZY367" s="223"/>
      <c r="VZZ367" s="333"/>
      <c r="WAA367" s="333"/>
      <c r="WAB367" s="223"/>
      <c r="WAC367" s="418"/>
      <c r="WAD367" s="418"/>
      <c r="WAE367" s="331"/>
      <c r="WAF367" s="332"/>
      <c r="WAG367" s="418"/>
      <c r="WAH367" s="223"/>
      <c r="WAI367" s="223"/>
      <c r="WAJ367" s="333"/>
      <c r="WAK367" s="333"/>
      <c r="WAL367" s="223"/>
      <c r="WAM367" s="418"/>
      <c r="WAN367" s="418"/>
      <c r="WAO367" s="331"/>
      <c r="WAP367" s="332"/>
      <c r="WAQ367" s="418"/>
      <c r="WAR367" s="223"/>
      <c r="WAS367" s="223"/>
      <c r="WAT367" s="333"/>
      <c r="WAU367" s="333"/>
      <c r="WAV367" s="223"/>
      <c r="WAW367" s="418"/>
      <c r="WAX367" s="418"/>
      <c r="WAY367" s="331"/>
      <c r="WAZ367" s="332"/>
      <c r="WBA367" s="418"/>
      <c r="WBB367" s="223"/>
      <c r="WBC367" s="223"/>
      <c r="WBD367" s="333"/>
      <c r="WBE367" s="333"/>
      <c r="WBF367" s="223"/>
      <c r="WBG367" s="418"/>
      <c r="WBH367" s="418"/>
      <c r="WBI367" s="331"/>
      <c r="WBJ367" s="332"/>
      <c r="WBK367" s="418"/>
      <c r="WBL367" s="223"/>
      <c r="WBM367" s="223"/>
      <c r="WBN367" s="333"/>
      <c r="WBO367" s="333"/>
      <c r="WBP367" s="223"/>
      <c r="WBQ367" s="418"/>
      <c r="WBR367" s="418"/>
      <c r="WBS367" s="331"/>
      <c r="WBT367" s="332"/>
      <c r="WBU367" s="418"/>
      <c r="WBV367" s="223"/>
      <c r="WBW367" s="223"/>
      <c r="WBX367" s="333"/>
      <c r="WBY367" s="333"/>
      <c r="WBZ367" s="223"/>
      <c r="WCA367" s="418"/>
      <c r="WCB367" s="418"/>
      <c r="WCC367" s="331"/>
      <c r="WCD367" s="332"/>
      <c r="WCE367" s="418"/>
      <c r="WCF367" s="223"/>
      <c r="WCG367" s="223"/>
      <c r="WCH367" s="333"/>
      <c r="WCI367" s="333"/>
      <c r="WCJ367" s="223"/>
      <c r="WCK367" s="418"/>
      <c r="WCL367" s="418"/>
      <c r="WCM367" s="331"/>
      <c r="WCN367" s="332"/>
      <c r="WCO367" s="418"/>
      <c r="WCP367" s="223"/>
      <c r="WCQ367" s="223"/>
      <c r="WCR367" s="333"/>
      <c r="WCS367" s="333"/>
      <c r="WCT367" s="223"/>
      <c r="WCU367" s="418"/>
      <c r="WCV367" s="418"/>
      <c r="WCW367" s="331"/>
      <c r="WCX367" s="332"/>
      <c r="WCY367" s="418"/>
      <c r="WCZ367" s="223"/>
      <c r="WDA367" s="223"/>
      <c r="WDB367" s="333"/>
      <c r="WDC367" s="333"/>
      <c r="WDD367" s="223"/>
      <c r="WDE367" s="418"/>
      <c r="WDF367" s="418"/>
      <c r="WDG367" s="331"/>
      <c r="WDH367" s="332"/>
      <c r="WDI367" s="418"/>
      <c r="WDJ367" s="223"/>
      <c r="WDK367" s="223"/>
      <c r="WDL367" s="333"/>
      <c r="WDM367" s="333"/>
      <c r="WDN367" s="223"/>
      <c r="WDO367" s="418"/>
      <c r="WDP367" s="418"/>
      <c r="WDQ367" s="331"/>
      <c r="WDR367" s="332"/>
      <c r="WDS367" s="418"/>
      <c r="WDT367" s="223"/>
      <c r="WDU367" s="223"/>
      <c r="WDV367" s="333"/>
      <c r="WDW367" s="333"/>
      <c r="WDX367" s="223"/>
      <c r="WDY367" s="418"/>
      <c r="WDZ367" s="418"/>
      <c r="WEA367" s="331"/>
      <c r="WEB367" s="332"/>
      <c r="WEC367" s="418"/>
      <c r="WED367" s="223"/>
      <c r="WEE367" s="223"/>
      <c r="WEF367" s="333"/>
      <c r="WEG367" s="333"/>
      <c r="WEH367" s="223"/>
      <c r="WEI367" s="418"/>
      <c r="WEJ367" s="418"/>
      <c r="WEK367" s="331"/>
      <c r="WEL367" s="332"/>
      <c r="WEM367" s="418"/>
      <c r="WEN367" s="223"/>
      <c r="WEO367" s="223"/>
      <c r="WEP367" s="333"/>
      <c r="WEQ367" s="333"/>
      <c r="WER367" s="223"/>
      <c r="WES367" s="418"/>
      <c r="WET367" s="418"/>
      <c r="WEU367" s="331"/>
      <c r="WEV367" s="332"/>
      <c r="WEW367" s="418"/>
      <c r="WEX367" s="223"/>
      <c r="WEY367" s="223"/>
      <c r="WEZ367" s="333"/>
      <c r="WFA367" s="333"/>
      <c r="WFB367" s="223"/>
      <c r="WFC367" s="418"/>
      <c r="WFD367" s="418"/>
      <c r="WFE367" s="331"/>
      <c r="WFF367" s="332"/>
      <c r="WFG367" s="418"/>
      <c r="WFH367" s="223"/>
      <c r="WFI367" s="223"/>
      <c r="WFJ367" s="333"/>
      <c r="WFK367" s="333"/>
      <c r="WFL367" s="223"/>
      <c r="WFM367" s="418"/>
      <c r="WFN367" s="418"/>
      <c r="WFO367" s="331"/>
      <c r="WFP367" s="332"/>
      <c r="WFQ367" s="418"/>
      <c r="WFR367" s="223"/>
      <c r="WFS367" s="223"/>
      <c r="WFT367" s="333"/>
      <c r="WFU367" s="333"/>
      <c r="WFV367" s="223"/>
      <c r="WFW367" s="418"/>
      <c r="WFX367" s="418"/>
      <c r="WFY367" s="331"/>
      <c r="WFZ367" s="332"/>
      <c r="WGA367" s="418"/>
      <c r="WGB367" s="223"/>
      <c r="WGC367" s="223"/>
      <c r="WGD367" s="333"/>
      <c r="WGE367" s="333"/>
      <c r="WGF367" s="223"/>
      <c r="WGG367" s="418"/>
      <c r="WGH367" s="418"/>
      <c r="WGI367" s="331"/>
      <c r="WGJ367" s="332"/>
      <c r="WGK367" s="418"/>
      <c r="WGL367" s="223"/>
      <c r="WGM367" s="223"/>
      <c r="WGN367" s="333"/>
      <c r="WGO367" s="333"/>
      <c r="WGP367" s="223"/>
      <c r="WGQ367" s="418"/>
      <c r="WGR367" s="418"/>
      <c r="WGS367" s="331"/>
      <c r="WGT367" s="332"/>
      <c r="WGU367" s="418"/>
      <c r="WGV367" s="223"/>
      <c r="WGW367" s="223"/>
      <c r="WGX367" s="333"/>
      <c r="WGY367" s="333"/>
      <c r="WGZ367" s="223"/>
      <c r="WHA367" s="418"/>
      <c r="WHB367" s="418"/>
      <c r="WHC367" s="331"/>
      <c r="WHD367" s="332"/>
      <c r="WHE367" s="418"/>
      <c r="WHF367" s="223"/>
      <c r="WHG367" s="223"/>
      <c r="WHH367" s="333"/>
      <c r="WHI367" s="333"/>
      <c r="WHJ367" s="223"/>
      <c r="WHK367" s="418"/>
      <c r="WHL367" s="418"/>
      <c r="WHM367" s="331"/>
      <c r="WHN367" s="332"/>
      <c r="WHO367" s="418"/>
      <c r="WHP367" s="223"/>
      <c r="WHQ367" s="223"/>
      <c r="WHR367" s="333"/>
      <c r="WHS367" s="333"/>
      <c r="WHT367" s="223"/>
      <c r="WHU367" s="418"/>
      <c r="WHV367" s="418"/>
      <c r="WHW367" s="331"/>
      <c r="WHX367" s="332"/>
      <c r="WHY367" s="418"/>
      <c r="WHZ367" s="223"/>
      <c r="WIA367" s="223"/>
      <c r="WIB367" s="333"/>
      <c r="WIC367" s="333"/>
      <c r="WID367" s="223"/>
      <c r="WIE367" s="418"/>
      <c r="WIF367" s="418"/>
      <c r="WIG367" s="331"/>
      <c r="WIH367" s="332"/>
      <c r="WII367" s="418"/>
      <c r="WIJ367" s="223"/>
      <c r="WIK367" s="223"/>
      <c r="WIL367" s="333"/>
      <c r="WIM367" s="333"/>
      <c r="WIN367" s="223"/>
      <c r="WIO367" s="418"/>
      <c r="WIP367" s="418"/>
      <c r="WIQ367" s="331"/>
      <c r="WIR367" s="332"/>
      <c r="WIS367" s="418"/>
      <c r="WIT367" s="223"/>
      <c r="WIU367" s="223"/>
      <c r="WIV367" s="333"/>
      <c r="WIW367" s="333"/>
      <c r="WIX367" s="223"/>
      <c r="WIY367" s="418"/>
      <c r="WIZ367" s="418"/>
      <c r="WJA367" s="331"/>
      <c r="WJB367" s="332"/>
      <c r="WJC367" s="418"/>
      <c r="WJD367" s="223"/>
      <c r="WJE367" s="223"/>
      <c r="WJF367" s="333"/>
      <c r="WJG367" s="333"/>
      <c r="WJH367" s="223"/>
      <c r="WJI367" s="418"/>
      <c r="WJJ367" s="418"/>
      <c r="WJK367" s="331"/>
      <c r="WJL367" s="332"/>
      <c r="WJM367" s="418"/>
      <c r="WJN367" s="223"/>
      <c r="WJO367" s="223"/>
      <c r="WJP367" s="333"/>
      <c r="WJQ367" s="333"/>
      <c r="WJR367" s="223"/>
      <c r="WJS367" s="418"/>
      <c r="WJT367" s="418"/>
      <c r="WJU367" s="331"/>
      <c r="WJV367" s="332"/>
      <c r="WJW367" s="418"/>
      <c r="WJX367" s="223"/>
      <c r="WJY367" s="223"/>
      <c r="WJZ367" s="333"/>
      <c r="WKA367" s="333"/>
      <c r="WKB367" s="223"/>
      <c r="WKC367" s="418"/>
      <c r="WKD367" s="418"/>
      <c r="WKE367" s="331"/>
      <c r="WKF367" s="332"/>
      <c r="WKG367" s="418"/>
      <c r="WKH367" s="223"/>
      <c r="WKI367" s="223"/>
      <c r="WKJ367" s="333"/>
      <c r="WKK367" s="333"/>
      <c r="WKL367" s="223"/>
      <c r="WKM367" s="418"/>
      <c r="WKN367" s="418"/>
      <c r="WKO367" s="331"/>
      <c r="WKP367" s="332"/>
      <c r="WKQ367" s="418"/>
      <c r="WKR367" s="223"/>
      <c r="WKS367" s="223"/>
      <c r="WKT367" s="333"/>
      <c r="WKU367" s="333"/>
      <c r="WKV367" s="223"/>
      <c r="WKW367" s="418"/>
      <c r="WKX367" s="418"/>
      <c r="WKY367" s="331"/>
      <c r="WKZ367" s="332"/>
      <c r="WLA367" s="418"/>
      <c r="WLB367" s="223"/>
      <c r="WLC367" s="223"/>
      <c r="WLD367" s="333"/>
      <c r="WLE367" s="333"/>
      <c r="WLF367" s="223"/>
      <c r="WLG367" s="418"/>
      <c r="WLH367" s="418"/>
      <c r="WLI367" s="331"/>
      <c r="WLJ367" s="332"/>
      <c r="WLK367" s="418"/>
      <c r="WLL367" s="223"/>
      <c r="WLM367" s="223"/>
      <c r="WLN367" s="333"/>
      <c r="WLO367" s="333"/>
      <c r="WLP367" s="223"/>
      <c r="WLQ367" s="418"/>
      <c r="WLR367" s="418"/>
      <c r="WLS367" s="331"/>
      <c r="WLT367" s="332"/>
      <c r="WLU367" s="418"/>
      <c r="WLV367" s="223"/>
      <c r="WLW367" s="223"/>
      <c r="WLX367" s="333"/>
      <c r="WLY367" s="333"/>
      <c r="WLZ367" s="223"/>
      <c r="WMA367" s="418"/>
      <c r="WMB367" s="418"/>
      <c r="WMC367" s="331"/>
      <c r="WMD367" s="332"/>
      <c r="WME367" s="418"/>
      <c r="WMF367" s="223"/>
      <c r="WMG367" s="223"/>
      <c r="WMH367" s="333"/>
      <c r="WMI367" s="333"/>
      <c r="WMJ367" s="223"/>
      <c r="WMK367" s="418"/>
      <c r="WML367" s="418"/>
      <c r="WMM367" s="331"/>
      <c r="WMN367" s="332"/>
      <c r="WMO367" s="418"/>
      <c r="WMP367" s="223"/>
      <c r="WMQ367" s="223"/>
      <c r="WMR367" s="333"/>
      <c r="WMS367" s="333"/>
      <c r="WMT367" s="223"/>
      <c r="WMU367" s="418"/>
      <c r="WMV367" s="418"/>
      <c r="WMW367" s="331"/>
      <c r="WMX367" s="332"/>
      <c r="WMY367" s="418"/>
      <c r="WMZ367" s="223"/>
      <c r="WNA367" s="223"/>
      <c r="WNB367" s="333"/>
      <c r="WNC367" s="333"/>
      <c r="WND367" s="223"/>
      <c r="WNE367" s="418"/>
      <c r="WNF367" s="418"/>
      <c r="WNG367" s="331"/>
      <c r="WNH367" s="332"/>
      <c r="WNI367" s="418"/>
      <c r="WNJ367" s="223"/>
      <c r="WNK367" s="223"/>
      <c r="WNL367" s="333"/>
      <c r="WNM367" s="333"/>
      <c r="WNN367" s="223"/>
      <c r="WNO367" s="418"/>
      <c r="WNP367" s="418"/>
      <c r="WNQ367" s="331"/>
      <c r="WNR367" s="332"/>
      <c r="WNS367" s="418"/>
      <c r="WNT367" s="223"/>
      <c r="WNU367" s="223"/>
      <c r="WNV367" s="333"/>
      <c r="WNW367" s="333"/>
      <c r="WNX367" s="223"/>
      <c r="WNY367" s="418"/>
      <c r="WNZ367" s="418"/>
      <c r="WOA367" s="331"/>
      <c r="WOB367" s="332"/>
      <c r="WOC367" s="418"/>
      <c r="WOD367" s="223"/>
      <c r="WOE367" s="223"/>
      <c r="WOF367" s="333"/>
      <c r="WOG367" s="333"/>
      <c r="WOH367" s="223"/>
      <c r="WOI367" s="418"/>
      <c r="WOJ367" s="418"/>
      <c r="WOK367" s="331"/>
      <c r="WOL367" s="332"/>
      <c r="WOM367" s="418"/>
      <c r="WON367" s="223"/>
      <c r="WOO367" s="223"/>
      <c r="WOP367" s="333"/>
      <c r="WOQ367" s="333"/>
      <c r="WOR367" s="223"/>
      <c r="WOS367" s="418"/>
      <c r="WOT367" s="418"/>
      <c r="WOU367" s="331"/>
      <c r="WOV367" s="332"/>
      <c r="WOW367" s="418"/>
      <c r="WOX367" s="223"/>
      <c r="WOY367" s="223"/>
      <c r="WOZ367" s="333"/>
      <c r="WPA367" s="333"/>
      <c r="WPB367" s="223"/>
      <c r="WPC367" s="418"/>
      <c r="WPD367" s="418"/>
      <c r="WPE367" s="331"/>
      <c r="WPF367" s="332"/>
      <c r="WPG367" s="418"/>
      <c r="WPH367" s="223"/>
      <c r="WPI367" s="223"/>
      <c r="WPJ367" s="333"/>
      <c r="WPK367" s="333"/>
      <c r="WPL367" s="223"/>
      <c r="WPM367" s="418"/>
      <c r="WPN367" s="418"/>
      <c r="WPO367" s="331"/>
      <c r="WPP367" s="332"/>
      <c r="WPQ367" s="418"/>
      <c r="WPR367" s="223"/>
      <c r="WPS367" s="223"/>
      <c r="WPT367" s="333"/>
      <c r="WPU367" s="333"/>
      <c r="WPV367" s="223"/>
      <c r="WPW367" s="418"/>
      <c r="WPX367" s="418"/>
      <c r="WPY367" s="331"/>
      <c r="WPZ367" s="332"/>
      <c r="WQA367" s="418"/>
      <c r="WQB367" s="223"/>
      <c r="WQC367" s="223"/>
      <c r="WQD367" s="333"/>
      <c r="WQE367" s="333"/>
      <c r="WQF367" s="223"/>
      <c r="WQG367" s="418"/>
      <c r="WQH367" s="418"/>
      <c r="WQI367" s="331"/>
      <c r="WQJ367" s="332"/>
      <c r="WQK367" s="418"/>
      <c r="WQL367" s="223"/>
      <c r="WQM367" s="223"/>
      <c r="WQN367" s="333"/>
      <c r="WQO367" s="333"/>
      <c r="WQP367" s="223"/>
      <c r="WQQ367" s="418"/>
      <c r="WQR367" s="418"/>
      <c r="WQS367" s="331"/>
      <c r="WQT367" s="332"/>
      <c r="WQU367" s="418"/>
      <c r="WQV367" s="223"/>
      <c r="WQW367" s="223"/>
      <c r="WQX367" s="333"/>
      <c r="WQY367" s="333"/>
      <c r="WQZ367" s="223"/>
      <c r="WRA367" s="418"/>
      <c r="WRB367" s="418"/>
      <c r="WRC367" s="331"/>
      <c r="WRD367" s="332"/>
      <c r="WRE367" s="418"/>
      <c r="WRF367" s="223"/>
      <c r="WRG367" s="223"/>
      <c r="WRH367" s="333"/>
      <c r="WRI367" s="333"/>
      <c r="WRJ367" s="223"/>
      <c r="WRK367" s="418"/>
      <c r="WRL367" s="418"/>
      <c r="WRM367" s="331"/>
      <c r="WRN367" s="332"/>
      <c r="WRO367" s="418"/>
      <c r="WRP367" s="223"/>
      <c r="WRQ367" s="223"/>
      <c r="WRR367" s="333"/>
      <c r="WRS367" s="333"/>
      <c r="WRT367" s="223"/>
      <c r="WRU367" s="418"/>
      <c r="WRV367" s="418"/>
      <c r="WRW367" s="331"/>
      <c r="WRX367" s="332"/>
      <c r="WRY367" s="418"/>
      <c r="WRZ367" s="223"/>
      <c r="WSA367" s="223"/>
      <c r="WSB367" s="333"/>
      <c r="WSC367" s="333"/>
      <c r="WSD367" s="223"/>
      <c r="WSE367" s="418"/>
      <c r="WSF367" s="418"/>
      <c r="WSG367" s="331"/>
      <c r="WSH367" s="332"/>
      <c r="WSI367" s="418"/>
      <c r="WSJ367" s="223"/>
      <c r="WSK367" s="223"/>
      <c r="WSL367" s="333"/>
      <c r="WSM367" s="333"/>
      <c r="WSN367" s="223"/>
      <c r="WSO367" s="418"/>
      <c r="WSP367" s="418"/>
      <c r="WSQ367" s="331"/>
      <c r="WSR367" s="332"/>
      <c r="WSS367" s="418"/>
      <c r="WST367" s="223"/>
      <c r="WSU367" s="223"/>
      <c r="WSV367" s="333"/>
      <c r="WSW367" s="333"/>
      <c r="WSX367" s="223"/>
      <c r="WSY367" s="418"/>
      <c r="WSZ367" s="418"/>
      <c r="WTA367" s="331"/>
      <c r="WTB367" s="332"/>
      <c r="WTC367" s="418"/>
      <c r="WTD367" s="223"/>
      <c r="WTE367" s="223"/>
      <c r="WTF367" s="333"/>
      <c r="WTG367" s="333"/>
      <c r="WTH367" s="223"/>
      <c r="WTI367" s="418"/>
      <c r="WTJ367" s="418"/>
      <c r="WTK367" s="331"/>
      <c r="WTL367" s="332"/>
      <c r="WTM367" s="418"/>
      <c r="WTN367" s="223"/>
      <c r="WTO367" s="223"/>
      <c r="WTP367" s="333"/>
      <c r="WTQ367" s="333"/>
      <c r="WTR367" s="223"/>
      <c r="WTS367" s="418"/>
      <c r="WTT367" s="418"/>
      <c r="WTU367" s="331"/>
      <c r="WTV367" s="332"/>
      <c r="WTW367" s="418"/>
      <c r="WTX367" s="223"/>
      <c r="WTY367" s="223"/>
      <c r="WTZ367" s="333"/>
      <c r="WUA367" s="333"/>
      <c r="WUB367" s="223"/>
      <c r="WUC367" s="418"/>
      <c r="WUD367" s="418"/>
      <c r="WUE367" s="331"/>
      <c r="WUF367" s="332"/>
      <c r="WUG367" s="418"/>
      <c r="WUH367" s="223"/>
      <c r="WUI367" s="223"/>
      <c r="WUJ367" s="333"/>
      <c r="WUK367" s="333"/>
      <c r="WUL367" s="223"/>
      <c r="WUM367" s="418"/>
      <c r="WUN367" s="418"/>
      <c r="WUO367" s="331"/>
      <c r="WUP367" s="332"/>
      <c r="WUQ367" s="418"/>
      <c r="WUR367" s="223"/>
      <c r="WUS367" s="223"/>
      <c r="WUT367" s="333"/>
      <c r="WUU367" s="333"/>
      <c r="WUV367" s="223"/>
      <c r="WUW367" s="418"/>
      <c r="WUX367" s="418"/>
      <c r="WUY367" s="331"/>
      <c r="WUZ367" s="332"/>
      <c r="WVA367" s="418"/>
      <c r="WVB367" s="223"/>
      <c r="WVC367" s="223"/>
      <c r="WVD367" s="333"/>
      <c r="WVE367" s="333"/>
      <c r="WVF367" s="223"/>
      <c r="WVG367" s="418"/>
      <c r="WVH367" s="418"/>
      <c r="WVI367" s="331"/>
      <c r="WVJ367" s="332"/>
      <c r="WVK367" s="418"/>
      <c r="WVL367" s="223"/>
      <c r="WVM367" s="223"/>
      <c r="WVN367" s="333"/>
      <c r="WVO367" s="333"/>
      <c r="WVP367" s="223"/>
      <c r="WVQ367" s="418"/>
      <c r="WVR367" s="418"/>
      <c r="WVS367" s="331"/>
      <c r="WVT367" s="332"/>
      <c r="WVU367" s="418"/>
      <c r="WVV367" s="223"/>
      <c r="WVW367" s="223"/>
      <c r="WVX367" s="333"/>
      <c r="WVY367" s="333"/>
      <c r="WVZ367" s="223"/>
      <c r="WWA367" s="418"/>
      <c r="WWB367" s="418"/>
      <c r="WWC367" s="331"/>
      <c r="WWD367" s="332"/>
      <c r="WWE367" s="418"/>
      <c r="WWF367" s="223"/>
      <c r="WWG367" s="223"/>
      <c r="WWH367" s="333"/>
      <c r="WWI367" s="333"/>
      <c r="WWJ367" s="223"/>
      <c r="WWK367" s="418"/>
      <c r="WWL367" s="418"/>
      <c r="WWM367" s="331"/>
      <c r="WWN367" s="332"/>
      <c r="WWO367" s="418"/>
      <c r="WWP367" s="223"/>
      <c r="WWQ367" s="223"/>
      <c r="WWR367" s="333"/>
      <c r="WWS367" s="333"/>
      <c r="WWT367" s="223"/>
      <c r="WWU367" s="418"/>
      <c r="WWV367" s="418"/>
      <c r="WWW367" s="331"/>
      <c r="WWX367" s="332"/>
      <c r="WWY367" s="418"/>
      <c r="WWZ367" s="223"/>
      <c r="WXA367" s="223"/>
      <c r="WXB367" s="333"/>
      <c r="WXC367" s="333"/>
      <c r="WXD367" s="223"/>
      <c r="WXE367" s="418"/>
      <c r="WXF367" s="418"/>
      <c r="WXG367" s="331"/>
      <c r="WXH367" s="332"/>
      <c r="WXI367" s="418"/>
      <c r="WXJ367" s="223"/>
      <c r="WXK367" s="223"/>
      <c r="WXL367" s="333"/>
      <c r="WXM367" s="333"/>
      <c r="WXN367" s="223"/>
      <c r="WXO367" s="418"/>
      <c r="WXP367" s="418"/>
      <c r="WXQ367" s="331"/>
      <c r="WXR367" s="332"/>
      <c r="WXS367" s="418"/>
      <c r="WXT367" s="223"/>
      <c r="WXU367" s="223"/>
      <c r="WXV367" s="333"/>
      <c r="WXW367" s="333"/>
      <c r="WXX367" s="223"/>
      <c r="WXY367" s="418"/>
      <c r="WXZ367" s="418"/>
      <c r="WYA367" s="331"/>
      <c r="WYB367" s="332"/>
      <c r="WYC367" s="418"/>
      <c r="WYD367" s="223"/>
      <c r="WYE367" s="223"/>
      <c r="WYF367" s="333"/>
      <c r="WYG367" s="333"/>
      <c r="WYH367" s="223"/>
      <c r="WYI367" s="418"/>
      <c r="WYJ367" s="418"/>
      <c r="WYK367" s="331"/>
      <c r="WYL367" s="332"/>
      <c r="WYM367" s="418"/>
      <c r="WYN367" s="223"/>
      <c r="WYO367" s="223"/>
      <c r="WYP367" s="333"/>
      <c r="WYQ367" s="333"/>
      <c r="WYR367" s="223"/>
      <c r="WYS367" s="418"/>
      <c r="WYT367" s="418"/>
      <c r="WYU367" s="331"/>
      <c r="WYV367" s="332"/>
      <c r="WYW367" s="418"/>
      <c r="WYX367" s="223"/>
      <c r="WYY367" s="223"/>
      <c r="WYZ367" s="333"/>
      <c r="WZA367" s="333"/>
      <c r="WZB367" s="223"/>
      <c r="WZC367" s="418"/>
      <c r="WZD367" s="418"/>
      <c r="WZE367" s="331"/>
      <c r="WZF367" s="332"/>
      <c r="WZG367" s="418"/>
      <c r="WZH367" s="223"/>
      <c r="WZI367" s="223"/>
      <c r="WZJ367" s="333"/>
      <c r="WZK367" s="333"/>
      <c r="WZL367" s="223"/>
      <c r="WZM367" s="418"/>
      <c r="WZN367" s="418"/>
      <c r="WZO367" s="331"/>
      <c r="WZP367" s="332"/>
      <c r="WZQ367" s="418"/>
      <c r="WZR367" s="223"/>
      <c r="WZS367" s="223"/>
      <c r="WZT367" s="333"/>
      <c r="WZU367" s="333"/>
      <c r="WZV367" s="223"/>
      <c r="WZW367" s="418"/>
      <c r="WZX367" s="418"/>
      <c r="WZY367" s="331"/>
      <c r="WZZ367" s="332"/>
      <c r="XAA367" s="418"/>
      <c r="XAB367" s="223"/>
      <c r="XAC367" s="223"/>
      <c r="XAD367" s="333"/>
      <c r="XAE367" s="333"/>
      <c r="XAF367" s="223"/>
      <c r="XAG367" s="418"/>
      <c r="XAH367" s="418"/>
      <c r="XAI367" s="331"/>
      <c r="XAJ367" s="332"/>
      <c r="XAK367" s="418"/>
      <c r="XAL367" s="223"/>
      <c r="XAM367" s="223"/>
      <c r="XAN367" s="333"/>
      <c r="XAO367" s="333"/>
      <c r="XAP367" s="223"/>
      <c r="XAQ367" s="418"/>
      <c r="XAR367" s="418"/>
      <c r="XAS367" s="331"/>
      <c r="XAT367" s="332"/>
      <c r="XAU367" s="418"/>
      <c r="XAV367" s="223"/>
      <c r="XAW367" s="223"/>
      <c r="XAX367" s="333"/>
      <c r="XAY367" s="333"/>
      <c r="XAZ367" s="223"/>
      <c r="XBA367" s="418"/>
      <c r="XBB367" s="418"/>
      <c r="XBC367" s="331"/>
      <c r="XBD367" s="332"/>
      <c r="XBE367" s="418"/>
      <c r="XBF367" s="223"/>
      <c r="XBG367" s="223"/>
      <c r="XBH367" s="333"/>
      <c r="XBI367" s="333"/>
      <c r="XBJ367" s="223"/>
      <c r="XBK367" s="418"/>
      <c r="XBL367" s="418"/>
      <c r="XBM367" s="331"/>
      <c r="XBN367" s="332"/>
      <c r="XBO367" s="418"/>
      <c r="XBP367" s="223"/>
      <c r="XBQ367" s="223"/>
      <c r="XBR367" s="333"/>
      <c r="XBS367" s="333"/>
      <c r="XBT367" s="223"/>
      <c r="XBU367" s="418"/>
      <c r="XBV367" s="418"/>
      <c r="XBW367" s="331"/>
      <c r="XBX367" s="332"/>
      <c r="XBY367" s="418"/>
      <c r="XBZ367" s="223"/>
      <c r="XCA367" s="223"/>
      <c r="XCB367" s="333"/>
      <c r="XCC367" s="333"/>
      <c r="XCD367" s="223"/>
      <c r="XCE367" s="418"/>
      <c r="XCF367" s="418"/>
      <c r="XCG367" s="331"/>
      <c r="XCH367" s="332"/>
      <c r="XCI367" s="418"/>
      <c r="XCJ367" s="223"/>
      <c r="XCK367" s="223"/>
      <c r="XCL367" s="333"/>
      <c r="XCM367" s="333"/>
      <c r="XCN367" s="223"/>
      <c r="XCO367" s="418"/>
      <c r="XCP367" s="418"/>
      <c r="XCQ367" s="331"/>
      <c r="XCR367" s="332"/>
      <c r="XCS367" s="418"/>
      <c r="XCT367" s="223"/>
      <c r="XCU367" s="223"/>
      <c r="XCV367" s="333"/>
      <c r="XCW367" s="333"/>
      <c r="XCX367" s="223"/>
      <c r="XCY367" s="418"/>
      <c r="XCZ367" s="418"/>
      <c r="XDA367" s="331"/>
      <c r="XDB367" s="332"/>
      <c r="XDC367" s="418"/>
      <c r="XDD367" s="223"/>
      <c r="XDE367" s="223"/>
      <c r="XDF367" s="333"/>
      <c r="XDG367" s="333"/>
      <c r="XDH367" s="223"/>
      <c r="XDI367" s="418"/>
      <c r="XDJ367" s="418"/>
      <c r="XDK367" s="331"/>
      <c r="XDL367" s="332"/>
      <c r="XDM367" s="418"/>
      <c r="XDN367" s="223"/>
      <c r="XDO367" s="223"/>
      <c r="XDP367" s="333"/>
      <c r="XDQ367" s="333"/>
      <c r="XDR367" s="223"/>
      <c r="XDS367" s="418"/>
      <c r="XDT367" s="418"/>
      <c r="XDU367" s="331"/>
      <c r="XDV367" s="332"/>
      <c r="XDW367" s="418"/>
      <c r="XDX367" s="223"/>
      <c r="XDY367" s="223"/>
      <c r="XDZ367" s="333"/>
      <c r="XEA367" s="333"/>
      <c r="XEB367" s="223"/>
      <c r="XEC367" s="418"/>
      <c r="XED367" s="418"/>
      <c r="XEE367" s="331"/>
      <c r="XEF367" s="332"/>
      <c r="XEG367" s="418"/>
      <c r="XEH367" s="223"/>
      <c r="XEI367" s="223"/>
      <c r="XEJ367" s="333"/>
      <c r="XEK367" s="333"/>
      <c r="XEL367" s="223"/>
      <c r="XEM367" s="418"/>
      <c r="XEN367" s="418"/>
      <c r="XEO367" s="331"/>
      <c r="XEP367" s="332"/>
    </row>
    <row r="368" spans="1:16370" s="316" customFormat="1" ht="21.6" customHeight="1">
      <c r="A368" s="312">
        <v>4342</v>
      </c>
      <c r="B368" s="312" t="s">
        <v>16</v>
      </c>
      <c r="C368" s="312" t="s">
        <v>2221</v>
      </c>
      <c r="D368" s="313" t="s">
        <v>791</v>
      </c>
      <c r="E368" s="312" t="s">
        <v>486</v>
      </c>
      <c r="F368" s="667">
        <v>9</v>
      </c>
      <c r="G368" s="315"/>
      <c r="H368" s="314">
        <v>0.1</v>
      </c>
      <c r="I368" s="77">
        <f t="shared" si="72"/>
        <v>0.11</v>
      </c>
      <c r="J368" s="314">
        <f t="shared" si="71"/>
        <v>0.99</v>
      </c>
    </row>
    <row r="369" spans="1:16370" s="316" customFormat="1" ht="21.6" customHeight="1">
      <c r="A369" s="312" t="s">
        <v>902</v>
      </c>
      <c r="B369" s="312" t="s">
        <v>485</v>
      </c>
      <c r="C369" s="312" t="s">
        <v>2222</v>
      </c>
      <c r="D369" s="313" t="s">
        <v>792</v>
      </c>
      <c r="E369" s="312" t="s">
        <v>486</v>
      </c>
      <c r="F369" s="667">
        <v>9</v>
      </c>
      <c r="G369" s="315"/>
      <c r="H369" s="314">
        <v>3.09</v>
      </c>
      <c r="I369" s="77">
        <f t="shared" si="72"/>
        <v>3.48</v>
      </c>
      <c r="J369" s="314">
        <f t="shared" si="71"/>
        <v>31.32</v>
      </c>
    </row>
    <row r="370" spans="1:16370" s="316" customFormat="1" ht="21.6" customHeight="1">
      <c r="A370" s="312" t="s">
        <v>711</v>
      </c>
      <c r="B370" s="312" t="s">
        <v>20</v>
      </c>
      <c r="C370" s="312" t="s">
        <v>2223</v>
      </c>
      <c r="D370" s="313" t="s">
        <v>793</v>
      </c>
      <c r="E370" s="312" t="s">
        <v>486</v>
      </c>
      <c r="F370" s="667">
        <v>9</v>
      </c>
      <c r="G370" s="315"/>
      <c r="H370" s="314">
        <v>6.58</v>
      </c>
      <c r="I370" s="77">
        <f t="shared" si="72"/>
        <v>7.42</v>
      </c>
      <c r="J370" s="314">
        <f t="shared" si="71"/>
        <v>66.78</v>
      </c>
    </row>
    <row r="371" spans="1:16370" s="316" customFormat="1" ht="21.6" customHeight="1">
      <c r="A371" s="312" t="s">
        <v>902</v>
      </c>
      <c r="B371" s="312" t="s">
        <v>485</v>
      </c>
      <c r="C371" s="312" t="s">
        <v>2224</v>
      </c>
      <c r="D371" s="313" t="s">
        <v>794</v>
      </c>
      <c r="E371" s="312" t="s">
        <v>486</v>
      </c>
      <c r="F371" s="667">
        <v>2</v>
      </c>
      <c r="G371" s="315"/>
      <c r="H371" s="314">
        <v>1.75</v>
      </c>
      <c r="I371" s="77">
        <f t="shared" si="72"/>
        <v>1.97</v>
      </c>
      <c r="J371" s="314">
        <f t="shared" si="71"/>
        <v>3.94</v>
      </c>
    </row>
    <row r="372" spans="1:16370" s="316" customFormat="1" ht="21" customHeight="1">
      <c r="A372" s="312" t="s">
        <v>902</v>
      </c>
      <c r="B372" s="312" t="s">
        <v>485</v>
      </c>
      <c r="C372" s="312" t="s">
        <v>2225</v>
      </c>
      <c r="D372" s="313" t="s">
        <v>795</v>
      </c>
      <c r="E372" s="312" t="s">
        <v>486</v>
      </c>
      <c r="F372" s="667">
        <v>26</v>
      </c>
      <c r="G372" s="315"/>
      <c r="H372" s="314">
        <v>1.75</v>
      </c>
      <c r="I372" s="77">
        <f t="shared" si="72"/>
        <v>1.97</v>
      </c>
      <c r="J372" s="314">
        <f t="shared" si="71"/>
        <v>51.22</v>
      </c>
    </row>
    <row r="373" spans="1:16370" s="216" customFormat="1" ht="18.75" customHeight="1">
      <c r="A373" s="75"/>
      <c r="B373" s="75"/>
      <c r="C373" s="92" t="s">
        <v>1602</v>
      </c>
      <c r="D373" s="102" t="s">
        <v>796</v>
      </c>
      <c r="E373" s="75"/>
      <c r="F373" s="326"/>
      <c r="G373" s="326"/>
      <c r="H373" s="326"/>
      <c r="I373" s="77"/>
      <c r="J373" s="326"/>
    </row>
    <row r="374" spans="1:16370" s="209" customFormat="1" ht="21" customHeight="1">
      <c r="A374" s="312">
        <v>72935</v>
      </c>
      <c r="B374" s="312" t="s">
        <v>16</v>
      </c>
      <c r="C374" s="312" t="s">
        <v>2226</v>
      </c>
      <c r="D374" s="313" t="s">
        <v>797</v>
      </c>
      <c r="E374" s="312" t="s">
        <v>492</v>
      </c>
      <c r="F374" s="667">
        <v>56.4</v>
      </c>
      <c r="G374" s="315"/>
      <c r="H374" s="314">
        <v>53.71</v>
      </c>
      <c r="I374" s="530">
        <f t="shared" ref="I374:I375" si="73">(H374*(1+$J$4))</f>
        <v>67.11</v>
      </c>
      <c r="J374" s="314">
        <f t="shared" ref="J374:J390" si="74">F374*I374</f>
        <v>3785</v>
      </c>
      <c r="K374" s="418"/>
      <c r="L374" s="223"/>
      <c r="M374" s="223"/>
      <c r="N374" s="333"/>
      <c r="O374" s="333"/>
      <c r="P374" s="223"/>
      <c r="Q374" s="418"/>
      <c r="R374" s="418"/>
      <c r="S374" s="331"/>
      <c r="T374" s="332"/>
      <c r="U374" s="418"/>
      <c r="V374" s="223"/>
      <c r="W374" s="223"/>
      <c r="X374" s="333"/>
      <c r="Y374" s="333"/>
      <c r="Z374" s="223"/>
      <c r="AA374" s="418"/>
      <c r="AB374" s="418"/>
      <c r="AC374" s="331"/>
      <c r="AD374" s="332"/>
      <c r="AE374" s="418"/>
      <c r="AF374" s="223"/>
      <c r="AG374" s="223"/>
      <c r="AH374" s="333"/>
      <c r="AI374" s="333"/>
      <c r="AJ374" s="223"/>
      <c r="AK374" s="418"/>
      <c r="AL374" s="418"/>
      <c r="AM374" s="331"/>
      <c r="AN374" s="332"/>
      <c r="AO374" s="418"/>
      <c r="AP374" s="223"/>
      <c r="AQ374" s="223"/>
      <c r="AR374" s="333"/>
      <c r="AS374" s="333"/>
      <c r="AT374" s="223"/>
      <c r="AU374" s="418"/>
      <c r="AV374" s="418"/>
      <c r="AW374" s="331"/>
      <c r="AX374" s="332"/>
      <c r="AY374" s="418"/>
      <c r="AZ374" s="223"/>
      <c r="BA374" s="223"/>
      <c r="BB374" s="333"/>
      <c r="BC374" s="333"/>
      <c r="BD374" s="223"/>
      <c r="BE374" s="418"/>
      <c r="BF374" s="418"/>
      <c r="BG374" s="331"/>
      <c r="BH374" s="332"/>
      <c r="BI374" s="418"/>
      <c r="BJ374" s="223"/>
      <c r="BK374" s="223"/>
      <c r="BL374" s="333"/>
      <c r="BM374" s="333"/>
      <c r="BN374" s="223"/>
      <c r="BO374" s="418"/>
      <c r="BP374" s="418"/>
      <c r="BQ374" s="331"/>
      <c r="BR374" s="332"/>
      <c r="BS374" s="418"/>
      <c r="BT374" s="223"/>
      <c r="BU374" s="223"/>
      <c r="BV374" s="333"/>
      <c r="BW374" s="333"/>
      <c r="BX374" s="223"/>
      <c r="BY374" s="418"/>
      <c r="BZ374" s="418"/>
      <c r="CA374" s="331"/>
      <c r="CB374" s="332"/>
      <c r="CC374" s="418"/>
      <c r="CD374" s="223"/>
      <c r="CE374" s="223"/>
      <c r="CF374" s="333"/>
      <c r="CG374" s="333"/>
      <c r="CH374" s="223"/>
      <c r="CI374" s="418"/>
      <c r="CJ374" s="418"/>
      <c r="CK374" s="331"/>
      <c r="CL374" s="332"/>
      <c r="CM374" s="418"/>
      <c r="CN374" s="223"/>
      <c r="CO374" s="223"/>
      <c r="CP374" s="333"/>
      <c r="CQ374" s="333"/>
      <c r="CR374" s="223"/>
      <c r="CS374" s="418"/>
      <c r="CT374" s="418"/>
      <c r="CU374" s="331"/>
      <c r="CV374" s="332"/>
      <c r="CW374" s="418"/>
      <c r="CX374" s="223"/>
      <c r="CY374" s="223"/>
      <c r="CZ374" s="333"/>
      <c r="DA374" s="333"/>
      <c r="DB374" s="223"/>
      <c r="DC374" s="418"/>
      <c r="DD374" s="418"/>
      <c r="DE374" s="331"/>
      <c r="DF374" s="332"/>
      <c r="DG374" s="418"/>
      <c r="DH374" s="223"/>
      <c r="DI374" s="223"/>
      <c r="DJ374" s="333"/>
      <c r="DK374" s="333"/>
      <c r="DL374" s="223"/>
      <c r="DM374" s="418"/>
      <c r="DN374" s="418"/>
      <c r="DO374" s="331"/>
      <c r="DP374" s="332"/>
      <c r="DQ374" s="418"/>
      <c r="DR374" s="223"/>
      <c r="DS374" s="223"/>
      <c r="DT374" s="333"/>
      <c r="DU374" s="333"/>
      <c r="DV374" s="223"/>
      <c r="DW374" s="418"/>
      <c r="DX374" s="418"/>
      <c r="DY374" s="331"/>
      <c r="DZ374" s="332"/>
      <c r="EA374" s="418"/>
      <c r="EB374" s="223"/>
      <c r="EC374" s="223"/>
      <c r="ED374" s="333"/>
      <c r="EE374" s="333"/>
      <c r="EF374" s="223"/>
      <c r="EG374" s="418"/>
      <c r="EH374" s="418"/>
      <c r="EI374" s="331"/>
      <c r="EJ374" s="332"/>
      <c r="EK374" s="418"/>
      <c r="EL374" s="223"/>
      <c r="EM374" s="223"/>
      <c r="EN374" s="333"/>
      <c r="EO374" s="333"/>
      <c r="EP374" s="223"/>
      <c r="EQ374" s="418"/>
      <c r="ER374" s="418"/>
      <c r="ES374" s="331"/>
      <c r="ET374" s="332"/>
      <c r="EU374" s="418"/>
      <c r="EV374" s="223"/>
      <c r="EW374" s="223"/>
      <c r="EX374" s="333"/>
      <c r="EY374" s="333"/>
      <c r="EZ374" s="223"/>
      <c r="FA374" s="418"/>
      <c r="FB374" s="418"/>
      <c r="FC374" s="331"/>
      <c r="FD374" s="332"/>
      <c r="FE374" s="418"/>
      <c r="FF374" s="223"/>
      <c r="FG374" s="223"/>
      <c r="FH374" s="333"/>
      <c r="FI374" s="333"/>
      <c r="FJ374" s="223"/>
      <c r="FK374" s="418"/>
      <c r="FL374" s="418"/>
      <c r="FM374" s="331"/>
      <c r="FN374" s="332"/>
      <c r="FO374" s="418"/>
      <c r="FP374" s="223"/>
      <c r="FQ374" s="223"/>
      <c r="FR374" s="333"/>
      <c r="FS374" s="333"/>
      <c r="FT374" s="223"/>
      <c r="FU374" s="418"/>
      <c r="FV374" s="418"/>
      <c r="FW374" s="331"/>
      <c r="FX374" s="332"/>
      <c r="FY374" s="418"/>
      <c r="FZ374" s="223"/>
      <c r="GA374" s="223"/>
      <c r="GB374" s="333"/>
      <c r="GC374" s="333"/>
      <c r="GD374" s="223"/>
      <c r="GE374" s="418"/>
      <c r="GF374" s="418"/>
      <c r="GG374" s="331"/>
      <c r="GH374" s="332"/>
      <c r="GI374" s="418"/>
      <c r="GJ374" s="223"/>
      <c r="GK374" s="223"/>
      <c r="GL374" s="333"/>
      <c r="GM374" s="333"/>
      <c r="GN374" s="223"/>
      <c r="GO374" s="418"/>
      <c r="GP374" s="418"/>
      <c r="GQ374" s="331"/>
      <c r="GR374" s="332"/>
      <c r="GS374" s="418"/>
      <c r="GT374" s="223"/>
      <c r="GU374" s="223"/>
      <c r="GV374" s="333"/>
      <c r="GW374" s="333"/>
      <c r="GX374" s="223"/>
      <c r="GY374" s="418"/>
      <c r="GZ374" s="418"/>
      <c r="HA374" s="331"/>
      <c r="HB374" s="332"/>
      <c r="HC374" s="418"/>
      <c r="HD374" s="223"/>
      <c r="HE374" s="223"/>
      <c r="HF374" s="333"/>
      <c r="HG374" s="333"/>
      <c r="HH374" s="223"/>
      <c r="HI374" s="418"/>
      <c r="HJ374" s="418"/>
      <c r="HK374" s="331"/>
      <c r="HL374" s="332"/>
      <c r="HM374" s="418"/>
      <c r="HN374" s="223"/>
      <c r="HO374" s="223"/>
      <c r="HP374" s="333"/>
      <c r="HQ374" s="333"/>
      <c r="HR374" s="223"/>
      <c r="HS374" s="418"/>
      <c r="HT374" s="418"/>
      <c r="HU374" s="331"/>
      <c r="HV374" s="332"/>
      <c r="HW374" s="418"/>
      <c r="HX374" s="223"/>
      <c r="HY374" s="223"/>
      <c r="HZ374" s="333"/>
      <c r="IA374" s="333"/>
      <c r="IB374" s="223"/>
      <c r="IC374" s="418"/>
      <c r="ID374" s="418"/>
      <c r="IE374" s="331"/>
      <c r="IF374" s="332"/>
      <c r="IG374" s="418"/>
      <c r="IH374" s="223"/>
      <c r="II374" s="223"/>
      <c r="IJ374" s="333"/>
      <c r="IK374" s="333"/>
      <c r="IL374" s="223"/>
      <c r="IM374" s="418"/>
      <c r="IN374" s="418"/>
      <c r="IO374" s="331"/>
      <c r="IP374" s="332"/>
      <c r="IQ374" s="418"/>
      <c r="IR374" s="223"/>
      <c r="IS374" s="223"/>
      <c r="IT374" s="333"/>
      <c r="IU374" s="333"/>
      <c r="IV374" s="223"/>
      <c r="IW374" s="418"/>
      <c r="IX374" s="418"/>
      <c r="IY374" s="331"/>
      <c r="IZ374" s="332"/>
      <c r="JA374" s="418"/>
      <c r="JB374" s="223"/>
      <c r="JC374" s="223"/>
      <c r="JD374" s="333"/>
      <c r="JE374" s="333"/>
      <c r="JF374" s="223"/>
      <c r="JG374" s="418"/>
      <c r="JH374" s="418"/>
      <c r="JI374" s="331"/>
      <c r="JJ374" s="332"/>
      <c r="JK374" s="418"/>
      <c r="JL374" s="223"/>
      <c r="JM374" s="223"/>
      <c r="JN374" s="333"/>
      <c r="JO374" s="333"/>
      <c r="JP374" s="223"/>
      <c r="JQ374" s="418"/>
      <c r="JR374" s="418"/>
      <c r="JS374" s="331"/>
      <c r="JT374" s="332"/>
      <c r="JU374" s="418"/>
      <c r="JV374" s="223"/>
      <c r="JW374" s="223"/>
      <c r="JX374" s="333"/>
      <c r="JY374" s="333"/>
      <c r="JZ374" s="223"/>
      <c r="KA374" s="418"/>
      <c r="KB374" s="418"/>
      <c r="KC374" s="331"/>
      <c r="KD374" s="332"/>
      <c r="KE374" s="418"/>
      <c r="KF374" s="223"/>
      <c r="KG374" s="223"/>
      <c r="KH374" s="333"/>
      <c r="KI374" s="333"/>
      <c r="KJ374" s="223"/>
      <c r="KK374" s="418"/>
      <c r="KL374" s="418"/>
      <c r="KM374" s="331"/>
      <c r="KN374" s="332"/>
      <c r="KO374" s="418"/>
      <c r="KP374" s="223"/>
      <c r="KQ374" s="223"/>
      <c r="KR374" s="333"/>
      <c r="KS374" s="333"/>
      <c r="KT374" s="223"/>
      <c r="KU374" s="418"/>
      <c r="KV374" s="418"/>
      <c r="KW374" s="331"/>
      <c r="KX374" s="332"/>
      <c r="KY374" s="418"/>
      <c r="KZ374" s="223"/>
      <c r="LA374" s="223"/>
      <c r="LB374" s="333"/>
      <c r="LC374" s="333"/>
      <c r="LD374" s="223"/>
      <c r="LE374" s="418"/>
      <c r="LF374" s="418"/>
      <c r="LG374" s="331"/>
      <c r="LH374" s="332"/>
      <c r="LI374" s="418"/>
      <c r="LJ374" s="223"/>
      <c r="LK374" s="223"/>
      <c r="LL374" s="333"/>
      <c r="LM374" s="333"/>
      <c r="LN374" s="223"/>
      <c r="LO374" s="418"/>
      <c r="LP374" s="418"/>
      <c r="LQ374" s="331"/>
      <c r="LR374" s="332"/>
      <c r="LS374" s="418"/>
      <c r="LT374" s="223"/>
      <c r="LU374" s="223"/>
      <c r="LV374" s="333"/>
      <c r="LW374" s="333"/>
      <c r="LX374" s="223"/>
      <c r="LY374" s="418"/>
      <c r="LZ374" s="418"/>
      <c r="MA374" s="331"/>
      <c r="MB374" s="332"/>
      <c r="MC374" s="418"/>
      <c r="MD374" s="223"/>
      <c r="ME374" s="223"/>
      <c r="MF374" s="333"/>
      <c r="MG374" s="333"/>
      <c r="MH374" s="223"/>
      <c r="MI374" s="418"/>
      <c r="MJ374" s="418"/>
      <c r="MK374" s="331"/>
      <c r="ML374" s="332"/>
      <c r="MM374" s="418"/>
      <c r="MN374" s="223"/>
      <c r="MO374" s="223"/>
      <c r="MP374" s="333"/>
      <c r="MQ374" s="333"/>
      <c r="MR374" s="223"/>
      <c r="MS374" s="418"/>
      <c r="MT374" s="418"/>
      <c r="MU374" s="331"/>
      <c r="MV374" s="332"/>
      <c r="MW374" s="418"/>
      <c r="MX374" s="223"/>
      <c r="MY374" s="223"/>
      <c r="MZ374" s="333"/>
      <c r="NA374" s="333"/>
      <c r="NB374" s="223"/>
      <c r="NC374" s="418"/>
      <c r="ND374" s="418"/>
      <c r="NE374" s="331"/>
      <c r="NF374" s="332"/>
      <c r="NG374" s="418"/>
      <c r="NH374" s="223"/>
      <c r="NI374" s="223"/>
      <c r="NJ374" s="333"/>
      <c r="NK374" s="333"/>
      <c r="NL374" s="223"/>
      <c r="NM374" s="418"/>
      <c r="NN374" s="418"/>
      <c r="NO374" s="331"/>
      <c r="NP374" s="332"/>
      <c r="NQ374" s="418"/>
      <c r="NR374" s="223"/>
      <c r="NS374" s="223"/>
      <c r="NT374" s="333"/>
      <c r="NU374" s="333"/>
      <c r="NV374" s="223"/>
      <c r="NW374" s="418"/>
      <c r="NX374" s="418"/>
      <c r="NY374" s="331"/>
      <c r="NZ374" s="332"/>
      <c r="OA374" s="418"/>
      <c r="OB374" s="223"/>
      <c r="OC374" s="223"/>
      <c r="OD374" s="333"/>
      <c r="OE374" s="333"/>
      <c r="OF374" s="223"/>
      <c r="OG374" s="418"/>
      <c r="OH374" s="418"/>
      <c r="OI374" s="331"/>
      <c r="OJ374" s="332"/>
      <c r="OK374" s="418"/>
      <c r="OL374" s="223"/>
      <c r="OM374" s="223"/>
      <c r="ON374" s="333"/>
      <c r="OO374" s="333"/>
      <c r="OP374" s="223"/>
      <c r="OQ374" s="418"/>
      <c r="OR374" s="418"/>
      <c r="OS374" s="331"/>
      <c r="OT374" s="332"/>
      <c r="OU374" s="418"/>
      <c r="OV374" s="223"/>
      <c r="OW374" s="223"/>
      <c r="OX374" s="333"/>
      <c r="OY374" s="333"/>
      <c r="OZ374" s="223"/>
      <c r="PA374" s="418"/>
      <c r="PB374" s="418"/>
      <c r="PC374" s="331"/>
      <c r="PD374" s="332"/>
      <c r="PE374" s="418"/>
      <c r="PF374" s="223"/>
      <c r="PG374" s="223"/>
      <c r="PH374" s="333"/>
      <c r="PI374" s="333"/>
      <c r="PJ374" s="223"/>
      <c r="PK374" s="418"/>
      <c r="PL374" s="418"/>
      <c r="PM374" s="331"/>
      <c r="PN374" s="332"/>
      <c r="PO374" s="418"/>
      <c r="PP374" s="223"/>
      <c r="PQ374" s="223"/>
      <c r="PR374" s="333"/>
      <c r="PS374" s="333"/>
      <c r="PT374" s="223"/>
      <c r="PU374" s="418"/>
      <c r="PV374" s="418"/>
      <c r="PW374" s="331"/>
      <c r="PX374" s="332"/>
      <c r="PY374" s="418"/>
      <c r="PZ374" s="223"/>
      <c r="QA374" s="223"/>
      <c r="QB374" s="333"/>
      <c r="QC374" s="333"/>
      <c r="QD374" s="223"/>
      <c r="QE374" s="418"/>
      <c r="QF374" s="418"/>
      <c r="QG374" s="331"/>
      <c r="QH374" s="332"/>
      <c r="QI374" s="418"/>
      <c r="QJ374" s="223"/>
      <c r="QK374" s="223"/>
      <c r="QL374" s="333"/>
      <c r="QM374" s="333"/>
      <c r="QN374" s="223"/>
      <c r="QO374" s="418"/>
      <c r="QP374" s="418"/>
      <c r="QQ374" s="331"/>
      <c r="QR374" s="332"/>
      <c r="QS374" s="418"/>
      <c r="QT374" s="223"/>
      <c r="QU374" s="223"/>
      <c r="QV374" s="333"/>
      <c r="QW374" s="333"/>
      <c r="QX374" s="223"/>
      <c r="QY374" s="418"/>
      <c r="QZ374" s="418"/>
      <c r="RA374" s="331"/>
      <c r="RB374" s="332"/>
      <c r="RC374" s="418"/>
      <c r="RD374" s="223"/>
      <c r="RE374" s="223"/>
      <c r="RF374" s="333"/>
      <c r="RG374" s="333"/>
      <c r="RH374" s="223"/>
      <c r="RI374" s="418"/>
      <c r="RJ374" s="418"/>
      <c r="RK374" s="331"/>
      <c r="RL374" s="332"/>
      <c r="RM374" s="418"/>
      <c r="RN374" s="223"/>
      <c r="RO374" s="223"/>
      <c r="RP374" s="333"/>
      <c r="RQ374" s="333"/>
      <c r="RR374" s="223"/>
      <c r="RS374" s="418"/>
      <c r="RT374" s="418"/>
      <c r="RU374" s="331"/>
      <c r="RV374" s="332"/>
      <c r="RW374" s="418"/>
      <c r="RX374" s="223"/>
      <c r="RY374" s="223"/>
      <c r="RZ374" s="333"/>
      <c r="SA374" s="333"/>
      <c r="SB374" s="223"/>
      <c r="SC374" s="418"/>
      <c r="SD374" s="418"/>
      <c r="SE374" s="331"/>
      <c r="SF374" s="332"/>
      <c r="SG374" s="418"/>
      <c r="SH374" s="223"/>
      <c r="SI374" s="223"/>
      <c r="SJ374" s="333"/>
      <c r="SK374" s="333"/>
      <c r="SL374" s="223"/>
      <c r="SM374" s="418"/>
      <c r="SN374" s="418"/>
      <c r="SO374" s="331"/>
      <c r="SP374" s="332"/>
      <c r="SQ374" s="418"/>
      <c r="SR374" s="223"/>
      <c r="SS374" s="223"/>
      <c r="ST374" s="333"/>
      <c r="SU374" s="333"/>
      <c r="SV374" s="223"/>
      <c r="SW374" s="418"/>
      <c r="SX374" s="418"/>
      <c r="SY374" s="331"/>
      <c r="SZ374" s="332"/>
      <c r="TA374" s="418"/>
      <c r="TB374" s="223"/>
      <c r="TC374" s="223"/>
      <c r="TD374" s="333"/>
      <c r="TE374" s="333"/>
      <c r="TF374" s="223"/>
      <c r="TG374" s="418"/>
      <c r="TH374" s="418"/>
      <c r="TI374" s="331"/>
      <c r="TJ374" s="332"/>
      <c r="TK374" s="418"/>
      <c r="TL374" s="223"/>
      <c r="TM374" s="223"/>
      <c r="TN374" s="333"/>
      <c r="TO374" s="333"/>
      <c r="TP374" s="223"/>
      <c r="TQ374" s="418"/>
      <c r="TR374" s="418"/>
      <c r="TS374" s="331"/>
      <c r="TT374" s="332"/>
      <c r="TU374" s="418"/>
      <c r="TV374" s="223"/>
      <c r="TW374" s="223"/>
      <c r="TX374" s="333"/>
      <c r="TY374" s="333"/>
      <c r="TZ374" s="223"/>
      <c r="UA374" s="418"/>
      <c r="UB374" s="418"/>
      <c r="UC374" s="331"/>
      <c r="UD374" s="332"/>
      <c r="UE374" s="418"/>
      <c r="UF374" s="223"/>
      <c r="UG374" s="223"/>
      <c r="UH374" s="333"/>
      <c r="UI374" s="333"/>
      <c r="UJ374" s="223"/>
      <c r="UK374" s="418"/>
      <c r="UL374" s="418"/>
      <c r="UM374" s="331"/>
      <c r="UN374" s="332"/>
      <c r="UO374" s="418"/>
      <c r="UP374" s="223"/>
      <c r="UQ374" s="223"/>
      <c r="UR374" s="333"/>
      <c r="US374" s="333"/>
      <c r="UT374" s="223"/>
      <c r="UU374" s="418"/>
      <c r="UV374" s="418"/>
      <c r="UW374" s="331"/>
      <c r="UX374" s="332"/>
      <c r="UY374" s="418"/>
      <c r="UZ374" s="223"/>
      <c r="VA374" s="223"/>
      <c r="VB374" s="333"/>
      <c r="VC374" s="333"/>
      <c r="VD374" s="223"/>
      <c r="VE374" s="418"/>
      <c r="VF374" s="418"/>
      <c r="VG374" s="331"/>
      <c r="VH374" s="332"/>
      <c r="VI374" s="418"/>
      <c r="VJ374" s="223"/>
      <c r="VK374" s="223"/>
      <c r="VL374" s="333"/>
      <c r="VM374" s="333"/>
      <c r="VN374" s="223"/>
      <c r="VO374" s="418"/>
      <c r="VP374" s="418"/>
      <c r="VQ374" s="331"/>
      <c r="VR374" s="332"/>
      <c r="VS374" s="418"/>
      <c r="VT374" s="223"/>
      <c r="VU374" s="223"/>
      <c r="VV374" s="333"/>
      <c r="VW374" s="333"/>
      <c r="VX374" s="223"/>
      <c r="VY374" s="418"/>
      <c r="VZ374" s="418"/>
      <c r="WA374" s="331"/>
      <c r="WB374" s="332"/>
      <c r="WC374" s="418"/>
      <c r="WD374" s="223"/>
      <c r="WE374" s="223"/>
      <c r="WF374" s="333"/>
      <c r="WG374" s="333"/>
      <c r="WH374" s="223"/>
      <c r="WI374" s="418"/>
      <c r="WJ374" s="418"/>
      <c r="WK374" s="331"/>
      <c r="WL374" s="332"/>
      <c r="WM374" s="418"/>
      <c r="WN374" s="223"/>
      <c r="WO374" s="223"/>
      <c r="WP374" s="333"/>
      <c r="WQ374" s="333"/>
      <c r="WR374" s="223"/>
      <c r="WS374" s="418"/>
      <c r="WT374" s="418"/>
      <c r="WU374" s="331"/>
      <c r="WV374" s="332"/>
      <c r="WW374" s="418"/>
      <c r="WX374" s="223"/>
      <c r="WY374" s="223"/>
      <c r="WZ374" s="333"/>
      <c r="XA374" s="333"/>
      <c r="XB374" s="223"/>
      <c r="XC374" s="418"/>
      <c r="XD374" s="418"/>
      <c r="XE374" s="331"/>
      <c r="XF374" s="332"/>
      <c r="XG374" s="418"/>
      <c r="XH374" s="223"/>
      <c r="XI374" s="223"/>
      <c r="XJ374" s="333"/>
      <c r="XK374" s="333"/>
      <c r="XL374" s="223"/>
      <c r="XM374" s="418"/>
      <c r="XN374" s="418"/>
      <c r="XO374" s="331"/>
      <c r="XP374" s="332"/>
      <c r="XQ374" s="418"/>
      <c r="XR374" s="223"/>
      <c r="XS374" s="223"/>
      <c r="XT374" s="333"/>
      <c r="XU374" s="333"/>
      <c r="XV374" s="223"/>
      <c r="XW374" s="418"/>
      <c r="XX374" s="418"/>
      <c r="XY374" s="331"/>
      <c r="XZ374" s="332"/>
      <c r="YA374" s="418"/>
      <c r="YB374" s="223"/>
      <c r="YC374" s="223"/>
      <c r="YD374" s="333"/>
      <c r="YE374" s="333"/>
      <c r="YF374" s="223"/>
      <c r="YG374" s="418"/>
      <c r="YH374" s="418"/>
      <c r="YI374" s="331"/>
      <c r="YJ374" s="332"/>
      <c r="YK374" s="418"/>
      <c r="YL374" s="223"/>
      <c r="YM374" s="223"/>
      <c r="YN374" s="333"/>
      <c r="YO374" s="333"/>
      <c r="YP374" s="223"/>
      <c r="YQ374" s="418"/>
      <c r="YR374" s="418"/>
      <c r="YS374" s="331"/>
      <c r="YT374" s="332"/>
      <c r="YU374" s="418"/>
      <c r="YV374" s="223"/>
      <c r="YW374" s="223"/>
      <c r="YX374" s="333"/>
      <c r="YY374" s="333"/>
      <c r="YZ374" s="223"/>
      <c r="ZA374" s="418"/>
      <c r="ZB374" s="418"/>
      <c r="ZC374" s="331"/>
      <c r="ZD374" s="332"/>
      <c r="ZE374" s="418"/>
      <c r="ZF374" s="223"/>
      <c r="ZG374" s="223"/>
      <c r="ZH374" s="333"/>
      <c r="ZI374" s="333"/>
      <c r="ZJ374" s="223"/>
      <c r="ZK374" s="418"/>
      <c r="ZL374" s="418"/>
      <c r="ZM374" s="331"/>
      <c r="ZN374" s="332"/>
      <c r="ZO374" s="418"/>
      <c r="ZP374" s="223"/>
      <c r="ZQ374" s="223"/>
      <c r="ZR374" s="333"/>
      <c r="ZS374" s="333"/>
      <c r="ZT374" s="223"/>
      <c r="ZU374" s="418"/>
      <c r="ZV374" s="418"/>
      <c r="ZW374" s="331"/>
      <c r="ZX374" s="332"/>
      <c r="ZY374" s="418"/>
      <c r="ZZ374" s="223"/>
      <c r="AAA374" s="223"/>
      <c r="AAB374" s="333"/>
      <c r="AAC374" s="333"/>
      <c r="AAD374" s="223"/>
      <c r="AAE374" s="418"/>
      <c r="AAF374" s="418"/>
      <c r="AAG374" s="331"/>
      <c r="AAH374" s="332"/>
      <c r="AAI374" s="418"/>
      <c r="AAJ374" s="223"/>
      <c r="AAK374" s="223"/>
      <c r="AAL374" s="333"/>
      <c r="AAM374" s="333"/>
      <c r="AAN374" s="223"/>
      <c r="AAO374" s="418"/>
      <c r="AAP374" s="418"/>
      <c r="AAQ374" s="331"/>
      <c r="AAR374" s="332"/>
      <c r="AAS374" s="418"/>
      <c r="AAT374" s="223"/>
      <c r="AAU374" s="223"/>
      <c r="AAV374" s="333"/>
      <c r="AAW374" s="333"/>
      <c r="AAX374" s="223"/>
      <c r="AAY374" s="418"/>
      <c r="AAZ374" s="418"/>
      <c r="ABA374" s="331"/>
      <c r="ABB374" s="332"/>
      <c r="ABC374" s="418"/>
      <c r="ABD374" s="223"/>
      <c r="ABE374" s="223"/>
      <c r="ABF374" s="333"/>
      <c r="ABG374" s="333"/>
      <c r="ABH374" s="223"/>
      <c r="ABI374" s="418"/>
      <c r="ABJ374" s="418"/>
      <c r="ABK374" s="331"/>
      <c r="ABL374" s="332"/>
      <c r="ABM374" s="418"/>
      <c r="ABN374" s="223"/>
      <c r="ABO374" s="223"/>
      <c r="ABP374" s="333"/>
      <c r="ABQ374" s="333"/>
      <c r="ABR374" s="223"/>
      <c r="ABS374" s="418"/>
      <c r="ABT374" s="418"/>
      <c r="ABU374" s="331"/>
      <c r="ABV374" s="332"/>
      <c r="ABW374" s="418"/>
      <c r="ABX374" s="223"/>
      <c r="ABY374" s="223"/>
      <c r="ABZ374" s="333"/>
      <c r="ACA374" s="333"/>
      <c r="ACB374" s="223"/>
      <c r="ACC374" s="418"/>
      <c r="ACD374" s="418"/>
      <c r="ACE374" s="331"/>
      <c r="ACF374" s="332"/>
      <c r="ACG374" s="418"/>
      <c r="ACH374" s="223"/>
      <c r="ACI374" s="223"/>
      <c r="ACJ374" s="333"/>
      <c r="ACK374" s="333"/>
      <c r="ACL374" s="223"/>
      <c r="ACM374" s="418"/>
      <c r="ACN374" s="418"/>
      <c r="ACO374" s="331"/>
      <c r="ACP374" s="332"/>
      <c r="ACQ374" s="418"/>
      <c r="ACR374" s="223"/>
      <c r="ACS374" s="223"/>
      <c r="ACT374" s="333"/>
      <c r="ACU374" s="333"/>
      <c r="ACV374" s="223"/>
      <c r="ACW374" s="418"/>
      <c r="ACX374" s="418"/>
      <c r="ACY374" s="331"/>
      <c r="ACZ374" s="332"/>
      <c r="ADA374" s="418"/>
      <c r="ADB374" s="223"/>
      <c r="ADC374" s="223"/>
      <c r="ADD374" s="333"/>
      <c r="ADE374" s="333"/>
      <c r="ADF374" s="223"/>
      <c r="ADG374" s="418"/>
      <c r="ADH374" s="418"/>
      <c r="ADI374" s="331"/>
      <c r="ADJ374" s="332"/>
      <c r="ADK374" s="418"/>
      <c r="ADL374" s="223"/>
      <c r="ADM374" s="223"/>
      <c r="ADN374" s="333"/>
      <c r="ADO374" s="333"/>
      <c r="ADP374" s="223"/>
      <c r="ADQ374" s="418"/>
      <c r="ADR374" s="418"/>
      <c r="ADS374" s="331"/>
      <c r="ADT374" s="332"/>
      <c r="ADU374" s="418"/>
      <c r="ADV374" s="223"/>
      <c r="ADW374" s="223"/>
      <c r="ADX374" s="333"/>
      <c r="ADY374" s="333"/>
      <c r="ADZ374" s="223"/>
      <c r="AEA374" s="418"/>
      <c r="AEB374" s="418"/>
      <c r="AEC374" s="331"/>
      <c r="AED374" s="332"/>
      <c r="AEE374" s="418"/>
      <c r="AEF374" s="223"/>
      <c r="AEG374" s="223"/>
      <c r="AEH374" s="333"/>
      <c r="AEI374" s="333"/>
      <c r="AEJ374" s="223"/>
      <c r="AEK374" s="418"/>
      <c r="AEL374" s="418"/>
      <c r="AEM374" s="331"/>
      <c r="AEN374" s="332"/>
      <c r="AEO374" s="418"/>
      <c r="AEP374" s="223"/>
      <c r="AEQ374" s="223"/>
      <c r="AER374" s="333"/>
      <c r="AES374" s="333"/>
      <c r="AET374" s="223"/>
      <c r="AEU374" s="418"/>
      <c r="AEV374" s="418"/>
      <c r="AEW374" s="331"/>
      <c r="AEX374" s="332"/>
      <c r="AEY374" s="418"/>
      <c r="AEZ374" s="223"/>
      <c r="AFA374" s="223"/>
      <c r="AFB374" s="333"/>
      <c r="AFC374" s="333"/>
      <c r="AFD374" s="223"/>
      <c r="AFE374" s="418"/>
      <c r="AFF374" s="418"/>
      <c r="AFG374" s="331"/>
      <c r="AFH374" s="332"/>
      <c r="AFI374" s="418"/>
      <c r="AFJ374" s="223"/>
      <c r="AFK374" s="223"/>
      <c r="AFL374" s="333"/>
      <c r="AFM374" s="333"/>
      <c r="AFN374" s="223"/>
      <c r="AFO374" s="418"/>
      <c r="AFP374" s="418"/>
      <c r="AFQ374" s="331"/>
      <c r="AFR374" s="332"/>
      <c r="AFS374" s="418"/>
      <c r="AFT374" s="223"/>
      <c r="AFU374" s="223"/>
      <c r="AFV374" s="333"/>
      <c r="AFW374" s="333"/>
      <c r="AFX374" s="223"/>
      <c r="AFY374" s="418"/>
      <c r="AFZ374" s="418"/>
      <c r="AGA374" s="331"/>
      <c r="AGB374" s="332"/>
      <c r="AGC374" s="418"/>
      <c r="AGD374" s="223"/>
      <c r="AGE374" s="223"/>
      <c r="AGF374" s="333"/>
      <c r="AGG374" s="333"/>
      <c r="AGH374" s="223"/>
      <c r="AGI374" s="418"/>
      <c r="AGJ374" s="418"/>
      <c r="AGK374" s="331"/>
      <c r="AGL374" s="332"/>
      <c r="AGM374" s="418"/>
      <c r="AGN374" s="223"/>
      <c r="AGO374" s="223"/>
      <c r="AGP374" s="333"/>
      <c r="AGQ374" s="333"/>
      <c r="AGR374" s="223"/>
      <c r="AGS374" s="418"/>
      <c r="AGT374" s="418"/>
      <c r="AGU374" s="331"/>
      <c r="AGV374" s="332"/>
      <c r="AGW374" s="418"/>
      <c r="AGX374" s="223"/>
      <c r="AGY374" s="223"/>
      <c r="AGZ374" s="333"/>
      <c r="AHA374" s="333"/>
      <c r="AHB374" s="223"/>
      <c r="AHC374" s="418"/>
      <c r="AHD374" s="418"/>
      <c r="AHE374" s="331"/>
      <c r="AHF374" s="332"/>
      <c r="AHG374" s="418"/>
      <c r="AHH374" s="223"/>
      <c r="AHI374" s="223"/>
      <c r="AHJ374" s="333"/>
      <c r="AHK374" s="333"/>
      <c r="AHL374" s="223"/>
      <c r="AHM374" s="418"/>
      <c r="AHN374" s="418"/>
      <c r="AHO374" s="331"/>
      <c r="AHP374" s="332"/>
      <c r="AHQ374" s="418"/>
      <c r="AHR374" s="223"/>
      <c r="AHS374" s="223"/>
      <c r="AHT374" s="333"/>
      <c r="AHU374" s="333"/>
      <c r="AHV374" s="223"/>
      <c r="AHW374" s="418"/>
      <c r="AHX374" s="418"/>
      <c r="AHY374" s="331"/>
      <c r="AHZ374" s="332"/>
      <c r="AIA374" s="418"/>
      <c r="AIB374" s="223"/>
      <c r="AIC374" s="223"/>
      <c r="AID374" s="333"/>
      <c r="AIE374" s="333"/>
      <c r="AIF374" s="223"/>
      <c r="AIG374" s="418"/>
      <c r="AIH374" s="418"/>
      <c r="AII374" s="331"/>
      <c r="AIJ374" s="332"/>
      <c r="AIK374" s="418"/>
      <c r="AIL374" s="223"/>
      <c r="AIM374" s="223"/>
      <c r="AIN374" s="333"/>
      <c r="AIO374" s="333"/>
      <c r="AIP374" s="223"/>
      <c r="AIQ374" s="418"/>
      <c r="AIR374" s="418"/>
      <c r="AIS374" s="331"/>
      <c r="AIT374" s="332"/>
      <c r="AIU374" s="418"/>
      <c r="AIV374" s="223"/>
      <c r="AIW374" s="223"/>
      <c r="AIX374" s="333"/>
      <c r="AIY374" s="333"/>
      <c r="AIZ374" s="223"/>
      <c r="AJA374" s="418"/>
      <c r="AJB374" s="418"/>
      <c r="AJC374" s="331"/>
      <c r="AJD374" s="332"/>
      <c r="AJE374" s="418"/>
      <c r="AJF374" s="223"/>
      <c r="AJG374" s="223"/>
      <c r="AJH374" s="333"/>
      <c r="AJI374" s="333"/>
      <c r="AJJ374" s="223"/>
      <c r="AJK374" s="418"/>
      <c r="AJL374" s="418"/>
      <c r="AJM374" s="331"/>
      <c r="AJN374" s="332"/>
      <c r="AJO374" s="418"/>
      <c r="AJP374" s="223"/>
      <c r="AJQ374" s="223"/>
      <c r="AJR374" s="333"/>
      <c r="AJS374" s="333"/>
      <c r="AJT374" s="223"/>
      <c r="AJU374" s="418"/>
      <c r="AJV374" s="418"/>
      <c r="AJW374" s="331"/>
      <c r="AJX374" s="332"/>
      <c r="AJY374" s="418"/>
      <c r="AJZ374" s="223"/>
      <c r="AKA374" s="223"/>
      <c r="AKB374" s="333"/>
      <c r="AKC374" s="333"/>
      <c r="AKD374" s="223"/>
      <c r="AKE374" s="418"/>
      <c r="AKF374" s="418"/>
      <c r="AKG374" s="331"/>
      <c r="AKH374" s="332"/>
      <c r="AKI374" s="418"/>
      <c r="AKJ374" s="223"/>
      <c r="AKK374" s="223"/>
      <c r="AKL374" s="333"/>
      <c r="AKM374" s="333"/>
      <c r="AKN374" s="223"/>
      <c r="AKO374" s="418"/>
      <c r="AKP374" s="418"/>
      <c r="AKQ374" s="331"/>
      <c r="AKR374" s="332"/>
      <c r="AKS374" s="418"/>
      <c r="AKT374" s="223"/>
      <c r="AKU374" s="223"/>
      <c r="AKV374" s="333"/>
      <c r="AKW374" s="333"/>
      <c r="AKX374" s="223"/>
      <c r="AKY374" s="418"/>
      <c r="AKZ374" s="418"/>
      <c r="ALA374" s="331"/>
      <c r="ALB374" s="332"/>
      <c r="ALC374" s="418"/>
      <c r="ALD374" s="223"/>
      <c r="ALE374" s="223"/>
      <c r="ALF374" s="333"/>
      <c r="ALG374" s="333"/>
      <c r="ALH374" s="223"/>
      <c r="ALI374" s="418"/>
      <c r="ALJ374" s="418"/>
      <c r="ALK374" s="331"/>
      <c r="ALL374" s="332"/>
      <c r="ALM374" s="418"/>
      <c r="ALN374" s="223"/>
      <c r="ALO374" s="223"/>
      <c r="ALP374" s="333"/>
      <c r="ALQ374" s="333"/>
      <c r="ALR374" s="223"/>
      <c r="ALS374" s="418"/>
      <c r="ALT374" s="418"/>
      <c r="ALU374" s="331"/>
      <c r="ALV374" s="332"/>
      <c r="ALW374" s="418"/>
      <c r="ALX374" s="223"/>
      <c r="ALY374" s="223"/>
      <c r="ALZ374" s="333"/>
      <c r="AMA374" s="333"/>
      <c r="AMB374" s="223"/>
      <c r="AMC374" s="418"/>
      <c r="AMD374" s="418"/>
      <c r="AME374" s="331"/>
      <c r="AMF374" s="332"/>
      <c r="AMG374" s="418"/>
      <c r="AMH374" s="223"/>
      <c r="AMI374" s="223"/>
      <c r="AMJ374" s="333"/>
      <c r="AMK374" s="333"/>
      <c r="AML374" s="223"/>
      <c r="AMM374" s="418"/>
      <c r="AMN374" s="418"/>
      <c r="AMO374" s="331"/>
      <c r="AMP374" s="332"/>
      <c r="AMQ374" s="418"/>
      <c r="AMR374" s="223"/>
      <c r="AMS374" s="223"/>
      <c r="AMT374" s="333"/>
      <c r="AMU374" s="333"/>
      <c r="AMV374" s="223"/>
      <c r="AMW374" s="418"/>
      <c r="AMX374" s="418"/>
      <c r="AMY374" s="331"/>
      <c r="AMZ374" s="332"/>
      <c r="ANA374" s="418"/>
      <c r="ANB374" s="223"/>
      <c r="ANC374" s="223"/>
      <c r="AND374" s="333"/>
      <c r="ANE374" s="333"/>
      <c r="ANF374" s="223"/>
      <c r="ANG374" s="418"/>
      <c r="ANH374" s="418"/>
      <c r="ANI374" s="331"/>
      <c r="ANJ374" s="332"/>
      <c r="ANK374" s="418"/>
      <c r="ANL374" s="223"/>
      <c r="ANM374" s="223"/>
      <c r="ANN374" s="333"/>
      <c r="ANO374" s="333"/>
      <c r="ANP374" s="223"/>
      <c r="ANQ374" s="418"/>
      <c r="ANR374" s="418"/>
      <c r="ANS374" s="331"/>
      <c r="ANT374" s="332"/>
      <c r="ANU374" s="418"/>
      <c r="ANV374" s="223"/>
      <c r="ANW374" s="223"/>
      <c r="ANX374" s="333"/>
      <c r="ANY374" s="333"/>
      <c r="ANZ374" s="223"/>
      <c r="AOA374" s="418"/>
      <c r="AOB374" s="418"/>
      <c r="AOC374" s="331"/>
      <c r="AOD374" s="332"/>
      <c r="AOE374" s="418"/>
      <c r="AOF374" s="223"/>
      <c r="AOG374" s="223"/>
      <c r="AOH374" s="333"/>
      <c r="AOI374" s="333"/>
      <c r="AOJ374" s="223"/>
      <c r="AOK374" s="418"/>
      <c r="AOL374" s="418"/>
      <c r="AOM374" s="331"/>
      <c r="AON374" s="332"/>
      <c r="AOO374" s="418"/>
      <c r="AOP374" s="223"/>
      <c r="AOQ374" s="223"/>
      <c r="AOR374" s="333"/>
      <c r="AOS374" s="333"/>
      <c r="AOT374" s="223"/>
      <c r="AOU374" s="418"/>
      <c r="AOV374" s="418"/>
      <c r="AOW374" s="331"/>
      <c r="AOX374" s="332"/>
      <c r="AOY374" s="418"/>
      <c r="AOZ374" s="223"/>
      <c r="APA374" s="223"/>
      <c r="APB374" s="333"/>
      <c r="APC374" s="333"/>
      <c r="APD374" s="223"/>
      <c r="APE374" s="418"/>
      <c r="APF374" s="418"/>
      <c r="APG374" s="331"/>
      <c r="APH374" s="332"/>
      <c r="API374" s="418"/>
      <c r="APJ374" s="223"/>
      <c r="APK374" s="223"/>
      <c r="APL374" s="333"/>
      <c r="APM374" s="333"/>
      <c r="APN374" s="223"/>
      <c r="APO374" s="418"/>
      <c r="APP374" s="418"/>
      <c r="APQ374" s="331"/>
      <c r="APR374" s="332"/>
      <c r="APS374" s="418"/>
      <c r="APT374" s="223"/>
      <c r="APU374" s="223"/>
      <c r="APV374" s="333"/>
      <c r="APW374" s="333"/>
      <c r="APX374" s="223"/>
      <c r="APY374" s="418"/>
      <c r="APZ374" s="418"/>
      <c r="AQA374" s="331"/>
      <c r="AQB374" s="332"/>
      <c r="AQC374" s="418"/>
      <c r="AQD374" s="223"/>
      <c r="AQE374" s="223"/>
      <c r="AQF374" s="333"/>
      <c r="AQG374" s="333"/>
      <c r="AQH374" s="223"/>
      <c r="AQI374" s="418"/>
      <c r="AQJ374" s="418"/>
      <c r="AQK374" s="331"/>
      <c r="AQL374" s="332"/>
      <c r="AQM374" s="418"/>
      <c r="AQN374" s="223"/>
      <c r="AQO374" s="223"/>
      <c r="AQP374" s="333"/>
      <c r="AQQ374" s="333"/>
      <c r="AQR374" s="223"/>
      <c r="AQS374" s="418"/>
      <c r="AQT374" s="418"/>
      <c r="AQU374" s="331"/>
      <c r="AQV374" s="332"/>
      <c r="AQW374" s="418"/>
      <c r="AQX374" s="223"/>
      <c r="AQY374" s="223"/>
      <c r="AQZ374" s="333"/>
      <c r="ARA374" s="333"/>
      <c r="ARB374" s="223"/>
      <c r="ARC374" s="418"/>
      <c r="ARD374" s="418"/>
      <c r="ARE374" s="331"/>
      <c r="ARF374" s="332"/>
      <c r="ARG374" s="418"/>
      <c r="ARH374" s="223"/>
      <c r="ARI374" s="223"/>
      <c r="ARJ374" s="333"/>
      <c r="ARK374" s="333"/>
      <c r="ARL374" s="223"/>
      <c r="ARM374" s="418"/>
      <c r="ARN374" s="418"/>
      <c r="ARO374" s="331"/>
      <c r="ARP374" s="332"/>
      <c r="ARQ374" s="418"/>
      <c r="ARR374" s="223"/>
      <c r="ARS374" s="223"/>
      <c r="ART374" s="333"/>
      <c r="ARU374" s="333"/>
      <c r="ARV374" s="223"/>
      <c r="ARW374" s="418"/>
      <c r="ARX374" s="418"/>
      <c r="ARY374" s="331"/>
      <c r="ARZ374" s="332"/>
      <c r="ASA374" s="418"/>
      <c r="ASB374" s="223"/>
      <c r="ASC374" s="223"/>
      <c r="ASD374" s="333"/>
      <c r="ASE374" s="333"/>
      <c r="ASF374" s="223"/>
      <c r="ASG374" s="418"/>
      <c r="ASH374" s="418"/>
      <c r="ASI374" s="331"/>
      <c r="ASJ374" s="332"/>
      <c r="ASK374" s="418"/>
      <c r="ASL374" s="223"/>
      <c r="ASM374" s="223"/>
      <c r="ASN374" s="333"/>
      <c r="ASO374" s="333"/>
      <c r="ASP374" s="223"/>
      <c r="ASQ374" s="418"/>
      <c r="ASR374" s="418"/>
      <c r="ASS374" s="331"/>
      <c r="AST374" s="332"/>
      <c r="ASU374" s="418"/>
      <c r="ASV374" s="223"/>
      <c r="ASW374" s="223"/>
      <c r="ASX374" s="333"/>
      <c r="ASY374" s="333"/>
      <c r="ASZ374" s="223"/>
      <c r="ATA374" s="418"/>
      <c r="ATB374" s="418"/>
      <c r="ATC374" s="331"/>
      <c r="ATD374" s="332"/>
      <c r="ATE374" s="418"/>
      <c r="ATF374" s="223"/>
      <c r="ATG374" s="223"/>
      <c r="ATH374" s="333"/>
      <c r="ATI374" s="333"/>
      <c r="ATJ374" s="223"/>
      <c r="ATK374" s="418"/>
      <c r="ATL374" s="418"/>
      <c r="ATM374" s="331"/>
      <c r="ATN374" s="332"/>
      <c r="ATO374" s="418"/>
      <c r="ATP374" s="223"/>
      <c r="ATQ374" s="223"/>
      <c r="ATR374" s="333"/>
      <c r="ATS374" s="333"/>
      <c r="ATT374" s="223"/>
      <c r="ATU374" s="418"/>
      <c r="ATV374" s="418"/>
      <c r="ATW374" s="331"/>
      <c r="ATX374" s="332"/>
      <c r="ATY374" s="418"/>
      <c r="ATZ374" s="223"/>
      <c r="AUA374" s="223"/>
      <c r="AUB374" s="333"/>
      <c r="AUC374" s="333"/>
      <c r="AUD374" s="223"/>
      <c r="AUE374" s="418"/>
      <c r="AUF374" s="418"/>
      <c r="AUG374" s="331"/>
      <c r="AUH374" s="332"/>
      <c r="AUI374" s="418"/>
      <c r="AUJ374" s="223"/>
      <c r="AUK374" s="223"/>
      <c r="AUL374" s="333"/>
      <c r="AUM374" s="333"/>
      <c r="AUN374" s="223"/>
      <c r="AUO374" s="418"/>
      <c r="AUP374" s="418"/>
      <c r="AUQ374" s="331"/>
      <c r="AUR374" s="332"/>
      <c r="AUS374" s="418"/>
      <c r="AUT374" s="223"/>
      <c r="AUU374" s="223"/>
      <c r="AUV374" s="333"/>
      <c r="AUW374" s="333"/>
      <c r="AUX374" s="223"/>
      <c r="AUY374" s="418"/>
      <c r="AUZ374" s="418"/>
      <c r="AVA374" s="331"/>
      <c r="AVB374" s="332"/>
      <c r="AVC374" s="418"/>
      <c r="AVD374" s="223"/>
      <c r="AVE374" s="223"/>
      <c r="AVF374" s="333"/>
      <c r="AVG374" s="333"/>
      <c r="AVH374" s="223"/>
      <c r="AVI374" s="418"/>
      <c r="AVJ374" s="418"/>
      <c r="AVK374" s="331"/>
      <c r="AVL374" s="332"/>
      <c r="AVM374" s="418"/>
      <c r="AVN374" s="223"/>
      <c r="AVO374" s="223"/>
      <c r="AVP374" s="333"/>
      <c r="AVQ374" s="333"/>
      <c r="AVR374" s="223"/>
      <c r="AVS374" s="418"/>
      <c r="AVT374" s="418"/>
      <c r="AVU374" s="331"/>
      <c r="AVV374" s="332"/>
      <c r="AVW374" s="418"/>
      <c r="AVX374" s="223"/>
      <c r="AVY374" s="223"/>
      <c r="AVZ374" s="333"/>
      <c r="AWA374" s="333"/>
      <c r="AWB374" s="223"/>
      <c r="AWC374" s="418"/>
      <c r="AWD374" s="418"/>
      <c r="AWE374" s="331"/>
      <c r="AWF374" s="332"/>
      <c r="AWG374" s="418"/>
      <c r="AWH374" s="223"/>
      <c r="AWI374" s="223"/>
      <c r="AWJ374" s="333"/>
      <c r="AWK374" s="333"/>
      <c r="AWL374" s="223"/>
      <c r="AWM374" s="418"/>
      <c r="AWN374" s="418"/>
      <c r="AWO374" s="331"/>
      <c r="AWP374" s="332"/>
      <c r="AWQ374" s="418"/>
      <c r="AWR374" s="223"/>
      <c r="AWS374" s="223"/>
      <c r="AWT374" s="333"/>
      <c r="AWU374" s="333"/>
      <c r="AWV374" s="223"/>
      <c r="AWW374" s="418"/>
      <c r="AWX374" s="418"/>
      <c r="AWY374" s="331"/>
      <c r="AWZ374" s="332"/>
      <c r="AXA374" s="418"/>
      <c r="AXB374" s="223"/>
      <c r="AXC374" s="223"/>
      <c r="AXD374" s="333"/>
      <c r="AXE374" s="333"/>
      <c r="AXF374" s="223"/>
      <c r="AXG374" s="418"/>
      <c r="AXH374" s="418"/>
      <c r="AXI374" s="331"/>
      <c r="AXJ374" s="332"/>
      <c r="AXK374" s="418"/>
      <c r="AXL374" s="223"/>
      <c r="AXM374" s="223"/>
      <c r="AXN374" s="333"/>
      <c r="AXO374" s="333"/>
      <c r="AXP374" s="223"/>
      <c r="AXQ374" s="418"/>
      <c r="AXR374" s="418"/>
      <c r="AXS374" s="331"/>
      <c r="AXT374" s="332"/>
      <c r="AXU374" s="418"/>
      <c r="AXV374" s="223"/>
      <c r="AXW374" s="223"/>
      <c r="AXX374" s="333"/>
      <c r="AXY374" s="333"/>
      <c r="AXZ374" s="223"/>
      <c r="AYA374" s="418"/>
      <c r="AYB374" s="418"/>
      <c r="AYC374" s="331"/>
      <c r="AYD374" s="332"/>
      <c r="AYE374" s="418"/>
      <c r="AYF374" s="223"/>
      <c r="AYG374" s="223"/>
      <c r="AYH374" s="333"/>
      <c r="AYI374" s="333"/>
      <c r="AYJ374" s="223"/>
      <c r="AYK374" s="418"/>
      <c r="AYL374" s="418"/>
      <c r="AYM374" s="331"/>
      <c r="AYN374" s="332"/>
      <c r="AYO374" s="418"/>
      <c r="AYP374" s="223"/>
      <c r="AYQ374" s="223"/>
      <c r="AYR374" s="333"/>
      <c r="AYS374" s="333"/>
      <c r="AYT374" s="223"/>
      <c r="AYU374" s="418"/>
      <c r="AYV374" s="418"/>
      <c r="AYW374" s="331"/>
      <c r="AYX374" s="332"/>
      <c r="AYY374" s="418"/>
      <c r="AYZ374" s="223"/>
      <c r="AZA374" s="223"/>
      <c r="AZB374" s="333"/>
      <c r="AZC374" s="333"/>
      <c r="AZD374" s="223"/>
      <c r="AZE374" s="418"/>
      <c r="AZF374" s="418"/>
      <c r="AZG374" s="331"/>
      <c r="AZH374" s="332"/>
      <c r="AZI374" s="418"/>
      <c r="AZJ374" s="223"/>
      <c r="AZK374" s="223"/>
      <c r="AZL374" s="333"/>
      <c r="AZM374" s="333"/>
      <c r="AZN374" s="223"/>
      <c r="AZO374" s="418"/>
      <c r="AZP374" s="418"/>
      <c r="AZQ374" s="331"/>
      <c r="AZR374" s="332"/>
      <c r="AZS374" s="418"/>
      <c r="AZT374" s="223"/>
      <c r="AZU374" s="223"/>
      <c r="AZV374" s="333"/>
      <c r="AZW374" s="333"/>
      <c r="AZX374" s="223"/>
      <c r="AZY374" s="418"/>
      <c r="AZZ374" s="418"/>
      <c r="BAA374" s="331"/>
      <c r="BAB374" s="332"/>
      <c r="BAC374" s="418"/>
      <c r="BAD374" s="223"/>
      <c r="BAE374" s="223"/>
      <c r="BAF374" s="333"/>
      <c r="BAG374" s="333"/>
      <c r="BAH374" s="223"/>
      <c r="BAI374" s="418"/>
      <c r="BAJ374" s="418"/>
      <c r="BAK374" s="331"/>
      <c r="BAL374" s="332"/>
      <c r="BAM374" s="418"/>
      <c r="BAN374" s="223"/>
      <c r="BAO374" s="223"/>
      <c r="BAP374" s="333"/>
      <c r="BAQ374" s="333"/>
      <c r="BAR374" s="223"/>
      <c r="BAS374" s="418"/>
      <c r="BAT374" s="418"/>
      <c r="BAU374" s="331"/>
      <c r="BAV374" s="332"/>
      <c r="BAW374" s="418"/>
      <c r="BAX374" s="223"/>
      <c r="BAY374" s="223"/>
      <c r="BAZ374" s="333"/>
      <c r="BBA374" s="333"/>
      <c r="BBB374" s="223"/>
      <c r="BBC374" s="418"/>
      <c r="BBD374" s="418"/>
      <c r="BBE374" s="331"/>
      <c r="BBF374" s="332"/>
      <c r="BBG374" s="418"/>
      <c r="BBH374" s="223"/>
      <c r="BBI374" s="223"/>
      <c r="BBJ374" s="333"/>
      <c r="BBK374" s="333"/>
      <c r="BBL374" s="223"/>
      <c r="BBM374" s="418"/>
      <c r="BBN374" s="418"/>
      <c r="BBO374" s="331"/>
      <c r="BBP374" s="332"/>
      <c r="BBQ374" s="418"/>
      <c r="BBR374" s="223"/>
      <c r="BBS374" s="223"/>
      <c r="BBT374" s="333"/>
      <c r="BBU374" s="333"/>
      <c r="BBV374" s="223"/>
      <c r="BBW374" s="418"/>
      <c r="BBX374" s="418"/>
      <c r="BBY374" s="331"/>
      <c r="BBZ374" s="332"/>
      <c r="BCA374" s="418"/>
      <c r="BCB374" s="223"/>
      <c r="BCC374" s="223"/>
      <c r="BCD374" s="333"/>
      <c r="BCE374" s="333"/>
      <c r="BCF374" s="223"/>
      <c r="BCG374" s="418"/>
      <c r="BCH374" s="418"/>
      <c r="BCI374" s="331"/>
      <c r="BCJ374" s="332"/>
      <c r="BCK374" s="418"/>
      <c r="BCL374" s="223"/>
      <c r="BCM374" s="223"/>
      <c r="BCN374" s="333"/>
      <c r="BCO374" s="333"/>
      <c r="BCP374" s="223"/>
      <c r="BCQ374" s="418"/>
      <c r="BCR374" s="418"/>
      <c r="BCS374" s="331"/>
      <c r="BCT374" s="332"/>
      <c r="BCU374" s="418"/>
      <c r="BCV374" s="223"/>
      <c r="BCW374" s="223"/>
      <c r="BCX374" s="333"/>
      <c r="BCY374" s="333"/>
      <c r="BCZ374" s="223"/>
      <c r="BDA374" s="418"/>
      <c r="BDB374" s="418"/>
      <c r="BDC374" s="331"/>
      <c r="BDD374" s="332"/>
      <c r="BDE374" s="418"/>
      <c r="BDF374" s="223"/>
      <c r="BDG374" s="223"/>
      <c r="BDH374" s="333"/>
      <c r="BDI374" s="333"/>
      <c r="BDJ374" s="223"/>
      <c r="BDK374" s="418"/>
      <c r="BDL374" s="418"/>
      <c r="BDM374" s="331"/>
      <c r="BDN374" s="332"/>
      <c r="BDO374" s="418"/>
      <c r="BDP374" s="223"/>
      <c r="BDQ374" s="223"/>
      <c r="BDR374" s="333"/>
      <c r="BDS374" s="333"/>
      <c r="BDT374" s="223"/>
      <c r="BDU374" s="418"/>
      <c r="BDV374" s="418"/>
      <c r="BDW374" s="331"/>
      <c r="BDX374" s="332"/>
      <c r="BDY374" s="418"/>
      <c r="BDZ374" s="223"/>
      <c r="BEA374" s="223"/>
      <c r="BEB374" s="333"/>
      <c r="BEC374" s="333"/>
      <c r="BED374" s="223"/>
      <c r="BEE374" s="418"/>
      <c r="BEF374" s="418"/>
      <c r="BEG374" s="331"/>
      <c r="BEH374" s="332"/>
      <c r="BEI374" s="418"/>
      <c r="BEJ374" s="223"/>
      <c r="BEK374" s="223"/>
      <c r="BEL374" s="333"/>
      <c r="BEM374" s="333"/>
      <c r="BEN374" s="223"/>
      <c r="BEO374" s="418"/>
      <c r="BEP374" s="418"/>
      <c r="BEQ374" s="331"/>
      <c r="BER374" s="332"/>
      <c r="BES374" s="418"/>
      <c r="BET374" s="223"/>
      <c r="BEU374" s="223"/>
      <c r="BEV374" s="333"/>
      <c r="BEW374" s="333"/>
      <c r="BEX374" s="223"/>
      <c r="BEY374" s="418"/>
      <c r="BEZ374" s="418"/>
      <c r="BFA374" s="331"/>
      <c r="BFB374" s="332"/>
      <c r="BFC374" s="418"/>
      <c r="BFD374" s="223"/>
      <c r="BFE374" s="223"/>
      <c r="BFF374" s="333"/>
      <c r="BFG374" s="333"/>
      <c r="BFH374" s="223"/>
      <c r="BFI374" s="418"/>
      <c r="BFJ374" s="418"/>
      <c r="BFK374" s="331"/>
      <c r="BFL374" s="332"/>
      <c r="BFM374" s="418"/>
      <c r="BFN374" s="223"/>
      <c r="BFO374" s="223"/>
      <c r="BFP374" s="333"/>
      <c r="BFQ374" s="333"/>
      <c r="BFR374" s="223"/>
      <c r="BFS374" s="418"/>
      <c r="BFT374" s="418"/>
      <c r="BFU374" s="331"/>
      <c r="BFV374" s="332"/>
      <c r="BFW374" s="418"/>
      <c r="BFX374" s="223"/>
      <c r="BFY374" s="223"/>
      <c r="BFZ374" s="333"/>
      <c r="BGA374" s="333"/>
      <c r="BGB374" s="223"/>
      <c r="BGC374" s="418"/>
      <c r="BGD374" s="418"/>
      <c r="BGE374" s="331"/>
      <c r="BGF374" s="332"/>
      <c r="BGG374" s="418"/>
      <c r="BGH374" s="223"/>
      <c r="BGI374" s="223"/>
      <c r="BGJ374" s="333"/>
      <c r="BGK374" s="333"/>
      <c r="BGL374" s="223"/>
      <c r="BGM374" s="418"/>
      <c r="BGN374" s="418"/>
      <c r="BGO374" s="331"/>
      <c r="BGP374" s="332"/>
      <c r="BGQ374" s="418"/>
      <c r="BGR374" s="223"/>
      <c r="BGS374" s="223"/>
      <c r="BGT374" s="333"/>
      <c r="BGU374" s="333"/>
      <c r="BGV374" s="223"/>
      <c r="BGW374" s="418"/>
      <c r="BGX374" s="418"/>
      <c r="BGY374" s="331"/>
      <c r="BGZ374" s="332"/>
      <c r="BHA374" s="418"/>
      <c r="BHB374" s="223"/>
      <c r="BHC374" s="223"/>
      <c r="BHD374" s="333"/>
      <c r="BHE374" s="333"/>
      <c r="BHF374" s="223"/>
      <c r="BHG374" s="418"/>
      <c r="BHH374" s="418"/>
      <c r="BHI374" s="331"/>
      <c r="BHJ374" s="332"/>
      <c r="BHK374" s="418"/>
      <c r="BHL374" s="223"/>
      <c r="BHM374" s="223"/>
      <c r="BHN374" s="333"/>
      <c r="BHO374" s="333"/>
      <c r="BHP374" s="223"/>
      <c r="BHQ374" s="418"/>
      <c r="BHR374" s="418"/>
      <c r="BHS374" s="331"/>
      <c r="BHT374" s="332"/>
      <c r="BHU374" s="418"/>
      <c r="BHV374" s="223"/>
      <c r="BHW374" s="223"/>
      <c r="BHX374" s="333"/>
      <c r="BHY374" s="333"/>
      <c r="BHZ374" s="223"/>
      <c r="BIA374" s="418"/>
      <c r="BIB374" s="418"/>
      <c r="BIC374" s="331"/>
      <c r="BID374" s="332"/>
      <c r="BIE374" s="418"/>
      <c r="BIF374" s="223"/>
      <c r="BIG374" s="223"/>
      <c r="BIH374" s="333"/>
      <c r="BII374" s="333"/>
      <c r="BIJ374" s="223"/>
      <c r="BIK374" s="418"/>
      <c r="BIL374" s="418"/>
      <c r="BIM374" s="331"/>
      <c r="BIN374" s="332"/>
      <c r="BIO374" s="418"/>
      <c r="BIP374" s="223"/>
      <c r="BIQ374" s="223"/>
      <c r="BIR374" s="333"/>
      <c r="BIS374" s="333"/>
      <c r="BIT374" s="223"/>
      <c r="BIU374" s="418"/>
      <c r="BIV374" s="418"/>
      <c r="BIW374" s="331"/>
      <c r="BIX374" s="332"/>
      <c r="BIY374" s="418"/>
      <c r="BIZ374" s="223"/>
      <c r="BJA374" s="223"/>
      <c r="BJB374" s="333"/>
      <c r="BJC374" s="333"/>
      <c r="BJD374" s="223"/>
      <c r="BJE374" s="418"/>
      <c r="BJF374" s="418"/>
      <c r="BJG374" s="331"/>
      <c r="BJH374" s="332"/>
      <c r="BJI374" s="418"/>
      <c r="BJJ374" s="223"/>
      <c r="BJK374" s="223"/>
      <c r="BJL374" s="333"/>
      <c r="BJM374" s="333"/>
      <c r="BJN374" s="223"/>
      <c r="BJO374" s="418"/>
      <c r="BJP374" s="418"/>
      <c r="BJQ374" s="331"/>
      <c r="BJR374" s="332"/>
      <c r="BJS374" s="418"/>
      <c r="BJT374" s="223"/>
      <c r="BJU374" s="223"/>
      <c r="BJV374" s="333"/>
      <c r="BJW374" s="333"/>
      <c r="BJX374" s="223"/>
      <c r="BJY374" s="418"/>
      <c r="BJZ374" s="418"/>
      <c r="BKA374" s="331"/>
      <c r="BKB374" s="332"/>
      <c r="BKC374" s="418"/>
      <c r="BKD374" s="223"/>
      <c r="BKE374" s="223"/>
      <c r="BKF374" s="333"/>
      <c r="BKG374" s="333"/>
      <c r="BKH374" s="223"/>
      <c r="BKI374" s="418"/>
      <c r="BKJ374" s="418"/>
      <c r="BKK374" s="331"/>
      <c r="BKL374" s="332"/>
      <c r="BKM374" s="418"/>
      <c r="BKN374" s="223"/>
      <c r="BKO374" s="223"/>
      <c r="BKP374" s="333"/>
      <c r="BKQ374" s="333"/>
      <c r="BKR374" s="223"/>
      <c r="BKS374" s="418"/>
      <c r="BKT374" s="418"/>
      <c r="BKU374" s="331"/>
      <c r="BKV374" s="332"/>
      <c r="BKW374" s="418"/>
      <c r="BKX374" s="223"/>
      <c r="BKY374" s="223"/>
      <c r="BKZ374" s="333"/>
      <c r="BLA374" s="333"/>
      <c r="BLB374" s="223"/>
      <c r="BLC374" s="418"/>
      <c r="BLD374" s="418"/>
      <c r="BLE374" s="331"/>
      <c r="BLF374" s="332"/>
      <c r="BLG374" s="418"/>
      <c r="BLH374" s="223"/>
      <c r="BLI374" s="223"/>
      <c r="BLJ374" s="333"/>
      <c r="BLK374" s="333"/>
      <c r="BLL374" s="223"/>
      <c r="BLM374" s="418"/>
      <c r="BLN374" s="418"/>
      <c r="BLO374" s="331"/>
      <c r="BLP374" s="332"/>
      <c r="BLQ374" s="418"/>
      <c r="BLR374" s="223"/>
      <c r="BLS374" s="223"/>
      <c r="BLT374" s="333"/>
      <c r="BLU374" s="333"/>
      <c r="BLV374" s="223"/>
      <c r="BLW374" s="418"/>
      <c r="BLX374" s="418"/>
      <c r="BLY374" s="331"/>
      <c r="BLZ374" s="332"/>
      <c r="BMA374" s="418"/>
      <c r="BMB374" s="223"/>
      <c r="BMC374" s="223"/>
      <c r="BMD374" s="333"/>
      <c r="BME374" s="333"/>
      <c r="BMF374" s="223"/>
      <c r="BMG374" s="418"/>
      <c r="BMH374" s="418"/>
      <c r="BMI374" s="331"/>
      <c r="BMJ374" s="332"/>
      <c r="BMK374" s="418"/>
      <c r="BML374" s="223"/>
      <c r="BMM374" s="223"/>
      <c r="BMN374" s="333"/>
      <c r="BMO374" s="333"/>
      <c r="BMP374" s="223"/>
      <c r="BMQ374" s="418"/>
      <c r="BMR374" s="418"/>
      <c r="BMS374" s="331"/>
      <c r="BMT374" s="332"/>
      <c r="BMU374" s="418"/>
      <c r="BMV374" s="223"/>
      <c r="BMW374" s="223"/>
      <c r="BMX374" s="333"/>
      <c r="BMY374" s="333"/>
      <c r="BMZ374" s="223"/>
      <c r="BNA374" s="418"/>
      <c r="BNB374" s="418"/>
      <c r="BNC374" s="331"/>
      <c r="BND374" s="332"/>
      <c r="BNE374" s="418"/>
      <c r="BNF374" s="223"/>
      <c r="BNG374" s="223"/>
      <c r="BNH374" s="333"/>
      <c r="BNI374" s="333"/>
      <c r="BNJ374" s="223"/>
      <c r="BNK374" s="418"/>
      <c r="BNL374" s="418"/>
      <c r="BNM374" s="331"/>
      <c r="BNN374" s="332"/>
      <c r="BNO374" s="418"/>
      <c r="BNP374" s="223"/>
      <c r="BNQ374" s="223"/>
      <c r="BNR374" s="333"/>
      <c r="BNS374" s="333"/>
      <c r="BNT374" s="223"/>
      <c r="BNU374" s="418"/>
      <c r="BNV374" s="418"/>
      <c r="BNW374" s="331"/>
      <c r="BNX374" s="332"/>
      <c r="BNY374" s="418"/>
      <c r="BNZ374" s="223"/>
      <c r="BOA374" s="223"/>
      <c r="BOB374" s="333"/>
      <c r="BOC374" s="333"/>
      <c r="BOD374" s="223"/>
      <c r="BOE374" s="418"/>
      <c r="BOF374" s="418"/>
      <c r="BOG374" s="331"/>
      <c r="BOH374" s="332"/>
      <c r="BOI374" s="418"/>
      <c r="BOJ374" s="223"/>
      <c r="BOK374" s="223"/>
      <c r="BOL374" s="333"/>
      <c r="BOM374" s="333"/>
      <c r="BON374" s="223"/>
      <c r="BOO374" s="418"/>
      <c r="BOP374" s="418"/>
      <c r="BOQ374" s="331"/>
      <c r="BOR374" s="332"/>
      <c r="BOS374" s="418"/>
      <c r="BOT374" s="223"/>
      <c r="BOU374" s="223"/>
      <c r="BOV374" s="333"/>
      <c r="BOW374" s="333"/>
      <c r="BOX374" s="223"/>
      <c r="BOY374" s="418"/>
      <c r="BOZ374" s="418"/>
      <c r="BPA374" s="331"/>
      <c r="BPB374" s="332"/>
      <c r="BPC374" s="418"/>
      <c r="BPD374" s="223"/>
      <c r="BPE374" s="223"/>
      <c r="BPF374" s="333"/>
      <c r="BPG374" s="333"/>
      <c r="BPH374" s="223"/>
      <c r="BPI374" s="418"/>
      <c r="BPJ374" s="418"/>
      <c r="BPK374" s="331"/>
      <c r="BPL374" s="332"/>
      <c r="BPM374" s="418"/>
      <c r="BPN374" s="223"/>
      <c r="BPO374" s="223"/>
      <c r="BPP374" s="333"/>
      <c r="BPQ374" s="333"/>
      <c r="BPR374" s="223"/>
      <c r="BPS374" s="418"/>
      <c r="BPT374" s="418"/>
      <c r="BPU374" s="331"/>
      <c r="BPV374" s="332"/>
      <c r="BPW374" s="418"/>
      <c r="BPX374" s="223"/>
      <c r="BPY374" s="223"/>
      <c r="BPZ374" s="333"/>
      <c r="BQA374" s="333"/>
      <c r="BQB374" s="223"/>
      <c r="BQC374" s="418"/>
      <c r="BQD374" s="418"/>
      <c r="BQE374" s="331"/>
      <c r="BQF374" s="332"/>
      <c r="BQG374" s="418"/>
      <c r="BQH374" s="223"/>
      <c r="BQI374" s="223"/>
      <c r="BQJ374" s="333"/>
      <c r="BQK374" s="333"/>
      <c r="BQL374" s="223"/>
      <c r="BQM374" s="418"/>
      <c r="BQN374" s="418"/>
      <c r="BQO374" s="331"/>
      <c r="BQP374" s="332"/>
      <c r="BQQ374" s="418"/>
      <c r="BQR374" s="223"/>
      <c r="BQS374" s="223"/>
      <c r="BQT374" s="333"/>
      <c r="BQU374" s="333"/>
      <c r="BQV374" s="223"/>
      <c r="BQW374" s="418"/>
      <c r="BQX374" s="418"/>
      <c r="BQY374" s="331"/>
      <c r="BQZ374" s="332"/>
      <c r="BRA374" s="418"/>
      <c r="BRB374" s="223"/>
      <c r="BRC374" s="223"/>
      <c r="BRD374" s="333"/>
      <c r="BRE374" s="333"/>
      <c r="BRF374" s="223"/>
      <c r="BRG374" s="418"/>
      <c r="BRH374" s="418"/>
      <c r="BRI374" s="331"/>
      <c r="BRJ374" s="332"/>
      <c r="BRK374" s="418"/>
      <c r="BRL374" s="223"/>
      <c r="BRM374" s="223"/>
      <c r="BRN374" s="333"/>
      <c r="BRO374" s="333"/>
      <c r="BRP374" s="223"/>
      <c r="BRQ374" s="418"/>
      <c r="BRR374" s="418"/>
      <c r="BRS374" s="331"/>
      <c r="BRT374" s="332"/>
      <c r="BRU374" s="418"/>
      <c r="BRV374" s="223"/>
      <c r="BRW374" s="223"/>
      <c r="BRX374" s="333"/>
      <c r="BRY374" s="333"/>
      <c r="BRZ374" s="223"/>
      <c r="BSA374" s="418"/>
      <c r="BSB374" s="418"/>
      <c r="BSC374" s="331"/>
      <c r="BSD374" s="332"/>
      <c r="BSE374" s="418"/>
      <c r="BSF374" s="223"/>
      <c r="BSG374" s="223"/>
      <c r="BSH374" s="333"/>
      <c r="BSI374" s="333"/>
      <c r="BSJ374" s="223"/>
      <c r="BSK374" s="418"/>
      <c r="BSL374" s="418"/>
      <c r="BSM374" s="331"/>
      <c r="BSN374" s="332"/>
      <c r="BSO374" s="418"/>
      <c r="BSP374" s="223"/>
      <c r="BSQ374" s="223"/>
      <c r="BSR374" s="333"/>
      <c r="BSS374" s="333"/>
      <c r="BST374" s="223"/>
      <c r="BSU374" s="418"/>
      <c r="BSV374" s="418"/>
      <c r="BSW374" s="331"/>
      <c r="BSX374" s="332"/>
      <c r="BSY374" s="418"/>
      <c r="BSZ374" s="223"/>
      <c r="BTA374" s="223"/>
      <c r="BTB374" s="333"/>
      <c r="BTC374" s="333"/>
      <c r="BTD374" s="223"/>
      <c r="BTE374" s="418"/>
      <c r="BTF374" s="418"/>
      <c r="BTG374" s="331"/>
      <c r="BTH374" s="332"/>
      <c r="BTI374" s="418"/>
      <c r="BTJ374" s="223"/>
      <c r="BTK374" s="223"/>
      <c r="BTL374" s="333"/>
      <c r="BTM374" s="333"/>
      <c r="BTN374" s="223"/>
      <c r="BTO374" s="418"/>
      <c r="BTP374" s="418"/>
      <c r="BTQ374" s="331"/>
      <c r="BTR374" s="332"/>
      <c r="BTS374" s="418"/>
      <c r="BTT374" s="223"/>
      <c r="BTU374" s="223"/>
      <c r="BTV374" s="333"/>
      <c r="BTW374" s="333"/>
      <c r="BTX374" s="223"/>
      <c r="BTY374" s="418"/>
      <c r="BTZ374" s="418"/>
      <c r="BUA374" s="331"/>
      <c r="BUB374" s="332"/>
      <c r="BUC374" s="418"/>
      <c r="BUD374" s="223"/>
      <c r="BUE374" s="223"/>
      <c r="BUF374" s="333"/>
      <c r="BUG374" s="333"/>
      <c r="BUH374" s="223"/>
      <c r="BUI374" s="418"/>
      <c r="BUJ374" s="418"/>
      <c r="BUK374" s="331"/>
      <c r="BUL374" s="332"/>
      <c r="BUM374" s="418"/>
      <c r="BUN374" s="223"/>
      <c r="BUO374" s="223"/>
      <c r="BUP374" s="333"/>
      <c r="BUQ374" s="333"/>
      <c r="BUR374" s="223"/>
      <c r="BUS374" s="418"/>
      <c r="BUT374" s="418"/>
      <c r="BUU374" s="331"/>
      <c r="BUV374" s="332"/>
      <c r="BUW374" s="418"/>
      <c r="BUX374" s="223"/>
      <c r="BUY374" s="223"/>
      <c r="BUZ374" s="333"/>
      <c r="BVA374" s="333"/>
      <c r="BVB374" s="223"/>
      <c r="BVC374" s="418"/>
      <c r="BVD374" s="418"/>
      <c r="BVE374" s="331"/>
      <c r="BVF374" s="332"/>
      <c r="BVG374" s="418"/>
      <c r="BVH374" s="223"/>
      <c r="BVI374" s="223"/>
      <c r="BVJ374" s="333"/>
      <c r="BVK374" s="333"/>
      <c r="BVL374" s="223"/>
      <c r="BVM374" s="418"/>
      <c r="BVN374" s="418"/>
      <c r="BVO374" s="331"/>
      <c r="BVP374" s="332"/>
      <c r="BVQ374" s="418"/>
      <c r="BVR374" s="223"/>
      <c r="BVS374" s="223"/>
      <c r="BVT374" s="333"/>
      <c r="BVU374" s="333"/>
      <c r="BVV374" s="223"/>
      <c r="BVW374" s="418"/>
      <c r="BVX374" s="418"/>
      <c r="BVY374" s="331"/>
      <c r="BVZ374" s="332"/>
      <c r="BWA374" s="418"/>
      <c r="BWB374" s="223"/>
      <c r="BWC374" s="223"/>
      <c r="BWD374" s="333"/>
      <c r="BWE374" s="333"/>
      <c r="BWF374" s="223"/>
      <c r="BWG374" s="418"/>
      <c r="BWH374" s="418"/>
      <c r="BWI374" s="331"/>
      <c r="BWJ374" s="332"/>
      <c r="BWK374" s="418"/>
      <c r="BWL374" s="223"/>
      <c r="BWM374" s="223"/>
      <c r="BWN374" s="333"/>
      <c r="BWO374" s="333"/>
      <c r="BWP374" s="223"/>
      <c r="BWQ374" s="418"/>
      <c r="BWR374" s="418"/>
      <c r="BWS374" s="331"/>
      <c r="BWT374" s="332"/>
      <c r="BWU374" s="418"/>
      <c r="BWV374" s="223"/>
      <c r="BWW374" s="223"/>
      <c r="BWX374" s="333"/>
      <c r="BWY374" s="333"/>
      <c r="BWZ374" s="223"/>
      <c r="BXA374" s="418"/>
      <c r="BXB374" s="418"/>
      <c r="BXC374" s="331"/>
      <c r="BXD374" s="332"/>
      <c r="BXE374" s="418"/>
      <c r="BXF374" s="223"/>
      <c r="BXG374" s="223"/>
      <c r="BXH374" s="333"/>
      <c r="BXI374" s="333"/>
      <c r="BXJ374" s="223"/>
      <c r="BXK374" s="418"/>
      <c r="BXL374" s="418"/>
      <c r="BXM374" s="331"/>
      <c r="BXN374" s="332"/>
      <c r="BXO374" s="418"/>
      <c r="BXP374" s="223"/>
      <c r="BXQ374" s="223"/>
      <c r="BXR374" s="333"/>
      <c r="BXS374" s="333"/>
      <c r="BXT374" s="223"/>
      <c r="BXU374" s="418"/>
      <c r="BXV374" s="418"/>
      <c r="BXW374" s="331"/>
      <c r="BXX374" s="332"/>
      <c r="BXY374" s="418"/>
      <c r="BXZ374" s="223"/>
      <c r="BYA374" s="223"/>
      <c r="BYB374" s="333"/>
      <c r="BYC374" s="333"/>
      <c r="BYD374" s="223"/>
      <c r="BYE374" s="418"/>
      <c r="BYF374" s="418"/>
      <c r="BYG374" s="331"/>
      <c r="BYH374" s="332"/>
      <c r="BYI374" s="418"/>
      <c r="BYJ374" s="223"/>
      <c r="BYK374" s="223"/>
      <c r="BYL374" s="333"/>
      <c r="BYM374" s="333"/>
      <c r="BYN374" s="223"/>
      <c r="BYO374" s="418"/>
      <c r="BYP374" s="418"/>
      <c r="BYQ374" s="331"/>
      <c r="BYR374" s="332"/>
      <c r="BYS374" s="418"/>
      <c r="BYT374" s="223"/>
      <c r="BYU374" s="223"/>
      <c r="BYV374" s="333"/>
      <c r="BYW374" s="333"/>
      <c r="BYX374" s="223"/>
      <c r="BYY374" s="418"/>
      <c r="BYZ374" s="418"/>
      <c r="BZA374" s="331"/>
      <c r="BZB374" s="332"/>
      <c r="BZC374" s="418"/>
      <c r="BZD374" s="223"/>
      <c r="BZE374" s="223"/>
      <c r="BZF374" s="333"/>
      <c r="BZG374" s="333"/>
      <c r="BZH374" s="223"/>
      <c r="BZI374" s="418"/>
      <c r="BZJ374" s="418"/>
      <c r="BZK374" s="331"/>
      <c r="BZL374" s="332"/>
      <c r="BZM374" s="418"/>
      <c r="BZN374" s="223"/>
      <c r="BZO374" s="223"/>
      <c r="BZP374" s="333"/>
      <c r="BZQ374" s="333"/>
      <c r="BZR374" s="223"/>
      <c r="BZS374" s="418"/>
      <c r="BZT374" s="418"/>
      <c r="BZU374" s="331"/>
      <c r="BZV374" s="332"/>
      <c r="BZW374" s="418"/>
      <c r="BZX374" s="223"/>
      <c r="BZY374" s="223"/>
      <c r="BZZ374" s="333"/>
      <c r="CAA374" s="333"/>
      <c r="CAB374" s="223"/>
      <c r="CAC374" s="418"/>
      <c r="CAD374" s="418"/>
      <c r="CAE374" s="331"/>
      <c r="CAF374" s="332"/>
      <c r="CAG374" s="418"/>
      <c r="CAH374" s="223"/>
      <c r="CAI374" s="223"/>
      <c r="CAJ374" s="333"/>
      <c r="CAK374" s="333"/>
      <c r="CAL374" s="223"/>
      <c r="CAM374" s="418"/>
      <c r="CAN374" s="418"/>
      <c r="CAO374" s="331"/>
      <c r="CAP374" s="332"/>
      <c r="CAQ374" s="418"/>
      <c r="CAR374" s="223"/>
      <c r="CAS374" s="223"/>
      <c r="CAT374" s="333"/>
      <c r="CAU374" s="333"/>
      <c r="CAV374" s="223"/>
      <c r="CAW374" s="418"/>
      <c r="CAX374" s="418"/>
      <c r="CAY374" s="331"/>
      <c r="CAZ374" s="332"/>
      <c r="CBA374" s="418"/>
      <c r="CBB374" s="223"/>
      <c r="CBC374" s="223"/>
      <c r="CBD374" s="333"/>
      <c r="CBE374" s="333"/>
      <c r="CBF374" s="223"/>
      <c r="CBG374" s="418"/>
      <c r="CBH374" s="418"/>
      <c r="CBI374" s="331"/>
      <c r="CBJ374" s="332"/>
      <c r="CBK374" s="418"/>
      <c r="CBL374" s="223"/>
      <c r="CBM374" s="223"/>
      <c r="CBN374" s="333"/>
      <c r="CBO374" s="333"/>
      <c r="CBP374" s="223"/>
      <c r="CBQ374" s="418"/>
      <c r="CBR374" s="418"/>
      <c r="CBS374" s="331"/>
      <c r="CBT374" s="332"/>
      <c r="CBU374" s="418"/>
      <c r="CBV374" s="223"/>
      <c r="CBW374" s="223"/>
      <c r="CBX374" s="333"/>
      <c r="CBY374" s="333"/>
      <c r="CBZ374" s="223"/>
      <c r="CCA374" s="418"/>
      <c r="CCB374" s="418"/>
      <c r="CCC374" s="331"/>
      <c r="CCD374" s="332"/>
      <c r="CCE374" s="418"/>
      <c r="CCF374" s="223"/>
      <c r="CCG374" s="223"/>
      <c r="CCH374" s="333"/>
      <c r="CCI374" s="333"/>
      <c r="CCJ374" s="223"/>
      <c r="CCK374" s="418"/>
      <c r="CCL374" s="418"/>
      <c r="CCM374" s="331"/>
      <c r="CCN374" s="332"/>
      <c r="CCO374" s="418"/>
      <c r="CCP374" s="223"/>
      <c r="CCQ374" s="223"/>
      <c r="CCR374" s="333"/>
      <c r="CCS374" s="333"/>
      <c r="CCT374" s="223"/>
      <c r="CCU374" s="418"/>
      <c r="CCV374" s="418"/>
      <c r="CCW374" s="331"/>
      <c r="CCX374" s="332"/>
      <c r="CCY374" s="418"/>
      <c r="CCZ374" s="223"/>
      <c r="CDA374" s="223"/>
      <c r="CDB374" s="333"/>
      <c r="CDC374" s="333"/>
      <c r="CDD374" s="223"/>
      <c r="CDE374" s="418"/>
      <c r="CDF374" s="418"/>
      <c r="CDG374" s="331"/>
      <c r="CDH374" s="332"/>
      <c r="CDI374" s="418"/>
      <c r="CDJ374" s="223"/>
      <c r="CDK374" s="223"/>
      <c r="CDL374" s="333"/>
      <c r="CDM374" s="333"/>
      <c r="CDN374" s="223"/>
      <c r="CDO374" s="418"/>
      <c r="CDP374" s="418"/>
      <c r="CDQ374" s="331"/>
      <c r="CDR374" s="332"/>
      <c r="CDS374" s="418"/>
      <c r="CDT374" s="223"/>
      <c r="CDU374" s="223"/>
      <c r="CDV374" s="333"/>
      <c r="CDW374" s="333"/>
      <c r="CDX374" s="223"/>
      <c r="CDY374" s="418"/>
      <c r="CDZ374" s="418"/>
      <c r="CEA374" s="331"/>
      <c r="CEB374" s="332"/>
      <c r="CEC374" s="418"/>
      <c r="CED374" s="223"/>
      <c r="CEE374" s="223"/>
      <c r="CEF374" s="333"/>
      <c r="CEG374" s="333"/>
      <c r="CEH374" s="223"/>
      <c r="CEI374" s="418"/>
      <c r="CEJ374" s="418"/>
      <c r="CEK374" s="331"/>
      <c r="CEL374" s="332"/>
      <c r="CEM374" s="418"/>
      <c r="CEN374" s="223"/>
      <c r="CEO374" s="223"/>
      <c r="CEP374" s="333"/>
      <c r="CEQ374" s="333"/>
      <c r="CER374" s="223"/>
      <c r="CES374" s="418"/>
      <c r="CET374" s="418"/>
      <c r="CEU374" s="331"/>
      <c r="CEV374" s="332"/>
      <c r="CEW374" s="418"/>
      <c r="CEX374" s="223"/>
      <c r="CEY374" s="223"/>
      <c r="CEZ374" s="333"/>
      <c r="CFA374" s="333"/>
      <c r="CFB374" s="223"/>
      <c r="CFC374" s="418"/>
      <c r="CFD374" s="418"/>
      <c r="CFE374" s="331"/>
      <c r="CFF374" s="332"/>
      <c r="CFG374" s="418"/>
      <c r="CFH374" s="223"/>
      <c r="CFI374" s="223"/>
      <c r="CFJ374" s="333"/>
      <c r="CFK374" s="333"/>
      <c r="CFL374" s="223"/>
      <c r="CFM374" s="418"/>
      <c r="CFN374" s="418"/>
      <c r="CFO374" s="331"/>
      <c r="CFP374" s="332"/>
      <c r="CFQ374" s="418"/>
      <c r="CFR374" s="223"/>
      <c r="CFS374" s="223"/>
      <c r="CFT374" s="333"/>
      <c r="CFU374" s="333"/>
      <c r="CFV374" s="223"/>
      <c r="CFW374" s="418"/>
      <c r="CFX374" s="418"/>
      <c r="CFY374" s="331"/>
      <c r="CFZ374" s="332"/>
      <c r="CGA374" s="418"/>
      <c r="CGB374" s="223"/>
      <c r="CGC374" s="223"/>
      <c r="CGD374" s="333"/>
      <c r="CGE374" s="333"/>
      <c r="CGF374" s="223"/>
      <c r="CGG374" s="418"/>
      <c r="CGH374" s="418"/>
      <c r="CGI374" s="331"/>
      <c r="CGJ374" s="332"/>
      <c r="CGK374" s="418"/>
      <c r="CGL374" s="223"/>
      <c r="CGM374" s="223"/>
      <c r="CGN374" s="333"/>
      <c r="CGO374" s="333"/>
      <c r="CGP374" s="223"/>
      <c r="CGQ374" s="418"/>
      <c r="CGR374" s="418"/>
      <c r="CGS374" s="331"/>
      <c r="CGT374" s="332"/>
      <c r="CGU374" s="418"/>
      <c r="CGV374" s="223"/>
      <c r="CGW374" s="223"/>
      <c r="CGX374" s="333"/>
      <c r="CGY374" s="333"/>
      <c r="CGZ374" s="223"/>
      <c r="CHA374" s="418"/>
      <c r="CHB374" s="418"/>
      <c r="CHC374" s="331"/>
      <c r="CHD374" s="332"/>
      <c r="CHE374" s="418"/>
      <c r="CHF374" s="223"/>
      <c r="CHG374" s="223"/>
      <c r="CHH374" s="333"/>
      <c r="CHI374" s="333"/>
      <c r="CHJ374" s="223"/>
      <c r="CHK374" s="418"/>
      <c r="CHL374" s="418"/>
      <c r="CHM374" s="331"/>
      <c r="CHN374" s="332"/>
      <c r="CHO374" s="418"/>
      <c r="CHP374" s="223"/>
      <c r="CHQ374" s="223"/>
      <c r="CHR374" s="333"/>
      <c r="CHS374" s="333"/>
      <c r="CHT374" s="223"/>
      <c r="CHU374" s="418"/>
      <c r="CHV374" s="418"/>
      <c r="CHW374" s="331"/>
      <c r="CHX374" s="332"/>
      <c r="CHY374" s="418"/>
      <c r="CHZ374" s="223"/>
      <c r="CIA374" s="223"/>
      <c r="CIB374" s="333"/>
      <c r="CIC374" s="333"/>
      <c r="CID374" s="223"/>
      <c r="CIE374" s="418"/>
      <c r="CIF374" s="418"/>
      <c r="CIG374" s="331"/>
      <c r="CIH374" s="332"/>
      <c r="CII374" s="418"/>
      <c r="CIJ374" s="223"/>
      <c r="CIK374" s="223"/>
      <c r="CIL374" s="333"/>
      <c r="CIM374" s="333"/>
      <c r="CIN374" s="223"/>
      <c r="CIO374" s="418"/>
      <c r="CIP374" s="418"/>
      <c r="CIQ374" s="331"/>
      <c r="CIR374" s="332"/>
      <c r="CIS374" s="418"/>
      <c r="CIT374" s="223"/>
      <c r="CIU374" s="223"/>
      <c r="CIV374" s="333"/>
      <c r="CIW374" s="333"/>
      <c r="CIX374" s="223"/>
      <c r="CIY374" s="418"/>
      <c r="CIZ374" s="418"/>
      <c r="CJA374" s="331"/>
      <c r="CJB374" s="332"/>
      <c r="CJC374" s="418"/>
      <c r="CJD374" s="223"/>
      <c r="CJE374" s="223"/>
      <c r="CJF374" s="333"/>
      <c r="CJG374" s="333"/>
      <c r="CJH374" s="223"/>
      <c r="CJI374" s="418"/>
      <c r="CJJ374" s="418"/>
      <c r="CJK374" s="331"/>
      <c r="CJL374" s="332"/>
      <c r="CJM374" s="418"/>
      <c r="CJN374" s="223"/>
      <c r="CJO374" s="223"/>
      <c r="CJP374" s="333"/>
      <c r="CJQ374" s="333"/>
      <c r="CJR374" s="223"/>
      <c r="CJS374" s="418"/>
      <c r="CJT374" s="418"/>
      <c r="CJU374" s="331"/>
      <c r="CJV374" s="332"/>
      <c r="CJW374" s="418"/>
      <c r="CJX374" s="223"/>
      <c r="CJY374" s="223"/>
      <c r="CJZ374" s="333"/>
      <c r="CKA374" s="333"/>
      <c r="CKB374" s="223"/>
      <c r="CKC374" s="418"/>
      <c r="CKD374" s="418"/>
      <c r="CKE374" s="331"/>
      <c r="CKF374" s="332"/>
      <c r="CKG374" s="418"/>
      <c r="CKH374" s="223"/>
      <c r="CKI374" s="223"/>
      <c r="CKJ374" s="333"/>
      <c r="CKK374" s="333"/>
      <c r="CKL374" s="223"/>
      <c r="CKM374" s="418"/>
      <c r="CKN374" s="418"/>
      <c r="CKO374" s="331"/>
      <c r="CKP374" s="332"/>
      <c r="CKQ374" s="418"/>
      <c r="CKR374" s="223"/>
      <c r="CKS374" s="223"/>
      <c r="CKT374" s="333"/>
      <c r="CKU374" s="333"/>
      <c r="CKV374" s="223"/>
      <c r="CKW374" s="418"/>
      <c r="CKX374" s="418"/>
      <c r="CKY374" s="331"/>
      <c r="CKZ374" s="332"/>
      <c r="CLA374" s="418"/>
      <c r="CLB374" s="223"/>
      <c r="CLC374" s="223"/>
      <c r="CLD374" s="333"/>
      <c r="CLE374" s="333"/>
      <c r="CLF374" s="223"/>
      <c r="CLG374" s="418"/>
      <c r="CLH374" s="418"/>
      <c r="CLI374" s="331"/>
      <c r="CLJ374" s="332"/>
      <c r="CLK374" s="418"/>
      <c r="CLL374" s="223"/>
      <c r="CLM374" s="223"/>
      <c r="CLN374" s="333"/>
      <c r="CLO374" s="333"/>
      <c r="CLP374" s="223"/>
      <c r="CLQ374" s="418"/>
      <c r="CLR374" s="418"/>
      <c r="CLS374" s="331"/>
      <c r="CLT374" s="332"/>
      <c r="CLU374" s="418"/>
      <c r="CLV374" s="223"/>
      <c r="CLW374" s="223"/>
      <c r="CLX374" s="333"/>
      <c r="CLY374" s="333"/>
      <c r="CLZ374" s="223"/>
      <c r="CMA374" s="418"/>
      <c r="CMB374" s="418"/>
      <c r="CMC374" s="331"/>
      <c r="CMD374" s="332"/>
      <c r="CME374" s="418"/>
      <c r="CMF374" s="223"/>
      <c r="CMG374" s="223"/>
      <c r="CMH374" s="333"/>
      <c r="CMI374" s="333"/>
      <c r="CMJ374" s="223"/>
      <c r="CMK374" s="418"/>
      <c r="CML374" s="418"/>
      <c r="CMM374" s="331"/>
      <c r="CMN374" s="332"/>
      <c r="CMO374" s="418"/>
      <c r="CMP374" s="223"/>
      <c r="CMQ374" s="223"/>
      <c r="CMR374" s="333"/>
      <c r="CMS374" s="333"/>
      <c r="CMT374" s="223"/>
      <c r="CMU374" s="418"/>
      <c r="CMV374" s="418"/>
      <c r="CMW374" s="331"/>
      <c r="CMX374" s="332"/>
      <c r="CMY374" s="418"/>
      <c r="CMZ374" s="223"/>
      <c r="CNA374" s="223"/>
      <c r="CNB374" s="333"/>
      <c r="CNC374" s="333"/>
      <c r="CND374" s="223"/>
      <c r="CNE374" s="418"/>
      <c r="CNF374" s="418"/>
      <c r="CNG374" s="331"/>
      <c r="CNH374" s="332"/>
      <c r="CNI374" s="418"/>
      <c r="CNJ374" s="223"/>
      <c r="CNK374" s="223"/>
      <c r="CNL374" s="333"/>
      <c r="CNM374" s="333"/>
      <c r="CNN374" s="223"/>
      <c r="CNO374" s="418"/>
      <c r="CNP374" s="418"/>
      <c r="CNQ374" s="331"/>
      <c r="CNR374" s="332"/>
      <c r="CNS374" s="418"/>
      <c r="CNT374" s="223"/>
      <c r="CNU374" s="223"/>
      <c r="CNV374" s="333"/>
      <c r="CNW374" s="333"/>
      <c r="CNX374" s="223"/>
      <c r="CNY374" s="418"/>
      <c r="CNZ374" s="418"/>
      <c r="COA374" s="331"/>
      <c r="COB374" s="332"/>
      <c r="COC374" s="418"/>
      <c r="COD374" s="223"/>
      <c r="COE374" s="223"/>
      <c r="COF374" s="333"/>
      <c r="COG374" s="333"/>
      <c r="COH374" s="223"/>
      <c r="COI374" s="418"/>
      <c r="COJ374" s="418"/>
      <c r="COK374" s="331"/>
      <c r="COL374" s="332"/>
      <c r="COM374" s="418"/>
      <c r="CON374" s="223"/>
      <c r="COO374" s="223"/>
      <c r="COP374" s="333"/>
      <c r="COQ374" s="333"/>
      <c r="COR374" s="223"/>
      <c r="COS374" s="418"/>
      <c r="COT374" s="418"/>
      <c r="COU374" s="331"/>
      <c r="COV374" s="332"/>
      <c r="COW374" s="418"/>
      <c r="COX374" s="223"/>
      <c r="COY374" s="223"/>
      <c r="COZ374" s="333"/>
      <c r="CPA374" s="333"/>
      <c r="CPB374" s="223"/>
      <c r="CPC374" s="418"/>
      <c r="CPD374" s="418"/>
      <c r="CPE374" s="331"/>
      <c r="CPF374" s="332"/>
      <c r="CPG374" s="418"/>
      <c r="CPH374" s="223"/>
      <c r="CPI374" s="223"/>
      <c r="CPJ374" s="333"/>
      <c r="CPK374" s="333"/>
      <c r="CPL374" s="223"/>
      <c r="CPM374" s="418"/>
      <c r="CPN374" s="418"/>
      <c r="CPO374" s="331"/>
      <c r="CPP374" s="332"/>
      <c r="CPQ374" s="418"/>
      <c r="CPR374" s="223"/>
      <c r="CPS374" s="223"/>
      <c r="CPT374" s="333"/>
      <c r="CPU374" s="333"/>
      <c r="CPV374" s="223"/>
      <c r="CPW374" s="418"/>
      <c r="CPX374" s="418"/>
      <c r="CPY374" s="331"/>
      <c r="CPZ374" s="332"/>
      <c r="CQA374" s="418"/>
      <c r="CQB374" s="223"/>
      <c r="CQC374" s="223"/>
      <c r="CQD374" s="333"/>
      <c r="CQE374" s="333"/>
      <c r="CQF374" s="223"/>
      <c r="CQG374" s="418"/>
      <c r="CQH374" s="418"/>
      <c r="CQI374" s="331"/>
      <c r="CQJ374" s="332"/>
      <c r="CQK374" s="418"/>
      <c r="CQL374" s="223"/>
      <c r="CQM374" s="223"/>
      <c r="CQN374" s="333"/>
      <c r="CQO374" s="333"/>
      <c r="CQP374" s="223"/>
      <c r="CQQ374" s="418"/>
      <c r="CQR374" s="418"/>
      <c r="CQS374" s="331"/>
      <c r="CQT374" s="332"/>
      <c r="CQU374" s="418"/>
      <c r="CQV374" s="223"/>
      <c r="CQW374" s="223"/>
      <c r="CQX374" s="333"/>
      <c r="CQY374" s="333"/>
      <c r="CQZ374" s="223"/>
      <c r="CRA374" s="418"/>
      <c r="CRB374" s="418"/>
      <c r="CRC374" s="331"/>
      <c r="CRD374" s="332"/>
      <c r="CRE374" s="418"/>
      <c r="CRF374" s="223"/>
      <c r="CRG374" s="223"/>
      <c r="CRH374" s="333"/>
      <c r="CRI374" s="333"/>
      <c r="CRJ374" s="223"/>
      <c r="CRK374" s="418"/>
      <c r="CRL374" s="418"/>
      <c r="CRM374" s="331"/>
      <c r="CRN374" s="332"/>
      <c r="CRO374" s="418"/>
      <c r="CRP374" s="223"/>
      <c r="CRQ374" s="223"/>
      <c r="CRR374" s="333"/>
      <c r="CRS374" s="333"/>
      <c r="CRT374" s="223"/>
      <c r="CRU374" s="418"/>
      <c r="CRV374" s="418"/>
      <c r="CRW374" s="331"/>
      <c r="CRX374" s="332"/>
      <c r="CRY374" s="418"/>
      <c r="CRZ374" s="223"/>
      <c r="CSA374" s="223"/>
      <c r="CSB374" s="333"/>
      <c r="CSC374" s="333"/>
      <c r="CSD374" s="223"/>
      <c r="CSE374" s="418"/>
      <c r="CSF374" s="418"/>
      <c r="CSG374" s="331"/>
      <c r="CSH374" s="332"/>
      <c r="CSI374" s="418"/>
      <c r="CSJ374" s="223"/>
      <c r="CSK374" s="223"/>
      <c r="CSL374" s="333"/>
      <c r="CSM374" s="333"/>
      <c r="CSN374" s="223"/>
      <c r="CSO374" s="418"/>
      <c r="CSP374" s="418"/>
      <c r="CSQ374" s="331"/>
      <c r="CSR374" s="332"/>
      <c r="CSS374" s="418"/>
      <c r="CST374" s="223"/>
      <c r="CSU374" s="223"/>
      <c r="CSV374" s="333"/>
      <c r="CSW374" s="333"/>
      <c r="CSX374" s="223"/>
      <c r="CSY374" s="418"/>
      <c r="CSZ374" s="418"/>
      <c r="CTA374" s="331"/>
      <c r="CTB374" s="332"/>
      <c r="CTC374" s="418"/>
      <c r="CTD374" s="223"/>
      <c r="CTE374" s="223"/>
      <c r="CTF374" s="333"/>
      <c r="CTG374" s="333"/>
      <c r="CTH374" s="223"/>
      <c r="CTI374" s="418"/>
      <c r="CTJ374" s="418"/>
      <c r="CTK374" s="331"/>
      <c r="CTL374" s="332"/>
      <c r="CTM374" s="418"/>
      <c r="CTN374" s="223"/>
      <c r="CTO374" s="223"/>
      <c r="CTP374" s="333"/>
      <c r="CTQ374" s="333"/>
      <c r="CTR374" s="223"/>
      <c r="CTS374" s="418"/>
      <c r="CTT374" s="418"/>
      <c r="CTU374" s="331"/>
      <c r="CTV374" s="332"/>
      <c r="CTW374" s="418"/>
      <c r="CTX374" s="223"/>
      <c r="CTY374" s="223"/>
      <c r="CTZ374" s="333"/>
      <c r="CUA374" s="333"/>
      <c r="CUB374" s="223"/>
      <c r="CUC374" s="418"/>
      <c r="CUD374" s="418"/>
      <c r="CUE374" s="331"/>
      <c r="CUF374" s="332"/>
      <c r="CUG374" s="418"/>
      <c r="CUH374" s="223"/>
      <c r="CUI374" s="223"/>
      <c r="CUJ374" s="333"/>
      <c r="CUK374" s="333"/>
      <c r="CUL374" s="223"/>
      <c r="CUM374" s="418"/>
      <c r="CUN374" s="418"/>
      <c r="CUO374" s="331"/>
      <c r="CUP374" s="332"/>
      <c r="CUQ374" s="418"/>
      <c r="CUR374" s="223"/>
      <c r="CUS374" s="223"/>
      <c r="CUT374" s="333"/>
      <c r="CUU374" s="333"/>
      <c r="CUV374" s="223"/>
      <c r="CUW374" s="418"/>
      <c r="CUX374" s="418"/>
      <c r="CUY374" s="331"/>
      <c r="CUZ374" s="332"/>
      <c r="CVA374" s="418"/>
      <c r="CVB374" s="223"/>
      <c r="CVC374" s="223"/>
      <c r="CVD374" s="333"/>
      <c r="CVE374" s="333"/>
      <c r="CVF374" s="223"/>
      <c r="CVG374" s="418"/>
      <c r="CVH374" s="418"/>
      <c r="CVI374" s="331"/>
      <c r="CVJ374" s="332"/>
      <c r="CVK374" s="418"/>
      <c r="CVL374" s="223"/>
      <c r="CVM374" s="223"/>
      <c r="CVN374" s="333"/>
      <c r="CVO374" s="333"/>
      <c r="CVP374" s="223"/>
      <c r="CVQ374" s="418"/>
      <c r="CVR374" s="418"/>
      <c r="CVS374" s="331"/>
      <c r="CVT374" s="332"/>
      <c r="CVU374" s="418"/>
      <c r="CVV374" s="223"/>
      <c r="CVW374" s="223"/>
      <c r="CVX374" s="333"/>
      <c r="CVY374" s="333"/>
      <c r="CVZ374" s="223"/>
      <c r="CWA374" s="418"/>
      <c r="CWB374" s="418"/>
      <c r="CWC374" s="331"/>
      <c r="CWD374" s="332"/>
      <c r="CWE374" s="418"/>
      <c r="CWF374" s="223"/>
      <c r="CWG374" s="223"/>
      <c r="CWH374" s="333"/>
      <c r="CWI374" s="333"/>
      <c r="CWJ374" s="223"/>
      <c r="CWK374" s="418"/>
      <c r="CWL374" s="418"/>
      <c r="CWM374" s="331"/>
      <c r="CWN374" s="332"/>
      <c r="CWO374" s="418"/>
      <c r="CWP374" s="223"/>
      <c r="CWQ374" s="223"/>
      <c r="CWR374" s="333"/>
      <c r="CWS374" s="333"/>
      <c r="CWT374" s="223"/>
      <c r="CWU374" s="418"/>
      <c r="CWV374" s="418"/>
      <c r="CWW374" s="331"/>
      <c r="CWX374" s="332"/>
      <c r="CWY374" s="418"/>
      <c r="CWZ374" s="223"/>
      <c r="CXA374" s="223"/>
      <c r="CXB374" s="333"/>
      <c r="CXC374" s="333"/>
      <c r="CXD374" s="223"/>
      <c r="CXE374" s="418"/>
      <c r="CXF374" s="418"/>
      <c r="CXG374" s="331"/>
      <c r="CXH374" s="332"/>
      <c r="CXI374" s="418"/>
      <c r="CXJ374" s="223"/>
      <c r="CXK374" s="223"/>
      <c r="CXL374" s="333"/>
      <c r="CXM374" s="333"/>
      <c r="CXN374" s="223"/>
      <c r="CXO374" s="418"/>
      <c r="CXP374" s="418"/>
      <c r="CXQ374" s="331"/>
      <c r="CXR374" s="332"/>
      <c r="CXS374" s="418"/>
      <c r="CXT374" s="223"/>
      <c r="CXU374" s="223"/>
      <c r="CXV374" s="333"/>
      <c r="CXW374" s="333"/>
      <c r="CXX374" s="223"/>
      <c r="CXY374" s="418"/>
      <c r="CXZ374" s="418"/>
      <c r="CYA374" s="331"/>
      <c r="CYB374" s="332"/>
      <c r="CYC374" s="418"/>
      <c r="CYD374" s="223"/>
      <c r="CYE374" s="223"/>
      <c r="CYF374" s="333"/>
      <c r="CYG374" s="333"/>
      <c r="CYH374" s="223"/>
      <c r="CYI374" s="418"/>
      <c r="CYJ374" s="418"/>
      <c r="CYK374" s="331"/>
      <c r="CYL374" s="332"/>
      <c r="CYM374" s="418"/>
      <c r="CYN374" s="223"/>
      <c r="CYO374" s="223"/>
      <c r="CYP374" s="333"/>
      <c r="CYQ374" s="333"/>
      <c r="CYR374" s="223"/>
      <c r="CYS374" s="418"/>
      <c r="CYT374" s="418"/>
      <c r="CYU374" s="331"/>
      <c r="CYV374" s="332"/>
      <c r="CYW374" s="418"/>
      <c r="CYX374" s="223"/>
      <c r="CYY374" s="223"/>
      <c r="CYZ374" s="333"/>
      <c r="CZA374" s="333"/>
      <c r="CZB374" s="223"/>
      <c r="CZC374" s="418"/>
      <c r="CZD374" s="418"/>
      <c r="CZE374" s="331"/>
      <c r="CZF374" s="332"/>
      <c r="CZG374" s="418"/>
      <c r="CZH374" s="223"/>
      <c r="CZI374" s="223"/>
      <c r="CZJ374" s="333"/>
      <c r="CZK374" s="333"/>
      <c r="CZL374" s="223"/>
      <c r="CZM374" s="418"/>
      <c r="CZN374" s="418"/>
      <c r="CZO374" s="331"/>
      <c r="CZP374" s="332"/>
      <c r="CZQ374" s="418"/>
      <c r="CZR374" s="223"/>
      <c r="CZS374" s="223"/>
      <c r="CZT374" s="333"/>
      <c r="CZU374" s="333"/>
      <c r="CZV374" s="223"/>
      <c r="CZW374" s="418"/>
      <c r="CZX374" s="418"/>
      <c r="CZY374" s="331"/>
      <c r="CZZ374" s="332"/>
      <c r="DAA374" s="418"/>
      <c r="DAB374" s="223"/>
      <c r="DAC374" s="223"/>
      <c r="DAD374" s="333"/>
      <c r="DAE374" s="333"/>
      <c r="DAF374" s="223"/>
      <c r="DAG374" s="418"/>
      <c r="DAH374" s="418"/>
      <c r="DAI374" s="331"/>
      <c r="DAJ374" s="332"/>
      <c r="DAK374" s="418"/>
      <c r="DAL374" s="223"/>
      <c r="DAM374" s="223"/>
      <c r="DAN374" s="333"/>
      <c r="DAO374" s="333"/>
      <c r="DAP374" s="223"/>
      <c r="DAQ374" s="418"/>
      <c r="DAR374" s="418"/>
      <c r="DAS374" s="331"/>
      <c r="DAT374" s="332"/>
      <c r="DAU374" s="418"/>
      <c r="DAV374" s="223"/>
      <c r="DAW374" s="223"/>
      <c r="DAX374" s="333"/>
      <c r="DAY374" s="333"/>
      <c r="DAZ374" s="223"/>
      <c r="DBA374" s="418"/>
      <c r="DBB374" s="418"/>
      <c r="DBC374" s="331"/>
      <c r="DBD374" s="332"/>
      <c r="DBE374" s="418"/>
      <c r="DBF374" s="223"/>
      <c r="DBG374" s="223"/>
      <c r="DBH374" s="333"/>
      <c r="DBI374" s="333"/>
      <c r="DBJ374" s="223"/>
      <c r="DBK374" s="418"/>
      <c r="DBL374" s="418"/>
      <c r="DBM374" s="331"/>
      <c r="DBN374" s="332"/>
      <c r="DBO374" s="418"/>
      <c r="DBP374" s="223"/>
      <c r="DBQ374" s="223"/>
      <c r="DBR374" s="333"/>
      <c r="DBS374" s="333"/>
      <c r="DBT374" s="223"/>
      <c r="DBU374" s="418"/>
      <c r="DBV374" s="418"/>
      <c r="DBW374" s="331"/>
      <c r="DBX374" s="332"/>
      <c r="DBY374" s="418"/>
      <c r="DBZ374" s="223"/>
      <c r="DCA374" s="223"/>
      <c r="DCB374" s="333"/>
      <c r="DCC374" s="333"/>
      <c r="DCD374" s="223"/>
      <c r="DCE374" s="418"/>
      <c r="DCF374" s="418"/>
      <c r="DCG374" s="331"/>
      <c r="DCH374" s="332"/>
      <c r="DCI374" s="418"/>
      <c r="DCJ374" s="223"/>
      <c r="DCK374" s="223"/>
      <c r="DCL374" s="333"/>
      <c r="DCM374" s="333"/>
      <c r="DCN374" s="223"/>
      <c r="DCO374" s="418"/>
      <c r="DCP374" s="418"/>
      <c r="DCQ374" s="331"/>
      <c r="DCR374" s="332"/>
      <c r="DCS374" s="418"/>
      <c r="DCT374" s="223"/>
      <c r="DCU374" s="223"/>
      <c r="DCV374" s="333"/>
      <c r="DCW374" s="333"/>
      <c r="DCX374" s="223"/>
      <c r="DCY374" s="418"/>
      <c r="DCZ374" s="418"/>
      <c r="DDA374" s="331"/>
      <c r="DDB374" s="332"/>
      <c r="DDC374" s="418"/>
      <c r="DDD374" s="223"/>
      <c r="DDE374" s="223"/>
      <c r="DDF374" s="333"/>
      <c r="DDG374" s="333"/>
      <c r="DDH374" s="223"/>
      <c r="DDI374" s="418"/>
      <c r="DDJ374" s="418"/>
      <c r="DDK374" s="331"/>
      <c r="DDL374" s="332"/>
      <c r="DDM374" s="418"/>
      <c r="DDN374" s="223"/>
      <c r="DDO374" s="223"/>
      <c r="DDP374" s="333"/>
      <c r="DDQ374" s="333"/>
      <c r="DDR374" s="223"/>
      <c r="DDS374" s="418"/>
      <c r="DDT374" s="418"/>
      <c r="DDU374" s="331"/>
      <c r="DDV374" s="332"/>
      <c r="DDW374" s="418"/>
      <c r="DDX374" s="223"/>
      <c r="DDY374" s="223"/>
      <c r="DDZ374" s="333"/>
      <c r="DEA374" s="333"/>
      <c r="DEB374" s="223"/>
      <c r="DEC374" s="418"/>
      <c r="DED374" s="418"/>
      <c r="DEE374" s="331"/>
      <c r="DEF374" s="332"/>
      <c r="DEG374" s="418"/>
      <c r="DEH374" s="223"/>
      <c r="DEI374" s="223"/>
      <c r="DEJ374" s="333"/>
      <c r="DEK374" s="333"/>
      <c r="DEL374" s="223"/>
      <c r="DEM374" s="418"/>
      <c r="DEN374" s="418"/>
      <c r="DEO374" s="331"/>
      <c r="DEP374" s="332"/>
      <c r="DEQ374" s="418"/>
      <c r="DER374" s="223"/>
      <c r="DES374" s="223"/>
      <c r="DET374" s="333"/>
      <c r="DEU374" s="333"/>
      <c r="DEV374" s="223"/>
      <c r="DEW374" s="418"/>
      <c r="DEX374" s="418"/>
      <c r="DEY374" s="331"/>
      <c r="DEZ374" s="332"/>
      <c r="DFA374" s="418"/>
      <c r="DFB374" s="223"/>
      <c r="DFC374" s="223"/>
      <c r="DFD374" s="333"/>
      <c r="DFE374" s="333"/>
      <c r="DFF374" s="223"/>
      <c r="DFG374" s="418"/>
      <c r="DFH374" s="418"/>
      <c r="DFI374" s="331"/>
      <c r="DFJ374" s="332"/>
      <c r="DFK374" s="418"/>
      <c r="DFL374" s="223"/>
      <c r="DFM374" s="223"/>
      <c r="DFN374" s="333"/>
      <c r="DFO374" s="333"/>
      <c r="DFP374" s="223"/>
      <c r="DFQ374" s="418"/>
      <c r="DFR374" s="418"/>
      <c r="DFS374" s="331"/>
      <c r="DFT374" s="332"/>
      <c r="DFU374" s="418"/>
      <c r="DFV374" s="223"/>
      <c r="DFW374" s="223"/>
      <c r="DFX374" s="333"/>
      <c r="DFY374" s="333"/>
      <c r="DFZ374" s="223"/>
      <c r="DGA374" s="418"/>
      <c r="DGB374" s="418"/>
      <c r="DGC374" s="331"/>
      <c r="DGD374" s="332"/>
      <c r="DGE374" s="418"/>
      <c r="DGF374" s="223"/>
      <c r="DGG374" s="223"/>
      <c r="DGH374" s="333"/>
      <c r="DGI374" s="333"/>
      <c r="DGJ374" s="223"/>
      <c r="DGK374" s="418"/>
      <c r="DGL374" s="418"/>
      <c r="DGM374" s="331"/>
      <c r="DGN374" s="332"/>
      <c r="DGO374" s="418"/>
      <c r="DGP374" s="223"/>
      <c r="DGQ374" s="223"/>
      <c r="DGR374" s="333"/>
      <c r="DGS374" s="333"/>
      <c r="DGT374" s="223"/>
      <c r="DGU374" s="418"/>
      <c r="DGV374" s="418"/>
      <c r="DGW374" s="331"/>
      <c r="DGX374" s="332"/>
      <c r="DGY374" s="418"/>
      <c r="DGZ374" s="223"/>
      <c r="DHA374" s="223"/>
      <c r="DHB374" s="333"/>
      <c r="DHC374" s="333"/>
      <c r="DHD374" s="223"/>
      <c r="DHE374" s="418"/>
      <c r="DHF374" s="418"/>
      <c r="DHG374" s="331"/>
      <c r="DHH374" s="332"/>
      <c r="DHI374" s="418"/>
      <c r="DHJ374" s="223"/>
      <c r="DHK374" s="223"/>
      <c r="DHL374" s="333"/>
      <c r="DHM374" s="333"/>
      <c r="DHN374" s="223"/>
      <c r="DHO374" s="418"/>
      <c r="DHP374" s="418"/>
      <c r="DHQ374" s="331"/>
      <c r="DHR374" s="332"/>
      <c r="DHS374" s="418"/>
      <c r="DHT374" s="223"/>
      <c r="DHU374" s="223"/>
      <c r="DHV374" s="333"/>
      <c r="DHW374" s="333"/>
      <c r="DHX374" s="223"/>
      <c r="DHY374" s="418"/>
      <c r="DHZ374" s="418"/>
      <c r="DIA374" s="331"/>
      <c r="DIB374" s="332"/>
      <c r="DIC374" s="418"/>
      <c r="DID374" s="223"/>
      <c r="DIE374" s="223"/>
      <c r="DIF374" s="333"/>
      <c r="DIG374" s="333"/>
      <c r="DIH374" s="223"/>
      <c r="DII374" s="418"/>
      <c r="DIJ374" s="418"/>
      <c r="DIK374" s="331"/>
      <c r="DIL374" s="332"/>
      <c r="DIM374" s="418"/>
      <c r="DIN374" s="223"/>
      <c r="DIO374" s="223"/>
      <c r="DIP374" s="333"/>
      <c r="DIQ374" s="333"/>
      <c r="DIR374" s="223"/>
      <c r="DIS374" s="418"/>
      <c r="DIT374" s="418"/>
      <c r="DIU374" s="331"/>
      <c r="DIV374" s="332"/>
      <c r="DIW374" s="418"/>
      <c r="DIX374" s="223"/>
      <c r="DIY374" s="223"/>
      <c r="DIZ374" s="333"/>
      <c r="DJA374" s="333"/>
      <c r="DJB374" s="223"/>
      <c r="DJC374" s="418"/>
      <c r="DJD374" s="418"/>
      <c r="DJE374" s="331"/>
      <c r="DJF374" s="332"/>
      <c r="DJG374" s="418"/>
      <c r="DJH374" s="223"/>
      <c r="DJI374" s="223"/>
      <c r="DJJ374" s="333"/>
      <c r="DJK374" s="333"/>
      <c r="DJL374" s="223"/>
      <c r="DJM374" s="418"/>
      <c r="DJN374" s="418"/>
      <c r="DJO374" s="331"/>
      <c r="DJP374" s="332"/>
      <c r="DJQ374" s="418"/>
      <c r="DJR374" s="223"/>
      <c r="DJS374" s="223"/>
      <c r="DJT374" s="333"/>
      <c r="DJU374" s="333"/>
      <c r="DJV374" s="223"/>
      <c r="DJW374" s="418"/>
      <c r="DJX374" s="418"/>
      <c r="DJY374" s="331"/>
      <c r="DJZ374" s="332"/>
      <c r="DKA374" s="418"/>
      <c r="DKB374" s="223"/>
      <c r="DKC374" s="223"/>
      <c r="DKD374" s="333"/>
      <c r="DKE374" s="333"/>
      <c r="DKF374" s="223"/>
      <c r="DKG374" s="418"/>
      <c r="DKH374" s="418"/>
      <c r="DKI374" s="331"/>
      <c r="DKJ374" s="332"/>
      <c r="DKK374" s="418"/>
      <c r="DKL374" s="223"/>
      <c r="DKM374" s="223"/>
      <c r="DKN374" s="333"/>
      <c r="DKO374" s="333"/>
      <c r="DKP374" s="223"/>
      <c r="DKQ374" s="418"/>
      <c r="DKR374" s="418"/>
      <c r="DKS374" s="331"/>
      <c r="DKT374" s="332"/>
      <c r="DKU374" s="418"/>
      <c r="DKV374" s="223"/>
      <c r="DKW374" s="223"/>
      <c r="DKX374" s="333"/>
      <c r="DKY374" s="333"/>
      <c r="DKZ374" s="223"/>
      <c r="DLA374" s="418"/>
      <c r="DLB374" s="418"/>
      <c r="DLC374" s="331"/>
      <c r="DLD374" s="332"/>
      <c r="DLE374" s="418"/>
      <c r="DLF374" s="223"/>
      <c r="DLG374" s="223"/>
      <c r="DLH374" s="333"/>
      <c r="DLI374" s="333"/>
      <c r="DLJ374" s="223"/>
      <c r="DLK374" s="418"/>
      <c r="DLL374" s="418"/>
      <c r="DLM374" s="331"/>
      <c r="DLN374" s="332"/>
      <c r="DLO374" s="418"/>
      <c r="DLP374" s="223"/>
      <c r="DLQ374" s="223"/>
      <c r="DLR374" s="333"/>
      <c r="DLS374" s="333"/>
      <c r="DLT374" s="223"/>
      <c r="DLU374" s="418"/>
      <c r="DLV374" s="418"/>
      <c r="DLW374" s="331"/>
      <c r="DLX374" s="332"/>
      <c r="DLY374" s="418"/>
      <c r="DLZ374" s="223"/>
      <c r="DMA374" s="223"/>
      <c r="DMB374" s="333"/>
      <c r="DMC374" s="333"/>
      <c r="DMD374" s="223"/>
      <c r="DME374" s="418"/>
      <c r="DMF374" s="418"/>
      <c r="DMG374" s="331"/>
      <c r="DMH374" s="332"/>
      <c r="DMI374" s="418"/>
      <c r="DMJ374" s="223"/>
      <c r="DMK374" s="223"/>
      <c r="DML374" s="333"/>
      <c r="DMM374" s="333"/>
      <c r="DMN374" s="223"/>
      <c r="DMO374" s="418"/>
      <c r="DMP374" s="418"/>
      <c r="DMQ374" s="331"/>
      <c r="DMR374" s="332"/>
      <c r="DMS374" s="418"/>
      <c r="DMT374" s="223"/>
      <c r="DMU374" s="223"/>
      <c r="DMV374" s="333"/>
      <c r="DMW374" s="333"/>
      <c r="DMX374" s="223"/>
      <c r="DMY374" s="418"/>
      <c r="DMZ374" s="418"/>
      <c r="DNA374" s="331"/>
      <c r="DNB374" s="332"/>
      <c r="DNC374" s="418"/>
      <c r="DND374" s="223"/>
      <c r="DNE374" s="223"/>
      <c r="DNF374" s="333"/>
      <c r="DNG374" s="333"/>
      <c r="DNH374" s="223"/>
      <c r="DNI374" s="418"/>
      <c r="DNJ374" s="418"/>
      <c r="DNK374" s="331"/>
      <c r="DNL374" s="332"/>
      <c r="DNM374" s="418"/>
      <c r="DNN374" s="223"/>
      <c r="DNO374" s="223"/>
      <c r="DNP374" s="333"/>
      <c r="DNQ374" s="333"/>
      <c r="DNR374" s="223"/>
      <c r="DNS374" s="418"/>
      <c r="DNT374" s="418"/>
      <c r="DNU374" s="331"/>
      <c r="DNV374" s="332"/>
      <c r="DNW374" s="418"/>
      <c r="DNX374" s="223"/>
      <c r="DNY374" s="223"/>
      <c r="DNZ374" s="333"/>
      <c r="DOA374" s="333"/>
      <c r="DOB374" s="223"/>
      <c r="DOC374" s="418"/>
      <c r="DOD374" s="418"/>
      <c r="DOE374" s="331"/>
      <c r="DOF374" s="332"/>
      <c r="DOG374" s="418"/>
      <c r="DOH374" s="223"/>
      <c r="DOI374" s="223"/>
      <c r="DOJ374" s="333"/>
      <c r="DOK374" s="333"/>
      <c r="DOL374" s="223"/>
      <c r="DOM374" s="418"/>
      <c r="DON374" s="418"/>
      <c r="DOO374" s="331"/>
      <c r="DOP374" s="332"/>
      <c r="DOQ374" s="418"/>
      <c r="DOR374" s="223"/>
      <c r="DOS374" s="223"/>
      <c r="DOT374" s="333"/>
      <c r="DOU374" s="333"/>
      <c r="DOV374" s="223"/>
      <c r="DOW374" s="418"/>
      <c r="DOX374" s="418"/>
      <c r="DOY374" s="331"/>
      <c r="DOZ374" s="332"/>
      <c r="DPA374" s="418"/>
      <c r="DPB374" s="223"/>
      <c r="DPC374" s="223"/>
      <c r="DPD374" s="333"/>
      <c r="DPE374" s="333"/>
      <c r="DPF374" s="223"/>
      <c r="DPG374" s="418"/>
      <c r="DPH374" s="418"/>
      <c r="DPI374" s="331"/>
      <c r="DPJ374" s="332"/>
      <c r="DPK374" s="418"/>
      <c r="DPL374" s="223"/>
      <c r="DPM374" s="223"/>
      <c r="DPN374" s="333"/>
      <c r="DPO374" s="333"/>
      <c r="DPP374" s="223"/>
      <c r="DPQ374" s="418"/>
      <c r="DPR374" s="418"/>
      <c r="DPS374" s="331"/>
      <c r="DPT374" s="332"/>
      <c r="DPU374" s="418"/>
      <c r="DPV374" s="223"/>
      <c r="DPW374" s="223"/>
      <c r="DPX374" s="333"/>
      <c r="DPY374" s="333"/>
      <c r="DPZ374" s="223"/>
      <c r="DQA374" s="418"/>
      <c r="DQB374" s="418"/>
      <c r="DQC374" s="331"/>
      <c r="DQD374" s="332"/>
      <c r="DQE374" s="418"/>
      <c r="DQF374" s="223"/>
      <c r="DQG374" s="223"/>
      <c r="DQH374" s="333"/>
      <c r="DQI374" s="333"/>
      <c r="DQJ374" s="223"/>
      <c r="DQK374" s="418"/>
      <c r="DQL374" s="418"/>
      <c r="DQM374" s="331"/>
      <c r="DQN374" s="332"/>
      <c r="DQO374" s="418"/>
      <c r="DQP374" s="223"/>
      <c r="DQQ374" s="223"/>
      <c r="DQR374" s="333"/>
      <c r="DQS374" s="333"/>
      <c r="DQT374" s="223"/>
      <c r="DQU374" s="418"/>
      <c r="DQV374" s="418"/>
      <c r="DQW374" s="331"/>
      <c r="DQX374" s="332"/>
      <c r="DQY374" s="418"/>
      <c r="DQZ374" s="223"/>
      <c r="DRA374" s="223"/>
      <c r="DRB374" s="333"/>
      <c r="DRC374" s="333"/>
      <c r="DRD374" s="223"/>
      <c r="DRE374" s="418"/>
      <c r="DRF374" s="418"/>
      <c r="DRG374" s="331"/>
      <c r="DRH374" s="332"/>
      <c r="DRI374" s="418"/>
      <c r="DRJ374" s="223"/>
      <c r="DRK374" s="223"/>
      <c r="DRL374" s="333"/>
      <c r="DRM374" s="333"/>
      <c r="DRN374" s="223"/>
      <c r="DRO374" s="418"/>
      <c r="DRP374" s="418"/>
      <c r="DRQ374" s="331"/>
      <c r="DRR374" s="332"/>
      <c r="DRS374" s="418"/>
      <c r="DRT374" s="223"/>
      <c r="DRU374" s="223"/>
      <c r="DRV374" s="333"/>
      <c r="DRW374" s="333"/>
      <c r="DRX374" s="223"/>
      <c r="DRY374" s="418"/>
      <c r="DRZ374" s="418"/>
      <c r="DSA374" s="331"/>
      <c r="DSB374" s="332"/>
      <c r="DSC374" s="418"/>
      <c r="DSD374" s="223"/>
      <c r="DSE374" s="223"/>
      <c r="DSF374" s="333"/>
      <c r="DSG374" s="333"/>
      <c r="DSH374" s="223"/>
      <c r="DSI374" s="418"/>
      <c r="DSJ374" s="418"/>
      <c r="DSK374" s="331"/>
      <c r="DSL374" s="332"/>
      <c r="DSM374" s="418"/>
      <c r="DSN374" s="223"/>
      <c r="DSO374" s="223"/>
      <c r="DSP374" s="333"/>
      <c r="DSQ374" s="333"/>
      <c r="DSR374" s="223"/>
      <c r="DSS374" s="418"/>
      <c r="DST374" s="418"/>
      <c r="DSU374" s="331"/>
      <c r="DSV374" s="332"/>
      <c r="DSW374" s="418"/>
      <c r="DSX374" s="223"/>
      <c r="DSY374" s="223"/>
      <c r="DSZ374" s="333"/>
      <c r="DTA374" s="333"/>
      <c r="DTB374" s="223"/>
      <c r="DTC374" s="418"/>
      <c r="DTD374" s="418"/>
      <c r="DTE374" s="331"/>
      <c r="DTF374" s="332"/>
      <c r="DTG374" s="418"/>
      <c r="DTH374" s="223"/>
      <c r="DTI374" s="223"/>
      <c r="DTJ374" s="333"/>
      <c r="DTK374" s="333"/>
      <c r="DTL374" s="223"/>
      <c r="DTM374" s="418"/>
      <c r="DTN374" s="418"/>
      <c r="DTO374" s="331"/>
      <c r="DTP374" s="332"/>
      <c r="DTQ374" s="418"/>
      <c r="DTR374" s="223"/>
      <c r="DTS374" s="223"/>
      <c r="DTT374" s="333"/>
      <c r="DTU374" s="333"/>
      <c r="DTV374" s="223"/>
      <c r="DTW374" s="418"/>
      <c r="DTX374" s="418"/>
      <c r="DTY374" s="331"/>
      <c r="DTZ374" s="332"/>
      <c r="DUA374" s="418"/>
      <c r="DUB374" s="223"/>
      <c r="DUC374" s="223"/>
      <c r="DUD374" s="333"/>
      <c r="DUE374" s="333"/>
      <c r="DUF374" s="223"/>
      <c r="DUG374" s="418"/>
      <c r="DUH374" s="418"/>
      <c r="DUI374" s="331"/>
      <c r="DUJ374" s="332"/>
      <c r="DUK374" s="418"/>
      <c r="DUL374" s="223"/>
      <c r="DUM374" s="223"/>
      <c r="DUN374" s="333"/>
      <c r="DUO374" s="333"/>
      <c r="DUP374" s="223"/>
      <c r="DUQ374" s="418"/>
      <c r="DUR374" s="418"/>
      <c r="DUS374" s="331"/>
      <c r="DUT374" s="332"/>
      <c r="DUU374" s="418"/>
      <c r="DUV374" s="223"/>
      <c r="DUW374" s="223"/>
      <c r="DUX374" s="333"/>
      <c r="DUY374" s="333"/>
      <c r="DUZ374" s="223"/>
      <c r="DVA374" s="418"/>
      <c r="DVB374" s="418"/>
      <c r="DVC374" s="331"/>
      <c r="DVD374" s="332"/>
      <c r="DVE374" s="418"/>
      <c r="DVF374" s="223"/>
      <c r="DVG374" s="223"/>
      <c r="DVH374" s="333"/>
      <c r="DVI374" s="333"/>
      <c r="DVJ374" s="223"/>
      <c r="DVK374" s="418"/>
      <c r="DVL374" s="418"/>
      <c r="DVM374" s="331"/>
      <c r="DVN374" s="332"/>
      <c r="DVO374" s="418"/>
      <c r="DVP374" s="223"/>
      <c r="DVQ374" s="223"/>
      <c r="DVR374" s="333"/>
      <c r="DVS374" s="333"/>
      <c r="DVT374" s="223"/>
      <c r="DVU374" s="418"/>
      <c r="DVV374" s="418"/>
      <c r="DVW374" s="331"/>
      <c r="DVX374" s="332"/>
      <c r="DVY374" s="418"/>
      <c r="DVZ374" s="223"/>
      <c r="DWA374" s="223"/>
      <c r="DWB374" s="333"/>
      <c r="DWC374" s="333"/>
      <c r="DWD374" s="223"/>
      <c r="DWE374" s="418"/>
      <c r="DWF374" s="418"/>
      <c r="DWG374" s="331"/>
      <c r="DWH374" s="332"/>
      <c r="DWI374" s="418"/>
      <c r="DWJ374" s="223"/>
      <c r="DWK374" s="223"/>
      <c r="DWL374" s="333"/>
      <c r="DWM374" s="333"/>
      <c r="DWN374" s="223"/>
      <c r="DWO374" s="418"/>
      <c r="DWP374" s="418"/>
      <c r="DWQ374" s="331"/>
      <c r="DWR374" s="332"/>
      <c r="DWS374" s="418"/>
      <c r="DWT374" s="223"/>
      <c r="DWU374" s="223"/>
      <c r="DWV374" s="333"/>
      <c r="DWW374" s="333"/>
      <c r="DWX374" s="223"/>
      <c r="DWY374" s="418"/>
      <c r="DWZ374" s="418"/>
      <c r="DXA374" s="331"/>
      <c r="DXB374" s="332"/>
      <c r="DXC374" s="418"/>
      <c r="DXD374" s="223"/>
      <c r="DXE374" s="223"/>
      <c r="DXF374" s="333"/>
      <c r="DXG374" s="333"/>
      <c r="DXH374" s="223"/>
      <c r="DXI374" s="418"/>
      <c r="DXJ374" s="418"/>
      <c r="DXK374" s="331"/>
      <c r="DXL374" s="332"/>
      <c r="DXM374" s="418"/>
      <c r="DXN374" s="223"/>
      <c r="DXO374" s="223"/>
      <c r="DXP374" s="333"/>
      <c r="DXQ374" s="333"/>
      <c r="DXR374" s="223"/>
      <c r="DXS374" s="418"/>
      <c r="DXT374" s="418"/>
      <c r="DXU374" s="331"/>
      <c r="DXV374" s="332"/>
      <c r="DXW374" s="418"/>
      <c r="DXX374" s="223"/>
      <c r="DXY374" s="223"/>
      <c r="DXZ374" s="333"/>
      <c r="DYA374" s="333"/>
      <c r="DYB374" s="223"/>
      <c r="DYC374" s="418"/>
      <c r="DYD374" s="418"/>
      <c r="DYE374" s="331"/>
      <c r="DYF374" s="332"/>
      <c r="DYG374" s="418"/>
      <c r="DYH374" s="223"/>
      <c r="DYI374" s="223"/>
      <c r="DYJ374" s="333"/>
      <c r="DYK374" s="333"/>
      <c r="DYL374" s="223"/>
      <c r="DYM374" s="418"/>
      <c r="DYN374" s="418"/>
      <c r="DYO374" s="331"/>
      <c r="DYP374" s="332"/>
      <c r="DYQ374" s="418"/>
      <c r="DYR374" s="223"/>
      <c r="DYS374" s="223"/>
      <c r="DYT374" s="333"/>
      <c r="DYU374" s="333"/>
      <c r="DYV374" s="223"/>
      <c r="DYW374" s="418"/>
      <c r="DYX374" s="418"/>
      <c r="DYY374" s="331"/>
      <c r="DYZ374" s="332"/>
      <c r="DZA374" s="418"/>
      <c r="DZB374" s="223"/>
      <c r="DZC374" s="223"/>
      <c r="DZD374" s="333"/>
      <c r="DZE374" s="333"/>
      <c r="DZF374" s="223"/>
      <c r="DZG374" s="418"/>
      <c r="DZH374" s="418"/>
      <c r="DZI374" s="331"/>
      <c r="DZJ374" s="332"/>
      <c r="DZK374" s="418"/>
      <c r="DZL374" s="223"/>
      <c r="DZM374" s="223"/>
      <c r="DZN374" s="333"/>
      <c r="DZO374" s="333"/>
      <c r="DZP374" s="223"/>
      <c r="DZQ374" s="418"/>
      <c r="DZR374" s="418"/>
      <c r="DZS374" s="331"/>
      <c r="DZT374" s="332"/>
      <c r="DZU374" s="418"/>
      <c r="DZV374" s="223"/>
      <c r="DZW374" s="223"/>
      <c r="DZX374" s="333"/>
      <c r="DZY374" s="333"/>
      <c r="DZZ374" s="223"/>
      <c r="EAA374" s="418"/>
      <c r="EAB374" s="418"/>
      <c r="EAC374" s="331"/>
      <c r="EAD374" s="332"/>
      <c r="EAE374" s="418"/>
      <c r="EAF374" s="223"/>
      <c r="EAG374" s="223"/>
      <c r="EAH374" s="333"/>
      <c r="EAI374" s="333"/>
      <c r="EAJ374" s="223"/>
      <c r="EAK374" s="418"/>
      <c r="EAL374" s="418"/>
      <c r="EAM374" s="331"/>
      <c r="EAN374" s="332"/>
      <c r="EAO374" s="418"/>
      <c r="EAP374" s="223"/>
      <c r="EAQ374" s="223"/>
      <c r="EAR374" s="333"/>
      <c r="EAS374" s="333"/>
      <c r="EAT374" s="223"/>
      <c r="EAU374" s="418"/>
      <c r="EAV374" s="418"/>
      <c r="EAW374" s="331"/>
      <c r="EAX374" s="332"/>
      <c r="EAY374" s="418"/>
      <c r="EAZ374" s="223"/>
      <c r="EBA374" s="223"/>
      <c r="EBB374" s="333"/>
      <c r="EBC374" s="333"/>
      <c r="EBD374" s="223"/>
      <c r="EBE374" s="418"/>
      <c r="EBF374" s="418"/>
      <c r="EBG374" s="331"/>
      <c r="EBH374" s="332"/>
      <c r="EBI374" s="418"/>
      <c r="EBJ374" s="223"/>
      <c r="EBK374" s="223"/>
      <c r="EBL374" s="333"/>
      <c r="EBM374" s="333"/>
      <c r="EBN374" s="223"/>
      <c r="EBO374" s="418"/>
      <c r="EBP374" s="418"/>
      <c r="EBQ374" s="331"/>
      <c r="EBR374" s="332"/>
      <c r="EBS374" s="418"/>
      <c r="EBT374" s="223"/>
      <c r="EBU374" s="223"/>
      <c r="EBV374" s="333"/>
      <c r="EBW374" s="333"/>
      <c r="EBX374" s="223"/>
      <c r="EBY374" s="418"/>
      <c r="EBZ374" s="418"/>
      <c r="ECA374" s="331"/>
      <c r="ECB374" s="332"/>
      <c r="ECC374" s="418"/>
      <c r="ECD374" s="223"/>
      <c r="ECE374" s="223"/>
      <c r="ECF374" s="333"/>
      <c r="ECG374" s="333"/>
      <c r="ECH374" s="223"/>
      <c r="ECI374" s="418"/>
      <c r="ECJ374" s="418"/>
      <c r="ECK374" s="331"/>
      <c r="ECL374" s="332"/>
      <c r="ECM374" s="418"/>
      <c r="ECN374" s="223"/>
      <c r="ECO374" s="223"/>
      <c r="ECP374" s="333"/>
      <c r="ECQ374" s="333"/>
      <c r="ECR374" s="223"/>
      <c r="ECS374" s="418"/>
      <c r="ECT374" s="418"/>
      <c r="ECU374" s="331"/>
      <c r="ECV374" s="332"/>
      <c r="ECW374" s="418"/>
      <c r="ECX374" s="223"/>
      <c r="ECY374" s="223"/>
      <c r="ECZ374" s="333"/>
      <c r="EDA374" s="333"/>
      <c r="EDB374" s="223"/>
      <c r="EDC374" s="418"/>
      <c r="EDD374" s="418"/>
      <c r="EDE374" s="331"/>
      <c r="EDF374" s="332"/>
      <c r="EDG374" s="418"/>
      <c r="EDH374" s="223"/>
      <c r="EDI374" s="223"/>
      <c r="EDJ374" s="333"/>
      <c r="EDK374" s="333"/>
      <c r="EDL374" s="223"/>
      <c r="EDM374" s="418"/>
      <c r="EDN374" s="418"/>
      <c r="EDO374" s="331"/>
      <c r="EDP374" s="332"/>
      <c r="EDQ374" s="418"/>
      <c r="EDR374" s="223"/>
      <c r="EDS374" s="223"/>
      <c r="EDT374" s="333"/>
      <c r="EDU374" s="333"/>
      <c r="EDV374" s="223"/>
      <c r="EDW374" s="418"/>
      <c r="EDX374" s="418"/>
      <c r="EDY374" s="331"/>
      <c r="EDZ374" s="332"/>
      <c r="EEA374" s="418"/>
      <c r="EEB374" s="223"/>
      <c r="EEC374" s="223"/>
      <c r="EED374" s="333"/>
      <c r="EEE374" s="333"/>
      <c r="EEF374" s="223"/>
      <c r="EEG374" s="418"/>
      <c r="EEH374" s="418"/>
      <c r="EEI374" s="331"/>
      <c r="EEJ374" s="332"/>
      <c r="EEK374" s="418"/>
      <c r="EEL374" s="223"/>
      <c r="EEM374" s="223"/>
      <c r="EEN374" s="333"/>
      <c r="EEO374" s="333"/>
      <c r="EEP374" s="223"/>
      <c r="EEQ374" s="418"/>
      <c r="EER374" s="418"/>
      <c r="EES374" s="331"/>
      <c r="EET374" s="332"/>
      <c r="EEU374" s="418"/>
      <c r="EEV374" s="223"/>
      <c r="EEW374" s="223"/>
      <c r="EEX374" s="333"/>
      <c r="EEY374" s="333"/>
      <c r="EEZ374" s="223"/>
      <c r="EFA374" s="418"/>
      <c r="EFB374" s="418"/>
      <c r="EFC374" s="331"/>
      <c r="EFD374" s="332"/>
      <c r="EFE374" s="418"/>
      <c r="EFF374" s="223"/>
      <c r="EFG374" s="223"/>
      <c r="EFH374" s="333"/>
      <c r="EFI374" s="333"/>
      <c r="EFJ374" s="223"/>
      <c r="EFK374" s="418"/>
      <c r="EFL374" s="418"/>
      <c r="EFM374" s="331"/>
      <c r="EFN374" s="332"/>
      <c r="EFO374" s="418"/>
      <c r="EFP374" s="223"/>
      <c r="EFQ374" s="223"/>
      <c r="EFR374" s="333"/>
      <c r="EFS374" s="333"/>
      <c r="EFT374" s="223"/>
      <c r="EFU374" s="418"/>
      <c r="EFV374" s="418"/>
      <c r="EFW374" s="331"/>
      <c r="EFX374" s="332"/>
      <c r="EFY374" s="418"/>
      <c r="EFZ374" s="223"/>
      <c r="EGA374" s="223"/>
      <c r="EGB374" s="333"/>
      <c r="EGC374" s="333"/>
      <c r="EGD374" s="223"/>
      <c r="EGE374" s="418"/>
      <c r="EGF374" s="418"/>
      <c r="EGG374" s="331"/>
      <c r="EGH374" s="332"/>
      <c r="EGI374" s="418"/>
      <c r="EGJ374" s="223"/>
      <c r="EGK374" s="223"/>
      <c r="EGL374" s="333"/>
      <c r="EGM374" s="333"/>
      <c r="EGN374" s="223"/>
      <c r="EGO374" s="418"/>
      <c r="EGP374" s="418"/>
      <c r="EGQ374" s="331"/>
      <c r="EGR374" s="332"/>
      <c r="EGS374" s="418"/>
      <c r="EGT374" s="223"/>
      <c r="EGU374" s="223"/>
      <c r="EGV374" s="333"/>
      <c r="EGW374" s="333"/>
      <c r="EGX374" s="223"/>
      <c r="EGY374" s="418"/>
      <c r="EGZ374" s="418"/>
      <c r="EHA374" s="331"/>
      <c r="EHB374" s="332"/>
      <c r="EHC374" s="418"/>
      <c r="EHD374" s="223"/>
      <c r="EHE374" s="223"/>
      <c r="EHF374" s="333"/>
      <c r="EHG374" s="333"/>
      <c r="EHH374" s="223"/>
      <c r="EHI374" s="418"/>
      <c r="EHJ374" s="418"/>
      <c r="EHK374" s="331"/>
      <c r="EHL374" s="332"/>
      <c r="EHM374" s="418"/>
      <c r="EHN374" s="223"/>
      <c r="EHO374" s="223"/>
      <c r="EHP374" s="333"/>
      <c r="EHQ374" s="333"/>
      <c r="EHR374" s="223"/>
      <c r="EHS374" s="418"/>
      <c r="EHT374" s="418"/>
      <c r="EHU374" s="331"/>
      <c r="EHV374" s="332"/>
      <c r="EHW374" s="418"/>
      <c r="EHX374" s="223"/>
      <c r="EHY374" s="223"/>
      <c r="EHZ374" s="333"/>
      <c r="EIA374" s="333"/>
      <c r="EIB374" s="223"/>
      <c r="EIC374" s="418"/>
      <c r="EID374" s="418"/>
      <c r="EIE374" s="331"/>
      <c r="EIF374" s="332"/>
      <c r="EIG374" s="418"/>
      <c r="EIH374" s="223"/>
      <c r="EII374" s="223"/>
      <c r="EIJ374" s="333"/>
      <c r="EIK374" s="333"/>
      <c r="EIL374" s="223"/>
      <c r="EIM374" s="418"/>
      <c r="EIN374" s="418"/>
      <c r="EIO374" s="331"/>
      <c r="EIP374" s="332"/>
      <c r="EIQ374" s="418"/>
      <c r="EIR374" s="223"/>
      <c r="EIS374" s="223"/>
      <c r="EIT374" s="333"/>
      <c r="EIU374" s="333"/>
      <c r="EIV374" s="223"/>
      <c r="EIW374" s="418"/>
      <c r="EIX374" s="418"/>
      <c r="EIY374" s="331"/>
      <c r="EIZ374" s="332"/>
      <c r="EJA374" s="418"/>
      <c r="EJB374" s="223"/>
      <c r="EJC374" s="223"/>
      <c r="EJD374" s="333"/>
      <c r="EJE374" s="333"/>
      <c r="EJF374" s="223"/>
      <c r="EJG374" s="418"/>
      <c r="EJH374" s="418"/>
      <c r="EJI374" s="331"/>
      <c r="EJJ374" s="332"/>
      <c r="EJK374" s="418"/>
      <c r="EJL374" s="223"/>
      <c r="EJM374" s="223"/>
      <c r="EJN374" s="333"/>
      <c r="EJO374" s="333"/>
      <c r="EJP374" s="223"/>
      <c r="EJQ374" s="418"/>
      <c r="EJR374" s="418"/>
      <c r="EJS374" s="331"/>
      <c r="EJT374" s="332"/>
      <c r="EJU374" s="418"/>
      <c r="EJV374" s="223"/>
      <c r="EJW374" s="223"/>
      <c r="EJX374" s="333"/>
      <c r="EJY374" s="333"/>
      <c r="EJZ374" s="223"/>
      <c r="EKA374" s="418"/>
      <c r="EKB374" s="418"/>
      <c r="EKC374" s="331"/>
      <c r="EKD374" s="332"/>
      <c r="EKE374" s="418"/>
      <c r="EKF374" s="223"/>
      <c r="EKG374" s="223"/>
      <c r="EKH374" s="333"/>
      <c r="EKI374" s="333"/>
      <c r="EKJ374" s="223"/>
      <c r="EKK374" s="418"/>
      <c r="EKL374" s="418"/>
      <c r="EKM374" s="331"/>
      <c r="EKN374" s="332"/>
      <c r="EKO374" s="418"/>
      <c r="EKP374" s="223"/>
      <c r="EKQ374" s="223"/>
      <c r="EKR374" s="333"/>
      <c r="EKS374" s="333"/>
      <c r="EKT374" s="223"/>
      <c r="EKU374" s="418"/>
      <c r="EKV374" s="418"/>
      <c r="EKW374" s="331"/>
      <c r="EKX374" s="332"/>
      <c r="EKY374" s="418"/>
      <c r="EKZ374" s="223"/>
      <c r="ELA374" s="223"/>
      <c r="ELB374" s="333"/>
      <c r="ELC374" s="333"/>
      <c r="ELD374" s="223"/>
      <c r="ELE374" s="418"/>
      <c r="ELF374" s="418"/>
      <c r="ELG374" s="331"/>
      <c r="ELH374" s="332"/>
      <c r="ELI374" s="418"/>
      <c r="ELJ374" s="223"/>
      <c r="ELK374" s="223"/>
      <c r="ELL374" s="333"/>
      <c r="ELM374" s="333"/>
      <c r="ELN374" s="223"/>
      <c r="ELO374" s="418"/>
      <c r="ELP374" s="418"/>
      <c r="ELQ374" s="331"/>
      <c r="ELR374" s="332"/>
      <c r="ELS374" s="418"/>
      <c r="ELT374" s="223"/>
      <c r="ELU374" s="223"/>
      <c r="ELV374" s="333"/>
      <c r="ELW374" s="333"/>
      <c r="ELX374" s="223"/>
      <c r="ELY374" s="418"/>
      <c r="ELZ374" s="418"/>
      <c r="EMA374" s="331"/>
      <c r="EMB374" s="332"/>
      <c r="EMC374" s="418"/>
      <c r="EMD374" s="223"/>
      <c r="EME374" s="223"/>
      <c r="EMF374" s="333"/>
      <c r="EMG374" s="333"/>
      <c r="EMH374" s="223"/>
      <c r="EMI374" s="418"/>
      <c r="EMJ374" s="418"/>
      <c r="EMK374" s="331"/>
      <c r="EML374" s="332"/>
      <c r="EMM374" s="418"/>
      <c r="EMN374" s="223"/>
      <c r="EMO374" s="223"/>
      <c r="EMP374" s="333"/>
      <c r="EMQ374" s="333"/>
      <c r="EMR374" s="223"/>
      <c r="EMS374" s="418"/>
      <c r="EMT374" s="418"/>
      <c r="EMU374" s="331"/>
      <c r="EMV374" s="332"/>
      <c r="EMW374" s="418"/>
      <c r="EMX374" s="223"/>
      <c r="EMY374" s="223"/>
      <c r="EMZ374" s="333"/>
      <c r="ENA374" s="333"/>
      <c r="ENB374" s="223"/>
      <c r="ENC374" s="418"/>
      <c r="END374" s="418"/>
      <c r="ENE374" s="331"/>
      <c r="ENF374" s="332"/>
      <c r="ENG374" s="418"/>
      <c r="ENH374" s="223"/>
      <c r="ENI374" s="223"/>
      <c r="ENJ374" s="333"/>
      <c r="ENK374" s="333"/>
      <c r="ENL374" s="223"/>
      <c r="ENM374" s="418"/>
      <c r="ENN374" s="418"/>
      <c r="ENO374" s="331"/>
      <c r="ENP374" s="332"/>
      <c r="ENQ374" s="418"/>
      <c r="ENR374" s="223"/>
      <c r="ENS374" s="223"/>
      <c r="ENT374" s="333"/>
      <c r="ENU374" s="333"/>
      <c r="ENV374" s="223"/>
      <c r="ENW374" s="418"/>
      <c r="ENX374" s="418"/>
      <c r="ENY374" s="331"/>
      <c r="ENZ374" s="332"/>
      <c r="EOA374" s="418"/>
      <c r="EOB374" s="223"/>
      <c r="EOC374" s="223"/>
      <c r="EOD374" s="333"/>
      <c r="EOE374" s="333"/>
      <c r="EOF374" s="223"/>
      <c r="EOG374" s="418"/>
      <c r="EOH374" s="418"/>
      <c r="EOI374" s="331"/>
      <c r="EOJ374" s="332"/>
      <c r="EOK374" s="418"/>
      <c r="EOL374" s="223"/>
      <c r="EOM374" s="223"/>
      <c r="EON374" s="333"/>
      <c r="EOO374" s="333"/>
      <c r="EOP374" s="223"/>
      <c r="EOQ374" s="418"/>
      <c r="EOR374" s="418"/>
      <c r="EOS374" s="331"/>
      <c r="EOT374" s="332"/>
      <c r="EOU374" s="418"/>
      <c r="EOV374" s="223"/>
      <c r="EOW374" s="223"/>
      <c r="EOX374" s="333"/>
      <c r="EOY374" s="333"/>
      <c r="EOZ374" s="223"/>
      <c r="EPA374" s="418"/>
      <c r="EPB374" s="418"/>
      <c r="EPC374" s="331"/>
      <c r="EPD374" s="332"/>
      <c r="EPE374" s="418"/>
      <c r="EPF374" s="223"/>
      <c r="EPG374" s="223"/>
      <c r="EPH374" s="333"/>
      <c r="EPI374" s="333"/>
      <c r="EPJ374" s="223"/>
      <c r="EPK374" s="418"/>
      <c r="EPL374" s="418"/>
      <c r="EPM374" s="331"/>
      <c r="EPN374" s="332"/>
      <c r="EPO374" s="418"/>
      <c r="EPP374" s="223"/>
      <c r="EPQ374" s="223"/>
      <c r="EPR374" s="333"/>
      <c r="EPS374" s="333"/>
      <c r="EPT374" s="223"/>
      <c r="EPU374" s="418"/>
      <c r="EPV374" s="418"/>
      <c r="EPW374" s="331"/>
      <c r="EPX374" s="332"/>
      <c r="EPY374" s="418"/>
      <c r="EPZ374" s="223"/>
      <c r="EQA374" s="223"/>
      <c r="EQB374" s="333"/>
      <c r="EQC374" s="333"/>
      <c r="EQD374" s="223"/>
      <c r="EQE374" s="418"/>
      <c r="EQF374" s="418"/>
      <c r="EQG374" s="331"/>
      <c r="EQH374" s="332"/>
      <c r="EQI374" s="418"/>
      <c r="EQJ374" s="223"/>
      <c r="EQK374" s="223"/>
      <c r="EQL374" s="333"/>
      <c r="EQM374" s="333"/>
      <c r="EQN374" s="223"/>
      <c r="EQO374" s="418"/>
      <c r="EQP374" s="418"/>
      <c r="EQQ374" s="331"/>
      <c r="EQR374" s="332"/>
      <c r="EQS374" s="418"/>
      <c r="EQT374" s="223"/>
      <c r="EQU374" s="223"/>
      <c r="EQV374" s="333"/>
      <c r="EQW374" s="333"/>
      <c r="EQX374" s="223"/>
      <c r="EQY374" s="418"/>
      <c r="EQZ374" s="418"/>
      <c r="ERA374" s="331"/>
      <c r="ERB374" s="332"/>
      <c r="ERC374" s="418"/>
      <c r="ERD374" s="223"/>
      <c r="ERE374" s="223"/>
      <c r="ERF374" s="333"/>
      <c r="ERG374" s="333"/>
      <c r="ERH374" s="223"/>
      <c r="ERI374" s="418"/>
      <c r="ERJ374" s="418"/>
      <c r="ERK374" s="331"/>
      <c r="ERL374" s="332"/>
      <c r="ERM374" s="418"/>
      <c r="ERN374" s="223"/>
      <c r="ERO374" s="223"/>
      <c r="ERP374" s="333"/>
      <c r="ERQ374" s="333"/>
      <c r="ERR374" s="223"/>
      <c r="ERS374" s="418"/>
      <c r="ERT374" s="418"/>
      <c r="ERU374" s="331"/>
      <c r="ERV374" s="332"/>
      <c r="ERW374" s="418"/>
      <c r="ERX374" s="223"/>
      <c r="ERY374" s="223"/>
      <c r="ERZ374" s="333"/>
      <c r="ESA374" s="333"/>
      <c r="ESB374" s="223"/>
      <c r="ESC374" s="418"/>
      <c r="ESD374" s="418"/>
      <c r="ESE374" s="331"/>
      <c r="ESF374" s="332"/>
      <c r="ESG374" s="418"/>
      <c r="ESH374" s="223"/>
      <c r="ESI374" s="223"/>
      <c r="ESJ374" s="333"/>
      <c r="ESK374" s="333"/>
      <c r="ESL374" s="223"/>
      <c r="ESM374" s="418"/>
      <c r="ESN374" s="418"/>
      <c r="ESO374" s="331"/>
      <c r="ESP374" s="332"/>
      <c r="ESQ374" s="418"/>
      <c r="ESR374" s="223"/>
      <c r="ESS374" s="223"/>
      <c r="EST374" s="333"/>
      <c r="ESU374" s="333"/>
      <c r="ESV374" s="223"/>
      <c r="ESW374" s="418"/>
      <c r="ESX374" s="418"/>
      <c r="ESY374" s="331"/>
      <c r="ESZ374" s="332"/>
      <c r="ETA374" s="418"/>
      <c r="ETB374" s="223"/>
      <c r="ETC374" s="223"/>
      <c r="ETD374" s="333"/>
      <c r="ETE374" s="333"/>
      <c r="ETF374" s="223"/>
      <c r="ETG374" s="418"/>
      <c r="ETH374" s="418"/>
      <c r="ETI374" s="331"/>
      <c r="ETJ374" s="332"/>
      <c r="ETK374" s="418"/>
      <c r="ETL374" s="223"/>
      <c r="ETM374" s="223"/>
      <c r="ETN374" s="333"/>
      <c r="ETO374" s="333"/>
      <c r="ETP374" s="223"/>
      <c r="ETQ374" s="418"/>
      <c r="ETR374" s="418"/>
      <c r="ETS374" s="331"/>
      <c r="ETT374" s="332"/>
      <c r="ETU374" s="418"/>
      <c r="ETV374" s="223"/>
      <c r="ETW374" s="223"/>
      <c r="ETX374" s="333"/>
      <c r="ETY374" s="333"/>
      <c r="ETZ374" s="223"/>
      <c r="EUA374" s="418"/>
      <c r="EUB374" s="418"/>
      <c r="EUC374" s="331"/>
      <c r="EUD374" s="332"/>
      <c r="EUE374" s="418"/>
      <c r="EUF374" s="223"/>
      <c r="EUG374" s="223"/>
      <c r="EUH374" s="333"/>
      <c r="EUI374" s="333"/>
      <c r="EUJ374" s="223"/>
      <c r="EUK374" s="418"/>
      <c r="EUL374" s="418"/>
      <c r="EUM374" s="331"/>
      <c r="EUN374" s="332"/>
      <c r="EUO374" s="418"/>
      <c r="EUP374" s="223"/>
      <c r="EUQ374" s="223"/>
      <c r="EUR374" s="333"/>
      <c r="EUS374" s="333"/>
      <c r="EUT374" s="223"/>
      <c r="EUU374" s="418"/>
      <c r="EUV374" s="418"/>
      <c r="EUW374" s="331"/>
      <c r="EUX374" s="332"/>
      <c r="EUY374" s="418"/>
      <c r="EUZ374" s="223"/>
      <c r="EVA374" s="223"/>
      <c r="EVB374" s="333"/>
      <c r="EVC374" s="333"/>
      <c r="EVD374" s="223"/>
      <c r="EVE374" s="418"/>
      <c r="EVF374" s="418"/>
      <c r="EVG374" s="331"/>
      <c r="EVH374" s="332"/>
      <c r="EVI374" s="418"/>
      <c r="EVJ374" s="223"/>
      <c r="EVK374" s="223"/>
      <c r="EVL374" s="333"/>
      <c r="EVM374" s="333"/>
      <c r="EVN374" s="223"/>
      <c r="EVO374" s="418"/>
      <c r="EVP374" s="418"/>
      <c r="EVQ374" s="331"/>
      <c r="EVR374" s="332"/>
      <c r="EVS374" s="418"/>
      <c r="EVT374" s="223"/>
      <c r="EVU374" s="223"/>
      <c r="EVV374" s="333"/>
      <c r="EVW374" s="333"/>
      <c r="EVX374" s="223"/>
      <c r="EVY374" s="418"/>
      <c r="EVZ374" s="418"/>
      <c r="EWA374" s="331"/>
      <c r="EWB374" s="332"/>
      <c r="EWC374" s="418"/>
      <c r="EWD374" s="223"/>
      <c r="EWE374" s="223"/>
      <c r="EWF374" s="333"/>
      <c r="EWG374" s="333"/>
      <c r="EWH374" s="223"/>
      <c r="EWI374" s="418"/>
      <c r="EWJ374" s="418"/>
      <c r="EWK374" s="331"/>
      <c r="EWL374" s="332"/>
      <c r="EWM374" s="418"/>
      <c r="EWN374" s="223"/>
      <c r="EWO374" s="223"/>
      <c r="EWP374" s="333"/>
      <c r="EWQ374" s="333"/>
      <c r="EWR374" s="223"/>
      <c r="EWS374" s="418"/>
      <c r="EWT374" s="418"/>
      <c r="EWU374" s="331"/>
      <c r="EWV374" s="332"/>
      <c r="EWW374" s="418"/>
      <c r="EWX374" s="223"/>
      <c r="EWY374" s="223"/>
      <c r="EWZ374" s="333"/>
      <c r="EXA374" s="333"/>
      <c r="EXB374" s="223"/>
      <c r="EXC374" s="418"/>
      <c r="EXD374" s="418"/>
      <c r="EXE374" s="331"/>
      <c r="EXF374" s="332"/>
      <c r="EXG374" s="418"/>
      <c r="EXH374" s="223"/>
      <c r="EXI374" s="223"/>
      <c r="EXJ374" s="333"/>
      <c r="EXK374" s="333"/>
      <c r="EXL374" s="223"/>
      <c r="EXM374" s="418"/>
      <c r="EXN374" s="418"/>
      <c r="EXO374" s="331"/>
      <c r="EXP374" s="332"/>
      <c r="EXQ374" s="418"/>
      <c r="EXR374" s="223"/>
      <c r="EXS374" s="223"/>
      <c r="EXT374" s="333"/>
      <c r="EXU374" s="333"/>
      <c r="EXV374" s="223"/>
      <c r="EXW374" s="418"/>
      <c r="EXX374" s="418"/>
      <c r="EXY374" s="331"/>
      <c r="EXZ374" s="332"/>
      <c r="EYA374" s="418"/>
      <c r="EYB374" s="223"/>
      <c r="EYC374" s="223"/>
      <c r="EYD374" s="333"/>
      <c r="EYE374" s="333"/>
      <c r="EYF374" s="223"/>
      <c r="EYG374" s="418"/>
      <c r="EYH374" s="418"/>
      <c r="EYI374" s="331"/>
      <c r="EYJ374" s="332"/>
      <c r="EYK374" s="418"/>
      <c r="EYL374" s="223"/>
      <c r="EYM374" s="223"/>
      <c r="EYN374" s="333"/>
      <c r="EYO374" s="333"/>
      <c r="EYP374" s="223"/>
      <c r="EYQ374" s="418"/>
      <c r="EYR374" s="418"/>
      <c r="EYS374" s="331"/>
      <c r="EYT374" s="332"/>
      <c r="EYU374" s="418"/>
      <c r="EYV374" s="223"/>
      <c r="EYW374" s="223"/>
      <c r="EYX374" s="333"/>
      <c r="EYY374" s="333"/>
      <c r="EYZ374" s="223"/>
      <c r="EZA374" s="418"/>
      <c r="EZB374" s="418"/>
      <c r="EZC374" s="331"/>
      <c r="EZD374" s="332"/>
      <c r="EZE374" s="418"/>
      <c r="EZF374" s="223"/>
      <c r="EZG374" s="223"/>
      <c r="EZH374" s="333"/>
      <c r="EZI374" s="333"/>
      <c r="EZJ374" s="223"/>
      <c r="EZK374" s="418"/>
      <c r="EZL374" s="418"/>
      <c r="EZM374" s="331"/>
      <c r="EZN374" s="332"/>
      <c r="EZO374" s="418"/>
      <c r="EZP374" s="223"/>
      <c r="EZQ374" s="223"/>
      <c r="EZR374" s="333"/>
      <c r="EZS374" s="333"/>
      <c r="EZT374" s="223"/>
      <c r="EZU374" s="418"/>
      <c r="EZV374" s="418"/>
      <c r="EZW374" s="331"/>
      <c r="EZX374" s="332"/>
      <c r="EZY374" s="418"/>
      <c r="EZZ374" s="223"/>
      <c r="FAA374" s="223"/>
      <c r="FAB374" s="333"/>
      <c r="FAC374" s="333"/>
      <c r="FAD374" s="223"/>
      <c r="FAE374" s="418"/>
      <c r="FAF374" s="418"/>
      <c r="FAG374" s="331"/>
      <c r="FAH374" s="332"/>
      <c r="FAI374" s="418"/>
      <c r="FAJ374" s="223"/>
      <c r="FAK374" s="223"/>
      <c r="FAL374" s="333"/>
      <c r="FAM374" s="333"/>
      <c r="FAN374" s="223"/>
      <c r="FAO374" s="418"/>
      <c r="FAP374" s="418"/>
      <c r="FAQ374" s="331"/>
      <c r="FAR374" s="332"/>
      <c r="FAS374" s="418"/>
      <c r="FAT374" s="223"/>
      <c r="FAU374" s="223"/>
      <c r="FAV374" s="333"/>
      <c r="FAW374" s="333"/>
      <c r="FAX374" s="223"/>
      <c r="FAY374" s="418"/>
      <c r="FAZ374" s="418"/>
      <c r="FBA374" s="331"/>
      <c r="FBB374" s="332"/>
      <c r="FBC374" s="418"/>
      <c r="FBD374" s="223"/>
      <c r="FBE374" s="223"/>
      <c r="FBF374" s="333"/>
      <c r="FBG374" s="333"/>
      <c r="FBH374" s="223"/>
      <c r="FBI374" s="418"/>
      <c r="FBJ374" s="418"/>
      <c r="FBK374" s="331"/>
      <c r="FBL374" s="332"/>
      <c r="FBM374" s="418"/>
      <c r="FBN374" s="223"/>
      <c r="FBO374" s="223"/>
      <c r="FBP374" s="333"/>
      <c r="FBQ374" s="333"/>
      <c r="FBR374" s="223"/>
      <c r="FBS374" s="418"/>
      <c r="FBT374" s="418"/>
      <c r="FBU374" s="331"/>
      <c r="FBV374" s="332"/>
      <c r="FBW374" s="418"/>
      <c r="FBX374" s="223"/>
      <c r="FBY374" s="223"/>
      <c r="FBZ374" s="333"/>
      <c r="FCA374" s="333"/>
      <c r="FCB374" s="223"/>
      <c r="FCC374" s="418"/>
      <c r="FCD374" s="418"/>
      <c r="FCE374" s="331"/>
      <c r="FCF374" s="332"/>
      <c r="FCG374" s="418"/>
      <c r="FCH374" s="223"/>
      <c r="FCI374" s="223"/>
      <c r="FCJ374" s="333"/>
      <c r="FCK374" s="333"/>
      <c r="FCL374" s="223"/>
      <c r="FCM374" s="418"/>
      <c r="FCN374" s="418"/>
      <c r="FCO374" s="331"/>
      <c r="FCP374" s="332"/>
      <c r="FCQ374" s="418"/>
      <c r="FCR374" s="223"/>
      <c r="FCS374" s="223"/>
      <c r="FCT374" s="333"/>
      <c r="FCU374" s="333"/>
      <c r="FCV374" s="223"/>
      <c r="FCW374" s="418"/>
      <c r="FCX374" s="418"/>
      <c r="FCY374" s="331"/>
      <c r="FCZ374" s="332"/>
      <c r="FDA374" s="418"/>
      <c r="FDB374" s="223"/>
      <c r="FDC374" s="223"/>
      <c r="FDD374" s="333"/>
      <c r="FDE374" s="333"/>
      <c r="FDF374" s="223"/>
      <c r="FDG374" s="418"/>
      <c r="FDH374" s="418"/>
      <c r="FDI374" s="331"/>
      <c r="FDJ374" s="332"/>
      <c r="FDK374" s="418"/>
      <c r="FDL374" s="223"/>
      <c r="FDM374" s="223"/>
      <c r="FDN374" s="333"/>
      <c r="FDO374" s="333"/>
      <c r="FDP374" s="223"/>
      <c r="FDQ374" s="418"/>
      <c r="FDR374" s="418"/>
      <c r="FDS374" s="331"/>
      <c r="FDT374" s="332"/>
      <c r="FDU374" s="418"/>
      <c r="FDV374" s="223"/>
      <c r="FDW374" s="223"/>
      <c r="FDX374" s="333"/>
      <c r="FDY374" s="333"/>
      <c r="FDZ374" s="223"/>
      <c r="FEA374" s="418"/>
      <c r="FEB374" s="418"/>
      <c r="FEC374" s="331"/>
      <c r="FED374" s="332"/>
      <c r="FEE374" s="418"/>
      <c r="FEF374" s="223"/>
      <c r="FEG374" s="223"/>
      <c r="FEH374" s="333"/>
      <c r="FEI374" s="333"/>
      <c r="FEJ374" s="223"/>
      <c r="FEK374" s="418"/>
      <c r="FEL374" s="418"/>
      <c r="FEM374" s="331"/>
      <c r="FEN374" s="332"/>
      <c r="FEO374" s="418"/>
      <c r="FEP374" s="223"/>
      <c r="FEQ374" s="223"/>
      <c r="FER374" s="333"/>
      <c r="FES374" s="333"/>
      <c r="FET374" s="223"/>
      <c r="FEU374" s="418"/>
      <c r="FEV374" s="418"/>
      <c r="FEW374" s="331"/>
      <c r="FEX374" s="332"/>
      <c r="FEY374" s="418"/>
      <c r="FEZ374" s="223"/>
      <c r="FFA374" s="223"/>
      <c r="FFB374" s="333"/>
      <c r="FFC374" s="333"/>
      <c r="FFD374" s="223"/>
      <c r="FFE374" s="418"/>
      <c r="FFF374" s="418"/>
      <c r="FFG374" s="331"/>
      <c r="FFH374" s="332"/>
      <c r="FFI374" s="418"/>
      <c r="FFJ374" s="223"/>
      <c r="FFK374" s="223"/>
      <c r="FFL374" s="333"/>
      <c r="FFM374" s="333"/>
      <c r="FFN374" s="223"/>
      <c r="FFO374" s="418"/>
      <c r="FFP374" s="418"/>
      <c r="FFQ374" s="331"/>
      <c r="FFR374" s="332"/>
      <c r="FFS374" s="418"/>
      <c r="FFT374" s="223"/>
      <c r="FFU374" s="223"/>
      <c r="FFV374" s="333"/>
      <c r="FFW374" s="333"/>
      <c r="FFX374" s="223"/>
      <c r="FFY374" s="418"/>
      <c r="FFZ374" s="418"/>
      <c r="FGA374" s="331"/>
      <c r="FGB374" s="332"/>
      <c r="FGC374" s="418"/>
      <c r="FGD374" s="223"/>
      <c r="FGE374" s="223"/>
      <c r="FGF374" s="333"/>
      <c r="FGG374" s="333"/>
      <c r="FGH374" s="223"/>
      <c r="FGI374" s="418"/>
      <c r="FGJ374" s="418"/>
      <c r="FGK374" s="331"/>
      <c r="FGL374" s="332"/>
      <c r="FGM374" s="418"/>
      <c r="FGN374" s="223"/>
      <c r="FGO374" s="223"/>
      <c r="FGP374" s="333"/>
      <c r="FGQ374" s="333"/>
      <c r="FGR374" s="223"/>
      <c r="FGS374" s="418"/>
      <c r="FGT374" s="418"/>
      <c r="FGU374" s="331"/>
      <c r="FGV374" s="332"/>
      <c r="FGW374" s="418"/>
      <c r="FGX374" s="223"/>
      <c r="FGY374" s="223"/>
      <c r="FGZ374" s="333"/>
      <c r="FHA374" s="333"/>
      <c r="FHB374" s="223"/>
      <c r="FHC374" s="418"/>
      <c r="FHD374" s="418"/>
      <c r="FHE374" s="331"/>
      <c r="FHF374" s="332"/>
      <c r="FHG374" s="418"/>
      <c r="FHH374" s="223"/>
      <c r="FHI374" s="223"/>
      <c r="FHJ374" s="333"/>
      <c r="FHK374" s="333"/>
      <c r="FHL374" s="223"/>
      <c r="FHM374" s="418"/>
      <c r="FHN374" s="418"/>
      <c r="FHO374" s="331"/>
      <c r="FHP374" s="332"/>
      <c r="FHQ374" s="418"/>
      <c r="FHR374" s="223"/>
      <c r="FHS374" s="223"/>
      <c r="FHT374" s="333"/>
      <c r="FHU374" s="333"/>
      <c r="FHV374" s="223"/>
      <c r="FHW374" s="418"/>
      <c r="FHX374" s="418"/>
      <c r="FHY374" s="331"/>
      <c r="FHZ374" s="332"/>
      <c r="FIA374" s="418"/>
      <c r="FIB374" s="223"/>
      <c r="FIC374" s="223"/>
      <c r="FID374" s="333"/>
      <c r="FIE374" s="333"/>
      <c r="FIF374" s="223"/>
      <c r="FIG374" s="418"/>
      <c r="FIH374" s="418"/>
      <c r="FII374" s="331"/>
      <c r="FIJ374" s="332"/>
      <c r="FIK374" s="418"/>
      <c r="FIL374" s="223"/>
      <c r="FIM374" s="223"/>
      <c r="FIN374" s="333"/>
      <c r="FIO374" s="333"/>
      <c r="FIP374" s="223"/>
      <c r="FIQ374" s="418"/>
      <c r="FIR374" s="418"/>
      <c r="FIS374" s="331"/>
      <c r="FIT374" s="332"/>
      <c r="FIU374" s="418"/>
      <c r="FIV374" s="223"/>
      <c r="FIW374" s="223"/>
      <c r="FIX374" s="333"/>
      <c r="FIY374" s="333"/>
      <c r="FIZ374" s="223"/>
      <c r="FJA374" s="418"/>
      <c r="FJB374" s="418"/>
      <c r="FJC374" s="331"/>
      <c r="FJD374" s="332"/>
      <c r="FJE374" s="418"/>
      <c r="FJF374" s="223"/>
      <c r="FJG374" s="223"/>
      <c r="FJH374" s="333"/>
      <c r="FJI374" s="333"/>
      <c r="FJJ374" s="223"/>
      <c r="FJK374" s="418"/>
      <c r="FJL374" s="418"/>
      <c r="FJM374" s="331"/>
      <c r="FJN374" s="332"/>
      <c r="FJO374" s="418"/>
      <c r="FJP374" s="223"/>
      <c r="FJQ374" s="223"/>
      <c r="FJR374" s="333"/>
      <c r="FJS374" s="333"/>
      <c r="FJT374" s="223"/>
      <c r="FJU374" s="418"/>
      <c r="FJV374" s="418"/>
      <c r="FJW374" s="331"/>
      <c r="FJX374" s="332"/>
      <c r="FJY374" s="418"/>
      <c r="FJZ374" s="223"/>
      <c r="FKA374" s="223"/>
      <c r="FKB374" s="333"/>
      <c r="FKC374" s="333"/>
      <c r="FKD374" s="223"/>
      <c r="FKE374" s="418"/>
      <c r="FKF374" s="418"/>
      <c r="FKG374" s="331"/>
      <c r="FKH374" s="332"/>
      <c r="FKI374" s="418"/>
      <c r="FKJ374" s="223"/>
      <c r="FKK374" s="223"/>
      <c r="FKL374" s="333"/>
      <c r="FKM374" s="333"/>
      <c r="FKN374" s="223"/>
      <c r="FKO374" s="418"/>
      <c r="FKP374" s="418"/>
      <c r="FKQ374" s="331"/>
      <c r="FKR374" s="332"/>
      <c r="FKS374" s="418"/>
      <c r="FKT374" s="223"/>
      <c r="FKU374" s="223"/>
      <c r="FKV374" s="333"/>
      <c r="FKW374" s="333"/>
      <c r="FKX374" s="223"/>
      <c r="FKY374" s="418"/>
      <c r="FKZ374" s="418"/>
      <c r="FLA374" s="331"/>
      <c r="FLB374" s="332"/>
      <c r="FLC374" s="418"/>
      <c r="FLD374" s="223"/>
      <c r="FLE374" s="223"/>
      <c r="FLF374" s="333"/>
      <c r="FLG374" s="333"/>
      <c r="FLH374" s="223"/>
      <c r="FLI374" s="418"/>
      <c r="FLJ374" s="418"/>
      <c r="FLK374" s="331"/>
      <c r="FLL374" s="332"/>
      <c r="FLM374" s="418"/>
      <c r="FLN374" s="223"/>
      <c r="FLO374" s="223"/>
      <c r="FLP374" s="333"/>
      <c r="FLQ374" s="333"/>
      <c r="FLR374" s="223"/>
      <c r="FLS374" s="418"/>
      <c r="FLT374" s="418"/>
      <c r="FLU374" s="331"/>
      <c r="FLV374" s="332"/>
      <c r="FLW374" s="418"/>
      <c r="FLX374" s="223"/>
      <c r="FLY374" s="223"/>
      <c r="FLZ374" s="333"/>
      <c r="FMA374" s="333"/>
      <c r="FMB374" s="223"/>
      <c r="FMC374" s="418"/>
      <c r="FMD374" s="418"/>
      <c r="FME374" s="331"/>
      <c r="FMF374" s="332"/>
      <c r="FMG374" s="418"/>
      <c r="FMH374" s="223"/>
      <c r="FMI374" s="223"/>
      <c r="FMJ374" s="333"/>
      <c r="FMK374" s="333"/>
      <c r="FML374" s="223"/>
      <c r="FMM374" s="418"/>
      <c r="FMN374" s="418"/>
      <c r="FMO374" s="331"/>
      <c r="FMP374" s="332"/>
      <c r="FMQ374" s="418"/>
      <c r="FMR374" s="223"/>
      <c r="FMS374" s="223"/>
      <c r="FMT374" s="333"/>
      <c r="FMU374" s="333"/>
      <c r="FMV374" s="223"/>
      <c r="FMW374" s="418"/>
      <c r="FMX374" s="418"/>
      <c r="FMY374" s="331"/>
      <c r="FMZ374" s="332"/>
      <c r="FNA374" s="418"/>
      <c r="FNB374" s="223"/>
      <c r="FNC374" s="223"/>
      <c r="FND374" s="333"/>
      <c r="FNE374" s="333"/>
      <c r="FNF374" s="223"/>
      <c r="FNG374" s="418"/>
      <c r="FNH374" s="418"/>
      <c r="FNI374" s="331"/>
      <c r="FNJ374" s="332"/>
      <c r="FNK374" s="418"/>
      <c r="FNL374" s="223"/>
      <c r="FNM374" s="223"/>
      <c r="FNN374" s="333"/>
      <c r="FNO374" s="333"/>
      <c r="FNP374" s="223"/>
      <c r="FNQ374" s="418"/>
      <c r="FNR374" s="418"/>
      <c r="FNS374" s="331"/>
      <c r="FNT374" s="332"/>
      <c r="FNU374" s="418"/>
      <c r="FNV374" s="223"/>
      <c r="FNW374" s="223"/>
      <c r="FNX374" s="333"/>
      <c r="FNY374" s="333"/>
      <c r="FNZ374" s="223"/>
      <c r="FOA374" s="418"/>
      <c r="FOB374" s="418"/>
      <c r="FOC374" s="331"/>
      <c r="FOD374" s="332"/>
      <c r="FOE374" s="418"/>
      <c r="FOF374" s="223"/>
      <c r="FOG374" s="223"/>
      <c r="FOH374" s="333"/>
      <c r="FOI374" s="333"/>
      <c r="FOJ374" s="223"/>
      <c r="FOK374" s="418"/>
      <c r="FOL374" s="418"/>
      <c r="FOM374" s="331"/>
      <c r="FON374" s="332"/>
      <c r="FOO374" s="418"/>
      <c r="FOP374" s="223"/>
      <c r="FOQ374" s="223"/>
      <c r="FOR374" s="333"/>
      <c r="FOS374" s="333"/>
      <c r="FOT374" s="223"/>
      <c r="FOU374" s="418"/>
      <c r="FOV374" s="418"/>
      <c r="FOW374" s="331"/>
      <c r="FOX374" s="332"/>
      <c r="FOY374" s="418"/>
      <c r="FOZ374" s="223"/>
      <c r="FPA374" s="223"/>
      <c r="FPB374" s="333"/>
      <c r="FPC374" s="333"/>
      <c r="FPD374" s="223"/>
      <c r="FPE374" s="418"/>
      <c r="FPF374" s="418"/>
      <c r="FPG374" s="331"/>
      <c r="FPH374" s="332"/>
      <c r="FPI374" s="418"/>
      <c r="FPJ374" s="223"/>
      <c r="FPK374" s="223"/>
      <c r="FPL374" s="333"/>
      <c r="FPM374" s="333"/>
      <c r="FPN374" s="223"/>
      <c r="FPO374" s="418"/>
      <c r="FPP374" s="418"/>
      <c r="FPQ374" s="331"/>
      <c r="FPR374" s="332"/>
      <c r="FPS374" s="418"/>
      <c r="FPT374" s="223"/>
      <c r="FPU374" s="223"/>
      <c r="FPV374" s="333"/>
      <c r="FPW374" s="333"/>
      <c r="FPX374" s="223"/>
      <c r="FPY374" s="418"/>
      <c r="FPZ374" s="418"/>
      <c r="FQA374" s="331"/>
      <c r="FQB374" s="332"/>
      <c r="FQC374" s="418"/>
      <c r="FQD374" s="223"/>
      <c r="FQE374" s="223"/>
      <c r="FQF374" s="333"/>
      <c r="FQG374" s="333"/>
      <c r="FQH374" s="223"/>
      <c r="FQI374" s="418"/>
      <c r="FQJ374" s="418"/>
      <c r="FQK374" s="331"/>
      <c r="FQL374" s="332"/>
      <c r="FQM374" s="418"/>
      <c r="FQN374" s="223"/>
      <c r="FQO374" s="223"/>
      <c r="FQP374" s="333"/>
      <c r="FQQ374" s="333"/>
      <c r="FQR374" s="223"/>
      <c r="FQS374" s="418"/>
      <c r="FQT374" s="418"/>
      <c r="FQU374" s="331"/>
      <c r="FQV374" s="332"/>
      <c r="FQW374" s="418"/>
      <c r="FQX374" s="223"/>
      <c r="FQY374" s="223"/>
      <c r="FQZ374" s="333"/>
      <c r="FRA374" s="333"/>
      <c r="FRB374" s="223"/>
      <c r="FRC374" s="418"/>
      <c r="FRD374" s="418"/>
      <c r="FRE374" s="331"/>
      <c r="FRF374" s="332"/>
      <c r="FRG374" s="418"/>
      <c r="FRH374" s="223"/>
      <c r="FRI374" s="223"/>
      <c r="FRJ374" s="333"/>
      <c r="FRK374" s="333"/>
      <c r="FRL374" s="223"/>
      <c r="FRM374" s="418"/>
      <c r="FRN374" s="418"/>
      <c r="FRO374" s="331"/>
      <c r="FRP374" s="332"/>
      <c r="FRQ374" s="418"/>
      <c r="FRR374" s="223"/>
      <c r="FRS374" s="223"/>
      <c r="FRT374" s="333"/>
      <c r="FRU374" s="333"/>
      <c r="FRV374" s="223"/>
      <c r="FRW374" s="418"/>
      <c r="FRX374" s="418"/>
      <c r="FRY374" s="331"/>
      <c r="FRZ374" s="332"/>
      <c r="FSA374" s="418"/>
      <c r="FSB374" s="223"/>
      <c r="FSC374" s="223"/>
      <c r="FSD374" s="333"/>
      <c r="FSE374" s="333"/>
      <c r="FSF374" s="223"/>
      <c r="FSG374" s="418"/>
      <c r="FSH374" s="418"/>
      <c r="FSI374" s="331"/>
      <c r="FSJ374" s="332"/>
      <c r="FSK374" s="418"/>
      <c r="FSL374" s="223"/>
      <c r="FSM374" s="223"/>
      <c r="FSN374" s="333"/>
      <c r="FSO374" s="333"/>
      <c r="FSP374" s="223"/>
      <c r="FSQ374" s="418"/>
      <c r="FSR374" s="418"/>
      <c r="FSS374" s="331"/>
      <c r="FST374" s="332"/>
      <c r="FSU374" s="418"/>
      <c r="FSV374" s="223"/>
      <c r="FSW374" s="223"/>
      <c r="FSX374" s="333"/>
      <c r="FSY374" s="333"/>
      <c r="FSZ374" s="223"/>
      <c r="FTA374" s="418"/>
      <c r="FTB374" s="418"/>
      <c r="FTC374" s="331"/>
      <c r="FTD374" s="332"/>
      <c r="FTE374" s="418"/>
      <c r="FTF374" s="223"/>
      <c r="FTG374" s="223"/>
      <c r="FTH374" s="333"/>
      <c r="FTI374" s="333"/>
      <c r="FTJ374" s="223"/>
      <c r="FTK374" s="418"/>
      <c r="FTL374" s="418"/>
      <c r="FTM374" s="331"/>
      <c r="FTN374" s="332"/>
      <c r="FTO374" s="418"/>
      <c r="FTP374" s="223"/>
      <c r="FTQ374" s="223"/>
      <c r="FTR374" s="333"/>
      <c r="FTS374" s="333"/>
      <c r="FTT374" s="223"/>
      <c r="FTU374" s="418"/>
      <c r="FTV374" s="418"/>
      <c r="FTW374" s="331"/>
      <c r="FTX374" s="332"/>
      <c r="FTY374" s="418"/>
      <c r="FTZ374" s="223"/>
      <c r="FUA374" s="223"/>
      <c r="FUB374" s="333"/>
      <c r="FUC374" s="333"/>
      <c r="FUD374" s="223"/>
      <c r="FUE374" s="418"/>
      <c r="FUF374" s="418"/>
      <c r="FUG374" s="331"/>
      <c r="FUH374" s="332"/>
      <c r="FUI374" s="418"/>
      <c r="FUJ374" s="223"/>
      <c r="FUK374" s="223"/>
      <c r="FUL374" s="333"/>
      <c r="FUM374" s="333"/>
      <c r="FUN374" s="223"/>
      <c r="FUO374" s="418"/>
      <c r="FUP374" s="418"/>
      <c r="FUQ374" s="331"/>
      <c r="FUR374" s="332"/>
      <c r="FUS374" s="418"/>
      <c r="FUT374" s="223"/>
      <c r="FUU374" s="223"/>
      <c r="FUV374" s="333"/>
      <c r="FUW374" s="333"/>
      <c r="FUX374" s="223"/>
      <c r="FUY374" s="418"/>
      <c r="FUZ374" s="418"/>
      <c r="FVA374" s="331"/>
      <c r="FVB374" s="332"/>
      <c r="FVC374" s="418"/>
      <c r="FVD374" s="223"/>
      <c r="FVE374" s="223"/>
      <c r="FVF374" s="333"/>
      <c r="FVG374" s="333"/>
      <c r="FVH374" s="223"/>
      <c r="FVI374" s="418"/>
      <c r="FVJ374" s="418"/>
      <c r="FVK374" s="331"/>
      <c r="FVL374" s="332"/>
      <c r="FVM374" s="418"/>
      <c r="FVN374" s="223"/>
      <c r="FVO374" s="223"/>
      <c r="FVP374" s="333"/>
      <c r="FVQ374" s="333"/>
      <c r="FVR374" s="223"/>
      <c r="FVS374" s="418"/>
      <c r="FVT374" s="418"/>
      <c r="FVU374" s="331"/>
      <c r="FVV374" s="332"/>
      <c r="FVW374" s="418"/>
      <c r="FVX374" s="223"/>
      <c r="FVY374" s="223"/>
      <c r="FVZ374" s="333"/>
      <c r="FWA374" s="333"/>
      <c r="FWB374" s="223"/>
      <c r="FWC374" s="418"/>
      <c r="FWD374" s="418"/>
      <c r="FWE374" s="331"/>
      <c r="FWF374" s="332"/>
      <c r="FWG374" s="418"/>
      <c r="FWH374" s="223"/>
      <c r="FWI374" s="223"/>
      <c r="FWJ374" s="333"/>
      <c r="FWK374" s="333"/>
      <c r="FWL374" s="223"/>
      <c r="FWM374" s="418"/>
      <c r="FWN374" s="418"/>
      <c r="FWO374" s="331"/>
      <c r="FWP374" s="332"/>
      <c r="FWQ374" s="418"/>
      <c r="FWR374" s="223"/>
      <c r="FWS374" s="223"/>
      <c r="FWT374" s="333"/>
      <c r="FWU374" s="333"/>
      <c r="FWV374" s="223"/>
      <c r="FWW374" s="418"/>
      <c r="FWX374" s="418"/>
      <c r="FWY374" s="331"/>
      <c r="FWZ374" s="332"/>
      <c r="FXA374" s="418"/>
      <c r="FXB374" s="223"/>
      <c r="FXC374" s="223"/>
      <c r="FXD374" s="333"/>
      <c r="FXE374" s="333"/>
      <c r="FXF374" s="223"/>
      <c r="FXG374" s="418"/>
      <c r="FXH374" s="418"/>
      <c r="FXI374" s="331"/>
      <c r="FXJ374" s="332"/>
      <c r="FXK374" s="418"/>
      <c r="FXL374" s="223"/>
      <c r="FXM374" s="223"/>
      <c r="FXN374" s="333"/>
      <c r="FXO374" s="333"/>
      <c r="FXP374" s="223"/>
      <c r="FXQ374" s="418"/>
      <c r="FXR374" s="418"/>
      <c r="FXS374" s="331"/>
      <c r="FXT374" s="332"/>
      <c r="FXU374" s="418"/>
      <c r="FXV374" s="223"/>
      <c r="FXW374" s="223"/>
      <c r="FXX374" s="333"/>
      <c r="FXY374" s="333"/>
      <c r="FXZ374" s="223"/>
      <c r="FYA374" s="418"/>
      <c r="FYB374" s="418"/>
      <c r="FYC374" s="331"/>
      <c r="FYD374" s="332"/>
      <c r="FYE374" s="418"/>
      <c r="FYF374" s="223"/>
      <c r="FYG374" s="223"/>
      <c r="FYH374" s="333"/>
      <c r="FYI374" s="333"/>
      <c r="FYJ374" s="223"/>
      <c r="FYK374" s="418"/>
      <c r="FYL374" s="418"/>
      <c r="FYM374" s="331"/>
      <c r="FYN374" s="332"/>
      <c r="FYO374" s="418"/>
      <c r="FYP374" s="223"/>
      <c r="FYQ374" s="223"/>
      <c r="FYR374" s="333"/>
      <c r="FYS374" s="333"/>
      <c r="FYT374" s="223"/>
      <c r="FYU374" s="418"/>
      <c r="FYV374" s="418"/>
      <c r="FYW374" s="331"/>
      <c r="FYX374" s="332"/>
      <c r="FYY374" s="418"/>
      <c r="FYZ374" s="223"/>
      <c r="FZA374" s="223"/>
      <c r="FZB374" s="333"/>
      <c r="FZC374" s="333"/>
      <c r="FZD374" s="223"/>
      <c r="FZE374" s="418"/>
      <c r="FZF374" s="418"/>
      <c r="FZG374" s="331"/>
      <c r="FZH374" s="332"/>
      <c r="FZI374" s="418"/>
      <c r="FZJ374" s="223"/>
      <c r="FZK374" s="223"/>
      <c r="FZL374" s="333"/>
      <c r="FZM374" s="333"/>
      <c r="FZN374" s="223"/>
      <c r="FZO374" s="418"/>
      <c r="FZP374" s="418"/>
      <c r="FZQ374" s="331"/>
      <c r="FZR374" s="332"/>
      <c r="FZS374" s="418"/>
      <c r="FZT374" s="223"/>
      <c r="FZU374" s="223"/>
      <c r="FZV374" s="333"/>
      <c r="FZW374" s="333"/>
      <c r="FZX374" s="223"/>
      <c r="FZY374" s="418"/>
      <c r="FZZ374" s="418"/>
      <c r="GAA374" s="331"/>
      <c r="GAB374" s="332"/>
      <c r="GAC374" s="418"/>
      <c r="GAD374" s="223"/>
      <c r="GAE374" s="223"/>
      <c r="GAF374" s="333"/>
      <c r="GAG374" s="333"/>
      <c r="GAH374" s="223"/>
      <c r="GAI374" s="418"/>
      <c r="GAJ374" s="418"/>
      <c r="GAK374" s="331"/>
      <c r="GAL374" s="332"/>
      <c r="GAM374" s="418"/>
      <c r="GAN374" s="223"/>
      <c r="GAO374" s="223"/>
      <c r="GAP374" s="333"/>
      <c r="GAQ374" s="333"/>
      <c r="GAR374" s="223"/>
      <c r="GAS374" s="418"/>
      <c r="GAT374" s="418"/>
      <c r="GAU374" s="331"/>
      <c r="GAV374" s="332"/>
      <c r="GAW374" s="418"/>
      <c r="GAX374" s="223"/>
      <c r="GAY374" s="223"/>
      <c r="GAZ374" s="333"/>
      <c r="GBA374" s="333"/>
      <c r="GBB374" s="223"/>
      <c r="GBC374" s="418"/>
      <c r="GBD374" s="418"/>
      <c r="GBE374" s="331"/>
      <c r="GBF374" s="332"/>
      <c r="GBG374" s="418"/>
      <c r="GBH374" s="223"/>
      <c r="GBI374" s="223"/>
      <c r="GBJ374" s="333"/>
      <c r="GBK374" s="333"/>
      <c r="GBL374" s="223"/>
      <c r="GBM374" s="418"/>
      <c r="GBN374" s="418"/>
      <c r="GBO374" s="331"/>
      <c r="GBP374" s="332"/>
      <c r="GBQ374" s="418"/>
      <c r="GBR374" s="223"/>
      <c r="GBS374" s="223"/>
      <c r="GBT374" s="333"/>
      <c r="GBU374" s="333"/>
      <c r="GBV374" s="223"/>
      <c r="GBW374" s="418"/>
      <c r="GBX374" s="418"/>
      <c r="GBY374" s="331"/>
      <c r="GBZ374" s="332"/>
      <c r="GCA374" s="418"/>
      <c r="GCB374" s="223"/>
      <c r="GCC374" s="223"/>
      <c r="GCD374" s="333"/>
      <c r="GCE374" s="333"/>
      <c r="GCF374" s="223"/>
      <c r="GCG374" s="418"/>
      <c r="GCH374" s="418"/>
      <c r="GCI374" s="331"/>
      <c r="GCJ374" s="332"/>
      <c r="GCK374" s="418"/>
      <c r="GCL374" s="223"/>
      <c r="GCM374" s="223"/>
      <c r="GCN374" s="333"/>
      <c r="GCO374" s="333"/>
      <c r="GCP374" s="223"/>
      <c r="GCQ374" s="418"/>
      <c r="GCR374" s="418"/>
      <c r="GCS374" s="331"/>
      <c r="GCT374" s="332"/>
      <c r="GCU374" s="418"/>
      <c r="GCV374" s="223"/>
      <c r="GCW374" s="223"/>
      <c r="GCX374" s="333"/>
      <c r="GCY374" s="333"/>
      <c r="GCZ374" s="223"/>
      <c r="GDA374" s="418"/>
      <c r="GDB374" s="418"/>
      <c r="GDC374" s="331"/>
      <c r="GDD374" s="332"/>
      <c r="GDE374" s="418"/>
      <c r="GDF374" s="223"/>
      <c r="GDG374" s="223"/>
      <c r="GDH374" s="333"/>
      <c r="GDI374" s="333"/>
      <c r="GDJ374" s="223"/>
      <c r="GDK374" s="418"/>
      <c r="GDL374" s="418"/>
      <c r="GDM374" s="331"/>
      <c r="GDN374" s="332"/>
      <c r="GDO374" s="418"/>
      <c r="GDP374" s="223"/>
      <c r="GDQ374" s="223"/>
      <c r="GDR374" s="333"/>
      <c r="GDS374" s="333"/>
      <c r="GDT374" s="223"/>
      <c r="GDU374" s="418"/>
      <c r="GDV374" s="418"/>
      <c r="GDW374" s="331"/>
      <c r="GDX374" s="332"/>
      <c r="GDY374" s="418"/>
      <c r="GDZ374" s="223"/>
      <c r="GEA374" s="223"/>
      <c r="GEB374" s="333"/>
      <c r="GEC374" s="333"/>
      <c r="GED374" s="223"/>
      <c r="GEE374" s="418"/>
      <c r="GEF374" s="418"/>
      <c r="GEG374" s="331"/>
      <c r="GEH374" s="332"/>
      <c r="GEI374" s="418"/>
      <c r="GEJ374" s="223"/>
      <c r="GEK374" s="223"/>
      <c r="GEL374" s="333"/>
      <c r="GEM374" s="333"/>
      <c r="GEN374" s="223"/>
      <c r="GEO374" s="418"/>
      <c r="GEP374" s="418"/>
      <c r="GEQ374" s="331"/>
      <c r="GER374" s="332"/>
      <c r="GES374" s="418"/>
      <c r="GET374" s="223"/>
      <c r="GEU374" s="223"/>
      <c r="GEV374" s="333"/>
      <c r="GEW374" s="333"/>
      <c r="GEX374" s="223"/>
      <c r="GEY374" s="418"/>
      <c r="GEZ374" s="418"/>
      <c r="GFA374" s="331"/>
      <c r="GFB374" s="332"/>
      <c r="GFC374" s="418"/>
      <c r="GFD374" s="223"/>
      <c r="GFE374" s="223"/>
      <c r="GFF374" s="333"/>
      <c r="GFG374" s="333"/>
      <c r="GFH374" s="223"/>
      <c r="GFI374" s="418"/>
      <c r="GFJ374" s="418"/>
      <c r="GFK374" s="331"/>
      <c r="GFL374" s="332"/>
      <c r="GFM374" s="418"/>
      <c r="GFN374" s="223"/>
      <c r="GFO374" s="223"/>
      <c r="GFP374" s="333"/>
      <c r="GFQ374" s="333"/>
      <c r="GFR374" s="223"/>
      <c r="GFS374" s="418"/>
      <c r="GFT374" s="418"/>
      <c r="GFU374" s="331"/>
      <c r="GFV374" s="332"/>
      <c r="GFW374" s="418"/>
      <c r="GFX374" s="223"/>
      <c r="GFY374" s="223"/>
      <c r="GFZ374" s="333"/>
      <c r="GGA374" s="333"/>
      <c r="GGB374" s="223"/>
      <c r="GGC374" s="418"/>
      <c r="GGD374" s="418"/>
      <c r="GGE374" s="331"/>
      <c r="GGF374" s="332"/>
      <c r="GGG374" s="418"/>
      <c r="GGH374" s="223"/>
      <c r="GGI374" s="223"/>
      <c r="GGJ374" s="333"/>
      <c r="GGK374" s="333"/>
      <c r="GGL374" s="223"/>
      <c r="GGM374" s="418"/>
      <c r="GGN374" s="418"/>
      <c r="GGO374" s="331"/>
      <c r="GGP374" s="332"/>
      <c r="GGQ374" s="418"/>
      <c r="GGR374" s="223"/>
      <c r="GGS374" s="223"/>
      <c r="GGT374" s="333"/>
      <c r="GGU374" s="333"/>
      <c r="GGV374" s="223"/>
      <c r="GGW374" s="418"/>
      <c r="GGX374" s="418"/>
      <c r="GGY374" s="331"/>
      <c r="GGZ374" s="332"/>
      <c r="GHA374" s="418"/>
      <c r="GHB374" s="223"/>
      <c r="GHC374" s="223"/>
      <c r="GHD374" s="333"/>
      <c r="GHE374" s="333"/>
      <c r="GHF374" s="223"/>
      <c r="GHG374" s="418"/>
      <c r="GHH374" s="418"/>
      <c r="GHI374" s="331"/>
      <c r="GHJ374" s="332"/>
      <c r="GHK374" s="418"/>
      <c r="GHL374" s="223"/>
      <c r="GHM374" s="223"/>
      <c r="GHN374" s="333"/>
      <c r="GHO374" s="333"/>
      <c r="GHP374" s="223"/>
      <c r="GHQ374" s="418"/>
      <c r="GHR374" s="418"/>
      <c r="GHS374" s="331"/>
      <c r="GHT374" s="332"/>
      <c r="GHU374" s="418"/>
      <c r="GHV374" s="223"/>
      <c r="GHW374" s="223"/>
      <c r="GHX374" s="333"/>
      <c r="GHY374" s="333"/>
      <c r="GHZ374" s="223"/>
      <c r="GIA374" s="418"/>
      <c r="GIB374" s="418"/>
      <c r="GIC374" s="331"/>
      <c r="GID374" s="332"/>
      <c r="GIE374" s="418"/>
      <c r="GIF374" s="223"/>
      <c r="GIG374" s="223"/>
      <c r="GIH374" s="333"/>
      <c r="GII374" s="333"/>
      <c r="GIJ374" s="223"/>
      <c r="GIK374" s="418"/>
      <c r="GIL374" s="418"/>
      <c r="GIM374" s="331"/>
      <c r="GIN374" s="332"/>
      <c r="GIO374" s="418"/>
      <c r="GIP374" s="223"/>
      <c r="GIQ374" s="223"/>
      <c r="GIR374" s="333"/>
      <c r="GIS374" s="333"/>
      <c r="GIT374" s="223"/>
      <c r="GIU374" s="418"/>
      <c r="GIV374" s="418"/>
      <c r="GIW374" s="331"/>
      <c r="GIX374" s="332"/>
      <c r="GIY374" s="418"/>
      <c r="GIZ374" s="223"/>
      <c r="GJA374" s="223"/>
      <c r="GJB374" s="333"/>
      <c r="GJC374" s="333"/>
      <c r="GJD374" s="223"/>
      <c r="GJE374" s="418"/>
      <c r="GJF374" s="418"/>
      <c r="GJG374" s="331"/>
      <c r="GJH374" s="332"/>
      <c r="GJI374" s="418"/>
      <c r="GJJ374" s="223"/>
      <c r="GJK374" s="223"/>
      <c r="GJL374" s="333"/>
      <c r="GJM374" s="333"/>
      <c r="GJN374" s="223"/>
      <c r="GJO374" s="418"/>
      <c r="GJP374" s="418"/>
      <c r="GJQ374" s="331"/>
      <c r="GJR374" s="332"/>
      <c r="GJS374" s="418"/>
      <c r="GJT374" s="223"/>
      <c r="GJU374" s="223"/>
      <c r="GJV374" s="333"/>
      <c r="GJW374" s="333"/>
      <c r="GJX374" s="223"/>
      <c r="GJY374" s="418"/>
      <c r="GJZ374" s="418"/>
      <c r="GKA374" s="331"/>
      <c r="GKB374" s="332"/>
      <c r="GKC374" s="418"/>
      <c r="GKD374" s="223"/>
      <c r="GKE374" s="223"/>
      <c r="GKF374" s="333"/>
      <c r="GKG374" s="333"/>
      <c r="GKH374" s="223"/>
      <c r="GKI374" s="418"/>
      <c r="GKJ374" s="418"/>
      <c r="GKK374" s="331"/>
      <c r="GKL374" s="332"/>
      <c r="GKM374" s="418"/>
      <c r="GKN374" s="223"/>
      <c r="GKO374" s="223"/>
      <c r="GKP374" s="333"/>
      <c r="GKQ374" s="333"/>
      <c r="GKR374" s="223"/>
      <c r="GKS374" s="418"/>
      <c r="GKT374" s="418"/>
      <c r="GKU374" s="331"/>
      <c r="GKV374" s="332"/>
      <c r="GKW374" s="418"/>
      <c r="GKX374" s="223"/>
      <c r="GKY374" s="223"/>
      <c r="GKZ374" s="333"/>
      <c r="GLA374" s="333"/>
      <c r="GLB374" s="223"/>
      <c r="GLC374" s="418"/>
      <c r="GLD374" s="418"/>
      <c r="GLE374" s="331"/>
      <c r="GLF374" s="332"/>
      <c r="GLG374" s="418"/>
      <c r="GLH374" s="223"/>
      <c r="GLI374" s="223"/>
      <c r="GLJ374" s="333"/>
      <c r="GLK374" s="333"/>
      <c r="GLL374" s="223"/>
      <c r="GLM374" s="418"/>
      <c r="GLN374" s="418"/>
      <c r="GLO374" s="331"/>
      <c r="GLP374" s="332"/>
      <c r="GLQ374" s="418"/>
      <c r="GLR374" s="223"/>
      <c r="GLS374" s="223"/>
      <c r="GLT374" s="333"/>
      <c r="GLU374" s="333"/>
      <c r="GLV374" s="223"/>
      <c r="GLW374" s="418"/>
      <c r="GLX374" s="418"/>
      <c r="GLY374" s="331"/>
      <c r="GLZ374" s="332"/>
      <c r="GMA374" s="418"/>
      <c r="GMB374" s="223"/>
      <c r="GMC374" s="223"/>
      <c r="GMD374" s="333"/>
      <c r="GME374" s="333"/>
      <c r="GMF374" s="223"/>
      <c r="GMG374" s="418"/>
      <c r="GMH374" s="418"/>
      <c r="GMI374" s="331"/>
      <c r="GMJ374" s="332"/>
      <c r="GMK374" s="418"/>
      <c r="GML374" s="223"/>
      <c r="GMM374" s="223"/>
      <c r="GMN374" s="333"/>
      <c r="GMO374" s="333"/>
      <c r="GMP374" s="223"/>
      <c r="GMQ374" s="418"/>
      <c r="GMR374" s="418"/>
      <c r="GMS374" s="331"/>
      <c r="GMT374" s="332"/>
      <c r="GMU374" s="418"/>
      <c r="GMV374" s="223"/>
      <c r="GMW374" s="223"/>
      <c r="GMX374" s="333"/>
      <c r="GMY374" s="333"/>
      <c r="GMZ374" s="223"/>
      <c r="GNA374" s="418"/>
      <c r="GNB374" s="418"/>
      <c r="GNC374" s="331"/>
      <c r="GND374" s="332"/>
      <c r="GNE374" s="418"/>
      <c r="GNF374" s="223"/>
      <c r="GNG374" s="223"/>
      <c r="GNH374" s="333"/>
      <c r="GNI374" s="333"/>
      <c r="GNJ374" s="223"/>
      <c r="GNK374" s="418"/>
      <c r="GNL374" s="418"/>
      <c r="GNM374" s="331"/>
      <c r="GNN374" s="332"/>
      <c r="GNO374" s="418"/>
      <c r="GNP374" s="223"/>
      <c r="GNQ374" s="223"/>
      <c r="GNR374" s="333"/>
      <c r="GNS374" s="333"/>
      <c r="GNT374" s="223"/>
      <c r="GNU374" s="418"/>
      <c r="GNV374" s="418"/>
      <c r="GNW374" s="331"/>
      <c r="GNX374" s="332"/>
      <c r="GNY374" s="418"/>
      <c r="GNZ374" s="223"/>
      <c r="GOA374" s="223"/>
      <c r="GOB374" s="333"/>
      <c r="GOC374" s="333"/>
      <c r="GOD374" s="223"/>
      <c r="GOE374" s="418"/>
      <c r="GOF374" s="418"/>
      <c r="GOG374" s="331"/>
      <c r="GOH374" s="332"/>
      <c r="GOI374" s="418"/>
      <c r="GOJ374" s="223"/>
      <c r="GOK374" s="223"/>
      <c r="GOL374" s="333"/>
      <c r="GOM374" s="333"/>
      <c r="GON374" s="223"/>
      <c r="GOO374" s="418"/>
      <c r="GOP374" s="418"/>
      <c r="GOQ374" s="331"/>
      <c r="GOR374" s="332"/>
      <c r="GOS374" s="418"/>
      <c r="GOT374" s="223"/>
      <c r="GOU374" s="223"/>
      <c r="GOV374" s="333"/>
      <c r="GOW374" s="333"/>
      <c r="GOX374" s="223"/>
      <c r="GOY374" s="418"/>
      <c r="GOZ374" s="418"/>
      <c r="GPA374" s="331"/>
      <c r="GPB374" s="332"/>
      <c r="GPC374" s="418"/>
      <c r="GPD374" s="223"/>
      <c r="GPE374" s="223"/>
      <c r="GPF374" s="333"/>
      <c r="GPG374" s="333"/>
      <c r="GPH374" s="223"/>
      <c r="GPI374" s="418"/>
      <c r="GPJ374" s="418"/>
      <c r="GPK374" s="331"/>
      <c r="GPL374" s="332"/>
      <c r="GPM374" s="418"/>
      <c r="GPN374" s="223"/>
      <c r="GPO374" s="223"/>
      <c r="GPP374" s="333"/>
      <c r="GPQ374" s="333"/>
      <c r="GPR374" s="223"/>
      <c r="GPS374" s="418"/>
      <c r="GPT374" s="418"/>
      <c r="GPU374" s="331"/>
      <c r="GPV374" s="332"/>
      <c r="GPW374" s="418"/>
      <c r="GPX374" s="223"/>
      <c r="GPY374" s="223"/>
      <c r="GPZ374" s="333"/>
      <c r="GQA374" s="333"/>
      <c r="GQB374" s="223"/>
      <c r="GQC374" s="418"/>
      <c r="GQD374" s="418"/>
      <c r="GQE374" s="331"/>
      <c r="GQF374" s="332"/>
      <c r="GQG374" s="418"/>
      <c r="GQH374" s="223"/>
      <c r="GQI374" s="223"/>
      <c r="GQJ374" s="333"/>
      <c r="GQK374" s="333"/>
      <c r="GQL374" s="223"/>
      <c r="GQM374" s="418"/>
      <c r="GQN374" s="418"/>
      <c r="GQO374" s="331"/>
      <c r="GQP374" s="332"/>
      <c r="GQQ374" s="418"/>
      <c r="GQR374" s="223"/>
      <c r="GQS374" s="223"/>
      <c r="GQT374" s="333"/>
      <c r="GQU374" s="333"/>
      <c r="GQV374" s="223"/>
      <c r="GQW374" s="418"/>
      <c r="GQX374" s="418"/>
      <c r="GQY374" s="331"/>
      <c r="GQZ374" s="332"/>
      <c r="GRA374" s="418"/>
      <c r="GRB374" s="223"/>
      <c r="GRC374" s="223"/>
      <c r="GRD374" s="333"/>
      <c r="GRE374" s="333"/>
      <c r="GRF374" s="223"/>
      <c r="GRG374" s="418"/>
      <c r="GRH374" s="418"/>
      <c r="GRI374" s="331"/>
      <c r="GRJ374" s="332"/>
      <c r="GRK374" s="418"/>
      <c r="GRL374" s="223"/>
      <c r="GRM374" s="223"/>
      <c r="GRN374" s="333"/>
      <c r="GRO374" s="333"/>
      <c r="GRP374" s="223"/>
      <c r="GRQ374" s="418"/>
      <c r="GRR374" s="418"/>
      <c r="GRS374" s="331"/>
      <c r="GRT374" s="332"/>
      <c r="GRU374" s="418"/>
      <c r="GRV374" s="223"/>
      <c r="GRW374" s="223"/>
      <c r="GRX374" s="333"/>
      <c r="GRY374" s="333"/>
      <c r="GRZ374" s="223"/>
      <c r="GSA374" s="418"/>
      <c r="GSB374" s="418"/>
      <c r="GSC374" s="331"/>
      <c r="GSD374" s="332"/>
      <c r="GSE374" s="418"/>
      <c r="GSF374" s="223"/>
      <c r="GSG374" s="223"/>
      <c r="GSH374" s="333"/>
      <c r="GSI374" s="333"/>
      <c r="GSJ374" s="223"/>
      <c r="GSK374" s="418"/>
      <c r="GSL374" s="418"/>
      <c r="GSM374" s="331"/>
      <c r="GSN374" s="332"/>
      <c r="GSO374" s="418"/>
      <c r="GSP374" s="223"/>
      <c r="GSQ374" s="223"/>
      <c r="GSR374" s="333"/>
      <c r="GSS374" s="333"/>
      <c r="GST374" s="223"/>
      <c r="GSU374" s="418"/>
      <c r="GSV374" s="418"/>
      <c r="GSW374" s="331"/>
      <c r="GSX374" s="332"/>
      <c r="GSY374" s="418"/>
      <c r="GSZ374" s="223"/>
      <c r="GTA374" s="223"/>
      <c r="GTB374" s="333"/>
      <c r="GTC374" s="333"/>
      <c r="GTD374" s="223"/>
      <c r="GTE374" s="418"/>
      <c r="GTF374" s="418"/>
      <c r="GTG374" s="331"/>
      <c r="GTH374" s="332"/>
      <c r="GTI374" s="418"/>
      <c r="GTJ374" s="223"/>
      <c r="GTK374" s="223"/>
      <c r="GTL374" s="333"/>
      <c r="GTM374" s="333"/>
      <c r="GTN374" s="223"/>
      <c r="GTO374" s="418"/>
      <c r="GTP374" s="418"/>
      <c r="GTQ374" s="331"/>
      <c r="GTR374" s="332"/>
      <c r="GTS374" s="418"/>
      <c r="GTT374" s="223"/>
      <c r="GTU374" s="223"/>
      <c r="GTV374" s="333"/>
      <c r="GTW374" s="333"/>
      <c r="GTX374" s="223"/>
      <c r="GTY374" s="418"/>
      <c r="GTZ374" s="418"/>
      <c r="GUA374" s="331"/>
      <c r="GUB374" s="332"/>
      <c r="GUC374" s="418"/>
      <c r="GUD374" s="223"/>
      <c r="GUE374" s="223"/>
      <c r="GUF374" s="333"/>
      <c r="GUG374" s="333"/>
      <c r="GUH374" s="223"/>
      <c r="GUI374" s="418"/>
      <c r="GUJ374" s="418"/>
      <c r="GUK374" s="331"/>
      <c r="GUL374" s="332"/>
      <c r="GUM374" s="418"/>
      <c r="GUN374" s="223"/>
      <c r="GUO374" s="223"/>
      <c r="GUP374" s="333"/>
      <c r="GUQ374" s="333"/>
      <c r="GUR374" s="223"/>
      <c r="GUS374" s="418"/>
      <c r="GUT374" s="418"/>
      <c r="GUU374" s="331"/>
      <c r="GUV374" s="332"/>
      <c r="GUW374" s="418"/>
      <c r="GUX374" s="223"/>
      <c r="GUY374" s="223"/>
      <c r="GUZ374" s="333"/>
      <c r="GVA374" s="333"/>
      <c r="GVB374" s="223"/>
      <c r="GVC374" s="418"/>
      <c r="GVD374" s="418"/>
      <c r="GVE374" s="331"/>
      <c r="GVF374" s="332"/>
      <c r="GVG374" s="418"/>
      <c r="GVH374" s="223"/>
      <c r="GVI374" s="223"/>
      <c r="GVJ374" s="333"/>
      <c r="GVK374" s="333"/>
      <c r="GVL374" s="223"/>
      <c r="GVM374" s="418"/>
      <c r="GVN374" s="418"/>
      <c r="GVO374" s="331"/>
      <c r="GVP374" s="332"/>
      <c r="GVQ374" s="418"/>
      <c r="GVR374" s="223"/>
      <c r="GVS374" s="223"/>
      <c r="GVT374" s="333"/>
      <c r="GVU374" s="333"/>
      <c r="GVV374" s="223"/>
      <c r="GVW374" s="418"/>
      <c r="GVX374" s="418"/>
      <c r="GVY374" s="331"/>
      <c r="GVZ374" s="332"/>
      <c r="GWA374" s="418"/>
      <c r="GWB374" s="223"/>
      <c r="GWC374" s="223"/>
      <c r="GWD374" s="333"/>
      <c r="GWE374" s="333"/>
      <c r="GWF374" s="223"/>
      <c r="GWG374" s="418"/>
      <c r="GWH374" s="418"/>
      <c r="GWI374" s="331"/>
      <c r="GWJ374" s="332"/>
      <c r="GWK374" s="418"/>
      <c r="GWL374" s="223"/>
      <c r="GWM374" s="223"/>
      <c r="GWN374" s="333"/>
      <c r="GWO374" s="333"/>
      <c r="GWP374" s="223"/>
      <c r="GWQ374" s="418"/>
      <c r="GWR374" s="418"/>
      <c r="GWS374" s="331"/>
      <c r="GWT374" s="332"/>
      <c r="GWU374" s="418"/>
      <c r="GWV374" s="223"/>
      <c r="GWW374" s="223"/>
      <c r="GWX374" s="333"/>
      <c r="GWY374" s="333"/>
      <c r="GWZ374" s="223"/>
      <c r="GXA374" s="418"/>
      <c r="GXB374" s="418"/>
      <c r="GXC374" s="331"/>
      <c r="GXD374" s="332"/>
      <c r="GXE374" s="418"/>
      <c r="GXF374" s="223"/>
      <c r="GXG374" s="223"/>
      <c r="GXH374" s="333"/>
      <c r="GXI374" s="333"/>
      <c r="GXJ374" s="223"/>
      <c r="GXK374" s="418"/>
      <c r="GXL374" s="418"/>
      <c r="GXM374" s="331"/>
      <c r="GXN374" s="332"/>
      <c r="GXO374" s="418"/>
      <c r="GXP374" s="223"/>
      <c r="GXQ374" s="223"/>
      <c r="GXR374" s="333"/>
      <c r="GXS374" s="333"/>
      <c r="GXT374" s="223"/>
      <c r="GXU374" s="418"/>
      <c r="GXV374" s="418"/>
      <c r="GXW374" s="331"/>
      <c r="GXX374" s="332"/>
      <c r="GXY374" s="418"/>
      <c r="GXZ374" s="223"/>
      <c r="GYA374" s="223"/>
      <c r="GYB374" s="333"/>
      <c r="GYC374" s="333"/>
      <c r="GYD374" s="223"/>
      <c r="GYE374" s="418"/>
      <c r="GYF374" s="418"/>
      <c r="GYG374" s="331"/>
      <c r="GYH374" s="332"/>
      <c r="GYI374" s="418"/>
      <c r="GYJ374" s="223"/>
      <c r="GYK374" s="223"/>
      <c r="GYL374" s="333"/>
      <c r="GYM374" s="333"/>
      <c r="GYN374" s="223"/>
      <c r="GYO374" s="418"/>
      <c r="GYP374" s="418"/>
      <c r="GYQ374" s="331"/>
      <c r="GYR374" s="332"/>
      <c r="GYS374" s="418"/>
      <c r="GYT374" s="223"/>
      <c r="GYU374" s="223"/>
      <c r="GYV374" s="333"/>
      <c r="GYW374" s="333"/>
      <c r="GYX374" s="223"/>
      <c r="GYY374" s="418"/>
      <c r="GYZ374" s="418"/>
      <c r="GZA374" s="331"/>
      <c r="GZB374" s="332"/>
      <c r="GZC374" s="418"/>
      <c r="GZD374" s="223"/>
      <c r="GZE374" s="223"/>
      <c r="GZF374" s="333"/>
      <c r="GZG374" s="333"/>
      <c r="GZH374" s="223"/>
      <c r="GZI374" s="418"/>
      <c r="GZJ374" s="418"/>
      <c r="GZK374" s="331"/>
      <c r="GZL374" s="332"/>
      <c r="GZM374" s="418"/>
      <c r="GZN374" s="223"/>
      <c r="GZO374" s="223"/>
      <c r="GZP374" s="333"/>
      <c r="GZQ374" s="333"/>
      <c r="GZR374" s="223"/>
      <c r="GZS374" s="418"/>
      <c r="GZT374" s="418"/>
      <c r="GZU374" s="331"/>
      <c r="GZV374" s="332"/>
      <c r="GZW374" s="418"/>
      <c r="GZX374" s="223"/>
      <c r="GZY374" s="223"/>
      <c r="GZZ374" s="333"/>
      <c r="HAA374" s="333"/>
      <c r="HAB374" s="223"/>
      <c r="HAC374" s="418"/>
      <c r="HAD374" s="418"/>
      <c r="HAE374" s="331"/>
      <c r="HAF374" s="332"/>
      <c r="HAG374" s="418"/>
      <c r="HAH374" s="223"/>
      <c r="HAI374" s="223"/>
      <c r="HAJ374" s="333"/>
      <c r="HAK374" s="333"/>
      <c r="HAL374" s="223"/>
      <c r="HAM374" s="418"/>
      <c r="HAN374" s="418"/>
      <c r="HAO374" s="331"/>
      <c r="HAP374" s="332"/>
      <c r="HAQ374" s="418"/>
      <c r="HAR374" s="223"/>
      <c r="HAS374" s="223"/>
      <c r="HAT374" s="333"/>
      <c r="HAU374" s="333"/>
      <c r="HAV374" s="223"/>
      <c r="HAW374" s="418"/>
      <c r="HAX374" s="418"/>
      <c r="HAY374" s="331"/>
      <c r="HAZ374" s="332"/>
      <c r="HBA374" s="418"/>
      <c r="HBB374" s="223"/>
      <c r="HBC374" s="223"/>
      <c r="HBD374" s="333"/>
      <c r="HBE374" s="333"/>
      <c r="HBF374" s="223"/>
      <c r="HBG374" s="418"/>
      <c r="HBH374" s="418"/>
      <c r="HBI374" s="331"/>
      <c r="HBJ374" s="332"/>
      <c r="HBK374" s="418"/>
      <c r="HBL374" s="223"/>
      <c r="HBM374" s="223"/>
      <c r="HBN374" s="333"/>
      <c r="HBO374" s="333"/>
      <c r="HBP374" s="223"/>
      <c r="HBQ374" s="418"/>
      <c r="HBR374" s="418"/>
      <c r="HBS374" s="331"/>
      <c r="HBT374" s="332"/>
      <c r="HBU374" s="418"/>
      <c r="HBV374" s="223"/>
      <c r="HBW374" s="223"/>
      <c r="HBX374" s="333"/>
      <c r="HBY374" s="333"/>
      <c r="HBZ374" s="223"/>
      <c r="HCA374" s="418"/>
      <c r="HCB374" s="418"/>
      <c r="HCC374" s="331"/>
      <c r="HCD374" s="332"/>
      <c r="HCE374" s="418"/>
      <c r="HCF374" s="223"/>
      <c r="HCG374" s="223"/>
      <c r="HCH374" s="333"/>
      <c r="HCI374" s="333"/>
      <c r="HCJ374" s="223"/>
      <c r="HCK374" s="418"/>
      <c r="HCL374" s="418"/>
      <c r="HCM374" s="331"/>
      <c r="HCN374" s="332"/>
      <c r="HCO374" s="418"/>
      <c r="HCP374" s="223"/>
      <c r="HCQ374" s="223"/>
      <c r="HCR374" s="333"/>
      <c r="HCS374" s="333"/>
      <c r="HCT374" s="223"/>
      <c r="HCU374" s="418"/>
      <c r="HCV374" s="418"/>
      <c r="HCW374" s="331"/>
      <c r="HCX374" s="332"/>
      <c r="HCY374" s="418"/>
      <c r="HCZ374" s="223"/>
      <c r="HDA374" s="223"/>
      <c r="HDB374" s="333"/>
      <c r="HDC374" s="333"/>
      <c r="HDD374" s="223"/>
      <c r="HDE374" s="418"/>
      <c r="HDF374" s="418"/>
      <c r="HDG374" s="331"/>
      <c r="HDH374" s="332"/>
      <c r="HDI374" s="418"/>
      <c r="HDJ374" s="223"/>
      <c r="HDK374" s="223"/>
      <c r="HDL374" s="333"/>
      <c r="HDM374" s="333"/>
      <c r="HDN374" s="223"/>
      <c r="HDO374" s="418"/>
      <c r="HDP374" s="418"/>
      <c r="HDQ374" s="331"/>
      <c r="HDR374" s="332"/>
      <c r="HDS374" s="418"/>
      <c r="HDT374" s="223"/>
      <c r="HDU374" s="223"/>
      <c r="HDV374" s="333"/>
      <c r="HDW374" s="333"/>
      <c r="HDX374" s="223"/>
      <c r="HDY374" s="418"/>
      <c r="HDZ374" s="418"/>
      <c r="HEA374" s="331"/>
      <c r="HEB374" s="332"/>
      <c r="HEC374" s="418"/>
      <c r="HED374" s="223"/>
      <c r="HEE374" s="223"/>
      <c r="HEF374" s="333"/>
      <c r="HEG374" s="333"/>
      <c r="HEH374" s="223"/>
      <c r="HEI374" s="418"/>
      <c r="HEJ374" s="418"/>
      <c r="HEK374" s="331"/>
      <c r="HEL374" s="332"/>
      <c r="HEM374" s="418"/>
      <c r="HEN374" s="223"/>
      <c r="HEO374" s="223"/>
      <c r="HEP374" s="333"/>
      <c r="HEQ374" s="333"/>
      <c r="HER374" s="223"/>
      <c r="HES374" s="418"/>
      <c r="HET374" s="418"/>
      <c r="HEU374" s="331"/>
      <c r="HEV374" s="332"/>
      <c r="HEW374" s="418"/>
      <c r="HEX374" s="223"/>
      <c r="HEY374" s="223"/>
      <c r="HEZ374" s="333"/>
      <c r="HFA374" s="333"/>
      <c r="HFB374" s="223"/>
      <c r="HFC374" s="418"/>
      <c r="HFD374" s="418"/>
      <c r="HFE374" s="331"/>
      <c r="HFF374" s="332"/>
      <c r="HFG374" s="418"/>
      <c r="HFH374" s="223"/>
      <c r="HFI374" s="223"/>
      <c r="HFJ374" s="333"/>
      <c r="HFK374" s="333"/>
      <c r="HFL374" s="223"/>
      <c r="HFM374" s="418"/>
      <c r="HFN374" s="418"/>
      <c r="HFO374" s="331"/>
      <c r="HFP374" s="332"/>
      <c r="HFQ374" s="418"/>
      <c r="HFR374" s="223"/>
      <c r="HFS374" s="223"/>
      <c r="HFT374" s="333"/>
      <c r="HFU374" s="333"/>
      <c r="HFV374" s="223"/>
      <c r="HFW374" s="418"/>
      <c r="HFX374" s="418"/>
      <c r="HFY374" s="331"/>
      <c r="HFZ374" s="332"/>
      <c r="HGA374" s="418"/>
      <c r="HGB374" s="223"/>
      <c r="HGC374" s="223"/>
      <c r="HGD374" s="333"/>
      <c r="HGE374" s="333"/>
      <c r="HGF374" s="223"/>
      <c r="HGG374" s="418"/>
      <c r="HGH374" s="418"/>
      <c r="HGI374" s="331"/>
      <c r="HGJ374" s="332"/>
      <c r="HGK374" s="418"/>
      <c r="HGL374" s="223"/>
      <c r="HGM374" s="223"/>
      <c r="HGN374" s="333"/>
      <c r="HGO374" s="333"/>
      <c r="HGP374" s="223"/>
      <c r="HGQ374" s="418"/>
      <c r="HGR374" s="418"/>
      <c r="HGS374" s="331"/>
      <c r="HGT374" s="332"/>
      <c r="HGU374" s="418"/>
      <c r="HGV374" s="223"/>
      <c r="HGW374" s="223"/>
      <c r="HGX374" s="333"/>
      <c r="HGY374" s="333"/>
      <c r="HGZ374" s="223"/>
      <c r="HHA374" s="418"/>
      <c r="HHB374" s="418"/>
      <c r="HHC374" s="331"/>
      <c r="HHD374" s="332"/>
      <c r="HHE374" s="418"/>
      <c r="HHF374" s="223"/>
      <c r="HHG374" s="223"/>
      <c r="HHH374" s="333"/>
      <c r="HHI374" s="333"/>
      <c r="HHJ374" s="223"/>
      <c r="HHK374" s="418"/>
      <c r="HHL374" s="418"/>
      <c r="HHM374" s="331"/>
      <c r="HHN374" s="332"/>
      <c r="HHO374" s="418"/>
      <c r="HHP374" s="223"/>
      <c r="HHQ374" s="223"/>
      <c r="HHR374" s="333"/>
      <c r="HHS374" s="333"/>
      <c r="HHT374" s="223"/>
      <c r="HHU374" s="418"/>
      <c r="HHV374" s="418"/>
      <c r="HHW374" s="331"/>
      <c r="HHX374" s="332"/>
      <c r="HHY374" s="418"/>
      <c r="HHZ374" s="223"/>
      <c r="HIA374" s="223"/>
      <c r="HIB374" s="333"/>
      <c r="HIC374" s="333"/>
      <c r="HID374" s="223"/>
      <c r="HIE374" s="418"/>
      <c r="HIF374" s="418"/>
      <c r="HIG374" s="331"/>
      <c r="HIH374" s="332"/>
      <c r="HII374" s="418"/>
      <c r="HIJ374" s="223"/>
      <c r="HIK374" s="223"/>
      <c r="HIL374" s="333"/>
      <c r="HIM374" s="333"/>
      <c r="HIN374" s="223"/>
      <c r="HIO374" s="418"/>
      <c r="HIP374" s="418"/>
      <c r="HIQ374" s="331"/>
      <c r="HIR374" s="332"/>
      <c r="HIS374" s="418"/>
      <c r="HIT374" s="223"/>
      <c r="HIU374" s="223"/>
      <c r="HIV374" s="333"/>
      <c r="HIW374" s="333"/>
      <c r="HIX374" s="223"/>
      <c r="HIY374" s="418"/>
      <c r="HIZ374" s="418"/>
      <c r="HJA374" s="331"/>
      <c r="HJB374" s="332"/>
      <c r="HJC374" s="418"/>
      <c r="HJD374" s="223"/>
      <c r="HJE374" s="223"/>
      <c r="HJF374" s="333"/>
      <c r="HJG374" s="333"/>
      <c r="HJH374" s="223"/>
      <c r="HJI374" s="418"/>
      <c r="HJJ374" s="418"/>
      <c r="HJK374" s="331"/>
      <c r="HJL374" s="332"/>
      <c r="HJM374" s="418"/>
      <c r="HJN374" s="223"/>
      <c r="HJO374" s="223"/>
      <c r="HJP374" s="333"/>
      <c r="HJQ374" s="333"/>
      <c r="HJR374" s="223"/>
      <c r="HJS374" s="418"/>
      <c r="HJT374" s="418"/>
      <c r="HJU374" s="331"/>
      <c r="HJV374" s="332"/>
      <c r="HJW374" s="418"/>
      <c r="HJX374" s="223"/>
      <c r="HJY374" s="223"/>
      <c r="HJZ374" s="333"/>
      <c r="HKA374" s="333"/>
      <c r="HKB374" s="223"/>
      <c r="HKC374" s="418"/>
      <c r="HKD374" s="418"/>
      <c r="HKE374" s="331"/>
      <c r="HKF374" s="332"/>
      <c r="HKG374" s="418"/>
      <c r="HKH374" s="223"/>
      <c r="HKI374" s="223"/>
      <c r="HKJ374" s="333"/>
      <c r="HKK374" s="333"/>
      <c r="HKL374" s="223"/>
      <c r="HKM374" s="418"/>
      <c r="HKN374" s="418"/>
      <c r="HKO374" s="331"/>
      <c r="HKP374" s="332"/>
      <c r="HKQ374" s="418"/>
      <c r="HKR374" s="223"/>
      <c r="HKS374" s="223"/>
      <c r="HKT374" s="333"/>
      <c r="HKU374" s="333"/>
      <c r="HKV374" s="223"/>
      <c r="HKW374" s="418"/>
      <c r="HKX374" s="418"/>
      <c r="HKY374" s="331"/>
      <c r="HKZ374" s="332"/>
      <c r="HLA374" s="418"/>
      <c r="HLB374" s="223"/>
      <c r="HLC374" s="223"/>
      <c r="HLD374" s="333"/>
      <c r="HLE374" s="333"/>
      <c r="HLF374" s="223"/>
      <c r="HLG374" s="418"/>
      <c r="HLH374" s="418"/>
      <c r="HLI374" s="331"/>
      <c r="HLJ374" s="332"/>
      <c r="HLK374" s="418"/>
      <c r="HLL374" s="223"/>
      <c r="HLM374" s="223"/>
      <c r="HLN374" s="333"/>
      <c r="HLO374" s="333"/>
      <c r="HLP374" s="223"/>
      <c r="HLQ374" s="418"/>
      <c r="HLR374" s="418"/>
      <c r="HLS374" s="331"/>
      <c r="HLT374" s="332"/>
      <c r="HLU374" s="418"/>
      <c r="HLV374" s="223"/>
      <c r="HLW374" s="223"/>
      <c r="HLX374" s="333"/>
      <c r="HLY374" s="333"/>
      <c r="HLZ374" s="223"/>
      <c r="HMA374" s="418"/>
      <c r="HMB374" s="418"/>
      <c r="HMC374" s="331"/>
      <c r="HMD374" s="332"/>
      <c r="HME374" s="418"/>
      <c r="HMF374" s="223"/>
      <c r="HMG374" s="223"/>
      <c r="HMH374" s="333"/>
      <c r="HMI374" s="333"/>
      <c r="HMJ374" s="223"/>
      <c r="HMK374" s="418"/>
      <c r="HML374" s="418"/>
      <c r="HMM374" s="331"/>
      <c r="HMN374" s="332"/>
      <c r="HMO374" s="418"/>
      <c r="HMP374" s="223"/>
      <c r="HMQ374" s="223"/>
      <c r="HMR374" s="333"/>
      <c r="HMS374" s="333"/>
      <c r="HMT374" s="223"/>
      <c r="HMU374" s="418"/>
      <c r="HMV374" s="418"/>
      <c r="HMW374" s="331"/>
      <c r="HMX374" s="332"/>
      <c r="HMY374" s="418"/>
      <c r="HMZ374" s="223"/>
      <c r="HNA374" s="223"/>
      <c r="HNB374" s="333"/>
      <c r="HNC374" s="333"/>
      <c r="HND374" s="223"/>
      <c r="HNE374" s="418"/>
      <c r="HNF374" s="418"/>
      <c r="HNG374" s="331"/>
      <c r="HNH374" s="332"/>
      <c r="HNI374" s="418"/>
      <c r="HNJ374" s="223"/>
      <c r="HNK374" s="223"/>
      <c r="HNL374" s="333"/>
      <c r="HNM374" s="333"/>
      <c r="HNN374" s="223"/>
      <c r="HNO374" s="418"/>
      <c r="HNP374" s="418"/>
      <c r="HNQ374" s="331"/>
      <c r="HNR374" s="332"/>
      <c r="HNS374" s="418"/>
      <c r="HNT374" s="223"/>
      <c r="HNU374" s="223"/>
      <c r="HNV374" s="333"/>
      <c r="HNW374" s="333"/>
      <c r="HNX374" s="223"/>
      <c r="HNY374" s="418"/>
      <c r="HNZ374" s="418"/>
      <c r="HOA374" s="331"/>
      <c r="HOB374" s="332"/>
      <c r="HOC374" s="418"/>
      <c r="HOD374" s="223"/>
      <c r="HOE374" s="223"/>
      <c r="HOF374" s="333"/>
      <c r="HOG374" s="333"/>
      <c r="HOH374" s="223"/>
      <c r="HOI374" s="418"/>
      <c r="HOJ374" s="418"/>
      <c r="HOK374" s="331"/>
      <c r="HOL374" s="332"/>
      <c r="HOM374" s="418"/>
      <c r="HON374" s="223"/>
      <c r="HOO374" s="223"/>
      <c r="HOP374" s="333"/>
      <c r="HOQ374" s="333"/>
      <c r="HOR374" s="223"/>
      <c r="HOS374" s="418"/>
      <c r="HOT374" s="418"/>
      <c r="HOU374" s="331"/>
      <c r="HOV374" s="332"/>
      <c r="HOW374" s="418"/>
      <c r="HOX374" s="223"/>
      <c r="HOY374" s="223"/>
      <c r="HOZ374" s="333"/>
      <c r="HPA374" s="333"/>
      <c r="HPB374" s="223"/>
      <c r="HPC374" s="418"/>
      <c r="HPD374" s="418"/>
      <c r="HPE374" s="331"/>
      <c r="HPF374" s="332"/>
      <c r="HPG374" s="418"/>
      <c r="HPH374" s="223"/>
      <c r="HPI374" s="223"/>
      <c r="HPJ374" s="333"/>
      <c r="HPK374" s="333"/>
      <c r="HPL374" s="223"/>
      <c r="HPM374" s="418"/>
      <c r="HPN374" s="418"/>
      <c r="HPO374" s="331"/>
      <c r="HPP374" s="332"/>
      <c r="HPQ374" s="418"/>
      <c r="HPR374" s="223"/>
      <c r="HPS374" s="223"/>
      <c r="HPT374" s="333"/>
      <c r="HPU374" s="333"/>
      <c r="HPV374" s="223"/>
      <c r="HPW374" s="418"/>
      <c r="HPX374" s="418"/>
      <c r="HPY374" s="331"/>
      <c r="HPZ374" s="332"/>
      <c r="HQA374" s="418"/>
      <c r="HQB374" s="223"/>
      <c r="HQC374" s="223"/>
      <c r="HQD374" s="333"/>
      <c r="HQE374" s="333"/>
      <c r="HQF374" s="223"/>
      <c r="HQG374" s="418"/>
      <c r="HQH374" s="418"/>
      <c r="HQI374" s="331"/>
      <c r="HQJ374" s="332"/>
      <c r="HQK374" s="418"/>
      <c r="HQL374" s="223"/>
      <c r="HQM374" s="223"/>
      <c r="HQN374" s="333"/>
      <c r="HQO374" s="333"/>
      <c r="HQP374" s="223"/>
      <c r="HQQ374" s="418"/>
      <c r="HQR374" s="418"/>
      <c r="HQS374" s="331"/>
      <c r="HQT374" s="332"/>
      <c r="HQU374" s="418"/>
      <c r="HQV374" s="223"/>
      <c r="HQW374" s="223"/>
      <c r="HQX374" s="333"/>
      <c r="HQY374" s="333"/>
      <c r="HQZ374" s="223"/>
      <c r="HRA374" s="418"/>
      <c r="HRB374" s="418"/>
      <c r="HRC374" s="331"/>
      <c r="HRD374" s="332"/>
      <c r="HRE374" s="418"/>
      <c r="HRF374" s="223"/>
      <c r="HRG374" s="223"/>
      <c r="HRH374" s="333"/>
      <c r="HRI374" s="333"/>
      <c r="HRJ374" s="223"/>
      <c r="HRK374" s="418"/>
      <c r="HRL374" s="418"/>
      <c r="HRM374" s="331"/>
      <c r="HRN374" s="332"/>
      <c r="HRO374" s="418"/>
      <c r="HRP374" s="223"/>
      <c r="HRQ374" s="223"/>
      <c r="HRR374" s="333"/>
      <c r="HRS374" s="333"/>
      <c r="HRT374" s="223"/>
      <c r="HRU374" s="418"/>
      <c r="HRV374" s="418"/>
      <c r="HRW374" s="331"/>
      <c r="HRX374" s="332"/>
      <c r="HRY374" s="418"/>
      <c r="HRZ374" s="223"/>
      <c r="HSA374" s="223"/>
      <c r="HSB374" s="333"/>
      <c r="HSC374" s="333"/>
      <c r="HSD374" s="223"/>
      <c r="HSE374" s="418"/>
      <c r="HSF374" s="418"/>
      <c r="HSG374" s="331"/>
      <c r="HSH374" s="332"/>
      <c r="HSI374" s="418"/>
      <c r="HSJ374" s="223"/>
      <c r="HSK374" s="223"/>
      <c r="HSL374" s="333"/>
      <c r="HSM374" s="333"/>
      <c r="HSN374" s="223"/>
      <c r="HSO374" s="418"/>
      <c r="HSP374" s="418"/>
      <c r="HSQ374" s="331"/>
      <c r="HSR374" s="332"/>
      <c r="HSS374" s="418"/>
      <c r="HST374" s="223"/>
      <c r="HSU374" s="223"/>
      <c r="HSV374" s="333"/>
      <c r="HSW374" s="333"/>
      <c r="HSX374" s="223"/>
      <c r="HSY374" s="418"/>
      <c r="HSZ374" s="418"/>
      <c r="HTA374" s="331"/>
      <c r="HTB374" s="332"/>
      <c r="HTC374" s="418"/>
      <c r="HTD374" s="223"/>
      <c r="HTE374" s="223"/>
      <c r="HTF374" s="333"/>
      <c r="HTG374" s="333"/>
      <c r="HTH374" s="223"/>
      <c r="HTI374" s="418"/>
      <c r="HTJ374" s="418"/>
      <c r="HTK374" s="331"/>
      <c r="HTL374" s="332"/>
      <c r="HTM374" s="418"/>
      <c r="HTN374" s="223"/>
      <c r="HTO374" s="223"/>
      <c r="HTP374" s="333"/>
      <c r="HTQ374" s="333"/>
      <c r="HTR374" s="223"/>
      <c r="HTS374" s="418"/>
      <c r="HTT374" s="418"/>
      <c r="HTU374" s="331"/>
      <c r="HTV374" s="332"/>
      <c r="HTW374" s="418"/>
      <c r="HTX374" s="223"/>
      <c r="HTY374" s="223"/>
      <c r="HTZ374" s="333"/>
      <c r="HUA374" s="333"/>
      <c r="HUB374" s="223"/>
      <c r="HUC374" s="418"/>
      <c r="HUD374" s="418"/>
      <c r="HUE374" s="331"/>
      <c r="HUF374" s="332"/>
      <c r="HUG374" s="418"/>
      <c r="HUH374" s="223"/>
      <c r="HUI374" s="223"/>
      <c r="HUJ374" s="333"/>
      <c r="HUK374" s="333"/>
      <c r="HUL374" s="223"/>
      <c r="HUM374" s="418"/>
      <c r="HUN374" s="418"/>
      <c r="HUO374" s="331"/>
      <c r="HUP374" s="332"/>
      <c r="HUQ374" s="418"/>
      <c r="HUR374" s="223"/>
      <c r="HUS374" s="223"/>
      <c r="HUT374" s="333"/>
      <c r="HUU374" s="333"/>
      <c r="HUV374" s="223"/>
      <c r="HUW374" s="418"/>
      <c r="HUX374" s="418"/>
      <c r="HUY374" s="331"/>
      <c r="HUZ374" s="332"/>
      <c r="HVA374" s="418"/>
      <c r="HVB374" s="223"/>
      <c r="HVC374" s="223"/>
      <c r="HVD374" s="333"/>
      <c r="HVE374" s="333"/>
      <c r="HVF374" s="223"/>
      <c r="HVG374" s="418"/>
      <c r="HVH374" s="418"/>
      <c r="HVI374" s="331"/>
      <c r="HVJ374" s="332"/>
      <c r="HVK374" s="418"/>
      <c r="HVL374" s="223"/>
      <c r="HVM374" s="223"/>
      <c r="HVN374" s="333"/>
      <c r="HVO374" s="333"/>
      <c r="HVP374" s="223"/>
      <c r="HVQ374" s="418"/>
      <c r="HVR374" s="418"/>
      <c r="HVS374" s="331"/>
      <c r="HVT374" s="332"/>
      <c r="HVU374" s="418"/>
      <c r="HVV374" s="223"/>
      <c r="HVW374" s="223"/>
      <c r="HVX374" s="333"/>
      <c r="HVY374" s="333"/>
      <c r="HVZ374" s="223"/>
      <c r="HWA374" s="418"/>
      <c r="HWB374" s="418"/>
      <c r="HWC374" s="331"/>
      <c r="HWD374" s="332"/>
      <c r="HWE374" s="418"/>
      <c r="HWF374" s="223"/>
      <c r="HWG374" s="223"/>
      <c r="HWH374" s="333"/>
      <c r="HWI374" s="333"/>
      <c r="HWJ374" s="223"/>
      <c r="HWK374" s="418"/>
      <c r="HWL374" s="418"/>
      <c r="HWM374" s="331"/>
      <c r="HWN374" s="332"/>
      <c r="HWO374" s="418"/>
      <c r="HWP374" s="223"/>
      <c r="HWQ374" s="223"/>
      <c r="HWR374" s="333"/>
      <c r="HWS374" s="333"/>
      <c r="HWT374" s="223"/>
      <c r="HWU374" s="418"/>
      <c r="HWV374" s="418"/>
      <c r="HWW374" s="331"/>
      <c r="HWX374" s="332"/>
      <c r="HWY374" s="418"/>
      <c r="HWZ374" s="223"/>
      <c r="HXA374" s="223"/>
      <c r="HXB374" s="333"/>
      <c r="HXC374" s="333"/>
      <c r="HXD374" s="223"/>
      <c r="HXE374" s="418"/>
      <c r="HXF374" s="418"/>
      <c r="HXG374" s="331"/>
      <c r="HXH374" s="332"/>
      <c r="HXI374" s="418"/>
      <c r="HXJ374" s="223"/>
      <c r="HXK374" s="223"/>
      <c r="HXL374" s="333"/>
      <c r="HXM374" s="333"/>
      <c r="HXN374" s="223"/>
      <c r="HXO374" s="418"/>
      <c r="HXP374" s="418"/>
      <c r="HXQ374" s="331"/>
      <c r="HXR374" s="332"/>
      <c r="HXS374" s="418"/>
      <c r="HXT374" s="223"/>
      <c r="HXU374" s="223"/>
      <c r="HXV374" s="333"/>
      <c r="HXW374" s="333"/>
      <c r="HXX374" s="223"/>
      <c r="HXY374" s="418"/>
      <c r="HXZ374" s="418"/>
      <c r="HYA374" s="331"/>
      <c r="HYB374" s="332"/>
      <c r="HYC374" s="418"/>
      <c r="HYD374" s="223"/>
      <c r="HYE374" s="223"/>
      <c r="HYF374" s="333"/>
      <c r="HYG374" s="333"/>
      <c r="HYH374" s="223"/>
      <c r="HYI374" s="418"/>
      <c r="HYJ374" s="418"/>
      <c r="HYK374" s="331"/>
      <c r="HYL374" s="332"/>
      <c r="HYM374" s="418"/>
      <c r="HYN374" s="223"/>
      <c r="HYO374" s="223"/>
      <c r="HYP374" s="333"/>
      <c r="HYQ374" s="333"/>
      <c r="HYR374" s="223"/>
      <c r="HYS374" s="418"/>
      <c r="HYT374" s="418"/>
      <c r="HYU374" s="331"/>
      <c r="HYV374" s="332"/>
      <c r="HYW374" s="418"/>
      <c r="HYX374" s="223"/>
      <c r="HYY374" s="223"/>
      <c r="HYZ374" s="333"/>
      <c r="HZA374" s="333"/>
      <c r="HZB374" s="223"/>
      <c r="HZC374" s="418"/>
      <c r="HZD374" s="418"/>
      <c r="HZE374" s="331"/>
      <c r="HZF374" s="332"/>
      <c r="HZG374" s="418"/>
      <c r="HZH374" s="223"/>
      <c r="HZI374" s="223"/>
      <c r="HZJ374" s="333"/>
      <c r="HZK374" s="333"/>
      <c r="HZL374" s="223"/>
      <c r="HZM374" s="418"/>
      <c r="HZN374" s="418"/>
      <c r="HZO374" s="331"/>
      <c r="HZP374" s="332"/>
      <c r="HZQ374" s="418"/>
      <c r="HZR374" s="223"/>
      <c r="HZS374" s="223"/>
      <c r="HZT374" s="333"/>
      <c r="HZU374" s="333"/>
      <c r="HZV374" s="223"/>
      <c r="HZW374" s="418"/>
      <c r="HZX374" s="418"/>
      <c r="HZY374" s="331"/>
      <c r="HZZ374" s="332"/>
      <c r="IAA374" s="418"/>
      <c r="IAB374" s="223"/>
      <c r="IAC374" s="223"/>
      <c r="IAD374" s="333"/>
      <c r="IAE374" s="333"/>
      <c r="IAF374" s="223"/>
      <c r="IAG374" s="418"/>
      <c r="IAH374" s="418"/>
      <c r="IAI374" s="331"/>
      <c r="IAJ374" s="332"/>
      <c r="IAK374" s="418"/>
      <c r="IAL374" s="223"/>
      <c r="IAM374" s="223"/>
      <c r="IAN374" s="333"/>
      <c r="IAO374" s="333"/>
      <c r="IAP374" s="223"/>
      <c r="IAQ374" s="418"/>
      <c r="IAR374" s="418"/>
      <c r="IAS374" s="331"/>
      <c r="IAT374" s="332"/>
      <c r="IAU374" s="418"/>
      <c r="IAV374" s="223"/>
      <c r="IAW374" s="223"/>
      <c r="IAX374" s="333"/>
      <c r="IAY374" s="333"/>
      <c r="IAZ374" s="223"/>
      <c r="IBA374" s="418"/>
      <c r="IBB374" s="418"/>
      <c r="IBC374" s="331"/>
      <c r="IBD374" s="332"/>
      <c r="IBE374" s="418"/>
      <c r="IBF374" s="223"/>
      <c r="IBG374" s="223"/>
      <c r="IBH374" s="333"/>
      <c r="IBI374" s="333"/>
      <c r="IBJ374" s="223"/>
      <c r="IBK374" s="418"/>
      <c r="IBL374" s="418"/>
      <c r="IBM374" s="331"/>
      <c r="IBN374" s="332"/>
      <c r="IBO374" s="418"/>
      <c r="IBP374" s="223"/>
      <c r="IBQ374" s="223"/>
      <c r="IBR374" s="333"/>
      <c r="IBS374" s="333"/>
      <c r="IBT374" s="223"/>
      <c r="IBU374" s="418"/>
      <c r="IBV374" s="418"/>
      <c r="IBW374" s="331"/>
      <c r="IBX374" s="332"/>
      <c r="IBY374" s="418"/>
      <c r="IBZ374" s="223"/>
      <c r="ICA374" s="223"/>
      <c r="ICB374" s="333"/>
      <c r="ICC374" s="333"/>
      <c r="ICD374" s="223"/>
      <c r="ICE374" s="418"/>
      <c r="ICF374" s="418"/>
      <c r="ICG374" s="331"/>
      <c r="ICH374" s="332"/>
      <c r="ICI374" s="418"/>
      <c r="ICJ374" s="223"/>
      <c r="ICK374" s="223"/>
      <c r="ICL374" s="333"/>
      <c r="ICM374" s="333"/>
      <c r="ICN374" s="223"/>
      <c r="ICO374" s="418"/>
      <c r="ICP374" s="418"/>
      <c r="ICQ374" s="331"/>
      <c r="ICR374" s="332"/>
      <c r="ICS374" s="418"/>
      <c r="ICT374" s="223"/>
      <c r="ICU374" s="223"/>
      <c r="ICV374" s="333"/>
      <c r="ICW374" s="333"/>
      <c r="ICX374" s="223"/>
      <c r="ICY374" s="418"/>
      <c r="ICZ374" s="418"/>
      <c r="IDA374" s="331"/>
      <c r="IDB374" s="332"/>
      <c r="IDC374" s="418"/>
      <c r="IDD374" s="223"/>
      <c r="IDE374" s="223"/>
      <c r="IDF374" s="333"/>
      <c r="IDG374" s="333"/>
      <c r="IDH374" s="223"/>
      <c r="IDI374" s="418"/>
      <c r="IDJ374" s="418"/>
      <c r="IDK374" s="331"/>
      <c r="IDL374" s="332"/>
      <c r="IDM374" s="418"/>
      <c r="IDN374" s="223"/>
      <c r="IDO374" s="223"/>
      <c r="IDP374" s="333"/>
      <c r="IDQ374" s="333"/>
      <c r="IDR374" s="223"/>
      <c r="IDS374" s="418"/>
      <c r="IDT374" s="418"/>
      <c r="IDU374" s="331"/>
      <c r="IDV374" s="332"/>
      <c r="IDW374" s="418"/>
      <c r="IDX374" s="223"/>
      <c r="IDY374" s="223"/>
      <c r="IDZ374" s="333"/>
      <c r="IEA374" s="333"/>
      <c r="IEB374" s="223"/>
      <c r="IEC374" s="418"/>
      <c r="IED374" s="418"/>
      <c r="IEE374" s="331"/>
      <c r="IEF374" s="332"/>
      <c r="IEG374" s="418"/>
      <c r="IEH374" s="223"/>
      <c r="IEI374" s="223"/>
      <c r="IEJ374" s="333"/>
      <c r="IEK374" s="333"/>
      <c r="IEL374" s="223"/>
      <c r="IEM374" s="418"/>
      <c r="IEN374" s="418"/>
      <c r="IEO374" s="331"/>
      <c r="IEP374" s="332"/>
      <c r="IEQ374" s="418"/>
      <c r="IER374" s="223"/>
      <c r="IES374" s="223"/>
      <c r="IET374" s="333"/>
      <c r="IEU374" s="333"/>
      <c r="IEV374" s="223"/>
      <c r="IEW374" s="418"/>
      <c r="IEX374" s="418"/>
      <c r="IEY374" s="331"/>
      <c r="IEZ374" s="332"/>
      <c r="IFA374" s="418"/>
      <c r="IFB374" s="223"/>
      <c r="IFC374" s="223"/>
      <c r="IFD374" s="333"/>
      <c r="IFE374" s="333"/>
      <c r="IFF374" s="223"/>
      <c r="IFG374" s="418"/>
      <c r="IFH374" s="418"/>
      <c r="IFI374" s="331"/>
      <c r="IFJ374" s="332"/>
      <c r="IFK374" s="418"/>
      <c r="IFL374" s="223"/>
      <c r="IFM374" s="223"/>
      <c r="IFN374" s="333"/>
      <c r="IFO374" s="333"/>
      <c r="IFP374" s="223"/>
      <c r="IFQ374" s="418"/>
      <c r="IFR374" s="418"/>
      <c r="IFS374" s="331"/>
      <c r="IFT374" s="332"/>
      <c r="IFU374" s="418"/>
      <c r="IFV374" s="223"/>
      <c r="IFW374" s="223"/>
      <c r="IFX374" s="333"/>
      <c r="IFY374" s="333"/>
      <c r="IFZ374" s="223"/>
      <c r="IGA374" s="418"/>
      <c r="IGB374" s="418"/>
      <c r="IGC374" s="331"/>
      <c r="IGD374" s="332"/>
      <c r="IGE374" s="418"/>
      <c r="IGF374" s="223"/>
      <c r="IGG374" s="223"/>
      <c r="IGH374" s="333"/>
      <c r="IGI374" s="333"/>
      <c r="IGJ374" s="223"/>
      <c r="IGK374" s="418"/>
      <c r="IGL374" s="418"/>
      <c r="IGM374" s="331"/>
      <c r="IGN374" s="332"/>
      <c r="IGO374" s="418"/>
      <c r="IGP374" s="223"/>
      <c r="IGQ374" s="223"/>
      <c r="IGR374" s="333"/>
      <c r="IGS374" s="333"/>
      <c r="IGT374" s="223"/>
      <c r="IGU374" s="418"/>
      <c r="IGV374" s="418"/>
      <c r="IGW374" s="331"/>
      <c r="IGX374" s="332"/>
      <c r="IGY374" s="418"/>
      <c r="IGZ374" s="223"/>
      <c r="IHA374" s="223"/>
      <c r="IHB374" s="333"/>
      <c r="IHC374" s="333"/>
      <c r="IHD374" s="223"/>
      <c r="IHE374" s="418"/>
      <c r="IHF374" s="418"/>
      <c r="IHG374" s="331"/>
      <c r="IHH374" s="332"/>
      <c r="IHI374" s="418"/>
      <c r="IHJ374" s="223"/>
      <c r="IHK374" s="223"/>
      <c r="IHL374" s="333"/>
      <c r="IHM374" s="333"/>
      <c r="IHN374" s="223"/>
      <c r="IHO374" s="418"/>
      <c r="IHP374" s="418"/>
      <c r="IHQ374" s="331"/>
      <c r="IHR374" s="332"/>
      <c r="IHS374" s="418"/>
      <c r="IHT374" s="223"/>
      <c r="IHU374" s="223"/>
      <c r="IHV374" s="333"/>
      <c r="IHW374" s="333"/>
      <c r="IHX374" s="223"/>
      <c r="IHY374" s="418"/>
      <c r="IHZ374" s="418"/>
      <c r="IIA374" s="331"/>
      <c r="IIB374" s="332"/>
      <c r="IIC374" s="418"/>
      <c r="IID374" s="223"/>
      <c r="IIE374" s="223"/>
      <c r="IIF374" s="333"/>
      <c r="IIG374" s="333"/>
      <c r="IIH374" s="223"/>
      <c r="III374" s="418"/>
      <c r="IIJ374" s="418"/>
      <c r="IIK374" s="331"/>
      <c r="IIL374" s="332"/>
      <c r="IIM374" s="418"/>
      <c r="IIN374" s="223"/>
      <c r="IIO374" s="223"/>
      <c r="IIP374" s="333"/>
      <c r="IIQ374" s="333"/>
      <c r="IIR374" s="223"/>
      <c r="IIS374" s="418"/>
      <c r="IIT374" s="418"/>
      <c r="IIU374" s="331"/>
      <c r="IIV374" s="332"/>
      <c r="IIW374" s="418"/>
      <c r="IIX374" s="223"/>
      <c r="IIY374" s="223"/>
      <c r="IIZ374" s="333"/>
      <c r="IJA374" s="333"/>
      <c r="IJB374" s="223"/>
      <c r="IJC374" s="418"/>
      <c r="IJD374" s="418"/>
      <c r="IJE374" s="331"/>
      <c r="IJF374" s="332"/>
      <c r="IJG374" s="418"/>
      <c r="IJH374" s="223"/>
      <c r="IJI374" s="223"/>
      <c r="IJJ374" s="333"/>
      <c r="IJK374" s="333"/>
      <c r="IJL374" s="223"/>
      <c r="IJM374" s="418"/>
      <c r="IJN374" s="418"/>
      <c r="IJO374" s="331"/>
      <c r="IJP374" s="332"/>
      <c r="IJQ374" s="418"/>
      <c r="IJR374" s="223"/>
      <c r="IJS374" s="223"/>
      <c r="IJT374" s="333"/>
      <c r="IJU374" s="333"/>
      <c r="IJV374" s="223"/>
      <c r="IJW374" s="418"/>
      <c r="IJX374" s="418"/>
      <c r="IJY374" s="331"/>
      <c r="IJZ374" s="332"/>
      <c r="IKA374" s="418"/>
      <c r="IKB374" s="223"/>
      <c r="IKC374" s="223"/>
      <c r="IKD374" s="333"/>
      <c r="IKE374" s="333"/>
      <c r="IKF374" s="223"/>
      <c r="IKG374" s="418"/>
      <c r="IKH374" s="418"/>
      <c r="IKI374" s="331"/>
      <c r="IKJ374" s="332"/>
      <c r="IKK374" s="418"/>
      <c r="IKL374" s="223"/>
      <c r="IKM374" s="223"/>
      <c r="IKN374" s="333"/>
      <c r="IKO374" s="333"/>
      <c r="IKP374" s="223"/>
      <c r="IKQ374" s="418"/>
      <c r="IKR374" s="418"/>
      <c r="IKS374" s="331"/>
      <c r="IKT374" s="332"/>
      <c r="IKU374" s="418"/>
      <c r="IKV374" s="223"/>
      <c r="IKW374" s="223"/>
      <c r="IKX374" s="333"/>
      <c r="IKY374" s="333"/>
      <c r="IKZ374" s="223"/>
      <c r="ILA374" s="418"/>
      <c r="ILB374" s="418"/>
      <c r="ILC374" s="331"/>
      <c r="ILD374" s="332"/>
      <c r="ILE374" s="418"/>
      <c r="ILF374" s="223"/>
      <c r="ILG374" s="223"/>
      <c r="ILH374" s="333"/>
      <c r="ILI374" s="333"/>
      <c r="ILJ374" s="223"/>
      <c r="ILK374" s="418"/>
      <c r="ILL374" s="418"/>
      <c r="ILM374" s="331"/>
      <c r="ILN374" s="332"/>
      <c r="ILO374" s="418"/>
      <c r="ILP374" s="223"/>
      <c r="ILQ374" s="223"/>
      <c r="ILR374" s="333"/>
      <c r="ILS374" s="333"/>
      <c r="ILT374" s="223"/>
      <c r="ILU374" s="418"/>
      <c r="ILV374" s="418"/>
      <c r="ILW374" s="331"/>
      <c r="ILX374" s="332"/>
      <c r="ILY374" s="418"/>
      <c r="ILZ374" s="223"/>
      <c r="IMA374" s="223"/>
      <c r="IMB374" s="333"/>
      <c r="IMC374" s="333"/>
      <c r="IMD374" s="223"/>
      <c r="IME374" s="418"/>
      <c r="IMF374" s="418"/>
      <c r="IMG374" s="331"/>
      <c r="IMH374" s="332"/>
      <c r="IMI374" s="418"/>
      <c r="IMJ374" s="223"/>
      <c r="IMK374" s="223"/>
      <c r="IML374" s="333"/>
      <c r="IMM374" s="333"/>
      <c r="IMN374" s="223"/>
      <c r="IMO374" s="418"/>
      <c r="IMP374" s="418"/>
      <c r="IMQ374" s="331"/>
      <c r="IMR374" s="332"/>
      <c r="IMS374" s="418"/>
      <c r="IMT374" s="223"/>
      <c r="IMU374" s="223"/>
      <c r="IMV374" s="333"/>
      <c r="IMW374" s="333"/>
      <c r="IMX374" s="223"/>
      <c r="IMY374" s="418"/>
      <c r="IMZ374" s="418"/>
      <c r="INA374" s="331"/>
      <c r="INB374" s="332"/>
      <c r="INC374" s="418"/>
      <c r="IND374" s="223"/>
      <c r="INE374" s="223"/>
      <c r="INF374" s="333"/>
      <c r="ING374" s="333"/>
      <c r="INH374" s="223"/>
      <c r="INI374" s="418"/>
      <c r="INJ374" s="418"/>
      <c r="INK374" s="331"/>
      <c r="INL374" s="332"/>
      <c r="INM374" s="418"/>
      <c r="INN374" s="223"/>
      <c r="INO374" s="223"/>
      <c r="INP374" s="333"/>
      <c r="INQ374" s="333"/>
      <c r="INR374" s="223"/>
      <c r="INS374" s="418"/>
      <c r="INT374" s="418"/>
      <c r="INU374" s="331"/>
      <c r="INV374" s="332"/>
      <c r="INW374" s="418"/>
      <c r="INX374" s="223"/>
      <c r="INY374" s="223"/>
      <c r="INZ374" s="333"/>
      <c r="IOA374" s="333"/>
      <c r="IOB374" s="223"/>
      <c r="IOC374" s="418"/>
      <c r="IOD374" s="418"/>
      <c r="IOE374" s="331"/>
      <c r="IOF374" s="332"/>
      <c r="IOG374" s="418"/>
      <c r="IOH374" s="223"/>
      <c r="IOI374" s="223"/>
      <c r="IOJ374" s="333"/>
      <c r="IOK374" s="333"/>
      <c r="IOL374" s="223"/>
      <c r="IOM374" s="418"/>
      <c r="ION374" s="418"/>
      <c r="IOO374" s="331"/>
      <c r="IOP374" s="332"/>
      <c r="IOQ374" s="418"/>
      <c r="IOR374" s="223"/>
      <c r="IOS374" s="223"/>
      <c r="IOT374" s="333"/>
      <c r="IOU374" s="333"/>
      <c r="IOV374" s="223"/>
      <c r="IOW374" s="418"/>
      <c r="IOX374" s="418"/>
      <c r="IOY374" s="331"/>
      <c r="IOZ374" s="332"/>
      <c r="IPA374" s="418"/>
      <c r="IPB374" s="223"/>
      <c r="IPC374" s="223"/>
      <c r="IPD374" s="333"/>
      <c r="IPE374" s="333"/>
      <c r="IPF374" s="223"/>
      <c r="IPG374" s="418"/>
      <c r="IPH374" s="418"/>
      <c r="IPI374" s="331"/>
      <c r="IPJ374" s="332"/>
      <c r="IPK374" s="418"/>
      <c r="IPL374" s="223"/>
      <c r="IPM374" s="223"/>
      <c r="IPN374" s="333"/>
      <c r="IPO374" s="333"/>
      <c r="IPP374" s="223"/>
      <c r="IPQ374" s="418"/>
      <c r="IPR374" s="418"/>
      <c r="IPS374" s="331"/>
      <c r="IPT374" s="332"/>
      <c r="IPU374" s="418"/>
      <c r="IPV374" s="223"/>
      <c r="IPW374" s="223"/>
      <c r="IPX374" s="333"/>
      <c r="IPY374" s="333"/>
      <c r="IPZ374" s="223"/>
      <c r="IQA374" s="418"/>
      <c r="IQB374" s="418"/>
      <c r="IQC374" s="331"/>
      <c r="IQD374" s="332"/>
      <c r="IQE374" s="418"/>
      <c r="IQF374" s="223"/>
      <c r="IQG374" s="223"/>
      <c r="IQH374" s="333"/>
      <c r="IQI374" s="333"/>
      <c r="IQJ374" s="223"/>
      <c r="IQK374" s="418"/>
      <c r="IQL374" s="418"/>
      <c r="IQM374" s="331"/>
      <c r="IQN374" s="332"/>
      <c r="IQO374" s="418"/>
      <c r="IQP374" s="223"/>
      <c r="IQQ374" s="223"/>
      <c r="IQR374" s="333"/>
      <c r="IQS374" s="333"/>
      <c r="IQT374" s="223"/>
      <c r="IQU374" s="418"/>
      <c r="IQV374" s="418"/>
      <c r="IQW374" s="331"/>
      <c r="IQX374" s="332"/>
      <c r="IQY374" s="418"/>
      <c r="IQZ374" s="223"/>
      <c r="IRA374" s="223"/>
      <c r="IRB374" s="333"/>
      <c r="IRC374" s="333"/>
      <c r="IRD374" s="223"/>
      <c r="IRE374" s="418"/>
      <c r="IRF374" s="418"/>
      <c r="IRG374" s="331"/>
      <c r="IRH374" s="332"/>
      <c r="IRI374" s="418"/>
      <c r="IRJ374" s="223"/>
      <c r="IRK374" s="223"/>
      <c r="IRL374" s="333"/>
      <c r="IRM374" s="333"/>
      <c r="IRN374" s="223"/>
      <c r="IRO374" s="418"/>
      <c r="IRP374" s="418"/>
      <c r="IRQ374" s="331"/>
      <c r="IRR374" s="332"/>
      <c r="IRS374" s="418"/>
      <c r="IRT374" s="223"/>
      <c r="IRU374" s="223"/>
      <c r="IRV374" s="333"/>
      <c r="IRW374" s="333"/>
      <c r="IRX374" s="223"/>
      <c r="IRY374" s="418"/>
      <c r="IRZ374" s="418"/>
      <c r="ISA374" s="331"/>
      <c r="ISB374" s="332"/>
      <c r="ISC374" s="418"/>
      <c r="ISD374" s="223"/>
      <c r="ISE374" s="223"/>
      <c r="ISF374" s="333"/>
      <c r="ISG374" s="333"/>
      <c r="ISH374" s="223"/>
      <c r="ISI374" s="418"/>
      <c r="ISJ374" s="418"/>
      <c r="ISK374" s="331"/>
      <c r="ISL374" s="332"/>
      <c r="ISM374" s="418"/>
      <c r="ISN374" s="223"/>
      <c r="ISO374" s="223"/>
      <c r="ISP374" s="333"/>
      <c r="ISQ374" s="333"/>
      <c r="ISR374" s="223"/>
      <c r="ISS374" s="418"/>
      <c r="IST374" s="418"/>
      <c r="ISU374" s="331"/>
      <c r="ISV374" s="332"/>
      <c r="ISW374" s="418"/>
      <c r="ISX374" s="223"/>
      <c r="ISY374" s="223"/>
      <c r="ISZ374" s="333"/>
      <c r="ITA374" s="333"/>
      <c r="ITB374" s="223"/>
      <c r="ITC374" s="418"/>
      <c r="ITD374" s="418"/>
      <c r="ITE374" s="331"/>
      <c r="ITF374" s="332"/>
      <c r="ITG374" s="418"/>
      <c r="ITH374" s="223"/>
      <c r="ITI374" s="223"/>
      <c r="ITJ374" s="333"/>
      <c r="ITK374" s="333"/>
      <c r="ITL374" s="223"/>
      <c r="ITM374" s="418"/>
      <c r="ITN374" s="418"/>
      <c r="ITO374" s="331"/>
      <c r="ITP374" s="332"/>
      <c r="ITQ374" s="418"/>
      <c r="ITR374" s="223"/>
      <c r="ITS374" s="223"/>
      <c r="ITT374" s="333"/>
      <c r="ITU374" s="333"/>
      <c r="ITV374" s="223"/>
      <c r="ITW374" s="418"/>
      <c r="ITX374" s="418"/>
      <c r="ITY374" s="331"/>
      <c r="ITZ374" s="332"/>
      <c r="IUA374" s="418"/>
      <c r="IUB374" s="223"/>
      <c r="IUC374" s="223"/>
      <c r="IUD374" s="333"/>
      <c r="IUE374" s="333"/>
      <c r="IUF374" s="223"/>
      <c r="IUG374" s="418"/>
      <c r="IUH374" s="418"/>
      <c r="IUI374" s="331"/>
      <c r="IUJ374" s="332"/>
      <c r="IUK374" s="418"/>
      <c r="IUL374" s="223"/>
      <c r="IUM374" s="223"/>
      <c r="IUN374" s="333"/>
      <c r="IUO374" s="333"/>
      <c r="IUP374" s="223"/>
      <c r="IUQ374" s="418"/>
      <c r="IUR374" s="418"/>
      <c r="IUS374" s="331"/>
      <c r="IUT374" s="332"/>
      <c r="IUU374" s="418"/>
      <c r="IUV374" s="223"/>
      <c r="IUW374" s="223"/>
      <c r="IUX374" s="333"/>
      <c r="IUY374" s="333"/>
      <c r="IUZ374" s="223"/>
      <c r="IVA374" s="418"/>
      <c r="IVB374" s="418"/>
      <c r="IVC374" s="331"/>
      <c r="IVD374" s="332"/>
      <c r="IVE374" s="418"/>
      <c r="IVF374" s="223"/>
      <c r="IVG374" s="223"/>
      <c r="IVH374" s="333"/>
      <c r="IVI374" s="333"/>
      <c r="IVJ374" s="223"/>
      <c r="IVK374" s="418"/>
      <c r="IVL374" s="418"/>
      <c r="IVM374" s="331"/>
      <c r="IVN374" s="332"/>
      <c r="IVO374" s="418"/>
      <c r="IVP374" s="223"/>
      <c r="IVQ374" s="223"/>
      <c r="IVR374" s="333"/>
      <c r="IVS374" s="333"/>
      <c r="IVT374" s="223"/>
      <c r="IVU374" s="418"/>
      <c r="IVV374" s="418"/>
      <c r="IVW374" s="331"/>
      <c r="IVX374" s="332"/>
      <c r="IVY374" s="418"/>
      <c r="IVZ374" s="223"/>
      <c r="IWA374" s="223"/>
      <c r="IWB374" s="333"/>
      <c r="IWC374" s="333"/>
      <c r="IWD374" s="223"/>
      <c r="IWE374" s="418"/>
      <c r="IWF374" s="418"/>
      <c r="IWG374" s="331"/>
      <c r="IWH374" s="332"/>
      <c r="IWI374" s="418"/>
      <c r="IWJ374" s="223"/>
      <c r="IWK374" s="223"/>
      <c r="IWL374" s="333"/>
      <c r="IWM374" s="333"/>
      <c r="IWN374" s="223"/>
      <c r="IWO374" s="418"/>
      <c r="IWP374" s="418"/>
      <c r="IWQ374" s="331"/>
      <c r="IWR374" s="332"/>
      <c r="IWS374" s="418"/>
      <c r="IWT374" s="223"/>
      <c r="IWU374" s="223"/>
      <c r="IWV374" s="333"/>
      <c r="IWW374" s="333"/>
      <c r="IWX374" s="223"/>
      <c r="IWY374" s="418"/>
      <c r="IWZ374" s="418"/>
      <c r="IXA374" s="331"/>
      <c r="IXB374" s="332"/>
      <c r="IXC374" s="418"/>
      <c r="IXD374" s="223"/>
      <c r="IXE374" s="223"/>
      <c r="IXF374" s="333"/>
      <c r="IXG374" s="333"/>
      <c r="IXH374" s="223"/>
      <c r="IXI374" s="418"/>
      <c r="IXJ374" s="418"/>
      <c r="IXK374" s="331"/>
      <c r="IXL374" s="332"/>
      <c r="IXM374" s="418"/>
      <c r="IXN374" s="223"/>
      <c r="IXO374" s="223"/>
      <c r="IXP374" s="333"/>
      <c r="IXQ374" s="333"/>
      <c r="IXR374" s="223"/>
      <c r="IXS374" s="418"/>
      <c r="IXT374" s="418"/>
      <c r="IXU374" s="331"/>
      <c r="IXV374" s="332"/>
      <c r="IXW374" s="418"/>
      <c r="IXX374" s="223"/>
      <c r="IXY374" s="223"/>
      <c r="IXZ374" s="333"/>
      <c r="IYA374" s="333"/>
      <c r="IYB374" s="223"/>
      <c r="IYC374" s="418"/>
      <c r="IYD374" s="418"/>
      <c r="IYE374" s="331"/>
      <c r="IYF374" s="332"/>
      <c r="IYG374" s="418"/>
      <c r="IYH374" s="223"/>
      <c r="IYI374" s="223"/>
      <c r="IYJ374" s="333"/>
      <c r="IYK374" s="333"/>
      <c r="IYL374" s="223"/>
      <c r="IYM374" s="418"/>
      <c r="IYN374" s="418"/>
      <c r="IYO374" s="331"/>
      <c r="IYP374" s="332"/>
      <c r="IYQ374" s="418"/>
      <c r="IYR374" s="223"/>
      <c r="IYS374" s="223"/>
      <c r="IYT374" s="333"/>
      <c r="IYU374" s="333"/>
      <c r="IYV374" s="223"/>
      <c r="IYW374" s="418"/>
      <c r="IYX374" s="418"/>
      <c r="IYY374" s="331"/>
      <c r="IYZ374" s="332"/>
      <c r="IZA374" s="418"/>
      <c r="IZB374" s="223"/>
      <c r="IZC374" s="223"/>
      <c r="IZD374" s="333"/>
      <c r="IZE374" s="333"/>
      <c r="IZF374" s="223"/>
      <c r="IZG374" s="418"/>
      <c r="IZH374" s="418"/>
      <c r="IZI374" s="331"/>
      <c r="IZJ374" s="332"/>
      <c r="IZK374" s="418"/>
      <c r="IZL374" s="223"/>
      <c r="IZM374" s="223"/>
      <c r="IZN374" s="333"/>
      <c r="IZO374" s="333"/>
      <c r="IZP374" s="223"/>
      <c r="IZQ374" s="418"/>
      <c r="IZR374" s="418"/>
      <c r="IZS374" s="331"/>
      <c r="IZT374" s="332"/>
      <c r="IZU374" s="418"/>
      <c r="IZV374" s="223"/>
      <c r="IZW374" s="223"/>
      <c r="IZX374" s="333"/>
      <c r="IZY374" s="333"/>
      <c r="IZZ374" s="223"/>
      <c r="JAA374" s="418"/>
      <c r="JAB374" s="418"/>
      <c r="JAC374" s="331"/>
      <c r="JAD374" s="332"/>
      <c r="JAE374" s="418"/>
      <c r="JAF374" s="223"/>
      <c r="JAG374" s="223"/>
      <c r="JAH374" s="333"/>
      <c r="JAI374" s="333"/>
      <c r="JAJ374" s="223"/>
      <c r="JAK374" s="418"/>
      <c r="JAL374" s="418"/>
      <c r="JAM374" s="331"/>
      <c r="JAN374" s="332"/>
      <c r="JAO374" s="418"/>
      <c r="JAP374" s="223"/>
      <c r="JAQ374" s="223"/>
      <c r="JAR374" s="333"/>
      <c r="JAS374" s="333"/>
      <c r="JAT374" s="223"/>
      <c r="JAU374" s="418"/>
      <c r="JAV374" s="418"/>
      <c r="JAW374" s="331"/>
      <c r="JAX374" s="332"/>
      <c r="JAY374" s="418"/>
      <c r="JAZ374" s="223"/>
      <c r="JBA374" s="223"/>
      <c r="JBB374" s="333"/>
      <c r="JBC374" s="333"/>
      <c r="JBD374" s="223"/>
      <c r="JBE374" s="418"/>
      <c r="JBF374" s="418"/>
      <c r="JBG374" s="331"/>
      <c r="JBH374" s="332"/>
      <c r="JBI374" s="418"/>
      <c r="JBJ374" s="223"/>
      <c r="JBK374" s="223"/>
      <c r="JBL374" s="333"/>
      <c r="JBM374" s="333"/>
      <c r="JBN374" s="223"/>
      <c r="JBO374" s="418"/>
      <c r="JBP374" s="418"/>
      <c r="JBQ374" s="331"/>
      <c r="JBR374" s="332"/>
      <c r="JBS374" s="418"/>
      <c r="JBT374" s="223"/>
      <c r="JBU374" s="223"/>
      <c r="JBV374" s="333"/>
      <c r="JBW374" s="333"/>
      <c r="JBX374" s="223"/>
      <c r="JBY374" s="418"/>
      <c r="JBZ374" s="418"/>
      <c r="JCA374" s="331"/>
      <c r="JCB374" s="332"/>
      <c r="JCC374" s="418"/>
      <c r="JCD374" s="223"/>
      <c r="JCE374" s="223"/>
      <c r="JCF374" s="333"/>
      <c r="JCG374" s="333"/>
      <c r="JCH374" s="223"/>
      <c r="JCI374" s="418"/>
      <c r="JCJ374" s="418"/>
      <c r="JCK374" s="331"/>
      <c r="JCL374" s="332"/>
      <c r="JCM374" s="418"/>
      <c r="JCN374" s="223"/>
      <c r="JCO374" s="223"/>
      <c r="JCP374" s="333"/>
      <c r="JCQ374" s="333"/>
      <c r="JCR374" s="223"/>
      <c r="JCS374" s="418"/>
      <c r="JCT374" s="418"/>
      <c r="JCU374" s="331"/>
      <c r="JCV374" s="332"/>
      <c r="JCW374" s="418"/>
      <c r="JCX374" s="223"/>
      <c r="JCY374" s="223"/>
      <c r="JCZ374" s="333"/>
      <c r="JDA374" s="333"/>
      <c r="JDB374" s="223"/>
      <c r="JDC374" s="418"/>
      <c r="JDD374" s="418"/>
      <c r="JDE374" s="331"/>
      <c r="JDF374" s="332"/>
      <c r="JDG374" s="418"/>
      <c r="JDH374" s="223"/>
      <c r="JDI374" s="223"/>
      <c r="JDJ374" s="333"/>
      <c r="JDK374" s="333"/>
      <c r="JDL374" s="223"/>
      <c r="JDM374" s="418"/>
      <c r="JDN374" s="418"/>
      <c r="JDO374" s="331"/>
      <c r="JDP374" s="332"/>
      <c r="JDQ374" s="418"/>
      <c r="JDR374" s="223"/>
      <c r="JDS374" s="223"/>
      <c r="JDT374" s="333"/>
      <c r="JDU374" s="333"/>
      <c r="JDV374" s="223"/>
      <c r="JDW374" s="418"/>
      <c r="JDX374" s="418"/>
      <c r="JDY374" s="331"/>
      <c r="JDZ374" s="332"/>
      <c r="JEA374" s="418"/>
      <c r="JEB374" s="223"/>
      <c r="JEC374" s="223"/>
      <c r="JED374" s="333"/>
      <c r="JEE374" s="333"/>
      <c r="JEF374" s="223"/>
      <c r="JEG374" s="418"/>
      <c r="JEH374" s="418"/>
      <c r="JEI374" s="331"/>
      <c r="JEJ374" s="332"/>
      <c r="JEK374" s="418"/>
      <c r="JEL374" s="223"/>
      <c r="JEM374" s="223"/>
      <c r="JEN374" s="333"/>
      <c r="JEO374" s="333"/>
      <c r="JEP374" s="223"/>
      <c r="JEQ374" s="418"/>
      <c r="JER374" s="418"/>
      <c r="JES374" s="331"/>
      <c r="JET374" s="332"/>
      <c r="JEU374" s="418"/>
      <c r="JEV374" s="223"/>
      <c r="JEW374" s="223"/>
      <c r="JEX374" s="333"/>
      <c r="JEY374" s="333"/>
      <c r="JEZ374" s="223"/>
      <c r="JFA374" s="418"/>
      <c r="JFB374" s="418"/>
      <c r="JFC374" s="331"/>
      <c r="JFD374" s="332"/>
      <c r="JFE374" s="418"/>
      <c r="JFF374" s="223"/>
      <c r="JFG374" s="223"/>
      <c r="JFH374" s="333"/>
      <c r="JFI374" s="333"/>
      <c r="JFJ374" s="223"/>
      <c r="JFK374" s="418"/>
      <c r="JFL374" s="418"/>
      <c r="JFM374" s="331"/>
      <c r="JFN374" s="332"/>
      <c r="JFO374" s="418"/>
      <c r="JFP374" s="223"/>
      <c r="JFQ374" s="223"/>
      <c r="JFR374" s="333"/>
      <c r="JFS374" s="333"/>
      <c r="JFT374" s="223"/>
      <c r="JFU374" s="418"/>
      <c r="JFV374" s="418"/>
      <c r="JFW374" s="331"/>
      <c r="JFX374" s="332"/>
      <c r="JFY374" s="418"/>
      <c r="JFZ374" s="223"/>
      <c r="JGA374" s="223"/>
      <c r="JGB374" s="333"/>
      <c r="JGC374" s="333"/>
      <c r="JGD374" s="223"/>
      <c r="JGE374" s="418"/>
      <c r="JGF374" s="418"/>
      <c r="JGG374" s="331"/>
      <c r="JGH374" s="332"/>
      <c r="JGI374" s="418"/>
      <c r="JGJ374" s="223"/>
      <c r="JGK374" s="223"/>
      <c r="JGL374" s="333"/>
      <c r="JGM374" s="333"/>
      <c r="JGN374" s="223"/>
      <c r="JGO374" s="418"/>
      <c r="JGP374" s="418"/>
      <c r="JGQ374" s="331"/>
      <c r="JGR374" s="332"/>
      <c r="JGS374" s="418"/>
      <c r="JGT374" s="223"/>
      <c r="JGU374" s="223"/>
      <c r="JGV374" s="333"/>
      <c r="JGW374" s="333"/>
      <c r="JGX374" s="223"/>
      <c r="JGY374" s="418"/>
      <c r="JGZ374" s="418"/>
      <c r="JHA374" s="331"/>
      <c r="JHB374" s="332"/>
      <c r="JHC374" s="418"/>
      <c r="JHD374" s="223"/>
      <c r="JHE374" s="223"/>
      <c r="JHF374" s="333"/>
      <c r="JHG374" s="333"/>
      <c r="JHH374" s="223"/>
      <c r="JHI374" s="418"/>
      <c r="JHJ374" s="418"/>
      <c r="JHK374" s="331"/>
      <c r="JHL374" s="332"/>
      <c r="JHM374" s="418"/>
      <c r="JHN374" s="223"/>
      <c r="JHO374" s="223"/>
      <c r="JHP374" s="333"/>
      <c r="JHQ374" s="333"/>
      <c r="JHR374" s="223"/>
      <c r="JHS374" s="418"/>
      <c r="JHT374" s="418"/>
      <c r="JHU374" s="331"/>
      <c r="JHV374" s="332"/>
      <c r="JHW374" s="418"/>
      <c r="JHX374" s="223"/>
      <c r="JHY374" s="223"/>
      <c r="JHZ374" s="333"/>
      <c r="JIA374" s="333"/>
      <c r="JIB374" s="223"/>
      <c r="JIC374" s="418"/>
      <c r="JID374" s="418"/>
      <c r="JIE374" s="331"/>
      <c r="JIF374" s="332"/>
      <c r="JIG374" s="418"/>
      <c r="JIH374" s="223"/>
      <c r="JII374" s="223"/>
      <c r="JIJ374" s="333"/>
      <c r="JIK374" s="333"/>
      <c r="JIL374" s="223"/>
      <c r="JIM374" s="418"/>
      <c r="JIN374" s="418"/>
      <c r="JIO374" s="331"/>
      <c r="JIP374" s="332"/>
      <c r="JIQ374" s="418"/>
      <c r="JIR374" s="223"/>
      <c r="JIS374" s="223"/>
      <c r="JIT374" s="333"/>
      <c r="JIU374" s="333"/>
      <c r="JIV374" s="223"/>
      <c r="JIW374" s="418"/>
      <c r="JIX374" s="418"/>
      <c r="JIY374" s="331"/>
      <c r="JIZ374" s="332"/>
      <c r="JJA374" s="418"/>
      <c r="JJB374" s="223"/>
      <c r="JJC374" s="223"/>
      <c r="JJD374" s="333"/>
      <c r="JJE374" s="333"/>
      <c r="JJF374" s="223"/>
      <c r="JJG374" s="418"/>
      <c r="JJH374" s="418"/>
      <c r="JJI374" s="331"/>
      <c r="JJJ374" s="332"/>
      <c r="JJK374" s="418"/>
      <c r="JJL374" s="223"/>
      <c r="JJM374" s="223"/>
      <c r="JJN374" s="333"/>
      <c r="JJO374" s="333"/>
      <c r="JJP374" s="223"/>
      <c r="JJQ374" s="418"/>
      <c r="JJR374" s="418"/>
      <c r="JJS374" s="331"/>
      <c r="JJT374" s="332"/>
      <c r="JJU374" s="418"/>
      <c r="JJV374" s="223"/>
      <c r="JJW374" s="223"/>
      <c r="JJX374" s="333"/>
      <c r="JJY374" s="333"/>
      <c r="JJZ374" s="223"/>
      <c r="JKA374" s="418"/>
      <c r="JKB374" s="418"/>
      <c r="JKC374" s="331"/>
      <c r="JKD374" s="332"/>
      <c r="JKE374" s="418"/>
      <c r="JKF374" s="223"/>
      <c r="JKG374" s="223"/>
      <c r="JKH374" s="333"/>
      <c r="JKI374" s="333"/>
      <c r="JKJ374" s="223"/>
      <c r="JKK374" s="418"/>
      <c r="JKL374" s="418"/>
      <c r="JKM374" s="331"/>
      <c r="JKN374" s="332"/>
      <c r="JKO374" s="418"/>
      <c r="JKP374" s="223"/>
      <c r="JKQ374" s="223"/>
      <c r="JKR374" s="333"/>
      <c r="JKS374" s="333"/>
      <c r="JKT374" s="223"/>
      <c r="JKU374" s="418"/>
      <c r="JKV374" s="418"/>
      <c r="JKW374" s="331"/>
      <c r="JKX374" s="332"/>
      <c r="JKY374" s="418"/>
      <c r="JKZ374" s="223"/>
      <c r="JLA374" s="223"/>
      <c r="JLB374" s="333"/>
      <c r="JLC374" s="333"/>
      <c r="JLD374" s="223"/>
      <c r="JLE374" s="418"/>
      <c r="JLF374" s="418"/>
      <c r="JLG374" s="331"/>
      <c r="JLH374" s="332"/>
      <c r="JLI374" s="418"/>
      <c r="JLJ374" s="223"/>
      <c r="JLK374" s="223"/>
      <c r="JLL374" s="333"/>
      <c r="JLM374" s="333"/>
      <c r="JLN374" s="223"/>
      <c r="JLO374" s="418"/>
      <c r="JLP374" s="418"/>
      <c r="JLQ374" s="331"/>
      <c r="JLR374" s="332"/>
      <c r="JLS374" s="418"/>
      <c r="JLT374" s="223"/>
      <c r="JLU374" s="223"/>
      <c r="JLV374" s="333"/>
      <c r="JLW374" s="333"/>
      <c r="JLX374" s="223"/>
      <c r="JLY374" s="418"/>
      <c r="JLZ374" s="418"/>
      <c r="JMA374" s="331"/>
      <c r="JMB374" s="332"/>
      <c r="JMC374" s="418"/>
      <c r="JMD374" s="223"/>
      <c r="JME374" s="223"/>
      <c r="JMF374" s="333"/>
      <c r="JMG374" s="333"/>
      <c r="JMH374" s="223"/>
      <c r="JMI374" s="418"/>
      <c r="JMJ374" s="418"/>
      <c r="JMK374" s="331"/>
      <c r="JML374" s="332"/>
      <c r="JMM374" s="418"/>
      <c r="JMN374" s="223"/>
      <c r="JMO374" s="223"/>
      <c r="JMP374" s="333"/>
      <c r="JMQ374" s="333"/>
      <c r="JMR374" s="223"/>
      <c r="JMS374" s="418"/>
      <c r="JMT374" s="418"/>
      <c r="JMU374" s="331"/>
      <c r="JMV374" s="332"/>
      <c r="JMW374" s="418"/>
      <c r="JMX374" s="223"/>
      <c r="JMY374" s="223"/>
      <c r="JMZ374" s="333"/>
      <c r="JNA374" s="333"/>
      <c r="JNB374" s="223"/>
      <c r="JNC374" s="418"/>
      <c r="JND374" s="418"/>
      <c r="JNE374" s="331"/>
      <c r="JNF374" s="332"/>
      <c r="JNG374" s="418"/>
      <c r="JNH374" s="223"/>
      <c r="JNI374" s="223"/>
      <c r="JNJ374" s="333"/>
      <c r="JNK374" s="333"/>
      <c r="JNL374" s="223"/>
      <c r="JNM374" s="418"/>
      <c r="JNN374" s="418"/>
      <c r="JNO374" s="331"/>
      <c r="JNP374" s="332"/>
      <c r="JNQ374" s="418"/>
      <c r="JNR374" s="223"/>
      <c r="JNS374" s="223"/>
      <c r="JNT374" s="333"/>
      <c r="JNU374" s="333"/>
      <c r="JNV374" s="223"/>
      <c r="JNW374" s="418"/>
      <c r="JNX374" s="418"/>
      <c r="JNY374" s="331"/>
      <c r="JNZ374" s="332"/>
      <c r="JOA374" s="418"/>
      <c r="JOB374" s="223"/>
      <c r="JOC374" s="223"/>
      <c r="JOD374" s="333"/>
      <c r="JOE374" s="333"/>
      <c r="JOF374" s="223"/>
      <c r="JOG374" s="418"/>
      <c r="JOH374" s="418"/>
      <c r="JOI374" s="331"/>
      <c r="JOJ374" s="332"/>
      <c r="JOK374" s="418"/>
      <c r="JOL374" s="223"/>
      <c r="JOM374" s="223"/>
      <c r="JON374" s="333"/>
      <c r="JOO374" s="333"/>
      <c r="JOP374" s="223"/>
      <c r="JOQ374" s="418"/>
      <c r="JOR374" s="418"/>
      <c r="JOS374" s="331"/>
      <c r="JOT374" s="332"/>
      <c r="JOU374" s="418"/>
      <c r="JOV374" s="223"/>
      <c r="JOW374" s="223"/>
      <c r="JOX374" s="333"/>
      <c r="JOY374" s="333"/>
      <c r="JOZ374" s="223"/>
      <c r="JPA374" s="418"/>
      <c r="JPB374" s="418"/>
      <c r="JPC374" s="331"/>
      <c r="JPD374" s="332"/>
      <c r="JPE374" s="418"/>
      <c r="JPF374" s="223"/>
      <c r="JPG374" s="223"/>
      <c r="JPH374" s="333"/>
      <c r="JPI374" s="333"/>
      <c r="JPJ374" s="223"/>
      <c r="JPK374" s="418"/>
      <c r="JPL374" s="418"/>
      <c r="JPM374" s="331"/>
      <c r="JPN374" s="332"/>
      <c r="JPO374" s="418"/>
      <c r="JPP374" s="223"/>
      <c r="JPQ374" s="223"/>
      <c r="JPR374" s="333"/>
      <c r="JPS374" s="333"/>
      <c r="JPT374" s="223"/>
      <c r="JPU374" s="418"/>
      <c r="JPV374" s="418"/>
      <c r="JPW374" s="331"/>
      <c r="JPX374" s="332"/>
      <c r="JPY374" s="418"/>
      <c r="JPZ374" s="223"/>
      <c r="JQA374" s="223"/>
      <c r="JQB374" s="333"/>
      <c r="JQC374" s="333"/>
      <c r="JQD374" s="223"/>
      <c r="JQE374" s="418"/>
      <c r="JQF374" s="418"/>
      <c r="JQG374" s="331"/>
      <c r="JQH374" s="332"/>
      <c r="JQI374" s="418"/>
      <c r="JQJ374" s="223"/>
      <c r="JQK374" s="223"/>
      <c r="JQL374" s="333"/>
      <c r="JQM374" s="333"/>
      <c r="JQN374" s="223"/>
      <c r="JQO374" s="418"/>
      <c r="JQP374" s="418"/>
      <c r="JQQ374" s="331"/>
      <c r="JQR374" s="332"/>
      <c r="JQS374" s="418"/>
      <c r="JQT374" s="223"/>
      <c r="JQU374" s="223"/>
      <c r="JQV374" s="333"/>
      <c r="JQW374" s="333"/>
      <c r="JQX374" s="223"/>
      <c r="JQY374" s="418"/>
      <c r="JQZ374" s="418"/>
      <c r="JRA374" s="331"/>
      <c r="JRB374" s="332"/>
      <c r="JRC374" s="418"/>
      <c r="JRD374" s="223"/>
      <c r="JRE374" s="223"/>
      <c r="JRF374" s="333"/>
      <c r="JRG374" s="333"/>
      <c r="JRH374" s="223"/>
      <c r="JRI374" s="418"/>
      <c r="JRJ374" s="418"/>
      <c r="JRK374" s="331"/>
      <c r="JRL374" s="332"/>
      <c r="JRM374" s="418"/>
      <c r="JRN374" s="223"/>
      <c r="JRO374" s="223"/>
      <c r="JRP374" s="333"/>
      <c r="JRQ374" s="333"/>
      <c r="JRR374" s="223"/>
      <c r="JRS374" s="418"/>
      <c r="JRT374" s="418"/>
      <c r="JRU374" s="331"/>
      <c r="JRV374" s="332"/>
      <c r="JRW374" s="418"/>
      <c r="JRX374" s="223"/>
      <c r="JRY374" s="223"/>
      <c r="JRZ374" s="333"/>
      <c r="JSA374" s="333"/>
      <c r="JSB374" s="223"/>
      <c r="JSC374" s="418"/>
      <c r="JSD374" s="418"/>
      <c r="JSE374" s="331"/>
      <c r="JSF374" s="332"/>
      <c r="JSG374" s="418"/>
      <c r="JSH374" s="223"/>
      <c r="JSI374" s="223"/>
      <c r="JSJ374" s="333"/>
      <c r="JSK374" s="333"/>
      <c r="JSL374" s="223"/>
      <c r="JSM374" s="418"/>
      <c r="JSN374" s="418"/>
      <c r="JSO374" s="331"/>
      <c r="JSP374" s="332"/>
      <c r="JSQ374" s="418"/>
      <c r="JSR374" s="223"/>
      <c r="JSS374" s="223"/>
      <c r="JST374" s="333"/>
      <c r="JSU374" s="333"/>
      <c r="JSV374" s="223"/>
      <c r="JSW374" s="418"/>
      <c r="JSX374" s="418"/>
      <c r="JSY374" s="331"/>
      <c r="JSZ374" s="332"/>
      <c r="JTA374" s="418"/>
      <c r="JTB374" s="223"/>
      <c r="JTC374" s="223"/>
      <c r="JTD374" s="333"/>
      <c r="JTE374" s="333"/>
      <c r="JTF374" s="223"/>
      <c r="JTG374" s="418"/>
      <c r="JTH374" s="418"/>
      <c r="JTI374" s="331"/>
      <c r="JTJ374" s="332"/>
      <c r="JTK374" s="418"/>
      <c r="JTL374" s="223"/>
      <c r="JTM374" s="223"/>
      <c r="JTN374" s="333"/>
      <c r="JTO374" s="333"/>
      <c r="JTP374" s="223"/>
      <c r="JTQ374" s="418"/>
      <c r="JTR374" s="418"/>
      <c r="JTS374" s="331"/>
      <c r="JTT374" s="332"/>
      <c r="JTU374" s="418"/>
      <c r="JTV374" s="223"/>
      <c r="JTW374" s="223"/>
      <c r="JTX374" s="333"/>
      <c r="JTY374" s="333"/>
      <c r="JTZ374" s="223"/>
      <c r="JUA374" s="418"/>
      <c r="JUB374" s="418"/>
      <c r="JUC374" s="331"/>
      <c r="JUD374" s="332"/>
      <c r="JUE374" s="418"/>
      <c r="JUF374" s="223"/>
      <c r="JUG374" s="223"/>
      <c r="JUH374" s="333"/>
      <c r="JUI374" s="333"/>
      <c r="JUJ374" s="223"/>
      <c r="JUK374" s="418"/>
      <c r="JUL374" s="418"/>
      <c r="JUM374" s="331"/>
      <c r="JUN374" s="332"/>
      <c r="JUO374" s="418"/>
      <c r="JUP374" s="223"/>
      <c r="JUQ374" s="223"/>
      <c r="JUR374" s="333"/>
      <c r="JUS374" s="333"/>
      <c r="JUT374" s="223"/>
      <c r="JUU374" s="418"/>
      <c r="JUV374" s="418"/>
      <c r="JUW374" s="331"/>
      <c r="JUX374" s="332"/>
      <c r="JUY374" s="418"/>
      <c r="JUZ374" s="223"/>
      <c r="JVA374" s="223"/>
      <c r="JVB374" s="333"/>
      <c r="JVC374" s="333"/>
      <c r="JVD374" s="223"/>
      <c r="JVE374" s="418"/>
      <c r="JVF374" s="418"/>
      <c r="JVG374" s="331"/>
      <c r="JVH374" s="332"/>
      <c r="JVI374" s="418"/>
      <c r="JVJ374" s="223"/>
      <c r="JVK374" s="223"/>
      <c r="JVL374" s="333"/>
      <c r="JVM374" s="333"/>
      <c r="JVN374" s="223"/>
      <c r="JVO374" s="418"/>
      <c r="JVP374" s="418"/>
      <c r="JVQ374" s="331"/>
      <c r="JVR374" s="332"/>
      <c r="JVS374" s="418"/>
      <c r="JVT374" s="223"/>
      <c r="JVU374" s="223"/>
      <c r="JVV374" s="333"/>
      <c r="JVW374" s="333"/>
      <c r="JVX374" s="223"/>
      <c r="JVY374" s="418"/>
      <c r="JVZ374" s="418"/>
      <c r="JWA374" s="331"/>
      <c r="JWB374" s="332"/>
      <c r="JWC374" s="418"/>
      <c r="JWD374" s="223"/>
      <c r="JWE374" s="223"/>
      <c r="JWF374" s="333"/>
      <c r="JWG374" s="333"/>
      <c r="JWH374" s="223"/>
      <c r="JWI374" s="418"/>
      <c r="JWJ374" s="418"/>
      <c r="JWK374" s="331"/>
      <c r="JWL374" s="332"/>
      <c r="JWM374" s="418"/>
      <c r="JWN374" s="223"/>
      <c r="JWO374" s="223"/>
      <c r="JWP374" s="333"/>
      <c r="JWQ374" s="333"/>
      <c r="JWR374" s="223"/>
      <c r="JWS374" s="418"/>
      <c r="JWT374" s="418"/>
      <c r="JWU374" s="331"/>
      <c r="JWV374" s="332"/>
      <c r="JWW374" s="418"/>
      <c r="JWX374" s="223"/>
      <c r="JWY374" s="223"/>
      <c r="JWZ374" s="333"/>
      <c r="JXA374" s="333"/>
      <c r="JXB374" s="223"/>
      <c r="JXC374" s="418"/>
      <c r="JXD374" s="418"/>
      <c r="JXE374" s="331"/>
      <c r="JXF374" s="332"/>
      <c r="JXG374" s="418"/>
      <c r="JXH374" s="223"/>
      <c r="JXI374" s="223"/>
      <c r="JXJ374" s="333"/>
      <c r="JXK374" s="333"/>
      <c r="JXL374" s="223"/>
      <c r="JXM374" s="418"/>
      <c r="JXN374" s="418"/>
      <c r="JXO374" s="331"/>
      <c r="JXP374" s="332"/>
      <c r="JXQ374" s="418"/>
      <c r="JXR374" s="223"/>
      <c r="JXS374" s="223"/>
      <c r="JXT374" s="333"/>
      <c r="JXU374" s="333"/>
      <c r="JXV374" s="223"/>
      <c r="JXW374" s="418"/>
      <c r="JXX374" s="418"/>
      <c r="JXY374" s="331"/>
      <c r="JXZ374" s="332"/>
      <c r="JYA374" s="418"/>
      <c r="JYB374" s="223"/>
      <c r="JYC374" s="223"/>
      <c r="JYD374" s="333"/>
      <c r="JYE374" s="333"/>
      <c r="JYF374" s="223"/>
      <c r="JYG374" s="418"/>
      <c r="JYH374" s="418"/>
      <c r="JYI374" s="331"/>
      <c r="JYJ374" s="332"/>
      <c r="JYK374" s="418"/>
      <c r="JYL374" s="223"/>
      <c r="JYM374" s="223"/>
      <c r="JYN374" s="333"/>
      <c r="JYO374" s="333"/>
      <c r="JYP374" s="223"/>
      <c r="JYQ374" s="418"/>
      <c r="JYR374" s="418"/>
      <c r="JYS374" s="331"/>
      <c r="JYT374" s="332"/>
      <c r="JYU374" s="418"/>
      <c r="JYV374" s="223"/>
      <c r="JYW374" s="223"/>
      <c r="JYX374" s="333"/>
      <c r="JYY374" s="333"/>
      <c r="JYZ374" s="223"/>
      <c r="JZA374" s="418"/>
      <c r="JZB374" s="418"/>
      <c r="JZC374" s="331"/>
      <c r="JZD374" s="332"/>
      <c r="JZE374" s="418"/>
      <c r="JZF374" s="223"/>
      <c r="JZG374" s="223"/>
      <c r="JZH374" s="333"/>
      <c r="JZI374" s="333"/>
      <c r="JZJ374" s="223"/>
      <c r="JZK374" s="418"/>
      <c r="JZL374" s="418"/>
      <c r="JZM374" s="331"/>
      <c r="JZN374" s="332"/>
      <c r="JZO374" s="418"/>
      <c r="JZP374" s="223"/>
      <c r="JZQ374" s="223"/>
      <c r="JZR374" s="333"/>
      <c r="JZS374" s="333"/>
      <c r="JZT374" s="223"/>
      <c r="JZU374" s="418"/>
      <c r="JZV374" s="418"/>
      <c r="JZW374" s="331"/>
      <c r="JZX374" s="332"/>
      <c r="JZY374" s="418"/>
      <c r="JZZ374" s="223"/>
      <c r="KAA374" s="223"/>
      <c r="KAB374" s="333"/>
      <c r="KAC374" s="333"/>
      <c r="KAD374" s="223"/>
      <c r="KAE374" s="418"/>
      <c r="KAF374" s="418"/>
      <c r="KAG374" s="331"/>
      <c r="KAH374" s="332"/>
      <c r="KAI374" s="418"/>
      <c r="KAJ374" s="223"/>
      <c r="KAK374" s="223"/>
      <c r="KAL374" s="333"/>
      <c r="KAM374" s="333"/>
      <c r="KAN374" s="223"/>
      <c r="KAO374" s="418"/>
      <c r="KAP374" s="418"/>
      <c r="KAQ374" s="331"/>
      <c r="KAR374" s="332"/>
      <c r="KAS374" s="418"/>
      <c r="KAT374" s="223"/>
      <c r="KAU374" s="223"/>
      <c r="KAV374" s="333"/>
      <c r="KAW374" s="333"/>
      <c r="KAX374" s="223"/>
      <c r="KAY374" s="418"/>
      <c r="KAZ374" s="418"/>
      <c r="KBA374" s="331"/>
      <c r="KBB374" s="332"/>
      <c r="KBC374" s="418"/>
      <c r="KBD374" s="223"/>
      <c r="KBE374" s="223"/>
      <c r="KBF374" s="333"/>
      <c r="KBG374" s="333"/>
      <c r="KBH374" s="223"/>
      <c r="KBI374" s="418"/>
      <c r="KBJ374" s="418"/>
      <c r="KBK374" s="331"/>
      <c r="KBL374" s="332"/>
      <c r="KBM374" s="418"/>
      <c r="KBN374" s="223"/>
      <c r="KBO374" s="223"/>
      <c r="KBP374" s="333"/>
      <c r="KBQ374" s="333"/>
      <c r="KBR374" s="223"/>
      <c r="KBS374" s="418"/>
      <c r="KBT374" s="418"/>
      <c r="KBU374" s="331"/>
      <c r="KBV374" s="332"/>
      <c r="KBW374" s="418"/>
      <c r="KBX374" s="223"/>
      <c r="KBY374" s="223"/>
      <c r="KBZ374" s="333"/>
      <c r="KCA374" s="333"/>
      <c r="KCB374" s="223"/>
      <c r="KCC374" s="418"/>
      <c r="KCD374" s="418"/>
      <c r="KCE374" s="331"/>
      <c r="KCF374" s="332"/>
      <c r="KCG374" s="418"/>
      <c r="KCH374" s="223"/>
      <c r="KCI374" s="223"/>
      <c r="KCJ374" s="333"/>
      <c r="KCK374" s="333"/>
      <c r="KCL374" s="223"/>
      <c r="KCM374" s="418"/>
      <c r="KCN374" s="418"/>
      <c r="KCO374" s="331"/>
      <c r="KCP374" s="332"/>
      <c r="KCQ374" s="418"/>
      <c r="KCR374" s="223"/>
      <c r="KCS374" s="223"/>
      <c r="KCT374" s="333"/>
      <c r="KCU374" s="333"/>
      <c r="KCV374" s="223"/>
      <c r="KCW374" s="418"/>
      <c r="KCX374" s="418"/>
      <c r="KCY374" s="331"/>
      <c r="KCZ374" s="332"/>
      <c r="KDA374" s="418"/>
      <c r="KDB374" s="223"/>
      <c r="KDC374" s="223"/>
      <c r="KDD374" s="333"/>
      <c r="KDE374" s="333"/>
      <c r="KDF374" s="223"/>
      <c r="KDG374" s="418"/>
      <c r="KDH374" s="418"/>
      <c r="KDI374" s="331"/>
      <c r="KDJ374" s="332"/>
      <c r="KDK374" s="418"/>
      <c r="KDL374" s="223"/>
      <c r="KDM374" s="223"/>
      <c r="KDN374" s="333"/>
      <c r="KDO374" s="333"/>
      <c r="KDP374" s="223"/>
      <c r="KDQ374" s="418"/>
      <c r="KDR374" s="418"/>
      <c r="KDS374" s="331"/>
      <c r="KDT374" s="332"/>
      <c r="KDU374" s="418"/>
      <c r="KDV374" s="223"/>
      <c r="KDW374" s="223"/>
      <c r="KDX374" s="333"/>
      <c r="KDY374" s="333"/>
      <c r="KDZ374" s="223"/>
      <c r="KEA374" s="418"/>
      <c r="KEB374" s="418"/>
      <c r="KEC374" s="331"/>
      <c r="KED374" s="332"/>
      <c r="KEE374" s="418"/>
      <c r="KEF374" s="223"/>
      <c r="KEG374" s="223"/>
      <c r="KEH374" s="333"/>
      <c r="KEI374" s="333"/>
      <c r="KEJ374" s="223"/>
      <c r="KEK374" s="418"/>
      <c r="KEL374" s="418"/>
      <c r="KEM374" s="331"/>
      <c r="KEN374" s="332"/>
      <c r="KEO374" s="418"/>
      <c r="KEP374" s="223"/>
      <c r="KEQ374" s="223"/>
      <c r="KER374" s="333"/>
      <c r="KES374" s="333"/>
      <c r="KET374" s="223"/>
      <c r="KEU374" s="418"/>
      <c r="KEV374" s="418"/>
      <c r="KEW374" s="331"/>
      <c r="KEX374" s="332"/>
      <c r="KEY374" s="418"/>
      <c r="KEZ374" s="223"/>
      <c r="KFA374" s="223"/>
      <c r="KFB374" s="333"/>
      <c r="KFC374" s="333"/>
      <c r="KFD374" s="223"/>
      <c r="KFE374" s="418"/>
      <c r="KFF374" s="418"/>
      <c r="KFG374" s="331"/>
      <c r="KFH374" s="332"/>
      <c r="KFI374" s="418"/>
      <c r="KFJ374" s="223"/>
      <c r="KFK374" s="223"/>
      <c r="KFL374" s="333"/>
      <c r="KFM374" s="333"/>
      <c r="KFN374" s="223"/>
      <c r="KFO374" s="418"/>
      <c r="KFP374" s="418"/>
      <c r="KFQ374" s="331"/>
      <c r="KFR374" s="332"/>
      <c r="KFS374" s="418"/>
      <c r="KFT374" s="223"/>
      <c r="KFU374" s="223"/>
      <c r="KFV374" s="333"/>
      <c r="KFW374" s="333"/>
      <c r="KFX374" s="223"/>
      <c r="KFY374" s="418"/>
      <c r="KFZ374" s="418"/>
      <c r="KGA374" s="331"/>
      <c r="KGB374" s="332"/>
      <c r="KGC374" s="418"/>
      <c r="KGD374" s="223"/>
      <c r="KGE374" s="223"/>
      <c r="KGF374" s="333"/>
      <c r="KGG374" s="333"/>
      <c r="KGH374" s="223"/>
      <c r="KGI374" s="418"/>
      <c r="KGJ374" s="418"/>
      <c r="KGK374" s="331"/>
      <c r="KGL374" s="332"/>
      <c r="KGM374" s="418"/>
      <c r="KGN374" s="223"/>
      <c r="KGO374" s="223"/>
      <c r="KGP374" s="333"/>
      <c r="KGQ374" s="333"/>
      <c r="KGR374" s="223"/>
      <c r="KGS374" s="418"/>
      <c r="KGT374" s="418"/>
      <c r="KGU374" s="331"/>
      <c r="KGV374" s="332"/>
      <c r="KGW374" s="418"/>
      <c r="KGX374" s="223"/>
      <c r="KGY374" s="223"/>
      <c r="KGZ374" s="333"/>
      <c r="KHA374" s="333"/>
      <c r="KHB374" s="223"/>
      <c r="KHC374" s="418"/>
      <c r="KHD374" s="418"/>
      <c r="KHE374" s="331"/>
      <c r="KHF374" s="332"/>
      <c r="KHG374" s="418"/>
      <c r="KHH374" s="223"/>
      <c r="KHI374" s="223"/>
      <c r="KHJ374" s="333"/>
      <c r="KHK374" s="333"/>
      <c r="KHL374" s="223"/>
      <c r="KHM374" s="418"/>
      <c r="KHN374" s="418"/>
      <c r="KHO374" s="331"/>
      <c r="KHP374" s="332"/>
      <c r="KHQ374" s="418"/>
      <c r="KHR374" s="223"/>
      <c r="KHS374" s="223"/>
      <c r="KHT374" s="333"/>
      <c r="KHU374" s="333"/>
      <c r="KHV374" s="223"/>
      <c r="KHW374" s="418"/>
      <c r="KHX374" s="418"/>
      <c r="KHY374" s="331"/>
      <c r="KHZ374" s="332"/>
      <c r="KIA374" s="418"/>
      <c r="KIB374" s="223"/>
      <c r="KIC374" s="223"/>
      <c r="KID374" s="333"/>
      <c r="KIE374" s="333"/>
      <c r="KIF374" s="223"/>
      <c r="KIG374" s="418"/>
      <c r="KIH374" s="418"/>
      <c r="KII374" s="331"/>
      <c r="KIJ374" s="332"/>
      <c r="KIK374" s="418"/>
      <c r="KIL374" s="223"/>
      <c r="KIM374" s="223"/>
      <c r="KIN374" s="333"/>
      <c r="KIO374" s="333"/>
      <c r="KIP374" s="223"/>
      <c r="KIQ374" s="418"/>
      <c r="KIR374" s="418"/>
      <c r="KIS374" s="331"/>
      <c r="KIT374" s="332"/>
      <c r="KIU374" s="418"/>
      <c r="KIV374" s="223"/>
      <c r="KIW374" s="223"/>
      <c r="KIX374" s="333"/>
      <c r="KIY374" s="333"/>
      <c r="KIZ374" s="223"/>
      <c r="KJA374" s="418"/>
      <c r="KJB374" s="418"/>
      <c r="KJC374" s="331"/>
      <c r="KJD374" s="332"/>
      <c r="KJE374" s="418"/>
      <c r="KJF374" s="223"/>
      <c r="KJG374" s="223"/>
      <c r="KJH374" s="333"/>
      <c r="KJI374" s="333"/>
      <c r="KJJ374" s="223"/>
      <c r="KJK374" s="418"/>
      <c r="KJL374" s="418"/>
      <c r="KJM374" s="331"/>
      <c r="KJN374" s="332"/>
      <c r="KJO374" s="418"/>
      <c r="KJP374" s="223"/>
      <c r="KJQ374" s="223"/>
      <c r="KJR374" s="333"/>
      <c r="KJS374" s="333"/>
      <c r="KJT374" s="223"/>
      <c r="KJU374" s="418"/>
      <c r="KJV374" s="418"/>
      <c r="KJW374" s="331"/>
      <c r="KJX374" s="332"/>
      <c r="KJY374" s="418"/>
      <c r="KJZ374" s="223"/>
      <c r="KKA374" s="223"/>
      <c r="KKB374" s="333"/>
      <c r="KKC374" s="333"/>
      <c r="KKD374" s="223"/>
      <c r="KKE374" s="418"/>
      <c r="KKF374" s="418"/>
      <c r="KKG374" s="331"/>
      <c r="KKH374" s="332"/>
      <c r="KKI374" s="418"/>
      <c r="KKJ374" s="223"/>
      <c r="KKK374" s="223"/>
      <c r="KKL374" s="333"/>
      <c r="KKM374" s="333"/>
      <c r="KKN374" s="223"/>
      <c r="KKO374" s="418"/>
      <c r="KKP374" s="418"/>
      <c r="KKQ374" s="331"/>
      <c r="KKR374" s="332"/>
      <c r="KKS374" s="418"/>
      <c r="KKT374" s="223"/>
      <c r="KKU374" s="223"/>
      <c r="KKV374" s="333"/>
      <c r="KKW374" s="333"/>
      <c r="KKX374" s="223"/>
      <c r="KKY374" s="418"/>
      <c r="KKZ374" s="418"/>
      <c r="KLA374" s="331"/>
      <c r="KLB374" s="332"/>
      <c r="KLC374" s="418"/>
      <c r="KLD374" s="223"/>
      <c r="KLE374" s="223"/>
      <c r="KLF374" s="333"/>
      <c r="KLG374" s="333"/>
      <c r="KLH374" s="223"/>
      <c r="KLI374" s="418"/>
      <c r="KLJ374" s="418"/>
      <c r="KLK374" s="331"/>
      <c r="KLL374" s="332"/>
      <c r="KLM374" s="418"/>
      <c r="KLN374" s="223"/>
      <c r="KLO374" s="223"/>
      <c r="KLP374" s="333"/>
      <c r="KLQ374" s="333"/>
      <c r="KLR374" s="223"/>
      <c r="KLS374" s="418"/>
      <c r="KLT374" s="418"/>
      <c r="KLU374" s="331"/>
      <c r="KLV374" s="332"/>
      <c r="KLW374" s="418"/>
      <c r="KLX374" s="223"/>
      <c r="KLY374" s="223"/>
      <c r="KLZ374" s="333"/>
      <c r="KMA374" s="333"/>
      <c r="KMB374" s="223"/>
      <c r="KMC374" s="418"/>
      <c r="KMD374" s="418"/>
      <c r="KME374" s="331"/>
      <c r="KMF374" s="332"/>
      <c r="KMG374" s="418"/>
      <c r="KMH374" s="223"/>
      <c r="KMI374" s="223"/>
      <c r="KMJ374" s="333"/>
      <c r="KMK374" s="333"/>
      <c r="KML374" s="223"/>
      <c r="KMM374" s="418"/>
      <c r="KMN374" s="418"/>
      <c r="KMO374" s="331"/>
      <c r="KMP374" s="332"/>
      <c r="KMQ374" s="418"/>
      <c r="KMR374" s="223"/>
      <c r="KMS374" s="223"/>
      <c r="KMT374" s="333"/>
      <c r="KMU374" s="333"/>
      <c r="KMV374" s="223"/>
      <c r="KMW374" s="418"/>
      <c r="KMX374" s="418"/>
      <c r="KMY374" s="331"/>
      <c r="KMZ374" s="332"/>
      <c r="KNA374" s="418"/>
      <c r="KNB374" s="223"/>
      <c r="KNC374" s="223"/>
      <c r="KND374" s="333"/>
      <c r="KNE374" s="333"/>
      <c r="KNF374" s="223"/>
      <c r="KNG374" s="418"/>
      <c r="KNH374" s="418"/>
      <c r="KNI374" s="331"/>
      <c r="KNJ374" s="332"/>
      <c r="KNK374" s="418"/>
      <c r="KNL374" s="223"/>
      <c r="KNM374" s="223"/>
      <c r="KNN374" s="333"/>
      <c r="KNO374" s="333"/>
      <c r="KNP374" s="223"/>
      <c r="KNQ374" s="418"/>
      <c r="KNR374" s="418"/>
      <c r="KNS374" s="331"/>
      <c r="KNT374" s="332"/>
      <c r="KNU374" s="418"/>
      <c r="KNV374" s="223"/>
      <c r="KNW374" s="223"/>
      <c r="KNX374" s="333"/>
      <c r="KNY374" s="333"/>
      <c r="KNZ374" s="223"/>
      <c r="KOA374" s="418"/>
      <c r="KOB374" s="418"/>
      <c r="KOC374" s="331"/>
      <c r="KOD374" s="332"/>
      <c r="KOE374" s="418"/>
      <c r="KOF374" s="223"/>
      <c r="KOG374" s="223"/>
      <c r="KOH374" s="333"/>
      <c r="KOI374" s="333"/>
      <c r="KOJ374" s="223"/>
      <c r="KOK374" s="418"/>
      <c r="KOL374" s="418"/>
      <c r="KOM374" s="331"/>
      <c r="KON374" s="332"/>
      <c r="KOO374" s="418"/>
      <c r="KOP374" s="223"/>
      <c r="KOQ374" s="223"/>
      <c r="KOR374" s="333"/>
      <c r="KOS374" s="333"/>
      <c r="KOT374" s="223"/>
      <c r="KOU374" s="418"/>
      <c r="KOV374" s="418"/>
      <c r="KOW374" s="331"/>
      <c r="KOX374" s="332"/>
      <c r="KOY374" s="418"/>
      <c r="KOZ374" s="223"/>
      <c r="KPA374" s="223"/>
      <c r="KPB374" s="333"/>
      <c r="KPC374" s="333"/>
      <c r="KPD374" s="223"/>
      <c r="KPE374" s="418"/>
      <c r="KPF374" s="418"/>
      <c r="KPG374" s="331"/>
      <c r="KPH374" s="332"/>
      <c r="KPI374" s="418"/>
      <c r="KPJ374" s="223"/>
      <c r="KPK374" s="223"/>
      <c r="KPL374" s="333"/>
      <c r="KPM374" s="333"/>
      <c r="KPN374" s="223"/>
      <c r="KPO374" s="418"/>
      <c r="KPP374" s="418"/>
      <c r="KPQ374" s="331"/>
      <c r="KPR374" s="332"/>
      <c r="KPS374" s="418"/>
      <c r="KPT374" s="223"/>
      <c r="KPU374" s="223"/>
      <c r="KPV374" s="333"/>
      <c r="KPW374" s="333"/>
      <c r="KPX374" s="223"/>
      <c r="KPY374" s="418"/>
      <c r="KPZ374" s="418"/>
      <c r="KQA374" s="331"/>
      <c r="KQB374" s="332"/>
      <c r="KQC374" s="418"/>
      <c r="KQD374" s="223"/>
      <c r="KQE374" s="223"/>
      <c r="KQF374" s="333"/>
      <c r="KQG374" s="333"/>
      <c r="KQH374" s="223"/>
      <c r="KQI374" s="418"/>
      <c r="KQJ374" s="418"/>
      <c r="KQK374" s="331"/>
      <c r="KQL374" s="332"/>
      <c r="KQM374" s="418"/>
      <c r="KQN374" s="223"/>
      <c r="KQO374" s="223"/>
      <c r="KQP374" s="333"/>
      <c r="KQQ374" s="333"/>
      <c r="KQR374" s="223"/>
      <c r="KQS374" s="418"/>
      <c r="KQT374" s="418"/>
      <c r="KQU374" s="331"/>
      <c r="KQV374" s="332"/>
      <c r="KQW374" s="418"/>
      <c r="KQX374" s="223"/>
      <c r="KQY374" s="223"/>
      <c r="KQZ374" s="333"/>
      <c r="KRA374" s="333"/>
      <c r="KRB374" s="223"/>
      <c r="KRC374" s="418"/>
      <c r="KRD374" s="418"/>
      <c r="KRE374" s="331"/>
      <c r="KRF374" s="332"/>
      <c r="KRG374" s="418"/>
      <c r="KRH374" s="223"/>
      <c r="KRI374" s="223"/>
      <c r="KRJ374" s="333"/>
      <c r="KRK374" s="333"/>
      <c r="KRL374" s="223"/>
      <c r="KRM374" s="418"/>
      <c r="KRN374" s="418"/>
      <c r="KRO374" s="331"/>
      <c r="KRP374" s="332"/>
      <c r="KRQ374" s="418"/>
      <c r="KRR374" s="223"/>
      <c r="KRS374" s="223"/>
      <c r="KRT374" s="333"/>
      <c r="KRU374" s="333"/>
      <c r="KRV374" s="223"/>
      <c r="KRW374" s="418"/>
      <c r="KRX374" s="418"/>
      <c r="KRY374" s="331"/>
      <c r="KRZ374" s="332"/>
      <c r="KSA374" s="418"/>
      <c r="KSB374" s="223"/>
      <c r="KSC374" s="223"/>
      <c r="KSD374" s="333"/>
      <c r="KSE374" s="333"/>
      <c r="KSF374" s="223"/>
      <c r="KSG374" s="418"/>
      <c r="KSH374" s="418"/>
      <c r="KSI374" s="331"/>
      <c r="KSJ374" s="332"/>
      <c r="KSK374" s="418"/>
      <c r="KSL374" s="223"/>
      <c r="KSM374" s="223"/>
      <c r="KSN374" s="333"/>
      <c r="KSO374" s="333"/>
      <c r="KSP374" s="223"/>
      <c r="KSQ374" s="418"/>
      <c r="KSR374" s="418"/>
      <c r="KSS374" s="331"/>
      <c r="KST374" s="332"/>
      <c r="KSU374" s="418"/>
      <c r="KSV374" s="223"/>
      <c r="KSW374" s="223"/>
      <c r="KSX374" s="333"/>
      <c r="KSY374" s="333"/>
      <c r="KSZ374" s="223"/>
      <c r="KTA374" s="418"/>
      <c r="KTB374" s="418"/>
      <c r="KTC374" s="331"/>
      <c r="KTD374" s="332"/>
      <c r="KTE374" s="418"/>
      <c r="KTF374" s="223"/>
      <c r="KTG374" s="223"/>
      <c r="KTH374" s="333"/>
      <c r="KTI374" s="333"/>
      <c r="KTJ374" s="223"/>
      <c r="KTK374" s="418"/>
      <c r="KTL374" s="418"/>
      <c r="KTM374" s="331"/>
      <c r="KTN374" s="332"/>
      <c r="KTO374" s="418"/>
      <c r="KTP374" s="223"/>
      <c r="KTQ374" s="223"/>
      <c r="KTR374" s="333"/>
      <c r="KTS374" s="333"/>
      <c r="KTT374" s="223"/>
      <c r="KTU374" s="418"/>
      <c r="KTV374" s="418"/>
      <c r="KTW374" s="331"/>
      <c r="KTX374" s="332"/>
      <c r="KTY374" s="418"/>
      <c r="KTZ374" s="223"/>
      <c r="KUA374" s="223"/>
      <c r="KUB374" s="333"/>
      <c r="KUC374" s="333"/>
      <c r="KUD374" s="223"/>
      <c r="KUE374" s="418"/>
      <c r="KUF374" s="418"/>
      <c r="KUG374" s="331"/>
      <c r="KUH374" s="332"/>
      <c r="KUI374" s="418"/>
      <c r="KUJ374" s="223"/>
      <c r="KUK374" s="223"/>
      <c r="KUL374" s="333"/>
      <c r="KUM374" s="333"/>
      <c r="KUN374" s="223"/>
      <c r="KUO374" s="418"/>
      <c r="KUP374" s="418"/>
      <c r="KUQ374" s="331"/>
      <c r="KUR374" s="332"/>
      <c r="KUS374" s="418"/>
      <c r="KUT374" s="223"/>
      <c r="KUU374" s="223"/>
      <c r="KUV374" s="333"/>
      <c r="KUW374" s="333"/>
      <c r="KUX374" s="223"/>
      <c r="KUY374" s="418"/>
      <c r="KUZ374" s="418"/>
      <c r="KVA374" s="331"/>
      <c r="KVB374" s="332"/>
      <c r="KVC374" s="418"/>
      <c r="KVD374" s="223"/>
      <c r="KVE374" s="223"/>
      <c r="KVF374" s="333"/>
      <c r="KVG374" s="333"/>
      <c r="KVH374" s="223"/>
      <c r="KVI374" s="418"/>
      <c r="KVJ374" s="418"/>
      <c r="KVK374" s="331"/>
      <c r="KVL374" s="332"/>
      <c r="KVM374" s="418"/>
      <c r="KVN374" s="223"/>
      <c r="KVO374" s="223"/>
      <c r="KVP374" s="333"/>
      <c r="KVQ374" s="333"/>
      <c r="KVR374" s="223"/>
      <c r="KVS374" s="418"/>
      <c r="KVT374" s="418"/>
      <c r="KVU374" s="331"/>
      <c r="KVV374" s="332"/>
      <c r="KVW374" s="418"/>
      <c r="KVX374" s="223"/>
      <c r="KVY374" s="223"/>
      <c r="KVZ374" s="333"/>
      <c r="KWA374" s="333"/>
      <c r="KWB374" s="223"/>
      <c r="KWC374" s="418"/>
      <c r="KWD374" s="418"/>
      <c r="KWE374" s="331"/>
      <c r="KWF374" s="332"/>
      <c r="KWG374" s="418"/>
      <c r="KWH374" s="223"/>
      <c r="KWI374" s="223"/>
      <c r="KWJ374" s="333"/>
      <c r="KWK374" s="333"/>
      <c r="KWL374" s="223"/>
      <c r="KWM374" s="418"/>
      <c r="KWN374" s="418"/>
      <c r="KWO374" s="331"/>
      <c r="KWP374" s="332"/>
      <c r="KWQ374" s="418"/>
      <c r="KWR374" s="223"/>
      <c r="KWS374" s="223"/>
      <c r="KWT374" s="333"/>
      <c r="KWU374" s="333"/>
      <c r="KWV374" s="223"/>
      <c r="KWW374" s="418"/>
      <c r="KWX374" s="418"/>
      <c r="KWY374" s="331"/>
      <c r="KWZ374" s="332"/>
      <c r="KXA374" s="418"/>
      <c r="KXB374" s="223"/>
      <c r="KXC374" s="223"/>
      <c r="KXD374" s="333"/>
      <c r="KXE374" s="333"/>
      <c r="KXF374" s="223"/>
      <c r="KXG374" s="418"/>
      <c r="KXH374" s="418"/>
      <c r="KXI374" s="331"/>
      <c r="KXJ374" s="332"/>
      <c r="KXK374" s="418"/>
      <c r="KXL374" s="223"/>
      <c r="KXM374" s="223"/>
      <c r="KXN374" s="333"/>
      <c r="KXO374" s="333"/>
      <c r="KXP374" s="223"/>
      <c r="KXQ374" s="418"/>
      <c r="KXR374" s="418"/>
      <c r="KXS374" s="331"/>
      <c r="KXT374" s="332"/>
      <c r="KXU374" s="418"/>
      <c r="KXV374" s="223"/>
      <c r="KXW374" s="223"/>
      <c r="KXX374" s="333"/>
      <c r="KXY374" s="333"/>
      <c r="KXZ374" s="223"/>
      <c r="KYA374" s="418"/>
      <c r="KYB374" s="418"/>
      <c r="KYC374" s="331"/>
      <c r="KYD374" s="332"/>
      <c r="KYE374" s="418"/>
      <c r="KYF374" s="223"/>
      <c r="KYG374" s="223"/>
      <c r="KYH374" s="333"/>
      <c r="KYI374" s="333"/>
      <c r="KYJ374" s="223"/>
      <c r="KYK374" s="418"/>
      <c r="KYL374" s="418"/>
      <c r="KYM374" s="331"/>
      <c r="KYN374" s="332"/>
      <c r="KYO374" s="418"/>
      <c r="KYP374" s="223"/>
      <c r="KYQ374" s="223"/>
      <c r="KYR374" s="333"/>
      <c r="KYS374" s="333"/>
      <c r="KYT374" s="223"/>
      <c r="KYU374" s="418"/>
      <c r="KYV374" s="418"/>
      <c r="KYW374" s="331"/>
      <c r="KYX374" s="332"/>
      <c r="KYY374" s="418"/>
      <c r="KYZ374" s="223"/>
      <c r="KZA374" s="223"/>
      <c r="KZB374" s="333"/>
      <c r="KZC374" s="333"/>
      <c r="KZD374" s="223"/>
      <c r="KZE374" s="418"/>
      <c r="KZF374" s="418"/>
      <c r="KZG374" s="331"/>
      <c r="KZH374" s="332"/>
      <c r="KZI374" s="418"/>
      <c r="KZJ374" s="223"/>
      <c r="KZK374" s="223"/>
      <c r="KZL374" s="333"/>
      <c r="KZM374" s="333"/>
      <c r="KZN374" s="223"/>
      <c r="KZO374" s="418"/>
      <c r="KZP374" s="418"/>
      <c r="KZQ374" s="331"/>
      <c r="KZR374" s="332"/>
      <c r="KZS374" s="418"/>
      <c r="KZT374" s="223"/>
      <c r="KZU374" s="223"/>
      <c r="KZV374" s="333"/>
      <c r="KZW374" s="333"/>
      <c r="KZX374" s="223"/>
      <c r="KZY374" s="418"/>
      <c r="KZZ374" s="418"/>
      <c r="LAA374" s="331"/>
      <c r="LAB374" s="332"/>
      <c r="LAC374" s="418"/>
      <c r="LAD374" s="223"/>
      <c r="LAE374" s="223"/>
      <c r="LAF374" s="333"/>
      <c r="LAG374" s="333"/>
      <c r="LAH374" s="223"/>
      <c r="LAI374" s="418"/>
      <c r="LAJ374" s="418"/>
      <c r="LAK374" s="331"/>
      <c r="LAL374" s="332"/>
      <c r="LAM374" s="418"/>
      <c r="LAN374" s="223"/>
      <c r="LAO374" s="223"/>
      <c r="LAP374" s="333"/>
      <c r="LAQ374" s="333"/>
      <c r="LAR374" s="223"/>
      <c r="LAS374" s="418"/>
      <c r="LAT374" s="418"/>
      <c r="LAU374" s="331"/>
      <c r="LAV374" s="332"/>
      <c r="LAW374" s="418"/>
      <c r="LAX374" s="223"/>
      <c r="LAY374" s="223"/>
      <c r="LAZ374" s="333"/>
      <c r="LBA374" s="333"/>
      <c r="LBB374" s="223"/>
      <c r="LBC374" s="418"/>
      <c r="LBD374" s="418"/>
      <c r="LBE374" s="331"/>
      <c r="LBF374" s="332"/>
      <c r="LBG374" s="418"/>
      <c r="LBH374" s="223"/>
      <c r="LBI374" s="223"/>
      <c r="LBJ374" s="333"/>
      <c r="LBK374" s="333"/>
      <c r="LBL374" s="223"/>
      <c r="LBM374" s="418"/>
      <c r="LBN374" s="418"/>
      <c r="LBO374" s="331"/>
      <c r="LBP374" s="332"/>
      <c r="LBQ374" s="418"/>
      <c r="LBR374" s="223"/>
      <c r="LBS374" s="223"/>
      <c r="LBT374" s="333"/>
      <c r="LBU374" s="333"/>
      <c r="LBV374" s="223"/>
      <c r="LBW374" s="418"/>
      <c r="LBX374" s="418"/>
      <c r="LBY374" s="331"/>
      <c r="LBZ374" s="332"/>
      <c r="LCA374" s="418"/>
      <c r="LCB374" s="223"/>
      <c r="LCC374" s="223"/>
      <c r="LCD374" s="333"/>
      <c r="LCE374" s="333"/>
      <c r="LCF374" s="223"/>
      <c r="LCG374" s="418"/>
      <c r="LCH374" s="418"/>
      <c r="LCI374" s="331"/>
      <c r="LCJ374" s="332"/>
      <c r="LCK374" s="418"/>
      <c r="LCL374" s="223"/>
      <c r="LCM374" s="223"/>
      <c r="LCN374" s="333"/>
      <c r="LCO374" s="333"/>
      <c r="LCP374" s="223"/>
      <c r="LCQ374" s="418"/>
      <c r="LCR374" s="418"/>
      <c r="LCS374" s="331"/>
      <c r="LCT374" s="332"/>
      <c r="LCU374" s="418"/>
      <c r="LCV374" s="223"/>
      <c r="LCW374" s="223"/>
      <c r="LCX374" s="333"/>
      <c r="LCY374" s="333"/>
      <c r="LCZ374" s="223"/>
      <c r="LDA374" s="418"/>
      <c r="LDB374" s="418"/>
      <c r="LDC374" s="331"/>
      <c r="LDD374" s="332"/>
      <c r="LDE374" s="418"/>
      <c r="LDF374" s="223"/>
      <c r="LDG374" s="223"/>
      <c r="LDH374" s="333"/>
      <c r="LDI374" s="333"/>
      <c r="LDJ374" s="223"/>
      <c r="LDK374" s="418"/>
      <c r="LDL374" s="418"/>
      <c r="LDM374" s="331"/>
      <c r="LDN374" s="332"/>
      <c r="LDO374" s="418"/>
      <c r="LDP374" s="223"/>
      <c r="LDQ374" s="223"/>
      <c r="LDR374" s="333"/>
      <c r="LDS374" s="333"/>
      <c r="LDT374" s="223"/>
      <c r="LDU374" s="418"/>
      <c r="LDV374" s="418"/>
      <c r="LDW374" s="331"/>
      <c r="LDX374" s="332"/>
      <c r="LDY374" s="418"/>
      <c r="LDZ374" s="223"/>
      <c r="LEA374" s="223"/>
      <c r="LEB374" s="333"/>
      <c r="LEC374" s="333"/>
      <c r="LED374" s="223"/>
      <c r="LEE374" s="418"/>
      <c r="LEF374" s="418"/>
      <c r="LEG374" s="331"/>
      <c r="LEH374" s="332"/>
      <c r="LEI374" s="418"/>
      <c r="LEJ374" s="223"/>
      <c r="LEK374" s="223"/>
      <c r="LEL374" s="333"/>
      <c r="LEM374" s="333"/>
      <c r="LEN374" s="223"/>
      <c r="LEO374" s="418"/>
      <c r="LEP374" s="418"/>
      <c r="LEQ374" s="331"/>
      <c r="LER374" s="332"/>
      <c r="LES374" s="418"/>
      <c r="LET374" s="223"/>
      <c r="LEU374" s="223"/>
      <c r="LEV374" s="333"/>
      <c r="LEW374" s="333"/>
      <c r="LEX374" s="223"/>
      <c r="LEY374" s="418"/>
      <c r="LEZ374" s="418"/>
      <c r="LFA374" s="331"/>
      <c r="LFB374" s="332"/>
      <c r="LFC374" s="418"/>
      <c r="LFD374" s="223"/>
      <c r="LFE374" s="223"/>
      <c r="LFF374" s="333"/>
      <c r="LFG374" s="333"/>
      <c r="LFH374" s="223"/>
      <c r="LFI374" s="418"/>
      <c r="LFJ374" s="418"/>
      <c r="LFK374" s="331"/>
      <c r="LFL374" s="332"/>
      <c r="LFM374" s="418"/>
      <c r="LFN374" s="223"/>
      <c r="LFO374" s="223"/>
      <c r="LFP374" s="333"/>
      <c r="LFQ374" s="333"/>
      <c r="LFR374" s="223"/>
      <c r="LFS374" s="418"/>
      <c r="LFT374" s="418"/>
      <c r="LFU374" s="331"/>
      <c r="LFV374" s="332"/>
      <c r="LFW374" s="418"/>
      <c r="LFX374" s="223"/>
      <c r="LFY374" s="223"/>
      <c r="LFZ374" s="333"/>
      <c r="LGA374" s="333"/>
      <c r="LGB374" s="223"/>
      <c r="LGC374" s="418"/>
      <c r="LGD374" s="418"/>
      <c r="LGE374" s="331"/>
      <c r="LGF374" s="332"/>
      <c r="LGG374" s="418"/>
      <c r="LGH374" s="223"/>
      <c r="LGI374" s="223"/>
      <c r="LGJ374" s="333"/>
      <c r="LGK374" s="333"/>
      <c r="LGL374" s="223"/>
      <c r="LGM374" s="418"/>
      <c r="LGN374" s="418"/>
      <c r="LGO374" s="331"/>
      <c r="LGP374" s="332"/>
      <c r="LGQ374" s="418"/>
      <c r="LGR374" s="223"/>
      <c r="LGS374" s="223"/>
      <c r="LGT374" s="333"/>
      <c r="LGU374" s="333"/>
      <c r="LGV374" s="223"/>
      <c r="LGW374" s="418"/>
      <c r="LGX374" s="418"/>
      <c r="LGY374" s="331"/>
      <c r="LGZ374" s="332"/>
      <c r="LHA374" s="418"/>
      <c r="LHB374" s="223"/>
      <c r="LHC374" s="223"/>
      <c r="LHD374" s="333"/>
      <c r="LHE374" s="333"/>
      <c r="LHF374" s="223"/>
      <c r="LHG374" s="418"/>
      <c r="LHH374" s="418"/>
      <c r="LHI374" s="331"/>
      <c r="LHJ374" s="332"/>
      <c r="LHK374" s="418"/>
      <c r="LHL374" s="223"/>
      <c r="LHM374" s="223"/>
      <c r="LHN374" s="333"/>
      <c r="LHO374" s="333"/>
      <c r="LHP374" s="223"/>
      <c r="LHQ374" s="418"/>
      <c r="LHR374" s="418"/>
      <c r="LHS374" s="331"/>
      <c r="LHT374" s="332"/>
      <c r="LHU374" s="418"/>
      <c r="LHV374" s="223"/>
      <c r="LHW374" s="223"/>
      <c r="LHX374" s="333"/>
      <c r="LHY374" s="333"/>
      <c r="LHZ374" s="223"/>
      <c r="LIA374" s="418"/>
      <c r="LIB374" s="418"/>
      <c r="LIC374" s="331"/>
      <c r="LID374" s="332"/>
      <c r="LIE374" s="418"/>
      <c r="LIF374" s="223"/>
      <c r="LIG374" s="223"/>
      <c r="LIH374" s="333"/>
      <c r="LII374" s="333"/>
      <c r="LIJ374" s="223"/>
      <c r="LIK374" s="418"/>
      <c r="LIL374" s="418"/>
      <c r="LIM374" s="331"/>
      <c r="LIN374" s="332"/>
      <c r="LIO374" s="418"/>
      <c r="LIP374" s="223"/>
      <c r="LIQ374" s="223"/>
      <c r="LIR374" s="333"/>
      <c r="LIS374" s="333"/>
      <c r="LIT374" s="223"/>
      <c r="LIU374" s="418"/>
      <c r="LIV374" s="418"/>
      <c r="LIW374" s="331"/>
      <c r="LIX374" s="332"/>
      <c r="LIY374" s="418"/>
      <c r="LIZ374" s="223"/>
      <c r="LJA374" s="223"/>
      <c r="LJB374" s="333"/>
      <c r="LJC374" s="333"/>
      <c r="LJD374" s="223"/>
      <c r="LJE374" s="418"/>
      <c r="LJF374" s="418"/>
      <c r="LJG374" s="331"/>
      <c r="LJH374" s="332"/>
      <c r="LJI374" s="418"/>
      <c r="LJJ374" s="223"/>
      <c r="LJK374" s="223"/>
      <c r="LJL374" s="333"/>
      <c r="LJM374" s="333"/>
      <c r="LJN374" s="223"/>
      <c r="LJO374" s="418"/>
      <c r="LJP374" s="418"/>
      <c r="LJQ374" s="331"/>
      <c r="LJR374" s="332"/>
      <c r="LJS374" s="418"/>
      <c r="LJT374" s="223"/>
      <c r="LJU374" s="223"/>
      <c r="LJV374" s="333"/>
      <c r="LJW374" s="333"/>
      <c r="LJX374" s="223"/>
      <c r="LJY374" s="418"/>
      <c r="LJZ374" s="418"/>
      <c r="LKA374" s="331"/>
      <c r="LKB374" s="332"/>
      <c r="LKC374" s="418"/>
      <c r="LKD374" s="223"/>
      <c r="LKE374" s="223"/>
      <c r="LKF374" s="333"/>
      <c r="LKG374" s="333"/>
      <c r="LKH374" s="223"/>
      <c r="LKI374" s="418"/>
      <c r="LKJ374" s="418"/>
      <c r="LKK374" s="331"/>
      <c r="LKL374" s="332"/>
      <c r="LKM374" s="418"/>
      <c r="LKN374" s="223"/>
      <c r="LKO374" s="223"/>
      <c r="LKP374" s="333"/>
      <c r="LKQ374" s="333"/>
      <c r="LKR374" s="223"/>
      <c r="LKS374" s="418"/>
      <c r="LKT374" s="418"/>
      <c r="LKU374" s="331"/>
      <c r="LKV374" s="332"/>
      <c r="LKW374" s="418"/>
      <c r="LKX374" s="223"/>
      <c r="LKY374" s="223"/>
      <c r="LKZ374" s="333"/>
      <c r="LLA374" s="333"/>
      <c r="LLB374" s="223"/>
      <c r="LLC374" s="418"/>
      <c r="LLD374" s="418"/>
      <c r="LLE374" s="331"/>
      <c r="LLF374" s="332"/>
      <c r="LLG374" s="418"/>
      <c r="LLH374" s="223"/>
      <c r="LLI374" s="223"/>
      <c r="LLJ374" s="333"/>
      <c r="LLK374" s="333"/>
      <c r="LLL374" s="223"/>
      <c r="LLM374" s="418"/>
      <c r="LLN374" s="418"/>
      <c r="LLO374" s="331"/>
      <c r="LLP374" s="332"/>
      <c r="LLQ374" s="418"/>
      <c r="LLR374" s="223"/>
      <c r="LLS374" s="223"/>
      <c r="LLT374" s="333"/>
      <c r="LLU374" s="333"/>
      <c r="LLV374" s="223"/>
      <c r="LLW374" s="418"/>
      <c r="LLX374" s="418"/>
      <c r="LLY374" s="331"/>
      <c r="LLZ374" s="332"/>
      <c r="LMA374" s="418"/>
      <c r="LMB374" s="223"/>
      <c r="LMC374" s="223"/>
      <c r="LMD374" s="333"/>
      <c r="LME374" s="333"/>
      <c r="LMF374" s="223"/>
      <c r="LMG374" s="418"/>
      <c r="LMH374" s="418"/>
      <c r="LMI374" s="331"/>
      <c r="LMJ374" s="332"/>
      <c r="LMK374" s="418"/>
      <c r="LML374" s="223"/>
      <c r="LMM374" s="223"/>
      <c r="LMN374" s="333"/>
      <c r="LMO374" s="333"/>
      <c r="LMP374" s="223"/>
      <c r="LMQ374" s="418"/>
      <c r="LMR374" s="418"/>
      <c r="LMS374" s="331"/>
      <c r="LMT374" s="332"/>
      <c r="LMU374" s="418"/>
      <c r="LMV374" s="223"/>
      <c r="LMW374" s="223"/>
      <c r="LMX374" s="333"/>
      <c r="LMY374" s="333"/>
      <c r="LMZ374" s="223"/>
      <c r="LNA374" s="418"/>
      <c r="LNB374" s="418"/>
      <c r="LNC374" s="331"/>
      <c r="LND374" s="332"/>
      <c r="LNE374" s="418"/>
      <c r="LNF374" s="223"/>
      <c r="LNG374" s="223"/>
      <c r="LNH374" s="333"/>
      <c r="LNI374" s="333"/>
      <c r="LNJ374" s="223"/>
      <c r="LNK374" s="418"/>
      <c r="LNL374" s="418"/>
      <c r="LNM374" s="331"/>
      <c r="LNN374" s="332"/>
      <c r="LNO374" s="418"/>
      <c r="LNP374" s="223"/>
      <c r="LNQ374" s="223"/>
      <c r="LNR374" s="333"/>
      <c r="LNS374" s="333"/>
      <c r="LNT374" s="223"/>
      <c r="LNU374" s="418"/>
      <c r="LNV374" s="418"/>
      <c r="LNW374" s="331"/>
      <c r="LNX374" s="332"/>
      <c r="LNY374" s="418"/>
      <c r="LNZ374" s="223"/>
      <c r="LOA374" s="223"/>
      <c r="LOB374" s="333"/>
      <c r="LOC374" s="333"/>
      <c r="LOD374" s="223"/>
      <c r="LOE374" s="418"/>
      <c r="LOF374" s="418"/>
      <c r="LOG374" s="331"/>
      <c r="LOH374" s="332"/>
      <c r="LOI374" s="418"/>
      <c r="LOJ374" s="223"/>
      <c r="LOK374" s="223"/>
      <c r="LOL374" s="333"/>
      <c r="LOM374" s="333"/>
      <c r="LON374" s="223"/>
      <c r="LOO374" s="418"/>
      <c r="LOP374" s="418"/>
      <c r="LOQ374" s="331"/>
      <c r="LOR374" s="332"/>
      <c r="LOS374" s="418"/>
      <c r="LOT374" s="223"/>
      <c r="LOU374" s="223"/>
      <c r="LOV374" s="333"/>
      <c r="LOW374" s="333"/>
      <c r="LOX374" s="223"/>
      <c r="LOY374" s="418"/>
      <c r="LOZ374" s="418"/>
      <c r="LPA374" s="331"/>
      <c r="LPB374" s="332"/>
      <c r="LPC374" s="418"/>
      <c r="LPD374" s="223"/>
      <c r="LPE374" s="223"/>
      <c r="LPF374" s="333"/>
      <c r="LPG374" s="333"/>
      <c r="LPH374" s="223"/>
      <c r="LPI374" s="418"/>
      <c r="LPJ374" s="418"/>
      <c r="LPK374" s="331"/>
      <c r="LPL374" s="332"/>
      <c r="LPM374" s="418"/>
      <c r="LPN374" s="223"/>
      <c r="LPO374" s="223"/>
      <c r="LPP374" s="333"/>
      <c r="LPQ374" s="333"/>
      <c r="LPR374" s="223"/>
      <c r="LPS374" s="418"/>
      <c r="LPT374" s="418"/>
      <c r="LPU374" s="331"/>
      <c r="LPV374" s="332"/>
      <c r="LPW374" s="418"/>
      <c r="LPX374" s="223"/>
      <c r="LPY374" s="223"/>
      <c r="LPZ374" s="333"/>
      <c r="LQA374" s="333"/>
      <c r="LQB374" s="223"/>
      <c r="LQC374" s="418"/>
      <c r="LQD374" s="418"/>
      <c r="LQE374" s="331"/>
      <c r="LQF374" s="332"/>
      <c r="LQG374" s="418"/>
      <c r="LQH374" s="223"/>
      <c r="LQI374" s="223"/>
      <c r="LQJ374" s="333"/>
      <c r="LQK374" s="333"/>
      <c r="LQL374" s="223"/>
      <c r="LQM374" s="418"/>
      <c r="LQN374" s="418"/>
      <c r="LQO374" s="331"/>
      <c r="LQP374" s="332"/>
      <c r="LQQ374" s="418"/>
      <c r="LQR374" s="223"/>
      <c r="LQS374" s="223"/>
      <c r="LQT374" s="333"/>
      <c r="LQU374" s="333"/>
      <c r="LQV374" s="223"/>
      <c r="LQW374" s="418"/>
      <c r="LQX374" s="418"/>
      <c r="LQY374" s="331"/>
      <c r="LQZ374" s="332"/>
      <c r="LRA374" s="418"/>
      <c r="LRB374" s="223"/>
      <c r="LRC374" s="223"/>
      <c r="LRD374" s="333"/>
      <c r="LRE374" s="333"/>
      <c r="LRF374" s="223"/>
      <c r="LRG374" s="418"/>
      <c r="LRH374" s="418"/>
      <c r="LRI374" s="331"/>
      <c r="LRJ374" s="332"/>
      <c r="LRK374" s="418"/>
      <c r="LRL374" s="223"/>
      <c r="LRM374" s="223"/>
      <c r="LRN374" s="333"/>
      <c r="LRO374" s="333"/>
      <c r="LRP374" s="223"/>
      <c r="LRQ374" s="418"/>
      <c r="LRR374" s="418"/>
      <c r="LRS374" s="331"/>
      <c r="LRT374" s="332"/>
      <c r="LRU374" s="418"/>
      <c r="LRV374" s="223"/>
      <c r="LRW374" s="223"/>
      <c r="LRX374" s="333"/>
      <c r="LRY374" s="333"/>
      <c r="LRZ374" s="223"/>
      <c r="LSA374" s="418"/>
      <c r="LSB374" s="418"/>
      <c r="LSC374" s="331"/>
      <c r="LSD374" s="332"/>
      <c r="LSE374" s="418"/>
      <c r="LSF374" s="223"/>
      <c r="LSG374" s="223"/>
      <c r="LSH374" s="333"/>
      <c r="LSI374" s="333"/>
      <c r="LSJ374" s="223"/>
      <c r="LSK374" s="418"/>
      <c r="LSL374" s="418"/>
      <c r="LSM374" s="331"/>
      <c r="LSN374" s="332"/>
      <c r="LSO374" s="418"/>
      <c r="LSP374" s="223"/>
      <c r="LSQ374" s="223"/>
      <c r="LSR374" s="333"/>
      <c r="LSS374" s="333"/>
      <c r="LST374" s="223"/>
      <c r="LSU374" s="418"/>
      <c r="LSV374" s="418"/>
      <c r="LSW374" s="331"/>
      <c r="LSX374" s="332"/>
      <c r="LSY374" s="418"/>
      <c r="LSZ374" s="223"/>
      <c r="LTA374" s="223"/>
      <c r="LTB374" s="333"/>
      <c r="LTC374" s="333"/>
      <c r="LTD374" s="223"/>
      <c r="LTE374" s="418"/>
      <c r="LTF374" s="418"/>
      <c r="LTG374" s="331"/>
      <c r="LTH374" s="332"/>
      <c r="LTI374" s="418"/>
      <c r="LTJ374" s="223"/>
      <c r="LTK374" s="223"/>
      <c r="LTL374" s="333"/>
      <c r="LTM374" s="333"/>
      <c r="LTN374" s="223"/>
      <c r="LTO374" s="418"/>
      <c r="LTP374" s="418"/>
      <c r="LTQ374" s="331"/>
      <c r="LTR374" s="332"/>
      <c r="LTS374" s="418"/>
      <c r="LTT374" s="223"/>
      <c r="LTU374" s="223"/>
      <c r="LTV374" s="333"/>
      <c r="LTW374" s="333"/>
      <c r="LTX374" s="223"/>
      <c r="LTY374" s="418"/>
      <c r="LTZ374" s="418"/>
      <c r="LUA374" s="331"/>
      <c r="LUB374" s="332"/>
      <c r="LUC374" s="418"/>
      <c r="LUD374" s="223"/>
      <c r="LUE374" s="223"/>
      <c r="LUF374" s="333"/>
      <c r="LUG374" s="333"/>
      <c r="LUH374" s="223"/>
      <c r="LUI374" s="418"/>
      <c r="LUJ374" s="418"/>
      <c r="LUK374" s="331"/>
      <c r="LUL374" s="332"/>
      <c r="LUM374" s="418"/>
      <c r="LUN374" s="223"/>
      <c r="LUO374" s="223"/>
      <c r="LUP374" s="333"/>
      <c r="LUQ374" s="333"/>
      <c r="LUR374" s="223"/>
      <c r="LUS374" s="418"/>
      <c r="LUT374" s="418"/>
      <c r="LUU374" s="331"/>
      <c r="LUV374" s="332"/>
      <c r="LUW374" s="418"/>
      <c r="LUX374" s="223"/>
      <c r="LUY374" s="223"/>
      <c r="LUZ374" s="333"/>
      <c r="LVA374" s="333"/>
      <c r="LVB374" s="223"/>
      <c r="LVC374" s="418"/>
      <c r="LVD374" s="418"/>
      <c r="LVE374" s="331"/>
      <c r="LVF374" s="332"/>
      <c r="LVG374" s="418"/>
      <c r="LVH374" s="223"/>
      <c r="LVI374" s="223"/>
      <c r="LVJ374" s="333"/>
      <c r="LVK374" s="333"/>
      <c r="LVL374" s="223"/>
      <c r="LVM374" s="418"/>
      <c r="LVN374" s="418"/>
      <c r="LVO374" s="331"/>
      <c r="LVP374" s="332"/>
      <c r="LVQ374" s="418"/>
      <c r="LVR374" s="223"/>
      <c r="LVS374" s="223"/>
      <c r="LVT374" s="333"/>
      <c r="LVU374" s="333"/>
      <c r="LVV374" s="223"/>
      <c r="LVW374" s="418"/>
      <c r="LVX374" s="418"/>
      <c r="LVY374" s="331"/>
      <c r="LVZ374" s="332"/>
      <c r="LWA374" s="418"/>
      <c r="LWB374" s="223"/>
      <c r="LWC374" s="223"/>
      <c r="LWD374" s="333"/>
      <c r="LWE374" s="333"/>
      <c r="LWF374" s="223"/>
      <c r="LWG374" s="418"/>
      <c r="LWH374" s="418"/>
      <c r="LWI374" s="331"/>
      <c r="LWJ374" s="332"/>
      <c r="LWK374" s="418"/>
      <c r="LWL374" s="223"/>
      <c r="LWM374" s="223"/>
      <c r="LWN374" s="333"/>
      <c r="LWO374" s="333"/>
      <c r="LWP374" s="223"/>
      <c r="LWQ374" s="418"/>
      <c r="LWR374" s="418"/>
      <c r="LWS374" s="331"/>
      <c r="LWT374" s="332"/>
      <c r="LWU374" s="418"/>
      <c r="LWV374" s="223"/>
      <c r="LWW374" s="223"/>
      <c r="LWX374" s="333"/>
      <c r="LWY374" s="333"/>
      <c r="LWZ374" s="223"/>
      <c r="LXA374" s="418"/>
      <c r="LXB374" s="418"/>
      <c r="LXC374" s="331"/>
      <c r="LXD374" s="332"/>
      <c r="LXE374" s="418"/>
      <c r="LXF374" s="223"/>
      <c r="LXG374" s="223"/>
      <c r="LXH374" s="333"/>
      <c r="LXI374" s="333"/>
      <c r="LXJ374" s="223"/>
      <c r="LXK374" s="418"/>
      <c r="LXL374" s="418"/>
      <c r="LXM374" s="331"/>
      <c r="LXN374" s="332"/>
      <c r="LXO374" s="418"/>
      <c r="LXP374" s="223"/>
      <c r="LXQ374" s="223"/>
      <c r="LXR374" s="333"/>
      <c r="LXS374" s="333"/>
      <c r="LXT374" s="223"/>
      <c r="LXU374" s="418"/>
      <c r="LXV374" s="418"/>
      <c r="LXW374" s="331"/>
      <c r="LXX374" s="332"/>
      <c r="LXY374" s="418"/>
      <c r="LXZ374" s="223"/>
      <c r="LYA374" s="223"/>
      <c r="LYB374" s="333"/>
      <c r="LYC374" s="333"/>
      <c r="LYD374" s="223"/>
      <c r="LYE374" s="418"/>
      <c r="LYF374" s="418"/>
      <c r="LYG374" s="331"/>
      <c r="LYH374" s="332"/>
      <c r="LYI374" s="418"/>
      <c r="LYJ374" s="223"/>
      <c r="LYK374" s="223"/>
      <c r="LYL374" s="333"/>
      <c r="LYM374" s="333"/>
      <c r="LYN374" s="223"/>
      <c r="LYO374" s="418"/>
      <c r="LYP374" s="418"/>
      <c r="LYQ374" s="331"/>
      <c r="LYR374" s="332"/>
      <c r="LYS374" s="418"/>
      <c r="LYT374" s="223"/>
      <c r="LYU374" s="223"/>
      <c r="LYV374" s="333"/>
      <c r="LYW374" s="333"/>
      <c r="LYX374" s="223"/>
      <c r="LYY374" s="418"/>
      <c r="LYZ374" s="418"/>
      <c r="LZA374" s="331"/>
      <c r="LZB374" s="332"/>
      <c r="LZC374" s="418"/>
      <c r="LZD374" s="223"/>
      <c r="LZE374" s="223"/>
      <c r="LZF374" s="333"/>
      <c r="LZG374" s="333"/>
      <c r="LZH374" s="223"/>
      <c r="LZI374" s="418"/>
      <c r="LZJ374" s="418"/>
      <c r="LZK374" s="331"/>
      <c r="LZL374" s="332"/>
      <c r="LZM374" s="418"/>
      <c r="LZN374" s="223"/>
      <c r="LZO374" s="223"/>
      <c r="LZP374" s="333"/>
      <c r="LZQ374" s="333"/>
      <c r="LZR374" s="223"/>
      <c r="LZS374" s="418"/>
      <c r="LZT374" s="418"/>
      <c r="LZU374" s="331"/>
      <c r="LZV374" s="332"/>
      <c r="LZW374" s="418"/>
      <c r="LZX374" s="223"/>
      <c r="LZY374" s="223"/>
      <c r="LZZ374" s="333"/>
      <c r="MAA374" s="333"/>
      <c r="MAB374" s="223"/>
      <c r="MAC374" s="418"/>
      <c r="MAD374" s="418"/>
      <c r="MAE374" s="331"/>
      <c r="MAF374" s="332"/>
      <c r="MAG374" s="418"/>
      <c r="MAH374" s="223"/>
      <c r="MAI374" s="223"/>
      <c r="MAJ374" s="333"/>
      <c r="MAK374" s="333"/>
      <c r="MAL374" s="223"/>
      <c r="MAM374" s="418"/>
      <c r="MAN374" s="418"/>
      <c r="MAO374" s="331"/>
      <c r="MAP374" s="332"/>
      <c r="MAQ374" s="418"/>
      <c r="MAR374" s="223"/>
      <c r="MAS374" s="223"/>
      <c r="MAT374" s="333"/>
      <c r="MAU374" s="333"/>
      <c r="MAV374" s="223"/>
      <c r="MAW374" s="418"/>
      <c r="MAX374" s="418"/>
      <c r="MAY374" s="331"/>
      <c r="MAZ374" s="332"/>
      <c r="MBA374" s="418"/>
      <c r="MBB374" s="223"/>
      <c r="MBC374" s="223"/>
      <c r="MBD374" s="333"/>
      <c r="MBE374" s="333"/>
      <c r="MBF374" s="223"/>
      <c r="MBG374" s="418"/>
      <c r="MBH374" s="418"/>
      <c r="MBI374" s="331"/>
      <c r="MBJ374" s="332"/>
      <c r="MBK374" s="418"/>
      <c r="MBL374" s="223"/>
      <c r="MBM374" s="223"/>
      <c r="MBN374" s="333"/>
      <c r="MBO374" s="333"/>
      <c r="MBP374" s="223"/>
      <c r="MBQ374" s="418"/>
      <c r="MBR374" s="418"/>
      <c r="MBS374" s="331"/>
      <c r="MBT374" s="332"/>
      <c r="MBU374" s="418"/>
      <c r="MBV374" s="223"/>
      <c r="MBW374" s="223"/>
      <c r="MBX374" s="333"/>
      <c r="MBY374" s="333"/>
      <c r="MBZ374" s="223"/>
      <c r="MCA374" s="418"/>
      <c r="MCB374" s="418"/>
      <c r="MCC374" s="331"/>
      <c r="MCD374" s="332"/>
      <c r="MCE374" s="418"/>
      <c r="MCF374" s="223"/>
      <c r="MCG374" s="223"/>
      <c r="MCH374" s="333"/>
      <c r="MCI374" s="333"/>
      <c r="MCJ374" s="223"/>
      <c r="MCK374" s="418"/>
      <c r="MCL374" s="418"/>
      <c r="MCM374" s="331"/>
      <c r="MCN374" s="332"/>
      <c r="MCO374" s="418"/>
      <c r="MCP374" s="223"/>
      <c r="MCQ374" s="223"/>
      <c r="MCR374" s="333"/>
      <c r="MCS374" s="333"/>
      <c r="MCT374" s="223"/>
      <c r="MCU374" s="418"/>
      <c r="MCV374" s="418"/>
      <c r="MCW374" s="331"/>
      <c r="MCX374" s="332"/>
      <c r="MCY374" s="418"/>
      <c r="MCZ374" s="223"/>
      <c r="MDA374" s="223"/>
      <c r="MDB374" s="333"/>
      <c r="MDC374" s="333"/>
      <c r="MDD374" s="223"/>
      <c r="MDE374" s="418"/>
      <c r="MDF374" s="418"/>
      <c r="MDG374" s="331"/>
      <c r="MDH374" s="332"/>
      <c r="MDI374" s="418"/>
      <c r="MDJ374" s="223"/>
      <c r="MDK374" s="223"/>
      <c r="MDL374" s="333"/>
      <c r="MDM374" s="333"/>
      <c r="MDN374" s="223"/>
      <c r="MDO374" s="418"/>
      <c r="MDP374" s="418"/>
      <c r="MDQ374" s="331"/>
      <c r="MDR374" s="332"/>
      <c r="MDS374" s="418"/>
      <c r="MDT374" s="223"/>
      <c r="MDU374" s="223"/>
      <c r="MDV374" s="333"/>
      <c r="MDW374" s="333"/>
      <c r="MDX374" s="223"/>
      <c r="MDY374" s="418"/>
      <c r="MDZ374" s="418"/>
      <c r="MEA374" s="331"/>
      <c r="MEB374" s="332"/>
      <c r="MEC374" s="418"/>
      <c r="MED374" s="223"/>
      <c r="MEE374" s="223"/>
      <c r="MEF374" s="333"/>
      <c r="MEG374" s="333"/>
      <c r="MEH374" s="223"/>
      <c r="MEI374" s="418"/>
      <c r="MEJ374" s="418"/>
      <c r="MEK374" s="331"/>
      <c r="MEL374" s="332"/>
      <c r="MEM374" s="418"/>
      <c r="MEN374" s="223"/>
      <c r="MEO374" s="223"/>
      <c r="MEP374" s="333"/>
      <c r="MEQ374" s="333"/>
      <c r="MER374" s="223"/>
      <c r="MES374" s="418"/>
      <c r="MET374" s="418"/>
      <c r="MEU374" s="331"/>
      <c r="MEV374" s="332"/>
      <c r="MEW374" s="418"/>
      <c r="MEX374" s="223"/>
      <c r="MEY374" s="223"/>
      <c r="MEZ374" s="333"/>
      <c r="MFA374" s="333"/>
      <c r="MFB374" s="223"/>
      <c r="MFC374" s="418"/>
      <c r="MFD374" s="418"/>
      <c r="MFE374" s="331"/>
      <c r="MFF374" s="332"/>
      <c r="MFG374" s="418"/>
      <c r="MFH374" s="223"/>
      <c r="MFI374" s="223"/>
      <c r="MFJ374" s="333"/>
      <c r="MFK374" s="333"/>
      <c r="MFL374" s="223"/>
      <c r="MFM374" s="418"/>
      <c r="MFN374" s="418"/>
      <c r="MFO374" s="331"/>
      <c r="MFP374" s="332"/>
      <c r="MFQ374" s="418"/>
      <c r="MFR374" s="223"/>
      <c r="MFS374" s="223"/>
      <c r="MFT374" s="333"/>
      <c r="MFU374" s="333"/>
      <c r="MFV374" s="223"/>
      <c r="MFW374" s="418"/>
      <c r="MFX374" s="418"/>
      <c r="MFY374" s="331"/>
      <c r="MFZ374" s="332"/>
      <c r="MGA374" s="418"/>
      <c r="MGB374" s="223"/>
      <c r="MGC374" s="223"/>
      <c r="MGD374" s="333"/>
      <c r="MGE374" s="333"/>
      <c r="MGF374" s="223"/>
      <c r="MGG374" s="418"/>
      <c r="MGH374" s="418"/>
      <c r="MGI374" s="331"/>
      <c r="MGJ374" s="332"/>
      <c r="MGK374" s="418"/>
      <c r="MGL374" s="223"/>
      <c r="MGM374" s="223"/>
      <c r="MGN374" s="333"/>
      <c r="MGO374" s="333"/>
      <c r="MGP374" s="223"/>
      <c r="MGQ374" s="418"/>
      <c r="MGR374" s="418"/>
      <c r="MGS374" s="331"/>
      <c r="MGT374" s="332"/>
      <c r="MGU374" s="418"/>
      <c r="MGV374" s="223"/>
      <c r="MGW374" s="223"/>
      <c r="MGX374" s="333"/>
      <c r="MGY374" s="333"/>
      <c r="MGZ374" s="223"/>
      <c r="MHA374" s="418"/>
      <c r="MHB374" s="418"/>
      <c r="MHC374" s="331"/>
      <c r="MHD374" s="332"/>
      <c r="MHE374" s="418"/>
      <c r="MHF374" s="223"/>
      <c r="MHG374" s="223"/>
      <c r="MHH374" s="333"/>
      <c r="MHI374" s="333"/>
      <c r="MHJ374" s="223"/>
      <c r="MHK374" s="418"/>
      <c r="MHL374" s="418"/>
      <c r="MHM374" s="331"/>
      <c r="MHN374" s="332"/>
      <c r="MHO374" s="418"/>
      <c r="MHP374" s="223"/>
      <c r="MHQ374" s="223"/>
      <c r="MHR374" s="333"/>
      <c r="MHS374" s="333"/>
      <c r="MHT374" s="223"/>
      <c r="MHU374" s="418"/>
      <c r="MHV374" s="418"/>
      <c r="MHW374" s="331"/>
      <c r="MHX374" s="332"/>
      <c r="MHY374" s="418"/>
      <c r="MHZ374" s="223"/>
      <c r="MIA374" s="223"/>
      <c r="MIB374" s="333"/>
      <c r="MIC374" s="333"/>
      <c r="MID374" s="223"/>
      <c r="MIE374" s="418"/>
      <c r="MIF374" s="418"/>
      <c r="MIG374" s="331"/>
      <c r="MIH374" s="332"/>
      <c r="MII374" s="418"/>
      <c r="MIJ374" s="223"/>
      <c r="MIK374" s="223"/>
      <c r="MIL374" s="333"/>
      <c r="MIM374" s="333"/>
      <c r="MIN374" s="223"/>
      <c r="MIO374" s="418"/>
      <c r="MIP374" s="418"/>
      <c r="MIQ374" s="331"/>
      <c r="MIR374" s="332"/>
      <c r="MIS374" s="418"/>
      <c r="MIT374" s="223"/>
      <c r="MIU374" s="223"/>
      <c r="MIV374" s="333"/>
      <c r="MIW374" s="333"/>
      <c r="MIX374" s="223"/>
      <c r="MIY374" s="418"/>
      <c r="MIZ374" s="418"/>
      <c r="MJA374" s="331"/>
      <c r="MJB374" s="332"/>
      <c r="MJC374" s="418"/>
      <c r="MJD374" s="223"/>
      <c r="MJE374" s="223"/>
      <c r="MJF374" s="333"/>
      <c r="MJG374" s="333"/>
      <c r="MJH374" s="223"/>
      <c r="MJI374" s="418"/>
      <c r="MJJ374" s="418"/>
      <c r="MJK374" s="331"/>
      <c r="MJL374" s="332"/>
      <c r="MJM374" s="418"/>
      <c r="MJN374" s="223"/>
      <c r="MJO374" s="223"/>
      <c r="MJP374" s="333"/>
      <c r="MJQ374" s="333"/>
      <c r="MJR374" s="223"/>
      <c r="MJS374" s="418"/>
      <c r="MJT374" s="418"/>
      <c r="MJU374" s="331"/>
      <c r="MJV374" s="332"/>
      <c r="MJW374" s="418"/>
      <c r="MJX374" s="223"/>
      <c r="MJY374" s="223"/>
      <c r="MJZ374" s="333"/>
      <c r="MKA374" s="333"/>
      <c r="MKB374" s="223"/>
      <c r="MKC374" s="418"/>
      <c r="MKD374" s="418"/>
      <c r="MKE374" s="331"/>
      <c r="MKF374" s="332"/>
      <c r="MKG374" s="418"/>
      <c r="MKH374" s="223"/>
      <c r="MKI374" s="223"/>
      <c r="MKJ374" s="333"/>
      <c r="MKK374" s="333"/>
      <c r="MKL374" s="223"/>
      <c r="MKM374" s="418"/>
      <c r="MKN374" s="418"/>
      <c r="MKO374" s="331"/>
      <c r="MKP374" s="332"/>
      <c r="MKQ374" s="418"/>
      <c r="MKR374" s="223"/>
      <c r="MKS374" s="223"/>
      <c r="MKT374" s="333"/>
      <c r="MKU374" s="333"/>
      <c r="MKV374" s="223"/>
      <c r="MKW374" s="418"/>
      <c r="MKX374" s="418"/>
      <c r="MKY374" s="331"/>
      <c r="MKZ374" s="332"/>
      <c r="MLA374" s="418"/>
      <c r="MLB374" s="223"/>
      <c r="MLC374" s="223"/>
      <c r="MLD374" s="333"/>
      <c r="MLE374" s="333"/>
      <c r="MLF374" s="223"/>
      <c r="MLG374" s="418"/>
      <c r="MLH374" s="418"/>
      <c r="MLI374" s="331"/>
      <c r="MLJ374" s="332"/>
      <c r="MLK374" s="418"/>
      <c r="MLL374" s="223"/>
      <c r="MLM374" s="223"/>
      <c r="MLN374" s="333"/>
      <c r="MLO374" s="333"/>
      <c r="MLP374" s="223"/>
      <c r="MLQ374" s="418"/>
      <c r="MLR374" s="418"/>
      <c r="MLS374" s="331"/>
      <c r="MLT374" s="332"/>
      <c r="MLU374" s="418"/>
      <c r="MLV374" s="223"/>
      <c r="MLW374" s="223"/>
      <c r="MLX374" s="333"/>
      <c r="MLY374" s="333"/>
      <c r="MLZ374" s="223"/>
      <c r="MMA374" s="418"/>
      <c r="MMB374" s="418"/>
      <c r="MMC374" s="331"/>
      <c r="MMD374" s="332"/>
      <c r="MME374" s="418"/>
      <c r="MMF374" s="223"/>
      <c r="MMG374" s="223"/>
      <c r="MMH374" s="333"/>
      <c r="MMI374" s="333"/>
      <c r="MMJ374" s="223"/>
      <c r="MMK374" s="418"/>
      <c r="MML374" s="418"/>
      <c r="MMM374" s="331"/>
      <c r="MMN374" s="332"/>
      <c r="MMO374" s="418"/>
      <c r="MMP374" s="223"/>
      <c r="MMQ374" s="223"/>
      <c r="MMR374" s="333"/>
      <c r="MMS374" s="333"/>
      <c r="MMT374" s="223"/>
      <c r="MMU374" s="418"/>
      <c r="MMV374" s="418"/>
      <c r="MMW374" s="331"/>
      <c r="MMX374" s="332"/>
      <c r="MMY374" s="418"/>
      <c r="MMZ374" s="223"/>
      <c r="MNA374" s="223"/>
      <c r="MNB374" s="333"/>
      <c r="MNC374" s="333"/>
      <c r="MND374" s="223"/>
      <c r="MNE374" s="418"/>
      <c r="MNF374" s="418"/>
      <c r="MNG374" s="331"/>
      <c r="MNH374" s="332"/>
      <c r="MNI374" s="418"/>
      <c r="MNJ374" s="223"/>
      <c r="MNK374" s="223"/>
      <c r="MNL374" s="333"/>
      <c r="MNM374" s="333"/>
      <c r="MNN374" s="223"/>
      <c r="MNO374" s="418"/>
      <c r="MNP374" s="418"/>
      <c r="MNQ374" s="331"/>
      <c r="MNR374" s="332"/>
      <c r="MNS374" s="418"/>
      <c r="MNT374" s="223"/>
      <c r="MNU374" s="223"/>
      <c r="MNV374" s="333"/>
      <c r="MNW374" s="333"/>
      <c r="MNX374" s="223"/>
      <c r="MNY374" s="418"/>
      <c r="MNZ374" s="418"/>
      <c r="MOA374" s="331"/>
      <c r="MOB374" s="332"/>
      <c r="MOC374" s="418"/>
      <c r="MOD374" s="223"/>
      <c r="MOE374" s="223"/>
      <c r="MOF374" s="333"/>
      <c r="MOG374" s="333"/>
      <c r="MOH374" s="223"/>
      <c r="MOI374" s="418"/>
      <c r="MOJ374" s="418"/>
      <c r="MOK374" s="331"/>
      <c r="MOL374" s="332"/>
      <c r="MOM374" s="418"/>
      <c r="MON374" s="223"/>
      <c r="MOO374" s="223"/>
      <c r="MOP374" s="333"/>
      <c r="MOQ374" s="333"/>
      <c r="MOR374" s="223"/>
      <c r="MOS374" s="418"/>
      <c r="MOT374" s="418"/>
      <c r="MOU374" s="331"/>
      <c r="MOV374" s="332"/>
      <c r="MOW374" s="418"/>
      <c r="MOX374" s="223"/>
      <c r="MOY374" s="223"/>
      <c r="MOZ374" s="333"/>
      <c r="MPA374" s="333"/>
      <c r="MPB374" s="223"/>
      <c r="MPC374" s="418"/>
      <c r="MPD374" s="418"/>
      <c r="MPE374" s="331"/>
      <c r="MPF374" s="332"/>
      <c r="MPG374" s="418"/>
      <c r="MPH374" s="223"/>
      <c r="MPI374" s="223"/>
      <c r="MPJ374" s="333"/>
      <c r="MPK374" s="333"/>
      <c r="MPL374" s="223"/>
      <c r="MPM374" s="418"/>
      <c r="MPN374" s="418"/>
      <c r="MPO374" s="331"/>
      <c r="MPP374" s="332"/>
      <c r="MPQ374" s="418"/>
      <c r="MPR374" s="223"/>
      <c r="MPS374" s="223"/>
      <c r="MPT374" s="333"/>
      <c r="MPU374" s="333"/>
      <c r="MPV374" s="223"/>
      <c r="MPW374" s="418"/>
      <c r="MPX374" s="418"/>
      <c r="MPY374" s="331"/>
      <c r="MPZ374" s="332"/>
      <c r="MQA374" s="418"/>
      <c r="MQB374" s="223"/>
      <c r="MQC374" s="223"/>
      <c r="MQD374" s="333"/>
      <c r="MQE374" s="333"/>
      <c r="MQF374" s="223"/>
      <c r="MQG374" s="418"/>
      <c r="MQH374" s="418"/>
      <c r="MQI374" s="331"/>
      <c r="MQJ374" s="332"/>
      <c r="MQK374" s="418"/>
      <c r="MQL374" s="223"/>
      <c r="MQM374" s="223"/>
      <c r="MQN374" s="333"/>
      <c r="MQO374" s="333"/>
      <c r="MQP374" s="223"/>
      <c r="MQQ374" s="418"/>
      <c r="MQR374" s="418"/>
      <c r="MQS374" s="331"/>
      <c r="MQT374" s="332"/>
      <c r="MQU374" s="418"/>
      <c r="MQV374" s="223"/>
      <c r="MQW374" s="223"/>
      <c r="MQX374" s="333"/>
      <c r="MQY374" s="333"/>
      <c r="MQZ374" s="223"/>
      <c r="MRA374" s="418"/>
      <c r="MRB374" s="418"/>
      <c r="MRC374" s="331"/>
      <c r="MRD374" s="332"/>
      <c r="MRE374" s="418"/>
      <c r="MRF374" s="223"/>
      <c r="MRG374" s="223"/>
      <c r="MRH374" s="333"/>
      <c r="MRI374" s="333"/>
      <c r="MRJ374" s="223"/>
      <c r="MRK374" s="418"/>
      <c r="MRL374" s="418"/>
      <c r="MRM374" s="331"/>
      <c r="MRN374" s="332"/>
      <c r="MRO374" s="418"/>
      <c r="MRP374" s="223"/>
      <c r="MRQ374" s="223"/>
      <c r="MRR374" s="333"/>
      <c r="MRS374" s="333"/>
      <c r="MRT374" s="223"/>
      <c r="MRU374" s="418"/>
      <c r="MRV374" s="418"/>
      <c r="MRW374" s="331"/>
      <c r="MRX374" s="332"/>
      <c r="MRY374" s="418"/>
      <c r="MRZ374" s="223"/>
      <c r="MSA374" s="223"/>
      <c r="MSB374" s="333"/>
      <c r="MSC374" s="333"/>
      <c r="MSD374" s="223"/>
      <c r="MSE374" s="418"/>
      <c r="MSF374" s="418"/>
      <c r="MSG374" s="331"/>
      <c r="MSH374" s="332"/>
      <c r="MSI374" s="418"/>
      <c r="MSJ374" s="223"/>
      <c r="MSK374" s="223"/>
      <c r="MSL374" s="333"/>
      <c r="MSM374" s="333"/>
      <c r="MSN374" s="223"/>
      <c r="MSO374" s="418"/>
      <c r="MSP374" s="418"/>
      <c r="MSQ374" s="331"/>
      <c r="MSR374" s="332"/>
      <c r="MSS374" s="418"/>
      <c r="MST374" s="223"/>
      <c r="MSU374" s="223"/>
      <c r="MSV374" s="333"/>
      <c r="MSW374" s="333"/>
      <c r="MSX374" s="223"/>
      <c r="MSY374" s="418"/>
      <c r="MSZ374" s="418"/>
      <c r="MTA374" s="331"/>
      <c r="MTB374" s="332"/>
      <c r="MTC374" s="418"/>
      <c r="MTD374" s="223"/>
      <c r="MTE374" s="223"/>
      <c r="MTF374" s="333"/>
      <c r="MTG374" s="333"/>
      <c r="MTH374" s="223"/>
      <c r="MTI374" s="418"/>
      <c r="MTJ374" s="418"/>
      <c r="MTK374" s="331"/>
      <c r="MTL374" s="332"/>
      <c r="MTM374" s="418"/>
      <c r="MTN374" s="223"/>
      <c r="MTO374" s="223"/>
      <c r="MTP374" s="333"/>
      <c r="MTQ374" s="333"/>
      <c r="MTR374" s="223"/>
      <c r="MTS374" s="418"/>
      <c r="MTT374" s="418"/>
      <c r="MTU374" s="331"/>
      <c r="MTV374" s="332"/>
      <c r="MTW374" s="418"/>
      <c r="MTX374" s="223"/>
      <c r="MTY374" s="223"/>
      <c r="MTZ374" s="333"/>
      <c r="MUA374" s="333"/>
      <c r="MUB374" s="223"/>
      <c r="MUC374" s="418"/>
      <c r="MUD374" s="418"/>
      <c r="MUE374" s="331"/>
      <c r="MUF374" s="332"/>
      <c r="MUG374" s="418"/>
      <c r="MUH374" s="223"/>
      <c r="MUI374" s="223"/>
      <c r="MUJ374" s="333"/>
      <c r="MUK374" s="333"/>
      <c r="MUL374" s="223"/>
      <c r="MUM374" s="418"/>
      <c r="MUN374" s="418"/>
      <c r="MUO374" s="331"/>
      <c r="MUP374" s="332"/>
      <c r="MUQ374" s="418"/>
      <c r="MUR374" s="223"/>
      <c r="MUS374" s="223"/>
      <c r="MUT374" s="333"/>
      <c r="MUU374" s="333"/>
      <c r="MUV374" s="223"/>
      <c r="MUW374" s="418"/>
      <c r="MUX374" s="418"/>
      <c r="MUY374" s="331"/>
      <c r="MUZ374" s="332"/>
      <c r="MVA374" s="418"/>
      <c r="MVB374" s="223"/>
      <c r="MVC374" s="223"/>
      <c r="MVD374" s="333"/>
      <c r="MVE374" s="333"/>
      <c r="MVF374" s="223"/>
      <c r="MVG374" s="418"/>
      <c r="MVH374" s="418"/>
      <c r="MVI374" s="331"/>
      <c r="MVJ374" s="332"/>
      <c r="MVK374" s="418"/>
      <c r="MVL374" s="223"/>
      <c r="MVM374" s="223"/>
      <c r="MVN374" s="333"/>
      <c r="MVO374" s="333"/>
      <c r="MVP374" s="223"/>
      <c r="MVQ374" s="418"/>
      <c r="MVR374" s="418"/>
      <c r="MVS374" s="331"/>
      <c r="MVT374" s="332"/>
      <c r="MVU374" s="418"/>
      <c r="MVV374" s="223"/>
      <c r="MVW374" s="223"/>
      <c r="MVX374" s="333"/>
      <c r="MVY374" s="333"/>
      <c r="MVZ374" s="223"/>
      <c r="MWA374" s="418"/>
      <c r="MWB374" s="418"/>
      <c r="MWC374" s="331"/>
      <c r="MWD374" s="332"/>
      <c r="MWE374" s="418"/>
      <c r="MWF374" s="223"/>
      <c r="MWG374" s="223"/>
      <c r="MWH374" s="333"/>
      <c r="MWI374" s="333"/>
      <c r="MWJ374" s="223"/>
      <c r="MWK374" s="418"/>
      <c r="MWL374" s="418"/>
      <c r="MWM374" s="331"/>
      <c r="MWN374" s="332"/>
      <c r="MWO374" s="418"/>
      <c r="MWP374" s="223"/>
      <c r="MWQ374" s="223"/>
      <c r="MWR374" s="333"/>
      <c r="MWS374" s="333"/>
      <c r="MWT374" s="223"/>
      <c r="MWU374" s="418"/>
      <c r="MWV374" s="418"/>
      <c r="MWW374" s="331"/>
      <c r="MWX374" s="332"/>
      <c r="MWY374" s="418"/>
      <c r="MWZ374" s="223"/>
      <c r="MXA374" s="223"/>
      <c r="MXB374" s="333"/>
      <c r="MXC374" s="333"/>
      <c r="MXD374" s="223"/>
      <c r="MXE374" s="418"/>
      <c r="MXF374" s="418"/>
      <c r="MXG374" s="331"/>
      <c r="MXH374" s="332"/>
      <c r="MXI374" s="418"/>
      <c r="MXJ374" s="223"/>
      <c r="MXK374" s="223"/>
      <c r="MXL374" s="333"/>
      <c r="MXM374" s="333"/>
      <c r="MXN374" s="223"/>
      <c r="MXO374" s="418"/>
      <c r="MXP374" s="418"/>
      <c r="MXQ374" s="331"/>
      <c r="MXR374" s="332"/>
      <c r="MXS374" s="418"/>
      <c r="MXT374" s="223"/>
      <c r="MXU374" s="223"/>
      <c r="MXV374" s="333"/>
      <c r="MXW374" s="333"/>
      <c r="MXX374" s="223"/>
      <c r="MXY374" s="418"/>
      <c r="MXZ374" s="418"/>
      <c r="MYA374" s="331"/>
      <c r="MYB374" s="332"/>
      <c r="MYC374" s="418"/>
      <c r="MYD374" s="223"/>
      <c r="MYE374" s="223"/>
      <c r="MYF374" s="333"/>
      <c r="MYG374" s="333"/>
      <c r="MYH374" s="223"/>
      <c r="MYI374" s="418"/>
      <c r="MYJ374" s="418"/>
      <c r="MYK374" s="331"/>
      <c r="MYL374" s="332"/>
      <c r="MYM374" s="418"/>
      <c r="MYN374" s="223"/>
      <c r="MYO374" s="223"/>
      <c r="MYP374" s="333"/>
      <c r="MYQ374" s="333"/>
      <c r="MYR374" s="223"/>
      <c r="MYS374" s="418"/>
      <c r="MYT374" s="418"/>
      <c r="MYU374" s="331"/>
      <c r="MYV374" s="332"/>
      <c r="MYW374" s="418"/>
      <c r="MYX374" s="223"/>
      <c r="MYY374" s="223"/>
      <c r="MYZ374" s="333"/>
      <c r="MZA374" s="333"/>
      <c r="MZB374" s="223"/>
      <c r="MZC374" s="418"/>
      <c r="MZD374" s="418"/>
      <c r="MZE374" s="331"/>
      <c r="MZF374" s="332"/>
      <c r="MZG374" s="418"/>
      <c r="MZH374" s="223"/>
      <c r="MZI374" s="223"/>
      <c r="MZJ374" s="333"/>
      <c r="MZK374" s="333"/>
      <c r="MZL374" s="223"/>
      <c r="MZM374" s="418"/>
      <c r="MZN374" s="418"/>
      <c r="MZO374" s="331"/>
      <c r="MZP374" s="332"/>
      <c r="MZQ374" s="418"/>
      <c r="MZR374" s="223"/>
      <c r="MZS374" s="223"/>
      <c r="MZT374" s="333"/>
      <c r="MZU374" s="333"/>
      <c r="MZV374" s="223"/>
      <c r="MZW374" s="418"/>
      <c r="MZX374" s="418"/>
      <c r="MZY374" s="331"/>
      <c r="MZZ374" s="332"/>
      <c r="NAA374" s="418"/>
      <c r="NAB374" s="223"/>
      <c r="NAC374" s="223"/>
      <c r="NAD374" s="333"/>
      <c r="NAE374" s="333"/>
      <c r="NAF374" s="223"/>
      <c r="NAG374" s="418"/>
      <c r="NAH374" s="418"/>
      <c r="NAI374" s="331"/>
      <c r="NAJ374" s="332"/>
      <c r="NAK374" s="418"/>
      <c r="NAL374" s="223"/>
      <c r="NAM374" s="223"/>
      <c r="NAN374" s="333"/>
      <c r="NAO374" s="333"/>
      <c r="NAP374" s="223"/>
      <c r="NAQ374" s="418"/>
      <c r="NAR374" s="418"/>
      <c r="NAS374" s="331"/>
      <c r="NAT374" s="332"/>
      <c r="NAU374" s="418"/>
      <c r="NAV374" s="223"/>
      <c r="NAW374" s="223"/>
      <c r="NAX374" s="333"/>
      <c r="NAY374" s="333"/>
      <c r="NAZ374" s="223"/>
      <c r="NBA374" s="418"/>
      <c r="NBB374" s="418"/>
      <c r="NBC374" s="331"/>
      <c r="NBD374" s="332"/>
      <c r="NBE374" s="418"/>
      <c r="NBF374" s="223"/>
      <c r="NBG374" s="223"/>
      <c r="NBH374" s="333"/>
      <c r="NBI374" s="333"/>
      <c r="NBJ374" s="223"/>
      <c r="NBK374" s="418"/>
      <c r="NBL374" s="418"/>
      <c r="NBM374" s="331"/>
      <c r="NBN374" s="332"/>
      <c r="NBO374" s="418"/>
      <c r="NBP374" s="223"/>
      <c r="NBQ374" s="223"/>
      <c r="NBR374" s="333"/>
      <c r="NBS374" s="333"/>
      <c r="NBT374" s="223"/>
      <c r="NBU374" s="418"/>
      <c r="NBV374" s="418"/>
      <c r="NBW374" s="331"/>
      <c r="NBX374" s="332"/>
      <c r="NBY374" s="418"/>
      <c r="NBZ374" s="223"/>
      <c r="NCA374" s="223"/>
      <c r="NCB374" s="333"/>
      <c r="NCC374" s="333"/>
      <c r="NCD374" s="223"/>
      <c r="NCE374" s="418"/>
      <c r="NCF374" s="418"/>
      <c r="NCG374" s="331"/>
      <c r="NCH374" s="332"/>
      <c r="NCI374" s="418"/>
      <c r="NCJ374" s="223"/>
      <c r="NCK374" s="223"/>
      <c r="NCL374" s="333"/>
      <c r="NCM374" s="333"/>
      <c r="NCN374" s="223"/>
      <c r="NCO374" s="418"/>
      <c r="NCP374" s="418"/>
      <c r="NCQ374" s="331"/>
      <c r="NCR374" s="332"/>
      <c r="NCS374" s="418"/>
      <c r="NCT374" s="223"/>
      <c r="NCU374" s="223"/>
      <c r="NCV374" s="333"/>
      <c r="NCW374" s="333"/>
      <c r="NCX374" s="223"/>
      <c r="NCY374" s="418"/>
      <c r="NCZ374" s="418"/>
      <c r="NDA374" s="331"/>
      <c r="NDB374" s="332"/>
      <c r="NDC374" s="418"/>
      <c r="NDD374" s="223"/>
      <c r="NDE374" s="223"/>
      <c r="NDF374" s="333"/>
      <c r="NDG374" s="333"/>
      <c r="NDH374" s="223"/>
      <c r="NDI374" s="418"/>
      <c r="NDJ374" s="418"/>
      <c r="NDK374" s="331"/>
      <c r="NDL374" s="332"/>
      <c r="NDM374" s="418"/>
      <c r="NDN374" s="223"/>
      <c r="NDO374" s="223"/>
      <c r="NDP374" s="333"/>
      <c r="NDQ374" s="333"/>
      <c r="NDR374" s="223"/>
      <c r="NDS374" s="418"/>
      <c r="NDT374" s="418"/>
      <c r="NDU374" s="331"/>
      <c r="NDV374" s="332"/>
      <c r="NDW374" s="418"/>
      <c r="NDX374" s="223"/>
      <c r="NDY374" s="223"/>
      <c r="NDZ374" s="333"/>
      <c r="NEA374" s="333"/>
      <c r="NEB374" s="223"/>
      <c r="NEC374" s="418"/>
      <c r="NED374" s="418"/>
      <c r="NEE374" s="331"/>
      <c r="NEF374" s="332"/>
      <c r="NEG374" s="418"/>
      <c r="NEH374" s="223"/>
      <c r="NEI374" s="223"/>
      <c r="NEJ374" s="333"/>
      <c r="NEK374" s="333"/>
      <c r="NEL374" s="223"/>
      <c r="NEM374" s="418"/>
      <c r="NEN374" s="418"/>
      <c r="NEO374" s="331"/>
      <c r="NEP374" s="332"/>
      <c r="NEQ374" s="418"/>
      <c r="NER374" s="223"/>
      <c r="NES374" s="223"/>
      <c r="NET374" s="333"/>
      <c r="NEU374" s="333"/>
      <c r="NEV374" s="223"/>
      <c r="NEW374" s="418"/>
      <c r="NEX374" s="418"/>
      <c r="NEY374" s="331"/>
      <c r="NEZ374" s="332"/>
      <c r="NFA374" s="418"/>
      <c r="NFB374" s="223"/>
      <c r="NFC374" s="223"/>
      <c r="NFD374" s="333"/>
      <c r="NFE374" s="333"/>
      <c r="NFF374" s="223"/>
      <c r="NFG374" s="418"/>
      <c r="NFH374" s="418"/>
      <c r="NFI374" s="331"/>
      <c r="NFJ374" s="332"/>
      <c r="NFK374" s="418"/>
      <c r="NFL374" s="223"/>
      <c r="NFM374" s="223"/>
      <c r="NFN374" s="333"/>
      <c r="NFO374" s="333"/>
      <c r="NFP374" s="223"/>
      <c r="NFQ374" s="418"/>
      <c r="NFR374" s="418"/>
      <c r="NFS374" s="331"/>
      <c r="NFT374" s="332"/>
      <c r="NFU374" s="418"/>
      <c r="NFV374" s="223"/>
      <c r="NFW374" s="223"/>
      <c r="NFX374" s="333"/>
      <c r="NFY374" s="333"/>
      <c r="NFZ374" s="223"/>
      <c r="NGA374" s="418"/>
      <c r="NGB374" s="418"/>
      <c r="NGC374" s="331"/>
      <c r="NGD374" s="332"/>
      <c r="NGE374" s="418"/>
      <c r="NGF374" s="223"/>
      <c r="NGG374" s="223"/>
      <c r="NGH374" s="333"/>
      <c r="NGI374" s="333"/>
      <c r="NGJ374" s="223"/>
      <c r="NGK374" s="418"/>
      <c r="NGL374" s="418"/>
      <c r="NGM374" s="331"/>
      <c r="NGN374" s="332"/>
      <c r="NGO374" s="418"/>
      <c r="NGP374" s="223"/>
      <c r="NGQ374" s="223"/>
      <c r="NGR374" s="333"/>
      <c r="NGS374" s="333"/>
      <c r="NGT374" s="223"/>
      <c r="NGU374" s="418"/>
      <c r="NGV374" s="418"/>
      <c r="NGW374" s="331"/>
      <c r="NGX374" s="332"/>
      <c r="NGY374" s="418"/>
      <c r="NGZ374" s="223"/>
      <c r="NHA374" s="223"/>
      <c r="NHB374" s="333"/>
      <c r="NHC374" s="333"/>
      <c r="NHD374" s="223"/>
      <c r="NHE374" s="418"/>
      <c r="NHF374" s="418"/>
      <c r="NHG374" s="331"/>
      <c r="NHH374" s="332"/>
      <c r="NHI374" s="418"/>
      <c r="NHJ374" s="223"/>
      <c r="NHK374" s="223"/>
      <c r="NHL374" s="333"/>
      <c r="NHM374" s="333"/>
      <c r="NHN374" s="223"/>
      <c r="NHO374" s="418"/>
      <c r="NHP374" s="418"/>
      <c r="NHQ374" s="331"/>
      <c r="NHR374" s="332"/>
      <c r="NHS374" s="418"/>
      <c r="NHT374" s="223"/>
      <c r="NHU374" s="223"/>
      <c r="NHV374" s="333"/>
      <c r="NHW374" s="333"/>
      <c r="NHX374" s="223"/>
      <c r="NHY374" s="418"/>
      <c r="NHZ374" s="418"/>
      <c r="NIA374" s="331"/>
      <c r="NIB374" s="332"/>
      <c r="NIC374" s="418"/>
      <c r="NID374" s="223"/>
      <c r="NIE374" s="223"/>
      <c r="NIF374" s="333"/>
      <c r="NIG374" s="333"/>
      <c r="NIH374" s="223"/>
      <c r="NII374" s="418"/>
      <c r="NIJ374" s="418"/>
      <c r="NIK374" s="331"/>
      <c r="NIL374" s="332"/>
      <c r="NIM374" s="418"/>
      <c r="NIN374" s="223"/>
      <c r="NIO374" s="223"/>
      <c r="NIP374" s="333"/>
      <c r="NIQ374" s="333"/>
      <c r="NIR374" s="223"/>
      <c r="NIS374" s="418"/>
      <c r="NIT374" s="418"/>
      <c r="NIU374" s="331"/>
      <c r="NIV374" s="332"/>
      <c r="NIW374" s="418"/>
      <c r="NIX374" s="223"/>
      <c r="NIY374" s="223"/>
      <c r="NIZ374" s="333"/>
      <c r="NJA374" s="333"/>
      <c r="NJB374" s="223"/>
      <c r="NJC374" s="418"/>
      <c r="NJD374" s="418"/>
      <c r="NJE374" s="331"/>
      <c r="NJF374" s="332"/>
      <c r="NJG374" s="418"/>
      <c r="NJH374" s="223"/>
      <c r="NJI374" s="223"/>
      <c r="NJJ374" s="333"/>
      <c r="NJK374" s="333"/>
      <c r="NJL374" s="223"/>
      <c r="NJM374" s="418"/>
      <c r="NJN374" s="418"/>
      <c r="NJO374" s="331"/>
      <c r="NJP374" s="332"/>
      <c r="NJQ374" s="418"/>
      <c r="NJR374" s="223"/>
      <c r="NJS374" s="223"/>
      <c r="NJT374" s="333"/>
      <c r="NJU374" s="333"/>
      <c r="NJV374" s="223"/>
      <c r="NJW374" s="418"/>
      <c r="NJX374" s="418"/>
      <c r="NJY374" s="331"/>
      <c r="NJZ374" s="332"/>
      <c r="NKA374" s="418"/>
      <c r="NKB374" s="223"/>
      <c r="NKC374" s="223"/>
      <c r="NKD374" s="333"/>
      <c r="NKE374" s="333"/>
      <c r="NKF374" s="223"/>
      <c r="NKG374" s="418"/>
      <c r="NKH374" s="418"/>
      <c r="NKI374" s="331"/>
      <c r="NKJ374" s="332"/>
      <c r="NKK374" s="418"/>
      <c r="NKL374" s="223"/>
      <c r="NKM374" s="223"/>
      <c r="NKN374" s="333"/>
      <c r="NKO374" s="333"/>
      <c r="NKP374" s="223"/>
      <c r="NKQ374" s="418"/>
      <c r="NKR374" s="418"/>
      <c r="NKS374" s="331"/>
      <c r="NKT374" s="332"/>
      <c r="NKU374" s="418"/>
      <c r="NKV374" s="223"/>
      <c r="NKW374" s="223"/>
      <c r="NKX374" s="333"/>
      <c r="NKY374" s="333"/>
      <c r="NKZ374" s="223"/>
      <c r="NLA374" s="418"/>
      <c r="NLB374" s="418"/>
      <c r="NLC374" s="331"/>
      <c r="NLD374" s="332"/>
      <c r="NLE374" s="418"/>
      <c r="NLF374" s="223"/>
      <c r="NLG374" s="223"/>
      <c r="NLH374" s="333"/>
      <c r="NLI374" s="333"/>
      <c r="NLJ374" s="223"/>
      <c r="NLK374" s="418"/>
      <c r="NLL374" s="418"/>
      <c r="NLM374" s="331"/>
      <c r="NLN374" s="332"/>
      <c r="NLO374" s="418"/>
      <c r="NLP374" s="223"/>
      <c r="NLQ374" s="223"/>
      <c r="NLR374" s="333"/>
      <c r="NLS374" s="333"/>
      <c r="NLT374" s="223"/>
      <c r="NLU374" s="418"/>
      <c r="NLV374" s="418"/>
      <c r="NLW374" s="331"/>
      <c r="NLX374" s="332"/>
      <c r="NLY374" s="418"/>
      <c r="NLZ374" s="223"/>
      <c r="NMA374" s="223"/>
      <c r="NMB374" s="333"/>
      <c r="NMC374" s="333"/>
      <c r="NMD374" s="223"/>
      <c r="NME374" s="418"/>
      <c r="NMF374" s="418"/>
      <c r="NMG374" s="331"/>
      <c r="NMH374" s="332"/>
      <c r="NMI374" s="418"/>
      <c r="NMJ374" s="223"/>
      <c r="NMK374" s="223"/>
      <c r="NML374" s="333"/>
      <c r="NMM374" s="333"/>
      <c r="NMN374" s="223"/>
      <c r="NMO374" s="418"/>
      <c r="NMP374" s="418"/>
      <c r="NMQ374" s="331"/>
      <c r="NMR374" s="332"/>
      <c r="NMS374" s="418"/>
      <c r="NMT374" s="223"/>
      <c r="NMU374" s="223"/>
      <c r="NMV374" s="333"/>
      <c r="NMW374" s="333"/>
      <c r="NMX374" s="223"/>
      <c r="NMY374" s="418"/>
      <c r="NMZ374" s="418"/>
      <c r="NNA374" s="331"/>
      <c r="NNB374" s="332"/>
      <c r="NNC374" s="418"/>
      <c r="NND374" s="223"/>
      <c r="NNE374" s="223"/>
      <c r="NNF374" s="333"/>
      <c r="NNG374" s="333"/>
      <c r="NNH374" s="223"/>
      <c r="NNI374" s="418"/>
      <c r="NNJ374" s="418"/>
      <c r="NNK374" s="331"/>
      <c r="NNL374" s="332"/>
      <c r="NNM374" s="418"/>
      <c r="NNN374" s="223"/>
      <c r="NNO374" s="223"/>
      <c r="NNP374" s="333"/>
      <c r="NNQ374" s="333"/>
      <c r="NNR374" s="223"/>
      <c r="NNS374" s="418"/>
      <c r="NNT374" s="418"/>
      <c r="NNU374" s="331"/>
      <c r="NNV374" s="332"/>
      <c r="NNW374" s="418"/>
      <c r="NNX374" s="223"/>
      <c r="NNY374" s="223"/>
      <c r="NNZ374" s="333"/>
      <c r="NOA374" s="333"/>
      <c r="NOB374" s="223"/>
      <c r="NOC374" s="418"/>
      <c r="NOD374" s="418"/>
      <c r="NOE374" s="331"/>
      <c r="NOF374" s="332"/>
      <c r="NOG374" s="418"/>
      <c r="NOH374" s="223"/>
      <c r="NOI374" s="223"/>
      <c r="NOJ374" s="333"/>
      <c r="NOK374" s="333"/>
      <c r="NOL374" s="223"/>
      <c r="NOM374" s="418"/>
      <c r="NON374" s="418"/>
      <c r="NOO374" s="331"/>
      <c r="NOP374" s="332"/>
      <c r="NOQ374" s="418"/>
      <c r="NOR374" s="223"/>
      <c r="NOS374" s="223"/>
      <c r="NOT374" s="333"/>
      <c r="NOU374" s="333"/>
      <c r="NOV374" s="223"/>
      <c r="NOW374" s="418"/>
      <c r="NOX374" s="418"/>
      <c r="NOY374" s="331"/>
      <c r="NOZ374" s="332"/>
      <c r="NPA374" s="418"/>
      <c r="NPB374" s="223"/>
      <c r="NPC374" s="223"/>
      <c r="NPD374" s="333"/>
      <c r="NPE374" s="333"/>
      <c r="NPF374" s="223"/>
      <c r="NPG374" s="418"/>
      <c r="NPH374" s="418"/>
      <c r="NPI374" s="331"/>
      <c r="NPJ374" s="332"/>
      <c r="NPK374" s="418"/>
      <c r="NPL374" s="223"/>
      <c r="NPM374" s="223"/>
      <c r="NPN374" s="333"/>
      <c r="NPO374" s="333"/>
      <c r="NPP374" s="223"/>
      <c r="NPQ374" s="418"/>
      <c r="NPR374" s="418"/>
      <c r="NPS374" s="331"/>
      <c r="NPT374" s="332"/>
      <c r="NPU374" s="418"/>
      <c r="NPV374" s="223"/>
      <c r="NPW374" s="223"/>
      <c r="NPX374" s="333"/>
      <c r="NPY374" s="333"/>
      <c r="NPZ374" s="223"/>
      <c r="NQA374" s="418"/>
      <c r="NQB374" s="418"/>
      <c r="NQC374" s="331"/>
      <c r="NQD374" s="332"/>
      <c r="NQE374" s="418"/>
      <c r="NQF374" s="223"/>
      <c r="NQG374" s="223"/>
      <c r="NQH374" s="333"/>
      <c r="NQI374" s="333"/>
      <c r="NQJ374" s="223"/>
      <c r="NQK374" s="418"/>
      <c r="NQL374" s="418"/>
      <c r="NQM374" s="331"/>
      <c r="NQN374" s="332"/>
      <c r="NQO374" s="418"/>
      <c r="NQP374" s="223"/>
      <c r="NQQ374" s="223"/>
      <c r="NQR374" s="333"/>
      <c r="NQS374" s="333"/>
      <c r="NQT374" s="223"/>
      <c r="NQU374" s="418"/>
      <c r="NQV374" s="418"/>
      <c r="NQW374" s="331"/>
      <c r="NQX374" s="332"/>
      <c r="NQY374" s="418"/>
      <c r="NQZ374" s="223"/>
      <c r="NRA374" s="223"/>
      <c r="NRB374" s="333"/>
      <c r="NRC374" s="333"/>
      <c r="NRD374" s="223"/>
      <c r="NRE374" s="418"/>
      <c r="NRF374" s="418"/>
      <c r="NRG374" s="331"/>
      <c r="NRH374" s="332"/>
      <c r="NRI374" s="418"/>
      <c r="NRJ374" s="223"/>
      <c r="NRK374" s="223"/>
      <c r="NRL374" s="333"/>
      <c r="NRM374" s="333"/>
      <c r="NRN374" s="223"/>
      <c r="NRO374" s="418"/>
      <c r="NRP374" s="418"/>
      <c r="NRQ374" s="331"/>
      <c r="NRR374" s="332"/>
      <c r="NRS374" s="418"/>
      <c r="NRT374" s="223"/>
      <c r="NRU374" s="223"/>
      <c r="NRV374" s="333"/>
      <c r="NRW374" s="333"/>
      <c r="NRX374" s="223"/>
      <c r="NRY374" s="418"/>
      <c r="NRZ374" s="418"/>
      <c r="NSA374" s="331"/>
      <c r="NSB374" s="332"/>
      <c r="NSC374" s="418"/>
      <c r="NSD374" s="223"/>
      <c r="NSE374" s="223"/>
      <c r="NSF374" s="333"/>
      <c r="NSG374" s="333"/>
      <c r="NSH374" s="223"/>
      <c r="NSI374" s="418"/>
      <c r="NSJ374" s="418"/>
      <c r="NSK374" s="331"/>
      <c r="NSL374" s="332"/>
      <c r="NSM374" s="418"/>
      <c r="NSN374" s="223"/>
      <c r="NSO374" s="223"/>
      <c r="NSP374" s="333"/>
      <c r="NSQ374" s="333"/>
      <c r="NSR374" s="223"/>
      <c r="NSS374" s="418"/>
      <c r="NST374" s="418"/>
      <c r="NSU374" s="331"/>
      <c r="NSV374" s="332"/>
      <c r="NSW374" s="418"/>
      <c r="NSX374" s="223"/>
      <c r="NSY374" s="223"/>
      <c r="NSZ374" s="333"/>
      <c r="NTA374" s="333"/>
      <c r="NTB374" s="223"/>
      <c r="NTC374" s="418"/>
      <c r="NTD374" s="418"/>
      <c r="NTE374" s="331"/>
      <c r="NTF374" s="332"/>
      <c r="NTG374" s="418"/>
      <c r="NTH374" s="223"/>
      <c r="NTI374" s="223"/>
      <c r="NTJ374" s="333"/>
      <c r="NTK374" s="333"/>
      <c r="NTL374" s="223"/>
      <c r="NTM374" s="418"/>
      <c r="NTN374" s="418"/>
      <c r="NTO374" s="331"/>
      <c r="NTP374" s="332"/>
      <c r="NTQ374" s="418"/>
      <c r="NTR374" s="223"/>
      <c r="NTS374" s="223"/>
      <c r="NTT374" s="333"/>
      <c r="NTU374" s="333"/>
      <c r="NTV374" s="223"/>
      <c r="NTW374" s="418"/>
      <c r="NTX374" s="418"/>
      <c r="NTY374" s="331"/>
      <c r="NTZ374" s="332"/>
      <c r="NUA374" s="418"/>
      <c r="NUB374" s="223"/>
      <c r="NUC374" s="223"/>
      <c r="NUD374" s="333"/>
      <c r="NUE374" s="333"/>
      <c r="NUF374" s="223"/>
      <c r="NUG374" s="418"/>
      <c r="NUH374" s="418"/>
      <c r="NUI374" s="331"/>
      <c r="NUJ374" s="332"/>
      <c r="NUK374" s="418"/>
      <c r="NUL374" s="223"/>
      <c r="NUM374" s="223"/>
      <c r="NUN374" s="333"/>
      <c r="NUO374" s="333"/>
      <c r="NUP374" s="223"/>
      <c r="NUQ374" s="418"/>
      <c r="NUR374" s="418"/>
      <c r="NUS374" s="331"/>
      <c r="NUT374" s="332"/>
      <c r="NUU374" s="418"/>
      <c r="NUV374" s="223"/>
      <c r="NUW374" s="223"/>
      <c r="NUX374" s="333"/>
      <c r="NUY374" s="333"/>
      <c r="NUZ374" s="223"/>
      <c r="NVA374" s="418"/>
      <c r="NVB374" s="418"/>
      <c r="NVC374" s="331"/>
      <c r="NVD374" s="332"/>
      <c r="NVE374" s="418"/>
      <c r="NVF374" s="223"/>
      <c r="NVG374" s="223"/>
      <c r="NVH374" s="333"/>
      <c r="NVI374" s="333"/>
      <c r="NVJ374" s="223"/>
      <c r="NVK374" s="418"/>
      <c r="NVL374" s="418"/>
      <c r="NVM374" s="331"/>
      <c r="NVN374" s="332"/>
      <c r="NVO374" s="418"/>
      <c r="NVP374" s="223"/>
      <c r="NVQ374" s="223"/>
      <c r="NVR374" s="333"/>
      <c r="NVS374" s="333"/>
      <c r="NVT374" s="223"/>
      <c r="NVU374" s="418"/>
      <c r="NVV374" s="418"/>
      <c r="NVW374" s="331"/>
      <c r="NVX374" s="332"/>
      <c r="NVY374" s="418"/>
      <c r="NVZ374" s="223"/>
      <c r="NWA374" s="223"/>
      <c r="NWB374" s="333"/>
      <c r="NWC374" s="333"/>
      <c r="NWD374" s="223"/>
      <c r="NWE374" s="418"/>
      <c r="NWF374" s="418"/>
      <c r="NWG374" s="331"/>
      <c r="NWH374" s="332"/>
      <c r="NWI374" s="418"/>
      <c r="NWJ374" s="223"/>
      <c r="NWK374" s="223"/>
      <c r="NWL374" s="333"/>
      <c r="NWM374" s="333"/>
      <c r="NWN374" s="223"/>
      <c r="NWO374" s="418"/>
      <c r="NWP374" s="418"/>
      <c r="NWQ374" s="331"/>
      <c r="NWR374" s="332"/>
      <c r="NWS374" s="418"/>
      <c r="NWT374" s="223"/>
      <c r="NWU374" s="223"/>
      <c r="NWV374" s="333"/>
      <c r="NWW374" s="333"/>
      <c r="NWX374" s="223"/>
      <c r="NWY374" s="418"/>
      <c r="NWZ374" s="418"/>
      <c r="NXA374" s="331"/>
      <c r="NXB374" s="332"/>
      <c r="NXC374" s="418"/>
      <c r="NXD374" s="223"/>
      <c r="NXE374" s="223"/>
      <c r="NXF374" s="333"/>
      <c r="NXG374" s="333"/>
      <c r="NXH374" s="223"/>
      <c r="NXI374" s="418"/>
      <c r="NXJ374" s="418"/>
      <c r="NXK374" s="331"/>
      <c r="NXL374" s="332"/>
      <c r="NXM374" s="418"/>
      <c r="NXN374" s="223"/>
      <c r="NXO374" s="223"/>
      <c r="NXP374" s="333"/>
      <c r="NXQ374" s="333"/>
      <c r="NXR374" s="223"/>
      <c r="NXS374" s="418"/>
      <c r="NXT374" s="418"/>
      <c r="NXU374" s="331"/>
      <c r="NXV374" s="332"/>
      <c r="NXW374" s="418"/>
      <c r="NXX374" s="223"/>
      <c r="NXY374" s="223"/>
      <c r="NXZ374" s="333"/>
      <c r="NYA374" s="333"/>
      <c r="NYB374" s="223"/>
      <c r="NYC374" s="418"/>
      <c r="NYD374" s="418"/>
      <c r="NYE374" s="331"/>
      <c r="NYF374" s="332"/>
      <c r="NYG374" s="418"/>
      <c r="NYH374" s="223"/>
      <c r="NYI374" s="223"/>
      <c r="NYJ374" s="333"/>
      <c r="NYK374" s="333"/>
      <c r="NYL374" s="223"/>
      <c r="NYM374" s="418"/>
      <c r="NYN374" s="418"/>
      <c r="NYO374" s="331"/>
      <c r="NYP374" s="332"/>
      <c r="NYQ374" s="418"/>
      <c r="NYR374" s="223"/>
      <c r="NYS374" s="223"/>
      <c r="NYT374" s="333"/>
      <c r="NYU374" s="333"/>
      <c r="NYV374" s="223"/>
      <c r="NYW374" s="418"/>
      <c r="NYX374" s="418"/>
      <c r="NYY374" s="331"/>
      <c r="NYZ374" s="332"/>
      <c r="NZA374" s="418"/>
      <c r="NZB374" s="223"/>
      <c r="NZC374" s="223"/>
      <c r="NZD374" s="333"/>
      <c r="NZE374" s="333"/>
      <c r="NZF374" s="223"/>
      <c r="NZG374" s="418"/>
      <c r="NZH374" s="418"/>
      <c r="NZI374" s="331"/>
      <c r="NZJ374" s="332"/>
      <c r="NZK374" s="418"/>
      <c r="NZL374" s="223"/>
      <c r="NZM374" s="223"/>
      <c r="NZN374" s="333"/>
      <c r="NZO374" s="333"/>
      <c r="NZP374" s="223"/>
      <c r="NZQ374" s="418"/>
      <c r="NZR374" s="418"/>
      <c r="NZS374" s="331"/>
      <c r="NZT374" s="332"/>
      <c r="NZU374" s="418"/>
      <c r="NZV374" s="223"/>
      <c r="NZW374" s="223"/>
      <c r="NZX374" s="333"/>
      <c r="NZY374" s="333"/>
      <c r="NZZ374" s="223"/>
      <c r="OAA374" s="418"/>
      <c r="OAB374" s="418"/>
      <c r="OAC374" s="331"/>
      <c r="OAD374" s="332"/>
      <c r="OAE374" s="418"/>
      <c r="OAF374" s="223"/>
      <c r="OAG374" s="223"/>
      <c r="OAH374" s="333"/>
      <c r="OAI374" s="333"/>
      <c r="OAJ374" s="223"/>
      <c r="OAK374" s="418"/>
      <c r="OAL374" s="418"/>
      <c r="OAM374" s="331"/>
      <c r="OAN374" s="332"/>
      <c r="OAO374" s="418"/>
      <c r="OAP374" s="223"/>
      <c r="OAQ374" s="223"/>
      <c r="OAR374" s="333"/>
      <c r="OAS374" s="333"/>
      <c r="OAT374" s="223"/>
      <c r="OAU374" s="418"/>
      <c r="OAV374" s="418"/>
      <c r="OAW374" s="331"/>
      <c r="OAX374" s="332"/>
      <c r="OAY374" s="418"/>
      <c r="OAZ374" s="223"/>
      <c r="OBA374" s="223"/>
      <c r="OBB374" s="333"/>
      <c r="OBC374" s="333"/>
      <c r="OBD374" s="223"/>
      <c r="OBE374" s="418"/>
      <c r="OBF374" s="418"/>
      <c r="OBG374" s="331"/>
      <c r="OBH374" s="332"/>
      <c r="OBI374" s="418"/>
      <c r="OBJ374" s="223"/>
      <c r="OBK374" s="223"/>
      <c r="OBL374" s="333"/>
      <c r="OBM374" s="333"/>
      <c r="OBN374" s="223"/>
      <c r="OBO374" s="418"/>
      <c r="OBP374" s="418"/>
      <c r="OBQ374" s="331"/>
      <c r="OBR374" s="332"/>
      <c r="OBS374" s="418"/>
      <c r="OBT374" s="223"/>
      <c r="OBU374" s="223"/>
      <c r="OBV374" s="333"/>
      <c r="OBW374" s="333"/>
      <c r="OBX374" s="223"/>
      <c r="OBY374" s="418"/>
      <c r="OBZ374" s="418"/>
      <c r="OCA374" s="331"/>
      <c r="OCB374" s="332"/>
      <c r="OCC374" s="418"/>
      <c r="OCD374" s="223"/>
      <c r="OCE374" s="223"/>
      <c r="OCF374" s="333"/>
      <c r="OCG374" s="333"/>
      <c r="OCH374" s="223"/>
      <c r="OCI374" s="418"/>
      <c r="OCJ374" s="418"/>
      <c r="OCK374" s="331"/>
      <c r="OCL374" s="332"/>
      <c r="OCM374" s="418"/>
      <c r="OCN374" s="223"/>
      <c r="OCO374" s="223"/>
      <c r="OCP374" s="333"/>
      <c r="OCQ374" s="333"/>
      <c r="OCR374" s="223"/>
      <c r="OCS374" s="418"/>
      <c r="OCT374" s="418"/>
      <c r="OCU374" s="331"/>
      <c r="OCV374" s="332"/>
      <c r="OCW374" s="418"/>
      <c r="OCX374" s="223"/>
      <c r="OCY374" s="223"/>
      <c r="OCZ374" s="333"/>
      <c r="ODA374" s="333"/>
      <c r="ODB374" s="223"/>
      <c r="ODC374" s="418"/>
      <c r="ODD374" s="418"/>
      <c r="ODE374" s="331"/>
      <c r="ODF374" s="332"/>
      <c r="ODG374" s="418"/>
      <c r="ODH374" s="223"/>
      <c r="ODI374" s="223"/>
      <c r="ODJ374" s="333"/>
      <c r="ODK374" s="333"/>
      <c r="ODL374" s="223"/>
      <c r="ODM374" s="418"/>
      <c r="ODN374" s="418"/>
      <c r="ODO374" s="331"/>
      <c r="ODP374" s="332"/>
      <c r="ODQ374" s="418"/>
      <c r="ODR374" s="223"/>
      <c r="ODS374" s="223"/>
      <c r="ODT374" s="333"/>
      <c r="ODU374" s="333"/>
      <c r="ODV374" s="223"/>
      <c r="ODW374" s="418"/>
      <c r="ODX374" s="418"/>
      <c r="ODY374" s="331"/>
      <c r="ODZ374" s="332"/>
      <c r="OEA374" s="418"/>
      <c r="OEB374" s="223"/>
      <c r="OEC374" s="223"/>
      <c r="OED374" s="333"/>
      <c r="OEE374" s="333"/>
      <c r="OEF374" s="223"/>
      <c r="OEG374" s="418"/>
      <c r="OEH374" s="418"/>
      <c r="OEI374" s="331"/>
      <c r="OEJ374" s="332"/>
      <c r="OEK374" s="418"/>
      <c r="OEL374" s="223"/>
      <c r="OEM374" s="223"/>
      <c r="OEN374" s="333"/>
      <c r="OEO374" s="333"/>
      <c r="OEP374" s="223"/>
      <c r="OEQ374" s="418"/>
      <c r="OER374" s="418"/>
      <c r="OES374" s="331"/>
      <c r="OET374" s="332"/>
      <c r="OEU374" s="418"/>
      <c r="OEV374" s="223"/>
      <c r="OEW374" s="223"/>
      <c r="OEX374" s="333"/>
      <c r="OEY374" s="333"/>
      <c r="OEZ374" s="223"/>
      <c r="OFA374" s="418"/>
      <c r="OFB374" s="418"/>
      <c r="OFC374" s="331"/>
      <c r="OFD374" s="332"/>
      <c r="OFE374" s="418"/>
      <c r="OFF374" s="223"/>
      <c r="OFG374" s="223"/>
      <c r="OFH374" s="333"/>
      <c r="OFI374" s="333"/>
      <c r="OFJ374" s="223"/>
      <c r="OFK374" s="418"/>
      <c r="OFL374" s="418"/>
      <c r="OFM374" s="331"/>
      <c r="OFN374" s="332"/>
      <c r="OFO374" s="418"/>
      <c r="OFP374" s="223"/>
      <c r="OFQ374" s="223"/>
      <c r="OFR374" s="333"/>
      <c r="OFS374" s="333"/>
      <c r="OFT374" s="223"/>
      <c r="OFU374" s="418"/>
      <c r="OFV374" s="418"/>
      <c r="OFW374" s="331"/>
      <c r="OFX374" s="332"/>
      <c r="OFY374" s="418"/>
      <c r="OFZ374" s="223"/>
      <c r="OGA374" s="223"/>
      <c r="OGB374" s="333"/>
      <c r="OGC374" s="333"/>
      <c r="OGD374" s="223"/>
      <c r="OGE374" s="418"/>
      <c r="OGF374" s="418"/>
      <c r="OGG374" s="331"/>
      <c r="OGH374" s="332"/>
      <c r="OGI374" s="418"/>
      <c r="OGJ374" s="223"/>
      <c r="OGK374" s="223"/>
      <c r="OGL374" s="333"/>
      <c r="OGM374" s="333"/>
      <c r="OGN374" s="223"/>
      <c r="OGO374" s="418"/>
      <c r="OGP374" s="418"/>
      <c r="OGQ374" s="331"/>
      <c r="OGR374" s="332"/>
      <c r="OGS374" s="418"/>
      <c r="OGT374" s="223"/>
      <c r="OGU374" s="223"/>
      <c r="OGV374" s="333"/>
      <c r="OGW374" s="333"/>
      <c r="OGX374" s="223"/>
      <c r="OGY374" s="418"/>
      <c r="OGZ374" s="418"/>
      <c r="OHA374" s="331"/>
      <c r="OHB374" s="332"/>
      <c r="OHC374" s="418"/>
      <c r="OHD374" s="223"/>
      <c r="OHE374" s="223"/>
      <c r="OHF374" s="333"/>
      <c r="OHG374" s="333"/>
      <c r="OHH374" s="223"/>
      <c r="OHI374" s="418"/>
      <c r="OHJ374" s="418"/>
      <c r="OHK374" s="331"/>
      <c r="OHL374" s="332"/>
      <c r="OHM374" s="418"/>
      <c r="OHN374" s="223"/>
      <c r="OHO374" s="223"/>
      <c r="OHP374" s="333"/>
      <c r="OHQ374" s="333"/>
      <c r="OHR374" s="223"/>
      <c r="OHS374" s="418"/>
      <c r="OHT374" s="418"/>
      <c r="OHU374" s="331"/>
      <c r="OHV374" s="332"/>
      <c r="OHW374" s="418"/>
      <c r="OHX374" s="223"/>
      <c r="OHY374" s="223"/>
      <c r="OHZ374" s="333"/>
      <c r="OIA374" s="333"/>
      <c r="OIB374" s="223"/>
      <c r="OIC374" s="418"/>
      <c r="OID374" s="418"/>
      <c r="OIE374" s="331"/>
      <c r="OIF374" s="332"/>
      <c r="OIG374" s="418"/>
      <c r="OIH374" s="223"/>
      <c r="OII374" s="223"/>
      <c r="OIJ374" s="333"/>
      <c r="OIK374" s="333"/>
      <c r="OIL374" s="223"/>
      <c r="OIM374" s="418"/>
      <c r="OIN374" s="418"/>
      <c r="OIO374" s="331"/>
      <c r="OIP374" s="332"/>
      <c r="OIQ374" s="418"/>
      <c r="OIR374" s="223"/>
      <c r="OIS374" s="223"/>
      <c r="OIT374" s="333"/>
      <c r="OIU374" s="333"/>
      <c r="OIV374" s="223"/>
      <c r="OIW374" s="418"/>
      <c r="OIX374" s="418"/>
      <c r="OIY374" s="331"/>
      <c r="OIZ374" s="332"/>
      <c r="OJA374" s="418"/>
      <c r="OJB374" s="223"/>
      <c r="OJC374" s="223"/>
      <c r="OJD374" s="333"/>
      <c r="OJE374" s="333"/>
      <c r="OJF374" s="223"/>
      <c r="OJG374" s="418"/>
      <c r="OJH374" s="418"/>
      <c r="OJI374" s="331"/>
      <c r="OJJ374" s="332"/>
      <c r="OJK374" s="418"/>
      <c r="OJL374" s="223"/>
      <c r="OJM374" s="223"/>
      <c r="OJN374" s="333"/>
      <c r="OJO374" s="333"/>
      <c r="OJP374" s="223"/>
      <c r="OJQ374" s="418"/>
      <c r="OJR374" s="418"/>
      <c r="OJS374" s="331"/>
      <c r="OJT374" s="332"/>
      <c r="OJU374" s="418"/>
      <c r="OJV374" s="223"/>
      <c r="OJW374" s="223"/>
      <c r="OJX374" s="333"/>
      <c r="OJY374" s="333"/>
      <c r="OJZ374" s="223"/>
      <c r="OKA374" s="418"/>
      <c r="OKB374" s="418"/>
      <c r="OKC374" s="331"/>
      <c r="OKD374" s="332"/>
      <c r="OKE374" s="418"/>
      <c r="OKF374" s="223"/>
      <c r="OKG374" s="223"/>
      <c r="OKH374" s="333"/>
      <c r="OKI374" s="333"/>
      <c r="OKJ374" s="223"/>
      <c r="OKK374" s="418"/>
      <c r="OKL374" s="418"/>
      <c r="OKM374" s="331"/>
      <c r="OKN374" s="332"/>
      <c r="OKO374" s="418"/>
      <c r="OKP374" s="223"/>
      <c r="OKQ374" s="223"/>
      <c r="OKR374" s="333"/>
      <c r="OKS374" s="333"/>
      <c r="OKT374" s="223"/>
      <c r="OKU374" s="418"/>
      <c r="OKV374" s="418"/>
      <c r="OKW374" s="331"/>
      <c r="OKX374" s="332"/>
      <c r="OKY374" s="418"/>
      <c r="OKZ374" s="223"/>
      <c r="OLA374" s="223"/>
      <c r="OLB374" s="333"/>
      <c r="OLC374" s="333"/>
      <c r="OLD374" s="223"/>
      <c r="OLE374" s="418"/>
      <c r="OLF374" s="418"/>
      <c r="OLG374" s="331"/>
      <c r="OLH374" s="332"/>
      <c r="OLI374" s="418"/>
      <c r="OLJ374" s="223"/>
      <c r="OLK374" s="223"/>
      <c r="OLL374" s="333"/>
      <c r="OLM374" s="333"/>
      <c r="OLN374" s="223"/>
      <c r="OLO374" s="418"/>
      <c r="OLP374" s="418"/>
      <c r="OLQ374" s="331"/>
      <c r="OLR374" s="332"/>
      <c r="OLS374" s="418"/>
      <c r="OLT374" s="223"/>
      <c r="OLU374" s="223"/>
      <c r="OLV374" s="333"/>
      <c r="OLW374" s="333"/>
      <c r="OLX374" s="223"/>
      <c r="OLY374" s="418"/>
      <c r="OLZ374" s="418"/>
      <c r="OMA374" s="331"/>
      <c r="OMB374" s="332"/>
      <c r="OMC374" s="418"/>
      <c r="OMD374" s="223"/>
      <c r="OME374" s="223"/>
      <c r="OMF374" s="333"/>
      <c r="OMG374" s="333"/>
      <c r="OMH374" s="223"/>
      <c r="OMI374" s="418"/>
      <c r="OMJ374" s="418"/>
      <c r="OMK374" s="331"/>
      <c r="OML374" s="332"/>
      <c r="OMM374" s="418"/>
      <c r="OMN374" s="223"/>
      <c r="OMO374" s="223"/>
      <c r="OMP374" s="333"/>
      <c r="OMQ374" s="333"/>
      <c r="OMR374" s="223"/>
      <c r="OMS374" s="418"/>
      <c r="OMT374" s="418"/>
      <c r="OMU374" s="331"/>
      <c r="OMV374" s="332"/>
      <c r="OMW374" s="418"/>
      <c r="OMX374" s="223"/>
      <c r="OMY374" s="223"/>
      <c r="OMZ374" s="333"/>
      <c r="ONA374" s="333"/>
      <c r="ONB374" s="223"/>
      <c r="ONC374" s="418"/>
      <c r="OND374" s="418"/>
      <c r="ONE374" s="331"/>
      <c r="ONF374" s="332"/>
      <c r="ONG374" s="418"/>
      <c r="ONH374" s="223"/>
      <c r="ONI374" s="223"/>
      <c r="ONJ374" s="333"/>
      <c r="ONK374" s="333"/>
      <c r="ONL374" s="223"/>
      <c r="ONM374" s="418"/>
      <c r="ONN374" s="418"/>
      <c r="ONO374" s="331"/>
      <c r="ONP374" s="332"/>
      <c r="ONQ374" s="418"/>
      <c r="ONR374" s="223"/>
      <c r="ONS374" s="223"/>
      <c r="ONT374" s="333"/>
      <c r="ONU374" s="333"/>
      <c r="ONV374" s="223"/>
      <c r="ONW374" s="418"/>
      <c r="ONX374" s="418"/>
      <c r="ONY374" s="331"/>
      <c r="ONZ374" s="332"/>
      <c r="OOA374" s="418"/>
      <c r="OOB374" s="223"/>
      <c r="OOC374" s="223"/>
      <c r="OOD374" s="333"/>
      <c r="OOE374" s="333"/>
      <c r="OOF374" s="223"/>
      <c r="OOG374" s="418"/>
      <c r="OOH374" s="418"/>
      <c r="OOI374" s="331"/>
      <c r="OOJ374" s="332"/>
      <c r="OOK374" s="418"/>
      <c r="OOL374" s="223"/>
      <c r="OOM374" s="223"/>
      <c r="OON374" s="333"/>
      <c r="OOO374" s="333"/>
      <c r="OOP374" s="223"/>
      <c r="OOQ374" s="418"/>
      <c r="OOR374" s="418"/>
      <c r="OOS374" s="331"/>
      <c r="OOT374" s="332"/>
      <c r="OOU374" s="418"/>
      <c r="OOV374" s="223"/>
      <c r="OOW374" s="223"/>
      <c r="OOX374" s="333"/>
      <c r="OOY374" s="333"/>
      <c r="OOZ374" s="223"/>
      <c r="OPA374" s="418"/>
      <c r="OPB374" s="418"/>
      <c r="OPC374" s="331"/>
      <c r="OPD374" s="332"/>
      <c r="OPE374" s="418"/>
      <c r="OPF374" s="223"/>
      <c r="OPG374" s="223"/>
      <c r="OPH374" s="333"/>
      <c r="OPI374" s="333"/>
      <c r="OPJ374" s="223"/>
      <c r="OPK374" s="418"/>
      <c r="OPL374" s="418"/>
      <c r="OPM374" s="331"/>
      <c r="OPN374" s="332"/>
      <c r="OPO374" s="418"/>
      <c r="OPP374" s="223"/>
      <c r="OPQ374" s="223"/>
      <c r="OPR374" s="333"/>
      <c r="OPS374" s="333"/>
      <c r="OPT374" s="223"/>
      <c r="OPU374" s="418"/>
      <c r="OPV374" s="418"/>
      <c r="OPW374" s="331"/>
      <c r="OPX374" s="332"/>
      <c r="OPY374" s="418"/>
      <c r="OPZ374" s="223"/>
      <c r="OQA374" s="223"/>
      <c r="OQB374" s="333"/>
      <c r="OQC374" s="333"/>
      <c r="OQD374" s="223"/>
      <c r="OQE374" s="418"/>
      <c r="OQF374" s="418"/>
      <c r="OQG374" s="331"/>
      <c r="OQH374" s="332"/>
      <c r="OQI374" s="418"/>
      <c r="OQJ374" s="223"/>
      <c r="OQK374" s="223"/>
      <c r="OQL374" s="333"/>
      <c r="OQM374" s="333"/>
      <c r="OQN374" s="223"/>
      <c r="OQO374" s="418"/>
      <c r="OQP374" s="418"/>
      <c r="OQQ374" s="331"/>
      <c r="OQR374" s="332"/>
      <c r="OQS374" s="418"/>
      <c r="OQT374" s="223"/>
      <c r="OQU374" s="223"/>
      <c r="OQV374" s="333"/>
      <c r="OQW374" s="333"/>
      <c r="OQX374" s="223"/>
      <c r="OQY374" s="418"/>
      <c r="OQZ374" s="418"/>
      <c r="ORA374" s="331"/>
      <c r="ORB374" s="332"/>
      <c r="ORC374" s="418"/>
      <c r="ORD374" s="223"/>
      <c r="ORE374" s="223"/>
      <c r="ORF374" s="333"/>
      <c r="ORG374" s="333"/>
      <c r="ORH374" s="223"/>
      <c r="ORI374" s="418"/>
      <c r="ORJ374" s="418"/>
      <c r="ORK374" s="331"/>
      <c r="ORL374" s="332"/>
      <c r="ORM374" s="418"/>
      <c r="ORN374" s="223"/>
      <c r="ORO374" s="223"/>
      <c r="ORP374" s="333"/>
      <c r="ORQ374" s="333"/>
      <c r="ORR374" s="223"/>
      <c r="ORS374" s="418"/>
      <c r="ORT374" s="418"/>
      <c r="ORU374" s="331"/>
      <c r="ORV374" s="332"/>
      <c r="ORW374" s="418"/>
      <c r="ORX374" s="223"/>
      <c r="ORY374" s="223"/>
      <c r="ORZ374" s="333"/>
      <c r="OSA374" s="333"/>
      <c r="OSB374" s="223"/>
      <c r="OSC374" s="418"/>
      <c r="OSD374" s="418"/>
      <c r="OSE374" s="331"/>
      <c r="OSF374" s="332"/>
      <c r="OSG374" s="418"/>
      <c r="OSH374" s="223"/>
      <c r="OSI374" s="223"/>
      <c r="OSJ374" s="333"/>
      <c r="OSK374" s="333"/>
      <c r="OSL374" s="223"/>
      <c r="OSM374" s="418"/>
      <c r="OSN374" s="418"/>
      <c r="OSO374" s="331"/>
      <c r="OSP374" s="332"/>
      <c r="OSQ374" s="418"/>
      <c r="OSR374" s="223"/>
      <c r="OSS374" s="223"/>
      <c r="OST374" s="333"/>
      <c r="OSU374" s="333"/>
      <c r="OSV374" s="223"/>
      <c r="OSW374" s="418"/>
      <c r="OSX374" s="418"/>
      <c r="OSY374" s="331"/>
      <c r="OSZ374" s="332"/>
      <c r="OTA374" s="418"/>
      <c r="OTB374" s="223"/>
      <c r="OTC374" s="223"/>
      <c r="OTD374" s="333"/>
      <c r="OTE374" s="333"/>
      <c r="OTF374" s="223"/>
      <c r="OTG374" s="418"/>
      <c r="OTH374" s="418"/>
      <c r="OTI374" s="331"/>
      <c r="OTJ374" s="332"/>
      <c r="OTK374" s="418"/>
      <c r="OTL374" s="223"/>
      <c r="OTM374" s="223"/>
      <c r="OTN374" s="333"/>
      <c r="OTO374" s="333"/>
      <c r="OTP374" s="223"/>
      <c r="OTQ374" s="418"/>
      <c r="OTR374" s="418"/>
      <c r="OTS374" s="331"/>
      <c r="OTT374" s="332"/>
      <c r="OTU374" s="418"/>
      <c r="OTV374" s="223"/>
      <c r="OTW374" s="223"/>
      <c r="OTX374" s="333"/>
      <c r="OTY374" s="333"/>
      <c r="OTZ374" s="223"/>
      <c r="OUA374" s="418"/>
      <c r="OUB374" s="418"/>
      <c r="OUC374" s="331"/>
      <c r="OUD374" s="332"/>
      <c r="OUE374" s="418"/>
      <c r="OUF374" s="223"/>
      <c r="OUG374" s="223"/>
      <c r="OUH374" s="333"/>
      <c r="OUI374" s="333"/>
      <c r="OUJ374" s="223"/>
      <c r="OUK374" s="418"/>
      <c r="OUL374" s="418"/>
      <c r="OUM374" s="331"/>
      <c r="OUN374" s="332"/>
      <c r="OUO374" s="418"/>
      <c r="OUP374" s="223"/>
      <c r="OUQ374" s="223"/>
      <c r="OUR374" s="333"/>
      <c r="OUS374" s="333"/>
      <c r="OUT374" s="223"/>
      <c r="OUU374" s="418"/>
      <c r="OUV374" s="418"/>
      <c r="OUW374" s="331"/>
      <c r="OUX374" s="332"/>
      <c r="OUY374" s="418"/>
      <c r="OUZ374" s="223"/>
      <c r="OVA374" s="223"/>
      <c r="OVB374" s="333"/>
      <c r="OVC374" s="333"/>
      <c r="OVD374" s="223"/>
      <c r="OVE374" s="418"/>
      <c r="OVF374" s="418"/>
      <c r="OVG374" s="331"/>
      <c r="OVH374" s="332"/>
      <c r="OVI374" s="418"/>
      <c r="OVJ374" s="223"/>
      <c r="OVK374" s="223"/>
      <c r="OVL374" s="333"/>
      <c r="OVM374" s="333"/>
      <c r="OVN374" s="223"/>
      <c r="OVO374" s="418"/>
      <c r="OVP374" s="418"/>
      <c r="OVQ374" s="331"/>
      <c r="OVR374" s="332"/>
      <c r="OVS374" s="418"/>
      <c r="OVT374" s="223"/>
      <c r="OVU374" s="223"/>
      <c r="OVV374" s="333"/>
      <c r="OVW374" s="333"/>
      <c r="OVX374" s="223"/>
      <c r="OVY374" s="418"/>
      <c r="OVZ374" s="418"/>
      <c r="OWA374" s="331"/>
      <c r="OWB374" s="332"/>
      <c r="OWC374" s="418"/>
      <c r="OWD374" s="223"/>
      <c r="OWE374" s="223"/>
      <c r="OWF374" s="333"/>
      <c r="OWG374" s="333"/>
      <c r="OWH374" s="223"/>
      <c r="OWI374" s="418"/>
      <c r="OWJ374" s="418"/>
      <c r="OWK374" s="331"/>
      <c r="OWL374" s="332"/>
      <c r="OWM374" s="418"/>
      <c r="OWN374" s="223"/>
      <c r="OWO374" s="223"/>
      <c r="OWP374" s="333"/>
      <c r="OWQ374" s="333"/>
      <c r="OWR374" s="223"/>
      <c r="OWS374" s="418"/>
      <c r="OWT374" s="418"/>
      <c r="OWU374" s="331"/>
      <c r="OWV374" s="332"/>
      <c r="OWW374" s="418"/>
      <c r="OWX374" s="223"/>
      <c r="OWY374" s="223"/>
      <c r="OWZ374" s="333"/>
      <c r="OXA374" s="333"/>
      <c r="OXB374" s="223"/>
      <c r="OXC374" s="418"/>
      <c r="OXD374" s="418"/>
      <c r="OXE374" s="331"/>
      <c r="OXF374" s="332"/>
      <c r="OXG374" s="418"/>
      <c r="OXH374" s="223"/>
      <c r="OXI374" s="223"/>
      <c r="OXJ374" s="333"/>
      <c r="OXK374" s="333"/>
      <c r="OXL374" s="223"/>
      <c r="OXM374" s="418"/>
      <c r="OXN374" s="418"/>
      <c r="OXO374" s="331"/>
      <c r="OXP374" s="332"/>
      <c r="OXQ374" s="418"/>
      <c r="OXR374" s="223"/>
      <c r="OXS374" s="223"/>
      <c r="OXT374" s="333"/>
      <c r="OXU374" s="333"/>
      <c r="OXV374" s="223"/>
      <c r="OXW374" s="418"/>
      <c r="OXX374" s="418"/>
      <c r="OXY374" s="331"/>
      <c r="OXZ374" s="332"/>
      <c r="OYA374" s="418"/>
      <c r="OYB374" s="223"/>
      <c r="OYC374" s="223"/>
      <c r="OYD374" s="333"/>
      <c r="OYE374" s="333"/>
      <c r="OYF374" s="223"/>
      <c r="OYG374" s="418"/>
      <c r="OYH374" s="418"/>
      <c r="OYI374" s="331"/>
      <c r="OYJ374" s="332"/>
      <c r="OYK374" s="418"/>
      <c r="OYL374" s="223"/>
      <c r="OYM374" s="223"/>
      <c r="OYN374" s="333"/>
      <c r="OYO374" s="333"/>
      <c r="OYP374" s="223"/>
      <c r="OYQ374" s="418"/>
      <c r="OYR374" s="418"/>
      <c r="OYS374" s="331"/>
      <c r="OYT374" s="332"/>
      <c r="OYU374" s="418"/>
      <c r="OYV374" s="223"/>
      <c r="OYW374" s="223"/>
      <c r="OYX374" s="333"/>
      <c r="OYY374" s="333"/>
      <c r="OYZ374" s="223"/>
      <c r="OZA374" s="418"/>
      <c r="OZB374" s="418"/>
      <c r="OZC374" s="331"/>
      <c r="OZD374" s="332"/>
      <c r="OZE374" s="418"/>
      <c r="OZF374" s="223"/>
      <c r="OZG374" s="223"/>
      <c r="OZH374" s="333"/>
      <c r="OZI374" s="333"/>
      <c r="OZJ374" s="223"/>
      <c r="OZK374" s="418"/>
      <c r="OZL374" s="418"/>
      <c r="OZM374" s="331"/>
      <c r="OZN374" s="332"/>
      <c r="OZO374" s="418"/>
      <c r="OZP374" s="223"/>
      <c r="OZQ374" s="223"/>
      <c r="OZR374" s="333"/>
      <c r="OZS374" s="333"/>
      <c r="OZT374" s="223"/>
      <c r="OZU374" s="418"/>
      <c r="OZV374" s="418"/>
      <c r="OZW374" s="331"/>
      <c r="OZX374" s="332"/>
      <c r="OZY374" s="418"/>
      <c r="OZZ374" s="223"/>
      <c r="PAA374" s="223"/>
      <c r="PAB374" s="333"/>
      <c r="PAC374" s="333"/>
      <c r="PAD374" s="223"/>
      <c r="PAE374" s="418"/>
      <c r="PAF374" s="418"/>
      <c r="PAG374" s="331"/>
      <c r="PAH374" s="332"/>
      <c r="PAI374" s="418"/>
      <c r="PAJ374" s="223"/>
      <c r="PAK374" s="223"/>
      <c r="PAL374" s="333"/>
      <c r="PAM374" s="333"/>
      <c r="PAN374" s="223"/>
      <c r="PAO374" s="418"/>
      <c r="PAP374" s="418"/>
      <c r="PAQ374" s="331"/>
      <c r="PAR374" s="332"/>
      <c r="PAS374" s="418"/>
      <c r="PAT374" s="223"/>
      <c r="PAU374" s="223"/>
      <c r="PAV374" s="333"/>
      <c r="PAW374" s="333"/>
      <c r="PAX374" s="223"/>
      <c r="PAY374" s="418"/>
      <c r="PAZ374" s="418"/>
      <c r="PBA374" s="331"/>
      <c r="PBB374" s="332"/>
      <c r="PBC374" s="418"/>
      <c r="PBD374" s="223"/>
      <c r="PBE374" s="223"/>
      <c r="PBF374" s="333"/>
      <c r="PBG374" s="333"/>
      <c r="PBH374" s="223"/>
      <c r="PBI374" s="418"/>
      <c r="PBJ374" s="418"/>
      <c r="PBK374" s="331"/>
      <c r="PBL374" s="332"/>
      <c r="PBM374" s="418"/>
      <c r="PBN374" s="223"/>
      <c r="PBO374" s="223"/>
      <c r="PBP374" s="333"/>
      <c r="PBQ374" s="333"/>
      <c r="PBR374" s="223"/>
      <c r="PBS374" s="418"/>
      <c r="PBT374" s="418"/>
      <c r="PBU374" s="331"/>
      <c r="PBV374" s="332"/>
      <c r="PBW374" s="418"/>
      <c r="PBX374" s="223"/>
      <c r="PBY374" s="223"/>
      <c r="PBZ374" s="333"/>
      <c r="PCA374" s="333"/>
      <c r="PCB374" s="223"/>
      <c r="PCC374" s="418"/>
      <c r="PCD374" s="418"/>
      <c r="PCE374" s="331"/>
      <c r="PCF374" s="332"/>
      <c r="PCG374" s="418"/>
      <c r="PCH374" s="223"/>
      <c r="PCI374" s="223"/>
      <c r="PCJ374" s="333"/>
      <c r="PCK374" s="333"/>
      <c r="PCL374" s="223"/>
      <c r="PCM374" s="418"/>
      <c r="PCN374" s="418"/>
      <c r="PCO374" s="331"/>
      <c r="PCP374" s="332"/>
      <c r="PCQ374" s="418"/>
      <c r="PCR374" s="223"/>
      <c r="PCS374" s="223"/>
      <c r="PCT374" s="333"/>
      <c r="PCU374" s="333"/>
      <c r="PCV374" s="223"/>
      <c r="PCW374" s="418"/>
      <c r="PCX374" s="418"/>
      <c r="PCY374" s="331"/>
      <c r="PCZ374" s="332"/>
      <c r="PDA374" s="418"/>
      <c r="PDB374" s="223"/>
      <c r="PDC374" s="223"/>
      <c r="PDD374" s="333"/>
      <c r="PDE374" s="333"/>
      <c r="PDF374" s="223"/>
      <c r="PDG374" s="418"/>
      <c r="PDH374" s="418"/>
      <c r="PDI374" s="331"/>
      <c r="PDJ374" s="332"/>
      <c r="PDK374" s="418"/>
      <c r="PDL374" s="223"/>
      <c r="PDM374" s="223"/>
      <c r="PDN374" s="333"/>
      <c r="PDO374" s="333"/>
      <c r="PDP374" s="223"/>
      <c r="PDQ374" s="418"/>
      <c r="PDR374" s="418"/>
      <c r="PDS374" s="331"/>
      <c r="PDT374" s="332"/>
      <c r="PDU374" s="418"/>
      <c r="PDV374" s="223"/>
      <c r="PDW374" s="223"/>
      <c r="PDX374" s="333"/>
      <c r="PDY374" s="333"/>
      <c r="PDZ374" s="223"/>
      <c r="PEA374" s="418"/>
      <c r="PEB374" s="418"/>
      <c r="PEC374" s="331"/>
      <c r="PED374" s="332"/>
      <c r="PEE374" s="418"/>
      <c r="PEF374" s="223"/>
      <c r="PEG374" s="223"/>
      <c r="PEH374" s="333"/>
      <c r="PEI374" s="333"/>
      <c r="PEJ374" s="223"/>
      <c r="PEK374" s="418"/>
      <c r="PEL374" s="418"/>
      <c r="PEM374" s="331"/>
      <c r="PEN374" s="332"/>
      <c r="PEO374" s="418"/>
      <c r="PEP374" s="223"/>
      <c r="PEQ374" s="223"/>
      <c r="PER374" s="333"/>
      <c r="PES374" s="333"/>
      <c r="PET374" s="223"/>
      <c r="PEU374" s="418"/>
      <c r="PEV374" s="418"/>
      <c r="PEW374" s="331"/>
      <c r="PEX374" s="332"/>
      <c r="PEY374" s="418"/>
      <c r="PEZ374" s="223"/>
      <c r="PFA374" s="223"/>
      <c r="PFB374" s="333"/>
      <c r="PFC374" s="333"/>
      <c r="PFD374" s="223"/>
      <c r="PFE374" s="418"/>
      <c r="PFF374" s="418"/>
      <c r="PFG374" s="331"/>
      <c r="PFH374" s="332"/>
      <c r="PFI374" s="418"/>
      <c r="PFJ374" s="223"/>
      <c r="PFK374" s="223"/>
      <c r="PFL374" s="333"/>
      <c r="PFM374" s="333"/>
      <c r="PFN374" s="223"/>
      <c r="PFO374" s="418"/>
      <c r="PFP374" s="418"/>
      <c r="PFQ374" s="331"/>
      <c r="PFR374" s="332"/>
      <c r="PFS374" s="418"/>
      <c r="PFT374" s="223"/>
      <c r="PFU374" s="223"/>
      <c r="PFV374" s="333"/>
      <c r="PFW374" s="333"/>
      <c r="PFX374" s="223"/>
      <c r="PFY374" s="418"/>
      <c r="PFZ374" s="418"/>
      <c r="PGA374" s="331"/>
      <c r="PGB374" s="332"/>
      <c r="PGC374" s="418"/>
      <c r="PGD374" s="223"/>
      <c r="PGE374" s="223"/>
      <c r="PGF374" s="333"/>
      <c r="PGG374" s="333"/>
      <c r="PGH374" s="223"/>
      <c r="PGI374" s="418"/>
      <c r="PGJ374" s="418"/>
      <c r="PGK374" s="331"/>
      <c r="PGL374" s="332"/>
      <c r="PGM374" s="418"/>
      <c r="PGN374" s="223"/>
      <c r="PGO374" s="223"/>
      <c r="PGP374" s="333"/>
      <c r="PGQ374" s="333"/>
      <c r="PGR374" s="223"/>
      <c r="PGS374" s="418"/>
      <c r="PGT374" s="418"/>
      <c r="PGU374" s="331"/>
      <c r="PGV374" s="332"/>
      <c r="PGW374" s="418"/>
      <c r="PGX374" s="223"/>
      <c r="PGY374" s="223"/>
      <c r="PGZ374" s="333"/>
      <c r="PHA374" s="333"/>
      <c r="PHB374" s="223"/>
      <c r="PHC374" s="418"/>
      <c r="PHD374" s="418"/>
      <c r="PHE374" s="331"/>
      <c r="PHF374" s="332"/>
      <c r="PHG374" s="418"/>
      <c r="PHH374" s="223"/>
      <c r="PHI374" s="223"/>
      <c r="PHJ374" s="333"/>
      <c r="PHK374" s="333"/>
      <c r="PHL374" s="223"/>
      <c r="PHM374" s="418"/>
      <c r="PHN374" s="418"/>
      <c r="PHO374" s="331"/>
      <c r="PHP374" s="332"/>
      <c r="PHQ374" s="418"/>
      <c r="PHR374" s="223"/>
      <c r="PHS374" s="223"/>
      <c r="PHT374" s="333"/>
      <c r="PHU374" s="333"/>
      <c r="PHV374" s="223"/>
      <c r="PHW374" s="418"/>
      <c r="PHX374" s="418"/>
      <c r="PHY374" s="331"/>
      <c r="PHZ374" s="332"/>
      <c r="PIA374" s="418"/>
      <c r="PIB374" s="223"/>
      <c r="PIC374" s="223"/>
      <c r="PID374" s="333"/>
      <c r="PIE374" s="333"/>
      <c r="PIF374" s="223"/>
      <c r="PIG374" s="418"/>
      <c r="PIH374" s="418"/>
      <c r="PII374" s="331"/>
      <c r="PIJ374" s="332"/>
      <c r="PIK374" s="418"/>
      <c r="PIL374" s="223"/>
      <c r="PIM374" s="223"/>
      <c r="PIN374" s="333"/>
      <c r="PIO374" s="333"/>
      <c r="PIP374" s="223"/>
      <c r="PIQ374" s="418"/>
      <c r="PIR374" s="418"/>
      <c r="PIS374" s="331"/>
      <c r="PIT374" s="332"/>
      <c r="PIU374" s="418"/>
      <c r="PIV374" s="223"/>
      <c r="PIW374" s="223"/>
      <c r="PIX374" s="333"/>
      <c r="PIY374" s="333"/>
      <c r="PIZ374" s="223"/>
      <c r="PJA374" s="418"/>
      <c r="PJB374" s="418"/>
      <c r="PJC374" s="331"/>
      <c r="PJD374" s="332"/>
      <c r="PJE374" s="418"/>
      <c r="PJF374" s="223"/>
      <c r="PJG374" s="223"/>
      <c r="PJH374" s="333"/>
      <c r="PJI374" s="333"/>
      <c r="PJJ374" s="223"/>
      <c r="PJK374" s="418"/>
      <c r="PJL374" s="418"/>
      <c r="PJM374" s="331"/>
      <c r="PJN374" s="332"/>
      <c r="PJO374" s="418"/>
      <c r="PJP374" s="223"/>
      <c r="PJQ374" s="223"/>
      <c r="PJR374" s="333"/>
      <c r="PJS374" s="333"/>
      <c r="PJT374" s="223"/>
      <c r="PJU374" s="418"/>
      <c r="PJV374" s="418"/>
      <c r="PJW374" s="331"/>
      <c r="PJX374" s="332"/>
      <c r="PJY374" s="418"/>
      <c r="PJZ374" s="223"/>
      <c r="PKA374" s="223"/>
      <c r="PKB374" s="333"/>
      <c r="PKC374" s="333"/>
      <c r="PKD374" s="223"/>
      <c r="PKE374" s="418"/>
      <c r="PKF374" s="418"/>
      <c r="PKG374" s="331"/>
      <c r="PKH374" s="332"/>
      <c r="PKI374" s="418"/>
      <c r="PKJ374" s="223"/>
      <c r="PKK374" s="223"/>
      <c r="PKL374" s="333"/>
      <c r="PKM374" s="333"/>
      <c r="PKN374" s="223"/>
      <c r="PKO374" s="418"/>
      <c r="PKP374" s="418"/>
      <c r="PKQ374" s="331"/>
      <c r="PKR374" s="332"/>
      <c r="PKS374" s="418"/>
      <c r="PKT374" s="223"/>
      <c r="PKU374" s="223"/>
      <c r="PKV374" s="333"/>
      <c r="PKW374" s="333"/>
      <c r="PKX374" s="223"/>
      <c r="PKY374" s="418"/>
      <c r="PKZ374" s="418"/>
      <c r="PLA374" s="331"/>
      <c r="PLB374" s="332"/>
      <c r="PLC374" s="418"/>
      <c r="PLD374" s="223"/>
      <c r="PLE374" s="223"/>
      <c r="PLF374" s="333"/>
      <c r="PLG374" s="333"/>
      <c r="PLH374" s="223"/>
      <c r="PLI374" s="418"/>
      <c r="PLJ374" s="418"/>
      <c r="PLK374" s="331"/>
      <c r="PLL374" s="332"/>
      <c r="PLM374" s="418"/>
      <c r="PLN374" s="223"/>
      <c r="PLO374" s="223"/>
      <c r="PLP374" s="333"/>
      <c r="PLQ374" s="333"/>
      <c r="PLR374" s="223"/>
      <c r="PLS374" s="418"/>
      <c r="PLT374" s="418"/>
      <c r="PLU374" s="331"/>
      <c r="PLV374" s="332"/>
      <c r="PLW374" s="418"/>
      <c r="PLX374" s="223"/>
      <c r="PLY374" s="223"/>
      <c r="PLZ374" s="333"/>
      <c r="PMA374" s="333"/>
      <c r="PMB374" s="223"/>
      <c r="PMC374" s="418"/>
      <c r="PMD374" s="418"/>
      <c r="PME374" s="331"/>
      <c r="PMF374" s="332"/>
      <c r="PMG374" s="418"/>
      <c r="PMH374" s="223"/>
      <c r="PMI374" s="223"/>
      <c r="PMJ374" s="333"/>
      <c r="PMK374" s="333"/>
      <c r="PML374" s="223"/>
      <c r="PMM374" s="418"/>
      <c r="PMN374" s="418"/>
      <c r="PMO374" s="331"/>
      <c r="PMP374" s="332"/>
      <c r="PMQ374" s="418"/>
      <c r="PMR374" s="223"/>
      <c r="PMS374" s="223"/>
      <c r="PMT374" s="333"/>
      <c r="PMU374" s="333"/>
      <c r="PMV374" s="223"/>
      <c r="PMW374" s="418"/>
      <c r="PMX374" s="418"/>
      <c r="PMY374" s="331"/>
      <c r="PMZ374" s="332"/>
      <c r="PNA374" s="418"/>
      <c r="PNB374" s="223"/>
      <c r="PNC374" s="223"/>
      <c r="PND374" s="333"/>
      <c r="PNE374" s="333"/>
      <c r="PNF374" s="223"/>
      <c r="PNG374" s="418"/>
      <c r="PNH374" s="418"/>
      <c r="PNI374" s="331"/>
      <c r="PNJ374" s="332"/>
      <c r="PNK374" s="418"/>
      <c r="PNL374" s="223"/>
      <c r="PNM374" s="223"/>
      <c r="PNN374" s="333"/>
      <c r="PNO374" s="333"/>
      <c r="PNP374" s="223"/>
      <c r="PNQ374" s="418"/>
      <c r="PNR374" s="418"/>
      <c r="PNS374" s="331"/>
      <c r="PNT374" s="332"/>
      <c r="PNU374" s="418"/>
      <c r="PNV374" s="223"/>
      <c r="PNW374" s="223"/>
      <c r="PNX374" s="333"/>
      <c r="PNY374" s="333"/>
      <c r="PNZ374" s="223"/>
      <c r="POA374" s="418"/>
      <c r="POB374" s="418"/>
      <c r="POC374" s="331"/>
      <c r="POD374" s="332"/>
      <c r="POE374" s="418"/>
      <c r="POF374" s="223"/>
      <c r="POG374" s="223"/>
      <c r="POH374" s="333"/>
      <c r="POI374" s="333"/>
      <c r="POJ374" s="223"/>
      <c r="POK374" s="418"/>
      <c r="POL374" s="418"/>
      <c r="POM374" s="331"/>
      <c r="PON374" s="332"/>
      <c r="POO374" s="418"/>
      <c r="POP374" s="223"/>
      <c r="POQ374" s="223"/>
      <c r="POR374" s="333"/>
      <c r="POS374" s="333"/>
      <c r="POT374" s="223"/>
      <c r="POU374" s="418"/>
      <c r="POV374" s="418"/>
      <c r="POW374" s="331"/>
      <c r="POX374" s="332"/>
      <c r="POY374" s="418"/>
      <c r="POZ374" s="223"/>
      <c r="PPA374" s="223"/>
      <c r="PPB374" s="333"/>
      <c r="PPC374" s="333"/>
      <c r="PPD374" s="223"/>
      <c r="PPE374" s="418"/>
      <c r="PPF374" s="418"/>
      <c r="PPG374" s="331"/>
      <c r="PPH374" s="332"/>
      <c r="PPI374" s="418"/>
      <c r="PPJ374" s="223"/>
      <c r="PPK374" s="223"/>
      <c r="PPL374" s="333"/>
      <c r="PPM374" s="333"/>
      <c r="PPN374" s="223"/>
      <c r="PPO374" s="418"/>
      <c r="PPP374" s="418"/>
      <c r="PPQ374" s="331"/>
      <c r="PPR374" s="332"/>
      <c r="PPS374" s="418"/>
      <c r="PPT374" s="223"/>
      <c r="PPU374" s="223"/>
      <c r="PPV374" s="333"/>
      <c r="PPW374" s="333"/>
      <c r="PPX374" s="223"/>
      <c r="PPY374" s="418"/>
      <c r="PPZ374" s="418"/>
      <c r="PQA374" s="331"/>
      <c r="PQB374" s="332"/>
      <c r="PQC374" s="418"/>
      <c r="PQD374" s="223"/>
      <c r="PQE374" s="223"/>
      <c r="PQF374" s="333"/>
      <c r="PQG374" s="333"/>
      <c r="PQH374" s="223"/>
      <c r="PQI374" s="418"/>
      <c r="PQJ374" s="418"/>
      <c r="PQK374" s="331"/>
      <c r="PQL374" s="332"/>
      <c r="PQM374" s="418"/>
      <c r="PQN374" s="223"/>
      <c r="PQO374" s="223"/>
      <c r="PQP374" s="333"/>
      <c r="PQQ374" s="333"/>
      <c r="PQR374" s="223"/>
      <c r="PQS374" s="418"/>
      <c r="PQT374" s="418"/>
      <c r="PQU374" s="331"/>
      <c r="PQV374" s="332"/>
      <c r="PQW374" s="418"/>
      <c r="PQX374" s="223"/>
      <c r="PQY374" s="223"/>
      <c r="PQZ374" s="333"/>
      <c r="PRA374" s="333"/>
      <c r="PRB374" s="223"/>
      <c r="PRC374" s="418"/>
      <c r="PRD374" s="418"/>
      <c r="PRE374" s="331"/>
      <c r="PRF374" s="332"/>
      <c r="PRG374" s="418"/>
      <c r="PRH374" s="223"/>
      <c r="PRI374" s="223"/>
      <c r="PRJ374" s="333"/>
      <c r="PRK374" s="333"/>
      <c r="PRL374" s="223"/>
      <c r="PRM374" s="418"/>
      <c r="PRN374" s="418"/>
      <c r="PRO374" s="331"/>
      <c r="PRP374" s="332"/>
      <c r="PRQ374" s="418"/>
      <c r="PRR374" s="223"/>
      <c r="PRS374" s="223"/>
      <c r="PRT374" s="333"/>
      <c r="PRU374" s="333"/>
      <c r="PRV374" s="223"/>
      <c r="PRW374" s="418"/>
      <c r="PRX374" s="418"/>
      <c r="PRY374" s="331"/>
      <c r="PRZ374" s="332"/>
      <c r="PSA374" s="418"/>
      <c r="PSB374" s="223"/>
      <c r="PSC374" s="223"/>
      <c r="PSD374" s="333"/>
      <c r="PSE374" s="333"/>
      <c r="PSF374" s="223"/>
      <c r="PSG374" s="418"/>
      <c r="PSH374" s="418"/>
      <c r="PSI374" s="331"/>
      <c r="PSJ374" s="332"/>
      <c r="PSK374" s="418"/>
      <c r="PSL374" s="223"/>
      <c r="PSM374" s="223"/>
      <c r="PSN374" s="333"/>
      <c r="PSO374" s="333"/>
      <c r="PSP374" s="223"/>
      <c r="PSQ374" s="418"/>
      <c r="PSR374" s="418"/>
      <c r="PSS374" s="331"/>
      <c r="PST374" s="332"/>
      <c r="PSU374" s="418"/>
      <c r="PSV374" s="223"/>
      <c r="PSW374" s="223"/>
      <c r="PSX374" s="333"/>
      <c r="PSY374" s="333"/>
      <c r="PSZ374" s="223"/>
      <c r="PTA374" s="418"/>
      <c r="PTB374" s="418"/>
      <c r="PTC374" s="331"/>
      <c r="PTD374" s="332"/>
      <c r="PTE374" s="418"/>
      <c r="PTF374" s="223"/>
      <c r="PTG374" s="223"/>
      <c r="PTH374" s="333"/>
      <c r="PTI374" s="333"/>
      <c r="PTJ374" s="223"/>
      <c r="PTK374" s="418"/>
      <c r="PTL374" s="418"/>
      <c r="PTM374" s="331"/>
      <c r="PTN374" s="332"/>
      <c r="PTO374" s="418"/>
      <c r="PTP374" s="223"/>
      <c r="PTQ374" s="223"/>
      <c r="PTR374" s="333"/>
      <c r="PTS374" s="333"/>
      <c r="PTT374" s="223"/>
      <c r="PTU374" s="418"/>
      <c r="PTV374" s="418"/>
      <c r="PTW374" s="331"/>
      <c r="PTX374" s="332"/>
      <c r="PTY374" s="418"/>
      <c r="PTZ374" s="223"/>
      <c r="PUA374" s="223"/>
      <c r="PUB374" s="333"/>
      <c r="PUC374" s="333"/>
      <c r="PUD374" s="223"/>
      <c r="PUE374" s="418"/>
      <c r="PUF374" s="418"/>
      <c r="PUG374" s="331"/>
      <c r="PUH374" s="332"/>
      <c r="PUI374" s="418"/>
      <c r="PUJ374" s="223"/>
      <c r="PUK374" s="223"/>
      <c r="PUL374" s="333"/>
      <c r="PUM374" s="333"/>
      <c r="PUN374" s="223"/>
      <c r="PUO374" s="418"/>
      <c r="PUP374" s="418"/>
      <c r="PUQ374" s="331"/>
      <c r="PUR374" s="332"/>
      <c r="PUS374" s="418"/>
      <c r="PUT374" s="223"/>
      <c r="PUU374" s="223"/>
      <c r="PUV374" s="333"/>
      <c r="PUW374" s="333"/>
      <c r="PUX374" s="223"/>
      <c r="PUY374" s="418"/>
      <c r="PUZ374" s="418"/>
      <c r="PVA374" s="331"/>
      <c r="PVB374" s="332"/>
      <c r="PVC374" s="418"/>
      <c r="PVD374" s="223"/>
      <c r="PVE374" s="223"/>
      <c r="PVF374" s="333"/>
      <c r="PVG374" s="333"/>
      <c r="PVH374" s="223"/>
      <c r="PVI374" s="418"/>
      <c r="PVJ374" s="418"/>
      <c r="PVK374" s="331"/>
      <c r="PVL374" s="332"/>
      <c r="PVM374" s="418"/>
      <c r="PVN374" s="223"/>
      <c r="PVO374" s="223"/>
      <c r="PVP374" s="333"/>
      <c r="PVQ374" s="333"/>
      <c r="PVR374" s="223"/>
      <c r="PVS374" s="418"/>
      <c r="PVT374" s="418"/>
      <c r="PVU374" s="331"/>
      <c r="PVV374" s="332"/>
      <c r="PVW374" s="418"/>
      <c r="PVX374" s="223"/>
      <c r="PVY374" s="223"/>
      <c r="PVZ374" s="333"/>
      <c r="PWA374" s="333"/>
      <c r="PWB374" s="223"/>
      <c r="PWC374" s="418"/>
      <c r="PWD374" s="418"/>
      <c r="PWE374" s="331"/>
      <c r="PWF374" s="332"/>
      <c r="PWG374" s="418"/>
      <c r="PWH374" s="223"/>
      <c r="PWI374" s="223"/>
      <c r="PWJ374" s="333"/>
      <c r="PWK374" s="333"/>
      <c r="PWL374" s="223"/>
      <c r="PWM374" s="418"/>
      <c r="PWN374" s="418"/>
      <c r="PWO374" s="331"/>
      <c r="PWP374" s="332"/>
      <c r="PWQ374" s="418"/>
      <c r="PWR374" s="223"/>
      <c r="PWS374" s="223"/>
      <c r="PWT374" s="333"/>
      <c r="PWU374" s="333"/>
      <c r="PWV374" s="223"/>
      <c r="PWW374" s="418"/>
      <c r="PWX374" s="418"/>
      <c r="PWY374" s="331"/>
      <c r="PWZ374" s="332"/>
      <c r="PXA374" s="418"/>
      <c r="PXB374" s="223"/>
      <c r="PXC374" s="223"/>
      <c r="PXD374" s="333"/>
      <c r="PXE374" s="333"/>
      <c r="PXF374" s="223"/>
      <c r="PXG374" s="418"/>
      <c r="PXH374" s="418"/>
      <c r="PXI374" s="331"/>
      <c r="PXJ374" s="332"/>
      <c r="PXK374" s="418"/>
      <c r="PXL374" s="223"/>
      <c r="PXM374" s="223"/>
      <c r="PXN374" s="333"/>
      <c r="PXO374" s="333"/>
      <c r="PXP374" s="223"/>
      <c r="PXQ374" s="418"/>
      <c r="PXR374" s="418"/>
      <c r="PXS374" s="331"/>
      <c r="PXT374" s="332"/>
      <c r="PXU374" s="418"/>
      <c r="PXV374" s="223"/>
      <c r="PXW374" s="223"/>
      <c r="PXX374" s="333"/>
      <c r="PXY374" s="333"/>
      <c r="PXZ374" s="223"/>
      <c r="PYA374" s="418"/>
      <c r="PYB374" s="418"/>
      <c r="PYC374" s="331"/>
      <c r="PYD374" s="332"/>
      <c r="PYE374" s="418"/>
      <c r="PYF374" s="223"/>
      <c r="PYG374" s="223"/>
      <c r="PYH374" s="333"/>
      <c r="PYI374" s="333"/>
      <c r="PYJ374" s="223"/>
      <c r="PYK374" s="418"/>
      <c r="PYL374" s="418"/>
      <c r="PYM374" s="331"/>
      <c r="PYN374" s="332"/>
      <c r="PYO374" s="418"/>
      <c r="PYP374" s="223"/>
      <c r="PYQ374" s="223"/>
      <c r="PYR374" s="333"/>
      <c r="PYS374" s="333"/>
      <c r="PYT374" s="223"/>
      <c r="PYU374" s="418"/>
      <c r="PYV374" s="418"/>
      <c r="PYW374" s="331"/>
      <c r="PYX374" s="332"/>
      <c r="PYY374" s="418"/>
      <c r="PYZ374" s="223"/>
      <c r="PZA374" s="223"/>
      <c r="PZB374" s="333"/>
      <c r="PZC374" s="333"/>
      <c r="PZD374" s="223"/>
      <c r="PZE374" s="418"/>
      <c r="PZF374" s="418"/>
      <c r="PZG374" s="331"/>
      <c r="PZH374" s="332"/>
      <c r="PZI374" s="418"/>
      <c r="PZJ374" s="223"/>
      <c r="PZK374" s="223"/>
      <c r="PZL374" s="333"/>
      <c r="PZM374" s="333"/>
      <c r="PZN374" s="223"/>
      <c r="PZO374" s="418"/>
      <c r="PZP374" s="418"/>
      <c r="PZQ374" s="331"/>
      <c r="PZR374" s="332"/>
      <c r="PZS374" s="418"/>
      <c r="PZT374" s="223"/>
      <c r="PZU374" s="223"/>
      <c r="PZV374" s="333"/>
      <c r="PZW374" s="333"/>
      <c r="PZX374" s="223"/>
      <c r="PZY374" s="418"/>
      <c r="PZZ374" s="418"/>
      <c r="QAA374" s="331"/>
      <c r="QAB374" s="332"/>
      <c r="QAC374" s="418"/>
      <c r="QAD374" s="223"/>
      <c r="QAE374" s="223"/>
      <c r="QAF374" s="333"/>
      <c r="QAG374" s="333"/>
      <c r="QAH374" s="223"/>
      <c r="QAI374" s="418"/>
      <c r="QAJ374" s="418"/>
      <c r="QAK374" s="331"/>
      <c r="QAL374" s="332"/>
      <c r="QAM374" s="418"/>
      <c r="QAN374" s="223"/>
      <c r="QAO374" s="223"/>
      <c r="QAP374" s="333"/>
      <c r="QAQ374" s="333"/>
      <c r="QAR374" s="223"/>
      <c r="QAS374" s="418"/>
      <c r="QAT374" s="418"/>
      <c r="QAU374" s="331"/>
      <c r="QAV374" s="332"/>
      <c r="QAW374" s="418"/>
      <c r="QAX374" s="223"/>
      <c r="QAY374" s="223"/>
      <c r="QAZ374" s="333"/>
      <c r="QBA374" s="333"/>
      <c r="QBB374" s="223"/>
      <c r="QBC374" s="418"/>
      <c r="QBD374" s="418"/>
      <c r="QBE374" s="331"/>
      <c r="QBF374" s="332"/>
      <c r="QBG374" s="418"/>
      <c r="QBH374" s="223"/>
      <c r="QBI374" s="223"/>
      <c r="QBJ374" s="333"/>
      <c r="QBK374" s="333"/>
      <c r="QBL374" s="223"/>
      <c r="QBM374" s="418"/>
      <c r="QBN374" s="418"/>
      <c r="QBO374" s="331"/>
      <c r="QBP374" s="332"/>
      <c r="QBQ374" s="418"/>
      <c r="QBR374" s="223"/>
      <c r="QBS374" s="223"/>
      <c r="QBT374" s="333"/>
      <c r="QBU374" s="333"/>
      <c r="QBV374" s="223"/>
      <c r="QBW374" s="418"/>
      <c r="QBX374" s="418"/>
      <c r="QBY374" s="331"/>
      <c r="QBZ374" s="332"/>
      <c r="QCA374" s="418"/>
      <c r="QCB374" s="223"/>
      <c r="QCC374" s="223"/>
      <c r="QCD374" s="333"/>
      <c r="QCE374" s="333"/>
      <c r="QCF374" s="223"/>
      <c r="QCG374" s="418"/>
      <c r="QCH374" s="418"/>
      <c r="QCI374" s="331"/>
      <c r="QCJ374" s="332"/>
      <c r="QCK374" s="418"/>
      <c r="QCL374" s="223"/>
      <c r="QCM374" s="223"/>
      <c r="QCN374" s="333"/>
      <c r="QCO374" s="333"/>
      <c r="QCP374" s="223"/>
      <c r="QCQ374" s="418"/>
      <c r="QCR374" s="418"/>
      <c r="QCS374" s="331"/>
      <c r="QCT374" s="332"/>
      <c r="QCU374" s="418"/>
      <c r="QCV374" s="223"/>
      <c r="QCW374" s="223"/>
      <c r="QCX374" s="333"/>
      <c r="QCY374" s="333"/>
      <c r="QCZ374" s="223"/>
      <c r="QDA374" s="418"/>
      <c r="QDB374" s="418"/>
      <c r="QDC374" s="331"/>
      <c r="QDD374" s="332"/>
      <c r="QDE374" s="418"/>
      <c r="QDF374" s="223"/>
      <c r="QDG374" s="223"/>
      <c r="QDH374" s="333"/>
      <c r="QDI374" s="333"/>
      <c r="QDJ374" s="223"/>
      <c r="QDK374" s="418"/>
      <c r="QDL374" s="418"/>
      <c r="QDM374" s="331"/>
      <c r="QDN374" s="332"/>
      <c r="QDO374" s="418"/>
      <c r="QDP374" s="223"/>
      <c r="QDQ374" s="223"/>
      <c r="QDR374" s="333"/>
      <c r="QDS374" s="333"/>
      <c r="QDT374" s="223"/>
      <c r="QDU374" s="418"/>
      <c r="QDV374" s="418"/>
      <c r="QDW374" s="331"/>
      <c r="QDX374" s="332"/>
      <c r="QDY374" s="418"/>
      <c r="QDZ374" s="223"/>
      <c r="QEA374" s="223"/>
      <c r="QEB374" s="333"/>
      <c r="QEC374" s="333"/>
      <c r="QED374" s="223"/>
      <c r="QEE374" s="418"/>
      <c r="QEF374" s="418"/>
      <c r="QEG374" s="331"/>
      <c r="QEH374" s="332"/>
      <c r="QEI374" s="418"/>
      <c r="QEJ374" s="223"/>
      <c r="QEK374" s="223"/>
      <c r="QEL374" s="333"/>
      <c r="QEM374" s="333"/>
      <c r="QEN374" s="223"/>
      <c r="QEO374" s="418"/>
      <c r="QEP374" s="418"/>
      <c r="QEQ374" s="331"/>
      <c r="QER374" s="332"/>
      <c r="QES374" s="418"/>
      <c r="QET374" s="223"/>
      <c r="QEU374" s="223"/>
      <c r="QEV374" s="333"/>
      <c r="QEW374" s="333"/>
      <c r="QEX374" s="223"/>
      <c r="QEY374" s="418"/>
      <c r="QEZ374" s="418"/>
      <c r="QFA374" s="331"/>
      <c r="QFB374" s="332"/>
      <c r="QFC374" s="418"/>
      <c r="QFD374" s="223"/>
      <c r="QFE374" s="223"/>
      <c r="QFF374" s="333"/>
      <c r="QFG374" s="333"/>
      <c r="QFH374" s="223"/>
      <c r="QFI374" s="418"/>
      <c r="QFJ374" s="418"/>
      <c r="QFK374" s="331"/>
      <c r="QFL374" s="332"/>
      <c r="QFM374" s="418"/>
      <c r="QFN374" s="223"/>
      <c r="QFO374" s="223"/>
      <c r="QFP374" s="333"/>
      <c r="QFQ374" s="333"/>
      <c r="QFR374" s="223"/>
      <c r="QFS374" s="418"/>
      <c r="QFT374" s="418"/>
      <c r="QFU374" s="331"/>
      <c r="QFV374" s="332"/>
      <c r="QFW374" s="418"/>
      <c r="QFX374" s="223"/>
      <c r="QFY374" s="223"/>
      <c r="QFZ374" s="333"/>
      <c r="QGA374" s="333"/>
      <c r="QGB374" s="223"/>
      <c r="QGC374" s="418"/>
      <c r="QGD374" s="418"/>
      <c r="QGE374" s="331"/>
      <c r="QGF374" s="332"/>
      <c r="QGG374" s="418"/>
      <c r="QGH374" s="223"/>
      <c r="QGI374" s="223"/>
      <c r="QGJ374" s="333"/>
      <c r="QGK374" s="333"/>
      <c r="QGL374" s="223"/>
      <c r="QGM374" s="418"/>
      <c r="QGN374" s="418"/>
      <c r="QGO374" s="331"/>
      <c r="QGP374" s="332"/>
      <c r="QGQ374" s="418"/>
      <c r="QGR374" s="223"/>
      <c r="QGS374" s="223"/>
      <c r="QGT374" s="333"/>
      <c r="QGU374" s="333"/>
      <c r="QGV374" s="223"/>
      <c r="QGW374" s="418"/>
      <c r="QGX374" s="418"/>
      <c r="QGY374" s="331"/>
      <c r="QGZ374" s="332"/>
      <c r="QHA374" s="418"/>
      <c r="QHB374" s="223"/>
      <c r="QHC374" s="223"/>
      <c r="QHD374" s="333"/>
      <c r="QHE374" s="333"/>
      <c r="QHF374" s="223"/>
      <c r="QHG374" s="418"/>
      <c r="QHH374" s="418"/>
      <c r="QHI374" s="331"/>
      <c r="QHJ374" s="332"/>
      <c r="QHK374" s="418"/>
      <c r="QHL374" s="223"/>
      <c r="QHM374" s="223"/>
      <c r="QHN374" s="333"/>
      <c r="QHO374" s="333"/>
      <c r="QHP374" s="223"/>
      <c r="QHQ374" s="418"/>
      <c r="QHR374" s="418"/>
      <c r="QHS374" s="331"/>
      <c r="QHT374" s="332"/>
      <c r="QHU374" s="418"/>
      <c r="QHV374" s="223"/>
      <c r="QHW374" s="223"/>
      <c r="QHX374" s="333"/>
      <c r="QHY374" s="333"/>
      <c r="QHZ374" s="223"/>
      <c r="QIA374" s="418"/>
      <c r="QIB374" s="418"/>
      <c r="QIC374" s="331"/>
      <c r="QID374" s="332"/>
      <c r="QIE374" s="418"/>
      <c r="QIF374" s="223"/>
      <c r="QIG374" s="223"/>
      <c r="QIH374" s="333"/>
      <c r="QII374" s="333"/>
      <c r="QIJ374" s="223"/>
      <c r="QIK374" s="418"/>
      <c r="QIL374" s="418"/>
      <c r="QIM374" s="331"/>
      <c r="QIN374" s="332"/>
      <c r="QIO374" s="418"/>
      <c r="QIP374" s="223"/>
      <c r="QIQ374" s="223"/>
      <c r="QIR374" s="333"/>
      <c r="QIS374" s="333"/>
      <c r="QIT374" s="223"/>
      <c r="QIU374" s="418"/>
      <c r="QIV374" s="418"/>
      <c r="QIW374" s="331"/>
      <c r="QIX374" s="332"/>
      <c r="QIY374" s="418"/>
      <c r="QIZ374" s="223"/>
      <c r="QJA374" s="223"/>
      <c r="QJB374" s="333"/>
      <c r="QJC374" s="333"/>
      <c r="QJD374" s="223"/>
      <c r="QJE374" s="418"/>
      <c r="QJF374" s="418"/>
      <c r="QJG374" s="331"/>
      <c r="QJH374" s="332"/>
      <c r="QJI374" s="418"/>
      <c r="QJJ374" s="223"/>
      <c r="QJK374" s="223"/>
      <c r="QJL374" s="333"/>
      <c r="QJM374" s="333"/>
      <c r="QJN374" s="223"/>
      <c r="QJO374" s="418"/>
      <c r="QJP374" s="418"/>
      <c r="QJQ374" s="331"/>
      <c r="QJR374" s="332"/>
      <c r="QJS374" s="418"/>
      <c r="QJT374" s="223"/>
      <c r="QJU374" s="223"/>
      <c r="QJV374" s="333"/>
      <c r="QJW374" s="333"/>
      <c r="QJX374" s="223"/>
      <c r="QJY374" s="418"/>
      <c r="QJZ374" s="418"/>
      <c r="QKA374" s="331"/>
      <c r="QKB374" s="332"/>
      <c r="QKC374" s="418"/>
      <c r="QKD374" s="223"/>
      <c r="QKE374" s="223"/>
      <c r="QKF374" s="333"/>
      <c r="QKG374" s="333"/>
      <c r="QKH374" s="223"/>
      <c r="QKI374" s="418"/>
      <c r="QKJ374" s="418"/>
      <c r="QKK374" s="331"/>
      <c r="QKL374" s="332"/>
      <c r="QKM374" s="418"/>
      <c r="QKN374" s="223"/>
      <c r="QKO374" s="223"/>
      <c r="QKP374" s="333"/>
      <c r="QKQ374" s="333"/>
      <c r="QKR374" s="223"/>
      <c r="QKS374" s="418"/>
      <c r="QKT374" s="418"/>
      <c r="QKU374" s="331"/>
      <c r="QKV374" s="332"/>
      <c r="QKW374" s="418"/>
      <c r="QKX374" s="223"/>
      <c r="QKY374" s="223"/>
      <c r="QKZ374" s="333"/>
      <c r="QLA374" s="333"/>
      <c r="QLB374" s="223"/>
      <c r="QLC374" s="418"/>
      <c r="QLD374" s="418"/>
      <c r="QLE374" s="331"/>
      <c r="QLF374" s="332"/>
      <c r="QLG374" s="418"/>
      <c r="QLH374" s="223"/>
      <c r="QLI374" s="223"/>
      <c r="QLJ374" s="333"/>
      <c r="QLK374" s="333"/>
      <c r="QLL374" s="223"/>
      <c r="QLM374" s="418"/>
      <c r="QLN374" s="418"/>
      <c r="QLO374" s="331"/>
      <c r="QLP374" s="332"/>
      <c r="QLQ374" s="418"/>
      <c r="QLR374" s="223"/>
      <c r="QLS374" s="223"/>
      <c r="QLT374" s="333"/>
      <c r="QLU374" s="333"/>
      <c r="QLV374" s="223"/>
      <c r="QLW374" s="418"/>
      <c r="QLX374" s="418"/>
      <c r="QLY374" s="331"/>
      <c r="QLZ374" s="332"/>
      <c r="QMA374" s="418"/>
      <c r="QMB374" s="223"/>
      <c r="QMC374" s="223"/>
      <c r="QMD374" s="333"/>
      <c r="QME374" s="333"/>
      <c r="QMF374" s="223"/>
      <c r="QMG374" s="418"/>
      <c r="QMH374" s="418"/>
      <c r="QMI374" s="331"/>
      <c r="QMJ374" s="332"/>
      <c r="QMK374" s="418"/>
      <c r="QML374" s="223"/>
      <c r="QMM374" s="223"/>
      <c r="QMN374" s="333"/>
      <c r="QMO374" s="333"/>
      <c r="QMP374" s="223"/>
      <c r="QMQ374" s="418"/>
      <c r="QMR374" s="418"/>
      <c r="QMS374" s="331"/>
      <c r="QMT374" s="332"/>
      <c r="QMU374" s="418"/>
      <c r="QMV374" s="223"/>
      <c r="QMW374" s="223"/>
      <c r="QMX374" s="333"/>
      <c r="QMY374" s="333"/>
      <c r="QMZ374" s="223"/>
      <c r="QNA374" s="418"/>
      <c r="QNB374" s="418"/>
      <c r="QNC374" s="331"/>
      <c r="QND374" s="332"/>
      <c r="QNE374" s="418"/>
      <c r="QNF374" s="223"/>
      <c r="QNG374" s="223"/>
      <c r="QNH374" s="333"/>
      <c r="QNI374" s="333"/>
      <c r="QNJ374" s="223"/>
      <c r="QNK374" s="418"/>
      <c r="QNL374" s="418"/>
      <c r="QNM374" s="331"/>
      <c r="QNN374" s="332"/>
      <c r="QNO374" s="418"/>
      <c r="QNP374" s="223"/>
      <c r="QNQ374" s="223"/>
      <c r="QNR374" s="333"/>
      <c r="QNS374" s="333"/>
      <c r="QNT374" s="223"/>
      <c r="QNU374" s="418"/>
      <c r="QNV374" s="418"/>
      <c r="QNW374" s="331"/>
      <c r="QNX374" s="332"/>
      <c r="QNY374" s="418"/>
      <c r="QNZ374" s="223"/>
      <c r="QOA374" s="223"/>
      <c r="QOB374" s="333"/>
      <c r="QOC374" s="333"/>
      <c r="QOD374" s="223"/>
      <c r="QOE374" s="418"/>
      <c r="QOF374" s="418"/>
      <c r="QOG374" s="331"/>
      <c r="QOH374" s="332"/>
      <c r="QOI374" s="418"/>
      <c r="QOJ374" s="223"/>
      <c r="QOK374" s="223"/>
      <c r="QOL374" s="333"/>
      <c r="QOM374" s="333"/>
      <c r="QON374" s="223"/>
      <c r="QOO374" s="418"/>
      <c r="QOP374" s="418"/>
      <c r="QOQ374" s="331"/>
      <c r="QOR374" s="332"/>
      <c r="QOS374" s="418"/>
      <c r="QOT374" s="223"/>
      <c r="QOU374" s="223"/>
      <c r="QOV374" s="333"/>
      <c r="QOW374" s="333"/>
      <c r="QOX374" s="223"/>
      <c r="QOY374" s="418"/>
      <c r="QOZ374" s="418"/>
      <c r="QPA374" s="331"/>
      <c r="QPB374" s="332"/>
      <c r="QPC374" s="418"/>
      <c r="QPD374" s="223"/>
      <c r="QPE374" s="223"/>
      <c r="QPF374" s="333"/>
      <c r="QPG374" s="333"/>
      <c r="QPH374" s="223"/>
      <c r="QPI374" s="418"/>
      <c r="QPJ374" s="418"/>
      <c r="QPK374" s="331"/>
      <c r="QPL374" s="332"/>
      <c r="QPM374" s="418"/>
      <c r="QPN374" s="223"/>
      <c r="QPO374" s="223"/>
      <c r="QPP374" s="333"/>
      <c r="QPQ374" s="333"/>
      <c r="QPR374" s="223"/>
      <c r="QPS374" s="418"/>
      <c r="QPT374" s="418"/>
      <c r="QPU374" s="331"/>
      <c r="QPV374" s="332"/>
      <c r="QPW374" s="418"/>
      <c r="QPX374" s="223"/>
      <c r="QPY374" s="223"/>
      <c r="QPZ374" s="333"/>
      <c r="QQA374" s="333"/>
      <c r="QQB374" s="223"/>
      <c r="QQC374" s="418"/>
      <c r="QQD374" s="418"/>
      <c r="QQE374" s="331"/>
      <c r="QQF374" s="332"/>
      <c r="QQG374" s="418"/>
      <c r="QQH374" s="223"/>
      <c r="QQI374" s="223"/>
      <c r="QQJ374" s="333"/>
      <c r="QQK374" s="333"/>
      <c r="QQL374" s="223"/>
      <c r="QQM374" s="418"/>
      <c r="QQN374" s="418"/>
      <c r="QQO374" s="331"/>
      <c r="QQP374" s="332"/>
      <c r="QQQ374" s="418"/>
      <c r="QQR374" s="223"/>
      <c r="QQS374" s="223"/>
      <c r="QQT374" s="333"/>
      <c r="QQU374" s="333"/>
      <c r="QQV374" s="223"/>
      <c r="QQW374" s="418"/>
      <c r="QQX374" s="418"/>
      <c r="QQY374" s="331"/>
      <c r="QQZ374" s="332"/>
      <c r="QRA374" s="418"/>
      <c r="QRB374" s="223"/>
      <c r="QRC374" s="223"/>
      <c r="QRD374" s="333"/>
      <c r="QRE374" s="333"/>
      <c r="QRF374" s="223"/>
      <c r="QRG374" s="418"/>
      <c r="QRH374" s="418"/>
      <c r="QRI374" s="331"/>
      <c r="QRJ374" s="332"/>
      <c r="QRK374" s="418"/>
      <c r="QRL374" s="223"/>
      <c r="QRM374" s="223"/>
      <c r="QRN374" s="333"/>
      <c r="QRO374" s="333"/>
      <c r="QRP374" s="223"/>
      <c r="QRQ374" s="418"/>
      <c r="QRR374" s="418"/>
      <c r="QRS374" s="331"/>
      <c r="QRT374" s="332"/>
      <c r="QRU374" s="418"/>
      <c r="QRV374" s="223"/>
      <c r="QRW374" s="223"/>
      <c r="QRX374" s="333"/>
      <c r="QRY374" s="333"/>
      <c r="QRZ374" s="223"/>
      <c r="QSA374" s="418"/>
      <c r="QSB374" s="418"/>
      <c r="QSC374" s="331"/>
      <c r="QSD374" s="332"/>
      <c r="QSE374" s="418"/>
      <c r="QSF374" s="223"/>
      <c r="QSG374" s="223"/>
      <c r="QSH374" s="333"/>
      <c r="QSI374" s="333"/>
      <c r="QSJ374" s="223"/>
      <c r="QSK374" s="418"/>
      <c r="QSL374" s="418"/>
      <c r="QSM374" s="331"/>
      <c r="QSN374" s="332"/>
      <c r="QSO374" s="418"/>
      <c r="QSP374" s="223"/>
      <c r="QSQ374" s="223"/>
      <c r="QSR374" s="333"/>
      <c r="QSS374" s="333"/>
      <c r="QST374" s="223"/>
      <c r="QSU374" s="418"/>
      <c r="QSV374" s="418"/>
      <c r="QSW374" s="331"/>
      <c r="QSX374" s="332"/>
      <c r="QSY374" s="418"/>
      <c r="QSZ374" s="223"/>
      <c r="QTA374" s="223"/>
      <c r="QTB374" s="333"/>
      <c r="QTC374" s="333"/>
      <c r="QTD374" s="223"/>
      <c r="QTE374" s="418"/>
      <c r="QTF374" s="418"/>
      <c r="QTG374" s="331"/>
      <c r="QTH374" s="332"/>
      <c r="QTI374" s="418"/>
      <c r="QTJ374" s="223"/>
      <c r="QTK374" s="223"/>
      <c r="QTL374" s="333"/>
      <c r="QTM374" s="333"/>
      <c r="QTN374" s="223"/>
      <c r="QTO374" s="418"/>
      <c r="QTP374" s="418"/>
      <c r="QTQ374" s="331"/>
      <c r="QTR374" s="332"/>
      <c r="QTS374" s="418"/>
      <c r="QTT374" s="223"/>
      <c r="QTU374" s="223"/>
      <c r="QTV374" s="333"/>
      <c r="QTW374" s="333"/>
      <c r="QTX374" s="223"/>
      <c r="QTY374" s="418"/>
      <c r="QTZ374" s="418"/>
      <c r="QUA374" s="331"/>
      <c r="QUB374" s="332"/>
      <c r="QUC374" s="418"/>
      <c r="QUD374" s="223"/>
      <c r="QUE374" s="223"/>
      <c r="QUF374" s="333"/>
      <c r="QUG374" s="333"/>
      <c r="QUH374" s="223"/>
      <c r="QUI374" s="418"/>
      <c r="QUJ374" s="418"/>
      <c r="QUK374" s="331"/>
      <c r="QUL374" s="332"/>
      <c r="QUM374" s="418"/>
      <c r="QUN374" s="223"/>
      <c r="QUO374" s="223"/>
      <c r="QUP374" s="333"/>
      <c r="QUQ374" s="333"/>
      <c r="QUR374" s="223"/>
      <c r="QUS374" s="418"/>
      <c r="QUT374" s="418"/>
      <c r="QUU374" s="331"/>
      <c r="QUV374" s="332"/>
      <c r="QUW374" s="418"/>
      <c r="QUX374" s="223"/>
      <c r="QUY374" s="223"/>
      <c r="QUZ374" s="333"/>
      <c r="QVA374" s="333"/>
      <c r="QVB374" s="223"/>
      <c r="QVC374" s="418"/>
      <c r="QVD374" s="418"/>
      <c r="QVE374" s="331"/>
      <c r="QVF374" s="332"/>
      <c r="QVG374" s="418"/>
      <c r="QVH374" s="223"/>
      <c r="QVI374" s="223"/>
      <c r="QVJ374" s="333"/>
      <c r="QVK374" s="333"/>
      <c r="QVL374" s="223"/>
      <c r="QVM374" s="418"/>
      <c r="QVN374" s="418"/>
      <c r="QVO374" s="331"/>
      <c r="QVP374" s="332"/>
      <c r="QVQ374" s="418"/>
      <c r="QVR374" s="223"/>
      <c r="QVS374" s="223"/>
      <c r="QVT374" s="333"/>
      <c r="QVU374" s="333"/>
      <c r="QVV374" s="223"/>
      <c r="QVW374" s="418"/>
      <c r="QVX374" s="418"/>
      <c r="QVY374" s="331"/>
      <c r="QVZ374" s="332"/>
      <c r="QWA374" s="418"/>
      <c r="QWB374" s="223"/>
      <c r="QWC374" s="223"/>
      <c r="QWD374" s="333"/>
      <c r="QWE374" s="333"/>
      <c r="QWF374" s="223"/>
      <c r="QWG374" s="418"/>
      <c r="QWH374" s="418"/>
      <c r="QWI374" s="331"/>
      <c r="QWJ374" s="332"/>
      <c r="QWK374" s="418"/>
      <c r="QWL374" s="223"/>
      <c r="QWM374" s="223"/>
      <c r="QWN374" s="333"/>
      <c r="QWO374" s="333"/>
      <c r="QWP374" s="223"/>
      <c r="QWQ374" s="418"/>
      <c r="QWR374" s="418"/>
      <c r="QWS374" s="331"/>
      <c r="QWT374" s="332"/>
      <c r="QWU374" s="418"/>
      <c r="QWV374" s="223"/>
      <c r="QWW374" s="223"/>
      <c r="QWX374" s="333"/>
      <c r="QWY374" s="333"/>
      <c r="QWZ374" s="223"/>
      <c r="QXA374" s="418"/>
      <c r="QXB374" s="418"/>
      <c r="QXC374" s="331"/>
      <c r="QXD374" s="332"/>
      <c r="QXE374" s="418"/>
      <c r="QXF374" s="223"/>
      <c r="QXG374" s="223"/>
      <c r="QXH374" s="333"/>
      <c r="QXI374" s="333"/>
      <c r="QXJ374" s="223"/>
      <c r="QXK374" s="418"/>
      <c r="QXL374" s="418"/>
      <c r="QXM374" s="331"/>
      <c r="QXN374" s="332"/>
      <c r="QXO374" s="418"/>
      <c r="QXP374" s="223"/>
      <c r="QXQ374" s="223"/>
      <c r="QXR374" s="333"/>
      <c r="QXS374" s="333"/>
      <c r="QXT374" s="223"/>
      <c r="QXU374" s="418"/>
      <c r="QXV374" s="418"/>
      <c r="QXW374" s="331"/>
      <c r="QXX374" s="332"/>
      <c r="QXY374" s="418"/>
      <c r="QXZ374" s="223"/>
      <c r="QYA374" s="223"/>
      <c r="QYB374" s="333"/>
      <c r="QYC374" s="333"/>
      <c r="QYD374" s="223"/>
      <c r="QYE374" s="418"/>
      <c r="QYF374" s="418"/>
      <c r="QYG374" s="331"/>
      <c r="QYH374" s="332"/>
      <c r="QYI374" s="418"/>
      <c r="QYJ374" s="223"/>
      <c r="QYK374" s="223"/>
      <c r="QYL374" s="333"/>
      <c r="QYM374" s="333"/>
      <c r="QYN374" s="223"/>
      <c r="QYO374" s="418"/>
      <c r="QYP374" s="418"/>
      <c r="QYQ374" s="331"/>
      <c r="QYR374" s="332"/>
      <c r="QYS374" s="418"/>
      <c r="QYT374" s="223"/>
      <c r="QYU374" s="223"/>
      <c r="QYV374" s="333"/>
      <c r="QYW374" s="333"/>
      <c r="QYX374" s="223"/>
      <c r="QYY374" s="418"/>
      <c r="QYZ374" s="418"/>
      <c r="QZA374" s="331"/>
      <c r="QZB374" s="332"/>
      <c r="QZC374" s="418"/>
      <c r="QZD374" s="223"/>
      <c r="QZE374" s="223"/>
      <c r="QZF374" s="333"/>
      <c r="QZG374" s="333"/>
      <c r="QZH374" s="223"/>
      <c r="QZI374" s="418"/>
      <c r="QZJ374" s="418"/>
      <c r="QZK374" s="331"/>
      <c r="QZL374" s="332"/>
      <c r="QZM374" s="418"/>
      <c r="QZN374" s="223"/>
      <c r="QZO374" s="223"/>
      <c r="QZP374" s="333"/>
      <c r="QZQ374" s="333"/>
      <c r="QZR374" s="223"/>
      <c r="QZS374" s="418"/>
      <c r="QZT374" s="418"/>
      <c r="QZU374" s="331"/>
      <c r="QZV374" s="332"/>
      <c r="QZW374" s="418"/>
      <c r="QZX374" s="223"/>
      <c r="QZY374" s="223"/>
      <c r="QZZ374" s="333"/>
      <c r="RAA374" s="333"/>
      <c r="RAB374" s="223"/>
      <c r="RAC374" s="418"/>
      <c r="RAD374" s="418"/>
      <c r="RAE374" s="331"/>
      <c r="RAF374" s="332"/>
      <c r="RAG374" s="418"/>
      <c r="RAH374" s="223"/>
      <c r="RAI374" s="223"/>
      <c r="RAJ374" s="333"/>
      <c r="RAK374" s="333"/>
      <c r="RAL374" s="223"/>
      <c r="RAM374" s="418"/>
      <c r="RAN374" s="418"/>
      <c r="RAO374" s="331"/>
      <c r="RAP374" s="332"/>
      <c r="RAQ374" s="418"/>
      <c r="RAR374" s="223"/>
      <c r="RAS374" s="223"/>
      <c r="RAT374" s="333"/>
      <c r="RAU374" s="333"/>
      <c r="RAV374" s="223"/>
      <c r="RAW374" s="418"/>
      <c r="RAX374" s="418"/>
      <c r="RAY374" s="331"/>
      <c r="RAZ374" s="332"/>
      <c r="RBA374" s="418"/>
      <c r="RBB374" s="223"/>
      <c r="RBC374" s="223"/>
      <c r="RBD374" s="333"/>
      <c r="RBE374" s="333"/>
      <c r="RBF374" s="223"/>
      <c r="RBG374" s="418"/>
      <c r="RBH374" s="418"/>
      <c r="RBI374" s="331"/>
      <c r="RBJ374" s="332"/>
      <c r="RBK374" s="418"/>
      <c r="RBL374" s="223"/>
      <c r="RBM374" s="223"/>
      <c r="RBN374" s="333"/>
      <c r="RBO374" s="333"/>
      <c r="RBP374" s="223"/>
      <c r="RBQ374" s="418"/>
      <c r="RBR374" s="418"/>
      <c r="RBS374" s="331"/>
      <c r="RBT374" s="332"/>
      <c r="RBU374" s="418"/>
      <c r="RBV374" s="223"/>
      <c r="RBW374" s="223"/>
      <c r="RBX374" s="333"/>
      <c r="RBY374" s="333"/>
      <c r="RBZ374" s="223"/>
      <c r="RCA374" s="418"/>
      <c r="RCB374" s="418"/>
      <c r="RCC374" s="331"/>
      <c r="RCD374" s="332"/>
      <c r="RCE374" s="418"/>
      <c r="RCF374" s="223"/>
      <c r="RCG374" s="223"/>
      <c r="RCH374" s="333"/>
      <c r="RCI374" s="333"/>
      <c r="RCJ374" s="223"/>
      <c r="RCK374" s="418"/>
      <c r="RCL374" s="418"/>
      <c r="RCM374" s="331"/>
      <c r="RCN374" s="332"/>
      <c r="RCO374" s="418"/>
      <c r="RCP374" s="223"/>
      <c r="RCQ374" s="223"/>
      <c r="RCR374" s="333"/>
      <c r="RCS374" s="333"/>
      <c r="RCT374" s="223"/>
      <c r="RCU374" s="418"/>
      <c r="RCV374" s="418"/>
      <c r="RCW374" s="331"/>
      <c r="RCX374" s="332"/>
      <c r="RCY374" s="418"/>
      <c r="RCZ374" s="223"/>
      <c r="RDA374" s="223"/>
      <c r="RDB374" s="333"/>
      <c r="RDC374" s="333"/>
      <c r="RDD374" s="223"/>
      <c r="RDE374" s="418"/>
      <c r="RDF374" s="418"/>
      <c r="RDG374" s="331"/>
      <c r="RDH374" s="332"/>
      <c r="RDI374" s="418"/>
      <c r="RDJ374" s="223"/>
      <c r="RDK374" s="223"/>
      <c r="RDL374" s="333"/>
      <c r="RDM374" s="333"/>
      <c r="RDN374" s="223"/>
      <c r="RDO374" s="418"/>
      <c r="RDP374" s="418"/>
      <c r="RDQ374" s="331"/>
      <c r="RDR374" s="332"/>
      <c r="RDS374" s="418"/>
      <c r="RDT374" s="223"/>
      <c r="RDU374" s="223"/>
      <c r="RDV374" s="333"/>
      <c r="RDW374" s="333"/>
      <c r="RDX374" s="223"/>
      <c r="RDY374" s="418"/>
      <c r="RDZ374" s="418"/>
      <c r="REA374" s="331"/>
      <c r="REB374" s="332"/>
      <c r="REC374" s="418"/>
      <c r="RED374" s="223"/>
      <c r="REE374" s="223"/>
      <c r="REF374" s="333"/>
      <c r="REG374" s="333"/>
      <c r="REH374" s="223"/>
      <c r="REI374" s="418"/>
      <c r="REJ374" s="418"/>
      <c r="REK374" s="331"/>
      <c r="REL374" s="332"/>
      <c r="REM374" s="418"/>
      <c r="REN374" s="223"/>
      <c r="REO374" s="223"/>
      <c r="REP374" s="333"/>
      <c r="REQ374" s="333"/>
      <c r="RER374" s="223"/>
      <c r="RES374" s="418"/>
      <c r="RET374" s="418"/>
      <c r="REU374" s="331"/>
      <c r="REV374" s="332"/>
      <c r="REW374" s="418"/>
      <c r="REX374" s="223"/>
      <c r="REY374" s="223"/>
      <c r="REZ374" s="333"/>
      <c r="RFA374" s="333"/>
      <c r="RFB374" s="223"/>
      <c r="RFC374" s="418"/>
      <c r="RFD374" s="418"/>
      <c r="RFE374" s="331"/>
      <c r="RFF374" s="332"/>
      <c r="RFG374" s="418"/>
      <c r="RFH374" s="223"/>
      <c r="RFI374" s="223"/>
      <c r="RFJ374" s="333"/>
      <c r="RFK374" s="333"/>
      <c r="RFL374" s="223"/>
      <c r="RFM374" s="418"/>
      <c r="RFN374" s="418"/>
      <c r="RFO374" s="331"/>
      <c r="RFP374" s="332"/>
      <c r="RFQ374" s="418"/>
      <c r="RFR374" s="223"/>
      <c r="RFS374" s="223"/>
      <c r="RFT374" s="333"/>
      <c r="RFU374" s="333"/>
      <c r="RFV374" s="223"/>
      <c r="RFW374" s="418"/>
      <c r="RFX374" s="418"/>
      <c r="RFY374" s="331"/>
      <c r="RFZ374" s="332"/>
      <c r="RGA374" s="418"/>
      <c r="RGB374" s="223"/>
      <c r="RGC374" s="223"/>
      <c r="RGD374" s="333"/>
      <c r="RGE374" s="333"/>
      <c r="RGF374" s="223"/>
      <c r="RGG374" s="418"/>
      <c r="RGH374" s="418"/>
      <c r="RGI374" s="331"/>
      <c r="RGJ374" s="332"/>
      <c r="RGK374" s="418"/>
      <c r="RGL374" s="223"/>
      <c r="RGM374" s="223"/>
      <c r="RGN374" s="333"/>
      <c r="RGO374" s="333"/>
      <c r="RGP374" s="223"/>
      <c r="RGQ374" s="418"/>
      <c r="RGR374" s="418"/>
      <c r="RGS374" s="331"/>
      <c r="RGT374" s="332"/>
      <c r="RGU374" s="418"/>
      <c r="RGV374" s="223"/>
      <c r="RGW374" s="223"/>
      <c r="RGX374" s="333"/>
      <c r="RGY374" s="333"/>
      <c r="RGZ374" s="223"/>
      <c r="RHA374" s="418"/>
      <c r="RHB374" s="418"/>
      <c r="RHC374" s="331"/>
      <c r="RHD374" s="332"/>
      <c r="RHE374" s="418"/>
      <c r="RHF374" s="223"/>
      <c r="RHG374" s="223"/>
      <c r="RHH374" s="333"/>
      <c r="RHI374" s="333"/>
      <c r="RHJ374" s="223"/>
      <c r="RHK374" s="418"/>
      <c r="RHL374" s="418"/>
      <c r="RHM374" s="331"/>
      <c r="RHN374" s="332"/>
      <c r="RHO374" s="418"/>
      <c r="RHP374" s="223"/>
      <c r="RHQ374" s="223"/>
      <c r="RHR374" s="333"/>
      <c r="RHS374" s="333"/>
      <c r="RHT374" s="223"/>
      <c r="RHU374" s="418"/>
      <c r="RHV374" s="418"/>
      <c r="RHW374" s="331"/>
      <c r="RHX374" s="332"/>
      <c r="RHY374" s="418"/>
      <c r="RHZ374" s="223"/>
      <c r="RIA374" s="223"/>
      <c r="RIB374" s="333"/>
      <c r="RIC374" s="333"/>
      <c r="RID374" s="223"/>
      <c r="RIE374" s="418"/>
      <c r="RIF374" s="418"/>
      <c r="RIG374" s="331"/>
      <c r="RIH374" s="332"/>
      <c r="RII374" s="418"/>
      <c r="RIJ374" s="223"/>
      <c r="RIK374" s="223"/>
      <c r="RIL374" s="333"/>
      <c r="RIM374" s="333"/>
      <c r="RIN374" s="223"/>
      <c r="RIO374" s="418"/>
      <c r="RIP374" s="418"/>
      <c r="RIQ374" s="331"/>
      <c r="RIR374" s="332"/>
      <c r="RIS374" s="418"/>
      <c r="RIT374" s="223"/>
      <c r="RIU374" s="223"/>
      <c r="RIV374" s="333"/>
      <c r="RIW374" s="333"/>
      <c r="RIX374" s="223"/>
      <c r="RIY374" s="418"/>
      <c r="RIZ374" s="418"/>
      <c r="RJA374" s="331"/>
      <c r="RJB374" s="332"/>
      <c r="RJC374" s="418"/>
      <c r="RJD374" s="223"/>
      <c r="RJE374" s="223"/>
      <c r="RJF374" s="333"/>
      <c r="RJG374" s="333"/>
      <c r="RJH374" s="223"/>
      <c r="RJI374" s="418"/>
      <c r="RJJ374" s="418"/>
      <c r="RJK374" s="331"/>
      <c r="RJL374" s="332"/>
      <c r="RJM374" s="418"/>
      <c r="RJN374" s="223"/>
      <c r="RJO374" s="223"/>
      <c r="RJP374" s="333"/>
      <c r="RJQ374" s="333"/>
      <c r="RJR374" s="223"/>
      <c r="RJS374" s="418"/>
      <c r="RJT374" s="418"/>
      <c r="RJU374" s="331"/>
      <c r="RJV374" s="332"/>
      <c r="RJW374" s="418"/>
      <c r="RJX374" s="223"/>
      <c r="RJY374" s="223"/>
      <c r="RJZ374" s="333"/>
      <c r="RKA374" s="333"/>
      <c r="RKB374" s="223"/>
      <c r="RKC374" s="418"/>
      <c r="RKD374" s="418"/>
      <c r="RKE374" s="331"/>
      <c r="RKF374" s="332"/>
      <c r="RKG374" s="418"/>
      <c r="RKH374" s="223"/>
      <c r="RKI374" s="223"/>
      <c r="RKJ374" s="333"/>
      <c r="RKK374" s="333"/>
      <c r="RKL374" s="223"/>
      <c r="RKM374" s="418"/>
      <c r="RKN374" s="418"/>
      <c r="RKO374" s="331"/>
      <c r="RKP374" s="332"/>
      <c r="RKQ374" s="418"/>
      <c r="RKR374" s="223"/>
      <c r="RKS374" s="223"/>
      <c r="RKT374" s="333"/>
      <c r="RKU374" s="333"/>
      <c r="RKV374" s="223"/>
      <c r="RKW374" s="418"/>
      <c r="RKX374" s="418"/>
      <c r="RKY374" s="331"/>
      <c r="RKZ374" s="332"/>
      <c r="RLA374" s="418"/>
      <c r="RLB374" s="223"/>
      <c r="RLC374" s="223"/>
      <c r="RLD374" s="333"/>
      <c r="RLE374" s="333"/>
      <c r="RLF374" s="223"/>
      <c r="RLG374" s="418"/>
      <c r="RLH374" s="418"/>
      <c r="RLI374" s="331"/>
      <c r="RLJ374" s="332"/>
      <c r="RLK374" s="418"/>
      <c r="RLL374" s="223"/>
      <c r="RLM374" s="223"/>
      <c r="RLN374" s="333"/>
      <c r="RLO374" s="333"/>
      <c r="RLP374" s="223"/>
      <c r="RLQ374" s="418"/>
      <c r="RLR374" s="418"/>
      <c r="RLS374" s="331"/>
      <c r="RLT374" s="332"/>
      <c r="RLU374" s="418"/>
      <c r="RLV374" s="223"/>
      <c r="RLW374" s="223"/>
      <c r="RLX374" s="333"/>
      <c r="RLY374" s="333"/>
      <c r="RLZ374" s="223"/>
      <c r="RMA374" s="418"/>
      <c r="RMB374" s="418"/>
      <c r="RMC374" s="331"/>
      <c r="RMD374" s="332"/>
      <c r="RME374" s="418"/>
      <c r="RMF374" s="223"/>
      <c r="RMG374" s="223"/>
      <c r="RMH374" s="333"/>
      <c r="RMI374" s="333"/>
      <c r="RMJ374" s="223"/>
      <c r="RMK374" s="418"/>
      <c r="RML374" s="418"/>
      <c r="RMM374" s="331"/>
      <c r="RMN374" s="332"/>
      <c r="RMO374" s="418"/>
      <c r="RMP374" s="223"/>
      <c r="RMQ374" s="223"/>
      <c r="RMR374" s="333"/>
      <c r="RMS374" s="333"/>
      <c r="RMT374" s="223"/>
      <c r="RMU374" s="418"/>
      <c r="RMV374" s="418"/>
      <c r="RMW374" s="331"/>
      <c r="RMX374" s="332"/>
      <c r="RMY374" s="418"/>
      <c r="RMZ374" s="223"/>
      <c r="RNA374" s="223"/>
      <c r="RNB374" s="333"/>
      <c r="RNC374" s="333"/>
      <c r="RND374" s="223"/>
      <c r="RNE374" s="418"/>
      <c r="RNF374" s="418"/>
      <c r="RNG374" s="331"/>
      <c r="RNH374" s="332"/>
      <c r="RNI374" s="418"/>
      <c r="RNJ374" s="223"/>
      <c r="RNK374" s="223"/>
      <c r="RNL374" s="333"/>
      <c r="RNM374" s="333"/>
      <c r="RNN374" s="223"/>
      <c r="RNO374" s="418"/>
      <c r="RNP374" s="418"/>
      <c r="RNQ374" s="331"/>
      <c r="RNR374" s="332"/>
      <c r="RNS374" s="418"/>
      <c r="RNT374" s="223"/>
      <c r="RNU374" s="223"/>
      <c r="RNV374" s="333"/>
      <c r="RNW374" s="333"/>
      <c r="RNX374" s="223"/>
      <c r="RNY374" s="418"/>
      <c r="RNZ374" s="418"/>
      <c r="ROA374" s="331"/>
      <c r="ROB374" s="332"/>
      <c r="ROC374" s="418"/>
      <c r="ROD374" s="223"/>
      <c r="ROE374" s="223"/>
      <c r="ROF374" s="333"/>
      <c r="ROG374" s="333"/>
      <c r="ROH374" s="223"/>
      <c r="ROI374" s="418"/>
      <c r="ROJ374" s="418"/>
      <c r="ROK374" s="331"/>
      <c r="ROL374" s="332"/>
      <c r="ROM374" s="418"/>
      <c r="RON374" s="223"/>
      <c r="ROO374" s="223"/>
      <c r="ROP374" s="333"/>
      <c r="ROQ374" s="333"/>
      <c r="ROR374" s="223"/>
      <c r="ROS374" s="418"/>
      <c r="ROT374" s="418"/>
      <c r="ROU374" s="331"/>
      <c r="ROV374" s="332"/>
      <c r="ROW374" s="418"/>
      <c r="ROX374" s="223"/>
      <c r="ROY374" s="223"/>
      <c r="ROZ374" s="333"/>
      <c r="RPA374" s="333"/>
      <c r="RPB374" s="223"/>
      <c r="RPC374" s="418"/>
      <c r="RPD374" s="418"/>
      <c r="RPE374" s="331"/>
      <c r="RPF374" s="332"/>
      <c r="RPG374" s="418"/>
      <c r="RPH374" s="223"/>
      <c r="RPI374" s="223"/>
      <c r="RPJ374" s="333"/>
      <c r="RPK374" s="333"/>
      <c r="RPL374" s="223"/>
      <c r="RPM374" s="418"/>
      <c r="RPN374" s="418"/>
      <c r="RPO374" s="331"/>
      <c r="RPP374" s="332"/>
      <c r="RPQ374" s="418"/>
      <c r="RPR374" s="223"/>
      <c r="RPS374" s="223"/>
      <c r="RPT374" s="333"/>
      <c r="RPU374" s="333"/>
      <c r="RPV374" s="223"/>
      <c r="RPW374" s="418"/>
      <c r="RPX374" s="418"/>
      <c r="RPY374" s="331"/>
      <c r="RPZ374" s="332"/>
      <c r="RQA374" s="418"/>
      <c r="RQB374" s="223"/>
      <c r="RQC374" s="223"/>
      <c r="RQD374" s="333"/>
      <c r="RQE374" s="333"/>
      <c r="RQF374" s="223"/>
      <c r="RQG374" s="418"/>
      <c r="RQH374" s="418"/>
      <c r="RQI374" s="331"/>
      <c r="RQJ374" s="332"/>
      <c r="RQK374" s="418"/>
      <c r="RQL374" s="223"/>
      <c r="RQM374" s="223"/>
      <c r="RQN374" s="333"/>
      <c r="RQO374" s="333"/>
      <c r="RQP374" s="223"/>
      <c r="RQQ374" s="418"/>
      <c r="RQR374" s="418"/>
      <c r="RQS374" s="331"/>
      <c r="RQT374" s="332"/>
      <c r="RQU374" s="418"/>
      <c r="RQV374" s="223"/>
      <c r="RQW374" s="223"/>
      <c r="RQX374" s="333"/>
      <c r="RQY374" s="333"/>
      <c r="RQZ374" s="223"/>
      <c r="RRA374" s="418"/>
      <c r="RRB374" s="418"/>
      <c r="RRC374" s="331"/>
      <c r="RRD374" s="332"/>
      <c r="RRE374" s="418"/>
      <c r="RRF374" s="223"/>
      <c r="RRG374" s="223"/>
      <c r="RRH374" s="333"/>
      <c r="RRI374" s="333"/>
      <c r="RRJ374" s="223"/>
      <c r="RRK374" s="418"/>
      <c r="RRL374" s="418"/>
      <c r="RRM374" s="331"/>
      <c r="RRN374" s="332"/>
      <c r="RRO374" s="418"/>
      <c r="RRP374" s="223"/>
      <c r="RRQ374" s="223"/>
      <c r="RRR374" s="333"/>
      <c r="RRS374" s="333"/>
      <c r="RRT374" s="223"/>
      <c r="RRU374" s="418"/>
      <c r="RRV374" s="418"/>
      <c r="RRW374" s="331"/>
      <c r="RRX374" s="332"/>
      <c r="RRY374" s="418"/>
      <c r="RRZ374" s="223"/>
      <c r="RSA374" s="223"/>
      <c r="RSB374" s="333"/>
      <c r="RSC374" s="333"/>
      <c r="RSD374" s="223"/>
      <c r="RSE374" s="418"/>
      <c r="RSF374" s="418"/>
      <c r="RSG374" s="331"/>
      <c r="RSH374" s="332"/>
      <c r="RSI374" s="418"/>
      <c r="RSJ374" s="223"/>
      <c r="RSK374" s="223"/>
      <c r="RSL374" s="333"/>
      <c r="RSM374" s="333"/>
      <c r="RSN374" s="223"/>
      <c r="RSO374" s="418"/>
      <c r="RSP374" s="418"/>
      <c r="RSQ374" s="331"/>
      <c r="RSR374" s="332"/>
      <c r="RSS374" s="418"/>
      <c r="RST374" s="223"/>
      <c r="RSU374" s="223"/>
      <c r="RSV374" s="333"/>
      <c r="RSW374" s="333"/>
      <c r="RSX374" s="223"/>
      <c r="RSY374" s="418"/>
      <c r="RSZ374" s="418"/>
      <c r="RTA374" s="331"/>
      <c r="RTB374" s="332"/>
      <c r="RTC374" s="418"/>
      <c r="RTD374" s="223"/>
      <c r="RTE374" s="223"/>
      <c r="RTF374" s="333"/>
      <c r="RTG374" s="333"/>
      <c r="RTH374" s="223"/>
      <c r="RTI374" s="418"/>
      <c r="RTJ374" s="418"/>
      <c r="RTK374" s="331"/>
      <c r="RTL374" s="332"/>
      <c r="RTM374" s="418"/>
      <c r="RTN374" s="223"/>
      <c r="RTO374" s="223"/>
      <c r="RTP374" s="333"/>
      <c r="RTQ374" s="333"/>
      <c r="RTR374" s="223"/>
      <c r="RTS374" s="418"/>
      <c r="RTT374" s="418"/>
      <c r="RTU374" s="331"/>
      <c r="RTV374" s="332"/>
      <c r="RTW374" s="418"/>
      <c r="RTX374" s="223"/>
      <c r="RTY374" s="223"/>
      <c r="RTZ374" s="333"/>
      <c r="RUA374" s="333"/>
      <c r="RUB374" s="223"/>
      <c r="RUC374" s="418"/>
      <c r="RUD374" s="418"/>
      <c r="RUE374" s="331"/>
      <c r="RUF374" s="332"/>
      <c r="RUG374" s="418"/>
      <c r="RUH374" s="223"/>
      <c r="RUI374" s="223"/>
      <c r="RUJ374" s="333"/>
      <c r="RUK374" s="333"/>
      <c r="RUL374" s="223"/>
      <c r="RUM374" s="418"/>
      <c r="RUN374" s="418"/>
      <c r="RUO374" s="331"/>
      <c r="RUP374" s="332"/>
      <c r="RUQ374" s="418"/>
      <c r="RUR374" s="223"/>
      <c r="RUS374" s="223"/>
      <c r="RUT374" s="333"/>
      <c r="RUU374" s="333"/>
      <c r="RUV374" s="223"/>
      <c r="RUW374" s="418"/>
      <c r="RUX374" s="418"/>
      <c r="RUY374" s="331"/>
      <c r="RUZ374" s="332"/>
      <c r="RVA374" s="418"/>
      <c r="RVB374" s="223"/>
      <c r="RVC374" s="223"/>
      <c r="RVD374" s="333"/>
      <c r="RVE374" s="333"/>
      <c r="RVF374" s="223"/>
      <c r="RVG374" s="418"/>
      <c r="RVH374" s="418"/>
      <c r="RVI374" s="331"/>
      <c r="RVJ374" s="332"/>
      <c r="RVK374" s="418"/>
      <c r="RVL374" s="223"/>
      <c r="RVM374" s="223"/>
      <c r="RVN374" s="333"/>
      <c r="RVO374" s="333"/>
      <c r="RVP374" s="223"/>
      <c r="RVQ374" s="418"/>
      <c r="RVR374" s="418"/>
      <c r="RVS374" s="331"/>
      <c r="RVT374" s="332"/>
      <c r="RVU374" s="418"/>
      <c r="RVV374" s="223"/>
      <c r="RVW374" s="223"/>
      <c r="RVX374" s="333"/>
      <c r="RVY374" s="333"/>
      <c r="RVZ374" s="223"/>
      <c r="RWA374" s="418"/>
      <c r="RWB374" s="418"/>
      <c r="RWC374" s="331"/>
      <c r="RWD374" s="332"/>
      <c r="RWE374" s="418"/>
      <c r="RWF374" s="223"/>
      <c r="RWG374" s="223"/>
      <c r="RWH374" s="333"/>
      <c r="RWI374" s="333"/>
      <c r="RWJ374" s="223"/>
      <c r="RWK374" s="418"/>
      <c r="RWL374" s="418"/>
      <c r="RWM374" s="331"/>
      <c r="RWN374" s="332"/>
      <c r="RWO374" s="418"/>
      <c r="RWP374" s="223"/>
      <c r="RWQ374" s="223"/>
      <c r="RWR374" s="333"/>
      <c r="RWS374" s="333"/>
      <c r="RWT374" s="223"/>
      <c r="RWU374" s="418"/>
      <c r="RWV374" s="418"/>
      <c r="RWW374" s="331"/>
      <c r="RWX374" s="332"/>
      <c r="RWY374" s="418"/>
      <c r="RWZ374" s="223"/>
      <c r="RXA374" s="223"/>
      <c r="RXB374" s="333"/>
      <c r="RXC374" s="333"/>
      <c r="RXD374" s="223"/>
      <c r="RXE374" s="418"/>
      <c r="RXF374" s="418"/>
      <c r="RXG374" s="331"/>
      <c r="RXH374" s="332"/>
      <c r="RXI374" s="418"/>
      <c r="RXJ374" s="223"/>
      <c r="RXK374" s="223"/>
      <c r="RXL374" s="333"/>
      <c r="RXM374" s="333"/>
      <c r="RXN374" s="223"/>
      <c r="RXO374" s="418"/>
      <c r="RXP374" s="418"/>
      <c r="RXQ374" s="331"/>
      <c r="RXR374" s="332"/>
      <c r="RXS374" s="418"/>
      <c r="RXT374" s="223"/>
      <c r="RXU374" s="223"/>
      <c r="RXV374" s="333"/>
      <c r="RXW374" s="333"/>
      <c r="RXX374" s="223"/>
      <c r="RXY374" s="418"/>
      <c r="RXZ374" s="418"/>
      <c r="RYA374" s="331"/>
      <c r="RYB374" s="332"/>
      <c r="RYC374" s="418"/>
      <c r="RYD374" s="223"/>
      <c r="RYE374" s="223"/>
      <c r="RYF374" s="333"/>
      <c r="RYG374" s="333"/>
      <c r="RYH374" s="223"/>
      <c r="RYI374" s="418"/>
      <c r="RYJ374" s="418"/>
      <c r="RYK374" s="331"/>
      <c r="RYL374" s="332"/>
      <c r="RYM374" s="418"/>
      <c r="RYN374" s="223"/>
      <c r="RYO374" s="223"/>
      <c r="RYP374" s="333"/>
      <c r="RYQ374" s="333"/>
      <c r="RYR374" s="223"/>
      <c r="RYS374" s="418"/>
      <c r="RYT374" s="418"/>
      <c r="RYU374" s="331"/>
      <c r="RYV374" s="332"/>
      <c r="RYW374" s="418"/>
      <c r="RYX374" s="223"/>
      <c r="RYY374" s="223"/>
      <c r="RYZ374" s="333"/>
      <c r="RZA374" s="333"/>
      <c r="RZB374" s="223"/>
      <c r="RZC374" s="418"/>
      <c r="RZD374" s="418"/>
      <c r="RZE374" s="331"/>
      <c r="RZF374" s="332"/>
      <c r="RZG374" s="418"/>
      <c r="RZH374" s="223"/>
      <c r="RZI374" s="223"/>
      <c r="RZJ374" s="333"/>
      <c r="RZK374" s="333"/>
      <c r="RZL374" s="223"/>
      <c r="RZM374" s="418"/>
      <c r="RZN374" s="418"/>
      <c r="RZO374" s="331"/>
      <c r="RZP374" s="332"/>
      <c r="RZQ374" s="418"/>
      <c r="RZR374" s="223"/>
      <c r="RZS374" s="223"/>
      <c r="RZT374" s="333"/>
      <c r="RZU374" s="333"/>
      <c r="RZV374" s="223"/>
      <c r="RZW374" s="418"/>
      <c r="RZX374" s="418"/>
      <c r="RZY374" s="331"/>
      <c r="RZZ374" s="332"/>
      <c r="SAA374" s="418"/>
      <c r="SAB374" s="223"/>
      <c r="SAC374" s="223"/>
      <c r="SAD374" s="333"/>
      <c r="SAE374" s="333"/>
      <c r="SAF374" s="223"/>
      <c r="SAG374" s="418"/>
      <c r="SAH374" s="418"/>
      <c r="SAI374" s="331"/>
      <c r="SAJ374" s="332"/>
      <c r="SAK374" s="418"/>
      <c r="SAL374" s="223"/>
      <c r="SAM374" s="223"/>
      <c r="SAN374" s="333"/>
      <c r="SAO374" s="333"/>
      <c r="SAP374" s="223"/>
      <c r="SAQ374" s="418"/>
      <c r="SAR374" s="418"/>
      <c r="SAS374" s="331"/>
      <c r="SAT374" s="332"/>
      <c r="SAU374" s="418"/>
      <c r="SAV374" s="223"/>
      <c r="SAW374" s="223"/>
      <c r="SAX374" s="333"/>
      <c r="SAY374" s="333"/>
      <c r="SAZ374" s="223"/>
      <c r="SBA374" s="418"/>
      <c r="SBB374" s="418"/>
      <c r="SBC374" s="331"/>
      <c r="SBD374" s="332"/>
      <c r="SBE374" s="418"/>
      <c r="SBF374" s="223"/>
      <c r="SBG374" s="223"/>
      <c r="SBH374" s="333"/>
      <c r="SBI374" s="333"/>
      <c r="SBJ374" s="223"/>
      <c r="SBK374" s="418"/>
      <c r="SBL374" s="418"/>
      <c r="SBM374" s="331"/>
      <c r="SBN374" s="332"/>
      <c r="SBO374" s="418"/>
      <c r="SBP374" s="223"/>
      <c r="SBQ374" s="223"/>
      <c r="SBR374" s="333"/>
      <c r="SBS374" s="333"/>
      <c r="SBT374" s="223"/>
      <c r="SBU374" s="418"/>
      <c r="SBV374" s="418"/>
      <c r="SBW374" s="331"/>
      <c r="SBX374" s="332"/>
      <c r="SBY374" s="418"/>
      <c r="SBZ374" s="223"/>
      <c r="SCA374" s="223"/>
      <c r="SCB374" s="333"/>
      <c r="SCC374" s="333"/>
      <c r="SCD374" s="223"/>
      <c r="SCE374" s="418"/>
      <c r="SCF374" s="418"/>
      <c r="SCG374" s="331"/>
      <c r="SCH374" s="332"/>
      <c r="SCI374" s="418"/>
      <c r="SCJ374" s="223"/>
      <c r="SCK374" s="223"/>
      <c r="SCL374" s="333"/>
      <c r="SCM374" s="333"/>
      <c r="SCN374" s="223"/>
      <c r="SCO374" s="418"/>
      <c r="SCP374" s="418"/>
      <c r="SCQ374" s="331"/>
      <c r="SCR374" s="332"/>
      <c r="SCS374" s="418"/>
      <c r="SCT374" s="223"/>
      <c r="SCU374" s="223"/>
      <c r="SCV374" s="333"/>
      <c r="SCW374" s="333"/>
      <c r="SCX374" s="223"/>
      <c r="SCY374" s="418"/>
      <c r="SCZ374" s="418"/>
      <c r="SDA374" s="331"/>
      <c r="SDB374" s="332"/>
      <c r="SDC374" s="418"/>
      <c r="SDD374" s="223"/>
      <c r="SDE374" s="223"/>
      <c r="SDF374" s="333"/>
      <c r="SDG374" s="333"/>
      <c r="SDH374" s="223"/>
      <c r="SDI374" s="418"/>
      <c r="SDJ374" s="418"/>
      <c r="SDK374" s="331"/>
      <c r="SDL374" s="332"/>
      <c r="SDM374" s="418"/>
      <c r="SDN374" s="223"/>
      <c r="SDO374" s="223"/>
      <c r="SDP374" s="333"/>
      <c r="SDQ374" s="333"/>
      <c r="SDR374" s="223"/>
      <c r="SDS374" s="418"/>
      <c r="SDT374" s="418"/>
      <c r="SDU374" s="331"/>
      <c r="SDV374" s="332"/>
      <c r="SDW374" s="418"/>
      <c r="SDX374" s="223"/>
      <c r="SDY374" s="223"/>
      <c r="SDZ374" s="333"/>
      <c r="SEA374" s="333"/>
      <c r="SEB374" s="223"/>
      <c r="SEC374" s="418"/>
      <c r="SED374" s="418"/>
      <c r="SEE374" s="331"/>
      <c r="SEF374" s="332"/>
      <c r="SEG374" s="418"/>
      <c r="SEH374" s="223"/>
      <c r="SEI374" s="223"/>
      <c r="SEJ374" s="333"/>
      <c r="SEK374" s="333"/>
      <c r="SEL374" s="223"/>
      <c r="SEM374" s="418"/>
      <c r="SEN374" s="418"/>
      <c r="SEO374" s="331"/>
      <c r="SEP374" s="332"/>
      <c r="SEQ374" s="418"/>
      <c r="SER374" s="223"/>
      <c r="SES374" s="223"/>
      <c r="SET374" s="333"/>
      <c r="SEU374" s="333"/>
      <c r="SEV374" s="223"/>
      <c r="SEW374" s="418"/>
      <c r="SEX374" s="418"/>
      <c r="SEY374" s="331"/>
      <c r="SEZ374" s="332"/>
      <c r="SFA374" s="418"/>
      <c r="SFB374" s="223"/>
      <c r="SFC374" s="223"/>
      <c r="SFD374" s="333"/>
      <c r="SFE374" s="333"/>
      <c r="SFF374" s="223"/>
      <c r="SFG374" s="418"/>
      <c r="SFH374" s="418"/>
      <c r="SFI374" s="331"/>
      <c r="SFJ374" s="332"/>
      <c r="SFK374" s="418"/>
      <c r="SFL374" s="223"/>
      <c r="SFM374" s="223"/>
      <c r="SFN374" s="333"/>
      <c r="SFO374" s="333"/>
      <c r="SFP374" s="223"/>
      <c r="SFQ374" s="418"/>
      <c r="SFR374" s="418"/>
      <c r="SFS374" s="331"/>
      <c r="SFT374" s="332"/>
      <c r="SFU374" s="418"/>
      <c r="SFV374" s="223"/>
      <c r="SFW374" s="223"/>
      <c r="SFX374" s="333"/>
      <c r="SFY374" s="333"/>
      <c r="SFZ374" s="223"/>
      <c r="SGA374" s="418"/>
      <c r="SGB374" s="418"/>
      <c r="SGC374" s="331"/>
      <c r="SGD374" s="332"/>
      <c r="SGE374" s="418"/>
      <c r="SGF374" s="223"/>
      <c r="SGG374" s="223"/>
      <c r="SGH374" s="333"/>
      <c r="SGI374" s="333"/>
      <c r="SGJ374" s="223"/>
      <c r="SGK374" s="418"/>
      <c r="SGL374" s="418"/>
      <c r="SGM374" s="331"/>
      <c r="SGN374" s="332"/>
      <c r="SGO374" s="418"/>
      <c r="SGP374" s="223"/>
      <c r="SGQ374" s="223"/>
      <c r="SGR374" s="333"/>
      <c r="SGS374" s="333"/>
      <c r="SGT374" s="223"/>
      <c r="SGU374" s="418"/>
      <c r="SGV374" s="418"/>
      <c r="SGW374" s="331"/>
      <c r="SGX374" s="332"/>
      <c r="SGY374" s="418"/>
      <c r="SGZ374" s="223"/>
      <c r="SHA374" s="223"/>
      <c r="SHB374" s="333"/>
      <c r="SHC374" s="333"/>
      <c r="SHD374" s="223"/>
      <c r="SHE374" s="418"/>
      <c r="SHF374" s="418"/>
      <c r="SHG374" s="331"/>
      <c r="SHH374" s="332"/>
      <c r="SHI374" s="418"/>
      <c r="SHJ374" s="223"/>
      <c r="SHK374" s="223"/>
      <c r="SHL374" s="333"/>
      <c r="SHM374" s="333"/>
      <c r="SHN374" s="223"/>
      <c r="SHO374" s="418"/>
      <c r="SHP374" s="418"/>
      <c r="SHQ374" s="331"/>
      <c r="SHR374" s="332"/>
      <c r="SHS374" s="418"/>
      <c r="SHT374" s="223"/>
      <c r="SHU374" s="223"/>
      <c r="SHV374" s="333"/>
      <c r="SHW374" s="333"/>
      <c r="SHX374" s="223"/>
      <c r="SHY374" s="418"/>
      <c r="SHZ374" s="418"/>
      <c r="SIA374" s="331"/>
      <c r="SIB374" s="332"/>
      <c r="SIC374" s="418"/>
      <c r="SID374" s="223"/>
      <c r="SIE374" s="223"/>
      <c r="SIF374" s="333"/>
      <c r="SIG374" s="333"/>
      <c r="SIH374" s="223"/>
      <c r="SII374" s="418"/>
      <c r="SIJ374" s="418"/>
      <c r="SIK374" s="331"/>
      <c r="SIL374" s="332"/>
      <c r="SIM374" s="418"/>
      <c r="SIN374" s="223"/>
      <c r="SIO374" s="223"/>
      <c r="SIP374" s="333"/>
      <c r="SIQ374" s="333"/>
      <c r="SIR374" s="223"/>
      <c r="SIS374" s="418"/>
      <c r="SIT374" s="418"/>
      <c r="SIU374" s="331"/>
      <c r="SIV374" s="332"/>
      <c r="SIW374" s="418"/>
      <c r="SIX374" s="223"/>
      <c r="SIY374" s="223"/>
      <c r="SIZ374" s="333"/>
      <c r="SJA374" s="333"/>
      <c r="SJB374" s="223"/>
      <c r="SJC374" s="418"/>
      <c r="SJD374" s="418"/>
      <c r="SJE374" s="331"/>
      <c r="SJF374" s="332"/>
      <c r="SJG374" s="418"/>
      <c r="SJH374" s="223"/>
      <c r="SJI374" s="223"/>
      <c r="SJJ374" s="333"/>
      <c r="SJK374" s="333"/>
      <c r="SJL374" s="223"/>
      <c r="SJM374" s="418"/>
      <c r="SJN374" s="418"/>
      <c r="SJO374" s="331"/>
      <c r="SJP374" s="332"/>
      <c r="SJQ374" s="418"/>
      <c r="SJR374" s="223"/>
      <c r="SJS374" s="223"/>
      <c r="SJT374" s="333"/>
      <c r="SJU374" s="333"/>
      <c r="SJV374" s="223"/>
      <c r="SJW374" s="418"/>
      <c r="SJX374" s="418"/>
      <c r="SJY374" s="331"/>
      <c r="SJZ374" s="332"/>
      <c r="SKA374" s="418"/>
      <c r="SKB374" s="223"/>
      <c r="SKC374" s="223"/>
      <c r="SKD374" s="333"/>
      <c r="SKE374" s="333"/>
      <c r="SKF374" s="223"/>
      <c r="SKG374" s="418"/>
      <c r="SKH374" s="418"/>
      <c r="SKI374" s="331"/>
      <c r="SKJ374" s="332"/>
      <c r="SKK374" s="418"/>
      <c r="SKL374" s="223"/>
      <c r="SKM374" s="223"/>
      <c r="SKN374" s="333"/>
      <c r="SKO374" s="333"/>
      <c r="SKP374" s="223"/>
      <c r="SKQ374" s="418"/>
      <c r="SKR374" s="418"/>
      <c r="SKS374" s="331"/>
      <c r="SKT374" s="332"/>
      <c r="SKU374" s="418"/>
      <c r="SKV374" s="223"/>
      <c r="SKW374" s="223"/>
      <c r="SKX374" s="333"/>
      <c r="SKY374" s="333"/>
      <c r="SKZ374" s="223"/>
      <c r="SLA374" s="418"/>
      <c r="SLB374" s="418"/>
      <c r="SLC374" s="331"/>
      <c r="SLD374" s="332"/>
      <c r="SLE374" s="418"/>
      <c r="SLF374" s="223"/>
      <c r="SLG374" s="223"/>
      <c r="SLH374" s="333"/>
      <c r="SLI374" s="333"/>
      <c r="SLJ374" s="223"/>
      <c r="SLK374" s="418"/>
      <c r="SLL374" s="418"/>
      <c r="SLM374" s="331"/>
      <c r="SLN374" s="332"/>
      <c r="SLO374" s="418"/>
      <c r="SLP374" s="223"/>
      <c r="SLQ374" s="223"/>
      <c r="SLR374" s="333"/>
      <c r="SLS374" s="333"/>
      <c r="SLT374" s="223"/>
      <c r="SLU374" s="418"/>
      <c r="SLV374" s="418"/>
      <c r="SLW374" s="331"/>
      <c r="SLX374" s="332"/>
      <c r="SLY374" s="418"/>
      <c r="SLZ374" s="223"/>
      <c r="SMA374" s="223"/>
      <c r="SMB374" s="333"/>
      <c r="SMC374" s="333"/>
      <c r="SMD374" s="223"/>
      <c r="SME374" s="418"/>
      <c r="SMF374" s="418"/>
      <c r="SMG374" s="331"/>
      <c r="SMH374" s="332"/>
      <c r="SMI374" s="418"/>
      <c r="SMJ374" s="223"/>
      <c r="SMK374" s="223"/>
      <c r="SML374" s="333"/>
      <c r="SMM374" s="333"/>
      <c r="SMN374" s="223"/>
      <c r="SMO374" s="418"/>
      <c r="SMP374" s="418"/>
      <c r="SMQ374" s="331"/>
      <c r="SMR374" s="332"/>
      <c r="SMS374" s="418"/>
      <c r="SMT374" s="223"/>
      <c r="SMU374" s="223"/>
      <c r="SMV374" s="333"/>
      <c r="SMW374" s="333"/>
      <c r="SMX374" s="223"/>
      <c r="SMY374" s="418"/>
      <c r="SMZ374" s="418"/>
      <c r="SNA374" s="331"/>
      <c r="SNB374" s="332"/>
      <c r="SNC374" s="418"/>
      <c r="SND374" s="223"/>
      <c r="SNE374" s="223"/>
      <c r="SNF374" s="333"/>
      <c r="SNG374" s="333"/>
      <c r="SNH374" s="223"/>
      <c r="SNI374" s="418"/>
      <c r="SNJ374" s="418"/>
      <c r="SNK374" s="331"/>
      <c r="SNL374" s="332"/>
      <c r="SNM374" s="418"/>
      <c r="SNN374" s="223"/>
      <c r="SNO374" s="223"/>
      <c r="SNP374" s="333"/>
      <c r="SNQ374" s="333"/>
      <c r="SNR374" s="223"/>
      <c r="SNS374" s="418"/>
      <c r="SNT374" s="418"/>
      <c r="SNU374" s="331"/>
      <c r="SNV374" s="332"/>
      <c r="SNW374" s="418"/>
      <c r="SNX374" s="223"/>
      <c r="SNY374" s="223"/>
      <c r="SNZ374" s="333"/>
      <c r="SOA374" s="333"/>
      <c r="SOB374" s="223"/>
      <c r="SOC374" s="418"/>
      <c r="SOD374" s="418"/>
      <c r="SOE374" s="331"/>
      <c r="SOF374" s="332"/>
      <c r="SOG374" s="418"/>
      <c r="SOH374" s="223"/>
      <c r="SOI374" s="223"/>
      <c r="SOJ374" s="333"/>
      <c r="SOK374" s="333"/>
      <c r="SOL374" s="223"/>
      <c r="SOM374" s="418"/>
      <c r="SON374" s="418"/>
      <c r="SOO374" s="331"/>
      <c r="SOP374" s="332"/>
      <c r="SOQ374" s="418"/>
      <c r="SOR374" s="223"/>
      <c r="SOS374" s="223"/>
      <c r="SOT374" s="333"/>
      <c r="SOU374" s="333"/>
      <c r="SOV374" s="223"/>
      <c r="SOW374" s="418"/>
      <c r="SOX374" s="418"/>
      <c r="SOY374" s="331"/>
      <c r="SOZ374" s="332"/>
      <c r="SPA374" s="418"/>
      <c r="SPB374" s="223"/>
      <c r="SPC374" s="223"/>
      <c r="SPD374" s="333"/>
      <c r="SPE374" s="333"/>
      <c r="SPF374" s="223"/>
      <c r="SPG374" s="418"/>
      <c r="SPH374" s="418"/>
      <c r="SPI374" s="331"/>
      <c r="SPJ374" s="332"/>
      <c r="SPK374" s="418"/>
      <c r="SPL374" s="223"/>
      <c r="SPM374" s="223"/>
      <c r="SPN374" s="333"/>
      <c r="SPO374" s="333"/>
      <c r="SPP374" s="223"/>
      <c r="SPQ374" s="418"/>
      <c r="SPR374" s="418"/>
      <c r="SPS374" s="331"/>
      <c r="SPT374" s="332"/>
      <c r="SPU374" s="418"/>
      <c r="SPV374" s="223"/>
      <c r="SPW374" s="223"/>
      <c r="SPX374" s="333"/>
      <c r="SPY374" s="333"/>
      <c r="SPZ374" s="223"/>
      <c r="SQA374" s="418"/>
      <c r="SQB374" s="418"/>
      <c r="SQC374" s="331"/>
      <c r="SQD374" s="332"/>
      <c r="SQE374" s="418"/>
      <c r="SQF374" s="223"/>
      <c r="SQG374" s="223"/>
      <c r="SQH374" s="333"/>
      <c r="SQI374" s="333"/>
      <c r="SQJ374" s="223"/>
      <c r="SQK374" s="418"/>
      <c r="SQL374" s="418"/>
      <c r="SQM374" s="331"/>
      <c r="SQN374" s="332"/>
      <c r="SQO374" s="418"/>
      <c r="SQP374" s="223"/>
      <c r="SQQ374" s="223"/>
      <c r="SQR374" s="333"/>
      <c r="SQS374" s="333"/>
      <c r="SQT374" s="223"/>
      <c r="SQU374" s="418"/>
      <c r="SQV374" s="418"/>
      <c r="SQW374" s="331"/>
      <c r="SQX374" s="332"/>
      <c r="SQY374" s="418"/>
      <c r="SQZ374" s="223"/>
      <c r="SRA374" s="223"/>
      <c r="SRB374" s="333"/>
      <c r="SRC374" s="333"/>
      <c r="SRD374" s="223"/>
      <c r="SRE374" s="418"/>
      <c r="SRF374" s="418"/>
      <c r="SRG374" s="331"/>
      <c r="SRH374" s="332"/>
      <c r="SRI374" s="418"/>
      <c r="SRJ374" s="223"/>
      <c r="SRK374" s="223"/>
      <c r="SRL374" s="333"/>
      <c r="SRM374" s="333"/>
      <c r="SRN374" s="223"/>
      <c r="SRO374" s="418"/>
      <c r="SRP374" s="418"/>
      <c r="SRQ374" s="331"/>
      <c r="SRR374" s="332"/>
      <c r="SRS374" s="418"/>
      <c r="SRT374" s="223"/>
      <c r="SRU374" s="223"/>
      <c r="SRV374" s="333"/>
      <c r="SRW374" s="333"/>
      <c r="SRX374" s="223"/>
      <c r="SRY374" s="418"/>
      <c r="SRZ374" s="418"/>
      <c r="SSA374" s="331"/>
      <c r="SSB374" s="332"/>
      <c r="SSC374" s="418"/>
      <c r="SSD374" s="223"/>
      <c r="SSE374" s="223"/>
      <c r="SSF374" s="333"/>
      <c r="SSG374" s="333"/>
      <c r="SSH374" s="223"/>
      <c r="SSI374" s="418"/>
      <c r="SSJ374" s="418"/>
      <c r="SSK374" s="331"/>
      <c r="SSL374" s="332"/>
      <c r="SSM374" s="418"/>
      <c r="SSN374" s="223"/>
      <c r="SSO374" s="223"/>
      <c r="SSP374" s="333"/>
      <c r="SSQ374" s="333"/>
      <c r="SSR374" s="223"/>
      <c r="SSS374" s="418"/>
      <c r="SST374" s="418"/>
      <c r="SSU374" s="331"/>
      <c r="SSV374" s="332"/>
      <c r="SSW374" s="418"/>
      <c r="SSX374" s="223"/>
      <c r="SSY374" s="223"/>
      <c r="SSZ374" s="333"/>
      <c r="STA374" s="333"/>
      <c r="STB374" s="223"/>
      <c r="STC374" s="418"/>
      <c r="STD374" s="418"/>
      <c r="STE374" s="331"/>
      <c r="STF374" s="332"/>
      <c r="STG374" s="418"/>
      <c r="STH374" s="223"/>
      <c r="STI374" s="223"/>
      <c r="STJ374" s="333"/>
      <c r="STK374" s="333"/>
      <c r="STL374" s="223"/>
      <c r="STM374" s="418"/>
      <c r="STN374" s="418"/>
      <c r="STO374" s="331"/>
      <c r="STP374" s="332"/>
      <c r="STQ374" s="418"/>
      <c r="STR374" s="223"/>
      <c r="STS374" s="223"/>
      <c r="STT374" s="333"/>
      <c r="STU374" s="333"/>
      <c r="STV374" s="223"/>
      <c r="STW374" s="418"/>
      <c r="STX374" s="418"/>
      <c r="STY374" s="331"/>
      <c r="STZ374" s="332"/>
      <c r="SUA374" s="418"/>
      <c r="SUB374" s="223"/>
      <c r="SUC374" s="223"/>
      <c r="SUD374" s="333"/>
      <c r="SUE374" s="333"/>
      <c r="SUF374" s="223"/>
      <c r="SUG374" s="418"/>
      <c r="SUH374" s="418"/>
      <c r="SUI374" s="331"/>
      <c r="SUJ374" s="332"/>
      <c r="SUK374" s="418"/>
      <c r="SUL374" s="223"/>
      <c r="SUM374" s="223"/>
      <c r="SUN374" s="333"/>
      <c r="SUO374" s="333"/>
      <c r="SUP374" s="223"/>
      <c r="SUQ374" s="418"/>
      <c r="SUR374" s="418"/>
      <c r="SUS374" s="331"/>
      <c r="SUT374" s="332"/>
      <c r="SUU374" s="418"/>
      <c r="SUV374" s="223"/>
      <c r="SUW374" s="223"/>
      <c r="SUX374" s="333"/>
      <c r="SUY374" s="333"/>
      <c r="SUZ374" s="223"/>
      <c r="SVA374" s="418"/>
      <c r="SVB374" s="418"/>
      <c r="SVC374" s="331"/>
      <c r="SVD374" s="332"/>
      <c r="SVE374" s="418"/>
      <c r="SVF374" s="223"/>
      <c r="SVG374" s="223"/>
      <c r="SVH374" s="333"/>
      <c r="SVI374" s="333"/>
      <c r="SVJ374" s="223"/>
      <c r="SVK374" s="418"/>
      <c r="SVL374" s="418"/>
      <c r="SVM374" s="331"/>
      <c r="SVN374" s="332"/>
      <c r="SVO374" s="418"/>
      <c r="SVP374" s="223"/>
      <c r="SVQ374" s="223"/>
      <c r="SVR374" s="333"/>
      <c r="SVS374" s="333"/>
      <c r="SVT374" s="223"/>
      <c r="SVU374" s="418"/>
      <c r="SVV374" s="418"/>
      <c r="SVW374" s="331"/>
      <c r="SVX374" s="332"/>
      <c r="SVY374" s="418"/>
      <c r="SVZ374" s="223"/>
      <c r="SWA374" s="223"/>
      <c r="SWB374" s="333"/>
      <c r="SWC374" s="333"/>
      <c r="SWD374" s="223"/>
      <c r="SWE374" s="418"/>
      <c r="SWF374" s="418"/>
      <c r="SWG374" s="331"/>
      <c r="SWH374" s="332"/>
      <c r="SWI374" s="418"/>
      <c r="SWJ374" s="223"/>
      <c r="SWK374" s="223"/>
      <c r="SWL374" s="333"/>
      <c r="SWM374" s="333"/>
      <c r="SWN374" s="223"/>
      <c r="SWO374" s="418"/>
      <c r="SWP374" s="418"/>
      <c r="SWQ374" s="331"/>
      <c r="SWR374" s="332"/>
      <c r="SWS374" s="418"/>
      <c r="SWT374" s="223"/>
      <c r="SWU374" s="223"/>
      <c r="SWV374" s="333"/>
      <c r="SWW374" s="333"/>
      <c r="SWX374" s="223"/>
      <c r="SWY374" s="418"/>
      <c r="SWZ374" s="418"/>
      <c r="SXA374" s="331"/>
      <c r="SXB374" s="332"/>
      <c r="SXC374" s="418"/>
      <c r="SXD374" s="223"/>
      <c r="SXE374" s="223"/>
      <c r="SXF374" s="333"/>
      <c r="SXG374" s="333"/>
      <c r="SXH374" s="223"/>
      <c r="SXI374" s="418"/>
      <c r="SXJ374" s="418"/>
      <c r="SXK374" s="331"/>
      <c r="SXL374" s="332"/>
      <c r="SXM374" s="418"/>
      <c r="SXN374" s="223"/>
      <c r="SXO374" s="223"/>
      <c r="SXP374" s="333"/>
      <c r="SXQ374" s="333"/>
      <c r="SXR374" s="223"/>
      <c r="SXS374" s="418"/>
      <c r="SXT374" s="418"/>
      <c r="SXU374" s="331"/>
      <c r="SXV374" s="332"/>
      <c r="SXW374" s="418"/>
      <c r="SXX374" s="223"/>
      <c r="SXY374" s="223"/>
      <c r="SXZ374" s="333"/>
      <c r="SYA374" s="333"/>
      <c r="SYB374" s="223"/>
      <c r="SYC374" s="418"/>
      <c r="SYD374" s="418"/>
      <c r="SYE374" s="331"/>
      <c r="SYF374" s="332"/>
      <c r="SYG374" s="418"/>
      <c r="SYH374" s="223"/>
      <c r="SYI374" s="223"/>
      <c r="SYJ374" s="333"/>
      <c r="SYK374" s="333"/>
      <c r="SYL374" s="223"/>
      <c r="SYM374" s="418"/>
      <c r="SYN374" s="418"/>
      <c r="SYO374" s="331"/>
      <c r="SYP374" s="332"/>
      <c r="SYQ374" s="418"/>
      <c r="SYR374" s="223"/>
      <c r="SYS374" s="223"/>
      <c r="SYT374" s="333"/>
      <c r="SYU374" s="333"/>
      <c r="SYV374" s="223"/>
      <c r="SYW374" s="418"/>
      <c r="SYX374" s="418"/>
      <c r="SYY374" s="331"/>
      <c r="SYZ374" s="332"/>
      <c r="SZA374" s="418"/>
      <c r="SZB374" s="223"/>
      <c r="SZC374" s="223"/>
      <c r="SZD374" s="333"/>
      <c r="SZE374" s="333"/>
      <c r="SZF374" s="223"/>
      <c r="SZG374" s="418"/>
      <c r="SZH374" s="418"/>
      <c r="SZI374" s="331"/>
      <c r="SZJ374" s="332"/>
      <c r="SZK374" s="418"/>
      <c r="SZL374" s="223"/>
      <c r="SZM374" s="223"/>
      <c r="SZN374" s="333"/>
      <c r="SZO374" s="333"/>
      <c r="SZP374" s="223"/>
      <c r="SZQ374" s="418"/>
      <c r="SZR374" s="418"/>
      <c r="SZS374" s="331"/>
      <c r="SZT374" s="332"/>
      <c r="SZU374" s="418"/>
      <c r="SZV374" s="223"/>
      <c r="SZW374" s="223"/>
      <c r="SZX374" s="333"/>
      <c r="SZY374" s="333"/>
      <c r="SZZ374" s="223"/>
      <c r="TAA374" s="418"/>
      <c r="TAB374" s="418"/>
      <c r="TAC374" s="331"/>
      <c r="TAD374" s="332"/>
      <c r="TAE374" s="418"/>
      <c r="TAF374" s="223"/>
      <c r="TAG374" s="223"/>
      <c r="TAH374" s="333"/>
      <c r="TAI374" s="333"/>
      <c r="TAJ374" s="223"/>
      <c r="TAK374" s="418"/>
      <c r="TAL374" s="418"/>
      <c r="TAM374" s="331"/>
      <c r="TAN374" s="332"/>
      <c r="TAO374" s="418"/>
      <c r="TAP374" s="223"/>
      <c r="TAQ374" s="223"/>
      <c r="TAR374" s="333"/>
      <c r="TAS374" s="333"/>
      <c r="TAT374" s="223"/>
      <c r="TAU374" s="418"/>
      <c r="TAV374" s="418"/>
      <c r="TAW374" s="331"/>
      <c r="TAX374" s="332"/>
      <c r="TAY374" s="418"/>
      <c r="TAZ374" s="223"/>
      <c r="TBA374" s="223"/>
      <c r="TBB374" s="333"/>
      <c r="TBC374" s="333"/>
      <c r="TBD374" s="223"/>
      <c r="TBE374" s="418"/>
      <c r="TBF374" s="418"/>
      <c r="TBG374" s="331"/>
      <c r="TBH374" s="332"/>
      <c r="TBI374" s="418"/>
      <c r="TBJ374" s="223"/>
      <c r="TBK374" s="223"/>
      <c r="TBL374" s="333"/>
      <c r="TBM374" s="333"/>
      <c r="TBN374" s="223"/>
      <c r="TBO374" s="418"/>
      <c r="TBP374" s="418"/>
      <c r="TBQ374" s="331"/>
      <c r="TBR374" s="332"/>
      <c r="TBS374" s="418"/>
      <c r="TBT374" s="223"/>
      <c r="TBU374" s="223"/>
      <c r="TBV374" s="333"/>
      <c r="TBW374" s="333"/>
      <c r="TBX374" s="223"/>
      <c r="TBY374" s="418"/>
      <c r="TBZ374" s="418"/>
      <c r="TCA374" s="331"/>
      <c r="TCB374" s="332"/>
      <c r="TCC374" s="418"/>
      <c r="TCD374" s="223"/>
      <c r="TCE374" s="223"/>
      <c r="TCF374" s="333"/>
      <c r="TCG374" s="333"/>
      <c r="TCH374" s="223"/>
      <c r="TCI374" s="418"/>
      <c r="TCJ374" s="418"/>
      <c r="TCK374" s="331"/>
      <c r="TCL374" s="332"/>
      <c r="TCM374" s="418"/>
      <c r="TCN374" s="223"/>
      <c r="TCO374" s="223"/>
      <c r="TCP374" s="333"/>
      <c r="TCQ374" s="333"/>
      <c r="TCR374" s="223"/>
      <c r="TCS374" s="418"/>
      <c r="TCT374" s="418"/>
      <c r="TCU374" s="331"/>
      <c r="TCV374" s="332"/>
      <c r="TCW374" s="418"/>
      <c r="TCX374" s="223"/>
      <c r="TCY374" s="223"/>
      <c r="TCZ374" s="333"/>
      <c r="TDA374" s="333"/>
      <c r="TDB374" s="223"/>
      <c r="TDC374" s="418"/>
      <c r="TDD374" s="418"/>
      <c r="TDE374" s="331"/>
      <c r="TDF374" s="332"/>
      <c r="TDG374" s="418"/>
      <c r="TDH374" s="223"/>
      <c r="TDI374" s="223"/>
      <c r="TDJ374" s="333"/>
      <c r="TDK374" s="333"/>
      <c r="TDL374" s="223"/>
      <c r="TDM374" s="418"/>
      <c r="TDN374" s="418"/>
      <c r="TDO374" s="331"/>
      <c r="TDP374" s="332"/>
      <c r="TDQ374" s="418"/>
      <c r="TDR374" s="223"/>
      <c r="TDS374" s="223"/>
      <c r="TDT374" s="333"/>
      <c r="TDU374" s="333"/>
      <c r="TDV374" s="223"/>
      <c r="TDW374" s="418"/>
      <c r="TDX374" s="418"/>
      <c r="TDY374" s="331"/>
      <c r="TDZ374" s="332"/>
      <c r="TEA374" s="418"/>
      <c r="TEB374" s="223"/>
      <c r="TEC374" s="223"/>
      <c r="TED374" s="333"/>
      <c r="TEE374" s="333"/>
      <c r="TEF374" s="223"/>
      <c r="TEG374" s="418"/>
      <c r="TEH374" s="418"/>
      <c r="TEI374" s="331"/>
      <c r="TEJ374" s="332"/>
      <c r="TEK374" s="418"/>
      <c r="TEL374" s="223"/>
      <c r="TEM374" s="223"/>
      <c r="TEN374" s="333"/>
      <c r="TEO374" s="333"/>
      <c r="TEP374" s="223"/>
      <c r="TEQ374" s="418"/>
      <c r="TER374" s="418"/>
      <c r="TES374" s="331"/>
      <c r="TET374" s="332"/>
      <c r="TEU374" s="418"/>
      <c r="TEV374" s="223"/>
      <c r="TEW374" s="223"/>
      <c r="TEX374" s="333"/>
      <c r="TEY374" s="333"/>
      <c r="TEZ374" s="223"/>
      <c r="TFA374" s="418"/>
      <c r="TFB374" s="418"/>
      <c r="TFC374" s="331"/>
      <c r="TFD374" s="332"/>
      <c r="TFE374" s="418"/>
      <c r="TFF374" s="223"/>
      <c r="TFG374" s="223"/>
      <c r="TFH374" s="333"/>
      <c r="TFI374" s="333"/>
      <c r="TFJ374" s="223"/>
      <c r="TFK374" s="418"/>
      <c r="TFL374" s="418"/>
      <c r="TFM374" s="331"/>
      <c r="TFN374" s="332"/>
      <c r="TFO374" s="418"/>
      <c r="TFP374" s="223"/>
      <c r="TFQ374" s="223"/>
      <c r="TFR374" s="333"/>
      <c r="TFS374" s="333"/>
      <c r="TFT374" s="223"/>
      <c r="TFU374" s="418"/>
      <c r="TFV374" s="418"/>
      <c r="TFW374" s="331"/>
      <c r="TFX374" s="332"/>
      <c r="TFY374" s="418"/>
      <c r="TFZ374" s="223"/>
      <c r="TGA374" s="223"/>
      <c r="TGB374" s="333"/>
      <c r="TGC374" s="333"/>
      <c r="TGD374" s="223"/>
      <c r="TGE374" s="418"/>
      <c r="TGF374" s="418"/>
      <c r="TGG374" s="331"/>
      <c r="TGH374" s="332"/>
      <c r="TGI374" s="418"/>
      <c r="TGJ374" s="223"/>
      <c r="TGK374" s="223"/>
      <c r="TGL374" s="333"/>
      <c r="TGM374" s="333"/>
      <c r="TGN374" s="223"/>
      <c r="TGO374" s="418"/>
      <c r="TGP374" s="418"/>
      <c r="TGQ374" s="331"/>
      <c r="TGR374" s="332"/>
      <c r="TGS374" s="418"/>
      <c r="TGT374" s="223"/>
      <c r="TGU374" s="223"/>
      <c r="TGV374" s="333"/>
      <c r="TGW374" s="333"/>
      <c r="TGX374" s="223"/>
      <c r="TGY374" s="418"/>
      <c r="TGZ374" s="418"/>
      <c r="THA374" s="331"/>
      <c r="THB374" s="332"/>
      <c r="THC374" s="418"/>
      <c r="THD374" s="223"/>
      <c r="THE374" s="223"/>
      <c r="THF374" s="333"/>
      <c r="THG374" s="333"/>
      <c r="THH374" s="223"/>
      <c r="THI374" s="418"/>
      <c r="THJ374" s="418"/>
      <c r="THK374" s="331"/>
      <c r="THL374" s="332"/>
      <c r="THM374" s="418"/>
      <c r="THN374" s="223"/>
      <c r="THO374" s="223"/>
      <c r="THP374" s="333"/>
      <c r="THQ374" s="333"/>
      <c r="THR374" s="223"/>
      <c r="THS374" s="418"/>
      <c r="THT374" s="418"/>
      <c r="THU374" s="331"/>
      <c r="THV374" s="332"/>
      <c r="THW374" s="418"/>
      <c r="THX374" s="223"/>
      <c r="THY374" s="223"/>
      <c r="THZ374" s="333"/>
      <c r="TIA374" s="333"/>
      <c r="TIB374" s="223"/>
      <c r="TIC374" s="418"/>
      <c r="TID374" s="418"/>
      <c r="TIE374" s="331"/>
      <c r="TIF374" s="332"/>
      <c r="TIG374" s="418"/>
      <c r="TIH374" s="223"/>
      <c r="TII374" s="223"/>
      <c r="TIJ374" s="333"/>
      <c r="TIK374" s="333"/>
      <c r="TIL374" s="223"/>
      <c r="TIM374" s="418"/>
      <c r="TIN374" s="418"/>
      <c r="TIO374" s="331"/>
      <c r="TIP374" s="332"/>
      <c r="TIQ374" s="418"/>
      <c r="TIR374" s="223"/>
      <c r="TIS374" s="223"/>
      <c r="TIT374" s="333"/>
      <c r="TIU374" s="333"/>
      <c r="TIV374" s="223"/>
      <c r="TIW374" s="418"/>
      <c r="TIX374" s="418"/>
      <c r="TIY374" s="331"/>
      <c r="TIZ374" s="332"/>
      <c r="TJA374" s="418"/>
      <c r="TJB374" s="223"/>
      <c r="TJC374" s="223"/>
      <c r="TJD374" s="333"/>
      <c r="TJE374" s="333"/>
      <c r="TJF374" s="223"/>
      <c r="TJG374" s="418"/>
      <c r="TJH374" s="418"/>
      <c r="TJI374" s="331"/>
      <c r="TJJ374" s="332"/>
      <c r="TJK374" s="418"/>
      <c r="TJL374" s="223"/>
      <c r="TJM374" s="223"/>
      <c r="TJN374" s="333"/>
      <c r="TJO374" s="333"/>
      <c r="TJP374" s="223"/>
      <c r="TJQ374" s="418"/>
      <c r="TJR374" s="418"/>
      <c r="TJS374" s="331"/>
      <c r="TJT374" s="332"/>
      <c r="TJU374" s="418"/>
      <c r="TJV374" s="223"/>
      <c r="TJW374" s="223"/>
      <c r="TJX374" s="333"/>
      <c r="TJY374" s="333"/>
      <c r="TJZ374" s="223"/>
      <c r="TKA374" s="418"/>
      <c r="TKB374" s="418"/>
      <c r="TKC374" s="331"/>
      <c r="TKD374" s="332"/>
      <c r="TKE374" s="418"/>
      <c r="TKF374" s="223"/>
      <c r="TKG374" s="223"/>
      <c r="TKH374" s="333"/>
      <c r="TKI374" s="333"/>
      <c r="TKJ374" s="223"/>
      <c r="TKK374" s="418"/>
      <c r="TKL374" s="418"/>
      <c r="TKM374" s="331"/>
      <c r="TKN374" s="332"/>
      <c r="TKO374" s="418"/>
      <c r="TKP374" s="223"/>
      <c r="TKQ374" s="223"/>
      <c r="TKR374" s="333"/>
      <c r="TKS374" s="333"/>
      <c r="TKT374" s="223"/>
      <c r="TKU374" s="418"/>
      <c r="TKV374" s="418"/>
      <c r="TKW374" s="331"/>
      <c r="TKX374" s="332"/>
      <c r="TKY374" s="418"/>
      <c r="TKZ374" s="223"/>
      <c r="TLA374" s="223"/>
      <c r="TLB374" s="333"/>
      <c r="TLC374" s="333"/>
      <c r="TLD374" s="223"/>
      <c r="TLE374" s="418"/>
      <c r="TLF374" s="418"/>
      <c r="TLG374" s="331"/>
      <c r="TLH374" s="332"/>
      <c r="TLI374" s="418"/>
      <c r="TLJ374" s="223"/>
      <c r="TLK374" s="223"/>
      <c r="TLL374" s="333"/>
      <c r="TLM374" s="333"/>
      <c r="TLN374" s="223"/>
      <c r="TLO374" s="418"/>
      <c r="TLP374" s="418"/>
      <c r="TLQ374" s="331"/>
      <c r="TLR374" s="332"/>
      <c r="TLS374" s="418"/>
      <c r="TLT374" s="223"/>
      <c r="TLU374" s="223"/>
      <c r="TLV374" s="333"/>
      <c r="TLW374" s="333"/>
      <c r="TLX374" s="223"/>
      <c r="TLY374" s="418"/>
      <c r="TLZ374" s="418"/>
      <c r="TMA374" s="331"/>
      <c r="TMB374" s="332"/>
      <c r="TMC374" s="418"/>
      <c r="TMD374" s="223"/>
      <c r="TME374" s="223"/>
      <c r="TMF374" s="333"/>
      <c r="TMG374" s="333"/>
      <c r="TMH374" s="223"/>
      <c r="TMI374" s="418"/>
      <c r="TMJ374" s="418"/>
      <c r="TMK374" s="331"/>
      <c r="TML374" s="332"/>
      <c r="TMM374" s="418"/>
      <c r="TMN374" s="223"/>
      <c r="TMO374" s="223"/>
      <c r="TMP374" s="333"/>
      <c r="TMQ374" s="333"/>
      <c r="TMR374" s="223"/>
      <c r="TMS374" s="418"/>
      <c r="TMT374" s="418"/>
      <c r="TMU374" s="331"/>
      <c r="TMV374" s="332"/>
      <c r="TMW374" s="418"/>
      <c r="TMX374" s="223"/>
      <c r="TMY374" s="223"/>
      <c r="TMZ374" s="333"/>
      <c r="TNA374" s="333"/>
      <c r="TNB374" s="223"/>
      <c r="TNC374" s="418"/>
      <c r="TND374" s="418"/>
      <c r="TNE374" s="331"/>
      <c r="TNF374" s="332"/>
      <c r="TNG374" s="418"/>
      <c r="TNH374" s="223"/>
      <c r="TNI374" s="223"/>
      <c r="TNJ374" s="333"/>
      <c r="TNK374" s="333"/>
      <c r="TNL374" s="223"/>
      <c r="TNM374" s="418"/>
      <c r="TNN374" s="418"/>
      <c r="TNO374" s="331"/>
      <c r="TNP374" s="332"/>
      <c r="TNQ374" s="418"/>
      <c r="TNR374" s="223"/>
      <c r="TNS374" s="223"/>
      <c r="TNT374" s="333"/>
      <c r="TNU374" s="333"/>
      <c r="TNV374" s="223"/>
      <c r="TNW374" s="418"/>
      <c r="TNX374" s="418"/>
      <c r="TNY374" s="331"/>
      <c r="TNZ374" s="332"/>
      <c r="TOA374" s="418"/>
      <c r="TOB374" s="223"/>
      <c r="TOC374" s="223"/>
      <c r="TOD374" s="333"/>
      <c r="TOE374" s="333"/>
      <c r="TOF374" s="223"/>
      <c r="TOG374" s="418"/>
      <c r="TOH374" s="418"/>
      <c r="TOI374" s="331"/>
      <c r="TOJ374" s="332"/>
      <c r="TOK374" s="418"/>
      <c r="TOL374" s="223"/>
      <c r="TOM374" s="223"/>
      <c r="TON374" s="333"/>
      <c r="TOO374" s="333"/>
      <c r="TOP374" s="223"/>
      <c r="TOQ374" s="418"/>
      <c r="TOR374" s="418"/>
      <c r="TOS374" s="331"/>
      <c r="TOT374" s="332"/>
      <c r="TOU374" s="418"/>
      <c r="TOV374" s="223"/>
      <c r="TOW374" s="223"/>
      <c r="TOX374" s="333"/>
      <c r="TOY374" s="333"/>
      <c r="TOZ374" s="223"/>
      <c r="TPA374" s="418"/>
      <c r="TPB374" s="418"/>
      <c r="TPC374" s="331"/>
      <c r="TPD374" s="332"/>
      <c r="TPE374" s="418"/>
      <c r="TPF374" s="223"/>
      <c r="TPG374" s="223"/>
      <c r="TPH374" s="333"/>
      <c r="TPI374" s="333"/>
      <c r="TPJ374" s="223"/>
      <c r="TPK374" s="418"/>
      <c r="TPL374" s="418"/>
      <c r="TPM374" s="331"/>
      <c r="TPN374" s="332"/>
      <c r="TPO374" s="418"/>
      <c r="TPP374" s="223"/>
      <c r="TPQ374" s="223"/>
      <c r="TPR374" s="333"/>
      <c r="TPS374" s="333"/>
      <c r="TPT374" s="223"/>
      <c r="TPU374" s="418"/>
      <c r="TPV374" s="418"/>
      <c r="TPW374" s="331"/>
      <c r="TPX374" s="332"/>
      <c r="TPY374" s="418"/>
      <c r="TPZ374" s="223"/>
      <c r="TQA374" s="223"/>
      <c r="TQB374" s="333"/>
      <c r="TQC374" s="333"/>
      <c r="TQD374" s="223"/>
      <c r="TQE374" s="418"/>
      <c r="TQF374" s="418"/>
      <c r="TQG374" s="331"/>
      <c r="TQH374" s="332"/>
      <c r="TQI374" s="418"/>
      <c r="TQJ374" s="223"/>
      <c r="TQK374" s="223"/>
      <c r="TQL374" s="333"/>
      <c r="TQM374" s="333"/>
      <c r="TQN374" s="223"/>
      <c r="TQO374" s="418"/>
      <c r="TQP374" s="418"/>
      <c r="TQQ374" s="331"/>
      <c r="TQR374" s="332"/>
      <c r="TQS374" s="418"/>
      <c r="TQT374" s="223"/>
      <c r="TQU374" s="223"/>
      <c r="TQV374" s="333"/>
      <c r="TQW374" s="333"/>
      <c r="TQX374" s="223"/>
      <c r="TQY374" s="418"/>
      <c r="TQZ374" s="418"/>
      <c r="TRA374" s="331"/>
      <c r="TRB374" s="332"/>
      <c r="TRC374" s="418"/>
      <c r="TRD374" s="223"/>
      <c r="TRE374" s="223"/>
      <c r="TRF374" s="333"/>
      <c r="TRG374" s="333"/>
      <c r="TRH374" s="223"/>
      <c r="TRI374" s="418"/>
      <c r="TRJ374" s="418"/>
      <c r="TRK374" s="331"/>
      <c r="TRL374" s="332"/>
      <c r="TRM374" s="418"/>
      <c r="TRN374" s="223"/>
      <c r="TRO374" s="223"/>
      <c r="TRP374" s="333"/>
      <c r="TRQ374" s="333"/>
      <c r="TRR374" s="223"/>
      <c r="TRS374" s="418"/>
      <c r="TRT374" s="418"/>
      <c r="TRU374" s="331"/>
      <c r="TRV374" s="332"/>
      <c r="TRW374" s="418"/>
      <c r="TRX374" s="223"/>
      <c r="TRY374" s="223"/>
      <c r="TRZ374" s="333"/>
      <c r="TSA374" s="333"/>
      <c r="TSB374" s="223"/>
      <c r="TSC374" s="418"/>
      <c r="TSD374" s="418"/>
      <c r="TSE374" s="331"/>
      <c r="TSF374" s="332"/>
      <c r="TSG374" s="418"/>
      <c r="TSH374" s="223"/>
      <c r="TSI374" s="223"/>
      <c r="TSJ374" s="333"/>
      <c r="TSK374" s="333"/>
      <c r="TSL374" s="223"/>
      <c r="TSM374" s="418"/>
      <c r="TSN374" s="418"/>
      <c r="TSO374" s="331"/>
      <c r="TSP374" s="332"/>
      <c r="TSQ374" s="418"/>
      <c r="TSR374" s="223"/>
      <c r="TSS374" s="223"/>
      <c r="TST374" s="333"/>
      <c r="TSU374" s="333"/>
      <c r="TSV374" s="223"/>
      <c r="TSW374" s="418"/>
      <c r="TSX374" s="418"/>
      <c r="TSY374" s="331"/>
      <c r="TSZ374" s="332"/>
      <c r="TTA374" s="418"/>
      <c r="TTB374" s="223"/>
      <c r="TTC374" s="223"/>
      <c r="TTD374" s="333"/>
      <c r="TTE374" s="333"/>
      <c r="TTF374" s="223"/>
      <c r="TTG374" s="418"/>
      <c r="TTH374" s="418"/>
      <c r="TTI374" s="331"/>
      <c r="TTJ374" s="332"/>
      <c r="TTK374" s="418"/>
      <c r="TTL374" s="223"/>
      <c r="TTM374" s="223"/>
      <c r="TTN374" s="333"/>
      <c r="TTO374" s="333"/>
      <c r="TTP374" s="223"/>
      <c r="TTQ374" s="418"/>
      <c r="TTR374" s="418"/>
      <c r="TTS374" s="331"/>
      <c r="TTT374" s="332"/>
      <c r="TTU374" s="418"/>
      <c r="TTV374" s="223"/>
      <c r="TTW374" s="223"/>
      <c r="TTX374" s="333"/>
      <c r="TTY374" s="333"/>
      <c r="TTZ374" s="223"/>
      <c r="TUA374" s="418"/>
      <c r="TUB374" s="418"/>
      <c r="TUC374" s="331"/>
      <c r="TUD374" s="332"/>
      <c r="TUE374" s="418"/>
      <c r="TUF374" s="223"/>
      <c r="TUG374" s="223"/>
      <c r="TUH374" s="333"/>
      <c r="TUI374" s="333"/>
      <c r="TUJ374" s="223"/>
      <c r="TUK374" s="418"/>
      <c r="TUL374" s="418"/>
      <c r="TUM374" s="331"/>
      <c r="TUN374" s="332"/>
      <c r="TUO374" s="418"/>
      <c r="TUP374" s="223"/>
      <c r="TUQ374" s="223"/>
      <c r="TUR374" s="333"/>
      <c r="TUS374" s="333"/>
      <c r="TUT374" s="223"/>
      <c r="TUU374" s="418"/>
      <c r="TUV374" s="418"/>
      <c r="TUW374" s="331"/>
      <c r="TUX374" s="332"/>
      <c r="TUY374" s="418"/>
      <c r="TUZ374" s="223"/>
      <c r="TVA374" s="223"/>
      <c r="TVB374" s="333"/>
      <c r="TVC374" s="333"/>
      <c r="TVD374" s="223"/>
      <c r="TVE374" s="418"/>
      <c r="TVF374" s="418"/>
      <c r="TVG374" s="331"/>
      <c r="TVH374" s="332"/>
      <c r="TVI374" s="418"/>
      <c r="TVJ374" s="223"/>
      <c r="TVK374" s="223"/>
      <c r="TVL374" s="333"/>
      <c r="TVM374" s="333"/>
      <c r="TVN374" s="223"/>
      <c r="TVO374" s="418"/>
      <c r="TVP374" s="418"/>
      <c r="TVQ374" s="331"/>
      <c r="TVR374" s="332"/>
      <c r="TVS374" s="418"/>
      <c r="TVT374" s="223"/>
      <c r="TVU374" s="223"/>
      <c r="TVV374" s="333"/>
      <c r="TVW374" s="333"/>
      <c r="TVX374" s="223"/>
      <c r="TVY374" s="418"/>
      <c r="TVZ374" s="418"/>
      <c r="TWA374" s="331"/>
      <c r="TWB374" s="332"/>
      <c r="TWC374" s="418"/>
      <c r="TWD374" s="223"/>
      <c r="TWE374" s="223"/>
      <c r="TWF374" s="333"/>
      <c r="TWG374" s="333"/>
      <c r="TWH374" s="223"/>
      <c r="TWI374" s="418"/>
      <c r="TWJ374" s="418"/>
      <c r="TWK374" s="331"/>
      <c r="TWL374" s="332"/>
      <c r="TWM374" s="418"/>
      <c r="TWN374" s="223"/>
      <c r="TWO374" s="223"/>
      <c r="TWP374" s="333"/>
      <c r="TWQ374" s="333"/>
      <c r="TWR374" s="223"/>
      <c r="TWS374" s="418"/>
      <c r="TWT374" s="418"/>
      <c r="TWU374" s="331"/>
      <c r="TWV374" s="332"/>
      <c r="TWW374" s="418"/>
      <c r="TWX374" s="223"/>
      <c r="TWY374" s="223"/>
      <c r="TWZ374" s="333"/>
      <c r="TXA374" s="333"/>
      <c r="TXB374" s="223"/>
      <c r="TXC374" s="418"/>
      <c r="TXD374" s="418"/>
      <c r="TXE374" s="331"/>
      <c r="TXF374" s="332"/>
      <c r="TXG374" s="418"/>
      <c r="TXH374" s="223"/>
      <c r="TXI374" s="223"/>
      <c r="TXJ374" s="333"/>
      <c r="TXK374" s="333"/>
      <c r="TXL374" s="223"/>
      <c r="TXM374" s="418"/>
      <c r="TXN374" s="418"/>
      <c r="TXO374" s="331"/>
      <c r="TXP374" s="332"/>
      <c r="TXQ374" s="418"/>
      <c r="TXR374" s="223"/>
      <c r="TXS374" s="223"/>
      <c r="TXT374" s="333"/>
      <c r="TXU374" s="333"/>
      <c r="TXV374" s="223"/>
      <c r="TXW374" s="418"/>
      <c r="TXX374" s="418"/>
      <c r="TXY374" s="331"/>
      <c r="TXZ374" s="332"/>
      <c r="TYA374" s="418"/>
      <c r="TYB374" s="223"/>
      <c r="TYC374" s="223"/>
      <c r="TYD374" s="333"/>
      <c r="TYE374" s="333"/>
      <c r="TYF374" s="223"/>
      <c r="TYG374" s="418"/>
      <c r="TYH374" s="418"/>
      <c r="TYI374" s="331"/>
      <c r="TYJ374" s="332"/>
      <c r="TYK374" s="418"/>
      <c r="TYL374" s="223"/>
      <c r="TYM374" s="223"/>
      <c r="TYN374" s="333"/>
      <c r="TYO374" s="333"/>
      <c r="TYP374" s="223"/>
      <c r="TYQ374" s="418"/>
      <c r="TYR374" s="418"/>
      <c r="TYS374" s="331"/>
      <c r="TYT374" s="332"/>
      <c r="TYU374" s="418"/>
      <c r="TYV374" s="223"/>
      <c r="TYW374" s="223"/>
      <c r="TYX374" s="333"/>
      <c r="TYY374" s="333"/>
      <c r="TYZ374" s="223"/>
      <c r="TZA374" s="418"/>
      <c r="TZB374" s="418"/>
      <c r="TZC374" s="331"/>
      <c r="TZD374" s="332"/>
      <c r="TZE374" s="418"/>
      <c r="TZF374" s="223"/>
      <c r="TZG374" s="223"/>
      <c r="TZH374" s="333"/>
      <c r="TZI374" s="333"/>
      <c r="TZJ374" s="223"/>
      <c r="TZK374" s="418"/>
      <c r="TZL374" s="418"/>
      <c r="TZM374" s="331"/>
      <c r="TZN374" s="332"/>
      <c r="TZO374" s="418"/>
      <c r="TZP374" s="223"/>
      <c r="TZQ374" s="223"/>
      <c r="TZR374" s="333"/>
      <c r="TZS374" s="333"/>
      <c r="TZT374" s="223"/>
      <c r="TZU374" s="418"/>
      <c r="TZV374" s="418"/>
      <c r="TZW374" s="331"/>
      <c r="TZX374" s="332"/>
      <c r="TZY374" s="418"/>
      <c r="TZZ374" s="223"/>
      <c r="UAA374" s="223"/>
      <c r="UAB374" s="333"/>
      <c r="UAC374" s="333"/>
      <c r="UAD374" s="223"/>
      <c r="UAE374" s="418"/>
      <c r="UAF374" s="418"/>
      <c r="UAG374" s="331"/>
      <c r="UAH374" s="332"/>
      <c r="UAI374" s="418"/>
      <c r="UAJ374" s="223"/>
      <c r="UAK374" s="223"/>
      <c r="UAL374" s="333"/>
      <c r="UAM374" s="333"/>
      <c r="UAN374" s="223"/>
      <c r="UAO374" s="418"/>
      <c r="UAP374" s="418"/>
      <c r="UAQ374" s="331"/>
      <c r="UAR374" s="332"/>
      <c r="UAS374" s="418"/>
      <c r="UAT374" s="223"/>
      <c r="UAU374" s="223"/>
      <c r="UAV374" s="333"/>
      <c r="UAW374" s="333"/>
      <c r="UAX374" s="223"/>
      <c r="UAY374" s="418"/>
      <c r="UAZ374" s="418"/>
      <c r="UBA374" s="331"/>
      <c r="UBB374" s="332"/>
      <c r="UBC374" s="418"/>
      <c r="UBD374" s="223"/>
      <c r="UBE374" s="223"/>
      <c r="UBF374" s="333"/>
      <c r="UBG374" s="333"/>
      <c r="UBH374" s="223"/>
      <c r="UBI374" s="418"/>
      <c r="UBJ374" s="418"/>
      <c r="UBK374" s="331"/>
      <c r="UBL374" s="332"/>
      <c r="UBM374" s="418"/>
      <c r="UBN374" s="223"/>
      <c r="UBO374" s="223"/>
      <c r="UBP374" s="333"/>
      <c r="UBQ374" s="333"/>
      <c r="UBR374" s="223"/>
      <c r="UBS374" s="418"/>
      <c r="UBT374" s="418"/>
      <c r="UBU374" s="331"/>
      <c r="UBV374" s="332"/>
      <c r="UBW374" s="418"/>
      <c r="UBX374" s="223"/>
      <c r="UBY374" s="223"/>
      <c r="UBZ374" s="333"/>
      <c r="UCA374" s="333"/>
      <c r="UCB374" s="223"/>
      <c r="UCC374" s="418"/>
      <c r="UCD374" s="418"/>
      <c r="UCE374" s="331"/>
      <c r="UCF374" s="332"/>
      <c r="UCG374" s="418"/>
      <c r="UCH374" s="223"/>
      <c r="UCI374" s="223"/>
      <c r="UCJ374" s="333"/>
      <c r="UCK374" s="333"/>
      <c r="UCL374" s="223"/>
      <c r="UCM374" s="418"/>
      <c r="UCN374" s="418"/>
      <c r="UCO374" s="331"/>
      <c r="UCP374" s="332"/>
      <c r="UCQ374" s="418"/>
      <c r="UCR374" s="223"/>
      <c r="UCS374" s="223"/>
      <c r="UCT374" s="333"/>
      <c r="UCU374" s="333"/>
      <c r="UCV374" s="223"/>
      <c r="UCW374" s="418"/>
      <c r="UCX374" s="418"/>
      <c r="UCY374" s="331"/>
      <c r="UCZ374" s="332"/>
      <c r="UDA374" s="418"/>
      <c r="UDB374" s="223"/>
      <c r="UDC374" s="223"/>
      <c r="UDD374" s="333"/>
      <c r="UDE374" s="333"/>
      <c r="UDF374" s="223"/>
      <c r="UDG374" s="418"/>
      <c r="UDH374" s="418"/>
      <c r="UDI374" s="331"/>
      <c r="UDJ374" s="332"/>
      <c r="UDK374" s="418"/>
      <c r="UDL374" s="223"/>
      <c r="UDM374" s="223"/>
      <c r="UDN374" s="333"/>
      <c r="UDO374" s="333"/>
      <c r="UDP374" s="223"/>
      <c r="UDQ374" s="418"/>
      <c r="UDR374" s="418"/>
      <c r="UDS374" s="331"/>
      <c r="UDT374" s="332"/>
      <c r="UDU374" s="418"/>
      <c r="UDV374" s="223"/>
      <c r="UDW374" s="223"/>
      <c r="UDX374" s="333"/>
      <c r="UDY374" s="333"/>
      <c r="UDZ374" s="223"/>
      <c r="UEA374" s="418"/>
      <c r="UEB374" s="418"/>
      <c r="UEC374" s="331"/>
      <c r="UED374" s="332"/>
      <c r="UEE374" s="418"/>
      <c r="UEF374" s="223"/>
      <c r="UEG374" s="223"/>
      <c r="UEH374" s="333"/>
      <c r="UEI374" s="333"/>
      <c r="UEJ374" s="223"/>
      <c r="UEK374" s="418"/>
      <c r="UEL374" s="418"/>
      <c r="UEM374" s="331"/>
      <c r="UEN374" s="332"/>
      <c r="UEO374" s="418"/>
      <c r="UEP374" s="223"/>
      <c r="UEQ374" s="223"/>
      <c r="UER374" s="333"/>
      <c r="UES374" s="333"/>
      <c r="UET374" s="223"/>
      <c r="UEU374" s="418"/>
      <c r="UEV374" s="418"/>
      <c r="UEW374" s="331"/>
      <c r="UEX374" s="332"/>
      <c r="UEY374" s="418"/>
      <c r="UEZ374" s="223"/>
      <c r="UFA374" s="223"/>
      <c r="UFB374" s="333"/>
      <c r="UFC374" s="333"/>
      <c r="UFD374" s="223"/>
      <c r="UFE374" s="418"/>
      <c r="UFF374" s="418"/>
      <c r="UFG374" s="331"/>
      <c r="UFH374" s="332"/>
      <c r="UFI374" s="418"/>
      <c r="UFJ374" s="223"/>
      <c r="UFK374" s="223"/>
      <c r="UFL374" s="333"/>
      <c r="UFM374" s="333"/>
      <c r="UFN374" s="223"/>
      <c r="UFO374" s="418"/>
      <c r="UFP374" s="418"/>
      <c r="UFQ374" s="331"/>
      <c r="UFR374" s="332"/>
      <c r="UFS374" s="418"/>
      <c r="UFT374" s="223"/>
      <c r="UFU374" s="223"/>
      <c r="UFV374" s="333"/>
      <c r="UFW374" s="333"/>
      <c r="UFX374" s="223"/>
      <c r="UFY374" s="418"/>
      <c r="UFZ374" s="418"/>
      <c r="UGA374" s="331"/>
      <c r="UGB374" s="332"/>
      <c r="UGC374" s="418"/>
      <c r="UGD374" s="223"/>
      <c r="UGE374" s="223"/>
      <c r="UGF374" s="333"/>
      <c r="UGG374" s="333"/>
      <c r="UGH374" s="223"/>
      <c r="UGI374" s="418"/>
      <c r="UGJ374" s="418"/>
      <c r="UGK374" s="331"/>
      <c r="UGL374" s="332"/>
      <c r="UGM374" s="418"/>
      <c r="UGN374" s="223"/>
      <c r="UGO374" s="223"/>
      <c r="UGP374" s="333"/>
      <c r="UGQ374" s="333"/>
      <c r="UGR374" s="223"/>
      <c r="UGS374" s="418"/>
      <c r="UGT374" s="418"/>
      <c r="UGU374" s="331"/>
      <c r="UGV374" s="332"/>
      <c r="UGW374" s="418"/>
      <c r="UGX374" s="223"/>
      <c r="UGY374" s="223"/>
      <c r="UGZ374" s="333"/>
      <c r="UHA374" s="333"/>
      <c r="UHB374" s="223"/>
      <c r="UHC374" s="418"/>
      <c r="UHD374" s="418"/>
      <c r="UHE374" s="331"/>
      <c r="UHF374" s="332"/>
      <c r="UHG374" s="418"/>
      <c r="UHH374" s="223"/>
      <c r="UHI374" s="223"/>
      <c r="UHJ374" s="333"/>
      <c r="UHK374" s="333"/>
      <c r="UHL374" s="223"/>
      <c r="UHM374" s="418"/>
      <c r="UHN374" s="418"/>
      <c r="UHO374" s="331"/>
      <c r="UHP374" s="332"/>
      <c r="UHQ374" s="418"/>
      <c r="UHR374" s="223"/>
      <c r="UHS374" s="223"/>
      <c r="UHT374" s="333"/>
      <c r="UHU374" s="333"/>
      <c r="UHV374" s="223"/>
      <c r="UHW374" s="418"/>
      <c r="UHX374" s="418"/>
      <c r="UHY374" s="331"/>
      <c r="UHZ374" s="332"/>
      <c r="UIA374" s="418"/>
      <c r="UIB374" s="223"/>
      <c r="UIC374" s="223"/>
      <c r="UID374" s="333"/>
      <c r="UIE374" s="333"/>
      <c r="UIF374" s="223"/>
      <c r="UIG374" s="418"/>
      <c r="UIH374" s="418"/>
      <c r="UII374" s="331"/>
      <c r="UIJ374" s="332"/>
      <c r="UIK374" s="418"/>
      <c r="UIL374" s="223"/>
      <c r="UIM374" s="223"/>
      <c r="UIN374" s="333"/>
      <c r="UIO374" s="333"/>
      <c r="UIP374" s="223"/>
      <c r="UIQ374" s="418"/>
      <c r="UIR374" s="418"/>
      <c r="UIS374" s="331"/>
      <c r="UIT374" s="332"/>
      <c r="UIU374" s="418"/>
      <c r="UIV374" s="223"/>
      <c r="UIW374" s="223"/>
      <c r="UIX374" s="333"/>
      <c r="UIY374" s="333"/>
      <c r="UIZ374" s="223"/>
      <c r="UJA374" s="418"/>
      <c r="UJB374" s="418"/>
      <c r="UJC374" s="331"/>
      <c r="UJD374" s="332"/>
      <c r="UJE374" s="418"/>
      <c r="UJF374" s="223"/>
      <c r="UJG374" s="223"/>
      <c r="UJH374" s="333"/>
      <c r="UJI374" s="333"/>
      <c r="UJJ374" s="223"/>
      <c r="UJK374" s="418"/>
      <c r="UJL374" s="418"/>
      <c r="UJM374" s="331"/>
      <c r="UJN374" s="332"/>
      <c r="UJO374" s="418"/>
      <c r="UJP374" s="223"/>
      <c r="UJQ374" s="223"/>
      <c r="UJR374" s="333"/>
      <c r="UJS374" s="333"/>
      <c r="UJT374" s="223"/>
      <c r="UJU374" s="418"/>
      <c r="UJV374" s="418"/>
      <c r="UJW374" s="331"/>
      <c r="UJX374" s="332"/>
      <c r="UJY374" s="418"/>
      <c r="UJZ374" s="223"/>
      <c r="UKA374" s="223"/>
      <c r="UKB374" s="333"/>
      <c r="UKC374" s="333"/>
      <c r="UKD374" s="223"/>
      <c r="UKE374" s="418"/>
      <c r="UKF374" s="418"/>
      <c r="UKG374" s="331"/>
      <c r="UKH374" s="332"/>
      <c r="UKI374" s="418"/>
      <c r="UKJ374" s="223"/>
      <c r="UKK374" s="223"/>
      <c r="UKL374" s="333"/>
      <c r="UKM374" s="333"/>
      <c r="UKN374" s="223"/>
      <c r="UKO374" s="418"/>
      <c r="UKP374" s="418"/>
      <c r="UKQ374" s="331"/>
      <c r="UKR374" s="332"/>
      <c r="UKS374" s="418"/>
      <c r="UKT374" s="223"/>
      <c r="UKU374" s="223"/>
      <c r="UKV374" s="333"/>
      <c r="UKW374" s="333"/>
      <c r="UKX374" s="223"/>
      <c r="UKY374" s="418"/>
      <c r="UKZ374" s="418"/>
      <c r="ULA374" s="331"/>
      <c r="ULB374" s="332"/>
      <c r="ULC374" s="418"/>
      <c r="ULD374" s="223"/>
      <c r="ULE374" s="223"/>
      <c r="ULF374" s="333"/>
      <c r="ULG374" s="333"/>
      <c r="ULH374" s="223"/>
      <c r="ULI374" s="418"/>
      <c r="ULJ374" s="418"/>
      <c r="ULK374" s="331"/>
      <c r="ULL374" s="332"/>
      <c r="ULM374" s="418"/>
      <c r="ULN374" s="223"/>
      <c r="ULO374" s="223"/>
      <c r="ULP374" s="333"/>
      <c r="ULQ374" s="333"/>
      <c r="ULR374" s="223"/>
      <c r="ULS374" s="418"/>
      <c r="ULT374" s="418"/>
      <c r="ULU374" s="331"/>
      <c r="ULV374" s="332"/>
      <c r="ULW374" s="418"/>
      <c r="ULX374" s="223"/>
      <c r="ULY374" s="223"/>
      <c r="ULZ374" s="333"/>
      <c r="UMA374" s="333"/>
      <c r="UMB374" s="223"/>
      <c r="UMC374" s="418"/>
      <c r="UMD374" s="418"/>
      <c r="UME374" s="331"/>
      <c r="UMF374" s="332"/>
      <c r="UMG374" s="418"/>
      <c r="UMH374" s="223"/>
      <c r="UMI374" s="223"/>
      <c r="UMJ374" s="333"/>
      <c r="UMK374" s="333"/>
      <c r="UML374" s="223"/>
      <c r="UMM374" s="418"/>
      <c r="UMN374" s="418"/>
      <c r="UMO374" s="331"/>
      <c r="UMP374" s="332"/>
      <c r="UMQ374" s="418"/>
      <c r="UMR374" s="223"/>
      <c r="UMS374" s="223"/>
      <c r="UMT374" s="333"/>
      <c r="UMU374" s="333"/>
      <c r="UMV374" s="223"/>
      <c r="UMW374" s="418"/>
      <c r="UMX374" s="418"/>
      <c r="UMY374" s="331"/>
      <c r="UMZ374" s="332"/>
      <c r="UNA374" s="418"/>
      <c r="UNB374" s="223"/>
      <c r="UNC374" s="223"/>
      <c r="UND374" s="333"/>
      <c r="UNE374" s="333"/>
      <c r="UNF374" s="223"/>
      <c r="UNG374" s="418"/>
      <c r="UNH374" s="418"/>
      <c r="UNI374" s="331"/>
      <c r="UNJ374" s="332"/>
      <c r="UNK374" s="418"/>
      <c r="UNL374" s="223"/>
      <c r="UNM374" s="223"/>
      <c r="UNN374" s="333"/>
      <c r="UNO374" s="333"/>
      <c r="UNP374" s="223"/>
      <c r="UNQ374" s="418"/>
      <c r="UNR374" s="418"/>
      <c r="UNS374" s="331"/>
      <c r="UNT374" s="332"/>
      <c r="UNU374" s="418"/>
      <c r="UNV374" s="223"/>
      <c r="UNW374" s="223"/>
      <c r="UNX374" s="333"/>
      <c r="UNY374" s="333"/>
      <c r="UNZ374" s="223"/>
      <c r="UOA374" s="418"/>
      <c r="UOB374" s="418"/>
      <c r="UOC374" s="331"/>
      <c r="UOD374" s="332"/>
      <c r="UOE374" s="418"/>
      <c r="UOF374" s="223"/>
      <c r="UOG374" s="223"/>
      <c r="UOH374" s="333"/>
      <c r="UOI374" s="333"/>
      <c r="UOJ374" s="223"/>
      <c r="UOK374" s="418"/>
      <c r="UOL374" s="418"/>
      <c r="UOM374" s="331"/>
      <c r="UON374" s="332"/>
      <c r="UOO374" s="418"/>
      <c r="UOP374" s="223"/>
      <c r="UOQ374" s="223"/>
      <c r="UOR374" s="333"/>
      <c r="UOS374" s="333"/>
      <c r="UOT374" s="223"/>
      <c r="UOU374" s="418"/>
      <c r="UOV374" s="418"/>
      <c r="UOW374" s="331"/>
      <c r="UOX374" s="332"/>
      <c r="UOY374" s="418"/>
      <c r="UOZ374" s="223"/>
      <c r="UPA374" s="223"/>
      <c r="UPB374" s="333"/>
      <c r="UPC374" s="333"/>
      <c r="UPD374" s="223"/>
      <c r="UPE374" s="418"/>
      <c r="UPF374" s="418"/>
      <c r="UPG374" s="331"/>
      <c r="UPH374" s="332"/>
      <c r="UPI374" s="418"/>
      <c r="UPJ374" s="223"/>
      <c r="UPK374" s="223"/>
      <c r="UPL374" s="333"/>
      <c r="UPM374" s="333"/>
      <c r="UPN374" s="223"/>
      <c r="UPO374" s="418"/>
      <c r="UPP374" s="418"/>
      <c r="UPQ374" s="331"/>
      <c r="UPR374" s="332"/>
      <c r="UPS374" s="418"/>
      <c r="UPT374" s="223"/>
      <c r="UPU374" s="223"/>
      <c r="UPV374" s="333"/>
      <c r="UPW374" s="333"/>
      <c r="UPX374" s="223"/>
      <c r="UPY374" s="418"/>
      <c r="UPZ374" s="418"/>
      <c r="UQA374" s="331"/>
      <c r="UQB374" s="332"/>
      <c r="UQC374" s="418"/>
      <c r="UQD374" s="223"/>
      <c r="UQE374" s="223"/>
      <c r="UQF374" s="333"/>
      <c r="UQG374" s="333"/>
      <c r="UQH374" s="223"/>
      <c r="UQI374" s="418"/>
      <c r="UQJ374" s="418"/>
      <c r="UQK374" s="331"/>
      <c r="UQL374" s="332"/>
      <c r="UQM374" s="418"/>
      <c r="UQN374" s="223"/>
      <c r="UQO374" s="223"/>
      <c r="UQP374" s="333"/>
      <c r="UQQ374" s="333"/>
      <c r="UQR374" s="223"/>
      <c r="UQS374" s="418"/>
      <c r="UQT374" s="418"/>
      <c r="UQU374" s="331"/>
      <c r="UQV374" s="332"/>
      <c r="UQW374" s="418"/>
      <c r="UQX374" s="223"/>
      <c r="UQY374" s="223"/>
      <c r="UQZ374" s="333"/>
      <c r="URA374" s="333"/>
      <c r="URB374" s="223"/>
      <c r="URC374" s="418"/>
      <c r="URD374" s="418"/>
      <c r="URE374" s="331"/>
      <c r="URF374" s="332"/>
      <c r="URG374" s="418"/>
      <c r="URH374" s="223"/>
      <c r="URI374" s="223"/>
      <c r="URJ374" s="333"/>
      <c r="URK374" s="333"/>
      <c r="URL374" s="223"/>
      <c r="URM374" s="418"/>
      <c r="URN374" s="418"/>
      <c r="URO374" s="331"/>
      <c r="URP374" s="332"/>
      <c r="URQ374" s="418"/>
      <c r="URR374" s="223"/>
      <c r="URS374" s="223"/>
      <c r="URT374" s="333"/>
      <c r="URU374" s="333"/>
      <c r="URV374" s="223"/>
      <c r="URW374" s="418"/>
      <c r="URX374" s="418"/>
      <c r="URY374" s="331"/>
      <c r="URZ374" s="332"/>
      <c r="USA374" s="418"/>
      <c r="USB374" s="223"/>
      <c r="USC374" s="223"/>
      <c r="USD374" s="333"/>
      <c r="USE374" s="333"/>
      <c r="USF374" s="223"/>
      <c r="USG374" s="418"/>
      <c r="USH374" s="418"/>
      <c r="USI374" s="331"/>
      <c r="USJ374" s="332"/>
      <c r="USK374" s="418"/>
      <c r="USL374" s="223"/>
      <c r="USM374" s="223"/>
      <c r="USN374" s="333"/>
      <c r="USO374" s="333"/>
      <c r="USP374" s="223"/>
      <c r="USQ374" s="418"/>
      <c r="USR374" s="418"/>
      <c r="USS374" s="331"/>
      <c r="UST374" s="332"/>
      <c r="USU374" s="418"/>
      <c r="USV374" s="223"/>
      <c r="USW374" s="223"/>
      <c r="USX374" s="333"/>
      <c r="USY374" s="333"/>
      <c r="USZ374" s="223"/>
      <c r="UTA374" s="418"/>
      <c r="UTB374" s="418"/>
      <c r="UTC374" s="331"/>
      <c r="UTD374" s="332"/>
      <c r="UTE374" s="418"/>
      <c r="UTF374" s="223"/>
      <c r="UTG374" s="223"/>
      <c r="UTH374" s="333"/>
      <c r="UTI374" s="333"/>
      <c r="UTJ374" s="223"/>
      <c r="UTK374" s="418"/>
      <c r="UTL374" s="418"/>
      <c r="UTM374" s="331"/>
      <c r="UTN374" s="332"/>
      <c r="UTO374" s="418"/>
      <c r="UTP374" s="223"/>
      <c r="UTQ374" s="223"/>
      <c r="UTR374" s="333"/>
      <c r="UTS374" s="333"/>
      <c r="UTT374" s="223"/>
      <c r="UTU374" s="418"/>
      <c r="UTV374" s="418"/>
      <c r="UTW374" s="331"/>
      <c r="UTX374" s="332"/>
      <c r="UTY374" s="418"/>
      <c r="UTZ374" s="223"/>
      <c r="UUA374" s="223"/>
      <c r="UUB374" s="333"/>
      <c r="UUC374" s="333"/>
      <c r="UUD374" s="223"/>
      <c r="UUE374" s="418"/>
      <c r="UUF374" s="418"/>
      <c r="UUG374" s="331"/>
      <c r="UUH374" s="332"/>
      <c r="UUI374" s="418"/>
      <c r="UUJ374" s="223"/>
      <c r="UUK374" s="223"/>
      <c r="UUL374" s="333"/>
      <c r="UUM374" s="333"/>
      <c r="UUN374" s="223"/>
      <c r="UUO374" s="418"/>
      <c r="UUP374" s="418"/>
      <c r="UUQ374" s="331"/>
      <c r="UUR374" s="332"/>
      <c r="UUS374" s="418"/>
      <c r="UUT374" s="223"/>
      <c r="UUU374" s="223"/>
      <c r="UUV374" s="333"/>
      <c r="UUW374" s="333"/>
      <c r="UUX374" s="223"/>
      <c r="UUY374" s="418"/>
      <c r="UUZ374" s="418"/>
      <c r="UVA374" s="331"/>
      <c r="UVB374" s="332"/>
      <c r="UVC374" s="418"/>
      <c r="UVD374" s="223"/>
      <c r="UVE374" s="223"/>
      <c r="UVF374" s="333"/>
      <c r="UVG374" s="333"/>
      <c r="UVH374" s="223"/>
      <c r="UVI374" s="418"/>
      <c r="UVJ374" s="418"/>
      <c r="UVK374" s="331"/>
      <c r="UVL374" s="332"/>
      <c r="UVM374" s="418"/>
      <c r="UVN374" s="223"/>
      <c r="UVO374" s="223"/>
      <c r="UVP374" s="333"/>
      <c r="UVQ374" s="333"/>
      <c r="UVR374" s="223"/>
      <c r="UVS374" s="418"/>
      <c r="UVT374" s="418"/>
      <c r="UVU374" s="331"/>
      <c r="UVV374" s="332"/>
      <c r="UVW374" s="418"/>
      <c r="UVX374" s="223"/>
      <c r="UVY374" s="223"/>
      <c r="UVZ374" s="333"/>
      <c r="UWA374" s="333"/>
      <c r="UWB374" s="223"/>
      <c r="UWC374" s="418"/>
      <c r="UWD374" s="418"/>
      <c r="UWE374" s="331"/>
      <c r="UWF374" s="332"/>
      <c r="UWG374" s="418"/>
      <c r="UWH374" s="223"/>
      <c r="UWI374" s="223"/>
      <c r="UWJ374" s="333"/>
      <c r="UWK374" s="333"/>
      <c r="UWL374" s="223"/>
      <c r="UWM374" s="418"/>
      <c r="UWN374" s="418"/>
      <c r="UWO374" s="331"/>
      <c r="UWP374" s="332"/>
      <c r="UWQ374" s="418"/>
      <c r="UWR374" s="223"/>
      <c r="UWS374" s="223"/>
      <c r="UWT374" s="333"/>
      <c r="UWU374" s="333"/>
      <c r="UWV374" s="223"/>
      <c r="UWW374" s="418"/>
      <c r="UWX374" s="418"/>
      <c r="UWY374" s="331"/>
      <c r="UWZ374" s="332"/>
      <c r="UXA374" s="418"/>
      <c r="UXB374" s="223"/>
      <c r="UXC374" s="223"/>
      <c r="UXD374" s="333"/>
      <c r="UXE374" s="333"/>
      <c r="UXF374" s="223"/>
      <c r="UXG374" s="418"/>
      <c r="UXH374" s="418"/>
      <c r="UXI374" s="331"/>
      <c r="UXJ374" s="332"/>
      <c r="UXK374" s="418"/>
      <c r="UXL374" s="223"/>
      <c r="UXM374" s="223"/>
      <c r="UXN374" s="333"/>
      <c r="UXO374" s="333"/>
      <c r="UXP374" s="223"/>
      <c r="UXQ374" s="418"/>
      <c r="UXR374" s="418"/>
      <c r="UXS374" s="331"/>
      <c r="UXT374" s="332"/>
      <c r="UXU374" s="418"/>
      <c r="UXV374" s="223"/>
      <c r="UXW374" s="223"/>
      <c r="UXX374" s="333"/>
      <c r="UXY374" s="333"/>
      <c r="UXZ374" s="223"/>
      <c r="UYA374" s="418"/>
      <c r="UYB374" s="418"/>
      <c r="UYC374" s="331"/>
      <c r="UYD374" s="332"/>
      <c r="UYE374" s="418"/>
      <c r="UYF374" s="223"/>
      <c r="UYG374" s="223"/>
      <c r="UYH374" s="333"/>
      <c r="UYI374" s="333"/>
      <c r="UYJ374" s="223"/>
      <c r="UYK374" s="418"/>
      <c r="UYL374" s="418"/>
      <c r="UYM374" s="331"/>
      <c r="UYN374" s="332"/>
      <c r="UYO374" s="418"/>
      <c r="UYP374" s="223"/>
      <c r="UYQ374" s="223"/>
      <c r="UYR374" s="333"/>
      <c r="UYS374" s="333"/>
      <c r="UYT374" s="223"/>
      <c r="UYU374" s="418"/>
      <c r="UYV374" s="418"/>
      <c r="UYW374" s="331"/>
      <c r="UYX374" s="332"/>
      <c r="UYY374" s="418"/>
      <c r="UYZ374" s="223"/>
      <c r="UZA374" s="223"/>
      <c r="UZB374" s="333"/>
      <c r="UZC374" s="333"/>
      <c r="UZD374" s="223"/>
      <c r="UZE374" s="418"/>
      <c r="UZF374" s="418"/>
      <c r="UZG374" s="331"/>
      <c r="UZH374" s="332"/>
      <c r="UZI374" s="418"/>
      <c r="UZJ374" s="223"/>
      <c r="UZK374" s="223"/>
      <c r="UZL374" s="333"/>
      <c r="UZM374" s="333"/>
      <c r="UZN374" s="223"/>
      <c r="UZO374" s="418"/>
      <c r="UZP374" s="418"/>
      <c r="UZQ374" s="331"/>
      <c r="UZR374" s="332"/>
      <c r="UZS374" s="418"/>
      <c r="UZT374" s="223"/>
      <c r="UZU374" s="223"/>
      <c r="UZV374" s="333"/>
      <c r="UZW374" s="333"/>
      <c r="UZX374" s="223"/>
      <c r="UZY374" s="418"/>
      <c r="UZZ374" s="418"/>
      <c r="VAA374" s="331"/>
      <c r="VAB374" s="332"/>
      <c r="VAC374" s="418"/>
      <c r="VAD374" s="223"/>
      <c r="VAE374" s="223"/>
      <c r="VAF374" s="333"/>
      <c r="VAG374" s="333"/>
      <c r="VAH374" s="223"/>
      <c r="VAI374" s="418"/>
      <c r="VAJ374" s="418"/>
      <c r="VAK374" s="331"/>
      <c r="VAL374" s="332"/>
      <c r="VAM374" s="418"/>
      <c r="VAN374" s="223"/>
      <c r="VAO374" s="223"/>
      <c r="VAP374" s="333"/>
      <c r="VAQ374" s="333"/>
      <c r="VAR374" s="223"/>
      <c r="VAS374" s="418"/>
      <c r="VAT374" s="418"/>
      <c r="VAU374" s="331"/>
      <c r="VAV374" s="332"/>
      <c r="VAW374" s="418"/>
      <c r="VAX374" s="223"/>
      <c r="VAY374" s="223"/>
      <c r="VAZ374" s="333"/>
      <c r="VBA374" s="333"/>
      <c r="VBB374" s="223"/>
      <c r="VBC374" s="418"/>
      <c r="VBD374" s="418"/>
      <c r="VBE374" s="331"/>
      <c r="VBF374" s="332"/>
      <c r="VBG374" s="418"/>
      <c r="VBH374" s="223"/>
      <c r="VBI374" s="223"/>
      <c r="VBJ374" s="333"/>
      <c r="VBK374" s="333"/>
      <c r="VBL374" s="223"/>
      <c r="VBM374" s="418"/>
      <c r="VBN374" s="418"/>
      <c r="VBO374" s="331"/>
      <c r="VBP374" s="332"/>
      <c r="VBQ374" s="418"/>
      <c r="VBR374" s="223"/>
      <c r="VBS374" s="223"/>
      <c r="VBT374" s="333"/>
      <c r="VBU374" s="333"/>
      <c r="VBV374" s="223"/>
      <c r="VBW374" s="418"/>
      <c r="VBX374" s="418"/>
      <c r="VBY374" s="331"/>
      <c r="VBZ374" s="332"/>
      <c r="VCA374" s="418"/>
      <c r="VCB374" s="223"/>
      <c r="VCC374" s="223"/>
      <c r="VCD374" s="333"/>
      <c r="VCE374" s="333"/>
      <c r="VCF374" s="223"/>
      <c r="VCG374" s="418"/>
      <c r="VCH374" s="418"/>
      <c r="VCI374" s="331"/>
      <c r="VCJ374" s="332"/>
      <c r="VCK374" s="418"/>
      <c r="VCL374" s="223"/>
      <c r="VCM374" s="223"/>
      <c r="VCN374" s="333"/>
      <c r="VCO374" s="333"/>
      <c r="VCP374" s="223"/>
      <c r="VCQ374" s="418"/>
      <c r="VCR374" s="418"/>
      <c r="VCS374" s="331"/>
      <c r="VCT374" s="332"/>
      <c r="VCU374" s="418"/>
      <c r="VCV374" s="223"/>
      <c r="VCW374" s="223"/>
      <c r="VCX374" s="333"/>
      <c r="VCY374" s="333"/>
      <c r="VCZ374" s="223"/>
      <c r="VDA374" s="418"/>
      <c r="VDB374" s="418"/>
      <c r="VDC374" s="331"/>
      <c r="VDD374" s="332"/>
      <c r="VDE374" s="418"/>
      <c r="VDF374" s="223"/>
      <c r="VDG374" s="223"/>
      <c r="VDH374" s="333"/>
      <c r="VDI374" s="333"/>
      <c r="VDJ374" s="223"/>
      <c r="VDK374" s="418"/>
      <c r="VDL374" s="418"/>
      <c r="VDM374" s="331"/>
      <c r="VDN374" s="332"/>
      <c r="VDO374" s="418"/>
      <c r="VDP374" s="223"/>
      <c r="VDQ374" s="223"/>
      <c r="VDR374" s="333"/>
      <c r="VDS374" s="333"/>
      <c r="VDT374" s="223"/>
      <c r="VDU374" s="418"/>
      <c r="VDV374" s="418"/>
      <c r="VDW374" s="331"/>
      <c r="VDX374" s="332"/>
      <c r="VDY374" s="418"/>
      <c r="VDZ374" s="223"/>
      <c r="VEA374" s="223"/>
      <c r="VEB374" s="333"/>
      <c r="VEC374" s="333"/>
      <c r="VED374" s="223"/>
      <c r="VEE374" s="418"/>
      <c r="VEF374" s="418"/>
      <c r="VEG374" s="331"/>
      <c r="VEH374" s="332"/>
      <c r="VEI374" s="418"/>
      <c r="VEJ374" s="223"/>
      <c r="VEK374" s="223"/>
      <c r="VEL374" s="333"/>
      <c r="VEM374" s="333"/>
      <c r="VEN374" s="223"/>
      <c r="VEO374" s="418"/>
      <c r="VEP374" s="418"/>
      <c r="VEQ374" s="331"/>
      <c r="VER374" s="332"/>
      <c r="VES374" s="418"/>
      <c r="VET374" s="223"/>
      <c r="VEU374" s="223"/>
      <c r="VEV374" s="333"/>
      <c r="VEW374" s="333"/>
      <c r="VEX374" s="223"/>
      <c r="VEY374" s="418"/>
      <c r="VEZ374" s="418"/>
      <c r="VFA374" s="331"/>
      <c r="VFB374" s="332"/>
      <c r="VFC374" s="418"/>
      <c r="VFD374" s="223"/>
      <c r="VFE374" s="223"/>
      <c r="VFF374" s="333"/>
      <c r="VFG374" s="333"/>
      <c r="VFH374" s="223"/>
      <c r="VFI374" s="418"/>
      <c r="VFJ374" s="418"/>
      <c r="VFK374" s="331"/>
      <c r="VFL374" s="332"/>
      <c r="VFM374" s="418"/>
      <c r="VFN374" s="223"/>
      <c r="VFO374" s="223"/>
      <c r="VFP374" s="333"/>
      <c r="VFQ374" s="333"/>
      <c r="VFR374" s="223"/>
      <c r="VFS374" s="418"/>
      <c r="VFT374" s="418"/>
      <c r="VFU374" s="331"/>
      <c r="VFV374" s="332"/>
      <c r="VFW374" s="418"/>
      <c r="VFX374" s="223"/>
      <c r="VFY374" s="223"/>
      <c r="VFZ374" s="333"/>
      <c r="VGA374" s="333"/>
      <c r="VGB374" s="223"/>
      <c r="VGC374" s="418"/>
      <c r="VGD374" s="418"/>
      <c r="VGE374" s="331"/>
      <c r="VGF374" s="332"/>
      <c r="VGG374" s="418"/>
      <c r="VGH374" s="223"/>
      <c r="VGI374" s="223"/>
      <c r="VGJ374" s="333"/>
      <c r="VGK374" s="333"/>
      <c r="VGL374" s="223"/>
      <c r="VGM374" s="418"/>
      <c r="VGN374" s="418"/>
      <c r="VGO374" s="331"/>
      <c r="VGP374" s="332"/>
      <c r="VGQ374" s="418"/>
      <c r="VGR374" s="223"/>
      <c r="VGS374" s="223"/>
      <c r="VGT374" s="333"/>
      <c r="VGU374" s="333"/>
      <c r="VGV374" s="223"/>
      <c r="VGW374" s="418"/>
      <c r="VGX374" s="418"/>
      <c r="VGY374" s="331"/>
      <c r="VGZ374" s="332"/>
      <c r="VHA374" s="418"/>
      <c r="VHB374" s="223"/>
      <c r="VHC374" s="223"/>
      <c r="VHD374" s="333"/>
      <c r="VHE374" s="333"/>
      <c r="VHF374" s="223"/>
      <c r="VHG374" s="418"/>
      <c r="VHH374" s="418"/>
      <c r="VHI374" s="331"/>
      <c r="VHJ374" s="332"/>
      <c r="VHK374" s="418"/>
      <c r="VHL374" s="223"/>
      <c r="VHM374" s="223"/>
      <c r="VHN374" s="333"/>
      <c r="VHO374" s="333"/>
      <c r="VHP374" s="223"/>
      <c r="VHQ374" s="418"/>
      <c r="VHR374" s="418"/>
      <c r="VHS374" s="331"/>
      <c r="VHT374" s="332"/>
      <c r="VHU374" s="418"/>
      <c r="VHV374" s="223"/>
      <c r="VHW374" s="223"/>
      <c r="VHX374" s="333"/>
      <c r="VHY374" s="333"/>
      <c r="VHZ374" s="223"/>
      <c r="VIA374" s="418"/>
      <c r="VIB374" s="418"/>
      <c r="VIC374" s="331"/>
      <c r="VID374" s="332"/>
      <c r="VIE374" s="418"/>
      <c r="VIF374" s="223"/>
      <c r="VIG374" s="223"/>
      <c r="VIH374" s="333"/>
      <c r="VII374" s="333"/>
      <c r="VIJ374" s="223"/>
      <c r="VIK374" s="418"/>
      <c r="VIL374" s="418"/>
      <c r="VIM374" s="331"/>
      <c r="VIN374" s="332"/>
      <c r="VIO374" s="418"/>
      <c r="VIP374" s="223"/>
      <c r="VIQ374" s="223"/>
      <c r="VIR374" s="333"/>
      <c r="VIS374" s="333"/>
      <c r="VIT374" s="223"/>
      <c r="VIU374" s="418"/>
      <c r="VIV374" s="418"/>
      <c r="VIW374" s="331"/>
      <c r="VIX374" s="332"/>
      <c r="VIY374" s="418"/>
      <c r="VIZ374" s="223"/>
      <c r="VJA374" s="223"/>
      <c r="VJB374" s="333"/>
      <c r="VJC374" s="333"/>
      <c r="VJD374" s="223"/>
      <c r="VJE374" s="418"/>
      <c r="VJF374" s="418"/>
      <c r="VJG374" s="331"/>
      <c r="VJH374" s="332"/>
      <c r="VJI374" s="418"/>
      <c r="VJJ374" s="223"/>
      <c r="VJK374" s="223"/>
      <c r="VJL374" s="333"/>
      <c r="VJM374" s="333"/>
      <c r="VJN374" s="223"/>
      <c r="VJO374" s="418"/>
      <c r="VJP374" s="418"/>
      <c r="VJQ374" s="331"/>
      <c r="VJR374" s="332"/>
      <c r="VJS374" s="418"/>
      <c r="VJT374" s="223"/>
      <c r="VJU374" s="223"/>
      <c r="VJV374" s="333"/>
      <c r="VJW374" s="333"/>
      <c r="VJX374" s="223"/>
      <c r="VJY374" s="418"/>
      <c r="VJZ374" s="418"/>
      <c r="VKA374" s="331"/>
      <c r="VKB374" s="332"/>
      <c r="VKC374" s="418"/>
      <c r="VKD374" s="223"/>
      <c r="VKE374" s="223"/>
      <c r="VKF374" s="333"/>
      <c r="VKG374" s="333"/>
      <c r="VKH374" s="223"/>
      <c r="VKI374" s="418"/>
      <c r="VKJ374" s="418"/>
      <c r="VKK374" s="331"/>
      <c r="VKL374" s="332"/>
      <c r="VKM374" s="418"/>
      <c r="VKN374" s="223"/>
      <c r="VKO374" s="223"/>
      <c r="VKP374" s="333"/>
      <c r="VKQ374" s="333"/>
      <c r="VKR374" s="223"/>
      <c r="VKS374" s="418"/>
      <c r="VKT374" s="418"/>
      <c r="VKU374" s="331"/>
      <c r="VKV374" s="332"/>
      <c r="VKW374" s="418"/>
      <c r="VKX374" s="223"/>
      <c r="VKY374" s="223"/>
      <c r="VKZ374" s="333"/>
      <c r="VLA374" s="333"/>
      <c r="VLB374" s="223"/>
      <c r="VLC374" s="418"/>
      <c r="VLD374" s="418"/>
      <c r="VLE374" s="331"/>
      <c r="VLF374" s="332"/>
      <c r="VLG374" s="418"/>
      <c r="VLH374" s="223"/>
      <c r="VLI374" s="223"/>
      <c r="VLJ374" s="333"/>
      <c r="VLK374" s="333"/>
      <c r="VLL374" s="223"/>
      <c r="VLM374" s="418"/>
      <c r="VLN374" s="418"/>
      <c r="VLO374" s="331"/>
      <c r="VLP374" s="332"/>
      <c r="VLQ374" s="418"/>
      <c r="VLR374" s="223"/>
      <c r="VLS374" s="223"/>
      <c r="VLT374" s="333"/>
      <c r="VLU374" s="333"/>
      <c r="VLV374" s="223"/>
      <c r="VLW374" s="418"/>
      <c r="VLX374" s="418"/>
      <c r="VLY374" s="331"/>
      <c r="VLZ374" s="332"/>
      <c r="VMA374" s="418"/>
      <c r="VMB374" s="223"/>
      <c r="VMC374" s="223"/>
      <c r="VMD374" s="333"/>
      <c r="VME374" s="333"/>
      <c r="VMF374" s="223"/>
      <c r="VMG374" s="418"/>
      <c r="VMH374" s="418"/>
      <c r="VMI374" s="331"/>
      <c r="VMJ374" s="332"/>
      <c r="VMK374" s="418"/>
      <c r="VML374" s="223"/>
      <c r="VMM374" s="223"/>
      <c r="VMN374" s="333"/>
      <c r="VMO374" s="333"/>
      <c r="VMP374" s="223"/>
      <c r="VMQ374" s="418"/>
      <c r="VMR374" s="418"/>
      <c r="VMS374" s="331"/>
      <c r="VMT374" s="332"/>
      <c r="VMU374" s="418"/>
      <c r="VMV374" s="223"/>
      <c r="VMW374" s="223"/>
      <c r="VMX374" s="333"/>
      <c r="VMY374" s="333"/>
      <c r="VMZ374" s="223"/>
      <c r="VNA374" s="418"/>
      <c r="VNB374" s="418"/>
      <c r="VNC374" s="331"/>
      <c r="VND374" s="332"/>
      <c r="VNE374" s="418"/>
      <c r="VNF374" s="223"/>
      <c r="VNG374" s="223"/>
      <c r="VNH374" s="333"/>
      <c r="VNI374" s="333"/>
      <c r="VNJ374" s="223"/>
      <c r="VNK374" s="418"/>
      <c r="VNL374" s="418"/>
      <c r="VNM374" s="331"/>
      <c r="VNN374" s="332"/>
      <c r="VNO374" s="418"/>
      <c r="VNP374" s="223"/>
      <c r="VNQ374" s="223"/>
      <c r="VNR374" s="333"/>
      <c r="VNS374" s="333"/>
      <c r="VNT374" s="223"/>
      <c r="VNU374" s="418"/>
      <c r="VNV374" s="418"/>
      <c r="VNW374" s="331"/>
      <c r="VNX374" s="332"/>
      <c r="VNY374" s="418"/>
      <c r="VNZ374" s="223"/>
      <c r="VOA374" s="223"/>
      <c r="VOB374" s="333"/>
      <c r="VOC374" s="333"/>
      <c r="VOD374" s="223"/>
      <c r="VOE374" s="418"/>
      <c r="VOF374" s="418"/>
      <c r="VOG374" s="331"/>
      <c r="VOH374" s="332"/>
      <c r="VOI374" s="418"/>
      <c r="VOJ374" s="223"/>
      <c r="VOK374" s="223"/>
      <c r="VOL374" s="333"/>
      <c r="VOM374" s="333"/>
      <c r="VON374" s="223"/>
      <c r="VOO374" s="418"/>
      <c r="VOP374" s="418"/>
      <c r="VOQ374" s="331"/>
      <c r="VOR374" s="332"/>
      <c r="VOS374" s="418"/>
      <c r="VOT374" s="223"/>
      <c r="VOU374" s="223"/>
      <c r="VOV374" s="333"/>
      <c r="VOW374" s="333"/>
      <c r="VOX374" s="223"/>
      <c r="VOY374" s="418"/>
      <c r="VOZ374" s="418"/>
      <c r="VPA374" s="331"/>
      <c r="VPB374" s="332"/>
      <c r="VPC374" s="418"/>
      <c r="VPD374" s="223"/>
      <c r="VPE374" s="223"/>
      <c r="VPF374" s="333"/>
      <c r="VPG374" s="333"/>
      <c r="VPH374" s="223"/>
      <c r="VPI374" s="418"/>
      <c r="VPJ374" s="418"/>
      <c r="VPK374" s="331"/>
      <c r="VPL374" s="332"/>
      <c r="VPM374" s="418"/>
      <c r="VPN374" s="223"/>
      <c r="VPO374" s="223"/>
      <c r="VPP374" s="333"/>
      <c r="VPQ374" s="333"/>
      <c r="VPR374" s="223"/>
      <c r="VPS374" s="418"/>
      <c r="VPT374" s="418"/>
      <c r="VPU374" s="331"/>
      <c r="VPV374" s="332"/>
      <c r="VPW374" s="418"/>
      <c r="VPX374" s="223"/>
      <c r="VPY374" s="223"/>
      <c r="VPZ374" s="333"/>
      <c r="VQA374" s="333"/>
      <c r="VQB374" s="223"/>
      <c r="VQC374" s="418"/>
      <c r="VQD374" s="418"/>
      <c r="VQE374" s="331"/>
      <c r="VQF374" s="332"/>
      <c r="VQG374" s="418"/>
      <c r="VQH374" s="223"/>
      <c r="VQI374" s="223"/>
      <c r="VQJ374" s="333"/>
      <c r="VQK374" s="333"/>
      <c r="VQL374" s="223"/>
      <c r="VQM374" s="418"/>
      <c r="VQN374" s="418"/>
      <c r="VQO374" s="331"/>
      <c r="VQP374" s="332"/>
      <c r="VQQ374" s="418"/>
      <c r="VQR374" s="223"/>
      <c r="VQS374" s="223"/>
      <c r="VQT374" s="333"/>
      <c r="VQU374" s="333"/>
      <c r="VQV374" s="223"/>
      <c r="VQW374" s="418"/>
      <c r="VQX374" s="418"/>
      <c r="VQY374" s="331"/>
      <c r="VQZ374" s="332"/>
      <c r="VRA374" s="418"/>
      <c r="VRB374" s="223"/>
      <c r="VRC374" s="223"/>
      <c r="VRD374" s="333"/>
      <c r="VRE374" s="333"/>
      <c r="VRF374" s="223"/>
      <c r="VRG374" s="418"/>
      <c r="VRH374" s="418"/>
      <c r="VRI374" s="331"/>
      <c r="VRJ374" s="332"/>
      <c r="VRK374" s="418"/>
      <c r="VRL374" s="223"/>
      <c r="VRM374" s="223"/>
      <c r="VRN374" s="333"/>
      <c r="VRO374" s="333"/>
      <c r="VRP374" s="223"/>
      <c r="VRQ374" s="418"/>
      <c r="VRR374" s="418"/>
      <c r="VRS374" s="331"/>
      <c r="VRT374" s="332"/>
      <c r="VRU374" s="418"/>
      <c r="VRV374" s="223"/>
      <c r="VRW374" s="223"/>
      <c r="VRX374" s="333"/>
      <c r="VRY374" s="333"/>
      <c r="VRZ374" s="223"/>
      <c r="VSA374" s="418"/>
      <c r="VSB374" s="418"/>
      <c r="VSC374" s="331"/>
      <c r="VSD374" s="332"/>
      <c r="VSE374" s="418"/>
      <c r="VSF374" s="223"/>
      <c r="VSG374" s="223"/>
      <c r="VSH374" s="333"/>
      <c r="VSI374" s="333"/>
      <c r="VSJ374" s="223"/>
      <c r="VSK374" s="418"/>
      <c r="VSL374" s="418"/>
      <c r="VSM374" s="331"/>
      <c r="VSN374" s="332"/>
      <c r="VSO374" s="418"/>
      <c r="VSP374" s="223"/>
      <c r="VSQ374" s="223"/>
      <c r="VSR374" s="333"/>
      <c r="VSS374" s="333"/>
      <c r="VST374" s="223"/>
      <c r="VSU374" s="418"/>
      <c r="VSV374" s="418"/>
      <c r="VSW374" s="331"/>
      <c r="VSX374" s="332"/>
      <c r="VSY374" s="418"/>
      <c r="VSZ374" s="223"/>
      <c r="VTA374" s="223"/>
      <c r="VTB374" s="333"/>
      <c r="VTC374" s="333"/>
      <c r="VTD374" s="223"/>
      <c r="VTE374" s="418"/>
      <c r="VTF374" s="418"/>
      <c r="VTG374" s="331"/>
      <c r="VTH374" s="332"/>
      <c r="VTI374" s="418"/>
      <c r="VTJ374" s="223"/>
      <c r="VTK374" s="223"/>
      <c r="VTL374" s="333"/>
      <c r="VTM374" s="333"/>
      <c r="VTN374" s="223"/>
      <c r="VTO374" s="418"/>
      <c r="VTP374" s="418"/>
      <c r="VTQ374" s="331"/>
      <c r="VTR374" s="332"/>
      <c r="VTS374" s="418"/>
      <c r="VTT374" s="223"/>
      <c r="VTU374" s="223"/>
      <c r="VTV374" s="333"/>
      <c r="VTW374" s="333"/>
      <c r="VTX374" s="223"/>
      <c r="VTY374" s="418"/>
      <c r="VTZ374" s="418"/>
      <c r="VUA374" s="331"/>
      <c r="VUB374" s="332"/>
      <c r="VUC374" s="418"/>
      <c r="VUD374" s="223"/>
      <c r="VUE374" s="223"/>
      <c r="VUF374" s="333"/>
      <c r="VUG374" s="333"/>
      <c r="VUH374" s="223"/>
      <c r="VUI374" s="418"/>
      <c r="VUJ374" s="418"/>
      <c r="VUK374" s="331"/>
      <c r="VUL374" s="332"/>
      <c r="VUM374" s="418"/>
      <c r="VUN374" s="223"/>
      <c r="VUO374" s="223"/>
      <c r="VUP374" s="333"/>
      <c r="VUQ374" s="333"/>
      <c r="VUR374" s="223"/>
      <c r="VUS374" s="418"/>
      <c r="VUT374" s="418"/>
      <c r="VUU374" s="331"/>
      <c r="VUV374" s="332"/>
      <c r="VUW374" s="418"/>
      <c r="VUX374" s="223"/>
      <c r="VUY374" s="223"/>
      <c r="VUZ374" s="333"/>
      <c r="VVA374" s="333"/>
      <c r="VVB374" s="223"/>
      <c r="VVC374" s="418"/>
      <c r="VVD374" s="418"/>
      <c r="VVE374" s="331"/>
      <c r="VVF374" s="332"/>
      <c r="VVG374" s="418"/>
      <c r="VVH374" s="223"/>
      <c r="VVI374" s="223"/>
      <c r="VVJ374" s="333"/>
      <c r="VVK374" s="333"/>
      <c r="VVL374" s="223"/>
      <c r="VVM374" s="418"/>
      <c r="VVN374" s="418"/>
      <c r="VVO374" s="331"/>
      <c r="VVP374" s="332"/>
      <c r="VVQ374" s="418"/>
      <c r="VVR374" s="223"/>
      <c r="VVS374" s="223"/>
      <c r="VVT374" s="333"/>
      <c r="VVU374" s="333"/>
      <c r="VVV374" s="223"/>
      <c r="VVW374" s="418"/>
      <c r="VVX374" s="418"/>
      <c r="VVY374" s="331"/>
      <c r="VVZ374" s="332"/>
      <c r="VWA374" s="418"/>
      <c r="VWB374" s="223"/>
      <c r="VWC374" s="223"/>
      <c r="VWD374" s="333"/>
      <c r="VWE374" s="333"/>
      <c r="VWF374" s="223"/>
      <c r="VWG374" s="418"/>
      <c r="VWH374" s="418"/>
      <c r="VWI374" s="331"/>
      <c r="VWJ374" s="332"/>
      <c r="VWK374" s="418"/>
      <c r="VWL374" s="223"/>
      <c r="VWM374" s="223"/>
      <c r="VWN374" s="333"/>
      <c r="VWO374" s="333"/>
      <c r="VWP374" s="223"/>
      <c r="VWQ374" s="418"/>
      <c r="VWR374" s="418"/>
      <c r="VWS374" s="331"/>
      <c r="VWT374" s="332"/>
      <c r="VWU374" s="418"/>
      <c r="VWV374" s="223"/>
      <c r="VWW374" s="223"/>
      <c r="VWX374" s="333"/>
      <c r="VWY374" s="333"/>
      <c r="VWZ374" s="223"/>
      <c r="VXA374" s="418"/>
      <c r="VXB374" s="418"/>
      <c r="VXC374" s="331"/>
      <c r="VXD374" s="332"/>
      <c r="VXE374" s="418"/>
      <c r="VXF374" s="223"/>
      <c r="VXG374" s="223"/>
      <c r="VXH374" s="333"/>
      <c r="VXI374" s="333"/>
      <c r="VXJ374" s="223"/>
      <c r="VXK374" s="418"/>
      <c r="VXL374" s="418"/>
      <c r="VXM374" s="331"/>
      <c r="VXN374" s="332"/>
      <c r="VXO374" s="418"/>
      <c r="VXP374" s="223"/>
      <c r="VXQ374" s="223"/>
      <c r="VXR374" s="333"/>
      <c r="VXS374" s="333"/>
      <c r="VXT374" s="223"/>
      <c r="VXU374" s="418"/>
      <c r="VXV374" s="418"/>
      <c r="VXW374" s="331"/>
      <c r="VXX374" s="332"/>
      <c r="VXY374" s="418"/>
      <c r="VXZ374" s="223"/>
      <c r="VYA374" s="223"/>
      <c r="VYB374" s="333"/>
      <c r="VYC374" s="333"/>
      <c r="VYD374" s="223"/>
      <c r="VYE374" s="418"/>
      <c r="VYF374" s="418"/>
      <c r="VYG374" s="331"/>
      <c r="VYH374" s="332"/>
      <c r="VYI374" s="418"/>
      <c r="VYJ374" s="223"/>
      <c r="VYK374" s="223"/>
      <c r="VYL374" s="333"/>
      <c r="VYM374" s="333"/>
      <c r="VYN374" s="223"/>
      <c r="VYO374" s="418"/>
      <c r="VYP374" s="418"/>
      <c r="VYQ374" s="331"/>
      <c r="VYR374" s="332"/>
      <c r="VYS374" s="418"/>
      <c r="VYT374" s="223"/>
      <c r="VYU374" s="223"/>
      <c r="VYV374" s="333"/>
      <c r="VYW374" s="333"/>
      <c r="VYX374" s="223"/>
      <c r="VYY374" s="418"/>
      <c r="VYZ374" s="418"/>
      <c r="VZA374" s="331"/>
      <c r="VZB374" s="332"/>
      <c r="VZC374" s="418"/>
      <c r="VZD374" s="223"/>
      <c r="VZE374" s="223"/>
      <c r="VZF374" s="333"/>
      <c r="VZG374" s="333"/>
      <c r="VZH374" s="223"/>
      <c r="VZI374" s="418"/>
      <c r="VZJ374" s="418"/>
      <c r="VZK374" s="331"/>
      <c r="VZL374" s="332"/>
      <c r="VZM374" s="418"/>
      <c r="VZN374" s="223"/>
      <c r="VZO374" s="223"/>
      <c r="VZP374" s="333"/>
      <c r="VZQ374" s="333"/>
      <c r="VZR374" s="223"/>
      <c r="VZS374" s="418"/>
      <c r="VZT374" s="418"/>
      <c r="VZU374" s="331"/>
      <c r="VZV374" s="332"/>
      <c r="VZW374" s="418"/>
      <c r="VZX374" s="223"/>
      <c r="VZY374" s="223"/>
      <c r="VZZ374" s="333"/>
      <c r="WAA374" s="333"/>
      <c r="WAB374" s="223"/>
      <c r="WAC374" s="418"/>
      <c r="WAD374" s="418"/>
      <c r="WAE374" s="331"/>
      <c r="WAF374" s="332"/>
      <c r="WAG374" s="418"/>
      <c r="WAH374" s="223"/>
      <c r="WAI374" s="223"/>
      <c r="WAJ374" s="333"/>
      <c r="WAK374" s="333"/>
      <c r="WAL374" s="223"/>
      <c r="WAM374" s="418"/>
      <c r="WAN374" s="418"/>
      <c r="WAO374" s="331"/>
      <c r="WAP374" s="332"/>
      <c r="WAQ374" s="418"/>
      <c r="WAR374" s="223"/>
      <c r="WAS374" s="223"/>
      <c r="WAT374" s="333"/>
      <c r="WAU374" s="333"/>
      <c r="WAV374" s="223"/>
      <c r="WAW374" s="418"/>
      <c r="WAX374" s="418"/>
      <c r="WAY374" s="331"/>
      <c r="WAZ374" s="332"/>
      <c r="WBA374" s="418"/>
      <c r="WBB374" s="223"/>
      <c r="WBC374" s="223"/>
      <c r="WBD374" s="333"/>
      <c r="WBE374" s="333"/>
      <c r="WBF374" s="223"/>
      <c r="WBG374" s="418"/>
      <c r="WBH374" s="418"/>
      <c r="WBI374" s="331"/>
      <c r="WBJ374" s="332"/>
      <c r="WBK374" s="418"/>
      <c r="WBL374" s="223"/>
      <c r="WBM374" s="223"/>
      <c r="WBN374" s="333"/>
      <c r="WBO374" s="333"/>
      <c r="WBP374" s="223"/>
      <c r="WBQ374" s="418"/>
      <c r="WBR374" s="418"/>
      <c r="WBS374" s="331"/>
      <c r="WBT374" s="332"/>
      <c r="WBU374" s="418"/>
      <c r="WBV374" s="223"/>
      <c r="WBW374" s="223"/>
      <c r="WBX374" s="333"/>
      <c r="WBY374" s="333"/>
      <c r="WBZ374" s="223"/>
      <c r="WCA374" s="418"/>
      <c r="WCB374" s="418"/>
      <c r="WCC374" s="331"/>
      <c r="WCD374" s="332"/>
      <c r="WCE374" s="418"/>
      <c r="WCF374" s="223"/>
      <c r="WCG374" s="223"/>
      <c r="WCH374" s="333"/>
      <c r="WCI374" s="333"/>
      <c r="WCJ374" s="223"/>
      <c r="WCK374" s="418"/>
      <c r="WCL374" s="418"/>
      <c r="WCM374" s="331"/>
      <c r="WCN374" s="332"/>
      <c r="WCO374" s="418"/>
      <c r="WCP374" s="223"/>
      <c r="WCQ374" s="223"/>
      <c r="WCR374" s="333"/>
      <c r="WCS374" s="333"/>
      <c r="WCT374" s="223"/>
      <c r="WCU374" s="418"/>
      <c r="WCV374" s="418"/>
      <c r="WCW374" s="331"/>
      <c r="WCX374" s="332"/>
      <c r="WCY374" s="418"/>
      <c r="WCZ374" s="223"/>
      <c r="WDA374" s="223"/>
      <c r="WDB374" s="333"/>
      <c r="WDC374" s="333"/>
      <c r="WDD374" s="223"/>
      <c r="WDE374" s="418"/>
      <c r="WDF374" s="418"/>
      <c r="WDG374" s="331"/>
      <c r="WDH374" s="332"/>
      <c r="WDI374" s="418"/>
      <c r="WDJ374" s="223"/>
      <c r="WDK374" s="223"/>
      <c r="WDL374" s="333"/>
      <c r="WDM374" s="333"/>
      <c r="WDN374" s="223"/>
      <c r="WDO374" s="418"/>
      <c r="WDP374" s="418"/>
      <c r="WDQ374" s="331"/>
      <c r="WDR374" s="332"/>
      <c r="WDS374" s="418"/>
      <c r="WDT374" s="223"/>
      <c r="WDU374" s="223"/>
      <c r="WDV374" s="333"/>
      <c r="WDW374" s="333"/>
      <c r="WDX374" s="223"/>
      <c r="WDY374" s="418"/>
      <c r="WDZ374" s="418"/>
      <c r="WEA374" s="331"/>
      <c r="WEB374" s="332"/>
      <c r="WEC374" s="418"/>
      <c r="WED374" s="223"/>
      <c r="WEE374" s="223"/>
      <c r="WEF374" s="333"/>
      <c r="WEG374" s="333"/>
      <c r="WEH374" s="223"/>
      <c r="WEI374" s="418"/>
      <c r="WEJ374" s="418"/>
      <c r="WEK374" s="331"/>
      <c r="WEL374" s="332"/>
      <c r="WEM374" s="418"/>
      <c r="WEN374" s="223"/>
      <c r="WEO374" s="223"/>
      <c r="WEP374" s="333"/>
      <c r="WEQ374" s="333"/>
      <c r="WER374" s="223"/>
      <c r="WES374" s="418"/>
      <c r="WET374" s="418"/>
      <c r="WEU374" s="331"/>
      <c r="WEV374" s="332"/>
      <c r="WEW374" s="418"/>
      <c r="WEX374" s="223"/>
      <c r="WEY374" s="223"/>
      <c r="WEZ374" s="333"/>
      <c r="WFA374" s="333"/>
      <c r="WFB374" s="223"/>
      <c r="WFC374" s="418"/>
      <c r="WFD374" s="418"/>
      <c r="WFE374" s="331"/>
      <c r="WFF374" s="332"/>
      <c r="WFG374" s="418"/>
      <c r="WFH374" s="223"/>
      <c r="WFI374" s="223"/>
      <c r="WFJ374" s="333"/>
      <c r="WFK374" s="333"/>
      <c r="WFL374" s="223"/>
      <c r="WFM374" s="418"/>
      <c r="WFN374" s="418"/>
      <c r="WFO374" s="331"/>
      <c r="WFP374" s="332"/>
      <c r="WFQ374" s="418"/>
      <c r="WFR374" s="223"/>
      <c r="WFS374" s="223"/>
      <c r="WFT374" s="333"/>
      <c r="WFU374" s="333"/>
      <c r="WFV374" s="223"/>
      <c r="WFW374" s="418"/>
      <c r="WFX374" s="418"/>
      <c r="WFY374" s="331"/>
      <c r="WFZ374" s="332"/>
      <c r="WGA374" s="418"/>
      <c r="WGB374" s="223"/>
      <c r="WGC374" s="223"/>
      <c r="WGD374" s="333"/>
      <c r="WGE374" s="333"/>
      <c r="WGF374" s="223"/>
      <c r="WGG374" s="418"/>
      <c r="WGH374" s="418"/>
      <c r="WGI374" s="331"/>
      <c r="WGJ374" s="332"/>
      <c r="WGK374" s="418"/>
      <c r="WGL374" s="223"/>
      <c r="WGM374" s="223"/>
      <c r="WGN374" s="333"/>
      <c r="WGO374" s="333"/>
      <c r="WGP374" s="223"/>
      <c r="WGQ374" s="418"/>
      <c r="WGR374" s="418"/>
      <c r="WGS374" s="331"/>
      <c r="WGT374" s="332"/>
      <c r="WGU374" s="418"/>
      <c r="WGV374" s="223"/>
      <c r="WGW374" s="223"/>
      <c r="WGX374" s="333"/>
      <c r="WGY374" s="333"/>
      <c r="WGZ374" s="223"/>
      <c r="WHA374" s="418"/>
      <c r="WHB374" s="418"/>
      <c r="WHC374" s="331"/>
      <c r="WHD374" s="332"/>
      <c r="WHE374" s="418"/>
      <c r="WHF374" s="223"/>
      <c r="WHG374" s="223"/>
      <c r="WHH374" s="333"/>
      <c r="WHI374" s="333"/>
      <c r="WHJ374" s="223"/>
      <c r="WHK374" s="418"/>
      <c r="WHL374" s="418"/>
      <c r="WHM374" s="331"/>
      <c r="WHN374" s="332"/>
      <c r="WHO374" s="418"/>
      <c r="WHP374" s="223"/>
      <c r="WHQ374" s="223"/>
      <c r="WHR374" s="333"/>
      <c r="WHS374" s="333"/>
      <c r="WHT374" s="223"/>
      <c r="WHU374" s="418"/>
      <c r="WHV374" s="418"/>
      <c r="WHW374" s="331"/>
      <c r="WHX374" s="332"/>
      <c r="WHY374" s="418"/>
      <c r="WHZ374" s="223"/>
      <c r="WIA374" s="223"/>
      <c r="WIB374" s="333"/>
      <c r="WIC374" s="333"/>
      <c r="WID374" s="223"/>
      <c r="WIE374" s="418"/>
      <c r="WIF374" s="418"/>
      <c r="WIG374" s="331"/>
      <c r="WIH374" s="332"/>
      <c r="WII374" s="418"/>
      <c r="WIJ374" s="223"/>
      <c r="WIK374" s="223"/>
      <c r="WIL374" s="333"/>
      <c r="WIM374" s="333"/>
      <c r="WIN374" s="223"/>
      <c r="WIO374" s="418"/>
      <c r="WIP374" s="418"/>
      <c r="WIQ374" s="331"/>
      <c r="WIR374" s="332"/>
      <c r="WIS374" s="418"/>
      <c r="WIT374" s="223"/>
      <c r="WIU374" s="223"/>
      <c r="WIV374" s="333"/>
      <c r="WIW374" s="333"/>
      <c r="WIX374" s="223"/>
      <c r="WIY374" s="418"/>
      <c r="WIZ374" s="418"/>
      <c r="WJA374" s="331"/>
      <c r="WJB374" s="332"/>
      <c r="WJC374" s="418"/>
      <c r="WJD374" s="223"/>
      <c r="WJE374" s="223"/>
      <c r="WJF374" s="333"/>
      <c r="WJG374" s="333"/>
      <c r="WJH374" s="223"/>
      <c r="WJI374" s="418"/>
      <c r="WJJ374" s="418"/>
      <c r="WJK374" s="331"/>
      <c r="WJL374" s="332"/>
      <c r="WJM374" s="418"/>
      <c r="WJN374" s="223"/>
      <c r="WJO374" s="223"/>
      <c r="WJP374" s="333"/>
      <c r="WJQ374" s="333"/>
      <c r="WJR374" s="223"/>
      <c r="WJS374" s="418"/>
      <c r="WJT374" s="418"/>
      <c r="WJU374" s="331"/>
      <c r="WJV374" s="332"/>
      <c r="WJW374" s="418"/>
      <c r="WJX374" s="223"/>
      <c r="WJY374" s="223"/>
      <c r="WJZ374" s="333"/>
      <c r="WKA374" s="333"/>
      <c r="WKB374" s="223"/>
      <c r="WKC374" s="418"/>
      <c r="WKD374" s="418"/>
      <c r="WKE374" s="331"/>
      <c r="WKF374" s="332"/>
      <c r="WKG374" s="418"/>
      <c r="WKH374" s="223"/>
      <c r="WKI374" s="223"/>
      <c r="WKJ374" s="333"/>
      <c r="WKK374" s="333"/>
      <c r="WKL374" s="223"/>
      <c r="WKM374" s="418"/>
      <c r="WKN374" s="418"/>
      <c r="WKO374" s="331"/>
      <c r="WKP374" s="332"/>
      <c r="WKQ374" s="418"/>
      <c r="WKR374" s="223"/>
      <c r="WKS374" s="223"/>
      <c r="WKT374" s="333"/>
      <c r="WKU374" s="333"/>
      <c r="WKV374" s="223"/>
      <c r="WKW374" s="418"/>
      <c r="WKX374" s="418"/>
      <c r="WKY374" s="331"/>
      <c r="WKZ374" s="332"/>
      <c r="WLA374" s="418"/>
      <c r="WLB374" s="223"/>
      <c r="WLC374" s="223"/>
      <c r="WLD374" s="333"/>
      <c r="WLE374" s="333"/>
      <c r="WLF374" s="223"/>
      <c r="WLG374" s="418"/>
      <c r="WLH374" s="418"/>
      <c r="WLI374" s="331"/>
      <c r="WLJ374" s="332"/>
      <c r="WLK374" s="418"/>
      <c r="WLL374" s="223"/>
      <c r="WLM374" s="223"/>
      <c r="WLN374" s="333"/>
      <c r="WLO374" s="333"/>
      <c r="WLP374" s="223"/>
      <c r="WLQ374" s="418"/>
      <c r="WLR374" s="418"/>
      <c r="WLS374" s="331"/>
      <c r="WLT374" s="332"/>
      <c r="WLU374" s="418"/>
      <c r="WLV374" s="223"/>
      <c r="WLW374" s="223"/>
      <c r="WLX374" s="333"/>
      <c r="WLY374" s="333"/>
      <c r="WLZ374" s="223"/>
      <c r="WMA374" s="418"/>
      <c r="WMB374" s="418"/>
      <c r="WMC374" s="331"/>
      <c r="WMD374" s="332"/>
      <c r="WME374" s="418"/>
      <c r="WMF374" s="223"/>
      <c r="WMG374" s="223"/>
      <c r="WMH374" s="333"/>
      <c r="WMI374" s="333"/>
      <c r="WMJ374" s="223"/>
      <c r="WMK374" s="418"/>
      <c r="WML374" s="418"/>
      <c r="WMM374" s="331"/>
      <c r="WMN374" s="332"/>
      <c r="WMO374" s="418"/>
      <c r="WMP374" s="223"/>
      <c r="WMQ374" s="223"/>
      <c r="WMR374" s="333"/>
      <c r="WMS374" s="333"/>
      <c r="WMT374" s="223"/>
      <c r="WMU374" s="418"/>
      <c r="WMV374" s="418"/>
      <c r="WMW374" s="331"/>
      <c r="WMX374" s="332"/>
      <c r="WMY374" s="418"/>
      <c r="WMZ374" s="223"/>
      <c r="WNA374" s="223"/>
      <c r="WNB374" s="333"/>
      <c r="WNC374" s="333"/>
      <c r="WND374" s="223"/>
      <c r="WNE374" s="418"/>
      <c r="WNF374" s="418"/>
      <c r="WNG374" s="331"/>
      <c r="WNH374" s="332"/>
      <c r="WNI374" s="418"/>
      <c r="WNJ374" s="223"/>
      <c r="WNK374" s="223"/>
      <c r="WNL374" s="333"/>
      <c r="WNM374" s="333"/>
      <c r="WNN374" s="223"/>
      <c r="WNO374" s="418"/>
      <c r="WNP374" s="418"/>
      <c r="WNQ374" s="331"/>
      <c r="WNR374" s="332"/>
      <c r="WNS374" s="418"/>
      <c r="WNT374" s="223"/>
      <c r="WNU374" s="223"/>
      <c r="WNV374" s="333"/>
      <c r="WNW374" s="333"/>
      <c r="WNX374" s="223"/>
      <c r="WNY374" s="418"/>
      <c r="WNZ374" s="418"/>
      <c r="WOA374" s="331"/>
      <c r="WOB374" s="332"/>
      <c r="WOC374" s="418"/>
      <c r="WOD374" s="223"/>
      <c r="WOE374" s="223"/>
      <c r="WOF374" s="333"/>
      <c r="WOG374" s="333"/>
      <c r="WOH374" s="223"/>
      <c r="WOI374" s="418"/>
      <c r="WOJ374" s="418"/>
      <c r="WOK374" s="331"/>
      <c r="WOL374" s="332"/>
      <c r="WOM374" s="418"/>
      <c r="WON374" s="223"/>
      <c r="WOO374" s="223"/>
      <c r="WOP374" s="333"/>
      <c r="WOQ374" s="333"/>
      <c r="WOR374" s="223"/>
      <c r="WOS374" s="418"/>
      <c r="WOT374" s="418"/>
      <c r="WOU374" s="331"/>
      <c r="WOV374" s="332"/>
      <c r="WOW374" s="418"/>
      <c r="WOX374" s="223"/>
      <c r="WOY374" s="223"/>
      <c r="WOZ374" s="333"/>
      <c r="WPA374" s="333"/>
      <c r="WPB374" s="223"/>
      <c r="WPC374" s="418"/>
      <c r="WPD374" s="418"/>
      <c r="WPE374" s="331"/>
      <c r="WPF374" s="332"/>
      <c r="WPG374" s="418"/>
      <c r="WPH374" s="223"/>
      <c r="WPI374" s="223"/>
      <c r="WPJ374" s="333"/>
      <c r="WPK374" s="333"/>
      <c r="WPL374" s="223"/>
      <c r="WPM374" s="418"/>
      <c r="WPN374" s="418"/>
      <c r="WPO374" s="331"/>
      <c r="WPP374" s="332"/>
      <c r="WPQ374" s="418"/>
      <c r="WPR374" s="223"/>
      <c r="WPS374" s="223"/>
      <c r="WPT374" s="333"/>
      <c r="WPU374" s="333"/>
      <c r="WPV374" s="223"/>
      <c r="WPW374" s="418"/>
      <c r="WPX374" s="418"/>
      <c r="WPY374" s="331"/>
      <c r="WPZ374" s="332"/>
      <c r="WQA374" s="418"/>
      <c r="WQB374" s="223"/>
      <c r="WQC374" s="223"/>
      <c r="WQD374" s="333"/>
      <c r="WQE374" s="333"/>
      <c r="WQF374" s="223"/>
      <c r="WQG374" s="418"/>
      <c r="WQH374" s="418"/>
      <c r="WQI374" s="331"/>
      <c r="WQJ374" s="332"/>
      <c r="WQK374" s="418"/>
      <c r="WQL374" s="223"/>
      <c r="WQM374" s="223"/>
      <c r="WQN374" s="333"/>
      <c r="WQO374" s="333"/>
      <c r="WQP374" s="223"/>
      <c r="WQQ374" s="418"/>
      <c r="WQR374" s="418"/>
      <c r="WQS374" s="331"/>
      <c r="WQT374" s="332"/>
      <c r="WQU374" s="418"/>
      <c r="WQV374" s="223"/>
      <c r="WQW374" s="223"/>
      <c r="WQX374" s="333"/>
      <c r="WQY374" s="333"/>
      <c r="WQZ374" s="223"/>
      <c r="WRA374" s="418"/>
      <c r="WRB374" s="418"/>
      <c r="WRC374" s="331"/>
      <c r="WRD374" s="332"/>
      <c r="WRE374" s="418"/>
      <c r="WRF374" s="223"/>
      <c r="WRG374" s="223"/>
      <c r="WRH374" s="333"/>
      <c r="WRI374" s="333"/>
      <c r="WRJ374" s="223"/>
      <c r="WRK374" s="418"/>
      <c r="WRL374" s="418"/>
      <c r="WRM374" s="331"/>
      <c r="WRN374" s="332"/>
      <c r="WRO374" s="418"/>
      <c r="WRP374" s="223"/>
      <c r="WRQ374" s="223"/>
      <c r="WRR374" s="333"/>
      <c r="WRS374" s="333"/>
      <c r="WRT374" s="223"/>
      <c r="WRU374" s="418"/>
      <c r="WRV374" s="418"/>
      <c r="WRW374" s="331"/>
      <c r="WRX374" s="332"/>
      <c r="WRY374" s="418"/>
      <c r="WRZ374" s="223"/>
      <c r="WSA374" s="223"/>
      <c r="WSB374" s="333"/>
      <c r="WSC374" s="333"/>
      <c r="WSD374" s="223"/>
      <c r="WSE374" s="418"/>
      <c r="WSF374" s="418"/>
      <c r="WSG374" s="331"/>
      <c r="WSH374" s="332"/>
      <c r="WSI374" s="418"/>
      <c r="WSJ374" s="223"/>
      <c r="WSK374" s="223"/>
      <c r="WSL374" s="333"/>
      <c r="WSM374" s="333"/>
      <c r="WSN374" s="223"/>
      <c r="WSO374" s="418"/>
      <c r="WSP374" s="418"/>
      <c r="WSQ374" s="331"/>
      <c r="WSR374" s="332"/>
      <c r="WSS374" s="418"/>
      <c r="WST374" s="223"/>
      <c r="WSU374" s="223"/>
      <c r="WSV374" s="333"/>
      <c r="WSW374" s="333"/>
      <c r="WSX374" s="223"/>
      <c r="WSY374" s="418"/>
      <c r="WSZ374" s="418"/>
      <c r="WTA374" s="331"/>
      <c r="WTB374" s="332"/>
      <c r="WTC374" s="418"/>
      <c r="WTD374" s="223"/>
      <c r="WTE374" s="223"/>
      <c r="WTF374" s="333"/>
      <c r="WTG374" s="333"/>
      <c r="WTH374" s="223"/>
      <c r="WTI374" s="418"/>
      <c r="WTJ374" s="418"/>
      <c r="WTK374" s="331"/>
      <c r="WTL374" s="332"/>
      <c r="WTM374" s="418"/>
      <c r="WTN374" s="223"/>
      <c r="WTO374" s="223"/>
      <c r="WTP374" s="333"/>
      <c r="WTQ374" s="333"/>
      <c r="WTR374" s="223"/>
      <c r="WTS374" s="418"/>
      <c r="WTT374" s="418"/>
      <c r="WTU374" s="331"/>
      <c r="WTV374" s="332"/>
      <c r="WTW374" s="418"/>
      <c r="WTX374" s="223"/>
      <c r="WTY374" s="223"/>
      <c r="WTZ374" s="333"/>
      <c r="WUA374" s="333"/>
      <c r="WUB374" s="223"/>
      <c r="WUC374" s="418"/>
      <c r="WUD374" s="418"/>
      <c r="WUE374" s="331"/>
      <c r="WUF374" s="332"/>
      <c r="WUG374" s="418"/>
      <c r="WUH374" s="223"/>
      <c r="WUI374" s="223"/>
      <c r="WUJ374" s="333"/>
      <c r="WUK374" s="333"/>
      <c r="WUL374" s="223"/>
      <c r="WUM374" s="418"/>
      <c r="WUN374" s="418"/>
      <c r="WUO374" s="331"/>
      <c r="WUP374" s="332"/>
      <c r="WUQ374" s="418"/>
      <c r="WUR374" s="223"/>
      <c r="WUS374" s="223"/>
      <c r="WUT374" s="333"/>
      <c r="WUU374" s="333"/>
      <c r="WUV374" s="223"/>
      <c r="WUW374" s="418"/>
      <c r="WUX374" s="418"/>
      <c r="WUY374" s="331"/>
      <c r="WUZ374" s="332"/>
      <c r="WVA374" s="418"/>
      <c r="WVB374" s="223"/>
      <c r="WVC374" s="223"/>
      <c r="WVD374" s="333"/>
      <c r="WVE374" s="333"/>
      <c r="WVF374" s="223"/>
      <c r="WVG374" s="418"/>
      <c r="WVH374" s="418"/>
      <c r="WVI374" s="331"/>
      <c r="WVJ374" s="332"/>
      <c r="WVK374" s="418"/>
      <c r="WVL374" s="223"/>
      <c r="WVM374" s="223"/>
      <c r="WVN374" s="333"/>
      <c r="WVO374" s="333"/>
      <c r="WVP374" s="223"/>
      <c r="WVQ374" s="418"/>
      <c r="WVR374" s="418"/>
      <c r="WVS374" s="331"/>
      <c r="WVT374" s="332"/>
      <c r="WVU374" s="418"/>
      <c r="WVV374" s="223"/>
      <c r="WVW374" s="223"/>
      <c r="WVX374" s="333"/>
      <c r="WVY374" s="333"/>
      <c r="WVZ374" s="223"/>
      <c r="WWA374" s="418"/>
      <c r="WWB374" s="418"/>
      <c r="WWC374" s="331"/>
      <c r="WWD374" s="332"/>
      <c r="WWE374" s="418"/>
      <c r="WWF374" s="223"/>
      <c r="WWG374" s="223"/>
      <c r="WWH374" s="333"/>
      <c r="WWI374" s="333"/>
      <c r="WWJ374" s="223"/>
      <c r="WWK374" s="418"/>
      <c r="WWL374" s="418"/>
      <c r="WWM374" s="331"/>
      <c r="WWN374" s="332"/>
      <c r="WWO374" s="418"/>
      <c r="WWP374" s="223"/>
      <c r="WWQ374" s="223"/>
      <c r="WWR374" s="333"/>
      <c r="WWS374" s="333"/>
      <c r="WWT374" s="223"/>
      <c r="WWU374" s="418"/>
      <c r="WWV374" s="418"/>
      <c r="WWW374" s="331"/>
      <c r="WWX374" s="332"/>
      <c r="WWY374" s="418"/>
      <c r="WWZ374" s="223"/>
      <c r="WXA374" s="223"/>
      <c r="WXB374" s="333"/>
      <c r="WXC374" s="333"/>
      <c r="WXD374" s="223"/>
      <c r="WXE374" s="418"/>
      <c r="WXF374" s="418"/>
      <c r="WXG374" s="331"/>
      <c r="WXH374" s="332"/>
      <c r="WXI374" s="418"/>
      <c r="WXJ374" s="223"/>
      <c r="WXK374" s="223"/>
      <c r="WXL374" s="333"/>
      <c r="WXM374" s="333"/>
      <c r="WXN374" s="223"/>
      <c r="WXO374" s="418"/>
      <c r="WXP374" s="418"/>
      <c r="WXQ374" s="331"/>
      <c r="WXR374" s="332"/>
      <c r="WXS374" s="418"/>
      <c r="WXT374" s="223"/>
      <c r="WXU374" s="223"/>
      <c r="WXV374" s="333"/>
      <c r="WXW374" s="333"/>
      <c r="WXX374" s="223"/>
      <c r="WXY374" s="418"/>
      <c r="WXZ374" s="418"/>
      <c r="WYA374" s="331"/>
      <c r="WYB374" s="332"/>
      <c r="WYC374" s="418"/>
      <c r="WYD374" s="223"/>
      <c r="WYE374" s="223"/>
      <c r="WYF374" s="333"/>
      <c r="WYG374" s="333"/>
      <c r="WYH374" s="223"/>
      <c r="WYI374" s="418"/>
      <c r="WYJ374" s="418"/>
      <c r="WYK374" s="331"/>
      <c r="WYL374" s="332"/>
      <c r="WYM374" s="418"/>
      <c r="WYN374" s="223"/>
      <c r="WYO374" s="223"/>
      <c r="WYP374" s="333"/>
      <c r="WYQ374" s="333"/>
      <c r="WYR374" s="223"/>
      <c r="WYS374" s="418"/>
      <c r="WYT374" s="418"/>
      <c r="WYU374" s="331"/>
      <c r="WYV374" s="332"/>
      <c r="WYW374" s="418"/>
      <c r="WYX374" s="223"/>
      <c r="WYY374" s="223"/>
      <c r="WYZ374" s="333"/>
      <c r="WZA374" s="333"/>
      <c r="WZB374" s="223"/>
      <c r="WZC374" s="418"/>
      <c r="WZD374" s="418"/>
      <c r="WZE374" s="331"/>
      <c r="WZF374" s="332"/>
      <c r="WZG374" s="418"/>
      <c r="WZH374" s="223"/>
      <c r="WZI374" s="223"/>
      <c r="WZJ374" s="333"/>
      <c r="WZK374" s="333"/>
      <c r="WZL374" s="223"/>
      <c r="WZM374" s="418"/>
      <c r="WZN374" s="418"/>
      <c r="WZO374" s="331"/>
      <c r="WZP374" s="332"/>
      <c r="WZQ374" s="418"/>
      <c r="WZR374" s="223"/>
      <c r="WZS374" s="223"/>
      <c r="WZT374" s="333"/>
      <c r="WZU374" s="333"/>
      <c r="WZV374" s="223"/>
      <c r="WZW374" s="418"/>
      <c r="WZX374" s="418"/>
      <c r="WZY374" s="331"/>
      <c r="WZZ374" s="332"/>
      <c r="XAA374" s="418"/>
      <c r="XAB374" s="223"/>
      <c r="XAC374" s="223"/>
      <c r="XAD374" s="333"/>
      <c r="XAE374" s="333"/>
      <c r="XAF374" s="223"/>
      <c r="XAG374" s="418"/>
      <c r="XAH374" s="418"/>
      <c r="XAI374" s="331"/>
      <c r="XAJ374" s="332"/>
      <c r="XAK374" s="418"/>
      <c r="XAL374" s="223"/>
      <c r="XAM374" s="223"/>
      <c r="XAN374" s="333"/>
      <c r="XAO374" s="333"/>
      <c r="XAP374" s="223"/>
      <c r="XAQ374" s="418"/>
      <c r="XAR374" s="418"/>
      <c r="XAS374" s="331"/>
      <c r="XAT374" s="332"/>
      <c r="XAU374" s="418"/>
      <c r="XAV374" s="223"/>
      <c r="XAW374" s="223"/>
      <c r="XAX374" s="333"/>
      <c r="XAY374" s="333"/>
      <c r="XAZ374" s="223"/>
      <c r="XBA374" s="418"/>
      <c r="XBB374" s="418"/>
      <c r="XBC374" s="331"/>
      <c r="XBD374" s="332"/>
      <c r="XBE374" s="418"/>
      <c r="XBF374" s="223"/>
      <c r="XBG374" s="223"/>
      <c r="XBH374" s="333"/>
      <c r="XBI374" s="333"/>
      <c r="XBJ374" s="223"/>
      <c r="XBK374" s="418"/>
      <c r="XBL374" s="418"/>
      <c r="XBM374" s="331"/>
      <c r="XBN374" s="332"/>
      <c r="XBO374" s="418"/>
      <c r="XBP374" s="223"/>
      <c r="XBQ374" s="223"/>
      <c r="XBR374" s="333"/>
      <c r="XBS374" s="333"/>
      <c r="XBT374" s="223"/>
      <c r="XBU374" s="418"/>
      <c r="XBV374" s="418"/>
      <c r="XBW374" s="331"/>
      <c r="XBX374" s="332"/>
      <c r="XBY374" s="418"/>
      <c r="XBZ374" s="223"/>
      <c r="XCA374" s="223"/>
      <c r="XCB374" s="333"/>
      <c r="XCC374" s="333"/>
      <c r="XCD374" s="223"/>
      <c r="XCE374" s="418"/>
      <c r="XCF374" s="418"/>
      <c r="XCG374" s="331"/>
      <c r="XCH374" s="332"/>
      <c r="XCI374" s="418"/>
      <c r="XCJ374" s="223"/>
      <c r="XCK374" s="223"/>
      <c r="XCL374" s="333"/>
      <c r="XCM374" s="333"/>
      <c r="XCN374" s="223"/>
      <c r="XCO374" s="418"/>
      <c r="XCP374" s="418"/>
      <c r="XCQ374" s="331"/>
      <c r="XCR374" s="332"/>
      <c r="XCS374" s="418"/>
      <c r="XCT374" s="223"/>
      <c r="XCU374" s="223"/>
      <c r="XCV374" s="333"/>
      <c r="XCW374" s="333"/>
      <c r="XCX374" s="223"/>
      <c r="XCY374" s="418"/>
      <c r="XCZ374" s="418"/>
      <c r="XDA374" s="331"/>
      <c r="XDB374" s="332"/>
      <c r="XDC374" s="418"/>
      <c r="XDD374" s="223"/>
      <c r="XDE374" s="223"/>
      <c r="XDF374" s="333"/>
      <c r="XDG374" s="333"/>
      <c r="XDH374" s="223"/>
      <c r="XDI374" s="418"/>
      <c r="XDJ374" s="418"/>
      <c r="XDK374" s="331"/>
      <c r="XDL374" s="332"/>
      <c r="XDM374" s="418"/>
      <c r="XDN374" s="223"/>
      <c r="XDO374" s="223"/>
      <c r="XDP374" s="333"/>
      <c r="XDQ374" s="333"/>
      <c r="XDR374" s="223"/>
      <c r="XDS374" s="418"/>
      <c r="XDT374" s="418"/>
      <c r="XDU374" s="331"/>
      <c r="XDV374" s="332"/>
      <c r="XDW374" s="418"/>
      <c r="XDX374" s="223"/>
      <c r="XDY374" s="223"/>
      <c r="XDZ374" s="333"/>
      <c r="XEA374" s="333"/>
      <c r="XEB374" s="223"/>
      <c r="XEC374" s="418"/>
      <c r="XED374" s="418"/>
      <c r="XEE374" s="331"/>
      <c r="XEF374" s="332"/>
      <c r="XEG374" s="418"/>
      <c r="XEH374" s="223"/>
      <c r="XEI374" s="223"/>
      <c r="XEJ374" s="333"/>
      <c r="XEK374" s="333"/>
      <c r="XEL374" s="223"/>
      <c r="XEM374" s="418"/>
      <c r="XEN374" s="418"/>
      <c r="XEO374" s="331"/>
      <c r="XEP374" s="332"/>
    </row>
    <row r="375" spans="1:16370" s="316" customFormat="1" ht="21" customHeight="1">
      <c r="A375" s="312" t="s">
        <v>902</v>
      </c>
      <c r="B375" s="312" t="s">
        <v>485</v>
      </c>
      <c r="C375" s="312" t="s">
        <v>2227</v>
      </c>
      <c r="D375" s="313" t="s">
        <v>798</v>
      </c>
      <c r="E375" s="312" t="s">
        <v>492</v>
      </c>
      <c r="F375" s="667">
        <v>9.1</v>
      </c>
      <c r="G375" s="315"/>
      <c r="H375" s="314">
        <v>53.71</v>
      </c>
      <c r="I375" s="530">
        <f t="shared" si="73"/>
        <v>67.11</v>
      </c>
      <c r="J375" s="314">
        <f t="shared" si="74"/>
        <v>610.70000000000005</v>
      </c>
    </row>
    <row r="376" spans="1:16370" s="316" customFormat="1" ht="21" customHeight="1">
      <c r="A376" s="312" t="s">
        <v>902</v>
      </c>
      <c r="B376" s="312" t="s">
        <v>485</v>
      </c>
      <c r="C376" s="312" t="s">
        <v>2228</v>
      </c>
      <c r="D376" s="370" t="s">
        <v>799</v>
      </c>
      <c r="E376" s="260" t="s">
        <v>486</v>
      </c>
      <c r="F376" s="667">
        <v>3</v>
      </c>
      <c r="G376" s="315"/>
      <c r="H376" s="314">
        <v>3.09</v>
      </c>
      <c r="I376" s="77">
        <f t="shared" ref="I376:I390" si="75">(H376*(1+$J$5))</f>
        <v>3.48</v>
      </c>
      <c r="J376" s="314">
        <f t="shared" si="74"/>
        <v>10.44</v>
      </c>
    </row>
    <row r="377" spans="1:16370" s="316" customFormat="1" ht="21" customHeight="1">
      <c r="A377" s="312" t="s">
        <v>902</v>
      </c>
      <c r="B377" s="312" t="s">
        <v>485</v>
      </c>
      <c r="C377" s="312" t="s">
        <v>2229</v>
      </c>
      <c r="D377" s="370" t="s">
        <v>800</v>
      </c>
      <c r="E377" s="260" t="s">
        <v>486</v>
      </c>
      <c r="F377" s="667">
        <v>4</v>
      </c>
      <c r="G377" s="315"/>
      <c r="H377" s="314">
        <v>3.09</v>
      </c>
      <c r="I377" s="77">
        <f t="shared" si="75"/>
        <v>3.48</v>
      </c>
      <c r="J377" s="314">
        <f t="shared" si="74"/>
        <v>13.92</v>
      </c>
    </row>
    <row r="378" spans="1:16370" s="316" customFormat="1" ht="21" customHeight="1">
      <c r="A378" s="312" t="s">
        <v>902</v>
      </c>
      <c r="B378" s="312" t="s">
        <v>485</v>
      </c>
      <c r="C378" s="312" t="s">
        <v>2230</v>
      </c>
      <c r="D378" s="370" t="s">
        <v>801</v>
      </c>
      <c r="E378" s="260" t="s">
        <v>486</v>
      </c>
      <c r="F378" s="667">
        <v>47</v>
      </c>
      <c r="G378" s="315"/>
      <c r="H378" s="314">
        <v>3.09</v>
      </c>
      <c r="I378" s="77">
        <f t="shared" si="75"/>
        <v>3.48</v>
      </c>
      <c r="J378" s="314">
        <f t="shared" si="74"/>
        <v>163.56</v>
      </c>
    </row>
    <row r="379" spans="1:16370" s="316" customFormat="1" ht="21" customHeight="1">
      <c r="A379" s="312" t="s">
        <v>902</v>
      </c>
      <c r="B379" s="312" t="s">
        <v>485</v>
      </c>
      <c r="C379" s="312" t="s">
        <v>2231</v>
      </c>
      <c r="D379" s="370" t="s">
        <v>802</v>
      </c>
      <c r="E379" s="260" t="s">
        <v>486</v>
      </c>
      <c r="F379" s="667">
        <v>1</v>
      </c>
      <c r="G379" s="315"/>
      <c r="H379" s="314">
        <v>3.09</v>
      </c>
      <c r="I379" s="77">
        <f t="shared" si="75"/>
        <v>3.48</v>
      </c>
      <c r="J379" s="314">
        <f t="shared" si="74"/>
        <v>3.48</v>
      </c>
    </row>
    <row r="380" spans="1:16370" s="316" customFormat="1" ht="21" customHeight="1">
      <c r="A380" s="312" t="s">
        <v>902</v>
      </c>
      <c r="B380" s="312" t="s">
        <v>485</v>
      </c>
      <c r="C380" s="312" t="s">
        <v>2232</v>
      </c>
      <c r="D380" s="370" t="s">
        <v>803</v>
      </c>
      <c r="E380" s="260" t="s">
        <v>486</v>
      </c>
      <c r="F380" s="667">
        <v>4</v>
      </c>
      <c r="G380" s="315"/>
      <c r="H380" s="314">
        <v>3.09</v>
      </c>
      <c r="I380" s="77">
        <f t="shared" si="75"/>
        <v>3.48</v>
      </c>
      <c r="J380" s="314">
        <f t="shared" si="74"/>
        <v>13.92</v>
      </c>
    </row>
    <row r="381" spans="1:16370" s="316" customFormat="1" ht="21" customHeight="1">
      <c r="A381" s="312" t="s">
        <v>902</v>
      </c>
      <c r="B381" s="312" t="s">
        <v>485</v>
      </c>
      <c r="C381" s="312" t="s">
        <v>2233</v>
      </c>
      <c r="D381" s="370" t="s">
        <v>804</v>
      </c>
      <c r="E381" s="260" t="s">
        <v>486</v>
      </c>
      <c r="F381" s="667">
        <v>36</v>
      </c>
      <c r="G381" s="315"/>
      <c r="H381" s="314">
        <v>2.95</v>
      </c>
      <c r="I381" s="77">
        <f t="shared" si="75"/>
        <v>3.33</v>
      </c>
      <c r="J381" s="314">
        <f t="shared" si="74"/>
        <v>119.88</v>
      </c>
    </row>
    <row r="382" spans="1:16370" s="316" customFormat="1" ht="21" customHeight="1">
      <c r="A382" s="312" t="s">
        <v>902</v>
      </c>
      <c r="B382" s="312" t="s">
        <v>485</v>
      </c>
      <c r="C382" s="312" t="s">
        <v>2234</v>
      </c>
      <c r="D382" s="370" t="s">
        <v>805</v>
      </c>
      <c r="E382" s="260" t="s">
        <v>486</v>
      </c>
      <c r="F382" s="667">
        <v>34</v>
      </c>
      <c r="G382" s="315"/>
      <c r="H382" s="314">
        <v>2.95</v>
      </c>
      <c r="I382" s="77">
        <f t="shared" si="75"/>
        <v>3.33</v>
      </c>
      <c r="J382" s="314">
        <f t="shared" si="74"/>
        <v>113.22</v>
      </c>
    </row>
    <row r="383" spans="1:16370" s="316" customFormat="1" ht="21" customHeight="1">
      <c r="A383" s="312" t="s">
        <v>902</v>
      </c>
      <c r="B383" s="312" t="s">
        <v>485</v>
      </c>
      <c r="C383" s="312" t="s">
        <v>2235</v>
      </c>
      <c r="D383" s="370" t="s">
        <v>806</v>
      </c>
      <c r="E383" s="260" t="s">
        <v>486</v>
      </c>
      <c r="F383" s="667">
        <v>1</v>
      </c>
      <c r="G383" s="315"/>
      <c r="H383" s="314">
        <v>10.43</v>
      </c>
      <c r="I383" s="77">
        <f t="shared" si="75"/>
        <v>11.76</v>
      </c>
      <c r="J383" s="314">
        <f t="shared" si="74"/>
        <v>11.76</v>
      </c>
    </row>
    <row r="384" spans="1:16370" s="316" customFormat="1" ht="21" customHeight="1">
      <c r="A384" s="312" t="s">
        <v>902</v>
      </c>
      <c r="B384" s="312" t="s">
        <v>485</v>
      </c>
      <c r="C384" s="312" t="s">
        <v>2236</v>
      </c>
      <c r="D384" s="370" t="s">
        <v>807</v>
      </c>
      <c r="E384" s="260" t="s">
        <v>486</v>
      </c>
      <c r="F384" s="667">
        <v>5</v>
      </c>
      <c r="G384" s="315"/>
      <c r="H384" s="314">
        <v>10.43</v>
      </c>
      <c r="I384" s="77">
        <f t="shared" si="75"/>
        <v>11.76</v>
      </c>
      <c r="J384" s="314">
        <f t="shared" si="74"/>
        <v>58.8</v>
      </c>
    </row>
    <row r="385" spans="1:10" s="316" customFormat="1" ht="21" customHeight="1">
      <c r="A385" s="312" t="s">
        <v>902</v>
      </c>
      <c r="B385" s="312" t="s">
        <v>485</v>
      </c>
      <c r="C385" s="312" t="s">
        <v>2237</v>
      </c>
      <c r="D385" s="370" t="s">
        <v>808</v>
      </c>
      <c r="E385" s="260" t="s">
        <v>486</v>
      </c>
      <c r="F385" s="667">
        <v>5</v>
      </c>
      <c r="G385" s="315"/>
      <c r="H385" s="314">
        <v>33.9</v>
      </c>
      <c r="I385" s="77">
        <f t="shared" si="75"/>
        <v>38.229999999999997</v>
      </c>
      <c r="J385" s="314">
        <f t="shared" si="74"/>
        <v>191.15</v>
      </c>
    </row>
    <row r="386" spans="1:10" s="316" customFormat="1" ht="21" customHeight="1">
      <c r="A386" s="312" t="s">
        <v>902</v>
      </c>
      <c r="B386" s="312" t="s">
        <v>485</v>
      </c>
      <c r="C386" s="312" t="s">
        <v>2238</v>
      </c>
      <c r="D386" s="370" t="s">
        <v>756</v>
      </c>
      <c r="E386" s="312" t="s">
        <v>492</v>
      </c>
      <c r="F386" s="667">
        <v>14.6</v>
      </c>
      <c r="G386" s="315"/>
      <c r="H386" s="314">
        <v>15.02</v>
      </c>
      <c r="I386" s="77">
        <f t="shared" si="75"/>
        <v>16.940000000000001</v>
      </c>
      <c r="J386" s="314">
        <f t="shared" si="74"/>
        <v>247.32</v>
      </c>
    </row>
    <row r="387" spans="1:10" s="316" customFormat="1" ht="21" customHeight="1">
      <c r="A387" s="312" t="s">
        <v>902</v>
      </c>
      <c r="B387" s="312" t="s">
        <v>485</v>
      </c>
      <c r="C387" s="312" t="s">
        <v>2239</v>
      </c>
      <c r="D387" s="370" t="s">
        <v>809</v>
      </c>
      <c r="E387" s="312" t="s">
        <v>492</v>
      </c>
      <c r="F387" s="667">
        <v>5.9</v>
      </c>
      <c r="G387" s="315"/>
      <c r="H387" s="314">
        <v>5.0199999999999996</v>
      </c>
      <c r="I387" s="77">
        <f t="shared" si="75"/>
        <v>5.66</v>
      </c>
      <c r="J387" s="314">
        <f t="shared" si="74"/>
        <v>33.39</v>
      </c>
    </row>
    <row r="388" spans="1:10" s="316" customFormat="1" ht="21" customHeight="1">
      <c r="A388" s="312" t="s">
        <v>902</v>
      </c>
      <c r="B388" s="312" t="s">
        <v>485</v>
      </c>
      <c r="C388" s="312" t="s">
        <v>2240</v>
      </c>
      <c r="D388" s="370" t="s">
        <v>810</v>
      </c>
      <c r="E388" s="312" t="s">
        <v>492</v>
      </c>
      <c r="F388" s="667">
        <v>10.1</v>
      </c>
      <c r="G388" s="315"/>
      <c r="H388" s="314">
        <v>15.02</v>
      </c>
      <c r="I388" s="77">
        <f t="shared" si="75"/>
        <v>16.940000000000001</v>
      </c>
      <c r="J388" s="314">
        <f t="shared" si="74"/>
        <v>171.09</v>
      </c>
    </row>
    <row r="389" spans="1:10" s="316" customFormat="1" ht="21" customHeight="1">
      <c r="A389" s="312" t="s">
        <v>902</v>
      </c>
      <c r="B389" s="312" t="s">
        <v>485</v>
      </c>
      <c r="C389" s="312" t="s">
        <v>2241</v>
      </c>
      <c r="D389" s="370" t="s">
        <v>811</v>
      </c>
      <c r="E389" s="312" t="s">
        <v>492</v>
      </c>
      <c r="F389" s="667">
        <v>78.400000000000006</v>
      </c>
      <c r="G389" s="315"/>
      <c r="H389" s="314">
        <v>15.02</v>
      </c>
      <c r="I389" s="77">
        <f t="shared" si="75"/>
        <v>16.940000000000001</v>
      </c>
      <c r="J389" s="314">
        <f t="shared" si="74"/>
        <v>1328.1</v>
      </c>
    </row>
    <row r="390" spans="1:10" s="316" customFormat="1" ht="21" customHeight="1">
      <c r="A390" s="312" t="s">
        <v>902</v>
      </c>
      <c r="B390" s="312" t="s">
        <v>485</v>
      </c>
      <c r="C390" s="312" t="s">
        <v>2242</v>
      </c>
      <c r="D390" s="370" t="s">
        <v>758</v>
      </c>
      <c r="E390" s="312" t="s">
        <v>492</v>
      </c>
      <c r="F390" s="667">
        <v>11.3</v>
      </c>
      <c r="G390" s="315"/>
      <c r="H390" s="314">
        <v>15.02</v>
      </c>
      <c r="I390" s="77">
        <f t="shared" si="75"/>
        <v>16.940000000000001</v>
      </c>
      <c r="J390" s="314">
        <f t="shared" si="74"/>
        <v>191.42</v>
      </c>
    </row>
    <row r="391" spans="1:10" s="316" customFormat="1" ht="24.75" customHeight="1">
      <c r="A391" s="88"/>
      <c r="B391" s="88"/>
      <c r="C391" s="312"/>
      <c r="D391" s="91"/>
      <c r="E391" s="88"/>
      <c r="F391" s="89"/>
      <c r="G391" s="89"/>
      <c r="H391" s="702" t="s">
        <v>22</v>
      </c>
      <c r="I391" s="703"/>
      <c r="J391" s="207">
        <f>SUM(J298:J390)</f>
        <v>49550.6</v>
      </c>
    </row>
    <row r="392" spans="1:10" s="469" customFormat="1" ht="15">
      <c r="A392" s="485"/>
      <c r="B392" s="485"/>
      <c r="C392" s="72" t="s">
        <v>120</v>
      </c>
      <c r="D392" s="679" t="s">
        <v>31</v>
      </c>
      <c r="E392" s="485"/>
      <c r="F392" s="486"/>
      <c r="G392" s="486"/>
      <c r="H392" s="486"/>
      <c r="I392" s="487"/>
      <c r="J392" s="486"/>
    </row>
    <row r="393" spans="1:10" s="469" customFormat="1" ht="70.5" customHeight="1">
      <c r="A393" s="529">
        <v>90099</v>
      </c>
      <c r="B393" s="312" t="s">
        <v>16</v>
      </c>
      <c r="C393" s="491" t="s">
        <v>2113</v>
      </c>
      <c r="D393" s="591" t="s">
        <v>1705</v>
      </c>
      <c r="E393" s="80" t="s">
        <v>496</v>
      </c>
      <c r="F393" s="667">
        <v>32.68</v>
      </c>
      <c r="G393" s="315"/>
      <c r="H393" s="260">
        <v>9.16</v>
      </c>
      <c r="I393" s="77">
        <f t="shared" ref="I393:I394" si="76">(H393*(1+$J$4))</f>
        <v>11.44</v>
      </c>
      <c r="J393" s="314">
        <f t="shared" ref="J393:J422" si="77">F393*I393</f>
        <v>373.86</v>
      </c>
    </row>
    <row r="394" spans="1:10" s="469" customFormat="1" ht="70.5" customHeight="1">
      <c r="A394" s="529">
        <v>93364</v>
      </c>
      <c r="B394" s="312" t="s">
        <v>16</v>
      </c>
      <c r="C394" s="491" t="s">
        <v>2114</v>
      </c>
      <c r="D394" s="591" t="s">
        <v>1706</v>
      </c>
      <c r="E394" s="80" t="s">
        <v>496</v>
      </c>
      <c r="F394" s="667">
        <v>32.68</v>
      </c>
      <c r="G394" s="315"/>
      <c r="H394" s="260">
        <v>6.37</v>
      </c>
      <c r="I394" s="77">
        <f t="shared" si="76"/>
        <v>7.96</v>
      </c>
      <c r="J394" s="314">
        <f t="shared" si="77"/>
        <v>260.13</v>
      </c>
    </row>
    <row r="395" spans="1:10" s="469" customFormat="1" ht="27.75" customHeight="1">
      <c r="A395" s="555" t="s">
        <v>1729</v>
      </c>
      <c r="B395" s="312" t="s">
        <v>485</v>
      </c>
      <c r="C395" s="491" t="s">
        <v>2115</v>
      </c>
      <c r="D395" s="592" t="s">
        <v>534</v>
      </c>
      <c r="E395" s="374" t="s">
        <v>492</v>
      </c>
      <c r="F395" s="667">
        <v>217.91</v>
      </c>
      <c r="G395" s="315"/>
      <c r="H395" s="260">
        <v>22.97</v>
      </c>
      <c r="I395" s="77">
        <f t="shared" ref="I395:I422" si="78">(H395*(1+$J$5))</f>
        <v>25.91</v>
      </c>
      <c r="J395" s="314">
        <f t="shared" si="77"/>
        <v>5646.05</v>
      </c>
    </row>
    <row r="396" spans="1:10" s="469" customFormat="1" ht="27.75" customHeight="1">
      <c r="A396" s="555" t="s">
        <v>1730</v>
      </c>
      <c r="B396" s="312" t="s">
        <v>485</v>
      </c>
      <c r="C396" s="491" t="s">
        <v>2116</v>
      </c>
      <c r="D396" s="592" t="s">
        <v>1725</v>
      </c>
      <c r="E396" s="260" t="s">
        <v>486</v>
      </c>
      <c r="F396" s="667">
        <v>45</v>
      </c>
      <c r="G396" s="315"/>
      <c r="H396" s="260">
        <v>29</v>
      </c>
      <c r="I396" s="77">
        <f t="shared" si="78"/>
        <v>32.71</v>
      </c>
      <c r="J396" s="314">
        <f t="shared" si="77"/>
        <v>1471.95</v>
      </c>
    </row>
    <row r="397" spans="1:10" s="469" customFormat="1" ht="27.75" customHeight="1">
      <c r="A397" s="555" t="s">
        <v>1826</v>
      </c>
      <c r="B397" s="312" t="s">
        <v>485</v>
      </c>
      <c r="C397" s="491" t="s">
        <v>2117</v>
      </c>
      <c r="D397" s="465" t="s">
        <v>1830</v>
      </c>
      <c r="E397" s="260" t="s">
        <v>486</v>
      </c>
      <c r="F397" s="667">
        <v>32</v>
      </c>
      <c r="G397" s="315"/>
      <c r="H397" s="260">
        <v>7.19</v>
      </c>
      <c r="I397" s="77">
        <f t="shared" si="78"/>
        <v>8.11</v>
      </c>
      <c r="J397" s="314">
        <f t="shared" si="77"/>
        <v>259.52</v>
      </c>
    </row>
    <row r="398" spans="1:10" s="469" customFormat="1" ht="27.75" customHeight="1">
      <c r="A398" s="555" t="s">
        <v>1731</v>
      </c>
      <c r="B398" s="312" t="s">
        <v>485</v>
      </c>
      <c r="C398" s="491" t="s">
        <v>2118</v>
      </c>
      <c r="D398" s="465" t="s">
        <v>1727</v>
      </c>
      <c r="E398" s="260" t="s">
        <v>486</v>
      </c>
      <c r="F398" s="667">
        <v>16</v>
      </c>
      <c r="G398" s="315"/>
      <c r="H398" s="260">
        <v>76.36</v>
      </c>
      <c r="I398" s="77">
        <f t="shared" si="78"/>
        <v>86.12</v>
      </c>
      <c r="J398" s="314">
        <f t="shared" si="77"/>
        <v>1377.92</v>
      </c>
    </row>
    <row r="399" spans="1:10" s="469" customFormat="1" ht="27.75" customHeight="1">
      <c r="A399" s="555" t="s">
        <v>1732</v>
      </c>
      <c r="B399" s="312" t="s">
        <v>485</v>
      </c>
      <c r="C399" s="491" t="s">
        <v>2119</v>
      </c>
      <c r="D399" s="313" t="s">
        <v>1756</v>
      </c>
      <c r="E399" s="260" t="s">
        <v>492</v>
      </c>
      <c r="F399" s="667">
        <v>76</v>
      </c>
      <c r="G399" s="315"/>
      <c r="H399" s="260">
        <v>13.11</v>
      </c>
      <c r="I399" s="77">
        <f t="shared" si="78"/>
        <v>14.79</v>
      </c>
      <c r="J399" s="314">
        <f t="shared" si="77"/>
        <v>1124.04</v>
      </c>
    </row>
    <row r="400" spans="1:10" s="469" customFormat="1" ht="27.75" customHeight="1">
      <c r="A400" s="555" t="s">
        <v>1733</v>
      </c>
      <c r="B400" s="312" t="s">
        <v>485</v>
      </c>
      <c r="C400" s="491" t="s">
        <v>2120</v>
      </c>
      <c r="D400" s="465" t="s">
        <v>1757</v>
      </c>
      <c r="E400" s="346" t="s">
        <v>492</v>
      </c>
      <c r="F400" s="667">
        <v>731.95</v>
      </c>
      <c r="G400" s="315"/>
      <c r="H400" s="260">
        <v>28.5</v>
      </c>
      <c r="I400" s="77">
        <f t="shared" si="78"/>
        <v>32.14</v>
      </c>
      <c r="J400" s="314">
        <f t="shared" si="77"/>
        <v>23524.87</v>
      </c>
    </row>
    <row r="401" spans="1:10" s="469" customFormat="1" ht="27.75" customHeight="1">
      <c r="A401" s="555" t="s">
        <v>1734</v>
      </c>
      <c r="B401" s="312" t="s">
        <v>485</v>
      </c>
      <c r="C401" s="491" t="s">
        <v>2121</v>
      </c>
      <c r="D401" s="593" t="s">
        <v>1707</v>
      </c>
      <c r="E401" s="260" t="s">
        <v>486</v>
      </c>
      <c r="F401" s="667">
        <v>66</v>
      </c>
      <c r="G401" s="315"/>
      <c r="H401" s="531">
        <v>0.16</v>
      </c>
      <c r="I401" s="77">
        <f t="shared" si="78"/>
        <v>0.18</v>
      </c>
      <c r="J401" s="314">
        <f t="shared" si="77"/>
        <v>11.88</v>
      </c>
    </row>
    <row r="402" spans="1:10" s="469" customFormat="1" ht="27.75" customHeight="1">
      <c r="A402" s="555" t="s">
        <v>1735</v>
      </c>
      <c r="B402" s="312" t="s">
        <v>485</v>
      </c>
      <c r="C402" s="491" t="s">
        <v>2122</v>
      </c>
      <c r="D402" s="594" t="s">
        <v>1708</v>
      </c>
      <c r="E402" s="260" t="s">
        <v>486</v>
      </c>
      <c r="F402" s="667">
        <v>198</v>
      </c>
      <c r="G402" s="315"/>
      <c r="H402" s="531">
        <v>18.78</v>
      </c>
      <c r="I402" s="77">
        <f t="shared" si="78"/>
        <v>21.18</v>
      </c>
      <c r="J402" s="314">
        <f t="shared" si="77"/>
        <v>4193.6400000000003</v>
      </c>
    </row>
    <row r="403" spans="1:10" s="469" customFormat="1" ht="27.75" customHeight="1">
      <c r="A403" s="555" t="s">
        <v>1736</v>
      </c>
      <c r="B403" s="312" t="s">
        <v>485</v>
      </c>
      <c r="C403" s="491" t="s">
        <v>2123</v>
      </c>
      <c r="D403" s="594" t="s">
        <v>1709</v>
      </c>
      <c r="E403" s="260" t="s">
        <v>486</v>
      </c>
      <c r="F403" s="667">
        <v>6</v>
      </c>
      <c r="G403" s="315"/>
      <c r="H403" s="531">
        <v>18.78</v>
      </c>
      <c r="I403" s="77">
        <f t="shared" si="78"/>
        <v>21.18</v>
      </c>
      <c r="J403" s="314">
        <f t="shared" si="77"/>
        <v>127.08</v>
      </c>
    </row>
    <row r="404" spans="1:10" s="469" customFormat="1" ht="27.75" customHeight="1">
      <c r="A404" s="555" t="s">
        <v>1737</v>
      </c>
      <c r="B404" s="312" t="s">
        <v>485</v>
      </c>
      <c r="C404" s="491" t="s">
        <v>2124</v>
      </c>
      <c r="D404" s="594" t="s">
        <v>1710</v>
      </c>
      <c r="E404" s="260" t="s">
        <v>486</v>
      </c>
      <c r="F404" s="667">
        <v>300</v>
      </c>
      <c r="G404" s="315"/>
      <c r="H404" s="531">
        <v>2.63</v>
      </c>
      <c r="I404" s="77">
        <f t="shared" si="78"/>
        <v>2.97</v>
      </c>
      <c r="J404" s="314">
        <f t="shared" si="77"/>
        <v>891</v>
      </c>
    </row>
    <row r="405" spans="1:10" s="469" customFormat="1" ht="27.75" customHeight="1">
      <c r="A405" s="555" t="s">
        <v>1738</v>
      </c>
      <c r="B405" s="312" t="s">
        <v>485</v>
      </c>
      <c r="C405" s="491" t="s">
        <v>2125</v>
      </c>
      <c r="D405" s="594" t="s">
        <v>1711</v>
      </c>
      <c r="E405" s="260" t="s">
        <v>486</v>
      </c>
      <c r="F405" s="667">
        <v>6</v>
      </c>
      <c r="G405" s="315"/>
      <c r="H405" s="531">
        <v>18.53</v>
      </c>
      <c r="I405" s="77">
        <f t="shared" si="78"/>
        <v>20.9</v>
      </c>
      <c r="J405" s="314">
        <f t="shared" si="77"/>
        <v>125.4</v>
      </c>
    </row>
    <row r="406" spans="1:10" s="469" customFormat="1" ht="27.75" customHeight="1">
      <c r="A406" s="555" t="s">
        <v>1739</v>
      </c>
      <c r="B406" s="312" t="s">
        <v>485</v>
      </c>
      <c r="C406" s="491" t="s">
        <v>2126</v>
      </c>
      <c r="D406" s="592" t="s">
        <v>1712</v>
      </c>
      <c r="E406" s="260" t="s">
        <v>486</v>
      </c>
      <c r="F406" s="667">
        <v>78.2</v>
      </c>
      <c r="G406" s="315"/>
      <c r="H406" s="531">
        <v>57.58</v>
      </c>
      <c r="I406" s="77">
        <f t="shared" si="78"/>
        <v>64.94</v>
      </c>
      <c r="J406" s="314">
        <f t="shared" si="77"/>
        <v>5078.3100000000004</v>
      </c>
    </row>
    <row r="407" spans="1:10" s="469" customFormat="1" ht="27.75" customHeight="1">
      <c r="A407" s="555" t="s">
        <v>1740</v>
      </c>
      <c r="B407" s="312" t="s">
        <v>485</v>
      </c>
      <c r="C407" s="491" t="s">
        <v>2127</v>
      </c>
      <c r="D407" s="592" t="s">
        <v>1713</v>
      </c>
      <c r="E407" s="374" t="s">
        <v>486</v>
      </c>
      <c r="F407" s="667">
        <v>16</v>
      </c>
      <c r="G407" s="315"/>
      <c r="H407" s="531">
        <v>9.9499999999999993</v>
      </c>
      <c r="I407" s="77">
        <f t="shared" si="78"/>
        <v>11.22</v>
      </c>
      <c r="J407" s="314">
        <f t="shared" si="77"/>
        <v>179.52</v>
      </c>
    </row>
    <row r="408" spans="1:10" s="469" customFormat="1" ht="27.75" customHeight="1">
      <c r="A408" s="555" t="s">
        <v>1741</v>
      </c>
      <c r="B408" s="312" t="s">
        <v>485</v>
      </c>
      <c r="C408" s="491" t="s">
        <v>2128</v>
      </c>
      <c r="D408" s="592" t="s">
        <v>1714</v>
      </c>
      <c r="E408" s="374" t="s">
        <v>486</v>
      </c>
      <c r="F408" s="667">
        <v>500</v>
      </c>
      <c r="G408" s="315"/>
      <c r="H408" s="531">
        <v>0.28999999999999998</v>
      </c>
      <c r="I408" s="77">
        <f t="shared" si="78"/>
        <v>0.33</v>
      </c>
      <c r="J408" s="314">
        <f t="shared" si="77"/>
        <v>165</v>
      </c>
    </row>
    <row r="409" spans="1:10" s="469" customFormat="1" ht="27.75" customHeight="1">
      <c r="A409" s="555" t="s">
        <v>1742</v>
      </c>
      <c r="B409" s="312" t="s">
        <v>485</v>
      </c>
      <c r="C409" s="491" t="s">
        <v>2129</v>
      </c>
      <c r="D409" s="592" t="s">
        <v>1758</v>
      </c>
      <c r="E409" s="374" t="s">
        <v>486</v>
      </c>
      <c r="F409" s="667">
        <v>100</v>
      </c>
      <c r="G409" s="315"/>
      <c r="H409" s="531">
        <v>0.14000000000000001</v>
      </c>
      <c r="I409" s="77">
        <f t="shared" si="78"/>
        <v>0.16</v>
      </c>
      <c r="J409" s="314">
        <f t="shared" si="77"/>
        <v>16</v>
      </c>
    </row>
    <row r="410" spans="1:10" s="469" customFormat="1" ht="27.75" customHeight="1">
      <c r="A410" s="555" t="s">
        <v>1743</v>
      </c>
      <c r="B410" s="312" t="s">
        <v>485</v>
      </c>
      <c r="C410" s="491" t="s">
        <v>2130</v>
      </c>
      <c r="D410" s="592" t="s">
        <v>1759</v>
      </c>
      <c r="E410" s="374" t="s">
        <v>486</v>
      </c>
      <c r="F410" s="667">
        <v>100</v>
      </c>
      <c r="G410" s="315"/>
      <c r="H410" s="531">
        <v>0.26</v>
      </c>
      <c r="I410" s="77">
        <f t="shared" si="78"/>
        <v>0.28999999999999998</v>
      </c>
      <c r="J410" s="314">
        <f t="shared" si="77"/>
        <v>29</v>
      </c>
    </row>
    <row r="411" spans="1:10" s="469" customFormat="1" ht="27.75" customHeight="1">
      <c r="A411" s="555" t="s">
        <v>1744</v>
      </c>
      <c r="B411" s="312" t="s">
        <v>485</v>
      </c>
      <c r="C411" s="491" t="s">
        <v>2131</v>
      </c>
      <c r="D411" s="592" t="s">
        <v>1770</v>
      </c>
      <c r="E411" s="374" t="s">
        <v>486</v>
      </c>
      <c r="F411" s="667">
        <v>45</v>
      </c>
      <c r="G411" s="315"/>
      <c r="H411" s="531">
        <v>14</v>
      </c>
      <c r="I411" s="77">
        <f t="shared" si="78"/>
        <v>15.79</v>
      </c>
      <c r="J411" s="314">
        <f t="shared" si="77"/>
        <v>710.55</v>
      </c>
    </row>
    <row r="412" spans="1:10" s="469" customFormat="1" ht="27.75" customHeight="1">
      <c r="A412" s="555" t="s">
        <v>1745</v>
      </c>
      <c r="B412" s="312" t="s">
        <v>485</v>
      </c>
      <c r="C412" s="491" t="s">
        <v>2132</v>
      </c>
      <c r="D412" s="592" t="s">
        <v>1769</v>
      </c>
      <c r="E412" s="374" t="s">
        <v>486</v>
      </c>
      <c r="F412" s="667">
        <v>16</v>
      </c>
      <c r="G412" s="315"/>
      <c r="H412" s="531">
        <v>30.88</v>
      </c>
      <c r="I412" s="77">
        <f t="shared" si="78"/>
        <v>34.83</v>
      </c>
      <c r="J412" s="314">
        <f t="shared" si="77"/>
        <v>557.28</v>
      </c>
    </row>
    <row r="413" spans="1:10" s="469" customFormat="1" ht="27.75" customHeight="1">
      <c r="A413" s="555" t="s">
        <v>1746</v>
      </c>
      <c r="B413" s="312" t="s">
        <v>485</v>
      </c>
      <c r="C413" s="491" t="s">
        <v>2133</v>
      </c>
      <c r="D413" s="592" t="s">
        <v>1768</v>
      </c>
      <c r="E413" s="374" t="s">
        <v>486</v>
      </c>
      <c r="F413" s="667">
        <v>1</v>
      </c>
      <c r="G413" s="315"/>
      <c r="H413" s="531">
        <v>84.59</v>
      </c>
      <c r="I413" s="77">
        <f t="shared" si="78"/>
        <v>95.4</v>
      </c>
      <c r="J413" s="314">
        <f t="shared" si="77"/>
        <v>95.4</v>
      </c>
    </row>
    <row r="414" spans="1:10" s="469" customFormat="1" ht="27.75" customHeight="1">
      <c r="A414" s="555" t="s">
        <v>1747</v>
      </c>
      <c r="B414" s="312" t="s">
        <v>485</v>
      </c>
      <c r="C414" s="491" t="s">
        <v>2134</v>
      </c>
      <c r="D414" s="592" t="s">
        <v>1767</v>
      </c>
      <c r="E414" s="374" t="s">
        <v>486</v>
      </c>
      <c r="F414" s="667">
        <v>2</v>
      </c>
      <c r="G414" s="315"/>
      <c r="H414" s="531">
        <v>13.72</v>
      </c>
      <c r="I414" s="77">
        <f t="shared" si="78"/>
        <v>15.47</v>
      </c>
      <c r="J414" s="314">
        <f t="shared" si="77"/>
        <v>30.94</v>
      </c>
    </row>
    <row r="415" spans="1:10" customFormat="1" ht="27.75" customHeight="1">
      <c r="A415" s="555" t="s">
        <v>1748</v>
      </c>
      <c r="B415" s="312" t="s">
        <v>485</v>
      </c>
      <c r="C415" s="491" t="s">
        <v>2135</v>
      </c>
      <c r="D415" s="592" t="s">
        <v>1766</v>
      </c>
      <c r="E415" s="374" t="s">
        <v>486</v>
      </c>
      <c r="F415" s="667">
        <v>3</v>
      </c>
      <c r="G415" s="315"/>
      <c r="H415" s="531">
        <v>10.98</v>
      </c>
      <c r="I415" s="77">
        <f t="shared" si="78"/>
        <v>12.38</v>
      </c>
      <c r="J415" s="314">
        <f t="shared" si="77"/>
        <v>37.14</v>
      </c>
    </row>
    <row r="416" spans="1:10" customFormat="1" ht="27.75" customHeight="1">
      <c r="A416" s="555" t="s">
        <v>1749</v>
      </c>
      <c r="B416" s="312" t="s">
        <v>485</v>
      </c>
      <c r="C416" s="491" t="s">
        <v>2136</v>
      </c>
      <c r="D416" s="592" t="s">
        <v>1765</v>
      </c>
      <c r="E416" s="374" t="s">
        <v>486</v>
      </c>
      <c r="F416" s="667">
        <v>3</v>
      </c>
      <c r="G416" s="315"/>
      <c r="H416" s="531">
        <v>15.19</v>
      </c>
      <c r="I416" s="77">
        <f t="shared" si="78"/>
        <v>17.13</v>
      </c>
      <c r="J416" s="314">
        <f t="shared" si="77"/>
        <v>51.39</v>
      </c>
    </row>
    <row r="417" spans="1:10" customFormat="1" ht="27.75" customHeight="1">
      <c r="A417" s="555" t="s">
        <v>1750</v>
      </c>
      <c r="B417" s="312" t="s">
        <v>485</v>
      </c>
      <c r="C417" s="491" t="s">
        <v>2137</v>
      </c>
      <c r="D417" s="592" t="s">
        <v>1764</v>
      </c>
      <c r="E417" s="374" t="s">
        <v>486</v>
      </c>
      <c r="F417" s="667">
        <v>1</v>
      </c>
      <c r="G417" s="315"/>
      <c r="H417" s="531">
        <v>96.12</v>
      </c>
      <c r="I417" s="77">
        <f t="shared" si="78"/>
        <v>108.4</v>
      </c>
      <c r="J417" s="314">
        <f t="shared" si="77"/>
        <v>108.4</v>
      </c>
    </row>
    <row r="418" spans="1:10" s="469" customFormat="1" ht="27.75" customHeight="1">
      <c r="A418" s="555" t="s">
        <v>1751</v>
      </c>
      <c r="B418" s="312" t="s">
        <v>485</v>
      </c>
      <c r="C418" s="491" t="s">
        <v>2138</v>
      </c>
      <c r="D418" s="592" t="s">
        <v>1763</v>
      </c>
      <c r="E418" s="374" t="s">
        <v>486</v>
      </c>
      <c r="F418" s="667">
        <v>12</v>
      </c>
      <c r="G418" s="315"/>
      <c r="H418" s="531">
        <v>2</v>
      </c>
      <c r="I418" s="77">
        <f t="shared" si="78"/>
        <v>2.2599999999999998</v>
      </c>
      <c r="J418" s="314">
        <f t="shared" si="77"/>
        <v>27.12</v>
      </c>
    </row>
    <row r="419" spans="1:10" s="469" customFormat="1" ht="27.75" customHeight="1">
      <c r="A419" s="555" t="s">
        <v>1752</v>
      </c>
      <c r="B419" s="312" t="s">
        <v>485</v>
      </c>
      <c r="C419" s="491" t="s">
        <v>2139</v>
      </c>
      <c r="D419" s="592" t="s">
        <v>1762</v>
      </c>
      <c r="E419" s="374" t="s">
        <v>1314</v>
      </c>
      <c r="F419" s="667">
        <v>20</v>
      </c>
      <c r="G419" s="315"/>
      <c r="H419" s="531">
        <v>4</v>
      </c>
      <c r="I419" s="77">
        <f t="shared" si="78"/>
        <v>4.51</v>
      </c>
      <c r="J419" s="314">
        <f t="shared" si="77"/>
        <v>90.2</v>
      </c>
    </row>
    <row r="420" spans="1:10" s="469" customFormat="1" ht="27.75" customHeight="1">
      <c r="A420" s="555" t="s">
        <v>1753</v>
      </c>
      <c r="B420" s="312" t="s">
        <v>485</v>
      </c>
      <c r="C420" s="491" t="s">
        <v>2140</v>
      </c>
      <c r="D420" s="592" t="s">
        <v>1715</v>
      </c>
      <c r="E420" s="374" t="s">
        <v>486</v>
      </c>
      <c r="F420" s="667">
        <v>1</v>
      </c>
      <c r="G420" s="315"/>
      <c r="H420" s="531">
        <v>154.6</v>
      </c>
      <c r="I420" s="77">
        <f t="shared" si="78"/>
        <v>174.36</v>
      </c>
      <c r="J420" s="314">
        <f t="shared" si="77"/>
        <v>174.36</v>
      </c>
    </row>
    <row r="421" spans="1:10" s="469" customFormat="1" ht="27.75" customHeight="1">
      <c r="A421" s="555" t="s">
        <v>1754</v>
      </c>
      <c r="B421" s="312" t="s">
        <v>485</v>
      </c>
      <c r="C421" s="491" t="s">
        <v>2141</v>
      </c>
      <c r="D421" s="592" t="s">
        <v>1761</v>
      </c>
      <c r="E421" s="374" t="s">
        <v>1314</v>
      </c>
      <c r="F421" s="667">
        <v>20</v>
      </c>
      <c r="G421" s="315"/>
      <c r="H421" s="531">
        <v>3.11</v>
      </c>
      <c r="I421" s="77">
        <f t="shared" si="78"/>
        <v>3.51</v>
      </c>
      <c r="J421" s="314">
        <f t="shared" si="77"/>
        <v>70.2</v>
      </c>
    </row>
    <row r="422" spans="1:10" s="469" customFormat="1" ht="27.75" customHeight="1">
      <c r="A422" s="555" t="s">
        <v>1755</v>
      </c>
      <c r="B422" s="312" t="s">
        <v>485</v>
      </c>
      <c r="C422" s="491" t="s">
        <v>2142</v>
      </c>
      <c r="D422" s="592" t="s">
        <v>1760</v>
      </c>
      <c r="E422" s="374" t="s">
        <v>486</v>
      </c>
      <c r="F422" s="667">
        <v>1</v>
      </c>
      <c r="G422" s="315"/>
      <c r="H422" s="531">
        <v>12.7</v>
      </c>
      <c r="I422" s="77">
        <f t="shared" si="78"/>
        <v>14.32</v>
      </c>
      <c r="J422" s="314">
        <f t="shared" si="77"/>
        <v>14.32</v>
      </c>
    </row>
    <row r="423" spans="1:10" s="469" customFormat="1" ht="15">
      <c r="A423" s="595"/>
      <c r="B423" s="88"/>
      <c r="C423" s="94"/>
      <c r="D423" s="91"/>
      <c r="E423" s="88"/>
      <c r="F423" s="89"/>
      <c r="G423" s="89"/>
      <c r="H423" s="702" t="s">
        <v>22</v>
      </c>
      <c r="I423" s="703"/>
      <c r="J423" s="207">
        <f>SUM(J393:J422)</f>
        <v>46822.47</v>
      </c>
    </row>
    <row r="424" spans="1:10" s="469" customFormat="1" ht="15">
      <c r="A424" s="85"/>
      <c r="B424" s="85"/>
      <c r="C424" s="72" t="s">
        <v>121</v>
      </c>
      <c r="D424" s="73" t="s">
        <v>1448</v>
      </c>
      <c r="E424" s="85"/>
      <c r="F424" s="86"/>
      <c r="G424" s="86"/>
      <c r="H424" s="86"/>
      <c r="I424" s="87"/>
      <c r="J424" s="86"/>
    </row>
    <row r="425" spans="1:10" s="469" customFormat="1" ht="15">
      <c r="A425" s="88"/>
      <c r="B425" s="88"/>
      <c r="C425" s="92" t="s">
        <v>122</v>
      </c>
      <c r="D425" s="93" t="s">
        <v>1449</v>
      </c>
      <c r="E425" s="75"/>
      <c r="F425" s="326"/>
      <c r="G425" s="326"/>
      <c r="H425" s="326"/>
      <c r="I425" s="77"/>
      <c r="J425" s="89"/>
    </row>
    <row r="426" spans="1:10" s="469" customFormat="1" ht="45" customHeight="1">
      <c r="A426" s="346">
        <v>95644</v>
      </c>
      <c r="B426" s="80" t="s">
        <v>16</v>
      </c>
      <c r="C426" s="81" t="s">
        <v>1666</v>
      </c>
      <c r="D426" s="468" t="s">
        <v>1450</v>
      </c>
      <c r="E426" s="80" t="s">
        <v>486</v>
      </c>
      <c r="F426" s="305">
        <v>1</v>
      </c>
      <c r="G426" s="356"/>
      <c r="H426" s="82">
        <v>153.81</v>
      </c>
      <c r="I426" s="77">
        <f t="shared" ref="I426:I457" si="79">(H426*(1+$J$4))</f>
        <v>192.17</v>
      </c>
      <c r="J426" s="342">
        <f t="shared" ref="J426:J430" si="80">F426*I426</f>
        <v>192.17</v>
      </c>
    </row>
    <row r="427" spans="1:10" s="469" customFormat="1" ht="15">
      <c r="A427" s="346">
        <v>12770</v>
      </c>
      <c r="B427" s="80" t="s">
        <v>16</v>
      </c>
      <c r="C427" s="81" t="s">
        <v>1667</v>
      </c>
      <c r="D427" s="468" t="s">
        <v>1451</v>
      </c>
      <c r="E427" s="80" t="s">
        <v>486</v>
      </c>
      <c r="F427" s="305">
        <v>1</v>
      </c>
      <c r="G427" s="356"/>
      <c r="H427" s="82">
        <v>443.74</v>
      </c>
      <c r="I427" s="77">
        <f>(H427*(1+$J$5))</f>
        <v>500.45</v>
      </c>
      <c r="J427" s="342">
        <f t="shared" si="80"/>
        <v>500.45</v>
      </c>
    </row>
    <row r="428" spans="1:10" s="469" customFormat="1" ht="42" customHeight="1">
      <c r="A428" s="346">
        <v>94674</v>
      </c>
      <c r="B428" s="80" t="s">
        <v>16</v>
      </c>
      <c r="C428" s="81" t="s">
        <v>1489</v>
      </c>
      <c r="D428" s="468" t="s">
        <v>1452</v>
      </c>
      <c r="E428" s="80" t="s">
        <v>486</v>
      </c>
      <c r="F428" s="305">
        <v>7</v>
      </c>
      <c r="G428" s="356"/>
      <c r="H428" s="82">
        <v>7.07</v>
      </c>
      <c r="I428" s="77">
        <f t="shared" si="79"/>
        <v>8.83</v>
      </c>
      <c r="J428" s="342">
        <f t="shared" si="80"/>
        <v>61.81</v>
      </c>
    </row>
    <row r="429" spans="1:10" s="469" customFormat="1" ht="33" customHeight="1">
      <c r="A429" s="346">
        <v>89357</v>
      </c>
      <c r="B429" s="80" t="s">
        <v>16</v>
      </c>
      <c r="C429" s="81" t="s">
        <v>1668</v>
      </c>
      <c r="D429" s="468" t="s">
        <v>1453</v>
      </c>
      <c r="E429" s="80" t="s">
        <v>1454</v>
      </c>
      <c r="F429" s="305">
        <v>31.85</v>
      </c>
      <c r="G429" s="356"/>
      <c r="H429" s="82">
        <v>20.5</v>
      </c>
      <c r="I429" s="77">
        <f t="shared" si="79"/>
        <v>25.61</v>
      </c>
      <c r="J429" s="342">
        <f t="shared" si="80"/>
        <v>815.68</v>
      </c>
    </row>
    <row r="430" spans="1:10" s="469" customFormat="1" ht="33" customHeight="1">
      <c r="A430" s="317" t="s">
        <v>2665</v>
      </c>
      <c r="B430" s="317" t="s">
        <v>485</v>
      </c>
      <c r="C430" s="81" t="s">
        <v>1669</v>
      </c>
      <c r="D430" s="357" t="s">
        <v>1603</v>
      </c>
      <c r="E430" s="80" t="s">
        <v>486</v>
      </c>
      <c r="F430" s="305">
        <v>1</v>
      </c>
      <c r="G430" s="356"/>
      <c r="H430" s="82">
        <v>18715</v>
      </c>
      <c r="I430" s="77">
        <f t="shared" si="79"/>
        <v>23382.52</v>
      </c>
      <c r="J430" s="342">
        <f t="shared" si="80"/>
        <v>23382.52</v>
      </c>
    </row>
    <row r="431" spans="1:10" s="469" customFormat="1" ht="15">
      <c r="A431" s="75"/>
      <c r="B431" s="75"/>
      <c r="C431" s="92" t="s">
        <v>123</v>
      </c>
      <c r="D431" s="102" t="s">
        <v>1455</v>
      </c>
      <c r="E431" s="75"/>
      <c r="F431" s="326"/>
      <c r="G431" s="326"/>
      <c r="H431" s="326"/>
      <c r="I431" s="77"/>
      <c r="J431" s="326"/>
    </row>
    <row r="432" spans="1:10" s="469" customFormat="1" ht="30" customHeight="1">
      <c r="A432" s="346">
        <v>830</v>
      </c>
      <c r="B432" s="80" t="s">
        <v>16</v>
      </c>
      <c r="C432" s="81" t="s">
        <v>1518</v>
      </c>
      <c r="D432" s="468" t="s">
        <v>1456</v>
      </c>
      <c r="E432" s="80" t="s">
        <v>486</v>
      </c>
      <c r="F432" s="305">
        <v>1</v>
      </c>
      <c r="G432" s="319"/>
      <c r="H432" s="82">
        <v>9.59</v>
      </c>
      <c r="I432" s="77">
        <f t="shared" ref="I432:I433" si="81">(H432*(1+$J$5))</f>
        <v>10.82</v>
      </c>
      <c r="J432" s="342">
        <f t="shared" ref="J432:J433" si="82">F432*I432</f>
        <v>10.82</v>
      </c>
    </row>
    <row r="433" spans="1:10" s="469" customFormat="1" ht="27.75" customHeight="1">
      <c r="A433" s="346">
        <v>821</v>
      </c>
      <c r="B433" s="80" t="s">
        <v>16</v>
      </c>
      <c r="C433" s="81" t="s">
        <v>1520</v>
      </c>
      <c r="D433" s="468" t="s">
        <v>1457</v>
      </c>
      <c r="E433" s="80" t="s">
        <v>486</v>
      </c>
      <c r="F433" s="305">
        <v>7</v>
      </c>
      <c r="G433" s="319"/>
      <c r="H433" s="82">
        <v>11.95</v>
      </c>
      <c r="I433" s="77">
        <f t="shared" si="81"/>
        <v>13.48</v>
      </c>
      <c r="J433" s="342">
        <f t="shared" si="82"/>
        <v>94.36</v>
      </c>
    </row>
    <row r="434" spans="1:10" customFormat="1" ht="36">
      <c r="A434" s="346">
        <v>89409</v>
      </c>
      <c r="B434" s="80" t="s">
        <v>16</v>
      </c>
      <c r="C434" s="81" t="s">
        <v>1522</v>
      </c>
      <c r="D434" s="468" t="s">
        <v>1458</v>
      </c>
      <c r="E434" s="80" t="s">
        <v>486</v>
      </c>
      <c r="F434" s="305">
        <v>8</v>
      </c>
      <c r="G434" s="356"/>
      <c r="H434" s="82">
        <v>5.0599999999999996</v>
      </c>
      <c r="I434" s="77">
        <f t="shared" si="79"/>
        <v>6.32</v>
      </c>
      <c r="J434" s="342">
        <f>F434*I434</f>
        <v>50.56</v>
      </c>
    </row>
    <row r="435" spans="1:10" s="469" customFormat="1" ht="25.5" customHeight="1">
      <c r="A435" s="346">
        <v>89502</v>
      </c>
      <c r="B435" s="80" t="s">
        <v>16</v>
      </c>
      <c r="C435" s="81" t="s">
        <v>1524</v>
      </c>
      <c r="D435" s="468" t="s">
        <v>1459</v>
      </c>
      <c r="E435" s="80" t="s">
        <v>486</v>
      </c>
      <c r="F435" s="305">
        <v>2</v>
      </c>
      <c r="G435" s="356"/>
      <c r="H435" s="82">
        <v>11.66</v>
      </c>
      <c r="I435" s="77">
        <f t="shared" si="79"/>
        <v>14.57</v>
      </c>
      <c r="J435" s="342">
        <f t="shared" ref="J435:J457" si="83">F435*I435</f>
        <v>29.14</v>
      </c>
    </row>
    <row r="436" spans="1:10" s="469" customFormat="1" ht="21.75" customHeight="1">
      <c r="A436" s="346">
        <v>3525</v>
      </c>
      <c r="B436" s="80" t="s">
        <v>16</v>
      </c>
      <c r="C436" s="81" t="s">
        <v>1670</v>
      </c>
      <c r="D436" s="468" t="s">
        <v>1460</v>
      </c>
      <c r="E436" s="80" t="s">
        <v>486</v>
      </c>
      <c r="F436" s="305">
        <v>1</v>
      </c>
      <c r="G436" s="319"/>
      <c r="H436" s="82">
        <v>55.6</v>
      </c>
      <c r="I436" s="77">
        <f>(H436*(1+$J$5))</f>
        <v>62.71</v>
      </c>
      <c r="J436" s="342">
        <f t="shared" si="83"/>
        <v>62.71</v>
      </c>
    </row>
    <row r="437" spans="1:10" s="469" customFormat="1" ht="36">
      <c r="A437" s="346">
        <v>89408</v>
      </c>
      <c r="B437" s="80" t="s">
        <v>16</v>
      </c>
      <c r="C437" s="81" t="s">
        <v>1671</v>
      </c>
      <c r="D437" s="468" t="s">
        <v>1461</v>
      </c>
      <c r="E437" s="80" t="s">
        <v>486</v>
      </c>
      <c r="F437" s="305">
        <v>95</v>
      </c>
      <c r="G437" s="356"/>
      <c r="H437" s="82">
        <v>4.51</v>
      </c>
      <c r="I437" s="77">
        <f t="shared" si="79"/>
        <v>5.63</v>
      </c>
      <c r="J437" s="342">
        <f t="shared" si="83"/>
        <v>534.85</v>
      </c>
    </row>
    <row r="438" spans="1:10" customFormat="1" ht="30.75" customHeight="1">
      <c r="A438" s="346">
        <v>89501</v>
      </c>
      <c r="B438" s="80" t="s">
        <v>16</v>
      </c>
      <c r="C438" s="81" t="s">
        <v>1672</v>
      </c>
      <c r="D438" s="468" t="s">
        <v>1462</v>
      </c>
      <c r="E438" s="80" t="s">
        <v>486</v>
      </c>
      <c r="F438" s="305">
        <v>11</v>
      </c>
      <c r="G438" s="356"/>
      <c r="H438" s="82">
        <v>10.4</v>
      </c>
      <c r="I438" s="77">
        <f t="shared" si="79"/>
        <v>12.99</v>
      </c>
      <c r="J438" s="342">
        <f t="shared" si="83"/>
        <v>142.88999999999999</v>
      </c>
    </row>
    <row r="439" spans="1:10" ht="31.5" customHeight="1">
      <c r="A439" s="346">
        <v>89513</v>
      </c>
      <c r="B439" s="80" t="s">
        <v>16</v>
      </c>
      <c r="C439" s="81" t="s">
        <v>1673</v>
      </c>
      <c r="D439" s="468" t="s">
        <v>1463</v>
      </c>
      <c r="E439" s="80" t="s">
        <v>486</v>
      </c>
      <c r="F439" s="305">
        <v>1</v>
      </c>
      <c r="G439" s="356"/>
      <c r="H439" s="82">
        <v>77.05</v>
      </c>
      <c r="I439" s="77">
        <f t="shared" si="79"/>
        <v>96.27</v>
      </c>
      <c r="J439" s="342">
        <f t="shared" si="83"/>
        <v>96.27</v>
      </c>
    </row>
    <row r="440" spans="1:10" ht="31.5" customHeight="1">
      <c r="A440" s="346">
        <v>89521</v>
      </c>
      <c r="B440" s="80" t="s">
        <v>16</v>
      </c>
      <c r="C440" s="81" t="s">
        <v>1674</v>
      </c>
      <c r="D440" s="468" t="s">
        <v>1464</v>
      </c>
      <c r="E440" s="80" t="s">
        <v>486</v>
      </c>
      <c r="F440" s="305">
        <v>2</v>
      </c>
      <c r="G440" s="356"/>
      <c r="H440" s="82">
        <v>90.79</v>
      </c>
      <c r="I440" s="77">
        <f t="shared" si="79"/>
        <v>113.43</v>
      </c>
      <c r="J440" s="342">
        <f>F440*I440</f>
        <v>226.86</v>
      </c>
    </row>
    <row r="441" spans="1:10" s="316" customFormat="1" ht="31.5" customHeight="1">
      <c r="A441" s="346">
        <v>89579</v>
      </c>
      <c r="B441" s="80" t="s">
        <v>16</v>
      </c>
      <c r="C441" s="81" t="s">
        <v>1675</v>
      </c>
      <c r="D441" s="468" t="s">
        <v>1465</v>
      </c>
      <c r="E441" s="80" t="s">
        <v>486</v>
      </c>
      <c r="F441" s="305">
        <v>14</v>
      </c>
      <c r="G441" s="356"/>
      <c r="H441" s="82">
        <v>8.7200000000000006</v>
      </c>
      <c r="I441" s="77">
        <f t="shared" si="79"/>
        <v>10.89</v>
      </c>
      <c r="J441" s="342">
        <f t="shared" si="83"/>
        <v>152.46</v>
      </c>
    </row>
    <row r="442" spans="1:10" s="316" customFormat="1" ht="31.5" customHeight="1">
      <c r="A442" s="346">
        <v>89424</v>
      </c>
      <c r="B442" s="80" t="s">
        <v>16</v>
      </c>
      <c r="C442" s="81" t="s">
        <v>1676</v>
      </c>
      <c r="D442" s="468" t="s">
        <v>1466</v>
      </c>
      <c r="E442" s="80" t="s">
        <v>486</v>
      </c>
      <c r="F442" s="305">
        <v>21</v>
      </c>
      <c r="G442" s="356"/>
      <c r="H442" s="82">
        <v>3.6</v>
      </c>
      <c r="I442" s="77">
        <f t="shared" si="79"/>
        <v>4.5</v>
      </c>
      <c r="J442" s="342">
        <f t="shared" si="83"/>
        <v>94.5</v>
      </c>
    </row>
    <row r="443" spans="1:10" s="316" customFormat="1" ht="30" customHeight="1">
      <c r="A443" s="346">
        <v>89575</v>
      </c>
      <c r="B443" s="80" t="s">
        <v>16</v>
      </c>
      <c r="C443" s="81" t="s">
        <v>1677</v>
      </c>
      <c r="D443" s="468" t="s">
        <v>1467</v>
      </c>
      <c r="E443" s="80" t="s">
        <v>486</v>
      </c>
      <c r="F443" s="305">
        <v>17</v>
      </c>
      <c r="G443" s="356"/>
      <c r="H443" s="82">
        <v>8.5399999999999991</v>
      </c>
      <c r="I443" s="77">
        <f t="shared" si="79"/>
        <v>10.67</v>
      </c>
      <c r="J443" s="342">
        <f t="shared" si="83"/>
        <v>181.39</v>
      </c>
    </row>
    <row r="444" spans="1:10" s="316" customFormat="1" ht="33" customHeight="1">
      <c r="A444" s="346">
        <v>89440</v>
      </c>
      <c r="B444" s="80" t="s">
        <v>16</v>
      </c>
      <c r="C444" s="81" t="s">
        <v>1678</v>
      </c>
      <c r="D444" s="468" t="s">
        <v>1468</v>
      </c>
      <c r="E444" s="80" t="s">
        <v>486</v>
      </c>
      <c r="F444" s="305">
        <v>2</v>
      </c>
      <c r="G444" s="356"/>
      <c r="H444" s="82">
        <v>6.45</v>
      </c>
      <c r="I444" s="77">
        <f t="shared" si="79"/>
        <v>8.06</v>
      </c>
      <c r="J444" s="342">
        <f t="shared" si="83"/>
        <v>16.12</v>
      </c>
    </row>
    <row r="445" spans="1:10" s="316" customFormat="1" ht="24" customHeight="1">
      <c r="A445" s="346">
        <v>89625</v>
      </c>
      <c r="B445" s="80" t="s">
        <v>16</v>
      </c>
      <c r="C445" s="81" t="s">
        <v>1679</v>
      </c>
      <c r="D445" s="468" t="s">
        <v>1469</v>
      </c>
      <c r="E445" s="80" t="s">
        <v>486</v>
      </c>
      <c r="F445" s="305">
        <v>11</v>
      </c>
      <c r="G445" s="356"/>
      <c r="H445" s="82">
        <v>16.18</v>
      </c>
      <c r="I445" s="77">
        <f t="shared" si="79"/>
        <v>20.22</v>
      </c>
      <c r="J445" s="342">
        <f t="shared" si="83"/>
        <v>222.42</v>
      </c>
    </row>
    <row r="446" spans="1:10" s="316" customFormat="1" ht="24" customHeight="1">
      <c r="A446" s="346">
        <v>89629</v>
      </c>
      <c r="B446" s="80" t="s">
        <v>16</v>
      </c>
      <c r="C446" s="81" t="s">
        <v>1680</v>
      </c>
      <c r="D446" s="468" t="s">
        <v>1470</v>
      </c>
      <c r="E446" s="80" t="s">
        <v>486</v>
      </c>
      <c r="F446" s="305">
        <v>6</v>
      </c>
      <c r="G446" s="356"/>
      <c r="H446" s="82">
        <v>59.87</v>
      </c>
      <c r="I446" s="77">
        <f t="shared" si="79"/>
        <v>74.8</v>
      </c>
      <c r="J446" s="342">
        <f>F446*I446</f>
        <v>448.8</v>
      </c>
    </row>
    <row r="447" spans="1:10" s="316" customFormat="1" ht="24" customHeight="1">
      <c r="A447" s="346">
        <v>89631</v>
      </c>
      <c r="B447" s="80" t="s">
        <v>16</v>
      </c>
      <c r="C447" s="81" t="s">
        <v>1681</v>
      </c>
      <c r="D447" s="468" t="s">
        <v>1471</v>
      </c>
      <c r="E447" s="80" t="s">
        <v>486</v>
      </c>
      <c r="F447" s="305">
        <v>4</v>
      </c>
      <c r="G447" s="356"/>
      <c r="H447" s="82">
        <v>89.93</v>
      </c>
      <c r="I447" s="77">
        <f t="shared" si="79"/>
        <v>112.36</v>
      </c>
      <c r="J447" s="342">
        <f t="shared" ref="J447" si="84">F447*I447</f>
        <v>449.44</v>
      </c>
    </row>
    <row r="448" spans="1:10" s="316" customFormat="1" ht="24" customHeight="1">
      <c r="A448" s="317" t="s">
        <v>1637</v>
      </c>
      <c r="B448" s="80" t="s">
        <v>485</v>
      </c>
      <c r="C448" s="81" t="s">
        <v>1682</v>
      </c>
      <c r="D448" s="468" t="s">
        <v>1472</v>
      </c>
      <c r="E448" s="80" t="s">
        <v>486</v>
      </c>
      <c r="F448" s="305">
        <v>15</v>
      </c>
      <c r="G448" s="356"/>
      <c r="H448" s="82">
        <f>Composição!$G$1280</f>
        <v>15.38</v>
      </c>
      <c r="I448" s="77">
        <f t="shared" si="79"/>
        <v>19.22</v>
      </c>
      <c r="J448" s="342">
        <f t="shared" si="83"/>
        <v>288.3</v>
      </c>
    </row>
    <row r="449" spans="1:10" s="316" customFormat="1" ht="30.75" customHeight="1">
      <c r="A449" s="346">
        <v>89627</v>
      </c>
      <c r="B449" s="80" t="s">
        <v>16</v>
      </c>
      <c r="C449" s="81" t="s">
        <v>1683</v>
      </c>
      <c r="D449" s="468" t="s">
        <v>1473</v>
      </c>
      <c r="E449" s="80" t="s">
        <v>486</v>
      </c>
      <c r="F449" s="305">
        <v>26</v>
      </c>
      <c r="G449" s="356"/>
      <c r="H449" s="82">
        <v>15.35</v>
      </c>
      <c r="I449" s="77">
        <f t="shared" si="79"/>
        <v>19.18</v>
      </c>
      <c r="J449" s="342">
        <f t="shared" si="83"/>
        <v>498.68</v>
      </c>
    </row>
    <row r="450" spans="1:10" s="316" customFormat="1" ht="43.5" customHeight="1">
      <c r="A450" s="346">
        <v>90373</v>
      </c>
      <c r="B450" s="80" t="s">
        <v>16</v>
      </c>
      <c r="C450" s="81" t="s">
        <v>1684</v>
      </c>
      <c r="D450" s="468" t="s">
        <v>1474</v>
      </c>
      <c r="E450" s="80" t="s">
        <v>486</v>
      </c>
      <c r="F450" s="305">
        <v>41</v>
      </c>
      <c r="G450" s="356"/>
      <c r="H450" s="82">
        <v>10.29</v>
      </c>
      <c r="I450" s="77">
        <f t="shared" si="79"/>
        <v>12.86</v>
      </c>
      <c r="J450" s="342">
        <f t="shared" si="83"/>
        <v>527.26</v>
      </c>
    </row>
    <row r="451" spans="1:10" s="316" customFormat="1" ht="36.75" customHeight="1">
      <c r="A451" s="346">
        <v>89366</v>
      </c>
      <c r="B451" s="80" t="s">
        <v>16</v>
      </c>
      <c r="C451" s="81" t="s">
        <v>1685</v>
      </c>
      <c r="D451" s="468" t="s">
        <v>1475</v>
      </c>
      <c r="E451" s="80" t="s">
        <v>486</v>
      </c>
      <c r="F451" s="305">
        <v>1</v>
      </c>
      <c r="G451" s="356"/>
      <c r="H451" s="82">
        <v>11.1</v>
      </c>
      <c r="I451" s="77">
        <f t="shared" si="79"/>
        <v>13.87</v>
      </c>
      <c r="J451" s="342">
        <f t="shared" si="83"/>
        <v>13.87</v>
      </c>
    </row>
    <row r="452" spans="1:10" s="316" customFormat="1" ht="39.75" customHeight="1">
      <c r="A452" s="346">
        <v>89396</v>
      </c>
      <c r="B452" s="80" t="s">
        <v>16</v>
      </c>
      <c r="C452" s="81" t="s">
        <v>1686</v>
      </c>
      <c r="D452" s="468" t="s">
        <v>1476</v>
      </c>
      <c r="E452" s="80" t="s">
        <v>486</v>
      </c>
      <c r="F452" s="305">
        <v>5</v>
      </c>
      <c r="G452" s="356"/>
      <c r="H452" s="82">
        <v>14.43</v>
      </c>
      <c r="I452" s="77">
        <f t="shared" si="79"/>
        <v>18.03</v>
      </c>
      <c r="J452" s="342">
        <f t="shared" si="83"/>
        <v>90.15</v>
      </c>
    </row>
    <row r="453" spans="1:10" s="316" customFormat="1" ht="40.5" customHeight="1">
      <c r="A453" s="346">
        <v>90374</v>
      </c>
      <c r="B453" s="80" t="s">
        <v>16</v>
      </c>
      <c r="C453" s="81" t="s">
        <v>1687</v>
      </c>
      <c r="D453" s="468" t="s">
        <v>1477</v>
      </c>
      <c r="E453" s="80" t="s">
        <v>486</v>
      </c>
      <c r="F453" s="305">
        <v>1</v>
      </c>
      <c r="G453" s="356"/>
      <c r="H453" s="82">
        <v>15.99</v>
      </c>
      <c r="I453" s="77">
        <f t="shared" si="79"/>
        <v>19.98</v>
      </c>
      <c r="J453" s="342">
        <f t="shared" si="83"/>
        <v>19.98</v>
      </c>
    </row>
    <row r="454" spans="1:10" s="316" customFormat="1" ht="32.25" customHeight="1">
      <c r="A454" s="346">
        <v>89402</v>
      </c>
      <c r="B454" s="80" t="s">
        <v>16</v>
      </c>
      <c r="C454" s="81" t="s">
        <v>1688</v>
      </c>
      <c r="D454" s="468" t="s">
        <v>1478</v>
      </c>
      <c r="E454" s="80" t="s">
        <v>492</v>
      </c>
      <c r="F454" s="305">
        <f>1.15*185.4</f>
        <v>213.21</v>
      </c>
      <c r="G454" s="356"/>
      <c r="H454" s="82">
        <v>6.45</v>
      </c>
      <c r="I454" s="77">
        <f t="shared" si="79"/>
        <v>8.06</v>
      </c>
      <c r="J454" s="342">
        <f t="shared" si="83"/>
        <v>1718.47</v>
      </c>
    </row>
    <row r="455" spans="1:10" s="316" customFormat="1" ht="35.25" customHeight="1">
      <c r="A455" s="346">
        <v>94651</v>
      </c>
      <c r="B455" s="80" t="s">
        <v>16</v>
      </c>
      <c r="C455" s="81" t="s">
        <v>1689</v>
      </c>
      <c r="D455" s="468" t="s">
        <v>1479</v>
      </c>
      <c r="E455" s="80" t="s">
        <v>492</v>
      </c>
      <c r="F455" s="305">
        <f>95.8*1.15</f>
        <v>110.17</v>
      </c>
      <c r="G455" s="356"/>
      <c r="H455" s="82">
        <v>16.18</v>
      </c>
      <c r="I455" s="77">
        <f t="shared" si="79"/>
        <v>20.22</v>
      </c>
      <c r="J455" s="342">
        <f t="shared" si="83"/>
        <v>2227.64</v>
      </c>
    </row>
    <row r="456" spans="1:10" s="316" customFormat="1" ht="27.75" customHeight="1">
      <c r="A456" s="346">
        <v>89452</v>
      </c>
      <c r="B456" s="80" t="s">
        <v>16</v>
      </c>
      <c r="C456" s="81" t="s">
        <v>1690</v>
      </c>
      <c r="D456" s="468" t="s">
        <v>1480</v>
      </c>
      <c r="E456" s="80" t="s">
        <v>492</v>
      </c>
      <c r="F456" s="305">
        <f>45.67*1.15</f>
        <v>52.52</v>
      </c>
      <c r="G456" s="356"/>
      <c r="H456" s="82">
        <v>38.67</v>
      </c>
      <c r="I456" s="77">
        <f t="shared" si="79"/>
        <v>48.31</v>
      </c>
      <c r="J456" s="342">
        <f t="shared" si="83"/>
        <v>2537.2399999999998</v>
      </c>
    </row>
    <row r="457" spans="1:10" s="316" customFormat="1" ht="33.75" customHeight="1">
      <c r="A457" s="346">
        <v>89451</v>
      </c>
      <c r="B457" s="80" t="s">
        <v>16</v>
      </c>
      <c r="C457" s="81" t="s">
        <v>1691</v>
      </c>
      <c r="D457" s="468" t="s">
        <v>1481</v>
      </c>
      <c r="E457" s="80" t="s">
        <v>492</v>
      </c>
      <c r="F457" s="305">
        <f>1.15*47.1</f>
        <v>54.17</v>
      </c>
      <c r="G457" s="356"/>
      <c r="H457" s="82">
        <v>31.09</v>
      </c>
      <c r="I457" s="77">
        <f t="shared" si="79"/>
        <v>38.840000000000003</v>
      </c>
      <c r="J457" s="342">
        <f t="shared" si="83"/>
        <v>2103.96</v>
      </c>
    </row>
    <row r="458" spans="1:10" s="316" customFormat="1" ht="18.75" customHeight="1">
      <c r="A458" s="88"/>
      <c r="B458" s="88"/>
      <c r="C458" s="94"/>
      <c r="D458" s="91"/>
      <c r="E458" s="88"/>
      <c r="F458" s="88"/>
      <c r="G458" s="89"/>
      <c r="H458" s="702" t="s">
        <v>22</v>
      </c>
      <c r="I458" s="703"/>
      <c r="J458" s="207">
        <f>SUM(J425:J457)</f>
        <v>37791.769999999997</v>
      </c>
    </row>
    <row r="459" spans="1:10" s="316" customFormat="1">
      <c r="A459" s="71"/>
      <c r="B459" s="71"/>
      <c r="C459" s="72" t="s">
        <v>537</v>
      </c>
      <c r="D459" s="73" t="s">
        <v>49</v>
      </c>
      <c r="E459" s="71"/>
      <c r="F459" s="74"/>
      <c r="G459" s="74"/>
      <c r="H459" s="74"/>
      <c r="I459" s="71"/>
      <c r="J459" s="74"/>
    </row>
    <row r="460" spans="1:10" s="212" customFormat="1" ht="27" customHeight="1">
      <c r="A460" s="317">
        <v>90443</v>
      </c>
      <c r="B460" s="75" t="s">
        <v>16</v>
      </c>
      <c r="C460" s="75" t="s">
        <v>538</v>
      </c>
      <c r="D460" s="543" t="s">
        <v>2429</v>
      </c>
      <c r="E460" s="75" t="s">
        <v>492</v>
      </c>
      <c r="F460" s="667">
        <v>117.19</v>
      </c>
      <c r="G460" s="265"/>
      <c r="H460" s="335">
        <v>8.9499999999999993</v>
      </c>
      <c r="I460" s="77">
        <f>(H460*(1+$J$4))</f>
        <v>11.18</v>
      </c>
      <c r="J460" s="326">
        <f>F460*I460</f>
        <v>1310.18</v>
      </c>
    </row>
    <row r="461" spans="1:10" s="212" customFormat="1" ht="41.25" customHeight="1">
      <c r="A461" s="317">
        <v>90466</v>
      </c>
      <c r="B461" s="75" t="s">
        <v>16</v>
      </c>
      <c r="C461" s="75" t="s">
        <v>539</v>
      </c>
      <c r="D461" s="543" t="s">
        <v>2430</v>
      </c>
      <c r="E461" s="75" t="s">
        <v>492</v>
      </c>
      <c r="F461" s="667">
        <v>117.19</v>
      </c>
      <c r="G461" s="265"/>
      <c r="H461" s="335">
        <v>8.99</v>
      </c>
      <c r="I461" s="77">
        <f t="shared" ref="I461:I479" si="85">(H461*(1+$J$4))</f>
        <v>11.23</v>
      </c>
      <c r="J461" s="326">
        <f>F461*I461</f>
        <v>1316.04</v>
      </c>
    </row>
    <row r="462" spans="1:10" s="212" customFormat="1" ht="41.25" customHeight="1">
      <c r="A462" s="317">
        <v>42424</v>
      </c>
      <c r="B462" s="75" t="s">
        <v>16</v>
      </c>
      <c r="C462" s="75" t="s">
        <v>540</v>
      </c>
      <c r="D462" s="543" t="s">
        <v>2431</v>
      </c>
      <c r="E462" s="80" t="s">
        <v>486</v>
      </c>
      <c r="F462" s="667">
        <v>19</v>
      </c>
      <c r="G462" s="265"/>
      <c r="H462" s="335">
        <v>1749.43</v>
      </c>
      <c r="I462" s="77">
        <f t="shared" ref="I462:I467" si="86">(H462*(1+$J$5))</f>
        <v>1973.01</v>
      </c>
      <c r="J462" s="326">
        <f>F462*I462</f>
        <v>37487.19</v>
      </c>
    </row>
    <row r="463" spans="1:10" s="212" customFormat="1" ht="41.25" customHeight="1">
      <c r="A463" s="317">
        <v>42425</v>
      </c>
      <c r="B463" s="75" t="s">
        <v>16</v>
      </c>
      <c r="C463" s="75" t="s">
        <v>541</v>
      </c>
      <c r="D463" s="543" t="s">
        <v>2432</v>
      </c>
      <c r="E463" s="80" t="s">
        <v>486</v>
      </c>
      <c r="F463" s="667">
        <v>4</v>
      </c>
      <c r="G463" s="265"/>
      <c r="H463" s="335">
        <v>1958.86</v>
      </c>
      <c r="I463" s="77">
        <f t="shared" si="86"/>
        <v>2209.1999999999998</v>
      </c>
      <c r="J463" s="326">
        <f t="shared" ref="J463:J474" si="87">F463*I463</f>
        <v>8836.7999999999993</v>
      </c>
    </row>
    <row r="464" spans="1:10" s="212" customFormat="1" ht="41.25" customHeight="1">
      <c r="A464" s="317">
        <v>42422</v>
      </c>
      <c r="B464" s="75" t="s">
        <v>16</v>
      </c>
      <c r="C464" s="75" t="s">
        <v>542</v>
      </c>
      <c r="D464" s="543" t="s">
        <v>2433</v>
      </c>
      <c r="E464" s="80" t="s">
        <v>486</v>
      </c>
      <c r="F464" s="667">
        <v>1</v>
      </c>
      <c r="G464" s="265"/>
      <c r="H464" s="335">
        <v>2908</v>
      </c>
      <c r="I464" s="77">
        <f t="shared" si="86"/>
        <v>3279.64</v>
      </c>
      <c r="J464" s="326">
        <f t="shared" si="87"/>
        <v>3279.64</v>
      </c>
    </row>
    <row r="465" spans="1:10" s="212" customFormat="1" ht="41.25" customHeight="1">
      <c r="A465" s="317" t="s">
        <v>2637</v>
      </c>
      <c r="B465" s="317" t="s">
        <v>485</v>
      </c>
      <c r="C465" s="75" t="s">
        <v>543</v>
      </c>
      <c r="D465" s="543" t="s">
        <v>2434</v>
      </c>
      <c r="E465" s="80" t="s">
        <v>486</v>
      </c>
      <c r="F465" s="667">
        <v>1</v>
      </c>
      <c r="G465" s="265"/>
      <c r="H465" s="335">
        <v>3411.04</v>
      </c>
      <c r="I465" s="77">
        <f t="shared" si="86"/>
        <v>3846.97</v>
      </c>
      <c r="J465" s="326">
        <f t="shared" si="87"/>
        <v>3846.97</v>
      </c>
    </row>
    <row r="466" spans="1:10" s="212" customFormat="1" ht="41.25" customHeight="1">
      <c r="A466" s="317" t="s">
        <v>2643</v>
      </c>
      <c r="B466" s="317" t="s">
        <v>485</v>
      </c>
      <c r="C466" s="75" t="s">
        <v>544</v>
      </c>
      <c r="D466" s="543" t="s">
        <v>2435</v>
      </c>
      <c r="E466" s="75" t="s">
        <v>492</v>
      </c>
      <c r="F466" s="667">
        <v>2</v>
      </c>
      <c r="G466" s="265"/>
      <c r="H466" s="335">
        <v>5199</v>
      </c>
      <c r="I466" s="77">
        <f t="shared" si="86"/>
        <v>5863.43</v>
      </c>
      <c r="J466" s="326">
        <f t="shared" si="87"/>
        <v>11726.86</v>
      </c>
    </row>
    <row r="467" spans="1:10" s="212" customFormat="1" ht="41.25" customHeight="1">
      <c r="A467" s="317" t="s">
        <v>2641</v>
      </c>
      <c r="B467" s="317" t="s">
        <v>485</v>
      </c>
      <c r="C467" s="75" t="s">
        <v>2614</v>
      </c>
      <c r="D467" s="543" t="s">
        <v>2436</v>
      </c>
      <c r="E467" s="75" t="s">
        <v>492</v>
      </c>
      <c r="F467" s="667">
        <v>3</v>
      </c>
      <c r="G467" s="265"/>
      <c r="H467" s="335">
        <v>6911.04</v>
      </c>
      <c r="I467" s="77">
        <f t="shared" si="86"/>
        <v>7794.27</v>
      </c>
      <c r="J467" s="326">
        <f t="shared" si="87"/>
        <v>23382.81</v>
      </c>
    </row>
    <row r="468" spans="1:10" s="212" customFormat="1" ht="19.5" customHeight="1">
      <c r="A468" s="317" t="s">
        <v>2629</v>
      </c>
      <c r="B468" s="317" t="s">
        <v>485</v>
      </c>
      <c r="C468" s="75" t="s">
        <v>2615</v>
      </c>
      <c r="D468" s="543" t="s">
        <v>2437</v>
      </c>
      <c r="E468" s="80" t="s">
        <v>486</v>
      </c>
      <c r="F468" s="667">
        <v>19</v>
      </c>
      <c r="G468" s="265"/>
      <c r="H468" s="335">
        <v>226.67</v>
      </c>
      <c r="I468" s="77">
        <f t="shared" si="85"/>
        <v>283.2</v>
      </c>
      <c r="J468" s="326">
        <f t="shared" si="87"/>
        <v>5380.8</v>
      </c>
    </row>
    <row r="469" spans="1:10" s="212" customFormat="1" ht="19.5" customHeight="1">
      <c r="A469" s="317" t="s">
        <v>2629</v>
      </c>
      <c r="B469" s="312" t="s">
        <v>485</v>
      </c>
      <c r="C469" s="75" t="s">
        <v>2616</v>
      </c>
      <c r="D469" s="543" t="s">
        <v>2438</v>
      </c>
      <c r="E469" s="80" t="s">
        <v>486</v>
      </c>
      <c r="F469" s="667">
        <v>4</v>
      </c>
      <c r="G469" s="265"/>
      <c r="H469" s="335">
        <v>226.67</v>
      </c>
      <c r="I469" s="77">
        <f t="shared" si="85"/>
        <v>283.2</v>
      </c>
      <c r="J469" s="326">
        <f t="shared" si="87"/>
        <v>1132.8</v>
      </c>
    </row>
    <row r="470" spans="1:10" s="212" customFormat="1" ht="19.5" customHeight="1">
      <c r="A470" s="317" t="s">
        <v>2630</v>
      </c>
      <c r="B470" s="312" t="s">
        <v>485</v>
      </c>
      <c r="C470" s="75" t="s">
        <v>2617</v>
      </c>
      <c r="D470" s="543" t="s">
        <v>2439</v>
      </c>
      <c r="E470" s="80" t="s">
        <v>486</v>
      </c>
      <c r="F470" s="667">
        <v>1</v>
      </c>
      <c r="G470" s="265"/>
      <c r="H470" s="335">
        <v>290</v>
      </c>
      <c r="I470" s="77">
        <f t="shared" si="85"/>
        <v>362.33</v>
      </c>
      <c r="J470" s="326">
        <f t="shared" si="87"/>
        <v>362.33</v>
      </c>
    </row>
    <row r="471" spans="1:10" s="212" customFormat="1" ht="19.5" customHeight="1">
      <c r="A471" s="317" t="s">
        <v>2631</v>
      </c>
      <c r="B471" s="312" t="s">
        <v>485</v>
      </c>
      <c r="C471" s="75" t="s">
        <v>2618</v>
      </c>
      <c r="D471" s="543" t="s">
        <v>2440</v>
      </c>
      <c r="E471" s="80" t="s">
        <v>486</v>
      </c>
      <c r="F471" s="667">
        <v>1</v>
      </c>
      <c r="G471" s="265"/>
      <c r="H471" s="335">
        <v>966.67</v>
      </c>
      <c r="I471" s="77">
        <f t="shared" si="85"/>
        <v>1207.76</v>
      </c>
      <c r="J471" s="326">
        <f t="shared" si="87"/>
        <v>1207.76</v>
      </c>
    </row>
    <row r="472" spans="1:10" s="212" customFormat="1" ht="19.5" customHeight="1">
      <c r="A472" s="317" t="s">
        <v>2632</v>
      </c>
      <c r="B472" s="312" t="s">
        <v>485</v>
      </c>
      <c r="C472" s="75" t="s">
        <v>2619</v>
      </c>
      <c r="D472" s="543" t="s">
        <v>2441</v>
      </c>
      <c r="E472" s="80" t="s">
        <v>486</v>
      </c>
      <c r="F472" s="667">
        <v>2</v>
      </c>
      <c r="G472" s="265"/>
      <c r="H472" s="335">
        <v>1183.33</v>
      </c>
      <c r="I472" s="77">
        <f t="shared" si="85"/>
        <v>1478.45</v>
      </c>
      <c r="J472" s="326">
        <f t="shared" si="87"/>
        <v>2956.9</v>
      </c>
    </row>
    <row r="473" spans="1:10" s="212" customFormat="1" ht="19.5" customHeight="1">
      <c r="A473" s="317" t="s">
        <v>2633</v>
      </c>
      <c r="B473" s="312" t="s">
        <v>485</v>
      </c>
      <c r="C473" s="75" t="s">
        <v>2620</v>
      </c>
      <c r="D473" s="543" t="s">
        <v>2442</v>
      </c>
      <c r="E473" s="80" t="s">
        <v>486</v>
      </c>
      <c r="F473" s="667">
        <v>3</v>
      </c>
      <c r="G473" s="265"/>
      <c r="H473" s="335">
        <v>1183.33</v>
      </c>
      <c r="I473" s="77">
        <f t="shared" si="85"/>
        <v>1478.45</v>
      </c>
      <c r="J473" s="326">
        <f t="shared" si="87"/>
        <v>4435.3500000000004</v>
      </c>
    </row>
    <row r="474" spans="1:10" s="212" customFormat="1" ht="27.75" customHeight="1">
      <c r="A474" s="312">
        <v>91939</v>
      </c>
      <c r="B474" s="317" t="s">
        <v>16</v>
      </c>
      <c r="C474" s="75" t="s">
        <v>2621</v>
      </c>
      <c r="D474" s="543" t="s">
        <v>2376</v>
      </c>
      <c r="E474" s="80" t="s">
        <v>486</v>
      </c>
      <c r="F474" s="667">
        <v>30</v>
      </c>
      <c r="G474" s="315"/>
      <c r="H474" s="314">
        <v>19.02</v>
      </c>
      <c r="I474" s="77">
        <f t="shared" si="85"/>
        <v>23.76</v>
      </c>
      <c r="J474" s="318">
        <f t="shared" si="87"/>
        <v>712.8</v>
      </c>
    </row>
    <row r="475" spans="1:10" s="316" customFormat="1" ht="28.5" customHeight="1">
      <c r="A475" s="346">
        <v>89866</v>
      </c>
      <c r="B475" s="80" t="s">
        <v>16</v>
      </c>
      <c r="C475" s="75" t="s">
        <v>2622</v>
      </c>
      <c r="D475" s="548" t="s">
        <v>1482</v>
      </c>
      <c r="E475" s="80" t="s">
        <v>486</v>
      </c>
      <c r="F475" s="305">
        <v>59</v>
      </c>
      <c r="G475" s="356"/>
      <c r="H475" s="82">
        <v>3.87</v>
      </c>
      <c r="I475" s="77">
        <f t="shared" si="85"/>
        <v>4.84</v>
      </c>
      <c r="J475" s="342">
        <f t="shared" ref="J475:J481" si="88">F475*I475</f>
        <v>285.56</v>
      </c>
    </row>
    <row r="476" spans="1:10" s="316" customFormat="1" ht="30.75" customHeight="1">
      <c r="A476" s="346">
        <v>89867</v>
      </c>
      <c r="B476" s="80" t="s">
        <v>16</v>
      </c>
      <c r="C476" s="75" t="s">
        <v>2623</v>
      </c>
      <c r="D476" s="548" t="s">
        <v>1483</v>
      </c>
      <c r="E476" s="80" t="s">
        <v>486</v>
      </c>
      <c r="F476" s="305">
        <v>4</v>
      </c>
      <c r="G476" s="356"/>
      <c r="H476" s="82">
        <v>4.42</v>
      </c>
      <c r="I476" s="77">
        <f t="shared" si="85"/>
        <v>5.52</v>
      </c>
      <c r="J476" s="342">
        <f t="shared" si="88"/>
        <v>22.08</v>
      </c>
    </row>
    <row r="477" spans="1:10" s="316" customFormat="1" ht="34.5" customHeight="1">
      <c r="A477" s="346">
        <v>89579</v>
      </c>
      <c r="B477" s="80" t="s">
        <v>16</v>
      </c>
      <c r="C477" s="75" t="s">
        <v>2624</v>
      </c>
      <c r="D477" s="548" t="s">
        <v>1465</v>
      </c>
      <c r="E477" s="80" t="s">
        <v>486</v>
      </c>
      <c r="F477" s="305">
        <v>1</v>
      </c>
      <c r="G477" s="356"/>
      <c r="H477" s="82">
        <v>8.7200000000000006</v>
      </c>
      <c r="I477" s="77">
        <f t="shared" si="85"/>
        <v>10.89</v>
      </c>
      <c r="J477" s="342">
        <f t="shared" si="88"/>
        <v>10.89</v>
      </c>
    </row>
    <row r="478" spans="1:10" s="375" customFormat="1" ht="30" customHeight="1">
      <c r="A478" s="346">
        <v>89869</v>
      </c>
      <c r="B478" s="80" t="s">
        <v>16</v>
      </c>
      <c r="C478" s="75" t="s">
        <v>2625</v>
      </c>
      <c r="D478" s="548" t="s">
        <v>1484</v>
      </c>
      <c r="E478" s="80" t="s">
        <v>486</v>
      </c>
      <c r="F478" s="305">
        <v>1</v>
      </c>
      <c r="G478" s="356"/>
      <c r="H478" s="82">
        <v>6.51</v>
      </c>
      <c r="I478" s="77">
        <f t="shared" si="85"/>
        <v>8.1300000000000008</v>
      </c>
      <c r="J478" s="342">
        <f t="shared" si="88"/>
        <v>8.1300000000000008</v>
      </c>
    </row>
    <row r="479" spans="1:10" s="375" customFormat="1" ht="30" customHeight="1">
      <c r="A479" s="346">
        <v>89627</v>
      </c>
      <c r="B479" s="80" t="s">
        <v>16</v>
      </c>
      <c r="C479" s="75" t="s">
        <v>2626</v>
      </c>
      <c r="D479" s="548" t="s">
        <v>1473</v>
      </c>
      <c r="E479" s="80" t="s">
        <v>486</v>
      </c>
      <c r="F479" s="305">
        <v>4</v>
      </c>
      <c r="G479" s="356"/>
      <c r="H479" s="82">
        <v>15.35</v>
      </c>
      <c r="I479" s="77">
        <f t="shared" si="85"/>
        <v>19.18</v>
      </c>
      <c r="J479" s="342">
        <f t="shared" si="88"/>
        <v>76.72</v>
      </c>
    </row>
    <row r="480" spans="1:10" s="375" customFormat="1" ht="28.5" customHeight="1">
      <c r="A480" s="346">
        <v>89449</v>
      </c>
      <c r="B480" s="80" t="s">
        <v>16</v>
      </c>
      <c r="C480" s="75" t="s">
        <v>2627</v>
      </c>
      <c r="D480" s="548" t="s">
        <v>1485</v>
      </c>
      <c r="E480" s="80" t="s">
        <v>492</v>
      </c>
      <c r="F480" s="305">
        <f>1.15*24.8</f>
        <v>28.52</v>
      </c>
      <c r="G480" s="356"/>
      <c r="H480" s="82">
        <v>11.44</v>
      </c>
      <c r="I480" s="77">
        <f t="shared" ref="I480:I481" si="89">(H480*(1+$J$4))</f>
        <v>14.29</v>
      </c>
      <c r="J480" s="342">
        <f t="shared" si="88"/>
        <v>407.55</v>
      </c>
    </row>
    <row r="481" spans="1:10" s="375" customFormat="1" ht="28.5" customHeight="1">
      <c r="A481" s="346">
        <v>89865</v>
      </c>
      <c r="B481" s="80" t="s">
        <v>16</v>
      </c>
      <c r="C481" s="75" t="s">
        <v>2628</v>
      </c>
      <c r="D481" s="548" t="s">
        <v>1486</v>
      </c>
      <c r="E481" s="80" t="s">
        <v>492</v>
      </c>
      <c r="F481" s="305">
        <f>1.15*101.9</f>
        <v>117.19</v>
      </c>
      <c r="G481" s="356"/>
      <c r="H481" s="82">
        <v>8.9</v>
      </c>
      <c r="I481" s="77">
        <f t="shared" si="89"/>
        <v>11.12</v>
      </c>
      <c r="J481" s="342">
        <f t="shared" si="88"/>
        <v>1303.1500000000001</v>
      </c>
    </row>
    <row r="482" spans="1:10" s="375" customFormat="1" ht="18.75" customHeight="1">
      <c r="A482" s="88"/>
      <c r="B482" s="88"/>
      <c r="C482" s="241"/>
      <c r="D482" s="549"/>
      <c r="E482" s="88"/>
      <c r="F482" s="89"/>
      <c r="G482" s="89"/>
      <c r="H482" s="702" t="s">
        <v>22</v>
      </c>
      <c r="I482" s="703"/>
      <c r="J482" s="207">
        <f>SUM(J460:J481)</f>
        <v>109489.31</v>
      </c>
    </row>
    <row r="483" spans="1:10" s="375" customFormat="1" ht="23.25" customHeight="1">
      <c r="A483" s="470"/>
      <c r="B483" s="470"/>
      <c r="C483" s="471" t="s">
        <v>124</v>
      </c>
      <c r="D483" s="550" t="s">
        <v>1487</v>
      </c>
      <c r="E483" s="470"/>
      <c r="F483" s="473"/>
      <c r="G483" s="473"/>
      <c r="H483" s="473"/>
      <c r="I483" s="470"/>
      <c r="J483" s="473"/>
    </row>
    <row r="484" spans="1:10" s="375" customFormat="1" ht="18.75" customHeight="1">
      <c r="A484" s="80"/>
      <c r="B484" s="80"/>
      <c r="C484" s="101" t="s">
        <v>125</v>
      </c>
      <c r="D484" s="549" t="s">
        <v>1488</v>
      </c>
      <c r="E484" s="80"/>
      <c r="F484" s="342"/>
      <c r="G484" s="356"/>
      <c r="H484" s="82"/>
      <c r="I484" s="77"/>
      <c r="J484" s="82"/>
    </row>
    <row r="485" spans="1:10" s="375" customFormat="1" ht="45.75" customHeight="1">
      <c r="A485" s="346">
        <v>98084</v>
      </c>
      <c r="B485" s="80" t="s">
        <v>16</v>
      </c>
      <c r="C485" s="81" t="s">
        <v>545</v>
      </c>
      <c r="D485" s="548" t="s">
        <v>1490</v>
      </c>
      <c r="E485" s="80" t="s">
        <v>486</v>
      </c>
      <c r="F485" s="305">
        <v>1</v>
      </c>
      <c r="G485" s="356"/>
      <c r="H485" s="82">
        <v>5140.78</v>
      </c>
      <c r="I485" s="77">
        <f t="shared" ref="I485:I519" si="90">(H485*(1+$J$4))</f>
        <v>6422.89</v>
      </c>
      <c r="J485" s="342">
        <f t="shared" ref="J485:J486" si="91">F485*I485</f>
        <v>6422.89</v>
      </c>
    </row>
    <row r="486" spans="1:10" ht="43.5" customHeight="1">
      <c r="A486" s="317" t="s">
        <v>1638</v>
      </c>
      <c r="B486" s="317" t="s">
        <v>485</v>
      </c>
      <c r="C486" s="81" t="s">
        <v>546</v>
      </c>
      <c r="D486" s="548" t="s">
        <v>1491</v>
      </c>
      <c r="E486" s="80" t="s">
        <v>486</v>
      </c>
      <c r="F486" s="305">
        <v>1</v>
      </c>
      <c r="G486" s="356"/>
      <c r="H486" s="82">
        <f>Composição!$G$1307</f>
        <v>1388.8</v>
      </c>
      <c r="I486" s="77">
        <f t="shared" si="90"/>
        <v>1735.17</v>
      </c>
      <c r="J486" s="342">
        <f t="shared" si="91"/>
        <v>1735.17</v>
      </c>
    </row>
    <row r="487" spans="1:10" ht="21.6" customHeight="1">
      <c r="A487" s="80"/>
      <c r="B487" s="80"/>
      <c r="C487" s="101" t="s">
        <v>126</v>
      </c>
      <c r="D487" s="549" t="s">
        <v>1492</v>
      </c>
      <c r="E487" s="80"/>
      <c r="F487" s="342"/>
      <c r="G487" s="356"/>
      <c r="H487" s="82"/>
      <c r="I487" s="77"/>
      <c r="J487" s="82"/>
    </row>
    <row r="488" spans="1:10" ht="39" customHeight="1">
      <c r="A488" s="346">
        <v>98107</v>
      </c>
      <c r="B488" s="80" t="s">
        <v>16</v>
      </c>
      <c r="C488" s="81" t="s">
        <v>547</v>
      </c>
      <c r="D488" s="548" t="s">
        <v>1493</v>
      </c>
      <c r="E488" s="80" t="s">
        <v>486</v>
      </c>
      <c r="F488" s="305">
        <v>1</v>
      </c>
      <c r="G488" s="356"/>
      <c r="H488" s="82">
        <v>200.53</v>
      </c>
      <c r="I488" s="77">
        <f t="shared" si="90"/>
        <v>250.54</v>
      </c>
      <c r="J488" s="342">
        <f t="shared" ref="J488:J512" si="92">F488*I488</f>
        <v>250.54</v>
      </c>
    </row>
    <row r="489" spans="1:10" ht="45" customHeight="1">
      <c r="A489" s="346">
        <v>97906</v>
      </c>
      <c r="B489" s="80" t="s">
        <v>16</v>
      </c>
      <c r="C489" s="81" t="s">
        <v>548</v>
      </c>
      <c r="D489" s="548" t="s">
        <v>1494</v>
      </c>
      <c r="E489" s="80" t="s">
        <v>486</v>
      </c>
      <c r="F489" s="305">
        <v>2</v>
      </c>
      <c r="G489" s="356"/>
      <c r="H489" s="82">
        <v>312.42</v>
      </c>
      <c r="I489" s="77">
        <f t="shared" si="90"/>
        <v>390.34</v>
      </c>
      <c r="J489" s="342">
        <f t="shared" si="92"/>
        <v>780.68</v>
      </c>
    </row>
    <row r="490" spans="1:10" ht="46.5" customHeight="1">
      <c r="A490" s="346">
        <v>97905</v>
      </c>
      <c r="B490" s="80" t="s">
        <v>16</v>
      </c>
      <c r="C490" s="81" t="s">
        <v>549</v>
      </c>
      <c r="D490" s="548" t="s">
        <v>1495</v>
      </c>
      <c r="E490" s="80" t="s">
        <v>486</v>
      </c>
      <c r="F490" s="305">
        <v>14</v>
      </c>
      <c r="G490" s="356"/>
      <c r="H490" s="82">
        <v>167.13</v>
      </c>
      <c r="I490" s="77">
        <f t="shared" si="90"/>
        <v>208.81</v>
      </c>
      <c r="J490" s="342">
        <f t="shared" si="92"/>
        <v>2923.34</v>
      </c>
    </row>
    <row r="491" spans="1:10" ht="48" customHeight="1">
      <c r="A491" s="346">
        <v>89707</v>
      </c>
      <c r="B491" s="80" t="s">
        <v>16</v>
      </c>
      <c r="C491" s="81" t="s">
        <v>717</v>
      </c>
      <c r="D491" s="548" t="s">
        <v>1496</v>
      </c>
      <c r="E491" s="80" t="s">
        <v>486</v>
      </c>
      <c r="F491" s="305">
        <v>3</v>
      </c>
      <c r="G491" s="356"/>
      <c r="H491" s="82">
        <v>24.78</v>
      </c>
      <c r="I491" s="77">
        <f t="shared" si="90"/>
        <v>30.96</v>
      </c>
      <c r="J491" s="342">
        <f t="shared" si="92"/>
        <v>92.88</v>
      </c>
    </row>
    <row r="492" spans="1:10" ht="48" customHeight="1">
      <c r="A492" s="317" t="s">
        <v>1639</v>
      </c>
      <c r="B492" s="317" t="s">
        <v>485</v>
      </c>
      <c r="C492" s="81" t="s">
        <v>719</v>
      </c>
      <c r="D492" s="548" t="s">
        <v>1497</v>
      </c>
      <c r="E492" s="80" t="s">
        <v>486</v>
      </c>
      <c r="F492" s="305">
        <v>10</v>
      </c>
      <c r="G492" s="356"/>
      <c r="H492" s="82">
        <f>Composição!$G$1326</f>
        <v>45.38</v>
      </c>
      <c r="I492" s="77">
        <f t="shared" si="90"/>
        <v>56.7</v>
      </c>
      <c r="J492" s="342">
        <f t="shared" si="92"/>
        <v>567</v>
      </c>
    </row>
    <row r="493" spans="1:10" ht="48" customHeight="1">
      <c r="A493" s="346">
        <v>89710</v>
      </c>
      <c r="B493" s="80" t="s">
        <v>16</v>
      </c>
      <c r="C493" s="81" t="s">
        <v>705</v>
      </c>
      <c r="D493" s="548" t="s">
        <v>1498</v>
      </c>
      <c r="E493" s="80" t="s">
        <v>486</v>
      </c>
      <c r="F493" s="305">
        <v>6</v>
      </c>
      <c r="G493" s="356"/>
      <c r="H493" s="82">
        <v>8.94</v>
      </c>
      <c r="I493" s="77">
        <f t="shared" si="90"/>
        <v>11.17</v>
      </c>
      <c r="J493" s="342">
        <f t="shared" si="92"/>
        <v>67.02</v>
      </c>
    </row>
    <row r="494" spans="1:10" ht="48" customHeight="1">
      <c r="A494" s="346">
        <v>89728</v>
      </c>
      <c r="B494" s="80" t="s">
        <v>16</v>
      </c>
      <c r="C494" s="81" t="s">
        <v>706</v>
      </c>
      <c r="D494" s="548" t="s">
        <v>1499</v>
      </c>
      <c r="E494" s="80" t="s">
        <v>486</v>
      </c>
      <c r="F494" s="305">
        <v>45</v>
      </c>
      <c r="G494" s="356"/>
      <c r="H494" s="82">
        <v>7.64</v>
      </c>
      <c r="I494" s="77">
        <f t="shared" si="90"/>
        <v>9.5500000000000007</v>
      </c>
      <c r="J494" s="342">
        <f t="shared" si="92"/>
        <v>429.75</v>
      </c>
    </row>
    <row r="495" spans="1:10" ht="48" customHeight="1">
      <c r="A495" s="346">
        <v>89726</v>
      </c>
      <c r="B495" s="80" t="s">
        <v>16</v>
      </c>
      <c r="C495" s="81" t="s">
        <v>707</v>
      </c>
      <c r="D495" s="548" t="s">
        <v>1500</v>
      </c>
      <c r="E495" s="80" t="s">
        <v>486</v>
      </c>
      <c r="F495" s="305">
        <v>32</v>
      </c>
      <c r="G495" s="356"/>
      <c r="H495" s="82">
        <v>5.65</v>
      </c>
      <c r="I495" s="77">
        <f t="shared" si="90"/>
        <v>7.06</v>
      </c>
      <c r="J495" s="342">
        <f t="shared" si="92"/>
        <v>225.92</v>
      </c>
    </row>
    <row r="496" spans="1:10" ht="48" customHeight="1">
      <c r="A496" s="346">
        <v>89732</v>
      </c>
      <c r="B496" s="80" t="s">
        <v>16</v>
      </c>
      <c r="C496" s="81" t="s">
        <v>724</v>
      </c>
      <c r="D496" s="548" t="s">
        <v>1501</v>
      </c>
      <c r="E496" s="80" t="s">
        <v>486</v>
      </c>
      <c r="F496" s="305">
        <v>13</v>
      </c>
      <c r="G496" s="356"/>
      <c r="H496" s="82">
        <v>8.4700000000000006</v>
      </c>
      <c r="I496" s="77">
        <f t="shared" si="90"/>
        <v>10.58</v>
      </c>
      <c r="J496" s="342">
        <f t="shared" si="92"/>
        <v>137.54</v>
      </c>
    </row>
    <row r="497" spans="1:10" ht="48" customHeight="1">
      <c r="A497" s="346">
        <v>89810</v>
      </c>
      <c r="B497" s="80" t="s">
        <v>16</v>
      </c>
      <c r="C497" s="81" t="s">
        <v>726</v>
      </c>
      <c r="D497" s="548" t="s">
        <v>1502</v>
      </c>
      <c r="E497" s="80" t="s">
        <v>486</v>
      </c>
      <c r="F497" s="305">
        <v>7</v>
      </c>
      <c r="G497" s="356"/>
      <c r="H497" s="82">
        <v>13.49</v>
      </c>
      <c r="I497" s="77">
        <f t="shared" si="90"/>
        <v>16.850000000000001</v>
      </c>
      <c r="J497" s="342">
        <f t="shared" si="92"/>
        <v>117.95</v>
      </c>
    </row>
    <row r="498" spans="1:10" ht="48" customHeight="1">
      <c r="A498" s="346">
        <v>89724</v>
      </c>
      <c r="B498" s="80" t="s">
        <v>16</v>
      </c>
      <c r="C498" s="81" t="s">
        <v>728</v>
      </c>
      <c r="D498" s="548" t="s">
        <v>1503</v>
      </c>
      <c r="E498" s="80" t="s">
        <v>486</v>
      </c>
      <c r="F498" s="305">
        <v>39</v>
      </c>
      <c r="G498" s="356"/>
      <c r="H498" s="82">
        <v>7.25</v>
      </c>
      <c r="I498" s="77">
        <f t="shared" si="90"/>
        <v>9.06</v>
      </c>
      <c r="J498" s="342">
        <f>F498*I498</f>
        <v>353.34</v>
      </c>
    </row>
    <row r="499" spans="1:10" ht="48" customHeight="1">
      <c r="A499" s="346">
        <v>89731</v>
      </c>
      <c r="B499" s="80" t="s">
        <v>16</v>
      </c>
      <c r="C499" s="81" t="s">
        <v>731</v>
      </c>
      <c r="D499" s="548" t="s">
        <v>1504</v>
      </c>
      <c r="E499" s="80" t="s">
        <v>486</v>
      </c>
      <c r="F499" s="305">
        <v>24</v>
      </c>
      <c r="G499" s="356"/>
      <c r="H499" s="82">
        <v>8.09</v>
      </c>
      <c r="I499" s="77">
        <f t="shared" si="90"/>
        <v>10.11</v>
      </c>
      <c r="J499" s="342">
        <f>F499*I499</f>
        <v>242.64</v>
      </c>
    </row>
    <row r="500" spans="1:10" ht="48" customHeight="1">
      <c r="A500" s="346">
        <v>89744</v>
      </c>
      <c r="B500" s="80" t="s">
        <v>16</v>
      </c>
      <c r="C500" s="81" t="s">
        <v>733</v>
      </c>
      <c r="D500" s="548" t="s">
        <v>1505</v>
      </c>
      <c r="E500" s="80" t="s">
        <v>486</v>
      </c>
      <c r="F500" s="305">
        <v>18</v>
      </c>
      <c r="G500" s="356"/>
      <c r="H500" s="82">
        <v>17.63</v>
      </c>
      <c r="I500" s="77">
        <f t="shared" si="90"/>
        <v>22.03</v>
      </c>
      <c r="J500" s="342">
        <f t="shared" si="92"/>
        <v>396.54</v>
      </c>
    </row>
    <row r="501" spans="1:10" ht="48" customHeight="1">
      <c r="A501" s="346">
        <v>89783</v>
      </c>
      <c r="B501" s="80" t="s">
        <v>16</v>
      </c>
      <c r="C501" s="81" t="s">
        <v>735</v>
      </c>
      <c r="D501" s="548" t="s">
        <v>1506</v>
      </c>
      <c r="E501" s="80" t="s">
        <v>486</v>
      </c>
      <c r="F501" s="305">
        <v>10</v>
      </c>
      <c r="G501" s="356"/>
      <c r="H501" s="82">
        <v>8.98</v>
      </c>
      <c r="I501" s="77">
        <f t="shared" si="90"/>
        <v>11.22</v>
      </c>
      <c r="J501" s="342">
        <f t="shared" si="92"/>
        <v>112.2</v>
      </c>
    </row>
    <row r="502" spans="1:10" ht="48" customHeight="1">
      <c r="A502" s="346">
        <v>89785</v>
      </c>
      <c r="B502" s="80" t="s">
        <v>16</v>
      </c>
      <c r="C502" s="81" t="s">
        <v>737</v>
      </c>
      <c r="D502" s="548" t="s">
        <v>1507</v>
      </c>
      <c r="E502" s="80" t="s">
        <v>486</v>
      </c>
      <c r="F502" s="305">
        <v>1</v>
      </c>
      <c r="G502" s="356"/>
      <c r="H502" s="82">
        <v>15.68</v>
      </c>
      <c r="I502" s="77">
        <f t="shared" si="90"/>
        <v>19.59</v>
      </c>
      <c r="J502" s="342">
        <f>F502*I502</f>
        <v>19.59</v>
      </c>
    </row>
    <row r="503" spans="1:10" ht="48" customHeight="1">
      <c r="A503" s="317" t="s">
        <v>1640</v>
      </c>
      <c r="B503" s="317" t="s">
        <v>485</v>
      </c>
      <c r="C503" s="81" t="s">
        <v>739</v>
      </c>
      <c r="D503" s="548" t="s">
        <v>1097</v>
      </c>
      <c r="E503" s="80" t="s">
        <v>486</v>
      </c>
      <c r="F503" s="305">
        <v>4</v>
      </c>
      <c r="G503" s="356"/>
      <c r="H503" s="82">
        <f>Composição!$G$1247</f>
        <v>29.7</v>
      </c>
      <c r="I503" s="77">
        <f t="shared" si="90"/>
        <v>37.11</v>
      </c>
      <c r="J503" s="342">
        <f t="shared" si="92"/>
        <v>148.44</v>
      </c>
    </row>
    <row r="504" spans="1:10" ht="48" customHeight="1">
      <c r="A504" s="346">
        <v>89797</v>
      </c>
      <c r="B504" s="80" t="s">
        <v>16</v>
      </c>
      <c r="C504" s="81" t="s">
        <v>741</v>
      </c>
      <c r="D504" s="548" t="s">
        <v>1508</v>
      </c>
      <c r="E504" s="80" t="s">
        <v>486</v>
      </c>
      <c r="F504" s="305">
        <v>7</v>
      </c>
      <c r="G504" s="356"/>
      <c r="H504" s="82">
        <v>32.979999999999997</v>
      </c>
      <c r="I504" s="77">
        <f t="shared" si="90"/>
        <v>41.21</v>
      </c>
      <c r="J504" s="342">
        <f t="shared" si="92"/>
        <v>288.47000000000003</v>
      </c>
    </row>
    <row r="505" spans="1:10" ht="48" customHeight="1">
      <c r="A505" s="346">
        <v>89782</v>
      </c>
      <c r="B505" s="80" t="s">
        <v>16</v>
      </c>
      <c r="C505" s="81" t="s">
        <v>743</v>
      </c>
      <c r="D505" s="548" t="s">
        <v>1509</v>
      </c>
      <c r="E505" s="80" t="s">
        <v>486</v>
      </c>
      <c r="F505" s="305">
        <v>5</v>
      </c>
      <c r="G505" s="356"/>
      <c r="H505" s="82">
        <v>8.82</v>
      </c>
      <c r="I505" s="77">
        <f t="shared" si="90"/>
        <v>11.02</v>
      </c>
      <c r="J505" s="342">
        <f>F505*I505</f>
        <v>55.1</v>
      </c>
    </row>
    <row r="506" spans="1:10" ht="48" customHeight="1">
      <c r="A506" s="346">
        <v>89752</v>
      </c>
      <c r="B506" s="80" t="s">
        <v>16</v>
      </c>
      <c r="C506" s="81" t="s">
        <v>745</v>
      </c>
      <c r="D506" s="548" t="s">
        <v>1510</v>
      </c>
      <c r="E506" s="80" t="s">
        <v>486</v>
      </c>
      <c r="F506" s="305">
        <v>40</v>
      </c>
      <c r="G506" s="356"/>
      <c r="H506" s="82">
        <v>4.8499999999999996</v>
      </c>
      <c r="I506" s="77">
        <f t="shared" si="90"/>
        <v>6.06</v>
      </c>
      <c r="J506" s="342">
        <f t="shared" si="92"/>
        <v>242.4</v>
      </c>
    </row>
    <row r="507" spans="1:10" ht="48" customHeight="1">
      <c r="A507" s="346">
        <v>89778</v>
      </c>
      <c r="B507" s="80" t="s">
        <v>16</v>
      </c>
      <c r="C507" s="81" t="s">
        <v>747</v>
      </c>
      <c r="D507" s="548" t="s">
        <v>1511</v>
      </c>
      <c r="E507" s="80" t="s">
        <v>486</v>
      </c>
      <c r="F507" s="305">
        <v>35</v>
      </c>
      <c r="G507" s="356"/>
      <c r="H507" s="82">
        <v>13.89</v>
      </c>
      <c r="I507" s="77">
        <f t="shared" si="90"/>
        <v>17.350000000000001</v>
      </c>
      <c r="J507" s="342">
        <f t="shared" si="92"/>
        <v>607.25</v>
      </c>
    </row>
    <row r="508" spans="1:10" ht="48" customHeight="1">
      <c r="A508" s="346">
        <v>89753</v>
      </c>
      <c r="B508" s="80" t="s">
        <v>16</v>
      </c>
      <c r="C508" s="81" t="s">
        <v>749</v>
      </c>
      <c r="D508" s="548" t="s">
        <v>1512</v>
      </c>
      <c r="E508" s="80" t="s">
        <v>486</v>
      </c>
      <c r="F508" s="305">
        <v>34</v>
      </c>
      <c r="G508" s="356"/>
      <c r="H508" s="82">
        <v>6.73</v>
      </c>
      <c r="I508" s="77">
        <f t="shared" si="90"/>
        <v>8.41</v>
      </c>
      <c r="J508" s="342">
        <f t="shared" si="92"/>
        <v>285.94</v>
      </c>
    </row>
    <row r="509" spans="1:10" ht="48" customHeight="1">
      <c r="A509" s="317" t="s">
        <v>1641</v>
      </c>
      <c r="B509" s="317" t="s">
        <v>485</v>
      </c>
      <c r="C509" s="81" t="s">
        <v>751</v>
      </c>
      <c r="D509" s="548" t="s">
        <v>1513</v>
      </c>
      <c r="E509" s="80" t="s">
        <v>486</v>
      </c>
      <c r="F509" s="305">
        <v>12</v>
      </c>
      <c r="G509" s="356"/>
      <c r="H509" s="82">
        <f>Composição!$G$1263</f>
        <v>29.08</v>
      </c>
      <c r="I509" s="77">
        <f t="shared" si="90"/>
        <v>36.33</v>
      </c>
      <c r="J509" s="342">
        <f t="shared" si="92"/>
        <v>435.96</v>
      </c>
    </row>
    <row r="510" spans="1:10" ht="48" customHeight="1">
      <c r="A510" s="346">
        <v>89714</v>
      </c>
      <c r="B510" s="80" t="s">
        <v>16</v>
      </c>
      <c r="C510" s="81" t="s">
        <v>753</v>
      </c>
      <c r="D510" s="548" t="s">
        <v>1514</v>
      </c>
      <c r="E510" s="80" t="s">
        <v>492</v>
      </c>
      <c r="F510" s="305">
        <f>185*1.15</f>
        <v>212.75</v>
      </c>
      <c r="G510" s="356"/>
      <c r="H510" s="82">
        <v>40.28</v>
      </c>
      <c r="I510" s="77">
        <f t="shared" si="90"/>
        <v>50.33</v>
      </c>
      <c r="J510" s="342">
        <f t="shared" si="92"/>
        <v>10707.71</v>
      </c>
    </row>
    <row r="511" spans="1:10" ht="48" customHeight="1">
      <c r="A511" s="346">
        <v>89711</v>
      </c>
      <c r="B511" s="80" t="s">
        <v>16</v>
      </c>
      <c r="C511" s="81" t="s">
        <v>755</v>
      </c>
      <c r="D511" s="548" t="s">
        <v>1515</v>
      </c>
      <c r="E511" s="80" t="s">
        <v>492</v>
      </c>
      <c r="F511" s="305">
        <f>1.15*111</f>
        <v>127.65</v>
      </c>
      <c r="G511" s="356"/>
      <c r="H511" s="82">
        <v>13.06</v>
      </c>
      <c r="I511" s="77">
        <f t="shared" si="90"/>
        <v>16.32</v>
      </c>
      <c r="J511" s="342">
        <f t="shared" si="92"/>
        <v>2083.25</v>
      </c>
    </row>
    <row r="512" spans="1:10" ht="48" customHeight="1">
      <c r="A512" s="346">
        <v>89712</v>
      </c>
      <c r="B512" s="80" t="s">
        <v>16</v>
      </c>
      <c r="C512" s="81" t="s">
        <v>757</v>
      </c>
      <c r="D512" s="548" t="s">
        <v>1516</v>
      </c>
      <c r="E512" s="80" t="s">
        <v>492</v>
      </c>
      <c r="F512" s="305">
        <f>39.2*1.15</f>
        <v>45.08</v>
      </c>
      <c r="G512" s="356"/>
      <c r="H512" s="82">
        <v>20.02</v>
      </c>
      <c r="I512" s="77">
        <f t="shared" si="90"/>
        <v>25.01</v>
      </c>
      <c r="J512" s="342">
        <f t="shared" si="92"/>
        <v>1127.45</v>
      </c>
    </row>
    <row r="513" spans="1:10" ht="21.6" customHeight="1">
      <c r="A513" s="80"/>
      <c r="B513" s="80"/>
      <c r="C513" s="101" t="s">
        <v>127</v>
      </c>
      <c r="D513" s="551" t="s">
        <v>1517</v>
      </c>
      <c r="E513" s="80"/>
      <c r="F513" s="342"/>
      <c r="G513" s="356"/>
      <c r="H513" s="82"/>
      <c r="I513" s="77"/>
      <c r="J513" s="82"/>
    </row>
    <row r="514" spans="1:10" ht="21.6" customHeight="1">
      <c r="A514" s="317">
        <v>39319</v>
      </c>
      <c r="B514" s="80" t="s">
        <v>16</v>
      </c>
      <c r="C514" s="81" t="s">
        <v>550</v>
      </c>
      <c r="D514" s="548" t="s">
        <v>1519</v>
      </c>
      <c r="E514" s="80" t="s">
        <v>486</v>
      </c>
      <c r="F514" s="305">
        <v>18</v>
      </c>
      <c r="G514" s="356"/>
      <c r="H514" s="82">
        <v>4.2</v>
      </c>
      <c r="I514" s="77">
        <f>(H514*(1+$J$5))</f>
        <v>4.74</v>
      </c>
      <c r="J514" s="342">
        <f t="shared" ref="J514:J519" si="93">F514*I514</f>
        <v>85.32</v>
      </c>
    </row>
    <row r="515" spans="1:10" ht="40.5" customHeight="1">
      <c r="A515" s="346">
        <v>89802</v>
      </c>
      <c r="B515" s="80" t="s">
        <v>16</v>
      </c>
      <c r="C515" s="81" t="s">
        <v>551</v>
      </c>
      <c r="D515" s="548" t="s">
        <v>1521</v>
      </c>
      <c r="E515" s="80" t="s">
        <v>486</v>
      </c>
      <c r="F515" s="305">
        <v>2</v>
      </c>
      <c r="G515" s="356"/>
      <c r="H515" s="82">
        <v>5.62</v>
      </c>
      <c r="I515" s="77">
        <f t="shared" si="90"/>
        <v>7.02</v>
      </c>
      <c r="J515" s="342">
        <f t="shared" si="93"/>
        <v>14.04</v>
      </c>
    </row>
    <row r="516" spans="1:10" ht="40.5" customHeight="1">
      <c r="A516" s="346">
        <v>89731</v>
      </c>
      <c r="B516" s="80" t="s">
        <v>16</v>
      </c>
      <c r="C516" s="81" t="s">
        <v>765</v>
      </c>
      <c r="D516" s="548" t="s">
        <v>1504</v>
      </c>
      <c r="E516" s="80" t="s">
        <v>486</v>
      </c>
      <c r="F516" s="305">
        <v>36</v>
      </c>
      <c r="G516" s="356"/>
      <c r="H516" s="82">
        <v>8.09</v>
      </c>
      <c r="I516" s="77">
        <f t="shared" si="90"/>
        <v>10.11</v>
      </c>
      <c r="J516" s="342">
        <f t="shared" si="93"/>
        <v>363.96</v>
      </c>
    </row>
    <row r="517" spans="1:10" ht="40.5" customHeight="1">
      <c r="A517" s="346">
        <v>89825</v>
      </c>
      <c r="B517" s="80" t="s">
        <v>16</v>
      </c>
      <c r="C517" s="81" t="s">
        <v>1692</v>
      </c>
      <c r="D517" s="548" t="s">
        <v>1523</v>
      </c>
      <c r="E517" s="80" t="s">
        <v>486</v>
      </c>
      <c r="F517" s="305">
        <v>19</v>
      </c>
      <c r="G517" s="356"/>
      <c r="H517" s="82">
        <v>11.12</v>
      </c>
      <c r="I517" s="77">
        <f t="shared" si="90"/>
        <v>13.89</v>
      </c>
      <c r="J517" s="342">
        <f t="shared" si="93"/>
        <v>263.91000000000003</v>
      </c>
    </row>
    <row r="518" spans="1:10" ht="40.5" customHeight="1">
      <c r="A518" s="346">
        <v>89813</v>
      </c>
      <c r="B518" s="80" t="s">
        <v>16</v>
      </c>
      <c r="C518" s="81" t="s">
        <v>1693</v>
      </c>
      <c r="D518" s="548" t="s">
        <v>1525</v>
      </c>
      <c r="E518" s="80" t="s">
        <v>486</v>
      </c>
      <c r="F518" s="305">
        <v>1</v>
      </c>
      <c r="G518" s="356"/>
      <c r="H518" s="82">
        <v>5.15</v>
      </c>
      <c r="I518" s="77">
        <f t="shared" si="90"/>
        <v>6.43</v>
      </c>
      <c r="J518" s="342">
        <f t="shared" si="93"/>
        <v>6.43</v>
      </c>
    </row>
    <row r="519" spans="1:10" ht="40.5" customHeight="1">
      <c r="A519" s="346">
        <v>89712</v>
      </c>
      <c r="B519" s="80" t="s">
        <v>16</v>
      </c>
      <c r="C519" s="81" t="s">
        <v>1694</v>
      </c>
      <c r="D519" s="548" t="s">
        <v>1516</v>
      </c>
      <c r="E519" s="80" t="s">
        <v>492</v>
      </c>
      <c r="F519" s="305">
        <f>1.15*69.7</f>
        <v>80.16</v>
      </c>
      <c r="G519" s="356"/>
      <c r="H519" s="82">
        <v>20.02</v>
      </c>
      <c r="I519" s="77">
        <f t="shared" si="90"/>
        <v>25.01</v>
      </c>
      <c r="J519" s="342">
        <f t="shared" si="93"/>
        <v>2004.8</v>
      </c>
    </row>
    <row r="520" spans="1:10" ht="21.6" customHeight="1">
      <c r="A520" s="88"/>
      <c r="B520" s="88"/>
      <c r="C520" s="241"/>
      <c r="D520" s="93"/>
      <c r="E520" s="88"/>
      <c r="F520" s="89"/>
      <c r="G520" s="89"/>
      <c r="H520" s="702" t="s">
        <v>22</v>
      </c>
      <c r="I520" s="703"/>
      <c r="J520" s="207">
        <f>SUM(J484:J519)</f>
        <v>33595.42</v>
      </c>
    </row>
    <row r="521" spans="1:10" ht="21.6" customHeight="1">
      <c r="A521" s="470"/>
      <c r="B521" s="470"/>
      <c r="C521" s="471" t="s">
        <v>552</v>
      </c>
      <c r="D521" s="472" t="s">
        <v>1526</v>
      </c>
      <c r="E521" s="470"/>
      <c r="F521" s="473"/>
      <c r="G521" s="473"/>
      <c r="H521" s="473"/>
      <c r="I521" s="470"/>
      <c r="J521" s="473"/>
    </row>
    <row r="522" spans="1:10" ht="30.75" customHeight="1">
      <c r="A522" s="80"/>
      <c r="B522" s="80"/>
      <c r="C522" s="101" t="s">
        <v>145</v>
      </c>
      <c r="D522" s="102" t="s">
        <v>1527</v>
      </c>
      <c r="E522" s="80"/>
      <c r="F522" s="342"/>
      <c r="G522" s="356"/>
      <c r="H522" s="82"/>
      <c r="I522" s="77"/>
      <c r="J522" s="82"/>
    </row>
    <row r="523" spans="1:10" ht="48" customHeight="1">
      <c r="A523" s="317">
        <v>99253</v>
      </c>
      <c r="B523" s="317" t="s">
        <v>16</v>
      </c>
      <c r="C523" s="81" t="s">
        <v>2678</v>
      </c>
      <c r="D523" s="468" t="s">
        <v>1528</v>
      </c>
      <c r="E523" s="80" t="s">
        <v>486</v>
      </c>
      <c r="F523" s="305">
        <v>9</v>
      </c>
      <c r="G523" s="356"/>
      <c r="H523" s="82">
        <v>397.75</v>
      </c>
      <c r="I523" s="77">
        <f t="shared" ref="I523:I541" si="94">(H523*(1+$J$4))</f>
        <v>496.95</v>
      </c>
      <c r="J523" s="342">
        <f t="shared" ref="J523:J542" si="95">F523*I523</f>
        <v>4472.55</v>
      </c>
    </row>
    <row r="524" spans="1:10" ht="48" customHeight="1">
      <c r="A524" s="317">
        <v>89524</v>
      </c>
      <c r="B524" s="317" t="s">
        <v>16</v>
      </c>
      <c r="C524" s="81" t="s">
        <v>833</v>
      </c>
      <c r="D524" s="468" t="s">
        <v>1529</v>
      </c>
      <c r="E524" s="80" t="s">
        <v>486</v>
      </c>
      <c r="F524" s="305">
        <v>1</v>
      </c>
      <c r="G524" s="356"/>
      <c r="H524" s="82">
        <v>17.170000000000002</v>
      </c>
      <c r="I524" s="77">
        <f t="shared" si="94"/>
        <v>21.45</v>
      </c>
      <c r="J524" s="342">
        <f t="shared" si="95"/>
        <v>21.45</v>
      </c>
    </row>
    <row r="525" spans="1:10" ht="48" customHeight="1">
      <c r="A525" s="317">
        <v>89531</v>
      </c>
      <c r="B525" s="317" t="s">
        <v>16</v>
      </c>
      <c r="C525" s="81" t="s">
        <v>834</v>
      </c>
      <c r="D525" s="468" t="s">
        <v>1530</v>
      </c>
      <c r="E525" s="80" t="s">
        <v>486</v>
      </c>
      <c r="F525" s="305">
        <v>4</v>
      </c>
      <c r="G525" s="356"/>
      <c r="H525" s="82">
        <v>23.2</v>
      </c>
      <c r="I525" s="77">
        <f t="shared" si="94"/>
        <v>28.99</v>
      </c>
      <c r="J525" s="342">
        <f>F525*I525</f>
        <v>115.96</v>
      </c>
    </row>
    <row r="526" spans="1:10" ht="48" customHeight="1">
      <c r="A526" s="317">
        <v>89591</v>
      </c>
      <c r="B526" s="317" t="s">
        <v>16</v>
      </c>
      <c r="C526" s="81" t="s">
        <v>835</v>
      </c>
      <c r="D526" s="468" t="s">
        <v>1531</v>
      </c>
      <c r="E526" s="80" t="s">
        <v>486</v>
      </c>
      <c r="F526" s="305">
        <v>4</v>
      </c>
      <c r="G526" s="356"/>
      <c r="H526" s="82">
        <v>70.45</v>
      </c>
      <c r="I526" s="77">
        <f t="shared" si="94"/>
        <v>88.02</v>
      </c>
      <c r="J526" s="342">
        <f>F526*I526</f>
        <v>352.08</v>
      </c>
    </row>
    <row r="527" spans="1:10" ht="48" customHeight="1">
      <c r="A527" s="317">
        <v>89581</v>
      </c>
      <c r="B527" s="317" t="s">
        <v>16</v>
      </c>
      <c r="C527" s="81" t="s">
        <v>1695</v>
      </c>
      <c r="D527" s="468" t="s">
        <v>1532</v>
      </c>
      <c r="E527" s="80" t="s">
        <v>486</v>
      </c>
      <c r="F527" s="305">
        <v>2</v>
      </c>
      <c r="G527" s="356"/>
      <c r="H527" s="82">
        <v>17.940000000000001</v>
      </c>
      <c r="I527" s="77">
        <f t="shared" si="94"/>
        <v>22.41</v>
      </c>
      <c r="J527" s="342">
        <f t="shared" si="95"/>
        <v>44.82</v>
      </c>
    </row>
    <row r="528" spans="1:10" ht="48" customHeight="1">
      <c r="A528" s="317">
        <v>89584</v>
      </c>
      <c r="B528" s="317" t="s">
        <v>16</v>
      </c>
      <c r="C528" s="81" t="s">
        <v>1696</v>
      </c>
      <c r="D528" s="468" t="s">
        <v>1533</v>
      </c>
      <c r="E528" s="80" t="s">
        <v>486</v>
      </c>
      <c r="F528" s="305">
        <f>14+26</f>
        <v>40</v>
      </c>
      <c r="G528" s="356"/>
      <c r="H528" s="82">
        <v>26.86</v>
      </c>
      <c r="I528" s="77">
        <f t="shared" si="94"/>
        <v>33.56</v>
      </c>
      <c r="J528" s="342">
        <f t="shared" si="95"/>
        <v>1342.4</v>
      </c>
    </row>
    <row r="529" spans="1:10" ht="48" customHeight="1">
      <c r="A529" s="317">
        <v>89590</v>
      </c>
      <c r="B529" s="317" t="s">
        <v>16</v>
      </c>
      <c r="C529" s="81" t="s">
        <v>1697</v>
      </c>
      <c r="D529" s="468" t="s">
        <v>1534</v>
      </c>
      <c r="E529" s="80" t="s">
        <v>486</v>
      </c>
      <c r="F529" s="305">
        <v>16</v>
      </c>
      <c r="G529" s="356"/>
      <c r="H529" s="82">
        <v>84.62</v>
      </c>
      <c r="I529" s="77">
        <f t="shared" si="94"/>
        <v>105.72</v>
      </c>
      <c r="J529" s="342">
        <f>F529*I529</f>
        <v>1691.52</v>
      </c>
    </row>
    <row r="530" spans="1:10" ht="48" customHeight="1">
      <c r="A530" s="317">
        <v>89699</v>
      </c>
      <c r="B530" s="317" t="s">
        <v>16</v>
      </c>
      <c r="C530" s="81" t="s">
        <v>1698</v>
      </c>
      <c r="D530" s="468" t="s">
        <v>1535</v>
      </c>
      <c r="E530" s="80" t="s">
        <v>486</v>
      </c>
      <c r="F530" s="305">
        <v>1</v>
      </c>
      <c r="G530" s="356"/>
      <c r="H530" s="82">
        <v>123.75</v>
      </c>
      <c r="I530" s="77">
        <f t="shared" si="94"/>
        <v>154.61000000000001</v>
      </c>
      <c r="J530" s="342">
        <f>F530*I530</f>
        <v>154.61000000000001</v>
      </c>
    </row>
    <row r="531" spans="1:10" ht="48" customHeight="1">
      <c r="A531" s="317">
        <v>89547</v>
      </c>
      <c r="B531" s="317" t="s">
        <v>16</v>
      </c>
      <c r="C531" s="81" t="s">
        <v>1699</v>
      </c>
      <c r="D531" s="468" t="s">
        <v>1536</v>
      </c>
      <c r="E531" s="80" t="s">
        <v>486</v>
      </c>
      <c r="F531" s="305">
        <v>3</v>
      </c>
      <c r="G531" s="356"/>
      <c r="H531" s="82">
        <v>13.42</v>
      </c>
      <c r="I531" s="77">
        <f t="shared" si="94"/>
        <v>16.77</v>
      </c>
      <c r="J531" s="342">
        <f t="shared" si="95"/>
        <v>50.31</v>
      </c>
    </row>
    <row r="532" spans="1:10" ht="48" customHeight="1">
      <c r="A532" s="346">
        <v>89669</v>
      </c>
      <c r="B532" s="80" t="s">
        <v>16</v>
      </c>
      <c r="C532" s="81" t="s">
        <v>1700</v>
      </c>
      <c r="D532" s="468" t="s">
        <v>1537</v>
      </c>
      <c r="E532" s="80" t="s">
        <v>486</v>
      </c>
      <c r="F532" s="305">
        <v>17</v>
      </c>
      <c r="G532" s="356"/>
      <c r="H532" s="82">
        <v>15.74</v>
      </c>
      <c r="I532" s="77">
        <f t="shared" si="94"/>
        <v>19.670000000000002</v>
      </c>
      <c r="J532" s="342">
        <f t="shared" si="95"/>
        <v>334.39</v>
      </c>
    </row>
    <row r="533" spans="1:10" ht="37.5" customHeight="1">
      <c r="A533" s="317">
        <v>89677</v>
      </c>
      <c r="B533" s="317" t="s">
        <v>16</v>
      </c>
      <c r="C533" s="81" t="s">
        <v>1701</v>
      </c>
      <c r="D533" s="468" t="s">
        <v>1538</v>
      </c>
      <c r="E533" s="80" t="s">
        <v>486</v>
      </c>
      <c r="F533" s="305">
        <v>9</v>
      </c>
      <c r="G533" s="356"/>
      <c r="H533" s="82">
        <v>45.79</v>
      </c>
      <c r="I533" s="77">
        <f t="shared" si="94"/>
        <v>57.21</v>
      </c>
      <c r="J533" s="342">
        <f t="shared" si="95"/>
        <v>514.89</v>
      </c>
    </row>
    <row r="534" spans="1:10" ht="37.5" customHeight="1">
      <c r="A534" s="346">
        <v>89511</v>
      </c>
      <c r="B534" s="80" t="s">
        <v>16</v>
      </c>
      <c r="C534" s="81" t="s">
        <v>1702</v>
      </c>
      <c r="D534" s="468" t="s">
        <v>1539</v>
      </c>
      <c r="E534" s="80" t="s">
        <v>492</v>
      </c>
      <c r="F534" s="305">
        <f>8.6*1.15</f>
        <v>9.89</v>
      </c>
      <c r="G534" s="356"/>
      <c r="H534" s="82">
        <v>29.09</v>
      </c>
      <c r="I534" s="77">
        <f t="shared" si="94"/>
        <v>36.35</v>
      </c>
      <c r="J534" s="342">
        <f t="shared" si="95"/>
        <v>359.5</v>
      </c>
    </row>
    <row r="535" spans="1:10" ht="37.5" customHeight="1">
      <c r="A535" s="346">
        <v>89512</v>
      </c>
      <c r="B535" s="80" t="s">
        <v>16</v>
      </c>
      <c r="C535" s="81" t="s">
        <v>1703</v>
      </c>
      <c r="D535" s="468" t="s">
        <v>1540</v>
      </c>
      <c r="E535" s="80" t="s">
        <v>492</v>
      </c>
      <c r="F535" s="305">
        <f>192.6*1.15</f>
        <v>221.49</v>
      </c>
      <c r="G535" s="356"/>
      <c r="H535" s="82">
        <v>45.62</v>
      </c>
      <c r="I535" s="77">
        <f t="shared" si="94"/>
        <v>57</v>
      </c>
      <c r="J535" s="342">
        <f t="shared" si="95"/>
        <v>12624.93</v>
      </c>
    </row>
    <row r="536" spans="1:10" ht="37.5" customHeight="1">
      <c r="A536" s="317">
        <v>89580</v>
      </c>
      <c r="B536" s="317" t="s">
        <v>16</v>
      </c>
      <c r="C536" s="81" t="s">
        <v>1704</v>
      </c>
      <c r="D536" s="468" t="s">
        <v>1541</v>
      </c>
      <c r="E536" s="80" t="s">
        <v>486</v>
      </c>
      <c r="F536" s="305">
        <f>1.15*123.1</f>
        <v>141.57</v>
      </c>
      <c r="G536" s="356"/>
      <c r="H536" s="82">
        <v>53.67</v>
      </c>
      <c r="I536" s="77">
        <f t="shared" si="94"/>
        <v>67.06</v>
      </c>
      <c r="J536" s="342">
        <f>F536*I536</f>
        <v>9493.68</v>
      </c>
    </row>
    <row r="537" spans="1:10" ht="51" customHeight="1">
      <c r="A537" s="317">
        <v>95568</v>
      </c>
      <c r="B537" s="317" t="s">
        <v>16</v>
      </c>
      <c r="C537" s="81" t="s">
        <v>2444</v>
      </c>
      <c r="D537" s="468" t="s">
        <v>2443</v>
      </c>
      <c r="E537" s="80" t="s">
        <v>492</v>
      </c>
      <c r="F537" s="305">
        <f>87.15*1.1</f>
        <v>95.87</v>
      </c>
      <c r="G537" s="356"/>
      <c r="H537" s="82">
        <v>71.36</v>
      </c>
      <c r="I537" s="77">
        <f t="shared" ref="I537" si="96">(H537*(1+$J$4))</f>
        <v>89.16</v>
      </c>
      <c r="J537" s="342">
        <f>F537*I537</f>
        <v>8547.77</v>
      </c>
    </row>
    <row r="538" spans="1:10" ht="33.75" customHeight="1">
      <c r="A538" s="317">
        <v>93358</v>
      </c>
      <c r="B538" s="317" t="s">
        <v>16</v>
      </c>
      <c r="C538" s="81" t="s">
        <v>2445</v>
      </c>
      <c r="D538" s="468" t="s">
        <v>2446</v>
      </c>
      <c r="E538" s="80" t="s">
        <v>496</v>
      </c>
      <c r="F538" s="305">
        <f>0.8*F537</f>
        <v>76.7</v>
      </c>
      <c r="G538" s="356"/>
      <c r="H538" s="82">
        <v>56.84</v>
      </c>
      <c r="I538" s="77">
        <f t="shared" ref="I538" si="97">(H538*(1+$J$4))</f>
        <v>71.02</v>
      </c>
      <c r="J538" s="342">
        <f>F538*I538</f>
        <v>5447.23</v>
      </c>
    </row>
    <row r="539" spans="1:10" ht="21.6" customHeight="1">
      <c r="A539" s="80"/>
      <c r="B539" s="80"/>
      <c r="C539" s="101" t="s">
        <v>812</v>
      </c>
      <c r="D539" s="102" t="s">
        <v>1542</v>
      </c>
      <c r="E539" s="80"/>
      <c r="F539" s="342"/>
      <c r="G539" s="356"/>
      <c r="H539" s="82"/>
      <c r="I539" s="77"/>
      <c r="J539" s="82"/>
    </row>
    <row r="540" spans="1:10" ht="39.75" customHeight="1">
      <c r="A540" s="346">
        <v>94227</v>
      </c>
      <c r="B540" s="80" t="s">
        <v>16</v>
      </c>
      <c r="C540" s="81" t="s">
        <v>836</v>
      </c>
      <c r="D540" s="468" t="s">
        <v>1543</v>
      </c>
      <c r="E540" s="80" t="s">
        <v>492</v>
      </c>
      <c r="F540" s="305">
        <f>9.1*1.1</f>
        <v>10.01</v>
      </c>
      <c r="G540" s="356"/>
      <c r="H540" s="82">
        <v>42.58</v>
      </c>
      <c r="I540" s="77">
        <f t="shared" si="94"/>
        <v>53.2</v>
      </c>
      <c r="J540" s="342">
        <f t="shared" si="95"/>
        <v>532.53</v>
      </c>
    </row>
    <row r="541" spans="1:10" ht="39.75" customHeight="1">
      <c r="A541" s="346">
        <v>94228</v>
      </c>
      <c r="B541" s="80" t="s">
        <v>16</v>
      </c>
      <c r="C541" s="81" t="s">
        <v>837</v>
      </c>
      <c r="D541" s="468" t="s">
        <v>887</v>
      </c>
      <c r="E541" s="80" t="s">
        <v>492</v>
      </c>
      <c r="F541" s="305">
        <f>170.4*1.1</f>
        <v>187.44</v>
      </c>
      <c r="G541" s="356"/>
      <c r="H541" s="82">
        <v>57.24</v>
      </c>
      <c r="I541" s="77">
        <f t="shared" si="94"/>
        <v>71.52</v>
      </c>
      <c r="J541" s="342">
        <f t="shared" si="95"/>
        <v>13405.71</v>
      </c>
    </row>
    <row r="542" spans="1:10" ht="39.75" customHeight="1">
      <c r="A542" s="346">
        <v>94229</v>
      </c>
      <c r="B542" s="80" t="s">
        <v>16</v>
      </c>
      <c r="C542" s="81" t="s">
        <v>838</v>
      </c>
      <c r="D542" s="468" t="s">
        <v>1544</v>
      </c>
      <c r="E542" s="80" t="s">
        <v>492</v>
      </c>
      <c r="F542" s="305">
        <f>23.5*1.15</f>
        <v>27.03</v>
      </c>
      <c r="G542" s="356"/>
      <c r="H542" s="82">
        <v>110.5</v>
      </c>
      <c r="I542" s="535">
        <f>H542*(1+G542)</f>
        <v>110.5</v>
      </c>
      <c r="J542" s="342">
        <f t="shared" si="95"/>
        <v>2986.82</v>
      </c>
    </row>
    <row r="543" spans="1:10" ht="21.6" customHeight="1">
      <c r="A543" s="88"/>
      <c r="B543" s="88"/>
      <c r="C543" s="241"/>
      <c r="D543" s="93"/>
      <c r="E543" s="88"/>
      <c r="F543" s="89"/>
      <c r="G543" s="89"/>
      <c r="H543" s="702" t="s">
        <v>22</v>
      </c>
      <c r="I543" s="703"/>
      <c r="J543" s="207">
        <f>SUM(J522:J542)</f>
        <v>62493.15</v>
      </c>
    </row>
    <row r="544" spans="1:10" ht="30.75" customHeight="1">
      <c r="A544" s="85"/>
      <c r="B544" s="85"/>
      <c r="C544" s="72" t="s">
        <v>128</v>
      </c>
      <c r="D544" s="73" t="s">
        <v>832</v>
      </c>
      <c r="E544" s="85"/>
      <c r="F544" s="86"/>
      <c r="G544" s="86"/>
      <c r="H544" s="86"/>
      <c r="I544" s="87"/>
      <c r="J544" s="86"/>
    </row>
    <row r="545" spans="1:10" ht="21.6" customHeight="1">
      <c r="A545" s="346"/>
      <c r="B545" s="75"/>
      <c r="C545" s="92" t="s">
        <v>129</v>
      </c>
      <c r="D545" s="97" t="s">
        <v>2285</v>
      </c>
      <c r="E545" s="468"/>
      <c r="F545" s="534"/>
      <c r="G545" s="265"/>
      <c r="H545" s="326"/>
      <c r="I545" s="535"/>
      <c r="J545" s="342"/>
    </row>
    <row r="546" spans="1:10" ht="33" customHeight="1">
      <c r="A546" s="346">
        <v>83635</v>
      </c>
      <c r="B546" s="75" t="s">
        <v>16</v>
      </c>
      <c r="C546" s="76" t="s">
        <v>2261</v>
      </c>
      <c r="D546" s="468" t="s">
        <v>2286</v>
      </c>
      <c r="E546" s="536" t="s">
        <v>486</v>
      </c>
      <c r="F546" s="537">
        <v>8</v>
      </c>
      <c r="G546" s="265"/>
      <c r="H546" s="326">
        <v>157.01</v>
      </c>
      <c r="I546" s="535">
        <f>H546*(1+G546)</f>
        <v>157.01</v>
      </c>
      <c r="J546" s="342">
        <f t="shared" ref="J546:J549" si="98">F546*I546</f>
        <v>1256.08</v>
      </c>
    </row>
    <row r="547" spans="1:10" ht="33" customHeight="1">
      <c r="A547" s="346" t="s">
        <v>2287</v>
      </c>
      <c r="B547" s="75" t="s">
        <v>16</v>
      </c>
      <c r="C547" s="76" t="s">
        <v>2262</v>
      </c>
      <c r="D547" s="468" t="s">
        <v>2288</v>
      </c>
      <c r="E547" s="536" t="s">
        <v>486</v>
      </c>
      <c r="F547" s="537">
        <v>7</v>
      </c>
      <c r="G547" s="265"/>
      <c r="H547" s="326">
        <v>139.43</v>
      </c>
      <c r="I547" s="535">
        <f t="shared" ref="I547:I549" si="99">H547*(1+G547)</f>
        <v>139.43</v>
      </c>
      <c r="J547" s="342">
        <f t="shared" si="98"/>
        <v>976.01</v>
      </c>
    </row>
    <row r="548" spans="1:10" ht="21" customHeight="1">
      <c r="A548" s="346">
        <v>72544</v>
      </c>
      <c r="B548" s="75" t="s">
        <v>16</v>
      </c>
      <c r="C548" s="76" t="s">
        <v>2263</v>
      </c>
      <c r="D548" s="468" t="s">
        <v>2289</v>
      </c>
      <c r="E548" s="536" t="s">
        <v>486</v>
      </c>
      <c r="F548" s="537">
        <v>1</v>
      </c>
      <c r="G548" s="265"/>
      <c r="H548" s="326">
        <v>432.18</v>
      </c>
      <c r="I548" s="535">
        <f>H548*(1+G548)</f>
        <v>432.18</v>
      </c>
      <c r="J548" s="342">
        <f>F548*I548</f>
        <v>432.18</v>
      </c>
    </row>
    <row r="549" spans="1:10" ht="27" customHeight="1">
      <c r="A549" s="346" t="s">
        <v>902</v>
      </c>
      <c r="B549" s="75" t="s">
        <v>485</v>
      </c>
      <c r="C549" s="76" t="s">
        <v>2264</v>
      </c>
      <c r="D549" s="468" t="s">
        <v>2290</v>
      </c>
      <c r="E549" s="536" t="s">
        <v>486</v>
      </c>
      <c r="F549" s="537">
        <v>15</v>
      </c>
      <c r="G549" s="265"/>
      <c r="H549" s="326">
        <v>13.7</v>
      </c>
      <c r="I549" s="535">
        <f t="shared" si="99"/>
        <v>13.7</v>
      </c>
      <c r="J549" s="342">
        <f t="shared" si="98"/>
        <v>205.5</v>
      </c>
    </row>
    <row r="550" spans="1:10" ht="30.75" customHeight="1">
      <c r="A550" s="346">
        <v>84665</v>
      </c>
      <c r="B550" s="75" t="s">
        <v>16</v>
      </c>
      <c r="C550" s="76" t="s">
        <v>2265</v>
      </c>
      <c r="D550" s="468" t="s">
        <v>2291</v>
      </c>
      <c r="E550" s="536" t="s">
        <v>497</v>
      </c>
      <c r="F550" s="537">
        <v>15</v>
      </c>
      <c r="G550" s="265"/>
      <c r="H550" s="326">
        <v>16.55</v>
      </c>
      <c r="I550" s="535">
        <f>H550*(1+G550)</f>
        <v>16.55</v>
      </c>
      <c r="J550" s="342">
        <f>F550*I550</f>
        <v>248.25</v>
      </c>
    </row>
    <row r="551" spans="1:10" ht="21.6" customHeight="1">
      <c r="A551" s="264"/>
      <c r="B551" s="264"/>
      <c r="C551" s="92" t="s">
        <v>130</v>
      </c>
      <c r="D551" s="97" t="s">
        <v>2292</v>
      </c>
      <c r="E551" s="88"/>
      <c r="F551" s="534"/>
      <c r="G551" s="265"/>
      <c r="H551" s="326"/>
      <c r="I551" s="535"/>
      <c r="J551" s="342"/>
    </row>
    <row r="552" spans="1:10" ht="37.5" customHeight="1">
      <c r="A552" s="346" t="s">
        <v>902</v>
      </c>
      <c r="B552" s="75" t="s">
        <v>485</v>
      </c>
      <c r="C552" s="76" t="s">
        <v>2266</v>
      </c>
      <c r="D552" s="468" t="s">
        <v>2293</v>
      </c>
      <c r="E552" s="536" t="s">
        <v>486</v>
      </c>
      <c r="F552" s="537">
        <v>52</v>
      </c>
      <c r="G552" s="265"/>
      <c r="H552" s="326">
        <v>4.9000000000000004</v>
      </c>
      <c r="I552" s="535">
        <f t="shared" ref="I552:I594" si="100">H552*(1+G552)</f>
        <v>4.9000000000000004</v>
      </c>
      <c r="J552" s="342">
        <f t="shared" ref="J552:J594" si="101">F552*I552</f>
        <v>254.8</v>
      </c>
    </row>
    <row r="553" spans="1:10" ht="21.6" customHeight="1">
      <c r="A553" s="264"/>
      <c r="B553" s="264"/>
      <c r="C553" s="92" t="s">
        <v>131</v>
      </c>
      <c r="D553" s="97" t="s">
        <v>2294</v>
      </c>
      <c r="E553" s="536"/>
      <c r="F553" s="534"/>
      <c r="G553" s="265"/>
      <c r="H553" s="326"/>
      <c r="I553" s="535"/>
      <c r="J553" s="342"/>
    </row>
    <row r="554" spans="1:10" ht="33" customHeight="1">
      <c r="A554" s="346" t="s">
        <v>902</v>
      </c>
      <c r="B554" s="75" t="s">
        <v>485</v>
      </c>
      <c r="C554" s="76" t="s">
        <v>2267</v>
      </c>
      <c r="D554" s="468" t="s">
        <v>1979</v>
      </c>
      <c r="E554" s="536" t="s">
        <v>486</v>
      </c>
      <c r="F554" s="537">
        <v>6</v>
      </c>
      <c r="G554" s="265"/>
      <c r="H554" s="326">
        <v>69.900000000000006</v>
      </c>
      <c r="I554" s="535">
        <f t="shared" si="100"/>
        <v>69.900000000000006</v>
      </c>
      <c r="J554" s="342">
        <f t="shared" si="101"/>
        <v>419.4</v>
      </c>
    </row>
    <row r="555" spans="1:10" ht="33" customHeight="1">
      <c r="A555" s="346" t="s">
        <v>902</v>
      </c>
      <c r="B555" s="75" t="s">
        <v>485</v>
      </c>
      <c r="C555" s="76" t="s">
        <v>2268</v>
      </c>
      <c r="D555" s="468" t="s">
        <v>1990</v>
      </c>
      <c r="E555" s="536" t="s">
        <v>486</v>
      </c>
      <c r="F555" s="537">
        <v>6</v>
      </c>
      <c r="G555" s="265"/>
      <c r="H555" s="326">
        <v>25</v>
      </c>
      <c r="I555" s="535">
        <f t="shared" si="100"/>
        <v>25</v>
      </c>
      <c r="J555" s="342">
        <f t="shared" si="101"/>
        <v>150</v>
      </c>
    </row>
    <row r="556" spans="1:10" ht="33" customHeight="1">
      <c r="A556" s="346" t="s">
        <v>902</v>
      </c>
      <c r="B556" s="75" t="s">
        <v>485</v>
      </c>
      <c r="C556" s="76" t="s">
        <v>2269</v>
      </c>
      <c r="D556" s="468" t="s">
        <v>1965</v>
      </c>
      <c r="E556" s="536" t="s">
        <v>486</v>
      </c>
      <c r="F556" s="537">
        <v>1</v>
      </c>
      <c r="G556" s="265"/>
      <c r="H556" s="326">
        <v>384.19</v>
      </c>
      <c r="I556" s="535">
        <f t="shared" si="100"/>
        <v>384.19</v>
      </c>
      <c r="J556" s="342">
        <f t="shared" si="101"/>
        <v>384.19</v>
      </c>
    </row>
    <row r="557" spans="1:10" ht="33" customHeight="1">
      <c r="A557" s="346" t="s">
        <v>902</v>
      </c>
      <c r="B557" s="75" t="s">
        <v>485</v>
      </c>
      <c r="C557" s="76" t="s">
        <v>2270</v>
      </c>
      <c r="D557" s="468" t="s">
        <v>1985</v>
      </c>
      <c r="E557" s="536" t="s">
        <v>486</v>
      </c>
      <c r="F557" s="537">
        <v>1</v>
      </c>
      <c r="G557" s="265"/>
      <c r="H557" s="326">
        <v>78.56</v>
      </c>
      <c r="I557" s="535">
        <f t="shared" si="100"/>
        <v>78.56</v>
      </c>
      <c r="J557" s="342">
        <f t="shared" si="101"/>
        <v>78.56</v>
      </c>
    </row>
    <row r="558" spans="1:10" ht="38.25" customHeight="1">
      <c r="A558" s="346">
        <v>91927</v>
      </c>
      <c r="B558" s="75" t="s">
        <v>16</v>
      </c>
      <c r="C558" s="76" t="s">
        <v>2271</v>
      </c>
      <c r="D558" s="468" t="s">
        <v>2295</v>
      </c>
      <c r="E558" s="536" t="s">
        <v>492</v>
      </c>
      <c r="F558" s="537">
        <v>100</v>
      </c>
      <c r="G558" s="265"/>
      <c r="H558" s="326">
        <v>3.35</v>
      </c>
      <c r="I558" s="535">
        <f t="shared" si="100"/>
        <v>3.35</v>
      </c>
      <c r="J558" s="342">
        <f t="shared" si="101"/>
        <v>335</v>
      </c>
    </row>
    <row r="559" spans="1:10" ht="34.5" customHeight="1">
      <c r="A559" s="346">
        <v>91940</v>
      </c>
      <c r="B559" s="75" t="s">
        <v>16</v>
      </c>
      <c r="C559" s="76" t="s">
        <v>2272</v>
      </c>
      <c r="D559" s="468" t="s">
        <v>2296</v>
      </c>
      <c r="E559" s="536" t="s">
        <v>486</v>
      </c>
      <c r="F559" s="537">
        <v>2</v>
      </c>
      <c r="G559" s="265"/>
      <c r="H559" s="326">
        <v>10.28</v>
      </c>
      <c r="I559" s="535">
        <f t="shared" si="100"/>
        <v>10.28</v>
      </c>
      <c r="J559" s="342">
        <f t="shared" si="101"/>
        <v>20.56</v>
      </c>
    </row>
    <row r="560" spans="1:10" ht="21.6" customHeight="1">
      <c r="A560" s="346" t="s">
        <v>902</v>
      </c>
      <c r="B560" s="75" t="s">
        <v>485</v>
      </c>
      <c r="C560" s="76" t="s">
        <v>2273</v>
      </c>
      <c r="D560" s="538" t="s">
        <v>2297</v>
      </c>
      <c r="E560" s="536" t="s">
        <v>492</v>
      </c>
      <c r="F560" s="537">
        <v>27</v>
      </c>
      <c r="G560" s="265"/>
      <c r="H560" s="326">
        <v>15.5</v>
      </c>
      <c r="I560" s="535">
        <f t="shared" si="100"/>
        <v>15.5</v>
      </c>
      <c r="J560" s="342">
        <f t="shared" si="101"/>
        <v>418.5</v>
      </c>
    </row>
    <row r="561" spans="1:10" ht="28.5" customHeight="1">
      <c r="A561" s="346" t="s">
        <v>902</v>
      </c>
      <c r="B561" s="75" t="s">
        <v>485</v>
      </c>
      <c r="C561" s="76" t="s">
        <v>2274</v>
      </c>
      <c r="D561" s="538" t="s">
        <v>2298</v>
      </c>
      <c r="E561" s="536" t="s">
        <v>492</v>
      </c>
      <c r="F561" s="537">
        <v>100</v>
      </c>
      <c r="G561" s="265"/>
      <c r="H561" s="326">
        <v>12.17</v>
      </c>
      <c r="I561" s="535">
        <f t="shared" si="100"/>
        <v>12.17</v>
      </c>
      <c r="J561" s="342">
        <f t="shared" si="101"/>
        <v>1217</v>
      </c>
    </row>
    <row r="562" spans="1:10" ht="21.6" customHeight="1">
      <c r="A562" s="346" t="s">
        <v>902</v>
      </c>
      <c r="B562" s="75" t="s">
        <v>485</v>
      </c>
      <c r="C562" s="76" t="s">
        <v>2275</v>
      </c>
      <c r="D562" s="538" t="s">
        <v>2299</v>
      </c>
      <c r="E562" s="536" t="s">
        <v>486</v>
      </c>
      <c r="F562" s="537">
        <v>500</v>
      </c>
      <c r="G562" s="265"/>
      <c r="H562" s="326">
        <v>1</v>
      </c>
      <c r="I562" s="535">
        <f t="shared" si="100"/>
        <v>1</v>
      </c>
      <c r="J562" s="342">
        <f t="shared" si="101"/>
        <v>500</v>
      </c>
    </row>
    <row r="563" spans="1:10" ht="21.6" customHeight="1">
      <c r="A563" s="346" t="s">
        <v>902</v>
      </c>
      <c r="B563" s="75" t="s">
        <v>485</v>
      </c>
      <c r="C563" s="76" t="s">
        <v>2276</v>
      </c>
      <c r="D563" s="538" t="s">
        <v>2300</v>
      </c>
      <c r="E563" s="536" t="s">
        <v>486</v>
      </c>
      <c r="F563" s="537">
        <v>500</v>
      </c>
      <c r="G563" s="265"/>
      <c r="H563" s="326">
        <v>2.25</v>
      </c>
      <c r="I563" s="535">
        <f t="shared" si="100"/>
        <v>2.25</v>
      </c>
      <c r="J563" s="342">
        <f t="shared" si="101"/>
        <v>1125</v>
      </c>
    </row>
    <row r="564" spans="1:10" ht="21.6" customHeight="1">
      <c r="A564" s="346" t="s">
        <v>902</v>
      </c>
      <c r="B564" s="75" t="s">
        <v>485</v>
      </c>
      <c r="C564" s="76" t="s">
        <v>2277</v>
      </c>
      <c r="D564" s="538" t="s">
        <v>2301</v>
      </c>
      <c r="E564" s="536" t="s">
        <v>486</v>
      </c>
      <c r="F564" s="537">
        <v>20</v>
      </c>
      <c r="G564" s="265"/>
      <c r="H564" s="326">
        <v>4.22</v>
      </c>
      <c r="I564" s="535">
        <f t="shared" si="100"/>
        <v>4.22</v>
      </c>
      <c r="J564" s="342">
        <f t="shared" si="101"/>
        <v>84.4</v>
      </c>
    </row>
    <row r="565" spans="1:10" ht="31.5" customHeight="1">
      <c r="A565" s="75">
        <v>39128</v>
      </c>
      <c r="B565" s="75" t="s">
        <v>16</v>
      </c>
      <c r="C565" s="76" t="s">
        <v>2278</v>
      </c>
      <c r="D565" s="468" t="s">
        <v>2302</v>
      </c>
      <c r="E565" s="536" t="s">
        <v>486</v>
      </c>
      <c r="F565" s="537">
        <v>50</v>
      </c>
      <c r="G565" s="265"/>
      <c r="H565" s="326">
        <v>1.26</v>
      </c>
      <c r="I565" s="535">
        <f t="shared" si="100"/>
        <v>1.26</v>
      </c>
      <c r="J565" s="342">
        <f t="shared" si="101"/>
        <v>63</v>
      </c>
    </row>
    <row r="566" spans="1:10" ht="31.5" customHeight="1">
      <c r="A566" s="75">
        <v>393</v>
      </c>
      <c r="B566" s="75" t="s">
        <v>16</v>
      </c>
      <c r="C566" s="76" t="s">
        <v>2279</v>
      </c>
      <c r="D566" s="468" t="s">
        <v>1992</v>
      </c>
      <c r="E566" s="536" t="s">
        <v>486</v>
      </c>
      <c r="F566" s="537">
        <v>50</v>
      </c>
      <c r="G566" s="265"/>
      <c r="H566" s="326">
        <v>1.42</v>
      </c>
      <c r="I566" s="535">
        <f t="shared" si="100"/>
        <v>1.42</v>
      </c>
      <c r="J566" s="342">
        <f t="shared" si="101"/>
        <v>71</v>
      </c>
    </row>
    <row r="567" spans="1:10" ht="42" customHeight="1">
      <c r="A567" s="346">
        <v>95803</v>
      </c>
      <c r="B567" s="75" t="s">
        <v>16</v>
      </c>
      <c r="C567" s="76" t="s">
        <v>2280</v>
      </c>
      <c r="D567" s="468" t="s">
        <v>2303</v>
      </c>
      <c r="E567" s="536" t="s">
        <v>486</v>
      </c>
      <c r="F567" s="537">
        <v>20</v>
      </c>
      <c r="G567" s="265"/>
      <c r="H567" s="326">
        <v>37.32</v>
      </c>
      <c r="I567" s="535">
        <f t="shared" si="100"/>
        <v>37.32</v>
      </c>
      <c r="J567" s="342">
        <f t="shared" si="101"/>
        <v>746.4</v>
      </c>
    </row>
    <row r="568" spans="1:10" ht="42" customHeight="1">
      <c r="A568" s="75" t="s">
        <v>2304</v>
      </c>
      <c r="B568" s="75" t="s">
        <v>16</v>
      </c>
      <c r="C568" s="76" t="s">
        <v>2281</v>
      </c>
      <c r="D568" s="468" t="s">
        <v>2305</v>
      </c>
      <c r="E568" s="536" t="s">
        <v>497</v>
      </c>
      <c r="F568" s="537">
        <v>50</v>
      </c>
      <c r="G568" s="265"/>
      <c r="H568" s="326">
        <v>14.92</v>
      </c>
      <c r="I568" s="535">
        <f t="shared" si="100"/>
        <v>14.92</v>
      </c>
      <c r="J568" s="342">
        <f t="shared" si="101"/>
        <v>746</v>
      </c>
    </row>
    <row r="569" spans="1:10" ht="42" customHeight="1">
      <c r="A569" s="75">
        <v>95801</v>
      </c>
      <c r="B569" s="75" t="s">
        <v>16</v>
      </c>
      <c r="C569" s="76" t="s">
        <v>2282</v>
      </c>
      <c r="D569" s="468" t="s">
        <v>2306</v>
      </c>
      <c r="E569" s="536" t="s">
        <v>486</v>
      </c>
      <c r="F569" s="539">
        <v>2</v>
      </c>
      <c r="G569" s="265"/>
      <c r="H569" s="326">
        <v>25.75</v>
      </c>
      <c r="I569" s="535">
        <f t="shared" si="100"/>
        <v>25.75</v>
      </c>
      <c r="J569" s="342">
        <f t="shared" si="101"/>
        <v>51.5</v>
      </c>
    </row>
    <row r="570" spans="1:10" ht="40.5" customHeight="1">
      <c r="A570" s="75">
        <v>95733</v>
      </c>
      <c r="B570" s="75" t="s">
        <v>16</v>
      </c>
      <c r="C570" s="76" t="s">
        <v>2283</v>
      </c>
      <c r="D570" s="468" t="s">
        <v>2307</v>
      </c>
      <c r="E570" s="536" t="s">
        <v>486</v>
      </c>
      <c r="F570" s="539">
        <v>2</v>
      </c>
      <c r="G570" s="265"/>
      <c r="H570" s="326">
        <v>4.12</v>
      </c>
      <c r="I570" s="535">
        <f t="shared" si="100"/>
        <v>4.12</v>
      </c>
      <c r="J570" s="342">
        <f t="shared" si="101"/>
        <v>8.24</v>
      </c>
    </row>
    <row r="571" spans="1:10" ht="21" customHeight="1">
      <c r="A571" s="264"/>
      <c r="B571" s="264"/>
      <c r="C571" s="92" t="s">
        <v>132</v>
      </c>
      <c r="D571" s="97" t="s">
        <v>2308</v>
      </c>
      <c r="E571" s="536"/>
      <c r="F571" s="534"/>
      <c r="G571" s="265"/>
      <c r="H571" s="326"/>
      <c r="I571" s="535"/>
      <c r="J571" s="342"/>
    </row>
    <row r="572" spans="1:10" ht="52.5" customHeight="1">
      <c r="A572" s="346">
        <v>72283</v>
      </c>
      <c r="B572" s="75" t="s">
        <v>16</v>
      </c>
      <c r="C572" s="76" t="s">
        <v>2335</v>
      </c>
      <c r="D572" s="468" t="s">
        <v>2309</v>
      </c>
      <c r="E572" s="536" t="s">
        <v>486</v>
      </c>
      <c r="F572" s="537">
        <v>3</v>
      </c>
      <c r="G572" s="265"/>
      <c r="H572" s="326">
        <v>1157.18</v>
      </c>
      <c r="I572" s="535">
        <f t="shared" si="100"/>
        <v>1157.18</v>
      </c>
      <c r="J572" s="342">
        <f t="shared" si="101"/>
        <v>3471.54</v>
      </c>
    </row>
    <row r="573" spans="1:10" ht="37.5" customHeight="1">
      <c r="A573" s="346">
        <v>92367</v>
      </c>
      <c r="B573" s="75" t="s">
        <v>16</v>
      </c>
      <c r="C573" s="76" t="s">
        <v>2336</v>
      </c>
      <c r="D573" s="468" t="s">
        <v>2310</v>
      </c>
      <c r="E573" s="536" t="s">
        <v>492</v>
      </c>
      <c r="F573" s="537">
        <v>25</v>
      </c>
      <c r="G573" s="265"/>
      <c r="H573" s="326">
        <v>48.53</v>
      </c>
      <c r="I573" s="535">
        <v>64</v>
      </c>
      <c r="J573" s="342">
        <f t="shared" si="101"/>
        <v>1600</v>
      </c>
    </row>
    <row r="574" spans="1:10" ht="37.5" customHeight="1">
      <c r="A574" s="346">
        <v>92390</v>
      </c>
      <c r="B574" s="75" t="s">
        <v>16</v>
      </c>
      <c r="C574" s="76" t="s">
        <v>2337</v>
      </c>
      <c r="D574" s="468" t="s">
        <v>2311</v>
      </c>
      <c r="E574" s="536" t="s">
        <v>486</v>
      </c>
      <c r="F574" s="537">
        <v>132</v>
      </c>
      <c r="G574" s="265"/>
      <c r="H574" s="326">
        <v>78.84</v>
      </c>
      <c r="I574" s="535">
        <f t="shared" ref="I574:I587" si="102">H574*(1+G574)</f>
        <v>78.84</v>
      </c>
      <c r="J574" s="342">
        <f t="shared" si="101"/>
        <v>10406.879999999999</v>
      </c>
    </row>
    <row r="575" spans="1:10" ht="37.5" customHeight="1">
      <c r="A575" s="346">
        <v>92378</v>
      </c>
      <c r="B575" s="75" t="s">
        <v>16</v>
      </c>
      <c r="C575" s="76" t="s">
        <v>2338</v>
      </c>
      <c r="D575" s="468" t="s">
        <v>2312</v>
      </c>
      <c r="E575" s="536" t="s">
        <v>486</v>
      </c>
      <c r="F575" s="537">
        <v>25</v>
      </c>
      <c r="G575" s="265"/>
      <c r="H575" s="326">
        <v>54.38</v>
      </c>
      <c r="I575" s="535">
        <f t="shared" si="102"/>
        <v>54.38</v>
      </c>
      <c r="J575" s="342">
        <f t="shared" si="101"/>
        <v>1359.5</v>
      </c>
    </row>
    <row r="576" spans="1:10" ht="47.25" customHeight="1">
      <c r="A576" s="346">
        <v>92642</v>
      </c>
      <c r="B576" s="75" t="s">
        <v>16</v>
      </c>
      <c r="C576" s="76" t="s">
        <v>2339</v>
      </c>
      <c r="D576" s="468" t="s">
        <v>2313</v>
      </c>
      <c r="E576" s="536" t="s">
        <v>486</v>
      </c>
      <c r="F576" s="537">
        <v>3</v>
      </c>
      <c r="G576" s="265"/>
      <c r="H576" s="326">
        <v>107.45</v>
      </c>
      <c r="I576" s="535">
        <f t="shared" si="102"/>
        <v>107.45</v>
      </c>
      <c r="J576" s="342">
        <f t="shared" si="101"/>
        <v>322.35000000000002</v>
      </c>
    </row>
    <row r="577" spans="1:10" ht="21.6" customHeight="1">
      <c r="A577" s="346" t="s">
        <v>902</v>
      </c>
      <c r="B577" s="75" t="s">
        <v>485</v>
      </c>
      <c r="C577" s="76" t="s">
        <v>2340</v>
      </c>
      <c r="D577" s="468" t="s">
        <v>2314</v>
      </c>
      <c r="E577" s="536" t="s">
        <v>486</v>
      </c>
      <c r="F577" s="537">
        <v>1</v>
      </c>
      <c r="G577" s="265"/>
      <c r="H577" s="326">
        <v>2430.8200000000002</v>
      </c>
      <c r="I577" s="535">
        <f t="shared" si="102"/>
        <v>2430.8200000000002</v>
      </c>
      <c r="J577" s="342">
        <f t="shared" si="101"/>
        <v>2430.8200000000002</v>
      </c>
    </row>
    <row r="578" spans="1:10" ht="35.25" customHeight="1">
      <c r="A578" s="346" t="s">
        <v>902</v>
      </c>
      <c r="B578" s="75" t="s">
        <v>485</v>
      </c>
      <c r="C578" s="76" t="s">
        <v>2341</v>
      </c>
      <c r="D578" s="468" t="s">
        <v>2315</v>
      </c>
      <c r="E578" s="536" t="s">
        <v>486</v>
      </c>
      <c r="F578" s="537">
        <v>4</v>
      </c>
      <c r="G578" s="265"/>
      <c r="H578" s="326">
        <v>613.04</v>
      </c>
      <c r="I578" s="535">
        <f t="shared" si="102"/>
        <v>613.04</v>
      </c>
      <c r="J578" s="342">
        <f t="shared" si="101"/>
        <v>2452.16</v>
      </c>
    </row>
    <row r="579" spans="1:10" ht="39" customHeight="1">
      <c r="A579" s="346" t="s">
        <v>902</v>
      </c>
      <c r="B579" s="75" t="s">
        <v>485</v>
      </c>
      <c r="C579" s="76" t="s">
        <v>2342</v>
      </c>
      <c r="D579" s="468" t="s">
        <v>2316</v>
      </c>
      <c r="E579" s="536" t="s">
        <v>486</v>
      </c>
      <c r="F579" s="537">
        <v>3</v>
      </c>
      <c r="G579" s="265"/>
      <c r="H579" s="326">
        <v>42.07</v>
      </c>
      <c r="I579" s="535">
        <f t="shared" si="102"/>
        <v>42.07</v>
      </c>
      <c r="J579" s="342">
        <f t="shared" si="101"/>
        <v>126.21</v>
      </c>
    </row>
    <row r="580" spans="1:10" ht="39" customHeight="1">
      <c r="A580" s="75" t="s">
        <v>2304</v>
      </c>
      <c r="B580" s="75" t="s">
        <v>16</v>
      </c>
      <c r="C580" s="76" t="s">
        <v>2343</v>
      </c>
      <c r="D580" s="468" t="s">
        <v>2305</v>
      </c>
      <c r="E580" s="536" t="s">
        <v>497</v>
      </c>
      <c r="F580" s="537">
        <v>10</v>
      </c>
      <c r="G580" s="265"/>
      <c r="H580" s="326">
        <v>14.92</v>
      </c>
      <c r="I580" s="535">
        <f t="shared" si="102"/>
        <v>14.92</v>
      </c>
      <c r="J580" s="342">
        <f t="shared" si="101"/>
        <v>149.19999999999999</v>
      </c>
    </row>
    <row r="581" spans="1:10" ht="39" customHeight="1">
      <c r="A581" s="346">
        <v>93672</v>
      </c>
      <c r="B581" s="75" t="s">
        <v>16</v>
      </c>
      <c r="C581" s="76" t="s">
        <v>2344</v>
      </c>
      <c r="D581" s="468" t="s">
        <v>2317</v>
      </c>
      <c r="E581" s="536" t="s">
        <v>486</v>
      </c>
      <c r="F581" s="537">
        <v>1</v>
      </c>
      <c r="G581" s="265"/>
      <c r="H581" s="326">
        <v>64.930000000000007</v>
      </c>
      <c r="I581" s="535">
        <f t="shared" si="102"/>
        <v>64.930000000000007</v>
      </c>
      <c r="J581" s="342">
        <f t="shared" si="101"/>
        <v>64.930000000000007</v>
      </c>
    </row>
    <row r="582" spans="1:10" ht="21.6" customHeight="1">
      <c r="A582" s="346" t="s">
        <v>902</v>
      </c>
      <c r="B582" s="75" t="s">
        <v>485</v>
      </c>
      <c r="C582" s="76" t="s">
        <v>2345</v>
      </c>
      <c r="D582" s="468" t="s">
        <v>2318</v>
      </c>
      <c r="E582" s="536" t="s">
        <v>492</v>
      </c>
      <c r="F582" s="537">
        <v>30</v>
      </c>
      <c r="G582" s="265"/>
      <c r="H582" s="326">
        <v>15.5</v>
      </c>
      <c r="I582" s="535">
        <f t="shared" si="102"/>
        <v>15.5</v>
      </c>
      <c r="J582" s="342">
        <f t="shared" si="101"/>
        <v>465</v>
      </c>
    </row>
    <row r="583" spans="1:10" ht="21.6" customHeight="1">
      <c r="A583" s="75">
        <v>95734</v>
      </c>
      <c r="B583" s="75" t="s">
        <v>16</v>
      </c>
      <c r="C583" s="76" t="s">
        <v>2346</v>
      </c>
      <c r="D583" s="468" t="s">
        <v>2319</v>
      </c>
      <c r="E583" s="536" t="s">
        <v>486</v>
      </c>
      <c r="F583" s="537">
        <v>48</v>
      </c>
      <c r="G583" s="265"/>
      <c r="H583" s="326">
        <v>5.47</v>
      </c>
      <c r="I583" s="535">
        <f t="shared" si="102"/>
        <v>5.47</v>
      </c>
      <c r="J583" s="342">
        <f t="shared" si="101"/>
        <v>262.56</v>
      </c>
    </row>
    <row r="584" spans="1:10" ht="45.75" customHeight="1">
      <c r="A584" s="75">
        <v>91893</v>
      </c>
      <c r="B584" s="75" t="s">
        <v>16</v>
      </c>
      <c r="C584" s="76" t="s">
        <v>2347</v>
      </c>
      <c r="D584" s="468" t="s">
        <v>2320</v>
      </c>
      <c r="E584" s="536" t="s">
        <v>486</v>
      </c>
      <c r="F584" s="537">
        <v>48</v>
      </c>
      <c r="G584" s="265"/>
      <c r="H584" s="326">
        <v>9.9</v>
      </c>
      <c r="I584" s="535">
        <f t="shared" si="102"/>
        <v>9.9</v>
      </c>
      <c r="J584" s="342">
        <f t="shared" si="101"/>
        <v>475.2</v>
      </c>
    </row>
    <row r="585" spans="1:10" ht="35.25" customHeight="1">
      <c r="A585" s="75">
        <v>393</v>
      </c>
      <c r="B585" s="75" t="s">
        <v>16</v>
      </c>
      <c r="C585" s="76" t="s">
        <v>2348</v>
      </c>
      <c r="D585" s="468" t="s">
        <v>1992</v>
      </c>
      <c r="E585" s="536" t="s">
        <v>486</v>
      </c>
      <c r="F585" s="537">
        <v>25</v>
      </c>
      <c r="G585" s="265"/>
      <c r="H585" s="326">
        <v>1.42</v>
      </c>
      <c r="I585" s="535">
        <f t="shared" si="102"/>
        <v>1.42</v>
      </c>
      <c r="J585" s="342">
        <f t="shared" si="101"/>
        <v>35.5</v>
      </c>
    </row>
    <row r="586" spans="1:10" ht="43.5" customHeight="1">
      <c r="A586" s="346" t="s">
        <v>2321</v>
      </c>
      <c r="B586" s="75" t="s">
        <v>16</v>
      </c>
      <c r="C586" s="76" t="s">
        <v>2349</v>
      </c>
      <c r="D586" s="468" t="s">
        <v>2322</v>
      </c>
      <c r="E586" s="536" t="s">
        <v>492</v>
      </c>
      <c r="F586" s="537">
        <v>18</v>
      </c>
      <c r="G586" s="265"/>
      <c r="H586" s="326">
        <v>22.02</v>
      </c>
      <c r="I586" s="535">
        <f t="shared" si="102"/>
        <v>22.02</v>
      </c>
      <c r="J586" s="342">
        <f t="shared" si="101"/>
        <v>396.36</v>
      </c>
    </row>
    <row r="587" spans="1:10" ht="30" customHeight="1">
      <c r="A587" s="346" t="s">
        <v>2323</v>
      </c>
      <c r="B587" s="75" t="s">
        <v>16</v>
      </c>
      <c r="C587" s="76" t="s">
        <v>2350</v>
      </c>
      <c r="D587" s="468" t="s">
        <v>2324</v>
      </c>
      <c r="E587" s="536" t="s">
        <v>486</v>
      </c>
      <c r="F587" s="537">
        <v>1</v>
      </c>
      <c r="G587" s="265"/>
      <c r="H587" s="326">
        <v>210.62</v>
      </c>
      <c r="I587" s="535">
        <f t="shared" si="102"/>
        <v>210.62</v>
      </c>
      <c r="J587" s="342">
        <f t="shared" si="101"/>
        <v>210.62</v>
      </c>
    </row>
    <row r="588" spans="1:10" ht="21.6" customHeight="1">
      <c r="A588" s="264"/>
      <c r="B588" s="264"/>
      <c r="C588" s="92" t="s">
        <v>2351</v>
      </c>
      <c r="D588" s="97" t="s">
        <v>2325</v>
      </c>
      <c r="E588" s="536"/>
      <c r="F588" s="534"/>
      <c r="G588" s="265"/>
      <c r="H588" s="326"/>
      <c r="I588" s="535"/>
      <c r="J588" s="342"/>
    </row>
    <row r="589" spans="1:10" ht="21.6" customHeight="1">
      <c r="A589" s="346">
        <v>72287</v>
      </c>
      <c r="B589" s="75" t="s">
        <v>16</v>
      </c>
      <c r="C589" s="76" t="s">
        <v>2352</v>
      </c>
      <c r="D589" s="468" t="s">
        <v>2326</v>
      </c>
      <c r="E589" s="536" t="s">
        <v>486</v>
      </c>
      <c r="F589" s="537">
        <v>1</v>
      </c>
      <c r="G589" s="265"/>
      <c r="H589" s="326">
        <v>183.57</v>
      </c>
      <c r="I589" s="535">
        <f t="shared" si="100"/>
        <v>183.57</v>
      </c>
      <c r="J589" s="342">
        <f t="shared" si="101"/>
        <v>183.57</v>
      </c>
    </row>
    <row r="590" spans="1:10" ht="37.5" customHeight="1">
      <c r="A590" s="75" t="s">
        <v>2327</v>
      </c>
      <c r="B590" s="75" t="s">
        <v>16</v>
      </c>
      <c r="C590" s="76" t="s">
        <v>2353</v>
      </c>
      <c r="D590" s="468" t="s">
        <v>2328</v>
      </c>
      <c r="E590" s="536" t="s">
        <v>486</v>
      </c>
      <c r="F590" s="537">
        <v>2</v>
      </c>
      <c r="G590" s="265"/>
      <c r="H590" s="326">
        <v>189.96</v>
      </c>
      <c r="I590" s="535">
        <f t="shared" si="100"/>
        <v>189.96</v>
      </c>
      <c r="J590" s="342">
        <f t="shared" si="101"/>
        <v>379.92</v>
      </c>
    </row>
    <row r="591" spans="1:10" ht="42" customHeight="1">
      <c r="A591" s="75">
        <v>94499</v>
      </c>
      <c r="B591" s="75" t="s">
        <v>16</v>
      </c>
      <c r="C591" s="76" t="s">
        <v>2354</v>
      </c>
      <c r="D591" s="468" t="s">
        <v>1964</v>
      </c>
      <c r="E591" s="536" t="s">
        <v>486</v>
      </c>
      <c r="F591" s="537">
        <v>1</v>
      </c>
      <c r="G591" s="265"/>
      <c r="H591" s="326">
        <v>177.78</v>
      </c>
      <c r="I591" s="535">
        <f t="shared" si="100"/>
        <v>177.78</v>
      </c>
      <c r="J591" s="342">
        <f t="shared" si="101"/>
        <v>177.78</v>
      </c>
    </row>
    <row r="592" spans="1:10" ht="29.25" customHeight="1">
      <c r="A592" s="346">
        <v>99624</v>
      </c>
      <c r="B592" s="75" t="s">
        <v>16</v>
      </c>
      <c r="C592" s="76" t="s">
        <v>2355</v>
      </c>
      <c r="D592" s="468" t="s">
        <v>2329</v>
      </c>
      <c r="E592" s="536" t="s">
        <v>486</v>
      </c>
      <c r="F592" s="537">
        <v>1</v>
      </c>
      <c r="G592" s="265"/>
      <c r="H592" s="326">
        <v>231.48</v>
      </c>
      <c r="I592" s="535">
        <f t="shared" si="100"/>
        <v>231.48</v>
      </c>
      <c r="J592" s="342">
        <f t="shared" si="101"/>
        <v>231.48</v>
      </c>
    </row>
    <row r="593" spans="1:10" ht="37.5" customHeight="1">
      <c r="A593" s="346" t="s">
        <v>2330</v>
      </c>
      <c r="B593" s="75" t="s">
        <v>16</v>
      </c>
      <c r="C593" s="76" t="s">
        <v>2356</v>
      </c>
      <c r="D593" s="468" t="s">
        <v>2331</v>
      </c>
      <c r="E593" s="536" t="s">
        <v>497</v>
      </c>
      <c r="F593" s="537">
        <v>10</v>
      </c>
      <c r="G593" s="265"/>
      <c r="H593" s="326">
        <v>62.34</v>
      </c>
      <c r="I593" s="535">
        <f t="shared" si="100"/>
        <v>62.34</v>
      </c>
      <c r="J593" s="342">
        <f t="shared" si="101"/>
        <v>623.4</v>
      </c>
    </row>
    <row r="594" spans="1:10" ht="54.75" customHeight="1">
      <c r="A594" s="312">
        <v>94468</v>
      </c>
      <c r="B594" s="312" t="s">
        <v>16</v>
      </c>
      <c r="C594" s="76" t="s">
        <v>2357</v>
      </c>
      <c r="D594" s="313" t="s">
        <v>1978</v>
      </c>
      <c r="E594" s="80" t="s">
        <v>486</v>
      </c>
      <c r="F594" s="667">
        <v>3</v>
      </c>
      <c r="G594" s="265"/>
      <c r="H594" s="326">
        <v>63.34</v>
      </c>
      <c r="I594" s="535">
        <f t="shared" si="100"/>
        <v>63.34</v>
      </c>
      <c r="J594" s="342">
        <f t="shared" si="101"/>
        <v>190.02</v>
      </c>
    </row>
    <row r="595" spans="1:10" ht="21.6" customHeight="1">
      <c r="A595" s="264"/>
      <c r="B595" s="264"/>
      <c r="C595" s="92" t="s">
        <v>2358</v>
      </c>
      <c r="D595" s="97" t="s">
        <v>2332</v>
      </c>
      <c r="E595" s="536"/>
      <c r="F595" s="534"/>
      <c r="G595" s="265"/>
      <c r="H595" s="326"/>
      <c r="I595" s="535"/>
      <c r="J595" s="342"/>
    </row>
    <row r="596" spans="1:10" ht="28.5" customHeight="1">
      <c r="A596" s="346">
        <v>97599</v>
      </c>
      <c r="B596" s="75" t="s">
        <v>16</v>
      </c>
      <c r="C596" s="76" t="s">
        <v>2359</v>
      </c>
      <c r="D596" s="468" t="s">
        <v>2333</v>
      </c>
      <c r="E596" s="536" t="s">
        <v>486</v>
      </c>
      <c r="F596" s="537">
        <v>49</v>
      </c>
      <c r="G596" s="265"/>
      <c r="H596" s="326">
        <v>35.96</v>
      </c>
      <c r="I596" s="535">
        <f t="shared" ref="I596:I597" si="103">H596*(1+G596)</f>
        <v>35.96</v>
      </c>
      <c r="J596" s="342">
        <f t="shared" ref="J596:J597" si="104">F596*I596</f>
        <v>1762.04</v>
      </c>
    </row>
    <row r="597" spans="1:10" ht="34.5" customHeight="1">
      <c r="A597" s="346" t="s">
        <v>902</v>
      </c>
      <c r="B597" s="75" t="s">
        <v>485</v>
      </c>
      <c r="C597" s="76" t="s">
        <v>2360</v>
      </c>
      <c r="D597" s="468" t="s">
        <v>2334</v>
      </c>
      <c r="E597" s="536" t="s">
        <v>486</v>
      </c>
      <c r="F597" s="537">
        <v>1</v>
      </c>
      <c r="G597" s="265"/>
      <c r="H597" s="326">
        <v>171.48</v>
      </c>
      <c r="I597" s="535">
        <f t="shared" si="103"/>
        <v>171.48</v>
      </c>
      <c r="J597" s="342">
        <f t="shared" si="104"/>
        <v>171.48</v>
      </c>
    </row>
    <row r="598" spans="1:10" ht="21.6" customHeight="1">
      <c r="A598" s="264"/>
      <c r="B598" s="264"/>
      <c r="C598" s="92" t="s">
        <v>2675</v>
      </c>
      <c r="D598" s="359" t="s">
        <v>2448</v>
      </c>
      <c r="E598" s="536"/>
      <c r="F598" s="534"/>
      <c r="G598" s="265"/>
      <c r="H598" s="326"/>
      <c r="I598" s="535"/>
      <c r="J598" s="342"/>
    </row>
    <row r="599" spans="1:10" ht="40.5" customHeight="1">
      <c r="A599" s="346">
        <v>92688</v>
      </c>
      <c r="B599" s="75" t="s">
        <v>16</v>
      </c>
      <c r="C599" s="76" t="s">
        <v>2676</v>
      </c>
      <c r="D599" s="468" t="s">
        <v>2368</v>
      </c>
      <c r="E599" s="536" t="s">
        <v>492</v>
      </c>
      <c r="F599" s="537">
        <v>7</v>
      </c>
      <c r="G599" s="265"/>
      <c r="H599" s="326">
        <v>23.74</v>
      </c>
      <c r="I599" s="535">
        <f t="shared" ref="I599" si="105">H599*(1+G599)</f>
        <v>23.74</v>
      </c>
      <c r="J599" s="342">
        <f t="shared" ref="J599:J600" si="106">F599*I599</f>
        <v>166.18</v>
      </c>
    </row>
    <row r="600" spans="1:10" ht="34.5" customHeight="1">
      <c r="A600" s="346">
        <v>11756</v>
      </c>
      <c r="B600" s="75" t="s">
        <v>16</v>
      </c>
      <c r="C600" s="76" t="s">
        <v>2677</v>
      </c>
      <c r="D600" s="468" t="s">
        <v>2447</v>
      </c>
      <c r="E600" s="536" t="s">
        <v>486</v>
      </c>
      <c r="F600" s="537">
        <v>2</v>
      </c>
      <c r="G600" s="265"/>
      <c r="H600" s="326">
        <v>25.97</v>
      </c>
      <c r="I600" s="77">
        <f>(H600*(1+$J$5))</f>
        <v>29.29</v>
      </c>
      <c r="J600" s="342">
        <f t="shared" si="106"/>
        <v>58.58</v>
      </c>
    </row>
    <row r="601" spans="1:10" ht="21.6" customHeight="1">
      <c r="A601" s="88"/>
      <c r="B601" s="88"/>
      <c r="C601" s="264"/>
      <c r="D601" s="91"/>
      <c r="E601" s="88"/>
      <c r="F601" s="89"/>
      <c r="G601" s="89"/>
      <c r="H601" s="702" t="s">
        <v>22</v>
      </c>
      <c r="I601" s="703"/>
      <c r="J601" s="207">
        <f>SUM(J546:J600)</f>
        <v>37964.85</v>
      </c>
    </row>
    <row r="602" spans="1:10" ht="21.6" customHeight="1">
      <c r="A602" s="85"/>
      <c r="B602" s="85"/>
      <c r="C602" s="72" t="s">
        <v>813</v>
      </c>
      <c r="D602" s="73" t="s">
        <v>42</v>
      </c>
      <c r="E602" s="85"/>
      <c r="F602" s="86"/>
      <c r="G602" s="86"/>
      <c r="H602" s="86"/>
      <c r="I602" s="87"/>
      <c r="J602" s="86"/>
    </row>
    <row r="603" spans="1:10" ht="21.6" customHeight="1">
      <c r="A603" s="317" t="s">
        <v>1053</v>
      </c>
      <c r="B603" s="317" t="s">
        <v>1350</v>
      </c>
      <c r="C603" s="76" t="s">
        <v>1279</v>
      </c>
      <c r="D603" s="674" t="s">
        <v>862</v>
      </c>
      <c r="E603" s="75" t="s">
        <v>497</v>
      </c>
      <c r="F603" s="305">
        <v>1116.78</v>
      </c>
      <c r="G603" s="265"/>
      <c r="H603" s="326">
        <f>Composição!$G$238</f>
        <v>2.25</v>
      </c>
      <c r="I603" s="77">
        <f t="shared" ref="I603:I607" si="107">(H603*(1+$J$4))</f>
        <v>2.81</v>
      </c>
      <c r="J603" s="342">
        <f>F603*I603</f>
        <v>3138.15</v>
      </c>
    </row>
    <row r="604" spans="1:10" ht="36.75" customHeight="1">
      <c r="A604" s="346">
        <v>92397</v>
      </c>
      <c r="B604" s="75" t="s">
        <v>16</v>
      </c>
      <c r="C604" s="76" t="s">
        <v>2243</v>
      </c>
      <c r="D604" s="674" t="s">
        <v>909</v>
      </c>
      <c r="E604" s="75" t="s">
        <v>497</v>
      </c>
      <c r="F604" s="667">
        <f>585.91-24</f>
        <v>561.91</v>
      </c>
      <c r="G604" s="265"/>
      <c r="H604" s="326">
        <v>151.65</v>
      </c>
      <c r="I604" s="77">
        <f t="shared" si="107"/>
        <v>189.47</v>
      </c>
      <c r="J604" s="326">
        <f>F604*I604</f>
        <v>106465.09</v>
      </c>
    </row>
    <row r="605" spans="1:10" ht="32.25" customHeight="1">
      <c r="A605" s="317" t="s">
        <v>1933</v>
      </c>
      <c r="B605" s="317" t="s">
        <v>485</v>
      </c>
      <c r="C605" s="76" t="s">
        <v>1280</v>
      </c>
      <c r="D605" s="370" t="s">
        <v>1929</v>
      </c>
      <c r="E605" s="75" t="s">
        <v>497</v>
      </c>
      <c r="F605" s="305">
        <v>21.75</v>
      </c>
      <c r="G605" s="520"/>
      <c r="H605" s="326">
        <f>Composição!$G$305</f>
        <v>211.14</v>
      </c>
      <c r="I605" s="77">
        <f t="shared" si="107"/>
        <v>263.8</v>
      </c>
      <c r="J605" s="342">
        <f>F605*I605</f>
        <v>5737.65</v>
      </c>
    </row>
    <row r="606" spans="1:10" ht="39" customHeight="1">
      <c r="A606" s="317">
        <v>94991</v>
      </c>
      <c r="B606" s="317" t="s">
        <v>485</v>
      </c>
      <c r="C606" s="76" t="s">
        <v>1928</v>
      </c>
      <c r="D606" s="370" t="s">
        <v>2666</v>
      </c>
      <c r="E606" s="75" t="s">
        <v>496</v>
      </c>
      <c r="F606" s="305">
        <f>212.04*0.06</f>
        <v>12.72</v>
      </c>
      <c r="G606" s="520"/>
      <c r="H606" s="326">
        <v>520</v>
      </c>
      <c r="I606" s="77">
        <f t="shared" si="107"/>
        <v>649.69000000000005</v>
      </c>
      <c r="J606" s="342">
        <f>F606*I606</f>
        <v>8264.06</v>
      </c>
    </row>
    <row r="607" spans="1:10" ht="21.6" customHeight="1">
      <c r="A607" s="317">
        <v>98504</v>
      </c>
      <c r="B607" s="317" t="s">
        <v>485</v>
      </c>
      <c r="C607" s="76" t="s">
        <v>1928</v>
      </c>
      <c r="D607" s="370" t="s">
        <v>1934</v>
      </c>
      <c r="E607" s="75" t="s">
        <v>497</v>
      </c>
      <c r="F607" s="305">
        <v>740.46</v>
      </c>
      <c r="G607" s="520"/>
      <c r="H607" s="326">
        <v>8.6199999999999992</v>
      </c>
      <c r="I607" s="77">
        <f t="shared" si="107"/>
        <v>10.77</v>
      </c>
      <c r="J607" s="342">
        <f>F607*I607</f>
        <v>7974.75</v>
      </c>
    </row>
    <row r="608" spans="1:10" ht="21.6" customHeight="1">
      <c r="A608" s="88"/>
      <c r="B608" s="88"/>
      <c r="C608" s="94"/>
      <c r="D608" s="528"/>
      <c r="E608" s="88"/>
      <c r="F608" s="89"/>
      <c r="G608" s="89"/>
      <c r="H608" s="702" t="s">
        <v>22</v>
      </c>
      <c r="I608" s="703"/>
      <c r="J608" s="207">
        <f>SUM(J603:J607)</f>
        <v>131579.70000000001</v>
      </c>
    </row>
    <row r="609" spans="1:10" ht="21.6" customHeight="1">
      <c r="A609" s="704" t="s">
        <v>44</v>
      </c>
      <c r="B609" s="705"/>
      <c r="C609" s="705"/>
      <c r="D609" s="705"/>
      <c r="E609" s="705"/>
      <c r="F609" s="705"/>
      <c r="G609" s="705"/>
      <c r="H609" s="705"/>
      <c r="I609" s="706"/>
      <c r="J609" s="240">
        <f>SUM(J12:J608)/2</f>
        <v>2940614.42</v>
      </c>
    </row>
    <row r="610" spans="1:10" ht="21.6" customHeight="1">
      <c r="C610" s="219"/>
      <c r="I610" s="215"/>
    </row>
    <row r="611" spans="1:10" ht="21.6" customHeight="1">
      <c r="C611" s="219"/>
      <c r="I611" s="215"/>
    </row>
    <row r="612" spans="1:10" ht="21.6" customHeight="1">
      <c r="C612" s="219"/>
      <c r="I612" s="215"/>
    </row>
    <row r="613" spans="1:10" ht="21.6" customHeight="1">
      <c r="C613" s="219"/>
      <c r="I613" s="215"/>
    </row>
    <row r="614" spans="1:10" ht="21.6" customHeight="1">
      <c r="C614" s="219"/>
      <c r="I614" s="215"/>
    </row>
    <row r="615" spans="1:10" ht="21.6" customHeight="1">
      <c r="C615" s="219"/>
      <c r="I615" s="215"/>
    </row>
    <row r="616" spans="1:10" ht="21.6" customHeight="1">
      <c r="C616" s="219"/>
      <c r="I616" s="215"/>
    </row>
    <row r="617" spans="1:10" ht="21.6" customHeight="1">
      <c r="C617" s="219"/>
      <c r="I617" s="215"/>
    </row>
    <row r="618" spans="1:10" ht="21.6" customHeight="1">
      <c r="C618" s="219"/>
      <c r="I618" s="215"/>
    </row>
    <row r="619" spans="1:10" ht="21.6" customHeight="1">
      <c r="C619" s="219"/>
      <c r="I619" s="215"/>
    </row>
    <row r="620" spans="1:10" ht="21.6" customHeight="1">
      <c r="C620" s="219"/>
      <c r="I620" s="215"/>
    </row>
    <row r="621" spans="1:10" ht="21.6" customHeight="1">
      <c r="C621" s="219"/>
      <c r="I621" s="215"/>
    </row>
    <row r="622" spans="1:10" ht="21.6" customHeight="1">
      <c r="C622" s="219"/>
      <c r="I622" s="215"/>
    </row>
    <row r="623" spans="1:10" ht="21.6" customHeight="1">
      <c r="C623" s="219"/>
      <c r="I623" s="215"/>
    </row>
    <row r="624" spans="1:10" ht="21.6" customHeight="1">
      <c r="C624" s="219"/>
      <c r="I624" s="215"/>
    </row>
    <row r="625" spans="3:9" ht="21.6" customHeight="1">
      <c r="C625" s="219"/>
      <c r="I625" s="215"/>
    </row>
    <row r="626" spans="3:9" ht="21.6" customHeight="1">
      <c r="C626" s="219"/>
      <c r="I626" s="215"/>
    </row>
    <row r="627" spans="3:9" ht="21.6" customHeight="1">
      <c r="C627" s="219"/>
      <c r="I627" s="215"/>
    </row>
    <row r="628" spans="3:9" ht="21.6" customHeight="1">
      <c r="C628" s="219"/>
      <c r="I628" s="215"/>
    </row>
    <row r="629" spans="3:9" ht="21.6" customHeight="1">
      <c r="C629" s="219"/>
      <c r="I629" s="215"/>
    </row>
    <row r="630" spans="3:9" ht="21.6" customHeight="1">
      <c r="C630" s="219"/>
      <c r="I630" s="215"/>
    </row>
    <row r="631" spans="3:9" ht="21.6" customHeight="1">
      <c r="C631" s="219"/>
      <c r="I631" s="215"/>
    </row>
    <row r="632" spans="3:9" ht="21.6" customHeight="1">
      <c r="C632" s="219"/>
      <c r="I632" s="215"/>
    </row>
    <row r="633" spans="3:9" ht="21.6" customHeight="1">
      <c r="C633" s="219"/>
      <c r="I633" s="215"/>
    </row>
    <row r="634" spans="3:9" ht="21.6" customHeight="1">
      <c r="C634" s="219"/>
      <c r="I634" s="215"/>
    </row>
    <row r="635" spans="3:9" ht="21.6" customHeight="1">
      <c r="C635" s="219"/>
      <c r="I635" s="215"/>
    </row>
    <row r="636" spans="3:9" ht="21.6" customHeight="1">
      <c r="C636" s="219"/>
      <c r="I636" s="215"/>
    </row>
    <row r="637" spans="3:9" ht="21.6" customHeight="1">
      <c r="C637" s="219"/>
      <c r="I637" s="215"/>
    </row>
    <row r="638" spans="3:9" ht="21.6" customHeight="1">
      <c r="C638" s="219"/>
      <c r="I638" s="215"/>
    </row>
    <row r="639" spans="3:9" ht="21.6" customHeight="1">
      <c r="C639" s="219"/>
      <c r="I639" s="215"/>
    </row>
    <row r="640" spans="3:9" ht="21.6" customHeight="1">
      <c r="C640" s="219"/>
      <c r="I640" s="215"/>
    </row>
    <row r="641" spans="3:9" ht="21.6" customHeight="1">
      <c r="C641" s="219"/>
      <c r="I641" s="215"/>
    </row>
    <row r="642" spans="3:9" ht="21.6" customHeight="1">
      <c r="C642" s="219"/>
      <c r="I642" s="215"/>
    </row>
    <row r="643" spans="3:9" ht="21.6" customHeight="1">
      <c r="C643" s="219"/>
      <c r="I643" s="215"/>
    </row>
    <row r="644" spans="3:9" ht="21.6" customHeight="1">
      <c r="C644" s="219"/>
      <c r="I644" s="215"/>
    </row>
    <row r="645" spans="3:9" ht="21.6" customHeight="1">
      <c r="C645" s="219"/>
      <c r="I645" s="215"/>
    </row>
    <row r="646" spans="3:9" ht="21.6" customHeight="1">
      <c r="C646" s="219"/>
      <c r="I646" s="215"/>
    </row>
    <row r="647" spans="3:9" ht="21.6" customHeight="1">
      <c r="C647" s="219"/>
      <c r="I647" s="215"/>
    </row>
    <row r="648" spans="3:9" ht="21.6" customHeight="1">
      <c r="C648" s="219"/>
      <c r="I648" s="215"/>
    </row>
    <row r="649" spans="3:9" ht="21.6" customHeight="1">
      <c r="C649" s="219"/>
      <c r="I649" s="215"/>
    </row>
    <row r="650" spans="3:9" ht="21.6" customHeight="1">
      <c r="C650" s="219"/>
      <c r="I650" s="215"/>
    </row>
    <row r="651" spans="3:9" ht="21.6" customHeight="1">
      <c r="C651" s="219"/>
      <c r="I651" s="215"/>
    </row>
    <row r="652" spans="3:9" ht="21.6" customHeight="1">
      <c r="C652" s="219"/>
      <c r="I652" s="215"/>
    </row>
    <row r="653" spans="3:9" ht="21.6" customHeight="1">
      <c r="C653" s="219"/>
      <c r="I653" s="215"/>
    </row>
    <row r="654" spans="3:9" ht="21.6" customHeight="1">
      <c r="C654" s="219"/>
      <c r="I654" s="215"/>
    </row>
    <row r="655" spans="3:9" ht="21.6" customHeight="1">
      <c r="C655" s="219"/>
      <c r="I655" s="215"/>
    </row>
    <row r="656" spans="3:9" ht="21.6" customHeight="1">
      <c r="C656" s="219"/>
      <c r="I656" s="215"/>
    </row>
    <row r="657" spans="3:9" ht="21.6" customHeight="1">
      <c r="C657" s="219"/>
      <c r="I657" s="215"/>
    </row>
    <row r="658" spans="3:9" ht="21.6" customHeight="1">
      <c r="C658" s="219"/>
      <c r="I658" s="215"/>
    </row>
    <row r="659" spans="3:9" ht="21.6" customHeight="1">
      <c r="C659" s="219"/>
      <c r="I659" s="215"/>
    </row>
    <row r="660" spans="3:9" ht="21.6" customHeight="1">
      <c r="C660" s="219"/>
      <c r="I660" s="215"/>
    </row>
    <row r="661" spans="3:9" ht="21.6" customHeight="1">
      <c r="C661" s="219"/>
      <c r="I661" s="215"/>
    </row>
    <row r="662" spans="3:9" ht="21.6" customHeight="1">
      <c r="C662" s="219"/>
      <c r="I662" s="215"/>
    </row>
    <row r="663" spans="3:9" ht="21.6" customHeight="1">
      <c r="C663" s="219"/>
      <c r="I663" s="215"/>
    </row>
    <row r="664" spans="3:9" ht="21.6" customHeight="1">
      <c r="C664" s="219"/>
      <c r="I664" s="215"/>
    </row>
    <row r="665" spans="3:9" ht="21.6" customHeight="1">
      <c r="C665" s="219"/>
      <c r="I665" s="215"/>
    </row>
    <row r="666" spans="3:9" ht="21.6" customHeight="1">
      <c r="C666" s="219"/>
      <c r="I666" s="215"/>
    </row>
    <row r="667" spans="3:9" ht="21.6" customHeight="1">
      <c r="C667" s="219"/>
      <c r="I667" s="215"/>
    </row>
    <row r="668" spans="3:9" ht="21.6" customHeight="1">
      <c r="C668" s="219"/>
      <c r="I668" s="215"/>
    </row>
    <row r="669" spans="3:9" ht="21.6" customHeight="1">
      <c r="C669" s="219"/>
      <c r="I669" s="215"/>
    </row>
    <row r="670" spans="3:9" ht="21.6" customHeight="1">
      <c r="C670" s="219"/>
      <c r="I670" s="215"/>
    </row>
    <row r="671" spans="3:9" ht="21.6" customHeight="1">
      <c r="C671" s="219"/>
      <c r="I671" s="215"/>
    </row>
    <row r="672" spans="3:9" ht="21.6" customHeight="1">
      <c r="C672" s="219"/>
      <c r="I672" s="215"/>
    </row>
    <row r="673" spans="3:9" ht="21.6" customHeight="1">
      <c r="C673" s="219"/>
      <c r="I673" s="215"/>
    </row>
    <row r="674" spans="3:9" ht="21.6" customHeight="1">
      <c r="C674" s="219"/>
      <c r="I674" s="215"/>
    </row>
    <row r="675" spans="3:9" ht="21.6" customHeight="1">
      <c r="C675" s="219"/>
      <c r="I675" s="215"/>
    </row>
    <row r="676" spans="3:9" ht="21.6" customHeight="1">
      <c r="C676" s="219"/>
      <c r="I676" s="215"/>
    </row>
    <row r="677" spans="3:9" ht="21.6" customHeight="1">
      <c r="C677" s="219"/>
      <c r="I677" s="215"/>
    </row>
    <row r="678" spans="3:9" ht="21.6" customHeight="1">
      <c r="C678" s="219"/>
      <c r="I678" s="215"/>
    </row>
    <row r="679" spans="3:9" ht="21.6" customHeight="1">
      <c r="C679" s="219"/>
      <c r="I679" s="215"/>
    </row>
    <row r="680" spans="3:9" ht="21.6" customHeight="1">
      <c r="C680" s="219"/>
      <c r="I680" s="215"/>
    </row>
    <row r="681" spans="3:9" ht="21.6" customHeight="1">
      <c r="C681" s="219"/>
      <c r="I681" s="215"/>
    </row>
    <row r="682" spans="3:9" ht="21.6" customHeight="1">
      <c r="C682" s="219"/>
      <c r="I682" s="215"/>
    </row>
    <row r="683" spans="3:9" ht="21.6" customHeight="1">
      <c r="C683" s="219"/>
      <c r="I683" s="215"/>
    </row>
    <row r="684" spans="3:9" ht="21.6" customHeight="1">
      <c r="C684" s="219"/>
      <c r="I684" s="215"/>
    </row>
    <row r="685" spans="3:9" ht="21.6" customHeight="1">
      <c r="C685" s="219"/>
      <c r="I685" s="215"/>
    </row>
    <row r="686" spans="3:9" ht="21.6" customHeight="1">
      <c r="C686" s="219"/>
      <c r="I686" s="215"/>
    </row>
    <row r="687" spans="3:9" ht="21.6" customHeight="1">
      <c r="C687" s="219"/>
      <c r="I687" s="215"/>
    </row>
    <row r="688" spans="3:9" ht="21.6" customHeight="1">
      <c r="C688" s="219"/>
      <c r="I688" s="215"/>
    </row>
    <row r="689" spans="3:9" ht="21.6" customHeight="1">
      <c r="C689" s="219"/>
      <c r="I689" s="215"/>
    </row>
    <row r="690" spans="3:9" ht="21.6" customHeight="1">
      <c r="C690" s="219"/>
      <c r="I690" s="215"/>
    </row>
    <row r="691" spans="3:9" ht="21.6" customHeight="1">
      <c r="C691" s="219"/>
      <c r="I691" s="215"/>
    </row>
    <row r="692" spans="3:9" ht="21.6" customHeight="1">
      <c r="C692" s="219"/>
      <c r="I692" s="215"/>
    </row>
    <row r="693" spans="3:9" ht="21.6" customHeight="1">
      <c r="C693" s="219"/>
      <c r="I693" s="215"/>
    </row>
    <row r="694" spans="3:9" ht="21.6" customHeight="1">
      <c r="C694" s="219"/>
      <c r="I694" s="215"/>
    </row>
    <row r="695" spans="3:9" ht="21.6" customHeight="1">
      <c r="C695" s="219"/>
      <c r="I695" s="215"/>
    </row>
    <row r="696" spans="3:9" ht="21.6" customHeight="1">
      <c r="C696" s="219"/>
      <c r="I696" s="215"/>
    </row>
    <row r="697" spans="3:9" ht="21.6" customHeight="1">
      <c r="C697" s="219"/>
      <c r="I697" s="215"/>
    </row>
    <row r="698" spans="3:9" ht="21.6" customHeight="1">
      <c r="C698" s="219"/>
      <c r="I698" s="215"/>
    </row>
    <row r="699" spans="3:9" ht="21.6" customHeight="1">
      <c r="C699" s="219"/>
      <c r="I699" s="215"/>
    </row>
    <row r="700" spans="3:9" ht="21.6" customHeight="1">
      <c r="C700" s="219"/>
      <c r="I700" s="215"/>
    </row>
    <row r="701" spans="3:9" ht="21.6" customHeight="1">
      <c r="C701" s="219"/>
      <c r="I701" s="215"/>
    </row>
    <row r="702" spans="3:9" ht="21.6" customHeight="1">
      <c r="C702" s="219"/>
      <c r="I702" s="215"/>
    </row>
    <row r="703" spans="3:9" ht="21.6" customHeight="1">
      <c r="C703" s="219"/>
      <c r="I703" s="215"/>
    </row>
    <row r="704" spans="3:9" ht="21.6" customHeight="1">
      <c r="C704" s="219"/>
      <c r="I704" s="215"/>
    </row>
    <row r="705" spans="3:9" ht="21.6" customHeight="1">
      <c r="C705" s="219"/>
      <c r="I705" s="215"/>
    </row>
    <row r="706" spans="3:9" ht="21.6" customHeight="1">
      <c r="C706" s="219"/>
      <c r="I706" s="215"/>
    </row>
    <row r="707" spans="3:9" ht="21.6" customHeight="1">
      <c r="C707" s="219"/>
      <c r="I707" s="215"/>
    </row>
    <row r="708" spans="3:9" ht="21.6" customHeight="1">
      <c r="C708" s="219"/>
      <c r="I708" s="215"/>
    </row>
    <row r="709" spans="3:9" ht="21.6" customHeight="1">
      <c r="C709" s="219"/>
      <c r="I709" s="215"/>
    </row>
    <row r="710" spans="3:9" ht="21.6" customHeight="1">
      <c r="C710" s="219"/>
      <c r="I710" s="215"/>
    </row>
    <row r="711" spans="3:9" ht="21.6" customHeight="1">
      <c r="C711" s="219"/>
      <c r="I711" s="215"/>
    </row>
    <row r="712" spans="3:9" ht="21.6" customHeight="1">
      <c r="C712" s="219"/>
      <c r="I712" s="215"/>
    </row>
    <row r="713" spans="3:9" ht="21.6" customHeight="1">
      <c r="C713" s="219"/>
      <c r="I713" s="215"/>
    </row>
    <row r="714" spans="3:9" ht="21.6" customHeight="1">
      <c r="C714" s="219"/>
      <c r="I714" s="215"/>
    </row>
    <row r="715" spans="3:9" ht="21.6" customHeight="1">
      <c r="C715" s="219"/>
      <c r="I715" s="215"/>
    </row>
    <row r="716" spans="3:9" ht="21.6" customHeight="1">
      <c r="C716" s="219"/>
      <c r="I716" s="215"/>
    </row>
    <row r="717" spans="3:9" ht="21.6" customHeight="1">
      <c r="C717" s="219"/>
      <c r="I717" s="215"/>
    </row>
    <row r="718" spans="3:9" ht="21.6" customHeight="1">
      <c r="C718" s="219"/>
      <c r="I718" s="215"/>
    </row>
    <row r="719" spans="3:9" ht="21.6" customHeight="1">
      <c r="C719" s="219"/>
      <c r="I719" s="215"/>
    </row>
    <row r="720" spans="3:9" ht="21.6" customHeight="1">
      <c r="C720" s="219"/>
      <c r="I720" s="215"/>
    </row>
    <row r="721" spans="3:9" ht="21.6" customHeight="1">
      <c r="C721" s="219"/>
      <c r="I721" s="215"/>
    </row>
    <row r="722" spans="3:9" ht="21.6" customHeight="1">
      <c r="C722" s="219"/>
      <c r="I722" s="215"/>
    </row>
    <row r="723" spans="3:9" ht="21.6" customHeight="1">
      <c r="C723" s="219"/>
      <c r="I723" s="215"/>
    </row>
    <row r="724" spans="3:9" ht="21.6" customHeight="1">
      <c r="C724" s="219"/>
      <c r="I724" s="215"/>
    </row>
    <row r="725" spans="3:9" ht="21.6" customHeight="1">
      <c r="C725" s="219"/>
      <c r="I725" s="215"/>
    </row>
    <row r="726" spans="3:9" ht="21.6" customHeight="1">
      <c r="C726" s="219"/>
      <c r="I726" s="215"/>
    </row>
    <row r="727" spans="3:9" ht="21.6" customHeight="1">
      <c r="C727" s="219"/>
      <c r="I727" s="215"/>
    </row>
    <row r="728" spans="3:9" ht="21.6" customHeight="1">
      <c r="C728" s="219"/>
      <c r="I728" s="215"/>
    </row>
    <row r="729" spans="3:9" ht="21.6" customHeight="1">
      <c r="C729" s="219"/>
      <c r="I729" s="215"/>
    </row>
    <row r="730" spans="3:9" ht="21.6" customHeight="1">
      <c r="C730" s="219"/>
      <c r="I730" s="215"/>
    </row>
    <row r="731" spans="3:9" ht="21.6" customHeight="1">
      <c r="C731" s="219"/>
      <c r="I731" s="215"/>
    </row>
    <row r="732" spans="3:9" ht="21.6" customHeight="1">
      <c r="C732" s="219"/>
      <c r="I732" s="215"/>
    </row>
    <row r="733" spans="3:9" ht="21.6" customHeight="1">
      <c r="C733" s="219"/>
      <c r="I733" s="215"/>
    </row>
    <row r="734" spans="3:9" ht="21.6" customHeight="1">
      <c r="C734" s="219"/>
      <c r="I734" s="215"/>
    </row>
    <row r="735" spans="3:9" ht="21.6" customHeight="1">
      <c r="C735" s="219"/>
      <c r="I735" s="215"/>
    </row>
    <row r="736" spans="3:9" ht="21.6" customHeight="1">
      <c r="C736" s="219"/>
      <c r="I736" s="215"/>
    </row>
    <row r="737" spans="3:9" ht="21.6" customHeight="1">
      <c r="C737" s="219"/>
      <c r="I737" s="215"/>
    </row>
    <row r="738" spans="3:9" ht="21.6" customHeight="1">
      <c r="C738" s="219"/>
      <c r="I738" s="215"/>
    </row>
    <row r="739" spans="3:9" ht="21.6" customHeight="1">
      <c r="C739" s="219"/>
      <c r="I739" s="215"/>
    </row>
    <row r="740" spans="3:9" ht="21.6" customHeight="1">
      <c r="C740" s="219"/>
      <c r="I740" s="215"/>
    </row>
    <row r="741" spans="3:9" ht="21.6" customHeight="1">
      <c r="C741" s="219"/>
      <c r="I741" s="215"/>
    </row>
    <row r="742" spans="3:9" ht="21.6" customHeight="1">
      <c r="C742" s="219"/>
      <c r="I742" s="215"/>
    </row>
    <row r="743" spans="3:9" ht="21.6" customHeight="1">
      <c r="C743" s="219"/>
      <c r="I743" s="215"/>
    </row>
    <row r="744" spans="3:9" ht="21.6" customHeight="1">
      <c r="C744" s="219"/>
      <c r="I744" s="215"/>
    </row>
    <row r="745" spans="3:9" ht="21.6" customHeight="1">
      <c r="C745" s="219"/>
      <c r="I745" s="215"/>
    </row>
    <row r="746" spans="3:9" ht="21.6" customHeight="1">
      <c r="C746" s="219"/>
      <c r="I746" s="215"/>
    </row>
    <row r="747" spans="3:9" ht="21.6" customHeight="1">
      <c r="C747" s="219"/>
      <c r="I747" s="215"/>
    </row>
    <row r="748" spans="3:9" ht="21.6" customHeight="1">
      <c r="C748" s="219"/>
      <c r="I748" s="215"/>
    </row>
    <row r="749" spans="3:9" ht="21.6" customHeight="1">
      <c r="C749" s="219"/>
      <c r="I749" s="215"/>
    </row>
    <row r="750" spans="3:9" ht="21.6" customHeight="1">
      <c r="C750" s="219"/>
      <c r="I750" s="215"/>
    </row>
    <row r="751" spans="3:9" ht="21.6" customHeight="1">
      <c r="C751" s="219"/>
      <c r="I751" s="215"/>
    </row>
    <row r="752" spans="3:9" ht="21.6" customHeight="1">
      <c r="C752" s="219"/>
      <c r="I752" s="215"/>
    </row>
    <row r="753" spans="3:9" ht="21.6" customHeight="1">
      <c r="C753" s="219"/>
      <c r="I753" s="215"/>
    </row>
    <row r="754" spans="3:9" ht="21.6" customHeight="1">
      <c r="C754" s="219"/>
      <c r="I754" s="215"/>
    </row>
    <row r="755" spans="3:9" ht="21.6" customHeight="1">
      <c r="C755" s="219"/>
      <c r="I755" s="215"/>
    </row>
    <row r="756" spans="3:9" ht="21.6" customHeight="1">
      <c r="C756" s="219"/>
      <c r="I756" s="215"/>
    </row>
    <row r="757" spans="3:9" ht="21.6" customHeight="1">
      <c r="C757" s="219"/>
      <c r="I757" s="215"/>
    </row>
    <row r="758" spans="3:9" ht="21.6" customHeight="1">
      <c r="C758" s="219"/>
      <c r="I758" s="215"/>
    </row>
    <row r="759" spans="3:9" ht="21.6" customHeight="1">
      <c r="C759" s="219"/>
      <c r="I759" s="215"/>
    </row>
    <row r="760" spans="3:9" ht="21.6" customHeight="1">
      <c r="C760" s="219"/>
      <c r="I760" s="215"/>
    </row>
    <row r="761" spans="3:9" ht="21.6" customHeight="1">
      <c r="C761" s="219"/>
      <c r="I761" s="215"/>
    </row>
    <row r="762" spans="3:9" ht="21.6" customHeight="1">
      <c r="C762" s="219"/>
      <c r="I762" s="215"/>
    </row>
    <row r="763" spans="3:9" ht="21.6" customHeight="1">
      <c r="C763" s="219"/>
      <c r="I763" s="215"/>
    </row>
    <row r="764" spans="3:9" ht="21.6" customHeight="1">
      <c r="C764" s="219"/>
      <c r="I764" s="215"/>
    </row>
    <row r="765" spans="3:9" ht="21.6" customHeight="1">
      <c r="C765" s="219"/>
      <c r="I765" s="215"/>
    </row>
    <row r="766" spans="3:9" ht="21.6" customHeight="1">
      <c r="C766" s="219"/>
      <c r="I766" s="215"/>
    </row>
    <row r="767" spans="3:9" ht="21.6" customHeight="1">
      <c r="C767" s="219"/>
      <c r="I767" s="215"/>
    </row>
    <row r="768" spans="3:9" ht="21.6" customHeight="1">
      <c r="C768" s="219"/>
      <c r="I768" s="215"/>
    </row>
    <row r="769" spans="3:9" ht="21.6" customHeight="1">
      <c r="C769" s="219"/>
      <c r="I769" s="215"/>
    </row>
    <row r="770" spans="3:9" ht="21.6" customHeight="1">
      <c r="C770" s="219"/>
      <c r="I770" s="215"/>
    </row>
    <row r="771" spans="3:9" ht="21.6" customHeight="1">
      <c r="C771" s="219"/>
      <c r="I771" s="215"/>
    </row>
    <row r="772" spans="3:9" ht="21.6" customHeight="1">
      <c r="C772" s="219"/>
      <c r="I772" s="215"/>
    </row>
    <row r="773" spans="3:9" ht="21.6" customHeight="1">
      <c r="C773" s="219"/>
      <c r="I773" s="215"/>
    </row>
    <row r="774" spans="3:9" ht="21.6" customHeight="1">
      <c r="C774" s="219"/>
      <c r="I774" s="215"/>
    </row>
    <row r="775" spans="3:9" ht="21.6" customHeight="1">
      <c r="C775" s="219"/>
      <c r="I775" s="215"/>
    </row>
    <row r="776" spans="3:9" ht="21.6" customHeight="1">
      <c r="C776" s="219"/>
      <c r="I776" s="215"/>
    </row>
    <row r="777" spans="3:9" ht="21.6" customHeight="1">
      <c r="C777" s="219"/>
      <c r="I777" s="215"/>
    </row>
    <row r="778" spans="3:9" ht="21.6" customHeight="1">
      <c r="C778" s="219"/>
      <c r="I778" s="215"/>
    </row>
    <row r="779" spans="3:9" ht="21.6" customHeight="1">
      <c r="C779" s="219"/>
      <c r="I779" s="215"/>
    </row>
    <row r="780" spans="3:9" ht="21.6" customHeight="1">
      <c r="C780" s="219"/>
      <c r="I780" s="215"/>
    </row>
    <row r="781" spans="3:9" ht="21.6" customHeight="1">
      <c r="C781" s="219"/>
      <c r="I781" s="215"/>
    </row>
    <row r="782" spans="3:9" ht="21.6" customHeight="1">
      <c r="C782" s="219"/>
      <c r="I782" s="215"/>
    </row>
    <row r="783" spans="3:9" ht="21.6" customHeight="1">
      <c r="C783" s="219"/>
      <c r="I783" s="215"/>
    </row>
    <row r="784" spans="3:9" ht="21.6" customHeight="1">
      <c r="C784" s="219"/>
      <c r="I784" s="215"/>
    </row>
    <row r="785" spans="3:9" ht="21.6" customHeight="1">
      <c r="C785" s="219"/>
      <c r="I785" s="215"/>
    </row>
    <row r="786" spans="3:9" ht="21.6" customHeight="1">
      <c r="C786" s="219"/>
      <c r="I786" s="215"/>
    </row>
    <row r="787" spans="3:9" ht="21.6" customHeight="1">
      <c r="C787" s="219"/>
      <c r="I787" s="215"/>
    </row>
    <row r="788" spans="3:9" ht="21.6" customHeight="1">
      <c r="C788" s="219"/>
      <c r="I788" s="215"/>
    </row>
    <row r="789" spans="3:9" ht="21.6" customHeight="1">
      <c r="C789" s="219"/>
      <c r="I789" s="215"/>
    </row>
    <row r="790" spans="3:9" ht="21.6" customHeight="1">
      <c r="C790" s="219"/>
      <c r="I790" s="215"/>
    </row>
    <row r="791" spans="3:9" ht="21.6" customHeight="1">
      <c r="C791" s="219"/>
      <c r="I791" s="215"/>
    </row>
    <row r="792" spans="3:9" ht="21.6" customHeight="1">
      <c r="C792" s="219"/>
      <c r="I792" s="215"/>
    </row>
    <row r="793" spans="3:9" ht="21.6" customHeight="1">
      <c r="C793" s="219"/>
      <c r="I793" s="215"/>
    </row>
    <row r="794" spans="3:9" ht="21.6" customHeight="1">
      <c r="C794" s="219"/>
      <c r="I794" s="215"/>
    </row>
    <row r="795" spans="3:9" ht="21.6" customHeight="1">
      <c r="C795" s="219"/>
      <c r="I795" s="215"/>
    </row>
    <row r="796" spans="3:9" ht="21.6" customHeight="1">
      <c r="C796" s="219"/>
      <c r="I796" s="215"/>
    </row>
    <row r="797" spans="3:9" ht="21.6" customHeight="1">
      <c r="C797" s="219"/>
      <c r="I797" s="215"/>
    </row>
    <row r="798" spans="3:9" ht="21.6" customHeight="1">
      <c r="C798" s="219"/>
      <c r="I798" s="215"/>
    </row>
    <row r="799" spans="3:9" ht="21.6" customHeight="1">
      <c r="C799" s="219"/>
      <c r="I799" s="215"/>
    </row>
    <row r="800" spans="3:9" ht="21.6" customHeight="1">
      <c r="C800" s="219"/>
      <c r="I800" s="215"/>
    </row>
    <row r="801" spans="3:9" ht="21.6" customHeight="1">
      <c r="C801" s="219"/>
      <c r="I801" s="215"/>
    </row>
    <row r="802" spans="3:9" ht="21.6" customHeight="1">
      <c r="C802" s="219"/>
      <c r="I802" s="215"/>
    </row>
    <row r="803" spans="3:9" ht="21.6" customHeight="1">
      <c r="C803" s="219"/>
      <c r="I803" s="215"/>
    </row>
    <row r="804" spans="3:9" ht="21.6" customHeight="1">
      <c r="C804" s="219"/>
      <c r="I804" s="215"/>
    </row>
    <row r="805" spans="3:9" ht="21.6" customHeight="1">
      <c r="C805" s="219"/>
      <c r="I805" s="215"/>
    </row>
    <row r="806" spans="3:9" ht="21.6" customHeight="1">
      <c r="C806" s="219"/>
      <c r="I806" s="215"/>
    </row>
    <row r="807" spans="3:9" ht="21.6" customHeight="1">
      <c r="C807" s="219"/>
      <c r="I807" s="215"/>
    </row>
    <row r="808" spans="3:9" ht="21.6" customHeight="1">
      <c r="C808" s="219"/>
      <c r="I808" s="215"/>
    </row>
    <row r="809" spans="3:9" ht="21.6" customHeight="1">
      <c r="C809" s="219"/>
      <c r="I809" s="215"/>
    </row>
    <row r="810" spans="3:9" ht="21.6" customHeight="1">
      <c r="C810" s="219"/>
      <c r="I810" s="215"/>
    </row>
    <row r="811" spans="3:9" ht="21.6" customHeight="1">
      <c r="C811" s="219"/>
      <c r="I811" s="215"/>
    </row>
    <row r="812" spans="3:9" ht="21.6" customHeight="1">
      <c r="C812" s="219"/>
      <c r="I812" s="215"/>
    </row>
    <row r="813" spans="3:9" ht="21.6" customHeight="1">
      <c r="C813" s="219"/>
      <c r="I813" s="215"/>
    </row>
    <row r="814" spans="3:9" ht="21.6" customHeight="1">
      <c r="C814" s="219"/>
      <c r="I814" s="215"/>
    </row>
    <row r="815" spans="3:9" ht="21.6" customHeight="1">
      <c r="C815" s="219"/>
      <c r="I815" s="215"/>
    </row>
    <row r="816" spans="3:9" ht="21.6" customHeight="1">
      <c r="C816" s="219"/>
      <c r="I816" s="215"/>
    </row>
    <row r="817" spans="3:9" ht="21.6" customHeight="1">
      <c r="C817" s="219"/>
      <c r="I817" s="215"/>
    </row>
    <row r="818" spans="3:9" ht="21.6" customHeight="1">
      <c r="C818" s="219"/>
      <c r="I818" s="215"/>
    </row>
    <row r="819" spans="3:9">
      <c r="C819" s="219"/>
      <c r="I819" s="215"/>
    </row>
    <row r="820" spans="3:9">
      <c r="C820" s="219"/>
      <c r="I820" s="215"/>
    </row>
    <row r="821" spans="3:9">
      <c r="C821" s="219"/>
      <c r="I821" s="215"/>
    </row>
    <row r="822" spans="3:9">
      <c r="C822" s="219"/>
      <c r="I822" s="215"/>
    </row>
    <row r="823" spans="3:9">
      <c r="C823" s="219"/>
      <c r="I823" s="215"/>
    </row>
    <row r="824" spans="3:9">
      <c r="C824" s="219"/>
      <c r="I824" s="215"/>
    </row>
    <row r="825" spans="3:9">
      <c r="C825" s="219"/>
      <c r="I825" s="215"/>
    </row>
    <row r="826" spans="3:9">
      <c r="C826" s="219"/>
      <c r="I826" s="215"/>
    </row>
    <row r="827" spans="3:9">
      <c r="C827" s="219"/>
      <c r="I827" s="215"/>
    </row>
    <row r="828" spans="3:9">
      <c r="C828" s="219"/>
      <c r="I828" s="215"/>
    </row>
    <row r="829" spans="3:9">
      <c r="C829" s="219"/>
      <c r="I829" s="215"/>
    </row>
    <row r="830" spans="3:9">
      <c r="C830" s="219"/>
      <c r="I830" s="215"/>
    </row>
    <row r="831" spans="3:9">
      <c r="C831" s="219"/>
      <c r="I831" s="215"/>
    </row>
    <row r="832" spans="3:9">
      <c r="C832" s="219"/>
      <c r="I832" s="215"/>
    </row>
    <row r="833" spans="3:9">
      <c r="C833" s="219"/>
      <c r="I833" s="215"/>
    </row>
    <row r="834" spans="3:9">
      <c r="C834" s="219"/>
      <c r="I834" s="215"/>
    </row>
    <row r="835" spans="3:9">
      <c r="C835" s="219"/>
      <c r="I835" s="215"/>
    </row>
    <row r="836" spans="3:9">
      <c r="C836" s="219"/>
      <c r="I836" s="215"/>
    </row>
    <row r="837" spans="3:9">
      <c r="C837" s="219"/>
      <c r="I837" s="215"/>
    </row>
    <row r="838" spans="3:9">
      <c r="C838" s="219"/>
      <c r="I838" s="215"/>
    </row>
    <row r="839" spans="3:9">
      <c r="C839" s="219"/>
      <c r="I839" s="215"/>
    </row>
    <row r="840" spans="3:9">
      <c r="C840" s="219"/>
      <c r="I840" s="215"/>
    </row>
    <row r="841" spans="3:9">
      <c r="C841" s="219"/>
      <c r="I841" s="215"/>
    </row>
    <row r="842" spans="3:9">
      <c r="C842" s="219"/>
      <c r="I842" s="215"/>
    </row>
    <row r="843" spans="3:9">
      <c r="C843" s="219"/>
      <c r="I843" s="215"/>
    </row>
    <row r="844" spans="3:9">
      <c r="C844" s="219"/>
      <c r="I844" s="215"/>
    </row>
    <row r="845" spans="3:9">
      <c r="C845" s="219"/>
      <c r="I845" s="215"/>
    </row>
    <row r="846" spans="3:9">
      <c r="C846" s="219"/>
      <c r="I846" s="215"/>
    </row>
    <row r="847" spans="3:9">
      <c r="C847" s="219"/>
      <c r="I847" s="215"/>
    </row>
    <row r="848" spans="3:9">
      <c r="C848" s="219"/>
      <c r="I848" s="215"/>
    </row>
    <row r="849" spans="3:9">
      <c r="C849" s="219"/>
      <c r="I849" s="215"/>
    </row>
    <row r="850" spans="3:9">
      <c r="C850" s="219"/>
      <c r="I850" s="215"/>
    </row>
    <row r="851" spans="3:9">
      <c r="C851" s="219"/>
      <c r="I851" s="215"/>
    </row>
    <row r="852" spans="3:9">
      <c r="C852" s="219"/>
      <c r="I852" s="215"/>
    </row>
    <row r="853" spans="3:9">
      <c r="C853" s="219"/>
      <c r="I853" s="215"/>
    </row>
    <row r="854" spans="3:9">
      <c r="C854" s="219"/>
      <c r="I854" s="215"/>
    </row>
    <row r="855" spans="3:9">
      <c r="C855" s="219"/>
      <c r="I855" s="215"/>
    </row>
    <row r="856" spans="3:9">
      <c r="C856" s="219"/>
      <c r="I856" s="215"/>
    </row>
    <row r="857" spans="3:9">
      <c r="C857" s="219"/>
      <c r="I857" s="215"/>
    </row>
    <row r="858" spans="3:9">
      <c r="C858" s="219"/>
      <c r="I858" s="215"/>
    </row>
    <row r="859" spans="3:9">
      <c r="C859" s="219"/>
      <c r="I859" s="215"/>
    </row>
    <row r="860" spans="3:9">
      <c r="C860" s="219"/>
      <c r="I860" s="215"/>
    </row>
    <row r="861" spans="3:9">
      <c r="C861" s="219"/>
      <c r="I861" s="215"/>
    </row>
    <row r="862" spans="3:9">
      <c r="I862" s="215"/>
    </row>
    <row r="863" spans="3:9">
      <c r="I863" s="215"/>
    </row>
    <row r="864" spans="3:9">
      <c r="I864" s="215"/>
    </row>
    <row r="865" spans="9:9">
      <c r="I865" s="215"/>
    </row>
    <row r="866" spans="9:9">
      <c r="I866" s="215"/>
    </row>
    <row r="867" spans="9:9">
      <c r="I867" s="215"/>
    </row>
    <row r="868" spans="9:9">
      <c r="I868" s="215"/>
    </row>
    <row r="869" spans="9:9">
      <c r="I869" s="215"/>
    </row>
    <row r="870" spans="9:9">
      <c r="I870" s="215"/>
    </row>
    <row r="871" spans="9:9">
      <c r="I871" s="215"/>
    </row>
    <row r="872" spans="9:9">
      <c r="I872" s="215"/>
    </row>
    <row r="873" spans="9:9">
      <c r="I873" s="215"/>
    </row>
    <row r="874" spans="9:9">
      <c r="I874" s="215"/>
    </row>
    <row r="875" spans="9:9">
      <c r="I875" s="215"/>
    </row>
    <row r="876" spans="9:9">
      <c r="I876" s="215"/>
    </row>
    <row r="877" spans="9:9">
      <c r="I877" s="215"/>
    </row>
    <row r="878" spans="9:9">
      <c r="I878" s="215"/>
    </row>
    <row r="879" spans="9:9">
      <c r="I879" s="215"/>
    </row>
    <row r="880" spans="9:9">
      <c r="I880" s="215"/>
    </row>
    <row r="881" spans="9:9">
      <c r="I881" s="215"/>
    </row>
    <row r="882" spans="9:9">
      <c r="I882" s="215"/>
    </row>
    <row r="883" spans="9:9">
      <c r="I883" s="215"/>
    </row>
    <row r="884" spans="9:9">
      <c r="I884" s="215"/>
    </row>
    <row r="885" spans="9:9">
      <c r="I885" s="215"/>
    </row>
    <row r="886" spans="9:9">
      <c r="I886" s="215"/>
    </row>
    <row r="887" spans="9:9">
      <c r="I887" s="215"/>
    </row>
    <row r="888" spans="9:9">
      <c r="I888" s="215"/>
    </row>
    <row r="889" spans="9:9">
      <c r="I889" s="215"/>
    </row>
    <row r="890" spans="9:9">
      <c r="I890" s="215"/>
    </row>
    <row r="891" spans="9:9">
      <c r="I891" s="215"/>
    </row>
    <row r="892" spans="9:9">
      <c r="I892" s="215"/>
    </row>
    <row r="893" spans="9:9">
      <c r="I893" s="215"/>
    </row>
    <row r="894" spans="9:9">
      <c r="I894" s="215"/>
    </row>
    <row r="895" spans="9:9">
      <c r="I895" s="215"/>
    </row>
    <row r="896" spans="9:9">
      <c r="I896" s="215"/>
    </row>
    <row r="897" spans="9:9">
      <c r="I897" s="215"/>
    </row>
    <row r="898" spans="9:9">
      <c r="I898" s="215"/>
    </row>
    <row r="899" spans="9:9">
      <c r="I899" s="215"/>
    </row>
    <row r="900" spans="9:9">
      <c r="I900" s="215"/>
    </row>
    <row r="901" spans="9:9">
      <c r="I901" s="215"/>
    </row>
    <row r="902" spans="9:9">
      <c r="I902" s="215"/>
    </row>
    <row r="903" spans="9:9">
      <c r="I903" s="215"/>
    </row>
    <row r="904" spans="9:9">
      <c r="I904" s="215"/>
    </row>
  </sheetData>
  <pageMargins left="0.59055118110236227" right="0.11811023622047245" top="0.51181102362204722" bottom="0.98425196850393704" header="0.31496062992125984" footer="0.31496062992125984"/>
  <pageSetup paperSize="9" scale="60" orientation="portrait" horizontalDpi="300" verticalDpi="300" r:id="rId1"/>
  <headerFooter>
    <oddFooter>&amp;L&amp;G&amp;CLuciano Clebert Scaburi
 Engenheira Civil 
CREA RN170072976-4&amp;R&amp;P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view="pageBreakPreview" zoomScaleNormal="100" zoomScaleSheetLayoutView="100" workbookViewId="0">
      <selection activeCell="H2" sqref="H2"/>
    </sheetView>
  </sheetViews>
  <sheetFormatPr defaultRowHeight="20.85" customHeight="1"/>
  <cols>
    <col min="1" max="1" width="8.28515625" customWidth="1"/>
    <col min="2" max="2" width="16.140625" customWidth="1"/>
    <col min="3" max="3" width="4" customWidth="1"/>
    <col min="4" max="4" width="18.85546875" customWidth="1"/>
    <col min="5" max="5" width="18.28515625" customWidth="1"/>
    <col min="6" max="6" width="12.7109375" customWidth="1"/>
    <col min="7" max="7" width="10.28515625" customWidth="1"/>
    <col min="8" max="8" width="21.7109375" customWidth="1"/>
    <col min="11" max="11" width="11.7109375" bestFit="1" customWidth="1"/>
    <col min="12" max="12" width="12.5703125" bestFit="1" customWidth="1"/>
    <col min="13" max="13" width="9.5703125" bestFit="1" customWidth="1"/>
  </cols>
  <sheetData>
    <row r="1" spans="1:13" ht="20.85" customHeight="1">
      <c r="A1" s="717" t="str">
        <f>Orçamento!A1</f>
        <v>ORÇAMENTO COMPLETO - POLICLÍNICA</v>
      </c>
      <c r="B1" s="717"/>
      <c r="C1" s="717"/>
      <c r="D1" s="717"/>
      <c r="E1" s="717"/>
      <c r="F1" s="717"/>
      <c r="G1" s="717"/>
      <c r="H1" s="717"/>
    </row>
    <row r="2" spans="1:13" ht="20.85" customHeight="1">
      <c r="A2" s="720" t="s">
        <v>1387</v>
      </c>
      <c r="B2" s="721"/>
      <c r="C2" s="721"/>
      <c r="D2" s="721"/>
      <c r="E2" s="431" t="s">
        <v>10</v>
      </c>
      <c r="F2" s="224">
        <f>Orçamento!$G$3</f>
        <v>0</v>
      </c>
      <c r="G2" s="427" t="s">
        <v>12</v>
      </c>
      <c r="H2" s="227">
        <f>Orçamento!J3</f>
        <v>43991</v>
      </c>
    </row>
    <row r="3" spans="1:13" ht="20.85" customHeight="1">
      <c r="A3" s="429" t="str">
        <f>Orçamento!$A$4</f>
        <v>Obra:</v>
      </c>
      <c r="B3" s="722" t="str">
        <f>Orçamento!$B$4</f>
        <v>Construção da Policlínica</v>
      </c>
      <c r="C3" s="722"/>
      <c r="D3" s="722"/>
      <c r="E3" s="427" t="s">
        <v>11</v>
      </c>
      <c r="F3" s="224">
        <f>Orçamento!$G$4</f>
        <v>0</v>
      </c>
      <c r="G3" s="427" t="s">
        <v>13</v>
      </c>
      <c r="H3" s="225">
        <f>'BDI - Serviços'!G25</f>
        <v>0.24940000000000001</v>
      </c>
    </row>
    <row r="4" spans="1:13" ht="20.85" customHeight="1">
      <c r="A4" s="430" t="str">
        <f>Orçamento!$A$5</f>
        <v>Local:</v>
      </c>
      <c r="B4" s="69" t="str">
        <f>Orçamento!$B$5</f>
        <v>Rua das Turmalinas (Rua C), lotes 47/48/49, quadra 08, Loteamento Industrial.</v>
      </c>
      <c r="C4" s="69"/>
      <c r="D4" s="422"/>
      <c r="E4" s="422"/>
      <c r="F4" s="329"/>
      <c r="G4" s="713" t="s">
        <v>14</v>
      </c>
      <c r="H4" s="719" t="str">
        <f>Orçamento!$H$6</f>
        <v>SINAPI - MAR/2020 - DESONERADO</v>
      </c>
    </row>
    <row r="5" spans="1:13" ht="20.85" customHeight="1">
      <c r="A5" s="429" t="str">
        <f>Orçamento!$A$6</f>
        <v xml:space="preserve">Área: </v>
      </c>
      <c r="B5" s="716">
        <f>Orçamento!$B$6</f>
        <v>1116.78</v>
      </c>
      <c r="C5" s="716"/>
      <c r="D5" s="716"/>
      <c r="E5" s="716"/>
      <c r="F5" s="716"/>
      <c r="G5" s="713"/>
      <c r="H5" s="719"/>
    </row>
    <row r="6" spans="1:13" ht="20.85" customHeight="1">
      <c r="A6" s="711" t="str">
        <f>Orçamento!$A$7</f>
        <v xml:space="preserve">Responsável Técnico: </v>
      </c>
      <c r="B6" s="712"/>
      <c r="C6" s="714" t="str">
        <f>Orçamento!$C$7</f>
        <v>Luciano Clebert Scaburi - CREA  RN170072976-4</v>
      </c>
      <c r="D6" s="714"/>
      <c r="E6" s="714"/>
      <c r="F6" s="714"/>
      <c r="G6" s="714"/>
      <c r="H6" s="715"/>
    </row>
    <row r="7" spans="1:13" ht="20.85" customHeight="1">
      <c r="A7" s="434"/>
      <c r="B7" s="435"/>
      <c r="C7" s="435" t="str">
        <f>Orçamento!$E$7</f>
        <v>Arredondamentos: Opções → Avançado → Fórmulas → "Definir Precisão Conforme Exibido"</v>
      </c>
      <c r="D7" s="435"/>
      <c r="E7" s="435"/>
      <c r="F7" s="435"/>
      <c r="G7" s="435"/>
      <c r="H7" s="436"/>
    </row>
    <row r="8" spans="1:13" ht="20.85" customHeight="1">
      <c r="A8" s="324" t="s">
        <v>45</v>
      </c>
      <c r="B8" s="718" t="s">
        <v>46</v>
      </c>
      <c r="C8" s="718"/>
      <c r="D8" s="718"/>
      <c r="E8" s="718"/>
      <c r="F8" s="718" t="s">
        <v>47</v>
      </c>
      <c r="G8" s="718"/>
      <c r="H8" s="324" t="s">
        <v>48</v>
      </c>
    </row>
    <row r="9" spans="1:13" ht="20.85" customHeight="1">
      <c r="A9" s="105" t="str">
        <f>Orçamento!C11</f>
        <v>1.0</v>
      </c>
      <c r="B9" s="710" t="str">
        <f>Orçamento!D11</f>
        <v>SERVIÇOS PRELIMINARES</v>
      </c>
      <c r="C9" s="710"/>
      <c r="D9" s="710"/>
      <c r="E9" s="710"/>
      <c r="F9" s="709">
        <f>Orçamento!$J$21</f>
        <v>93260.86</v>
      </c>
      <c r="G9" s="709"/>
      <c r="H9" s="584">
        <f t="shared" ref="H9:H29" si="0">F9/$F$30</f>
        <v>3.1710000000000002E-2</v>
      </c>
      <c r="J9" s="247"/>
    </row>
    <row r="10" spans="1:13" ht="20.85" customHeight="1">
      <c r="A10" s="105" t="str">
        <f>Orçamento!C22</f>
        <v>2.0</v>
      </c>
      <c r="B10" s="710" t="str">
        <f>Orçamento!D22</f>
        <v xml:space="preserve">TERRAPLENAGEM E MOVIMENTO DE TERRA </v>
      </c>
      <c r="C10" s="710"/>
      <c r="D10" s="710"/>
      <c r="E10" s="710"/>
      <c r="F10" s="709">
        <f>Orçamento!$J$32</f>
        <v>47034.77</v>
      </c>
      <c r="G10" s="709"/>
      <c r="H10" s="584">
        <f t="shared" si="0"/>
        <v>1.5990000000000001E-2</v>
      </c>
    </row>
    <row r="11" spans="1:13" ht="20.85" customHeight="1">
      <c r="A11" s="105" t="str">
        <f>Orçamento!$C$33</f>
        <v>3.0</v>
      </c>
      <c r="B11" s="710" t="str">
        <f>Orçamento!$D$33</f>
        <v>INFRA ESTRUTURA</v>
      </c>
      <c r="C11" s="710"/>
      <c r="D11" s="710"/>
      <c r="E11" s="710"/>
      <c r="F11" s="709">
        <f>Orçamento!$J$54</f>
        <v>205179.99</v>
      </c>
      <c r="G11" s="709"/>
      <c r="H11" s="584">
        <f t="shared" si="0"/>
        <v>6.9769999999999999E-2</v>
      </c>
    </row>
    <row r="12" spans="1:13" ht="20.85" customHeight="1">
      <c r="A12" s="105" t="str">
        <f>Orçamento!$C$55</f>
        <v>4.0</v>
      </c>
      <c r="B12" s="710" t="str">
        <f>Orçamento!$D$55</f>
        <v>SUPRA ESTRUTURA</v>
      </c>
      <c r="C12" s="710"/>
      <c r="D12" s="710"/>
      <c r="E12" s="710"/>
      <c r="F12" s="709">
        <f>Orçamento!$J$80</f>
        <v>335839.64</v>
      </c>
      <c r="G12" s="709"/>
      <c r="H12" s="584">
        <f t="shared" si="0"/>
        <v>0.11421000000000001</v>
      </c>
    </row>
    <row r="13" spans="1:13" ht="20.85" customHeight="1">
      <c r="A13" s="105" t="str">
        <f>Orçamento!C81</f>
        <v>5.0</v>
      </c>
      <c r="B13" s="710" t="str">
        <f>Orçamento!D81</f>
        <v>IMPERMEABILIZAÇÃO E TRATAMENTOS</v>
      </c>
      <c r="C13" s="710"/>
      <c r="D13" s="710"/>
      <c r="E13" s="710"/>
      <c r="F13" s="709">
        <f>Orçamento!$J$83</f>
        <v>7041.78</v>
      </c>
      <c r="G13" s="709"/>
      <c r="H13" s="584">
        <f t="shared" si="0"/>
        <v>2.3900000000000002E-3</v>
      </c>
    </row>
    <row r="14" spans="1:13" ht="20.85" customHeight="1">
      <c r="A14" s="105" t="str">
        <f>Orçamento!C84</f>
        <v>6.0</v>
      </c>
      <c r="B14" s="710" t="str">
        <f>Orçamento!D84</f>
        <v>ALVENARIAS E VEDAÇÕES</v>
      </c>
      <c r="C14" s="710"/>
      <c r="D14" s="710"/>
      <c r="E14" s="710"/>
      <c r="F14" s="709">
        <f>Orçamento!$J$88</f>
        <v>145557.74</v>
      </c>
      <c r="G14" s="709"/>
      <c r="H14" s="584">
        <f t="shared" si="0"/>
        <v>4.9500000000000002E-2</v>
      </c>
    </row>
    <row r="15" spans="1:13" ht="20.85" customHeight="1">
      <c r="A15" s="105" t="str">
        <f>Orçamento!C89</f>
        <v>7.0</v>
      </c>
      <c r="B15" s="710" t="str">
        <f>Orçamento!D89</f>
        <v>REVESTIMENTOS</v>
      </c>
      <c r="C15" s="710"/>
      <c r="D15" s="710"/>
      <c r="E15" s="710"/>
      <c r="F15" s="709">
        <f>Orçamento!$J$107</f>
        <v>319760.05</v>
      </c>
      <c r="G15" s="709"/>
      <c r="H15" s="584">
        <f t="shared" si="0"/>
        <v>0.10874</v>
      </c>
    </row>
    <row r="16" spans="1:13" ht="20.85" customHeight="1">
      <c r="A16" s="105" t="str">
        <f>Orçamento!C108</f>
        <v>8.0</v>
      </c>
      <c r="B16" s="710" t="str">
        <f>Orçamento!D108</f>
        <v>COBERTURA</v>
      </c>
      <c r="C16" s="710"/>
      <c r="D16" s="710"/>
      <c r="E16" s="710"/>
      <c r="F16" s="709">
        <f>Orçamento!$J$118</f>
        <v>211266.78</v>
      </c>
      <c r="G16" s="709"/>
      <c r="H16" s="584">
        <f t="shared" si="0"/>
        <v>7.1840000000000001E-2</v>
      </c>
      <c r="M16" s="724"/>
    </row>
    <row r="17" spans="1:13" ht="20.85" customHeight="1">
      <c r="A17" s="105" t="str">
        <f>Orçamento!C119</f>
        <v>9.0</v>
      </c>
      <c r="B17" s="710" t="str">
        <f>Orçamento!D119</f>
        <v>ESQUADRIAS</v>
      </c>
      <c r="C17" s="710"/>
      <c r="D17" s="710"/>
      <c r="E17" s="710"/>
      <c r="F17" s="709">
        <f>Orçamento!$J$148</f>
        <v>319210.63</v>
      </c>
      <c r="G17" s="709"/>
      <c r="H17" s="584">
        <f t="shared" si="0"/>
        <v>0.10854999999999999</v>
      </c>
      <c r="M17" s="724"/>
    </row>
    <row r="18" spans="1:13" ht="20.85" customHeight="1">
      <c r="A18" s="105" t="str">
        <f>Orçamento!C149</f>
        <v>10.0</v>
      </c>
      <c r="B18" s="710" t="str">
        <f>Orçamento!D149</f>
        <v>PISOS, RODAPÉS E SOLEIRAS</v>
      </c>
      <c r="C18" s="710"/>
      <c r="D18" s="710"/>
      <c r="E18" s="710"/>
      <c r="F18" s="709">
        <f>Orçamento!$J$159</f>
        <v>251767.04000000001</v>
      </c>
      <c r="G18" s="709"/>
      <c r="H18" s="584">
        <f t="shared" si="0"/>
        <v>8.5620000000000002E-2</v>
      </c>
    </row>
    <row r="19" spans="1:13" ht="20.85" customHeight="1">
      <c r="A19" s="105" t="str">
        <f>Orçamento!C160</f>
        <v>11.0</v>
      </c>
      <c r="B19" s="710" t="str">
        <f>Orçamento!D160</f>
        <v>PINTURA</v>
      </c>
      <c r="C19" s="710"/>
      <c r="D19" s="710"/>
      <c r="E19" s="710"/>
      <c r="F19" s="709">
        <f>Orçamento!$J$173</f>
        <v>131413.85</v>
      </c>
      <c r="G19" s="709"/>
      <c r="H19" s="584">
        <f t="shared" si="0"/>
        <v>4.4690000000000001E-2</v>
      </c>
    </row>
    <row r="20" spans="1:13" ht="20.85" customHeight="1">
      <c r="A20" s="105" t="str">
        <f>Orçamento!$C$174</f>
        <v>12.0</v>
      </c>
      <c r="B20" s="710" t="str">
        <f>Orçamento!$D$174</f>
        <v>LOUÇAS, METAIS E ACESSÓRIOS</v>
      </c>
      <c r="C20" s="710"/>
      <c r="D20" s="710"/>
      <c r="E20" s="710"/>
      <c r="F20" s="709">
        <f>Orçamento!$J$206</f>
        <v>124567.85</v>
      </c>
      <c r="G20" s="709"/>
      <c r="H20" s="584">
        <f t="shared" si="0"/>
        <v>4.2360000000000002E-2</v>
      </c>
    </row>
    <row r="21" spans="1:13" ht="20.85" customHeight="1">
      <c r="A21" s="105" t="str">
        <f>Orçamento!C207</f>
        <v>13.0</v>
      </c>
      <c r="B21" s="710" t="str">
        <f>Orçamento!D207</f>
        <v xml:space="preserve">INSTALAÇÕES ELÉTRICAS </v>
      </c>
      <c r="C21" s="710">
        <f>Orçamento!E207</f>
        <v>0</v>
      </c>
      <c r="D21" s="710">
        <f>Orçamento!G207</f>
        <v>0</v>
      </c>
      <c r="E21" s="710">
        <f>Orçamento!H207</f>
        <v>0</v>
      </c>
      <c r="F21" s="709">
        <f>Orçamento!$J$295</f>
        <v>239426.17</v>
      </c>
      <c r="G21" s="709"/>
      <c r="H21" s="584">
        <f t="shared" si="0"/>
        <v>8.1420000000000006E-2</v>
      </c>
    </row>
    <row r="22" spans="1:13" ht="24" customHeight="1">
      <c r="A22" s="105" t="str">
        <f>Orçamento!C296</f>
        <v>14.0</v>
      </c>
      <c r="B22" s="723" t="str">
        <f>Orçamento!D296</f>
        <v>INSTALAÇÕES ELÉTRICAS DE CABEAMENTO DE LÓGICA E TELEFONIA</v>
      </c>
      <c r="C22" s="723">
        <f>Orçamento!E296</f>
        <v>0</v>
      </c>
      <c r="D22" s="723">
        <f>Orçamento!G296</f>
        <v>0</v>
      </c>
      <c r="E22" s="723">
        <f>Orçamento!H296</f>
        <v>0</v>
      </c>
      <c r="F22" s="709">
        <f>Orçamento!$J$391</f>
        <v>49550.6</v>
      </c>
      <c r="G22" s="709"/>
      <c r="H22" s="584">
        <f t="shared" si="0"/>
        <v>1.685E-2</v>
      </c>
    </row>
    <row r="23" spans="1:13" ht="20.85" customHeight="1">
      <c r="A23" s="105" t="str">
        <f>Orçamento!C392</f>
        <v>15.0</v>
      </c>
      <c r="B23" s="710" t="str">
        <f>Orçamento!$D$392</f>
        <v>INSTALAÇÕES ELÉTRICAS - SPDA</v>
      </c>
      <c r="C23" s="710">
        <f>Orçamento!E392</f>
        <v>0</v>
      </c>
      <c r="D23" s="710">
        <f>Orçamento!G392</f>
        <v>0</v>
      </c>
      <c r="E23" s="710">
        <f>Orçamento!H392</f>
        <v>0</v>
      </c>
      <c r="F23" s="709">
        <f>Orçamento!$J$423</f>
        <v>46822.47</v>
      </c>
      <c r="G23" s="709"/>
      <c r="H23" s="584">
        <f t="shared" si="0"/>
        <v>1.592E-2</v>
      </c>
    </row>
    <row r="24" spans="1:13" ht="20.85" customHeight="1">
      <c r="A24" s="105" t="str">
        <f>Orçamento!$C$424</f>
        <v>16.0</v>
      </c>
      <c r="B24" s="710" t="str">
        <f>Orçamento!$D$424</f>
        <v>INSTALAÇÕES HIDRÁULICAS</v>
      </c>
      <c r="C24" s="710"/>
      <c r="D24" s="710"/>
      <c r="E24" s="710"/>
      <c r="F24" s="709">
        <f>Orçamento!$J$458</f>
        <v>37791.769999999997</v>
      </c>
      <c r="G24" s="709"/>
      <c r="H24" s="584">
        <f t="shared" si="0"/>
        <v>1.285E-2</v>
      </c>
    </row>
    <row r="25" spans="1:13" ht="20.85" customHeight="1">
      <c r="A25" s="105" t="str">
        <f>Orçamento!$C$459</f>
        <v>17.0</v>
      </c>
      <c r="B25" s="710" t="str">
        <f>Orçamento!$D$459</f>
        <v>CLIMATIZAÇÃO</v>
      </c>
      <c r="C25" s="710"/>
      <c r="D25" s="710"/>
      <c r="E25" s="710"/>
      <c r="F25" s="709">
        <f>Orçamento!$J$482</f>
        <v>109489.31</v>
      </c>
      <c r="G25" s="709"/>
      <c r="H25" s="584">
        <f t="shared" si="0"/>
        <v>3.7229999999999999E-2</v>
      </c>
    </row>
    <row r="26" spans="1:13" ht="20.85" customHeight="1">
      <c r="A26" s="105" t="str">
        <f>Orçamento!$C$483</f>
        <v>18.0</v>
      </c>
      <c r="B26" s="710" t="str">
        <f>Orçamento!$D$483</f>
        <v>INSTALAÇÕES SANITÁRIAS</v>
      </c>
      <c r="C26" s="710">
        <f>Orçamento!E543</f>
        <v>0</v>
      </c>
      <c r="D26" s="710">
        <f>Orçamento!G543</f>
        <v>0</v>
      </c>
      <c r="E26" s="710" t="str">
        <f>Orçamento!H543</f>
        <v>SUBTOTAL</v>
      </c>
      <c r="F26" s="709">
        <f>Orçamento!$J$520</f>
        <v>33595.42</v>
      </c>
      <c r="G26" s="709"/>
      <c r="H26" s="584">
        <f t="shared" si="0"/>
        <v>1.142E-2</v>
      </c>
    </row>
    <row r="27" spans="1:13" ht="20.85" customHeight="1">
      <c r="A27" s="105" t="str">
        <f>Orçamento!$C$521</f>
        <v>19.0</v>
      </c>
      <c r="B27" s="710" t="str">
        <f>Orçamento!$D$521</f>
        <v>INSTALAÇÕES PLUVIAIS</v>
      </c>
      <c r="C27" s="710">
        <f>Orçamento!E543</f>
        <v>0</v>
      </c>
      <c r="D27" s="710">
        <f>Orçamento!G543</f>
        <v>0</v>
      </c>
      <c r="E27" s="710" t="str">
        <f>Orçamento!H543</f>
        <v>SUBTOTAL</v>
      </c>
      <c r="F27" s="709">
        <f>Orçamento!$J$543</f>
        <v>62493.15</v>
      </c>
      <c r="G27" s="709"/>
      <c r="H27" s="584">
        <f t="shared" si="0"/>
        <v>2.1250000000000002E-2</v>
      </c>
    </row>
    <row r="28" spans="1:13" ht="31.5" customHeight="1">
      <c r="A28" s="105" t="str">
        <f>Orçamento!$C$544</f>
        <v>20.0</v>
      </c>
      <c r="B28" s="723" t="str">
        <f>Orçamento!$D$544</f>
        <v>INSTALAÇÕES DE SISTEMA DE EMERGENCIA E SEGURANÇA CONTRA INCENDIO</v>
      </c>
      <c r="C28" s="723" t="e">
        <f>Orçamento!#REF!</f>
        <v>#REF!</v>
      </c>
      <c r="D28" s="723" t="e">
        <f>Orçamento!#REF!</f>
        <v>#REF!</v>
      </c>
      <c r="E28" s="723" t="e">
        <f>Orçamento!#REF!</f>
        <v>#REF!</v>
      </c>
      <c r="F28" s="709">
        <f>Orçamento!$J$601</f>
        <v>37964.85</v>
      </c>
      <c r="G28" s="709"/>
      <c r="H28" s="584">
        <f t="shared" si="0"/>
        <v>1.291E-2</v>
      </c>
      <c r="L28" s="246"/>
      <c r="M28" s="246"/>
    </row>
    <row r="29" spans="1:13" ht="27.75" customHeight="1">
      <c r="A29" s="105" t="str">
        <f>Orçamento!$C$602</f>
        <v>21.0</v>
      </c>
      <c r="B29" s="723" t="str">
        <f>Orçamento!$D$602</f>
        <v>SERVIÇOS COMPLEMENTARES</v>
      </c>
      <c r="C29" s="723"/>
      <c r="D29" s="723"/>
      <c r="E29" s="723"/>
      <c r="F29" s="709">
        <f>Orçamento!$J$608</f>
        <v>131579.70000000001</v>
      </c>
      <c r="G29" s="709"/>
      <c r="H29" s="584">
        <f t="shared" si="0"/>
        <v>4.4749999999999998E-2</v>
      </c>
    </row>
    <row r="30" spans="1:13" ht="20.85" customHeight="1">
      <c r="A30" s="725" t="s">
        <v>1392</v>
      </c>
      <c r="B30" s="725"/>
      <c r="C30" s="725"/>
      <c r="D30" s="725"/>
      <c r="E30" s="725"/>
      <c r="F30" s="708">
        <f>SUM(F9:G29)</f>
        <v>2940614.42</v>
      </c>
      <c r="G30" s="708"/>
      <c r="H30" s="437">
        <f>SUM(H9:H29)</f>
        <v>1</v>
      </c>
    </row>
    <row r="31" spans="1:13" ht="20.85" customHeight="1">
      <c r="A31" s="8"/>
      <c r="B31" s="8"/>
      <c r="C31" s="8"/>
      <c r="D31" s="8"/>
      <c r="E31" s="8"/>
      <c r="F31" s="8"/>
      <c r="G31" s="8"/>
      <c r="H31" s="8"/>
    </row>
    <row r="32" spans="1:13" ht="20.85" customHeight="1">
      <c r="A32" s="8"/>
      <c r="B32" s="8"/>
      <c r="C32" s="8"/>
      <c r="D32" s="8"/>
      <c r="E32" s="8"/>
      <c r="F32" s="708"/>
      <c r="G32" s="708"/>
      <c r="H32" s="8"/>
    </row>
    <row r="33" spans="1:8" ht="20.85" customHeight="1">
      <c r="A33" s="8"/>
      <c r="B33" s="8"/>
      <c r="C33" s="8"/>
      <c r="D33" s="8"/>
      <c r="E33" s="8"/>
      <c r="F33" s="8"/>
      <c r="G33" s="8"/>
      <c r="H33" s="8"/>
    </row>
    <row r="34" spans="1:8" ht="20.85" customHeight="1">
      <c r="A34" s="8"/>
      <c r="B34" s="8"/>
      <c r="C34" s="8"/>
      <c r="D34" s="8"/>
      <c r="E34" s="8"/>
      <c r="F34" s="708"/>
      <c r="G34" s="708"/>
      <c r="H34" s="8"/>
    </row>
    <row r="35" spans="1:8" ht="20.85" customHeight="1">
      <c r="A35" s="8"/>
      <c r="B35" s="8"/>
      <c r="C35" s="8"/>
      <c r="D35" s="8"/>
      <c r="E35" s="8"/>
      <c r="F35" s="8"/>
      <c r="G35" s="8"/>
      <c r="H35" s="8"/>
    </row>
    <row r="36" spans="1:8" ht="20.85" customHeight="1">
      <c r="B36" s="8"/>
      <c r="C36" s="8"/>
      <c r="D36" s="8"/>
      <c r="E36" s="8"/>
      <c r="F36" s="8"/>
      <c r="G36" s="8"/>
      <c r="H36" s="8"/>
    </row>
    <row r="37" spans="1:8" ht="20.85" customHeight="1">
      <c r="B37" s="8"/>
      <c r="C37" s="8"/>
      <c r="D37" s="8"/>
      <c r="E37" s="8"/>
      <c r="F37" s="8"/>
      <c r="G37" s="8"/>
      <c r="H37" s="8"/>
    </row>
    <row r="38" spans="1:8" ht="20.85" customHeight="1">
      <c r="B38" s="8"/>
      <c r="C38" s="8"/>
      <c r="D38" s="8"/>
      <c r="E38" s="8"/>
      <c r="F38" s="8"/>
      <c r="G38" s="8"/>
      <c r="H38" s="8"/>
    </row>
    <row r="39" spans="1:8" ht="20.85" customHeight="1">
      <c r="B39" s="8"/>
      <c r="C39" s="8"/>
      <c r="D39" s="8"/>
      <c r="E39" s="8"/>
      <c r="F39" s="8"/>
      <c r="G39" s="8"/>
      <c r="H39" s="8"/>
    </row>
    <row r="40" spans="1:8" ht="20.85" customHeight="1">
      <c r="B40" s="8"/>
      <c r="C40" s="8"/>
      <c r="D40" s="8"/>
      <c r="E40" s="8"/>
      <c r="F40" s="8"/>
      <c r="G40" s="8"/>
      <c r="H40" s="8"/>
    </row>
    <row r="41" spans="1:8" ht="20.85" customHeight="1">
      <c r="B41" s="8"/>
      <c r="C41" s="8"/>
      <c r="D41" s="8"/>
      <c r="E41" s="8"/>
      <c r="F41" s="8"/>
      <c r="G41" s="8"/>
      <c r="H41" s="8"/>
    </row>
  </sheetData>
  <mergeCells count="57">
    <mergeCell ref="B18:E18"/>
    <mergeCell ref="B19:E19"/>
    <mergeCell ref="B20:E20"/>
    <mergeCell ref="B25:E25"/>
    <mergeCell ref="M16:M17"/>
    <mergeCell ref="F19:G19"/>
    <mergeCell ref="F20:G20"/>
    <mergeCell ref="F24:G24"/>
    <mergeCell ref="F23:G23"/>
    <mergeCell ref="F21:G21"/>
    <mergeCell ref="F22:G22"/>
    <mergeCell ref="B24:E24"/>
    <mergeCell ref="B23:E23"/>
    <mergeCell ref="B21:E21"/>
    <mergeCell ref="B22:E22"/>
    <mergeCell ref="B17:E17"/>
    <mergeCell ref="B15:E15"/>
    <mergeCell ref="A1:H1"/>
    <mergeCell ref="B8:E8"/>
    <mergeCell ref="F8:G8"/>
    <mergeCell ref="F9:G9"/>
    <mergeCell ref="B11:E11"/>
    <mergeCell ref="F11:G11"/>
    <mergeCell ref="H4:H5"/>
    <mergeCell ref="B9:E9"/>
    <mergeCell ref="B10:E10"/>
    <mergeCell ref="B13:E13"/>
    <mergeCell ref="B14:E14"/>
    <mergeCell ref="B16:E16"/>
    <mergeCell ref="A2:D2"/>
    <mergeCell ref="B3:D3"/>
    <mergeCell ref="A6:B6"/>
    <mergeCell ref="G4:G5"/>
    <mergeCell ref="C6:H6"/>
    <mergeCell ref="F10:G10"/>
    <mergeCell ref="F13:G13"/>
    <mergeCell ref="B12:E12"/>
    <mergeCell ref="F12:G12"/>
    <mergeCell ref="B5:F5"/>
    <mergeCell ref="F14:G14"/>
    <mergeCell ref="F16:G16"/>
    <mergeCell ref="F17:G17"/>
    <mergeCell ref="F15:G15"/>
    <mergeCell ref="F18:G18"/>
    <mergeCell ref="F32:G32"/>
    <mergeCell ref="F34:G34"/>
    <mergeCell ref="F25:G25"/>
    <mergeCell ref="B26:E26"/>
    <mergeCell ref="F26:G26"/>
    <mergeCell ref="B27:E27"/>
    <mergeCell ref="F27:G27"/>
    <mergeCell ref="B28:E28"/>
    <mergeCell ref="A30:E30"/>
    <mergeCell ref="F30:G30"/>
    <mergeCell ref="B29:E29"/>
    <mergeCell ref="F28:G28"/>
    <mergeCell ref="F29:G29"/>
  </mergeCells>
  <pageMargins left="0.59055118110236227" right="0.11811023622047245" top="0.51181102362204722" bottom="0.98425196850393704" header="0.31496062992125984" footer="0.31496062992125984"/>
  <pageSetup paperSize="9" scale="86" orientation="portrait" horizontalDpi="300" verticalDpi="300" r:id="rId1"/>
  <headerFooter>
    <oddFooter>&amp;L&amp;G&amp;CLuciano Clebert Scaburi
 Engenheira Civil 
CREA RN170072976-4&amp;R&amp;P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4"/>
  <sheetViews>
    <sheetView view="pageBreakPreview" zoomScale="85" zoomScaleNormal="70" zoomScaleSheetLayoutView="85" workbookViewId="0">
      <selection activeCell="AJ14" sqref="AJ14"/>
    </sheetView>
  </sheetViews>
  <sheetFormatPr defaultRowHeight="12"/>
  <cols>
    <col min="1" max="1" width="12.85546875" style="228" customWidth="1"/>
    <col min="2" max="2" width="8.28515625" style="228" customWidth="1"/>
    <col min="3" max="3" width="42.85546875" style="228" customWidth="1"/>
    <col min="4" max="4" width="14.5703125" style="229" customWidth="1"/>
    <col min="5" max="5" width="9.85546875" style="229" customWidth="1"/>
    <col min="6" max="6" width="10.7109375" style="228" customWidth="1"/>
    <col min="7" max="7" width="9.28515625" style="228" customWidth="1"/>
    <col min="8" max="8" width="13.28515625" style="228" customWidth="1"/>
    <col min="9" max="9" width="11.42578125" style="228" customWidth="1"/>
    <col min="10" max="27" width="10.7109375" style="228" customWidth="1"/>
    <col min="28" max="28" width="10" style="228" customWidth="1"/>
    <col min="29" max="35" width="10.7109375" style="228" customWidth="1"/>
    <col min="36" max="37" width="11.7109375" style="228" bestFit="1" customWidth="1"/>
    <col min="38" max="38" width="9.85546875" style="228" bestFit="1" customWidth="1"/>
    <col min="39" max="16384" width="9.140625" style="228"/>
  </cols>
  <sheetData>
    <row r="1" spans="1:78" s="230" customFormat="1" ht="17.25" customHeight="1">
      <c r="A1" s="632"/>
      <c r="B1" s="627"/>
      <c r="C1" s="627"/>
      <c r="D1" s="627"/>
      <c r="E1" s="631" t="str">
        <f>Resumo!A1</f>
        <v>ORÇAMENTO COMPLETO - POLICLÍNICA</v>
      </c>
      <c r="F1" s="627"/>
      <c r="G1" s="627"/>
      <c r="H1" s="627"/>
      <c r="I1" s="627"/>
      <c r="J1" s="627"/>
      <c r="K1" s="627"/>
      <c r="L1" s="627"/>
      <c r="M1" s="627"/>
      <c r="N1" s="627"/>
      <c r="O1" s="597"/>
      <c r="P1" s="597"/>
      <c r="Q1" s="597"/>
      <c r="R1" s="597"/>
      <c r="S1" s="597"/>
      <c r="T1" s="597"/>
      <c r="U1" s="597"/>
      <c r="V1" s="597"/>
      <c r="W1" s="597"/>
      <c r="X1" s="597"/>
      <c r="Y1" s="597"/>
      <c r="Z1" s="597"/>
      <c r="AA1" s="597"/>
      <c r="AB1" s="597"/>
      <c r="AC1" s="597"/>
      <c r="AD1" s="597"/>
      <c r="AE1" s="597"/>
      <c r="AF1" s="597"/>
      <c r="AG1" s="597"/>
      <c r="AH1" s="597"/>
      <c r="AI1" s="597"/>
      <c r="AJ1" s="597"/>
      <c r="AK1" s="597"/>
      <c r="AL1" s="598"/>
    </row>
    <row r="2" spans="1:78" s="438" customFormat="1" ht="20.85" customHeight="1">
      <c r="A2" s="626"/>
      <c r="B2" s="440"/>
      <c r="C2" s="440"/>
      <c r="D2" s="440"/>
      <c r="E2" s="628" t="s">
        <v>1393</v>
      </c>
      <c r="F2" s="440"/>
      <c r="G2" s="440"/>
      <c r="H2" s="440"/>
      <c r="I2" s="440"/>
      <c r="J2" s="440"/>
      <c r="K2" s="440"/>
      <c r="L2" s="440"/>
      <c r="M2" s="440"/>
      <c r="N2" s="440"/>
      <c r="O2" s="599"/>
      <c r="P2" s="599"/>
      <c r="Q2" s="599"/>
      <c r="R2" s="599"/>
      <c r="S2" s="599"/>
      <c r="T2" s="599"/>
      <c r="U2" s="599"/>
      <c r="V2" s="599"/>
      <c r="W2" s="599"/>
      <c r="X2" s="599"/>
      <c r="Y2" s="599"/>
      <c r="Z2" s="599"/>
      <c r="AA2" s="599"/>
      <c r="AB2" s="599"/>
      <c r="AC2" s="599"/>
      <c r="AD2" s="599"/>
      <c r="AE2" s="599"/>
      <c r="AF2" s="599"/>
      <c r="AG2" s="599"/>
      <c r="AH2" s="599"/>
      <c r="AI2" s="599"/>
      <c r="AJ2" s="599"/>
      <c r="AK2" s="599"/>
      <c r="AL2" s="600"/>
      <c r="AM2" s="439"/>
      <c r="AN2" s="439"/>
      <c r="AO2" s="439"/>
      <c r="AP2" s="439"/>
      <c r="AQ2" s="439"/>
    </row>
    <row r="3" spans="1:78" ht="20.100000000000001" customHeight="1">
      <c r="A3" s="432" t="s">
        <v>1395</v>
      </c>
      <c r="B3" s="722" t="s">
        <v>1394</v>
      </c>
      <c r="C3" s="722"/>
      <c r="D3" s="722"/>
      <c r="E3" s="722"/>
      <c r="F3" s="84"/>
      <c r="G3" s="84"/>
      <c r="H3" s="84"/>
      <c r="I3" s="737" t="str">
        <f>Resumo!$E$2</f>
        <v>Valor estimado final:</v>
      </c>
      <c r="J3" s="737"/>
      <c r="K3" s="739">
        <f>Resumo!$F$2</f>
        <v>0</v>
      </c>
      <c r="L3" s="739"/>
      <c r="M3" s="556" t="str">
        <f>Resumo!$G$2</f>
        <v>Data:</v>
      </c>
      <c r="N3" s="449">
        <f>Resumo!$H$2</f>
        <v>43991</v>
      </c>
      <c r="O3" s="84"/>
      <c r="P3" s="84"/>
      <c r="Q3" s="84"/>
      <c r="R3" s="737" t="str">
        <f>Resumo!$E$2</f>
        <v>Valor estimado final:</v>
      </c>
      <c r="S3" s="737"/>
      <c r="T3" s="739">
        <f>Resumo!$F$2</f>
        <v>0</v>
      </c>
      <c r="U3" s="739"/>
      <c r="V3" s="556" t="str">
        <f>Resumo!$G$2</f>
        <v>Data:</v>
      </c>
      <c r="W3" s="449">
        <f>Resumo!$H$2</f>
        <v>43991</v>
      </c>
      <c r="X3" s="84"/>
      <c r="Y3" s="84"/>
      <c r="Z3" s="84"/>
      <c r="AA3" s="737" t="str">
        <f>Resumo!$E$2</f>
        <v>Valor estimado final:</v>
      </c>
      <c r="AB3" s="737"/>
      <c r="AC3" s="739">
        <f>Resumo!$F$2</f>
        <v>0</v>
      </c>
      <c r="AD3" s="739"/>
      <c r="AE3" s="556" t="str">
        <f>Resumo!$G$2</f>
        <v>Data:</v>
      </c>
      <c r="AF3" s="449">
        <f>Resumo!$H$2</f>
        <v>43991</v>
      </c>
      <c r="AG3" s="737" t="str">
        <f>Resumo!$E$2</f>
        <v>Valor estimado final:</v>
      </c>
      <c r="AH3" s="737"/>
      <c r="AI3" s="745">
        <f>Resumo!$F$2</f>
        <v>0</v>
      </c>
      <c r="AJ3" s="745"/>
      <c r="AK3" s="556" t="str">
        <f>Resumo!$G$2</f>
        <v>Data:</v>
      </c>
      <c r="AL3" s="227">
        <f>Resumo!$H$2</f>
        <v>43991</v>
      </c>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row>
    <row r="4" spans="1:78" ht="20.100000000000001" customHeight="1">
      <c r="A4" s="559" t="str">
        <f>Resumo!$A$3</f>
        <v>Obra:</v>
      </c>
      <c r="B4" s="740" t="str">
        <f>Resumo!$B$3</f>
        <v>Construção da Policlínica</v>
      </c>
      <c r="C4" s="740"/>
      <c r="D4" s="740"/>
      <c r="E4" s="740"/>
      <c r="F4" s="84"/>
      <c r="G4" s="84"/>
      <c r="H4" s="84"/>
      <c r="I4" s="737" t="str">
        <f>Resumo!$E$3</f>
        <v>Custo/m²:</v>
      </c>
      <c r="J4" s="737"/>
      <c r="K4" s="629">
        <f>Resumo!$F$3</f>
        <v>0</v>
      </c>
      <c r="L4" s="84"/>
      <c r="M4" s="556" t="str">
        <f>Resumo!$G$3</f>
        <v>BDI:</v>
      </c>
      <c r="N4" s="238">
        <f>Resumo!$H$3</f>
        <v>0.24940000000000001</v>
      </c>
      <c r="O4" s="84"/>
      <c r="P4" s="84"/>
      <c r="Q4" s="84"/>
      <c r="R4" s="737" t="str">
        <f>Resumo!$E$3</f>
        <v>Custo/m²:</v>
      </c>
      <c r="S4" s="737"/>
      <c r="T4" s="629">
        <f>Resumo!$F$3</f>
        <v>0</v>
      </c>
      <c r="U4" s="84"/>
      <c r="V4" s="556" t="str">
        <f>Resumo!$G$3</f>
        <v>BDI:</v>
      </c>
      <c r="W4" s="238">
        <f>Resumo!$H$3</f>
        <v>0.24940000000000001</v>
      </c>
      <c r="X4" s="84"/>
      <c r="Y4" s="84"/>
      <c r="Z4" s="84"/>
      <c r="AA4" s="737" t="str">
        <f>Resumo!$E$3</f>
        <v>Custo/m²:</v>
      </c>
      <c r="AB4" s="737"/>
      <c r="AC4" s="629">
        <f>Resumo!$F$3</f>
        <v>0</v>
      </c>
      <c r="AD4" s="84"/>
      <c r="AE4" s="556" t="str">
        <f>Resumo!$G$3</f>
        <v>BDI:</v>
      </c>
      <c r="AF4" s="238">
        <f>Resumo!$H$3</f>
        <v>0.24940000000000001</v>
      </c>
      <c r="AG4" s="737" t="str">
        <f>Resumo!$E$3</f>
        <v>Custo/m²:</v>
      </c>
      <c r="AH4" s="737"/>
      <c r="AI4" s="629">
        <f>Resumo!$F$3</f>
        <v>0</v>
      </c>
      <c r="AJ4" s="84"/>
      <c r="AK4" s="556" t="str">
        <f>Resumo!$G$3</f>
        <v>BDI:</v>
      </c>
      <c r="AL4" s="238">
        <f>Resumo!$H$3</f>
        <v>0.24940000000000001</v>
      </c>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row>
    <row r="5" spans="1:78" ht="23.25" customHeight="1">
      <c r="A5" s="429" t="str">
        <f>Resumo!$A$4</f>
        <v>Local:</v>
      </c>
      <c r="B5" s="741" t="str">
        <f>Resumo!$B$4</f>
        <v>Rua das Turmalinas (Rua C), lotes 47/48/49, quadra 08, Loteamento Industrial.</v>
      </c>
      <c r="C5" s="741"/>
      <c r="D5" s="741"/>
      <c r="E5" s="741"/>
      <c r="F5" s="558"/>
      <c r="G5" s="558"/>
      <c r="H5" s="558"/>
      <c r="I5" s="84"/>
      <c r="J5" s="713" t="str">
        <f>Resumo!$G$4</f>
        <v>Referência:</v>
      </c>
      <c r="K5" s="738" t="str">
        <f>Resumo!$H$4</f>
        <v>SINAPI - MAR/2020 - DESONERADO</v>
      </c>
      <c r="L5" s="738"/>
      <c r="M5" s="84"/>
      <c r="N5" s="233"/>
      <c r="O5" s="84"/>
      <c r="P5" s="84"/>
      <c r="Q5" s="84"/>
      <c r="R5" s="84"/>
      <c r="S5" s="713" t="str">
        <f>Resumo!$G$4</f>
        <v>Referência:</v>
      </c>
      <c r="T5" s="738" t="str">
        <f>Resumo!$H$4</f>
        <v>SINAPI - MAR/2020 - DESONERADO</v>
      </c>
      <c r="U5" s="738"/>
      <c r="V5" s="84"/>
      <c r="W5" s="233"/>
      <c r="X5" s="84"/>
      <c r="Y5" s="84"/>
      <c r="Z5" s="84"/>
      <c r="AA5" s="84"/>
      <c r="AB5" s="713" t="str">
        <f>Resumo!$G$4</f>
        <v>Referência:</v>
      </c>
      <c r="AC5" s="738" t="str">
        <f>Resumo!$H$4</f>
        <v>SINAPI - MAR/2020 - DESONERADO</v>
      </c>
      <c r="AD5" s="738"/>
      <c r="AE5" s="84"/>
      <c r="AF5" s="233"/>
      <c r="AG5" s="84"/>
      <c r="AH5" s="713" t="str">
        <f>Resumo!$G$4</f>
        <v>Referência:</v>
      </c>
      <c r="AI5" s="738" t="str">
        <f>Resumo!$H$4</f>
        <v>SINAPI - MAR/2020 - DESONERADO</v>
      </c>
      <c r="AJ5" s="738"/>
      <c r="AK5" s="84"/>
      <c r="AL5" s="233"/>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row>
    <row r="6" spans="1:78" ht="20.100000000000001" customHeight="1">
      <c r="A6" s="429" t="str">
        <f>Resumo!$A$5</f>
        <v xml:space="preserve">Área: </v>
      </c>
      <c r="B6" s="716">
        <f>Resumo!$B$5</f>
        <v>1116.78</v>
      </c>
      <c r="C6" s="716"/>
      <c r="D6" s="716"/>
      <c r="E6" s="716"/>
      <c r="F6" s="716"/>
      <c r="G6" s="716"/>
      <c r="H6" s="716"/>
      <c r="I6" s="84"/>
      <c r="J6" s="713"/>
      <c r="K6" s="738"/>
      <c r="L6" s="738"/>
      <c r="M6" s="84"/>
      <c r="N6" s="233"/>
      <c r="O6" s="84"/>
      <c r="P6" s="84"/>
      <c r="Q6" s="84"/>
      <c r="R6" s="84"/>
      <c r="S6" s="713"/>
      <c r="T6" s="738"/>
      <c r="U6" s="738"/>
      <c r="V6" s="84"/>
      <c r="W6" s="233"/>
      <c r="X6" s="84"/>
      <c r="Y6" s="84"/>
      <c r="Z6" s="84"/>
      <c r="AA6" s="84"/>
      <c r="AB6" s="713"/>
      <c r="AC6" s="738"/>
      <c r="AD6" s="738"/>
      <c r="AE6" s="84"/>
      <c r="AF6" s="233"/>
      <c r="AG6" s="84"/>
      <c r="AH6" s="713"/>
      <c r="AI6" s="738"/>
      <c r="AJ6" s="738"/>
      <c r="AK6" s="84"/>
      <c r="AL6" s="233"/>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row>
    <row r="7" spans="1:78" ht="20.100000000000001" customHeight="1">
      <c r="A7" s="711" t="str">
        <f>Resumo!$A$6</f>
        <v xml:space="preserve">Responsável Técnico: </v>
      </c>
      <c r="B7" s="712"/>
      <c r="C7" s="560" t="str">
        <f>Resumo!$C$6</f>
        <v>Luciano Clebert Scaburi - CREA  RN170072976-4</v>
      </c>
      <c r="D7" s="206"/>
      <c r="E7" s="84"/>
      <c r="F7" s="558"/>
      <c r="G7" s="558"/>
      <c r="H7" s="558"/>
      <c r="I7" s="84"/>
      <c r="J7" s="84"/>
      <c r="K7" s="84"/>
      <c r="L7" s="84"/>
      <c r="M7" s="84"/>
      <c r="N7" s="233"/>
      <c r="O7" s="84"/>
      <c r="P7" s="84"/>
      <c r="Q7" s="84"/>
      <c r="R7" s="84"/>
      <c r="S7" s="84"/>
      <c r="T7" s="84"/>
      <c r="U7" s="84"/>
      <c r="V7" s="84"/>
      <c r="W7" s="233"/>
      <c r="X7" s="84"/>
      <c r="Y7" s="84"/>
      <c r="Z7" s="84"/>
      <c r="AA7" s="84"/>
      <c r="AB7" s="84"/>
      <c r="AC7" s="84"/>
      <c r="AD7" s="84"/>
      <c r="AE7" s="84"/>
      <c r="AF7" s="233"/>
      <c r="AG7" s="84"/>
      <c r="AH7" s="84"/>
      <c r="AI7" s="84"/>
      <c r="AJ7" s="84"/>
      <c r="AK7" s="84"/>
      <c r="AL7" s="233"/>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row>
    <row r="8" spans="1:78" ht="20.100000000000001" customHeight="1">
      <c r="A8" s="419" t="str">
        <f>Resumo!$C$7</f>
        <v>Arredondamentos: Opções → Avançado → Fórmulas → "Definir Precisão Conforme Exibido"</v>
      </c>
      <c r="B8" s="558"/>
      <c r="C8" s="563"/>
      <c r="D8" s="558"/>
      <c r="E8" s="563"/>
      <c r="F8" s="563"/>
      <c r="G8" s="558"/>
      <c r="H8" s="558"/>
      <c r="I8" s="558"/>
      <c r="J8" s="558"/>
      <c r="K8" s="84"/>
      <c r="L8" s="84"/>
      <c r="M8" s="206"/>
      <c r="N8" s="630"/>
      <c r="O8" s="84"/>
      <c r="P8" s="84"/>
      <c r="Q8" s="84"/>
      <c r="R8" s="84"/>
      <c r="S8" s="84"/>
      <c r="T8" s="84"/>
      <c r="U8" s="84"/>
      <c r="V8" s="206"/>
      <c r="W8" s="630"/>
      <c r="X8" s="84"/>
      <c r="Y8" s="84"/>
      <c r="Z8" s="84"/>
      <c r="AA8" s="84"/>
      <c r="AB8" s="84"/>
      <c r="AC8" s="84"/>
      <c r="AD8" s="84"/>
      <c r="AE8" s="206"/>
      <c r="AF8" s="630"/>
      <c r="AG8" s="84"/>
      <c r="AH8" s="84"/>
      <c r="AI8" s="84"/>
      <c r="AJ8" s="84"/>
      <c r="AK8" s="206"/>
      <c r="AL8" s="630"/>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row>
    <row r="9" spans="1:78" ht="9.9499999999999993" customHeight="1">
      <c r="A9" s="232"/>
      <c r="B9" s="234"/>
      <c r="C9" s="234"/>
      <c r="D9" s="235"/>
      <c r="E9" s="236"/>
      <c r="F9" s="234"/>
      <c r="G9" s="234"/>
      <c r="H9" s="234"/>
      <c r="I9" s="235"/>
      <c r="J9" s="235"/>
      <c r="K9" s="231"/>
      <c r="L9" s="234"/>
      <c r="M9" s="234"/>
      <c r="N9" s="237"/>
      <c r="O9" s="236"/>
      <c r="P9" s="234"/>
      <c r="Q9" s="234"/>
      <c r="R9" s="234"/>
      <c r="S9" s="235"/>
      <c r="T9" s="235"/>
      <c r="U9" s="231"/>
      <c r="V9" s="235"/>
      <c r="W9" s="237"/>
      <c r="X9" s="231"/>
      <c r="Y9" s="231"/>
      <c r="Z9" s="231"/>
      <c r="AA9" s="234"/>
      <c r="AB9" s="234"/>
      <c r="AC9" s="235"/>
      <c r="AD9" s="236"/>
      <c r="AE9" s="234"/>
      <c r="AF9" s="634"/>
      <c r="AG9" s="234"/>
      <c r="AH9" s="235"/>
      <c r="AI9" s="84"/>
      <c r="AJ9" s="84"/>
      <c r="AK9" s="84"/>
      <c r="AL9" s="233"/>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row>
    <row r="10" spans="1:78" ht="20.100000000000001" customHeight="1">
      <c r="A10" s="736" t="s">
        <v>45</v>
      </c>
      <c r="B10" s="736" t="s">
        <v>133</v>
      </c>
      <c r="C10" s="736"/>
      <c r="D10" s="744" t="s">
        <v>284</v>
      </c>
      <c r="E10" s="736" t="s">
        <v>134</v>
      </c>
      <c r="F10" s="736">
        <v>30</v>
      </c>
      <c r="G10" s="736"/>
      <c r="H10" s="736"/>
      <c r="I10" s="736">
        <f>F10+30</f>
        <v>60</v>
      </c>
      <c r="J10" s="736"/>
      <c r="K10" s="736"/>
      <c r="L10" s="736">
        <f>I10+30</f>
        <v>90</v>
      </c>
      <c r="M10" s="736"/>
      <c r="N10" s="736"/>
      <c r="O10" s="736">
        <f>L10+30</f>
        <v>120</v>
      </c>
      <c r="P10" s="736"/>
      <c r="Q10" s="736"/>
      <c r="R10" s="736">
        <f>O10+30</f>
        <v>150</v>
      </c>
      <c r="S10" s="736"/>
      <c r="T10" s="736"/>
      <c r="U10" s="736">
        <f>R10+30</f>
        <v>180</v>
      </c>
      <c r="V10" s="736"/>
      <c r="W10" s="736"/>
      <c r="X10" s="736">
        <f>U10+30</f>
        <v>210</v>
      </c>
      <c r="Y10" s="736"/>
      <c r="Z10" s="736"/>
      <c r="AA10" s="736">
        <f>X10+30</f>
        <v>240</v>
      </c>
      <c r="AB10" s="736"/>
      <c r="AC10" s="736"/>
      <c r="AD10" s="736">
        <f>AA10+30</f>
        <v>270</v>
      </c>
      <c r="AE10" s="736"/>
      <c r="AF10" s="736"/>
      <c r="AG10" s="736">
        <f>AD10+30</f>
        <v>300</v>
      </c>
      <c r="AH10" s="736"/>
      <c r="AI10" s="736"/>
      <c r="AJ10" s="730"/>
      <c r="AK10" s="731"/>
      <c r="AL10" s="732"/>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row>
    <row r="11" spans="1:78" s="84" customFormat="1" ht="20.100000000000001" customHeight="1">
      <c r="A11" s="736"/>
      <c r="B11" s="736"/>
      <c r="C11" s="736"/>
      <c r="D11" s="736"/>
      <c r="E11" s="736"/>
      <c r="F11" s="561" t="s">
        <v>135</v>
      </c>
      <c r="G11" s="561" t="s">
        <v>134</v>
      </c>
      <c r="H11" s="561" t="s">
        <v>136</v>
      </c>
      <c r="I11" s="561" t="s">
        <v>135</v>
      </c>
      <c r="J11" s="561" t="s">
        <v>134</v>
      </c>
      <c r="K11" s="561" t="s">
        <v>136</v>
      </c>
      <c r="L11" s="561" t="s">
        <v>135</v>
      </c>
      <c r="M11" s="561" t="s">
        <v>134</v>
      </c>
      <c r="N11" s="561" t="s">
        <v>136</v>
      </c>
      <c r="O11" s="561" t="s">
        <v>135</v>
      </c>
      <c r="P11" s="561" t="s">
        <v>134</v>
      </c>
      <c r="Q11" s="561" t="s">
        <v>136</v>
      </c>
      <c r="R11" s="561" t="s">
        <v>135</v>
      </c>
      <c r="S11" s="561" t="s">
        <v>134</v>
      </c>
      <c r="T11" s="561" t="s">
        <v>136</v>
      </c>
      <c r="U11" s="561" t="s">
        <v>135</v>
      </c>
      <c r="V11" s="561" t="s">
        <v>134</v>
      </c>
      <c r="W11" s="561" t="s">
        <v>136</v>
      </c>
      <c r="X11" s="561" t="s">
        <v>135</v>
      </c>
      <c r="Y11" s="561" t="s">
        <v>134</v>
      </c>
      <c r="Z11" s="561" t="s">
        <v>136</v>
      </c>
      <c r="AA11" s="561" t="s">
        <v>135</v>
      </c>
      <c r="AB11" s="561" t="s">
        <v>134</v>
      </c>
      <c r="AC11" s="561" t="s">
        <v>136</v>
      </c>
      <c r="AD11" s="561" t="s">
        <v>135</v>
      </c>
      <c r="AE11" s="561" t="s">
        <v>134</v>
      </c>
      <c r="AF11" s="561" t="s">
        <v>136</v>
      </c>
      <c r="AG11" s="561" t="s">
        <v>135</v>
      </c>
      <c r="AH11" s="561" t="s">
        <v>134</v>
      </c>
      <c r="AI11" s="561" t="s">
        <v>136</v>
      </c>
      <c r="AJ11" s="561"/>
      <c r="AK11" s="561"/>
      <c r="AL11" s="561"/>
    </row>
    <row r="12" spans="1:78" s="418" customFormat="1" ht="20.100000000000001" customHeight="1">
      <c r="A12" s="105" t="str">
        <f>Resumo!A9</f>
        <v>1.0</v>
      </c>
      <c r="B12" s="735" t="str">
        <f>Resumo!B9</f>
        <v>SERVIÇOS PRELIMINARES</v>
      </c>
      <c r="C12" s="735"/>
      <c r="D12" s="326">
        <f>Resumo!F9</f>
        <v>93260.86</v>
      </c>
      <c r="E12" s="226">
        <f>Resumo!H9</f>
        <v>3.1699999999999999E-2</v>
      </c>
      <c r="F12" s="326">
        <f>G12*$D12</f>
        <v>29050.76</v>
      </c>
      <c r="G12" s="245">
        <v>0.3115</v>
      </c>
      <c r="H12" s="226">
        <f>G12</f>
        <v>0.3115</v>
      </c>
      <c r="I12" s="326">
        <f>J12*$D12</f>
        <v>7134.46</v>
      </c>
      <c r="J12" s="245">
        <v>7.6499999999999999E-2</v>
      </c>
      <c r="K12" s="226">
        <f>H12+J12</f>
        <v>0.38800000000000001</v>
      </c>
      <c r="L12" s="326">
        <f>M12*$D12</f>
        <v>7134.46</v>
      </c>
      <c r="M12" s="245">
        <v>7.6499999999999999E-2</v>
      </c>
      <c r="N12" s="226">
        <f>K12+M12</f>
        <v>0.46450000000000002</v>
      </c>
      <c r="O12" s="326">
        <f>P12*$D12</f>
        <v>7134.46</v>
      </c>
      <c r="P12" s="245">
        <v>7.6499999999999999E-2</v>
      </c>
      <c r="Q12" s="226">
        <f>N12+P12</f>
        <v>0.54100000000000004</v>
      </c>
      <c r="R12" s="326">
        <f>S12*$D12</f>
        <v>7134.46</v>
      </c>
      <c r="S12" s="245">
        <v>7.6499999999999999E-2</v>
      </c>
      <c r="T12" s="226">
        <f>Q12+S12</f>
        <v>0.61750000000000005</v>
      </c>
      <c r="U12" s="326">
        <f>V12*$D12</f>
        <v>7134.46</v>
      </c>
      <c r="V12" s="245">
        <v>7.6499999999999999E-2</v>
      </c>
      <c r="W12" s="226">
        <f>T12+V12</f>
        <v>0.69399999999999995</v>
      </c>
      <c r="X12" s="326">
        <f>Y12*$D12</f>
        <v>7134.46</v>
      </c>
      <c r="Y12" s="245">
        <v>7.6499999999999999E-2</v>
      </c>
      <c r="Z12" s="226">
        <f>W12+Y12</f>
        <v>0.77049999999999996</v>
      </c>
      <c r="AA12" s="326">
        <f>AB12*$D12</f>
        <v>7134.46</v>
      </c>
      <c r="AB12" s="245">
        <v>7.6499999999999999E-2</v>
      </c>
      <c r="AC12" s="226">
        <f>Z12+AB12</f>
        <v>0.84699999999999998</v>
      </c>
      <c r="AD12" s="326">
        <f>AE12*$D12</f>
        <v>7134.46</v>
      </c>
      <c r="AE12" s="245">
        <v>7.6499999999999999E-2</v>
      </c>
      <c r="AF12" s="226">
        <f>AC12+AE12</f>
        <v>0.92349999999999999</v>
      </c>
      <c r="AG12" s="326">
        <f>AH12*$D12</f>
        <v>7134.46</v>
      </c>
      <c r="AH12" s="245">
        <v>7.6499999999999999E-2</v>
      </c>
      <c r="AI12" s="226">
        <f>AF12+AH12</f>
        <v>1</v>
      </c>
      <c r="AJ12" s="326"/>
      <c r="AK12" s="245"/>
      <c r="AL12" s="226"/>
    </row>
    <row r="13" spans="1:78" s="84" customFormat="1" ht="20.100000000000001" customHeight="1">
      <c r="A13" s="105" t="str">
        <f>Resumo!A10</f>
        <v>2.0</v>
      </c>
      <c r="B13" s="710" t="str">
        <f>Resumo!B10</f>
        <v xml:space="preserve">TERRAPLENAGEM E MOVIMENTO DE TERRA </v>
      </c>
      <c r="C13" s="710"/>
      <c r="D13" s="326">
        <f>Resumo!F10</f>
        <v>47034.77</v>
      </c>
      <c r="E13" s="226">
        <f>Resumo!H10</f>
        <v>1.6E-2</v>
      </c>
      <c r="F13" s="326">
        <f t="shared" ref="F13:F30" si="0">G13*$D13</f>
        <v>37627.82</v>
      </c>
      <c r="G13" s="245">
        <v>0.8</v>
      </c>
      <c r="H13" s="226">
        <f t="shared" ref="H13:H30" si="1">G13</f>
        <v>0.8</v>
      </c>
      <c r="I13" s="326">
        <f t="shared" ref="I13:I30" si="2">J13*$D13</f>
        <v>9406.9500000000007</v>
      </c>
      <c r="J13" s="245">
        <v>0.2</v>
      </c>
      <c r="K13" s="226">
        <f t="shared" ref="K13:K30" si="3">H13+J13</f>
        <v>1</v>
      </c>
      <c r="L13" s="326">
        <f t="shared" ref="L13:L30" si="4">M13*$D13</f>
        <v>0</v>
      </c>
      <c r="M13" s="245"/>
      <c r="N13" s="226">
        <f t="shared" ref="N13:N30" si="5">K13+M13</f>
        <v>1</v>
      </c>
      <c r="O13" s="326">
        <f t="shared" ref="O13:O30" si="6">P13*$D13</f>
        <v>0</v>
      </c>
      <c r="P13" s="245"/>
      <c r="Q13" s="226">
        <f t="shared" ref="Q13:Q30" si="7">N13+P13</f>
        <v>1</v>
      </c>
      <c r="R13" s="326">
        <f t="shared" ref="R13:R30" si="8">S13*$D13</f>
        <v>0</v>
      </c>
      <c r="S13" s="245"/>
      <c r="T13" s="226">
        <f t="shared" ref="T13:T30" si="9">Q13+S13</f>
        <v>1</v>
      </c>
      <c r="U13" s="326">
        <f t="shared" ref="U13:U30" si="10">V13*$D13</f>
        <v>0</v>
      </c>
      <c r="V13" s="245"/>
      <c r="W13" s="226">
        <f t="shared" ref="W13:W30" si="11">T13+V13</f>
        <v>1</v>
      </c>
      <c r="X13" s="326">
        <f t="shared" ref="X13:X30" si="12">Y13*$D13</f>
        <v>0</v>
      </c>
      <c r="Y13" s="245"/>
      <c r="Z13" s="226">
        <f t="shared" ref="Z13:Z30" si="13">W13+Y13</f>
        <v>1</v>
      </c>
      <c r="AA13" s="326">
        <f t="shared" ref="AA13:AA30" si="14">AB13*$D13</f>
        <v>0</v>
      </c>
      <c r="AB13" s="245"/>
      <c r="AC13" s="226">
        <f t="shared" ref="AC13:AC30" si="15">Z13+AB13</f>
        <v>1</v>
      </c>
      <c r="AD13" s="326">
        <f t="shared" ref="AD13:AD30" si="16">AE13*$D13</f>
        <v>0</v>
      </c>
      <c r="AE13" s="245"/>
      <c r="AF13" s="226">
        <f t="shared" ref="AF13:AF30" si="17">AC13+AE13</f>
        <v>1</v>
      </c>
      <c r="AG13" s="326">
        <f t="shared" ref="AG13:AG29" si="18">AH13*$D13</f>
        <v>0</v>
      </c>
      <c r="AH13" s="245"/>
      <c r="AI13" s="226">
        <f t="shared" ref="AI13:AI30" si="19">AF13+AH13</f>
        <v>1</v>
      </c>
      <c r="AJ13" s="326"/>
      <c r="AK13" s="245"/>
      <c r="AL13" s="226"/>
    </row>
    <row r="14" spans="1:78" s="84" customFormat="1" ht="20.100000000000001" customHeight="1">
      <c r="A14" s="105" t="str">
        <f>Resumo!$A$11</f>
        <v>3.0</v>
      </c>
      <c r="B14" s="710" t="str">
        <f>Resumo!$B$11</f>
        <v>INFRA ESTRUTURA</v>
      </c>
      <c r="C14" s="710"/>
      <c r="D14" s="326">
        <f>Resumo!$F$11</f>
        <v>205179.99</v>
      </c>
      <c r="E14" s="226">
        <f>Resumo!$H$11</f>
        <v>6.9800000000000001E-2</v>
      </c>
      <c r="F14" s="326">
        <f t="shared" si="0"/>
        <v>123107.99</v>
      </c>
      <c r="G14" s="245">
        <v>0.6</v>
      </c>
      <c r="H14" s="226">
        <f t="shared" si="1"/>
        <v>0.6</v>
      </c>
      <c r="I14" s="326">
        <f t="shared" si="2"/>
        <v>82072</v>
      </c>
      <c r="J14" s="245">
        <v>0.4</v>
      </c>
      <c r="K14" s="226">
        <f t="shared" si="3"/>
        <v>1</v>
      </c>
      <c r="L14" s="326">
        <f t="shared" si="4"/>
        <v>0</v>
      </c>
      <c r="M14" s="245"/>
      <c r="N14" s="226">
        <f t="shared" si="5"/>
        <v>1</v>
      </c>
      <c r="O14" s="326">
        <f t="shared" si="6"/>
        <v>0</v>
      </c>
      <c r="P14" s="245"/>
      <c r="Q14" s="226">
        <f t="shared" si="7"/>
        <v>1</v>
      </c>
      <c r="R14" s="326">
        <f t="shared" si="8"/>
        <v>0</v>
      </c>
      <c r="S14" s="245"/>
      <c r="T14" s="226">
        <f t="shared" si="9"/>
        <v>1</v>
      </c>
      <c r="U14" s="326">
        <f t="shared" si="10"/>
        <v>0</v>
      </c>
      <c r="V14" s="245"/>
      <c r="W14" s="226">
        <f t="shared" si="11"/>
        <v>1</v>
      </c>
      <c r="X14" s="326">
        <f t="shared" si="12"/>
        <v>0</v>
      </c>
      <c r="Y14" s="245"/>
      <c r="Z14" s="226">
        <f t="shared" si="13"/>
        <v>1</v>
      </c>
      <c r="AA14" s="326">
        <f t="shared" si="14"/>
        <v>0</v>
      </c>
      <c r="AB14" s="245"/>
      <c r="AC14" s="226">
        <f t="shared" si="15"/>
        <v>1</v>
      </c>
      <c r="AD14" s="326">
        <f t="shared" si="16"/>
        <v>0</v>
      </c>
      <c r="AE14" s="245"/>
      <c r="AF14" s="226">
        <f t="shared" si="17"/>
        <v>1</v>
      </c>
      <c r="AG14" s="326">
        <f t="shared" si="18"/>
        <v>0</v>
      </c>
      <c r="AH14" s="245"/>
      <c r="AI14" s="226">
        <f t="shared" si="19"/>
        <v>1</v>
      </c>
      <c r="AJ14" s="326"/>
      <c r="AK14" s="245"/>
      <c r="AL14" s="226"/>
    </row>
    <row r="15" spans="1:78" s="84" customFormat="1" ht="20.100000000000001" customHeight="1">
      <c r="A15" s="105" t="str">
        <f>Resumo!$A$12</f>
        <v>4.0</v>
      </c>
      <c r="B15" s="710" t="str">
        <f>Resumo!$B$12</f>
        <v>SUPRA ESTRUTURA</v>
      </c>
      <c r="C15" s="710"/>
      <c r="D15" s="326">
        <f>Resumo!$F$12</f>
        <v>335839.64</v>
      </c>
      <c r="E15" s="226">
        <f>Resumo!$H$12</f>
        <v>0.1142</v>
      </c>
      <c r="F15" s="326">
        <f t="shared" si="0"/>
        <v>0</v>
      </c>
      <c r="G15" s="245"/>
      <c r="H15" s="226">
        <f t="shared" si="1"/>
        <v>0</v>
      </c>
      <c r="I15" s="326">
        <f t="shared" si="2"/>
        <v>67167.929999999993</v>
      </c>
      <c r="J15" s="245">
        <v>0.2</v>
      </c>
      <c r="K15" s="226">
        <f>$J$15</f>
        <v>0.2</v>
      </c>
      <c r="L15" s="326">
        <f t="shared" si="4"/>
        <v>134335.85999999999</v>
      </c>
      <c r="M15" s="245">
        <v>0.4</v>
      </c>
      <c r="N15" s="226">
        <f t="shared" si="5"/>
        <v>0.6</v>
      </c>
      <c r="O15" s="326">
        <f t="shared" si="6"/>
        <v>134335.85999999999</v>
      </c>
      <c r="P15" s="245">
        <v>0.4</v>
      </c>
      <c r="Q15" s="226">
        <f t="shared" si="7"/>
        <v>1</v>
      </c>
      <c r="R15" s="326">
        <f t="shared" si="8"/>
        <v>0</v>
      </c>
      <c r="S15" s="245"/>
      <c r="T15" s="226">
        <f t="shared" si="9"/>
        <v>1</v>
      </c>
      <c r="U15" s="326">
        <f t="shared" si="10"/>
        <v>0</v>
      </c>
      <c r="V15" s="245"/>
      <c r="W15" s="226">
        <f t="shared" si="11"/>
        <v>1</v>
      </c>
      <c r="X15" s="326">
        <f t="shared" si="12"/>
        <v>0</v>
      </c>
      <c r="Y15" s="245"/>
      <c r="Z15" s="226">
        <f t="shared" si="13"/>
        <v>1</v>
      </c>
      <c r="AA15" s="326">
        <f t="shared" si="14"/>
        <v>0</v>
      </c>
      <c r="AB15" s="245"/>
      <c r="AC15" s="226">
        <f t="shared" si="15"/>
        <v>1</v>
      </c>
      <c r="AD15" s="326">
        <f t="shared" si="16"/>
        <v>0</v>
      </c>
      <c r="AE15" s="245"/>
      <c r="AF15" s="226">
        <f t="shared" si="17"/>
        <v>1</v>
      </c>
      <c r="AG15" s="326">
        <f t="shared" si="18"/>
        <v>0</v>
      </c>
      <c r="AH15" s="245"/>
      <c r="AI15" s="226">
        <f t="shared" si="19"/>
        <v>1</v>
      </c>
      <c r="AJ15" s="326"/>
      <c r="AK15" s="245"/>
      <c r="AL15" s="226"/>
    </row>
    <row r="16" spans="1:78" s="84" customFormat="1" ht="20.100000000000001" customHeight="1">
      <c r="A16" s="105" t="str">
        <f>Resumo!A13</f>
        <v>5.0</v>
      </c>
      <c r="B16" s="710" t="str">
        <f>Resumo!B13</f>
        <v>IMPERMEABILIZAÇÃO E TRATAMENTOS</v>
      </c>
      <c r="C16" s="710"/>
      <c r="D16" s="326">
        <f>Resumo!F13</f>
        <v>7041.78</v>
      </c>
      <c r="E16" s="226">
        <f>Resumo!H13</f>
        <v>2.3999999999999998E-3</v>
      </c>
      <c r="F16" s="326">
        <f t="shared" si="0"/>
        <v>0</v>
      </c>
      <c r="G16" s="245"/>
      <c r="H16" s="226">
        <f t="shared" si="1"/>
        <v>0</v>
      </c>
      <c r="I16" s="326">
        <f t="shared" si="2"/>
        <v>7041.78</v>
      </c>
      <c r="J16" s="245">
        <v>1</v>
      </c>
      <c r="K16" s="226">
        <f t="shared" si="3"/>
        <v>1</v>
      </c>
      <c r="L16" s="326">
        <f t="shared" si="4"/>
        <v>0</v>
      </c>
      <c r="M16" s="245"/>
      <c r="N16" s="226">
        <f t="shared" si="5"/>
        <v>1</v>
      </c>
      <c r="O16" s="326">
        <f t="shared" si="6"/>
        <v>0</v>
      </c>
      <c r="P16" s="245"/>
      <c r="Q16" s="226">
        <f t="shared" si="7"/>
        <v>1</v>
      </c>
      <c r="R16" s="326">
        <f t="shared" si="8"/>
        <v>0</v>
      </c>
      <c r="S16" s="245"/>
      <c r="T16" s="226">
        <f t="shared" si="9"/>
        <v>1</v>
      </c>
      <c r="U16" s="326">
        <f t="shared" si="10"/>
        <v>0</v>
      </c>
      <c r="V16" s="245"/>
      <c r="W16" s="226">
        <f t="shared" si="11"/>
        <v>1</v>
      </c>
      <c r="X16" s="326">
        <f t="shared" si="12"/>
        <v>0</v>
      </c>
      <c r="Y16" s="245"/>
      <c r="Z16" s="226">
        <f t="shared" si="13"/>
        <v>1</v>
      </c>
      <c r="AA16" s="326">
        <f t="shared" si="14"/>
        <v>0</v>
      </c>
      <c r="AB16" s="245"/>
      <c r="AC16" s="226">
        <f t="shared" si="15"/>
        <v>1</v>
      </c>
      <c r="AD16" s="326">
        <f t="shared" si="16"/>
        <v>0</v>
      </c>
      <c r="AE16" s="245"/>
      <c r="AF16" s="226">
        <f t="shared" si="17"/>
        <v>1</v>
      </c>
      <c r="AG16" s="326">
        <f t="shared" si="18"/>
        <v>0</v>
      </c>
      <c r="AH16" s="245"/>
      <c r="AI16" s="226">
        <f t="shared" si="19"/>
        <v>1</v>
      </c>
      <c r="AJ16" s="326"/>
      <c r="AK16" s="245"/>
      <c r="AL16" s="226"/>
    </row>
    <row r="17" spans="1:38" s="84" customFormat="1" ht="20.100000000000001" customHeight="1">
      <c r="A17" s="105" t="str">
        <f>Resumo!A14</f>
        <v>6.0</v>
      </c>
      <c r="B17" s="710" t="str">
        <f>Resumo!B14</f>
        <v>ALVENARIAS E VEDAÇÕES</v>
      </c>
      <c r="C17" s="710"/>
      <c r="D17" s="326">
        <f>Resumo!F14</f>
        <v>145557.74</v>
      </c>
      <c r="E17" s="226">
        <f>Resumo!H14</f>
        <v>4.9500000000000002E-2</v>
      </c>
      <c r="F17" s="326">
        <f t="shared" si="0"/>
        <v>0</v>
      </c>
      <c r="G17" s="245"/>
      <c r="H17" s="226">
        <f t="shared" si="1"/>
        <v>0</v>
      </c>
      <c r="I17" s="326">
        <f t="shared" si="2"/>
        <v>58223.1</v>
      </c>
      <c r="J17" s="245">
        <v>0.4</v>
      </c>
      <c r="K17" s="226">
        <f t="shared" si="3"/>
        <v>0.4</v>
      </c>
      <c r="L17" s="326">
        <f t="shared" si="4"/>
        <v>43667.32</v>
      </c>
      <c r="M17" s="245">
        <v>0.3</v>
      </c>
      <c r="N17" s="226">
        <f t="shared" si="5"/>
        <v>0.7</v>
      </c>
      <c r="O17" s="326">
        <f t="shared" si="6"/>
        <v>43667.32</v>
      </c>
      <c r="P17" s="245">
        <v>0.3</v>
      </c>
      <c r="Q17" s="226">
        <f t="shared" si="7"/>
        <v>1</v>
      </c>
      <c r="R17" s="326">
        <f t="shared" si="8"/>
        <v>0</v>
      </c>
      <c r="S17" s="245"/>
      <c r="T17" s="226">
        <f t="shared" si="9"/>
        <v>1</v>
      </c>
      <c r="U17" s="326">
        <f t="shared" si="10"/>
        <v>0</v>
      </c>
      <c r="V17" s="245"/>
      <c r="W17" s="226">
        <f t="shared" si="11"/>
        <v>1</v>
      </c>
      <c r="X17" s="326">
        <f t="shared" si="12"/>
        <v>0</v>
      </c>
      <c r="Y17" s="245"/>
      <c r="Z17" s="226">
        <f t="shared" si="13"/>
        <v>1</v>
      </c>
      <c r="AA17" s="326">
        <f t="shared" si="14"/>
        <v>0</v>
      </c>
      <c r="AB17" s="245"/>
      <c r="AC17" s="226">
        <f t="shared" si="15"/>
        <v>1</v>
      </c>
      <c r="AD17" s="326">
        <f t="shared" si="16"/>
        <v>0</v>
      </c>
      <c r="AE17" s="245"/>
      <c r="AF17" s="226">
        <f t="shared" si="17"/>
        <v>1</v>
      </c>
      <c r="AG17" s="326">
        <f t="shared" si="18"/>
        <v>0</v>
      </c>
      <c r="AH17" s="245"/>
      <c r="AI17" s="226">
        <f t="shared" si="19"/>
        <v>1</v>
      </c>
      <c r="AJ17" s="326"/>
      <c r="AK17" s="245"/>
      <c r="AL17" s="226"/>
    </row>
    <row r="18" spans="1:38" s="84" customFormat="1" ht="20.100000000000001" customHeight="1">
      <c r="A18" s="105" t="str">
        <f>Resumo!$A$15</f>
        <v>7.0</v>
      </c>
      <c r="B18" s="710" t="str">
        <f>Resumo!$B$15</f>
        <v>REVESTIMENTOS</v>
      </c>
      <c r="C18" s="710"/>
      <c r="D18" s="326">
        <f>Resumo!$F$15</f>
        <v>319760.05</v>
      </c>
      <c r="E18" s="226">
        <f>Resumo!$H$15</f>
        <v>0.1087</v>
      </c>
      <c r="F18" s="326">
        <f t="shared" ref="F18" si="20">G18*$D18</f>
        <v>0</v>
      </c>
      <c r="G18" s="245"/>
      <c r="H18" s="226">
        <f t="shared" ref="H18" si="21">G18</f>
        <v>0</v>
      </c>
      <c r="I18" s="326">
        <f t="shared" ref="I18" si="22">J18*$D18</f>
        <v>0</v>
      </c>
      <c r="J18" s="245"/>
      <c r="K18" s="226">
        <f t="shared" ref="K18" si="23">H18+J18</f>
        <v>0</v>
      </c>
      <c r="L18" s="326">
        <f>M18*$D18+0.01</f>
        <v>0.01</v>
      </c>
      <c r="M18" s="245"/>
      <c r="N18" s="226">
        <f t="shared" ref="N18" si="24">K18+M18</f>
        <v>0</v>
      </c>
      <c r="O18" s="326">
        <f t="shared" ref="O18" si="25">P18*$D18</f>
        <v>95928.02</v>
      </c>
      <c r="P18" s="245">
        <v>0.3</v>
      </c>
      <c r="Q18" s="226">
        <f t="shared" ref="Q18" si="26">N18+P18</f>
        <v>0.3</v>
      </c>
      <c r="R18" s="326">
        <f t="shared" ref="R18" si="27">S18*$D18</f>
        <v>159880.03</v>
      </c>
      <c r="S18" s="245">
        <v>0.5</v>
      </c>
      <c r="T18" s="226">
        <f t="shared" ref="T18" si="28">Q18+S18</f>
        <v>0.8</v>
      </c>
      <c r="U18" s="326">
        <f t="shared" ref="U18" si="29">V18*$D18</f>
        <v>63952.01</v>
      </c>
      <c r="V18" s="245">
        <v>0.2</v>
      </c>
      <c r="W18" s="226">
        <f t="shared" ref="W18" si="30">T18+V18</f>
        <v>1</v>
      </c>
      <c r="X18" s="326">
        <f t="shared" ref="X18" si="31">Y18*$D18</f>
        <v>0</v>
      </c>
      <c r="Y18" s="245"/>
      <c r="Z18" s="226">
        <f t="shared" ref="Z18" si="32">W18+Y18</f>
        <v>1</v>
      </c>
      <c r="AA18" s="326">
        <f t="shared" ref="AA18" si="33">AB18*$D18</f>
        <v>0</v>
      </c>
      <c r="AB18" s="245"/>
      <c r="AC18" s="226">
        <f t="shared" ref="AC18" si="34">Z18+AB18</f>
        <v>1</v>
      </c>
      <c r="AD18" s="326">
        <f t="shared" ref="AD18" si="35">AE18*$D18</f>
        <v>0</v>
      </c>
      <c r="AE18" s="245"/>
      <c r="AF18" s="226">
        <f t="shared" ref="AF18" si="36">AC18+AE18</f>
        <v>1</v>
      </c>
      <c r="AG18" s="326">
        <f t="shared" ref="AG18" si="37">AH18*$D18</f>
        <v>0</v>
      </c>
      <c r="AH18" s="245"/>
      <c r="AI18" s="226">
        <f t="shared" ref="AI18" si="38">AF18+AH18</f>
        <v>1</v>
      </c>
      <c r="AJ18" s="326"/>
      <c r="AK18" s="245"/>
      <c r="AL18" s="226"/>
    </row>
    <row r="19" spans="1:38" s="84" customFormat="1" ht="20.100000000000001" customHeight="1">
      <c r="A19" s="105" t="str">
        <f>Resumo!A16</f>
        <v>8.0</v>
      </c>
      <c r="B19" s="710" t="str">
        <f>Resumo!B16</f>
        <v>COBERTURA</v>
      </c>
      <c r="C19" s="710"/>
      <c r="D19" s="326">
        <f>Resumo!F16</f>
        <v>211266.78</v>
      </c>
      <c r="E19" s="226">
        <f>Resumo!H16</f>
        <v>7.1800000000000003E-2</v>
      </c>
      <c r="F19" s="326">
        <f t="shared" si="0"/>
        <v>0</v>
      </c>
      <c r="G19" s="245"/>
      <c r="H19" s="226">
        <f t="shared" si="1"/>
        <v>0</v>
      </c>
      <c r="I19" s="326">
        <f t="shared" si="2"/>
        <v>0</v>
      </c>
      <c r="J19" s="245"/>
      <c r="K19" s="226">
        <f t="shared" si="3"/>
        <v>0</v>
      </c>
      <c r="L19" s="326">
        <f t="shared" si="4"/>
        <v>0</v>
      </c>
      <c r="M19" s="245"/>
      <c r="N19" s="226">
        <f t="shared" si="5"/>
        <v>0</v>
      </c>
      <c r="O19" s="326">
        <f t="shared" si="6"/>
        <v>105633.39</v>
      </c>
      <c r="P19" s="245">
        <v>0.5</v>
      </c>
      <c r="Q19" s="226">
        <f t="shared" si="7"/>
        <v>0.5</v>
      </c>
      <c r="R19" s="326">
        <f t="shared" si="8"/>
        <v>63380.03</v>
      </c>
      <c r="S19" s="245">
        <v>0.3</v>
      </c>
      <c r="T19" s="226">
        <f t="shared" si="9"/>
        <v>0.8</v>
      </c>
      <c r="U19" s="326">
        <f t="shared" si="10"/>
        <v>42253.36</v>
      </c>
      <c r="V19" s="245">
        <v>0.2</v>
      </c>
      <c r="W19" s="226">
        <f t="shared" si="11"/>
        <v>1</v>
      </c>
      <c r="X19" s="326">
        <f t="shared" si="12"/>
        <v>0</v>
      </c>
      <c r="Y19" s="245"/>
      <c r="Z19" s="226">
        <f t="shared" si="13"/>
        <v>1</v>
      </c>
      <c r="AA19" s="326">
        <f t="shared" si="14"/>
        <v>0</v>
      </c>
      <c r="AB19" s="245"/>
      <c r="AC19" s="226">
        <f t="shared" si="15"/>
        <v>1</v>
      </c>
      <c r="AD19" s="326">
        <f t="shared" si="16"/>
        <v>0</v>
      </c>
      <c r="AE19" s="245"/>
      <c r="AF19" s="226">
        <f t="shared" si="17"/>
        <v>1</v>
      </c>
      <c r="AG19" s="326">
        <f t="shared" si="18"/>
        <v>0</v>
      </c>
      <c r="AH19" s="245"/>
      <c r="AI19" s="226">
        <f t="shared" si="19"/>
        <v>1</v>
      </c>
      <c r="AJ19" s="326"/>
      <c r="AK19" s="245"/>
      <c r="AL19" s="226"/>
    </row>
    <row r="20" spans="1:38" s="84" customFormat="1" ht="20.100000000000001" customHeight="1">
      <c r="A20" s="105" t="str">
        <f>Resumo!A17</f>
        <v>9.0</v>
      </c>
      <c r="B20" s="710" t="str">
        <f>Resumo!B17</f>
        <v>ESQUADRIAS</v>
      </c>
      <c r="C20" s="710"/>
      <c r="D20" s="326">
        <f>Resumo!F17</f>
        <v>319210.63</v>
      </c>
      <c r="E20" s="226">
        <f>Resumo!H17</f>
        <v>0.1086</v>
      </c>
      <c r="F20" s="326">
        <f t="shared" si="0"/>
        <v>0</v>
      </c>
      <c r="G20" s="245"/>
      <c r="H20" s="226">
        <f t="shared" si="1"/>
        <v>0</v>
      </c>
      <c r="I20" s="326">
        <f t="shared" si="2"/>
        <v>0</v>
      </c>
      <c r="J20" s="245"/>
      <c r="K20" s="226">
        <f t="shared" si="3"/>
        <v>0</v>
      </c>
      <c r="L20" s="326">
        <f t="shared" si="4"/>
        <v>0</v>
      </c>
      <c r="M20" s="245"/>
      <c r="N20" s="226">
        <f t="shared" si="5"/>
        <v>0</v>
      </c>
      <c r="O20" s="326">
        <f t="shared" si="6"/>
        <v>0</v>
      </c>
      <c r="P20" s="245"/>
      <c r="Q20" s="226">
        <f t="shared" si="7"/>
        <v>0</v>
      </c>
      <c r="R20" s="326">
        <f t="shared" si="8"/>
        <v>0</v>
      </c>
      <c r="S20" s="245"/>
      <c r="T20" s="226">
        <f t="shared" si="9"/>
        <v>0</v>
      </c>
      <c r="U20" s="326">
        <f t="shared" si="10"/>
        <v>0</v>
      </c>
      <c r="V20" s="245"/>
      <c r="W20" s="226">
        <f t="shared" si="11"/>
        <v>0</v>
      </c>
      <c r="X20" s="326">
        <f t="shared" si="12"/>
        <v>0</v>
      </c>
      <c r="Y20" s="245"/>
      <c r="Z20" s="226">
        <f t="shared" si="13"/>
        <v>0</v>
      </c>
      <c r="AA20" s="326">
        <f>AB20*$D20-0.01</f>
        <v>159605.31</v>
      </c>
      <c r="AB20" s="245">
        <v>0.5</v>
      </c>
      <c r="AC20" s="226">
        <f t="shared" si="15"/>
        <v>0.5</v>
      </c>
      <c r="AD20" s="326">
        <f t="shared" si="16"/>
        <v>159605.32</v>
      </c>
      <c r="AE20" s="245">
        <v>0.5</v>
      </c>
      <c r="AF20" s="226">
        <f t="shared" si="17"/>
        <v>1</v>
      </c>
      <c r="AG20" s="326">
        <f t="shared" si="18"/>
        <v>0</v>
      </c>
      <c r="AH20" s="245"/>
      <c r="AI20" s="226">
        <f t="shared" si="19"/>
        <v>1</v>
      </c>
      <c r="AJ20" s="326"/>
      <c r="AK20" s="245"/>
      <c r="AL20" s="226"/>
    </row>
    <row r="21" spans="1:38" s="84" customFormat="1" ht="20.100000000000001" customHeight="1">
      <c r="A21" s="105" t="str">
        <f>Resumo!A18</f>
        <v>10.0</v>
      </c>
      <c r="B21" s="710" t="str">
        <f>Resumo!B18</f>
        <v>PISOS, RODAPÉS E SOLEIRAS</v>
      </c>
      <c r="C21" s="710"/>
      <c r="D21" s="326">
        <f>Resumo!F18</f>
        <v>251767.04000000001</v>
      </c>
      <c r="E21" s="226">
        <f>Resumo!H18</f>
        <v>8.5599999999999996E-2</v>
      </c>
      <c r="F21" s="326">
        <f t="shared" si="0"/>
        <v>0</v>
      </c>
      <c r="G21" s="245"/>
      <c r="H21" s="226">
        <f t="shared" si="1"/>
        <v>0</v>
      </c>
      <c r="I21" s="326">
        <f t="shared" si="2"/>
        <v>0</v>
      </c>
      <c r="J21" s="245"/>
      <c r="K21" s="226">
        <f t="shared" si="3"/>
        <v>0</v>
      </c>
      <c r="L21" s="326">
        <f t="shared" si="4"/>
        <v>0</v>
      </c>
      <c r="M21" s="245"/>
      <c r="N21" s="226">
        <f t="shared" si="5"/>
        <v>0</v>
      </c>
      <c r="O21" s="326">
        <f t="shared" si="6"/>
        <v>0</v>
      </c>
      <c r="P21" s="245"/>
      <c r="Q21" s="226">
        <f t="shared" si="7"/>
        <v>0</v>
      </c>
      <c r="R21" s="326">
        <f t="shared" si="8"/>
        <v>0</v>
      </c>
      <c r="S21" s="245"/>
      <c r="T21" s="226">
        <f t="shared" si="9"/>
        <v>0</v>
      </c>
      <c r="U21" s="326">
        <f t="shared" si="10"/>
        <v>0</v>
      </c>
      <c r="V21" s="245"/>
      <c r="W21" s="226">
        <f t="shared" si="11"/>
        <v>0</v>
      </c>
      <c r="X21" s="326">
        <f t="shared" si="12"/>
        <v>125883.52</v>
      </c>
      <c r="Y21" s="245">
        <v>0.5</v>
      </c>
      <c r="Z21" s="226">
        <f t="shared" si="13"/>
        <v>0.5</v>
      </c>
      <c r="AA21" s="326">
        <f t="shared" si="14"/>
        <v>125883.52</v>
      </c>
      <c r="AB21" s="245">
        <v>0.5</v>
      </c>
      <c r="AC21" s="226">
        <f t="shared" si="15"/>
        <v>1</v>
      </c>
      <c r="AD21" s="326">
        <f t="shared" si="16"/>
        <v>0</v>
      </c>
      <c r="AE21" s="245"/>
      <c r="AF21" s="226">
        <f t="shared" si="17"/>
        <v>1</v>
      </c>
      <c r="AG21" s="326">
        <f t="shared" si="18"/>
        <v>0</v>
      </c>
      <c r="AH21" s="245"/>
      <c r="AI21" s="226">
        <f t="shared" si="19"/>
        <v>1</v>
      </c>
      <c r="AJ21" s="326"/>
      <c r="AK21" s="245"/>
      <c r="AL21" s="226"/>
    </row>
    <row r="22" spans="1:38" s="84" customFormat="1" ht="20.100000000000001" customHeight="1">
      <c r="A22" s="105" t="str">
        <f>Resumo!A19</f>
        <v>11.0</v>
      </c>
      <c r="B22" s="710" t="str">
        <f>Resumo!B19</f>
        <v>PINTURA</v>
      </c>
      <c r="C22" s="710"/>
      <c r="D22" s="326">
        <f>Resumo!F19</f>
        <v>131413.85</v>
      </c>
      <c r="E22" s="226">
        <f>Resumo!H19</f>
        <v>4.4699999999999997E-2</v>
      </c>
      <c r="F22" s="326">
        <f t="shared" si="0"/>
        <v>0</v>
      </c>
      <c r="G22" s="245"/>
      <c r="H22" s="226">
        <f t="shared" si="1"/>
        <v>0</v>
      </c>
      <c r="I22" s="326">
        <f t="shared" si="2"/>
        <v>0</v>
      </c>
      <c r="J22" s="245"/>
      <c r="K22" s="226">
        <f t="shared" si="3"/>
        <v>0</v>
      </c>
      <c r="L22" s="326">
        <f t="shared" si="4"/>
        <v>0</v>
      </c>
      <c r="M22" s="245"/>
      <c r="N22" s="226">
        <f t="shared" si="5"/>
        <v>0</v>
      </c>
      <c r="O22" s="326">
        <f t="shared" si="6"/>
        <v>0</v>
      </c>
      <c r="P22" s="245"/>
      <c r="Q22" s="226">
        <f t="shared" si="7"/>
        <v>0</v>
      </c>
      <c r="R22" s="326">
        <f t="shared" si="8"/>
        <v>0</v>
      </c>
      <c r="S22" s="245"/>
      <c r="T22" s="226">
        <f t="shared" si="9"/>
        <v>0</v>
      </c>
      <c r="U22" s="326">
        <f>V22*$D22-0.01</f>
        <v>13141.38</v>
      </c>
      <c r="V22" s="245">
        <v>0.1</v>
      </c>
      <c r="W22" s="226">
        <f t="shared" si="11"/>
        <v>0.1</v>
      </c>
      <c r="X22" s="326">
        <f t="shared" si="12"/>
        <v>13141.39</v>
      </c>
      <c r="Y22" s="245">
        <v>0.1</v>
      </c>
      <c r="Z22" s="226">
        <f t="shared" si="13"/>
        <v>0.2</v>
      </c>
      <c r="AA22" s="326">
        <f t="shared" si="14"/>
        <v>13141.39</v>
      </c>
      <c r="AB22" s="245">
        <v>0.1</v>
      </c>
      <c r="AC22" s="226">
        <f t="shared" si="15"/>
        <v>0.3</v>
      </c>
      <c r="AD22" s="326">
        <f t="shared" si="16"/>
        <v>45994.85</v>
      </c>
      <c r="AE22" s="245">
        <v>0.35</v>
      </c>
      <c r="AF22" s="226">
        <f t="shared" si="17"/>
        <v>0.65</v>
      </c>
      <c r="AG22" s="326">
        <f t="shared" si="18"/>
        <v>45994.85</v>
      </c>
      <c r="AH22" s="245">
        <v>0.35</v>
      </c>
      <c r="AI22" s="226">
        <f t="shared" si="19"/>
        <v>1</v>
      </c>
      <c r="AJ22" s="326"/>
      <c r="AK22" s="245"/>
      <c r="AL22" s="226"/>
    </row>
    <row r="23" spans="1:38" s="84" customFormat="1" ht="20.25" customHeight="1">
      <c r="A23" s="105" t="str">
        <f>Resumo!$A$20</f>
        <v>12.0</v>
      </c>
      <c r="B23" s="723" t="str">
        <f>Resumo!$B$20</f>
        <v>LOUÇAS, METAIS E ACESSÓRIOS</v>
      </c>
      <c r="C23" s="723"/>
      <c r="D23" s="326">
        <f>Resumo!$F$20</f>
        <v>124567.85</v>
      </c>
      <c r="E23" s="226">
        <f>Resumo!$H$20</f>
        <v>4.24E-2</v>
      </c>
      <c r="F23" s="326">
        <f>G23*$D23</f>
        <v>0</v>
      </c>
      <c r="G23" s="245"/>
      <c r="H23" s="226">
        <f>G23</f>
        <v>0</v>
      </c>
      <c r="I23" s="326">
        <f>J23*$D23</f>
        <v>0</v>
      </c>
      <c r="J23" s="245"/>
      <c r="K23" s="226">
        <f>H23+J23</f>
        <v>0</v>
      </c>
      <c r="L23" s="326">
        <f>M23*$D23</f>
        <v>0</v>
      </c>
      <c r="M23" s="245"/>
      <c r="N23" s="226">
        <f>K23+M23</f>
        <v>0</v>
      </c>
      <c r="O23" s="326">
        <f>P23*$D23</f>
        <v>0</v>
      </c>
      <c r="P23" s="245"/>
      <c r="Q23" s="226">
        <f>N23+P23</f>
        <v>0</v>
      </c>
      <c r="R23" s="326">
        <f>S23*$D23</f>
        <v>0</v>
      </c>
      <c r="S23" s="245"/>
      <c r="T23" s="226">
        <f>Q23+S23</f>
        <v>0</v>
      </c>
      <c r="U23" s="326">
        <f>V23*$D23</f>
        <v>0</v>
      </c>
      <c r="V23" s="245"/>
      <c r="W23" s="226">
        <f>T23+V23</f>
        <v>0</v>
      </c>
      <c r="X23" s="326">
        <f>Y23*$D23</f>
        <v>87197.5</v>
      </c>
      <c r="Y23" s="245">
        <v>0.7</v>
      </c>
      <c r="Z23" s="226">
        <f>W23+Y23</f>
        <v>0.7</v>
      </c>
      <c r="AA23" s="326">
        <f>AB23*$D23</f>
        <v>12456.79</v>
      </c>
      <c r="AB23" s="245">
        <v>0.1</v>
      </c>
      <c r="AC23" s="226">
        <f>Z23+AB23</f>
        <v>0.8</v>
      </c>
      <c r="AD23" s="326">
        <f>AE23*$D23</f>
        <v>24913.57</v>
      </c>
      <c r="AE23" s="245">
        <v>0.2</v>
      </c>
      <c r="AF23" s="226">
        <f>AC23+AE23</f>
        <v>1</v>
      </c>
      <c r="AG23" s="326">
        <f>AH23*$D23</f>
        <v>0</v>
      </c>
      <c r="AH23" s="245"/>
      <c r="AI23" s="226">
        <f>AF23+AH23</f>
        <v>1</v>
      </c>
      <c r="AJ23" s="326"/>
      <c r="AK23" s="245"/>
      <c r="AL23" s="226"/>
    </row>
    <row r="24" spans="1:38" s="84" customFormat="1" ht="20.100000000000001" customHeight="1">
      <c r="A24" s="105" t="str">
        <f>Resumo!$A$21</f>
        <v>13.0</v>
      </c>
      <c r="B24" s="710" t="str">
        <f>Resumo!$B$21</f>
        <v xml:space="preserve">INSTALAÇÕES ELÉTRICAS </v>
      </c>
      <c r="C24" s="710"/>
      <c r="D24" s="326">
        <f>Resumo!$F$21</f>
        <v>239426.17</v>
      </c>
      <c r="E24" s="226">
        <f>Resumo!$H$21</f>
        <v>8.14E-2</v>
      </c>
      <c r="F24" s="326">
        <f t="shared" si="0"/>
        <v>0</v>
      </c>
      <c r="G24" s="245"/>
      <c r="H24" s="226">
        <f t="shared" si="1"/>
        <v>0</v>
      </c>
      <c r="I24" s="326">
        <f t="shared" si="2"/>
        <v>23942.62</v>
      </c>
      <c r="J24" s="245">
        <v>0.1</v>
      </c>
      <c r="K24" s="226">
        <f t="shared" si="3"/>
        <v>0.1</v>
      </c>
      <c r="L24" s="326">
        <f t="shared" si="4"/>
        <v>23942.62</v>
      </c>
      <c r="M24" s="245">
        <v>0.1</v>
      </c>
      <c r="N24" s="226">
        <f t="shared" si="5"/>
        <v>0.2</v>
      </c>
      <c r="O24" s="326">
        <f t="shared" si="6"/>
        <v>23942.62</v>
      </c>
      <c r="P24" s="245">
        <v>0.1</v>
      </c>
      <c r="Q24" s="226">
        <f t="shared" si="7"/>
        <v>0.3</v>
      </c>
      <c r="R24" s="326">
        <f>S24*$D24+0.01</f>
        <v>35913.94</v>
      </c>
      <c r="S24" s="245">
        <v>0.15</v>
      </c>
      <c r="T24" s="226">
        <f t="shared" si="9"/>
        <v>0.45</v>
      </c>
      <c r="U24" s="326">
        <f t="shared" si="10"/>
        <v>35913.93</v>
      </c>
      <c r="V24" s="245">
        <v>0.15</v>
      </c>
      <c r="W24" s="226">
        <f t="shared" si="11"/>
        <v>0.6</v>
      </c>
      <c r="X24" s="326">
        <f t="shared" si="12"/>
        <v>0</v>
      </c>
      <c r="Y24" s="245"/>
      <c r="Z24" s="226">
        <f t="shared" si="13"/>
        <v>0.6</v>
      </c>
      <c r="AA24" s="326">
        <f t="shared" si="14"/>
        <v>0</v>
      </c>
      <c r="AB24" s="245"/>
      <c r="AC24" s="226">
        <f t="shared" si="15"/>
        <v>0.6</v>
      </c>
      <c r="AD24" s="326">
        <f t="shared" si="16"/>
        <v>23942.62</v>
      </c>
      <c r="AE24" s="245">
        <v>0.1</v>
      </c>
      <c r="AF24" s="226">
        <f t="shared" si="17"/>
        <v>0.7</v>
      </c>
      <c r="AG24" s="326">
        <f t="shared" si="18"/>
        <v>71827.850000000006</v>
      </c>
      <c r="AH24" s="245">
        <v>0.3</v>
      </c>
      <c r="AI24" s="226">
        <f t="shared" si="19"/>
        <v>1</v>
      </c>
      <c r="AJ24" s="326"/>
      <c r="AK24" s="245"/>
      <c r="AL24" s="226"/>
    </row>
    <row r="25" spans="1:38" s="84" customFormat="1" ht="28.5" customHeight="1">
      <c r="A25" s="105" t="str">
        <f>Resumo!$A$22</f>
        <v>14.0</v>
      </c>
      <c r="B25" s="723" t="str">
        <f>Resumo!$B$22</f>
        <v>INSTALAÇÕES ELÉTRICAS DE CABEAMENTO DE LÓGICA E TELEFONIA</v>
      </c>
      <c r="C25" s="723"/>
      <c r="D25" s="326">
        <f>Resumo!$F$22</f>
        <v>49550.6</v>
      </c>
      <c r="E25" s="226">
        <f>Resumo!$H$22</f>
        <v>1.6899999999999998E-2</v>
      </c>
      <c r="F25" s="326">
        <f t="shared" si="0"/>
        <v>0</v>
      </c>
      <c r="G25" s="245"/>
      <c r="H25" s="226">
        <f t="shared" si="1"/>
        <v>0</v>
      </c>
      <c r="I25" s="326">
        <f t="shared" si="2"/>
        <v>2477.5300000000002</v>
      </c>
      <c r="J25" s="245">
        <v>0.05</v>
      </c>
      <c r="K25" s="226">
        <f t="shared" si="3"/>
        <v>0.05</v>
      </c>
      <c r="L25" s="326">
        <f t="shared" si="4"/>
        <v>19820.240000000002</v>
      </c>
      <c r="M25" s="245">
        <v>0.4</v>
      </c>
      <c r="N25" s="226">
        <f t="shared" si="5"/>
        <v>0.45</v>
      </c>
      <c r="O25" s="326">
        <f t="shared" si="6"/>
        <v>0</v>
      </c>
      <c r="P25" s="245"/>
      <c r="Q25" s="226">
        <f t="shared" si="7"/>
        <v>0.45</v>
      </c>
      <c r="R25" s="326">
        <f t="shared" si="8"/>
        <v>0</v>
      </c>
      <c r="S25" s="245"/>
      <c r="T25" s="226">
        <f t="shared" si="9"/>
        <v>0.45</v>
      </c>
      <c r="U25" s="326">
        <f t="shared" si="10"/>
        <v>22297.77</v>
      </c>
      <c r="V25" s="245">
        <v>0.45</v>
      </c>
      <c r="W25" s="226">
        <f t="shared" si="11"/>
        <v>0.9</v>
      </c>
      <c r="X25" s="326">
        <f t="shared" si="12"/>
        <v>0</v>
      </c>
      <c r="Y25" s="245"/>
      <c r="Z25" s="226">
        <f t="shared" si="13"/>
        <v>0.9</v>
      </c>
      <c r="AA25" s="326">
        <f t="shared" si="14"/>
        <v>0</v>
      </c>
      <c r="AB25" s="245"/>
      <c r="AC25" s="226">
        <f t="shared" si="15"/>
        <v>0.9</v>
      </c>
      <c r="AD25" s="326">
        <f t="shared" si="16"/>
        <v>0</v>
      </c>
      <c r="AE25" s="245"/>
      <c r="AF25" s="226">
        <f t="shared" si="17"/>
        <v>0.9</v>
      </c>
      <c r="AG25" s="326">
        <f t="shared" si="18"/>
        <v>4955.0600000000004</v>
      </c>
      <c r="AH25" s="245">
        <v>0.1</v>
      </c>
      <c r="AI25" s="226">
        <f t="shared" si="19"/>
        <v>1</v>
      </c>
      <c r="AJ25" s="326"/>
      <c r="AK25" s="245"/>
      <c r="AL25" s="226"/>
    </row>
    <row r="26" spans="1:38" s="84" customFormat="1" ht="20.100000000000001" customHeight="1">
      <c r="A26" s="105" t="str">
        <f>Resumo!A23</f>
        <v>15.0</v>
      </c>
      <c r="B26" s="729" t="str">
        <f>Resumo!B23</f>
        <v>INSTALAÇÕES ELÉTRICAS - SPDA</v>
      </c>
      <c r="C26" s="729"/>
      <c r="D26" s="326">
        <f>Resumo!F23</f>
        <v>46822.47</v>
      </c>
      <c r="E26" s="226">
        <f>Resumo!H23</f>
        <v>1.5900000000000001E-2</v>
      </c>
      <c r="F26" s="326">
        <f t="shared" si="0"/>
        <v>0</v>
      </c>
      <c r="G26" s="245"/>
      <c r="H26" s="226">
        <f t="shared" si="1"/>
        <v>0</v>
      </c>
      <c r="I26" s="326">
        <f t="shared" si="2"/>
        <v>0</v>
      </c>
      <c r="J26" s="245"/>
      <c r="K26" s="226">
        <f t="shared" si="3"/>
        <v>0</v>
      </c>
      <c r="L26" s="326">
        <f t="shared" si="4"/>
        <v>0</v>
      </c>
      <c r="M26" s="245"/>
      <c r="N26" s="226">
        <f t="shared" si="5"/>
        <v>0</v>
      </c>
      <c r="O26" s="326">
        <f t="shared" si="6"/>
        <v>0</v>
      </c>
      <c r="P26" s="245"/>
      <c r="Q26" s="226">
        <f t="shared" si="7"/>
        <v>0</v>
      </c>
      <c r="R26" s="326">
        <f t="shared" si="8"/>
        <v>0</v>
      </c>
      <c r="S26" s="245"/>
      <c r="T26" s="226">
        <f t="shared" si="9"/>
        <v>0</v>
      </c>
      <c r="U26" s="326">
        <f t="shared" si="10"/>
        <v>0</v>
      </c>
      <c r="V26" s="245"/>
      <c r="W26" s="226">
        <f t="shared" si="11"/>
        <v>0</v>
      </c>
      <c r="X26" s="326">
        <f t="shared" si="12"/>
        <v>12642.07</v>
      </c>
      <c r="Y26" s="245">
        <v>0.27</v>
      </c>
      <c r="Z26" s="226">
        <f t="shared" si="13"/>
        <v>0.27</v>
      </c>
      <c r="AA26" s="326">
        <f t="shared" si="14"/>
        <v>15451.42</v>
      </c>
      <c r="AB26" s="245">
        <v>0.33</v>
      </c>
      <c r="AC26" s="226">
        <f t="shared" si="15"/>
        <v>0.6</v>
      </c>
      <c r="AD26" s="326">
        <f t="shared" si="16"/>
        <v>18728.990000000002</v>
      </c>
      <c r="AE26" s="245">
        <v>0.4</v>
      </c>
      <c r="AF26" s="226">
        <f t="shared" si="17"/>
        <v>1</v>
      </c>
      <c r="AG26" s="326">
        <f t="shared" si="18"/>
        <v>0</v>
      </c>
      <c r="AH26" s="245"/>
      <c r="AI26" s="226">
        <f t="shared" si="19"/>
        <v>1</v>
      </c>
      <c r="AJ26" s="326"/>
      <c r="AK26" s="245"/>
      <c r="AL26" s="226"/>
    </row>
    <row r="27" spans="1:38" s="84" customFormat="1" ht="20.100000000000001" customHeight="1">
      <c r="A27" s="105" t="str">
        <f>Resumo!$A$24</f>
        <v>16.0</v>
      </c>
      <c r="B27" s="710" t="str">
        <f>Resumo!$B$24</f>
        <v>INSTALAÇÕES HIDRÁULICAS</v>
      </c>
      <c r="C27" s="710"/>
      <c r="D27" s="326">
        <f>Resumo!$F$24</f>
        <v>37791.769999999997</v>
      </c>
      <c r="E27" s="226">
        <f>Resumo!$H$24</f>
        <v>1.29E-2</v>
      </c>
      <c r="F27" s="326">
        <f t="shared" si="0"/>
        <v>0</v>
      </c>
      <c r="G27" s="245"/>
      <c r="H27" s="226">
        <f t="shared" si="1"/>
        <v>0</v>
      </c>
      <c r="I27" s="326">
        <f t="shared" si="2"/>
        <v>1889.59</v>
      </c>
      <c r="J27" s="245">
        <v>0.05</v>
      </c>
      <c r="K27" s="226">
        <f t="shared" si="3"/>
        <v>0.05</v>
      </c>
      <c r="L27" s="326">
        <f t="shared" si="4"/>
        <v>15116.71</v>
      </c>
      <c r="M27" s="245">
        <v>0.4</v>
      </c>
      <c r="N27" s="226">
        <f t="shared" si="5"/>
        <v>0.45</v>
      </c>
      <c r="O27" s="326">
        <f t="shared" si="6"/>
        <v>0</v>
      </c>
      <c r="P27" s="245"/>
      <c r="Q27" s="226">
        <f t="shared" si="7"/>
        <v>0.45</v>
      </c>
      <c r="R27" s="326">
        <f t="shared" si="8"/>
        <v>0</v>
      </c>
      <c r="S27" s="245"/>
      <c r="T27" s="226">
        <f t="shared" si="9"/>
        <v>0.45</v>
      </c>
      <c r="U27" s="326">
        <f t="shared" si="10"/>
        <v>17006.3</v>
      </c>
      <c r="V27" s="245">
        <v>0.45</v>
      </c>
      <c r="W27" s="226">
        <f t="shared" si="11"/>
        <v>0.9</v>
      </c>
      <c r="X27" s="326">
        <f t="shared" si="12"/>
        <v>0</v>
      </c>
      <c r="Y27" s="245"/>
      <c r="Z27" s="226">
        <f t="shared" si="13"/>
        <v>0.9</v>
      </c>
      <c r="AA27" s="326">
        <f t="shared" si="14"/>
        <v>0</v>
      </c>
      <c r="AB27" s="245"/>
      <c r="AC27" s="226">
        <f t="shared" si="15"/>
        <v>0.9</v>
      </c>
      <c r="AD27" s="326">
        <f t="shared" si="16"/>
        <v>0</v>
      </c>
      <c r="AE27" s="245"/>
      <c r="AF27" s="226">
        <f t="shared" si="17"/>
        <v>0.9</v>
      </c>
      <c r="AG27" s="326">
        <f t="shared" si="18"/>
        <v>3779.18</v>
      </c>
      <c r="AH27" s="245">
        <v>0.1</v>
      </c>
      <c r="AI27" s="226">
        <f t="shared" si="19"/>
        <v>1</v>
      </c>
      <c r="AJ27" s="326"/>
      <c r="AK27" s="245"/>
      <c r="AL27" s="226"/>
    </row>
    <row r="28" spans="1:38" s="84" customFormat="1" ht="24.75" customHeight="1">
      <c r="A28" s="105" t="str">
        <f>Resumo!$A$25</f>
        <v>17.0</v>
      </c>
      <c r="B28" s="723" t="str">
        <f>Resumo!$B$25</f>
        <v>CLIMATIZAÇÃO</v>
      </c>
      <c r="C28" s="723"/>
      <c r="D28" s="326">
        <f>Resumo!$F$25</f>
        <v>109489.31</v>
      </c>
      <c r="E28" s="226">
        <f>Resumo!$H$25</f>
        <v>3.7199999999999997E-2</v>
      </c>
      <c r="F28" s="326">
        <f t="shared" si="0"/>
        <v>0</v>
      </c>
      <c r="G28" s="245"/>
      <c r="H28" s="226">
        <f t="shared" si="1"/>
        <v>0</v>
      </c>
      <c r="I28" s="326">
        <f t="shared" si="2"/>
        <v>5474.47</v>
      </c>
      <c r="J28" s="245">
        <v>0.05</v>
      </c>
      <c r="K28" s="226">
        <f t="shared" si="3"/>
        <v>0.05</v>
      </c>
      <c r="L28" s="326">
        <f t="shared" si="4"/>
        <v>43795.72</v>
      </c>
      <c r="M28" s="245">
        <v>0.4</v>
      </c>
      <c r="N28" s="226">
        <f t="shared" si="5"/>
        <v>0.45</v>
      </c>
      <c r="O28" s="326">
        <f t="shared" si="6"/>
        <v>0</v>
      </c>
      <c r="P28" s="245"/>
      <c r="Q28" s="226">
        <f t="shared" si="7"/>
        <v>0.45</v>
      </c>
      <c r="R28" s="326">
        <f t="shared" si="8"/>
        <v>0</v>
      </c>
      <c r="S28" s="245"/>
      <c r="T28" s="226">
        <f t="shared" si="9"/>
        <v>0.45</v>
      </c>
      <c r="U28" s="326">
        <f t="shared" si="10"/>
        <v>49270.19</v>
      </c>
      <c r="V28" s="245">
        <v>0.45</v>
      </c>
      <c r="W28" s="226">
        <f t="shared" si="11"/>
        <v>0.9</v>
      </c>
      <c r="X28" s="326">
        <f t="shared" si="12"/>
        <v>0</v>
      </c>
      <c r="Y28" s="245"/>
      <c r="Z28" s="226">
        <f t="shared" si="13"/>
        <v>0.9</v>
      </c>
      <c r="AA28" s="326">
        <f t="shared" si="14"/>
        <v>0</v>
      </c>
      <c r="AB28" s="245"/>
      <c r="AC28" s="226">
        <f t="shared" si="15"/>
        <v>0.9</v>
      </c>
      <c r="AD28" s="326">
        <f t="shared" si="16"/>
        <v>0</v>
      </c>
      <c r="AE28" s="245"/>
      <c r="AF28" s="226">
        <f t="shared" si="17"/>
        <v>0.9</v>
      </c>
      <c r="AG28" s="326">
        <f t="shared" si="18"/>
        <v>10948.93</v>
      </c>
      <c r="AH28" s="245">
        <v>0.1</v>
      </c>
      <c r="AI28" s="226">
        <f t="shared" si="19"/>
        <v>1</v>
      </c>
      <c r="AJ28" s="326"/>
      <c r="AK28" s="245"/>
      <c r="AL28" s="226"/>
    </row>
    <row r="29" spans="1:38" s="84" customFormat="1" ht="20.100000000000001" customHeight="1">
      <c r="A29" s="105" t="str">
        <f>Resumo!$A$26</f>
        <v>18.0</v>
      </c>
      <c r="B29" s="710" t="str">
        <f>Resumo!$B$26</f>
        <v>INSTALAÇÕES SANITÁRIAS</v>
      </c>
      <c r="C29" s="710"/>
      <c r="D29" s="326">
        <f>Resumo!$F$26</f>
        <v>33595.42</v>
      </c>
      <c r="E29" s="226">
        <f>Resumo!$H$26</f>
        <v>1.14E-2</v>
      </c>
      <c r="F29" s="326">
        <f t="shared" si="0"/>
        <v>0</v>
      </c>
      <c r="G29" s="245"/>
      <c r="H29" s="226">
        <f t="shared" si="1"/>
        <v>0</v>
      </c>
      <c r="I29" s="326">
        <f t="shared" si="2"/>
        <v>3359.54</v>
      </c>
      <c r="J29" s="245">
        <v>0.1</v>
      </c>
      <c r="K29" s="226">
        <f t="shared" si="3"/>
        <v>0.1</v>
      </c>
      <c r="L29" s="326">
        <f t="shared" si="4"/>
        <v>13438.17</v>
      </c>
      <c r="M29" s="245">
        <v>0.4</v>
      </c>
      <c r="N29" s="226">
        <f t="shared" si="5"/>
        <v>0.5</v>
      </c>
      <c r="O29" s="326">
        <f t="shared" si="6"/>
        <v>0</v>
      </c>
      <c r="P29" s="245"/>
      <c r="Q29" s="226">
        <f t="shared" si="7"/>
        <v>0.5</v>
      </c>
      <c r="R29" s="326">
        <v>0</v>
      </c>
      <c r="S29" s="245"/>
      <c r="T29" s="226">
        <f t="shared" si="9"/>
        <v>0.5</v>
      </c>
      <c r="U29" s="326">
        <f t="shared" si="10"/>
        <v>13438.17</v>
      </c>
      <c r="V29" s="245">
        <v>0.4</v>
      </c>
      <c r="W29" s="226">
        <f t="shared" si="11"/>
        <v>0.9</v>
      </c>
      <c r="X29" s="326">
        <f t="shared" si="12"/>
        <v>0</v>
      </c>
      <c r="Y29" s="245"/>
      <c r="Z29" s="226">
        <f t="shared" si="13"/>
        <v>0.9</v>
      </c>
      <c r="AA29" s="326">
        <f t="shared" si="14"/>
        <v>0</v>
      </c>
      <c r="AB29" s="245"/>
      <c r="AC29" s="226">
        <f t="shared" si="15"/>
        <v>0.9</v>
      </c>
      <c r="AD29" s="326">
        <f t="shared" si="16"/>
        <v>0</v>
      </c>
      <c r="AE29" s="245"/>
      <c r="AF29" s="226">
        <f t="shared" si="17"/>
        <v>0.9</v>
      </c>
      <c r="AG29" s="326">
        <f t="shared" si="18"/>
        <v>3359.54</v>
      </c>
      <c r="AH29" s="245">
        <v>0.1</v>
      </c>
      <c r="AI29" s="226">
        <f t="shared" si="19"/>
        <v>1</v>
      </c>
      <c r="AJ29" s="326"/>
      <c r="AK29" s="245"/>
      <c r="AL29" s="226"/>
    </row>
    <row r="30" spans="1:38" s="84" customFormat="1" ht="20.100000000000001" customHeight="1">
      <c r="A30" s="105" t="str">
        <f>Resumo!$A$27</f>
        <v>19.0</v>
      </c>
      <c r="B30" s="710" t="str">
        <f>Resumo!$B$27</f>
        <v>INSTALAÇÕES PLUVIAIS</v>
      </c>
      <c r="C30" s="710"/>
      <c r="D30" s="326">
        <f>Resumo!$F$27</f>
        <v>62493.15</v>
      </c>
      <c r="E30" s="226">
        <f>Resumo!$H$27</f>
        <v>2.1299999999999999E-2</v>
      </c>
      <c r="F30" s="326">
        <f t="shared" si="0"/>
        <v>0</v>
      </c>
      <c r="G30" s="245"/>
      <c r="H30" s="226">
        <f t="shared" si="1"/>
        <v>0</v>
      </c>
      <c r="I30" s="326">
        <f t="shared" si="2"/>
        <v>6249.32</v>
      </c>
      <c r="J30" s="245">
        <v>0.1</v>
      </c>
      <c r="K30" s="226">
        <f t="shared" si="3"/>
        <v>0.1</v>
      </c>
      <c r="L30" s="326">
        <f t="shared" si="4"/>
        <v>24997.26</v>
      </c>
      <c r="M30" s="245">
        <v>0.4</v>
      </c>
      <c r="N30" s="226">
        <f t="shared" si="5"/>
        <v>0.5</v>
      </c>
      <c r="O30" s="326">
        <f t="shared" si="6"/>
        <v>0</v>
      </c>
      <c r="P30" s="245"/>
      <c r="Q30" s="226">
        <f t="shared" si="7"/>
        <v>0.5</v>
      </c>
      <c r="R30" s="326">
        <f t="shared" si="8"/>
        <v>0</v>
      </c>
      <c r="S30" s="245"/>
      <c r="T30" s="226">
        <f t="shared" si="9"/>
        <v>0.5</v>
      </c>
      <c r="U30" s="326">
        <f t="shared" si="10"/>
        <v>24997.26</v>
      </c>
      <c r="V30" s="245">
        <v>0.4</v>
      </c>
      <c r="W30" s="226">
        <f t="shared" si="11"/>
        <v>0.9</v>
      </c>
      <c r="X30" s="326">
        <f t="shared" si="12"/>
        <v>0</v>
      </c>
      <c r="Y30" s="245"/>
      <c r="Z30" s="226">
        <f t="shared" si="13"/>
        <v>0.9</v>
      </c>
      <c r="AA30" s="326">
        <f t="shared" si="14"/>
        <v>0</v>
      </c>
      <c r="AB30" s="245"/>
      <c r="AC30" s="226">
        <f t="shared" si="15"/>
        <v>0.9</v>
      </c>
      <c r="AD30" s="326">
        <f t="shared" si="16"/>
        <v>0</v>
      </c>
      <c r="AE30" s="245"/>
      <c r="AF30" s="226">
        <f t="shared" si="17"/>
        <v>0.9</v>
      </c>
      <c r="AG30" s="326">
        <f>AH30*$D30-0.01</f>
        <v>6249.31</v>
      </c>
      <c r="AH30" s="245">
        <v>0.1</v>
      </c>
      <c r="AI30" s="226">
        <f t="shared" si="19"/>
        <v>1</v>
      </c>
      <c r="AJ30" s="326"/>
      <c r="AK30" s="245"/>
      <c r="AL30" s="226"/>
    </row>
    <row r="31" spans="1:38" s="84" customFormat="1" ht="25.5" customHeight="1">
      <c r="A31" s="105" t="str">
        <f>Resumo!$A$28</f>
        <v>20.0</v>
      </c>
      <c r="B31" s="728" t="str">
        <f>Resumo!$B$28</f>
        <v>INSTALAÇÕES DE SISTEMA DE EMERGENCIA E SEGURANÇA CONTRA INCENDIO</v>
      </c>
      <c r="C31" s="728"/>
      <c r="D31" s="326">
        <f>Resumo!$F$28</f>
        <v>37964.85</v>
      </c>
      <c r="E31" s="226">
        <f>Resumo!$H$28</f>
        <v>1.29E-2</v>
      </c>
      <c r="F31" s="326">
        <f t="shared" ref="F31:F32" si="39">G31*$D31</f>
        <v>0</v>
      </c>
      <c r="G31" s="245"/>
      <c r="H31" s="226">
        <f t="shared" ref="H31:H32" si="40">G31</f>
        <v>0</v>
      </c>
      <c r="I31" s="326">
        <f t="shared" ref="I31:I32" si="41">J31*$D31</f>
        <v>0</v>
      </c>
      <c r="J31" s="245"/>
      <c r="K31" s="226">
        <f t="shared" ref="K31:K32" si="42">H31+J31</f>
        <v>0</v>
      </c>
      <c r="L31" s="326">
        <f t="shared" ref="L31:L32" si="43">M31*$D31</f>
        <v>0</v>
      </c>
      <c r="M31" s="245"/>
      <c r="N31" s="226">
        <f t="shared" ref="N31:N32" si="44">K31+M31</f>
        <v>0</v>
      </c>
      <c r="O31" s="326">
        <f t="shared" ref="O31:O32" si="45">P31*$D31</f>
        <v>0</v>
      </c>
      <c r="P31" s="245"/>
      <c r="Q31" s="226">
        <f t="shared" ref="Q31:Q32" si="46">N31+P31</f>
        <v>0</v>
      </c>
      <c r="R31" s="326">
        <v>0</v>
      </c>
      <c r="S31" s="245"/>
      <c r="T31" s="226">
        <f t="shared" ref="T31:T32" si="47">Q31+S31</f>
        <v>0</v>
      </c>
      <c r="U31" s="326">
        <f t="shared" ref="U31:U32" si="48">V31*$D31</f>
        <v>0</v>
      </c>
      <c r="V31" s="245"/>
      <c r="W31" s="226">
        <f t="shared" ref="W31:W32" si="49">T31+V31</f>
        <v>0</v>
      </c>
      <c r="X31" s="326">
        <f t="shared" ref="X31:X32" si="50">Y31*$D31</f>
        <v>0</v>
      </c>
      <c r="Y31" s="245"/>
      <c r="Z31" s="226">
        <f t="shared" ref="Z31:Z32" si="51">W31+Y31</f>
        <v>0</v>
      </c>
      <c r="AA31" s="326">
        <f t="shared" ref="AA31:AA32" si="52">AB31*$D31</f>
        <v>0</v>
      </c>
      <c r="AB31" s="245"/>
      <c r="AC31" s="226">
        <f t="shared" ref="AC31:AC32" si="53">Z31+AB31</f>
        <v>0</v>
      </c>
      <c r="AD31" s="326">
        <f t="shared" ref="AD31:AD32" si="54">AE31*$D31</f>
        <v>0</v>
      </c>
      <c r="AE31" s="245"/>
      <c r="AF31" s="226">
        <f t="shared" ref="AF31:AF32" si="55">AC31+AE31</f>
        <v>0</v>
      </c>
      <c r="AG31" s="326">
        <f t="shared" ref="AG31" si="56">AH31*$D31</f>
        <v>37964.85</v>
      </c>
      <c r="AH31" s="245">
        <v>1</v>
      </c>
      <c r="AI31" s="226">
        <f t="shared" ref="AI31:AI32" si="57">AF31+AH31</f>
        <v>1</v>
      </c>
      <c r="AJ31" s="326"/>
      <c r="AK31" s="245"/>
      <c r="AL31" s="226"/>
    </row>
    <row r="32" spans="1:38" s="84" customFormat="1" ht="20.100000000000001" customHeight="1">
      <c r="A32" s="105" t="str">
        <f>Resumo!$A$29</f>
        <v>21.0</v>
      </c>
      <c r="B32" s="729" t="str">
        <f>Resumo!$B$29</f>
        <v>SERVIÇOS COMPLEMENTARES</v>
      </c>
      <c r="C32" s="729"/>
      <c r="D32" s="326">
        <f>Resumo!$F$29</f>
        <v>131579.70000000001</v>
      </c>
      <c r="E32" s="226">
        <f>Resumo!$H$29</f>
        <v>4.48E-2</v>
      </c>
      <c r="F32" s="326">
        <f t="shared" si="39"/>
        <v>0</v>
      </c>
      <c r="G32" s="245"/>
      <c r="H32" s="226">
        <f t="shared" si="40"/>
        <v>0</v>
      </c>
      <c r="I32" s="326">
        <f t="shared" si="41"/>
        <v>0</v>
      </c>
      <c r="J32" s="245"/>
      <c r="K32" s="226">
        <f t="shared" si="42"/>
        <v>0</v>
      </c>
      <c r="L32" s="326">
        <f t="shared" si="43"/>
        <v>0</v>
      </c>
      <c r="M32" s="245"/>
      <c r="N32" s="226">
        <f t="shared" si="44"/>
        <v>0</v>
      </c>
      <c r="O32" s="326">
        <f t="shared" si="45"/>
        <v>0</v>
      </c>
      <c r="P32" s="245"/>
      <c r="Q32" s="226">
        <f t="shared" si="46"/>
        <v>0</v>
      </c>
      <c r="R32" s="326">
        <f t="shared" ref="R32" si="58">S32*$D32</f>
        <v>0</v>
      </c>
      <c r="S32" s="245"/>
      <c r="T32" s="226">
        <f t="shared" si="47"/>
        <v>0</v>
      </c>
      <c r="U32" s="326">
        <f t="shared" si="48"/>
        <v>0</v>
      </c>
      <c r="V32" s="245"/>
      <c r="W32" s="226">
        <f t="shared" si="49"/>
        <v>0</v>
      </c>
      <c r="X32" s="326">
        <f t="shared" si="50"/>
        <v>0</v>
      </c>
      <c r="Y32" s="245"/>
      <c r="Z32" s="226">
        <f t="shared" si="51"/>
        <v>0</v>
      </c>
      <c r="AA32" s="326">
        <f t="shared" si="52"/>
        <v>0</v>
      </c>
      <c r="AB32" s="245"/>
      <c r="AC32" s="226">
        <f t="shared" si="53"/>
        <v>0</v>
      </c>
      <c r="AD32" s="326">
        <f t="shared" si="54"/>
        <v>0</v>
      </c>
      <c r="AE32" s="245"/>
      <c r="AF32" s="226">
        <f t="shared" si="55"/>
        <v>0</v>
      </c>
      <c r="AG32" s="326">
        <f>AH32*$D32</f>
        <v>131579.70000000001</v>
      </c>
      <c r="AH32" s="245">
        <v>1</v>
      </c>
      <c r="AI32" s="226">
        <f t="shared" si="57"/>
        <v>1</v>
      </c>
      <c r="AJ32" s="326"/>
      <c r="AK32" s="245"/>
      <c r="AL32" s="226"/>
    </row>
    <row r="33" spans="1:38" s="563" customFormat="1" ht="20.100000000000001" customHeight="1">
      <c r="A33" s="736" t="s">
        <v>553</v>
      </c>
      <c r="B33" s="736"/>
      <c r="C33" s="736"/>
      <c r="D33" s="562">
        <f>Resumo!F30</f>
        <v>2940614.42</v>
      </c>
      <c r="E33" s="519">
        <f>Resumo!H30</f>
        <v>1</v>
      </c>
      <c r="F33" s="743">
        <f>SUM(F12:F32)</f>
        <v>189786.57</v>
      </c>
      <c r="G33" s="743"/>
      <c r="H33" s="519">
        <f>F33/$D$33</f>
        <v>6.4500000000000002E-2</v>
      </c>
      <c r="I33" s="743">
        <f>SUM(I12:I32)</f>
        <v>274439.28999999998</v>
      </c>
      <c r="J33" s="743"/>
      <c r="K33" s="519">
        <f>I33/$D$33</f>
        <v>9.3299999999999994E-2</v>
      </c>
      <c r="L33" s="743">
        <f>SUM(L12:L32)</f>
        <v>326248.37</v>
      </c>
      <c r="M33" s="743"/>
      <c r="N33" s="519">
        <f>L33/$D$33</f>
        <v>0.1109</v>
      </c>
      <c r="O33" s="743">
        <f>SUM(O12:O32)</f>
        <v>410641.67</v>
      </c>
      <c r="P33" s="743"/>
      <c r="Q33" s="519">
        <f>O33/$D$33</f>
        <v>0.1396</v>
      </c>
      <c r="R33" s="743">
        <f>SUM(R12:R32)</f>
        <v>266308.46000000002</v>
      </c>
      <c r="S33" s="743"/>
      <c r="T33" s="519">
        <f>R33/$D$33</f>
        <v>9.06E-2</v>
      </c>
      <c r="U33" s="743">
        <f>SUM(U12:U32)</f>
        <v>289404.83</v>
      </c>
      <c r="V33" s="743"/>
      <c r="W33" s="519">
        <f>U33/$D$33</f>
        <v>9.8400000000000001E-2</v>
      </c>
      <c r="X33" s="743">
        <f>SUM(X12:X32)</f>
        <v>245998.94</v>
      </c>
      <c r="Y33" s="743"/>
      <c r="Z33" s="519">
        <f>X33/$D$33</f>
        <v>8.3699999999999997E-2</v>
      </c>
      <c r="AA33" s="743">
        <f>SUM(AA12:AA32)</f>
        <v>333672.89</v>
      </c>
      <c r="AB33" s="743"/>
      <c r="AC33" s="519">
        <f>AA33/$D$33</f>
        <v>0.1135</v>
      </c>
      <c r="AD33" s="743">
        <f>SUM(AD12:AD32)</f>
        <v>280319.81</v>
      </c>
      <c r="AE33" s="743"/>
      <c r="AF33" s="519">
        <f>AD33/$D$33</f>
        <v>9.5299999999999996E-2</v>
      </c>
      <c r="AG33" s="743">
        <f>SUM(AG12:AG32)</f>
        <v>323793.73</v>
      </c>
      <c r="AH33" s="743"/>
      <c r="AI33" s="519">
        <f>AG33/$D$33</f>
        <v>0.1101</v>
      </c>
      <c r="AJ33" s="733"/>
      <c r="AK33" s="734"/>
      <c r="AL33" s="519"/>
    </row>
    <row r="34" spans="1:38" s="84" customFormat="1" ht="20.100000000000001" customHeight="1">
      <c r="A34" s="742" t="s">
        <v>554</v>
      </c>
      <c r="B34" s="742"/>
      <c r="C34" s="742"/>
      <c r="D34" s="742"/>
      <c r="E34" s="742"/>
      <c r="F34" s="742">
        <f>F33</f>
        <v>189786.57</v>
      </c>
      <c r="G34" s="742"/>
      <c r="H34" s="244">
        <f>F34/$D$33</f>
        <v>6.4500000000000002E-2</v>
      </c>
      <c r="I34" s="742">
        <f>I33+F34</f>
        <v>464225.86</v>
      </c>
      <c r="J34" s="742"/>
      <c r="K34" s="244">
        <f>I34/$D$33</f>
        <v>0.15790000000000001</v>
      </c>
      <c r="L34" s="742">
        <f>L33+I34</f>
        <v>790474.23</v>
      </c>
      <c r="M34" s="742"/>
      <c r="N34" s="244">
        <f>L34/$D$33</f>
        <v>0.26879999999999998</v>
      </c>
      <c r="O34" s="742">
        <f>O33+L34</f>
        <v>1201115.8999999999</v>
      </c>
      <c r="P34" s="742"/>
      <c r="Q34" s="244">
        <f>O34/$D$33</f>
        <v>0.40849999999999997</v>
      </c>
      <c r="R34" s="742">
        <f>R33+O34</f>
        <v>1467424.36</v>
      </c>
      <c r="S34" s="742"/>
      <c r="T34" s="244">
        <f>R34/$D$33</f>
        <v>0.499</v>
      </c>
      <c r="U34" s="742">
        <f>U33+R34</f>
        <v>1756829.19</v>
      </c>
      <c r="V34" s="742"/>
      <c r="W34" s="244">
        <f>U34/$D$33</f>
        <v>0.59740000000000004</v>
      </c>
      <c r="X34" s="742">
        <f>X33+U34</f>
        <v>2002828.13</v>
      </c>
      <c r="Y34" s="742"/>
      <c r="Z34" s="244">
        <f>X34/$D$33</f>
        <v>0.68110000000000004</v>
      </c>
      <c r="AA34" s="742">
        <f>AA33+X34</f>
        <v>2336501.02</v>
      </c>
      <c r="AB34" s="742"/>
      <c r="AC34" s="244">
        <f>AA34/$D$33</f>
        <v>0.79459999999999997</v>
      </c>
      <c r="AD34" s="742">
        <f>AD33+AA34</f>
        <v>2616820.83</v>
      </c>
      <c r="AE34" s="742"/>
      <c r="AF34" s="244">
        <f>AD34/$D$33</f>
        <v>0.88990000000000002</v>
      </c>
      <c r="AG34" s="742">
        <f>AG33+AD34</f>
        <v>2940614.56</v>
      </c>
      <c r="AH34" s="742"/>
      <c r="AI34" s="244">
        <f>AG34/$D$33</f>
        <v>1</v>
      </c>
      <c r="AJ34" s="726"/>
      <c r="AK34" s="727"/>
      <c r="AL34" s="244"/>
    </row>
    <row r="35" spans="1:38" s="84" customFormat="1" ht="20.100000000000001" customHeight="1">
      <c r="AJ35" s="223"/>
    </row>
    <row r="36" spans="1:38" s="84" customFormat="1">
      <c r="D36" s="596"/>
      <c r="E36" s="596"/>
    </row>
    <row r="37" spans="1:38" s="84" customFormat="1">
      <c r="D37" s="596"/>
      <c r="E37" s="596"/>
    </row>
    <row r="38" spans="1:38" s="84" customFormat="1">
      <c r="D38" s="596"/>
      <c r="E38" s="596"/>
    </row>
    <row r="39" spans="1:38" s="84" customFormat="1">
      <c r="D39" s="596"/>
      <c r="E39" s="596"/>
    </row>
    <row r="40" spans="1:38" s="84" customFormat="1">
      <c r="D40" s="596"/>
      <c r="E40" s="596"/>
    </row>
    <row r="41" spans="1:38" s="84" customFormat="1">
      <c r="D41" s="596"/>
      <c r="E41" s="596"/>
    </row>
    <row r="42" spans="1:38" s="84" customFormat="1">
      <c r="D42" s="596"/>
      <c r="E42" s="596"/>
    </row>
    <row r="43" spans="1:38" s="84" customFormat="1">
      <c r="D43" s="596"/>
      <c r="E43" s="596"/>
    </row>
    <row r="44" spans="1:38" s="84" customFormat="1" ht="3" customHeight="1">
      <c r="D44" s="596"/>
      <c r="E44" s="596"/>
    </row>
    <row r="45" spans="1:38" s="84" customFormat="1" hidden="1">
      <c r="D45" s="596"/>
      <c r="E45" s="596"/>
    </row>
    <row r="46" spans="1:38" s="84" customFormat="1" hidden="1">
      <c r="D46" s="596"/>
      <c r="E46" s="596"/>
    </row>
    <row r="47" spans="1:38" s="84" customFormat="1" hidden="1">
      <c r="D47" s="596"/>
      <c r="E47" s="596"/>
    </row>
    <row r="48" spans="1:38" s="84" customFormat="1">
      <c r="D48" s="596"/>
      <c r="E48" s="596"/>
    </row>
    <row r="49" spans="4:5" s="84" customFormat="1">
      <c r="D49" s="596"/>
      <c r="E49" s="596"/>
    </row>
    <row r="50" spans="4:5" s="84" customFormat="1">
      <c r="D50" s="596"/>
      <c r="E50" s="596"/>
    </row>
    <row r="51" spans="4:5" s="84" customFormat="1">
      <c r="D51" s="596"/>
      <c r="E51" s="596"/>
    </row>
    <row r="52" spans="4:5" s="84" customFormat="1">
      <c r="D52" s="596"/>
      <c r="E52" s="596"/>
    </row>
    <row r="53" spans="4:5" s="84" customFormat="1">
      <c r="D53" s="596"/>
      <c r="E53" s="596"/>
    </row>
    <row r="54" spans="4:5" s="84" customFormat="1">
      <c r="D54" s="596"/>
      <c r="E54" s="596"/>
    </row>
  </sheetData>
  <mergeCells count="86">
    <mergeCell ref="AG3:AH3"/>
    <mergeCell ref="AI3:AJ3"/>
    <mergeCell ref="AG4:AH4"/>
    <mergeCell ref="AH5:AH6"/>
    <mergeCell ref="AI5:AJ6"/>
    <mergeCell ref="R4:S4"/>
    <mergeCell ref="S5:S6"/>
    <mergeCell ref="T5:U6"/>
    <mergeCell ref="AA3:AB3"/>
    <mergeCell ref="AC3:AD3"/>
    <mergeCell ref="AA4:AB4"/>
    <mergeCell ref="AB5:AB6"/>
    <mergeCell ref="AC5:AD6"/>
    <mergeCell ref="R3:S3"/>
    <mergeCell ref="T3:U3"/>
    <mergeCell ref="A34:C34"/>
    <mergeCell ref="D34:E34"/>
    <mergeCell ref="F34:G34"/>
    <mergeCell ref="F33:G33"/>
    <mergeCell ref="AG33:AH33"/>
    <mergeCell ref="AG34:AH34"/>
    <mergeCell ref="I33:J33"/>
    <mergeCell ref="I34:J34"/>
    <mergeCell ref="L33:M33"/>
    <mergeCell ref="L34:M34"/>
    <mergeCell ref="O33:P33"/>
    <mergeCell ref="O34:P34"/>
    <mergeCell ref="AD34:AE34"/>
    <mergeCell ref="AD33:AE33"/>
    <mergeCell ref="R33:S33"/>
    <mergeCell ref="U33:V33"/>
    <mergeCell ref="I10:K10"/>
    <mergeCell ref="A10:A11"/>
    <mergeCell ref="D10:D11"/>
    <mergeCell ref="E10:E11"/>
    <mergeCell ref="A33:C33"/>
    <mergeCell ref="B30:C30"/>
    <mergeCell ref="B25:C25"/>
    <mergeCell ref="B26:C26"/>
    <mergeCell ref="B27:C27"/>
    <mergeCell ref="B23:C23"/>
    <mergeCell ref="B28:C28"/>
    <mergeCell ref="AD10:AF10"/>
    <mergeCell ref="AG10:AI10"/>
    <mergeCell ref="R34:S34"/>
    <mergeCell ref="U34:V34"/>
    <mergeCell ref="X34:Y34"/>
    <mergeCell ref="AA34:AB34"/>
    <mergeCell ref="X10:Z10"/>
    <mergeCell ref="AA10:AC10"/>
    <mergeCell ref="X33:Y33"/>
    <mergeCell ref="AA33:AB33"/>
    <mergeCell ref="R10:T10"/>
    <mergeCell ref="U10:W10"/>
    <mergeCell ref="L10:N10"/>
    <mergeCell ref="O10:Q10"/>
    <mergeCell ref="B3:E3"/>
    <mergeCell ref="B18:C18"/>
    <mergeCell ref="B29:C29"/>
    <mergeCell ref="I3:J3"/>
    <mergeCell ref="I4:J4"/>
    <mergeCell ref="B6:H6"/>
    <mergeCell ref="K5:L6"/>
    <mergeCell ref="K3:L3"/>
    <mergeCell ref="B4:E4"/>
    <mergeCell ref="B5:E5"/>
    <mergeCell ref="A7:B7"/>
    <mergeCell ref="B10:C11"/>
    <mergeCell ref="J5:J6"/>
    <mergeCell ref="F10:H10"/>
    <mergeCell ref="AJ34:AK34"/>
    <mergeCell ref="B31:C31"/>
    <mergeCell ref="B32:C32"/>
    <mergeCell ref="AJ10:AL10"/>
    <mergeCell ref="AJ33:AK33"/>
    <mergeCell ref="B21:C21"/>
    <mergeCell ref="B22:C22"/>
    <mergeCell ref="B24:C24"/>
    <mergeCell ref="B12:C12"/>
    <mergeCell ref="B13:C13"/>
    <mergeCell ref="B14:C14"/>
    <mergeCell ref="B15:C15"/>
    <mergeCell ref="B16:C16"/>
    <mergeCell ref="B17:C17"/>
    <mergeCell ref="B19:C19"/>
    <mergeCell ref="B20:C20"/>
  </mergeCells>
  <pageMargins left="0.59055118110236227" right="0.11811023622047245" top="0.51181102362204722" bottom="0.98425196850393704" header="0.31496062992125984" footer="0.31496062992125984"/>
  <pageSetup paperSize="9" scale="70" fitToWidth="0" pageOrder="overThenDown" orientation="landscape" horizontalDpi="300" verticalDpi="300" r:id="rId1"/>
  <headerFooter>
    <oddFooter>&amp;L&amp;G&amp;CLuciano Clebert Scaburi
 Engenheira Civil 
CREA RN170072976-4&amp;R&amp;P de &amp;N</oddFooter>
  </headerFooter>
  <colBreaks count="3" manualBreakCount="3">
    <brk id="14" max="33" man="1"/>
    <brk id="23" max="33" man="1"/>
    <brk id="32" max="33"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view="pageBreakPreview" topLeftCell="A2" zoomScale="145" zoomScaleNormal="130" zoomScaleSheetLayoutView="145" zoomScalePageLayoutView="85" workbookViewId="0">
      <selection activeCell="F2" sqref="F2"/>
    </sheetView>
  </sheetViews>
  <sheetFormatPr defaultRowHeight="12"/>
  <cols>
    <col min="1" max="1" width="11.140625" style="228" customWidth="1"/>
    <col min="2" max="2" width="8.28515625" style="228" customWidth="1"/>
    <col min="3" max="3" width="26.85546875" style="228" customWidth="1"/>
    <col min="4" max="4" width="13.140625" style="228" customWidth="1"/>
    <col min="5" max="5" width="10.7109375" style="228" customWidth="1"/>
    <col min="6" max="6" width="12.7109375" style="228" customWidth="1"/>
    <col min="7" max="7" width="9.42578125" style="228" customWidth="1"/>
    <col min="8" max="8" width="10.7109375" style="228" customWidth="1"/>
    <col min="9" max="10" width="9.140625" style="228"/>
    <col min="11" max="12" width="18.5703125" style="228" customWidth="1"/>
    <col min="13" max="16384" width="9.140625" style="228"/>
  </cols>
  <sheetData>
    <row r="1" spans="1:9" ht="15" customHeight="1">
      <c r="A1" s="747" t="str">
        <f>Resumo!A1</f>
        <v>ORÇAMENTO COMPLETO - POLICLÍNICA</v>
      </c>
      <c r="B1" s="748"/>
      <c r="C1" s="748"/>
      <c r="D1" s="748"/>
      <c r="E1" s="748"/>
      <c r="F1" s="748"/>
      <c r="G1" s="748"/>
      <c r="H1" s="748"/>
    </row>
    <row r="2" spans="1:9">
      <c r="A2" s="447" t="s">
        <v>1395</v>
      </c>
      <c r="B2" s="721" t="s">
        <v>1394</v>
      </c>
      <c r="C2" s="721"/>
      <c r="D2" s="749" t="str">
        <f>Resumo!$E$2</f>
        <v>Valor estimado final:</v>
      </c>
      <c r="E2" s="749"/>
      <c r="F2" s="448">
        <f>Resumo!$F$2</f>
        <v>0</v>
      </c>
      <c r="G2" s="446" t="str">
        <f>Resumo!$G$2</f>
        <v>Data:</v>
      </c>
      <c r="H2" s="449">
        <f>Resumo!$H$2</f>
        <v>43991</v>
      </c>
    </row>
    <row r="3" spans="1:9">
      <c r="A3" s="445" t="str">
        <f>Resumo!$A$3</f>
        <v>Obra:</v>
      </c>
      <c r="B3" s="740" t="str">
        <f>Resumo!$B$3</f>
        <v>Construção da Policlínica</v>
      </c>
      <c r="C3" s="740"/>
      <c r="D3" s="737" t="str">
        <f>Resumo!$E$3</f>
        <v>Custo/m²:</v>
      </c>
      <c r="E3" s="737"/>
      <c r="F3" s="441">
        <f>Resumo!$F$3</f>
        <v>0</v>
      </c>
      <c r="G3" s="443" t="str">
        <f>Resumo!$G$3</f>
        <v>BDI:</v>
      </c>
      <c r="H3" s="238">
        <f>Resumo!$H$3</f>
        <v>0.24940000000000001</v>
      </c>
    </row>
    <row r="4" spans="1:9" ht="24.75" customHeight="1">
      <c r="A4" s="429" t="str">
        <f>Resumo!$A$4</f>
        <v>Local:</v>
      </c>
      <c r="B4" s="741" t="str">
        <f>Resumo!$B$4</f>
        <v>Rua das Turmalinas (Rua C), lotes 47/48/49, quadra 08, Loteamento Industrial.</v>
      </c>
      <c r="C4" s="741"/>
      <c r="D4" s="741"/>
      <c r="E4" s="741"/>
      <c r="F4" s="713" t="str">
        <f>Resumo!$G$4</f>
        <v>Referência:</v>
      </c>
      <c r="G4" s="738" t="str">
        <f>Resumo!$H$4</f>
        <v>SINAPI - MAR/2020 - DESONERADO</v>
      </c>
      <c r="H4" s="719"/>
    </row>
    <row r="5" spans="1:9">
      <c r="A5" s="429" t="str">
        <f>Resumo!$A$5</f>
        <v xml:space="preserve">Área: </v>
      </c>
      <c r="B5" s="68">
        <f>Resumo!$B$5</f>
        <v>1116.78</v>
      </c>
      <c r="C5" s="84"/>
      <c r="D5" s="444"/>
      <c r="E5" s="444"/>
      <c r="F5" s="713"/>
      <c r="G5" s="738"/>
      <c r="H5" s="719"/>
    </row>
    <row r="6" spans="1:9">
      <c r="A6" s="711" t="str">
        <f>Resumo!$A$6</f>
        <v xml:space="preserve">Responsável Técnico: </v>
      </c>
      <c r="B6" s="712"/>
      <c r="C6" s="68" t="str">
        <f>Resumo!$C$6</f>
        <v>Luciano Clebert Scaburi - CREA  RN170072976-4</v>
      </c>
      <c r="D6" s="444"/>
      <c r="E6" s="444"/>
      <c r="F6" s="444"/>
      <c r="G6" s="84"/>
      <c r="H6" s="233"/>
    </row>
    <row r="7" spans="1:9" ht="15" customHeight="1">
      <c r="A7" s="419"/>
      <c r="B7" s="444"/>
      <c r="C7" s="722" t="str">
        <f>Resumo!$C$7</f>
        <v>Arredondamentos: Opções → Avançado → Fórmulas → "Definir Precisão Conforme Exibido"</v>
      </c>
      <c r="D7" s="722"/>
      <c r="E7" s="722"/>
      <c r="F7" s="722"/>
      <c r="G7" s="722"/>
      <c r="H7" s="746"/>
      <c r="I7" s="420"/>
    </row>
    <row r="8" spans="1:9">
      <c r="A8" s="419"/>
      <c r="B8" s="444"/>
      <c r="C8" s="418"/>
      <c r="D8" s="444"/>
      <c r="E8" s="444"/>
      <c r="F8" s="444"/>
      <c r="G8" s="444"/>
      <c r="H8" s="233"/>
    </row>
    <row r="9" spans="1:9" ht="15">
      <c r="A9" s="750" t="s">
        <v>602</v>
      </c>
      <c r="B9" s="751"/>
      <c r="C9" s="751"/>
      <c r="D9" s="751"/>
      <c r="E9" s="751"/>
      <c r="F9" s="751"/>
      <c r="G9" s="751"/>
      <c r="H9" s="752"/>
    </row>
    <row r="10" spans="1:9">
      <c r="A10" s="248" t="s">
        <v>50</v>
      </c>
      <c r="B10" s="755" t="s">
        <v>51</v>
      </c>
      <c r="C10" s="756"/>
      <c r="D10" s="756"/>
      <c r="E10" s="756"/>
      <c r="F10" s="757"/>
      <c r="G10" s="759">
        <f>SUM(G11:G14)</f>
        <v>6.8500000000000005E-2</v>
      </c>
      <c r="H10" s="759"/>
    </row>
    <row r="11" spans="1:9">
      <c r="A11" s="327" t="s">
        <v>52</v>
      </c>
      <c r="B11" s="753" t="s">
        <v>53</v>
      </c>
      <c r="C11" s="753"/>
      <c r="D11" s="754" t="s">
        <v>54</v>
      </c>
      <c r="E11" s="754"/>
      <c r="F11" s="754"/>
      <c r="G11" s="758">
        <v>3.7999999999999999E-2</v>
      </c>
      <c r="H11" s="758"/>
    </row>
    <row r="12" spans="1:9">
      <c r="A12" s="327" t="s">
        <v>55</v>
      </c>
      <c r="B12" s="753" t="s">
        <v>56</v>
      </c>
      <c r="C12" s="753"/>
      <c r="D12" s="754" t="s">
        <v>57</v>
      </c>
      <c r="E12" s="754"/>
      <c r="F12" s="754"/>
      <c r="G12" s="758">
        <v>7.0000000000000001E-3</v>
      </c>
      <c r="H12" s="758"/>
    </row>
    <row r="13" spans="1:9">
      <c r="A13" s="327" t="s">
        <v>58</v>
      </c>
      <c r="B13" s="753" t="s">
        <v>59</v>
      </c>
      <c r="C13" s="753"/>
      <c r="D13" s="754" t="s">
        <v>60</v>
      </c>
      <c r="E13" s="754"/>
      <c r="F13" s="754"/>
      <c r="G13" s="758">
        <v>1.2E-2</v>
      </c>
      <c r="H13" s="758"/>
    </row>
    <row r="14" spans="1:9">
      <c r="A14" s="327" t="s">
        <v>61</v>
      </c>
      <c r="B14" s="753" t="s">
        <v>62</v>
      </c>
      <c r="C14" s="753"/>
      <c r="D14" s="754" t="s">
        <v>63</v>
      </c>
      <c r="E14" s="754"/>
      <c r="F14" s="754"/>
      <c r="G14" s="758">
        <v>1.15E-2</v>
      </c>
      <c r="H14" s="758"/>
    </row>
    <row r="15" spans="1:9">
      <c r="A15" s="327"/>
      <c r="B15" s="754"/>
      <c r="C15" s="754"/>
      <c r="D15" s="754"/>
      <c r="E15" s="754"/>
      <c r="F15" s="754"/>
      <c r="G15" s="758"/>
      <c r="H15" s="758"/>
    </row>
    <row r="16" spans="1:9">
      <c r="A16" s="248" t="s">
        <v>64</v>
      </c>
      <c r="B16" s="755" t="s">
        <v>65</v>
      </c>
      <c r="C16" s="756"/>
      <c r="D16" s="756"/>
      <c r="E16" s="756"/>
      <c r="F16" s="757"/>
      <c r="G16" s="759">
        <f>SUM(G17:G20)</f>
        <v>0.10150000000000001</v>
      </c>
      <c r="H16" s="759"/>
    </row>
    <row r="17" spans="1:11">
      <c r="A17" s="327" t="s">
        <v>66</v>
      </c>
      <c r="B17" s="753" t="s">
        <v>67</v>
      </c>
      <c r="C17" s="753"/>
      <c r="D17" s="753"/>
      <c r="E17" s="753"/>
      <c r="F17" s="753"/>
      <c r="G17" s="758">
        <v>6.4999999999999997E-3</v>
      </c>
      <c r="H17" s="758"/>
    </row>
    <row r="18" spans="1:11">
      <c r="A18" s="327" t="s">
        <v>68</v>
      </c>
      <c r="B18" s="753" t="s">
        <v>69</v>
      </c>
      <c r="C18" s="753"/>
      <c r="D18" s="753"/>
      <c r="E18" s="753"/>
      <c r="F18" s="753"/>
      <c r="G18" s="758">
        <v>0.03</v>
      </c>
      <c r="H18" s="758"/>
    </row>
    <row r="19" spans="1:11">
      <c r="A19" s="327" t="s">
        <v>70</v>
      </c>
      <c r="B19" s="753" t="s">
        <v>71</v>
      </c>
      <c r="C19" s="753"/>
      <c r="D19" s="753"/>
      <c r="E19" s="753"/>
      <c r="F19" s="753"/>
      <c r="G19" s="758">
        <v>0.02</v>
      </c>
      <c r="H19" s="758"/>
    </row>
    <row r="20" spans="1:11">
      <c r="A20" s="327" t="s">
        <v>93</v>
      </c>
      <c r="B20" s="760" t="s">
        <v>599</v>
      </c>
      <c r="C20" s="761"/>
      <c r="D20" s="761"/>
      <c r="E20" s="761"/>
      <c r="F20" s="762"/>
      <c r="G20" s="763">
        <v>4.4999999999999998E-2</v>
      </c>
      <c r="H20" s="764"/>
    </row>
    <row r="21" spans="1:11">
      <c r="A21" s="327"/>
      <c r="B21" s="754"/>
      <c r="C21" s="754"/>
      <c r="D21" s="754"/>
      <c r="E21" s="754"/>
      <c r="F21" s="754"/>
      <c r="G21" s="754"/>
      <c r="H21" s="754"/>
    </row>
    <row r="22" spans="1:11">
      <c r="A22" s="248" t="s">
        <v>72</v>
      </c>
      <c r="B22" s="755" t="s">
        <v>73</v>
      </c>
      <c r="C22" s="756"/>
      <c r="D22" s="756"/>
      <c r="E22" s="756"/>
      <c r="F22" s="757"/>
      <c r="G22" s="771">
        <f>G23</f>
        <v>0.05</v>
      </c>
      <c r="H22" s="772"/>
    </row>
    <row r="23" spans="1:11">
      <c r="A23" s="327" t="s">
        <v>74</v>
      </c>
      <c r="B23" s="760" t="s">
        <v>75</v>
      </c>
      <c r="C23" s="761"/>
      <c r="D23" s="761"/>
      <c r="E23" s="761"/>
      <c r="F23" s="762"/>
      <c r="G23" s="758">
        <v>0.05</v>
      </c>
      <c r="H23" s="758"/>
    </row>
    <row r="24" spans="1:11">
      <c r="A24" s="249"/>
      <c r="B24" s="767"/>
      <c r="C24" s="768"/>
      <c r="D24" s="768"/>
      <c r="E24" s="768"/>
      <c r="F24" s="769"/>
      <c r="G24" s="767"/>
      <c r="H24" s="769"/>
    </row>
    <row r="25" spans="1:11">
      <c r="A25" s="328"/>
      <c r="B25" s="766" t="s">
        <v>610</v>
      </c>
      <c r="C25" s="766"/>
      <c r="D25" s="766"/>
      <c r="E25" s="766"/>
      <c r="F25" s="766"/>
      <c r="G25" s="770">
        <f>(((1+G11+G12+G13)*(1+G14)*(1+G22))/(1-G16))-1</f>
        <v>0.24940000000000001</v>
      </c>
      <c r="H25" s="770"/>
      <c r="K25" s="250"/>
    </row>
    <row r="26" spans="1:11">
      <c r="A26" s="251"/>
      <c r="B26" s="84"/>
      <c r="C26" s="84"/>
      <c r="D26" s="84"/>
      <c r="E26" s="84"/>
      <c r="F26" s="84"/>
      <c r="G26" s="84"/>
      <c r="H26" s="233"/>
    </row>
    <row r="27" spans="1:11">
      <c r="A27" s="251"/>
      <c r="B27" s="84"/>
      <c r="C27" s="84"/>
      <c r="D27" s="84"/>
      <c r="E27" s="84"/>
      <c r="F27" s="84"/>
      <c r="G27" s="84"/>
      <c r="H27" s="233"/>
      <c r="K27" s="250"/>
    </row>
    <row r="28" spans="1:11" ht="50.25" customHeight="1">
      <c r="A28" s="765" t="s">
        <v>137</v>
      </c>
      <c r="B28" s="765"/>
      <c r="C28" s="765"/>
      <c r="D28" s="765"/>
      <c r="E28" s="765"/>
      <c r="F28" s="765"/>
      <c r="G28" s="765"/>
      <c r="H28" s="765"/>
    </row>
    <row r="29" spans="1:11">
      <c r="A29" s="252"/>
      <c r="B29" s="253"/>
      <c r="C29" s="253"/>
      <c r="D29" s="84"/>
      <c r="E29" s="84"/>
      <c r="F29" s="84"/>
      <c r="G29" s="84"/>
      <c r="H29" s="233"/>
    </row>
    <row r="30" spans="1:11">
      <c r="A30" s="252"/>
      <c r="B30" s="84"/>
      <c r="C30" s="253"/>
      <c r="D30" s="84"/>
      <c r="E30" s="84"/>
      <c r="F30" s="84"/>
      <c r="G30" s="84"/>
      <c r="H30" s="233"/>
    </row>
    <row r="31" spans="1:11">
      <c r="A31" s="252"/>
      <c r="B31" s="253"/>
      <c r="C31" s="253"/>
      <c r="D31" s="84"/>
      <c r="E31" s="84"/>
      <c r="F31" s="84"/>
      <c r="G31" s="84"/>
      <c r="H31" s="233"/>
    </row>
    <row r="32" spans="1:11">
      <c r="A32" s="252" t="s">
        <v>138</v>
      </c>
      <c r="B32" s="253"/>
      <c r="C32" s="253"/>
      <c r="D32" s="84"/>
      <c r="E32" s="84"/>
      <c r="F32" s="84"/>
      <c r="G32" s="84"/>
      <c r="H32" s="233"/>
    </row>
    <row r="33" spans="1:8">
      <c r="A33" s="254" t="s">
        <v>139</v>
      </c>
      <c r="B33" s="253"/>
      <c r="C33" s="253"/>
      <c r="D33" s="84"/>
      <c r="E33" s="84"/>
      <c r="F33" s="84"/>
      <c r="G33" s="84"/>
      <c r="H33" s="233"/>
    </row>
    <row r="34" spans="1:8">
      <c r="A34" s="254" t="s">
        <v>140</v>
      </c>
      <c r="B34" s="253"/>
      <c r="C34" s="253"/>
      <c r="D34" s="84"/>
      <c r="E34" s="84"/>
      <c r="F34" s="84"/>
      <c r="G34" s="84"/>
      <c r="H34" s="233"/>
    </row>
    <row r="35" spans="1:8">
      <c r="A35" s="254" t="s">
        <v>141</v>
      </c>
      <c r="B35" s="253"/>
      <c r="C35" s="253"/>
      <c r="D35" s="84"/>
      <c r="E35" s="84"/>
      <c r="F35" s="84"/>
      <c r="G35" s="84"/>
      <c r="H35" s="233"/>
    </row>
    <row r="36" spans="1:8">
      <c r="A36" s="254" t="s">
        <v>142</v>
      </c>
      <c r="B36" s="253"/>
      <c r="C36" s="253"/>
      <c r="D36" s="84"/>
      <c r="E36" s="84"/>
      <c r="F36" s="84"/>
      <c r="G36" s="84"/>
      <c r="H36" s="233"/>
    </row>
    <row r="37" spans="1:8">
      <c r="A37" s="254" t="s">
        <v>143</v>
      </c>
      <c r="B37" s="253"/>
      <c r="C37" s="253"/>
      <c r="D37" s="84"/>
      <c r="E37" s="84"/>
      <c r="F37" s="84"/>
      <c r="G37" s="84"/>
      <c r="H37" s="233"/>
    </row>
    <row r="38" spans="1:8">
      <c r="A38" s="254" t="s">
        <v>144</v>
      </c>
      <c r="B38" s="84"/>
      <c r="C38" s="84"/>
      <c r="D38" s="84"/>
      <c r="E38" s="84"/>
      <c r="F38" s="84"/>
      <c r="G38" s="84"/>
      <c r="H38" s="233"/>
    </row>
    <row r="39" spans="1:8">
      <c r="A39" s="251"/>
      <c r="B39" s="84"/>
      <c r="C39" s="84"/>
      <c r="D39" s="84"/>
      <c r="E39" s="84"/>
      <c r="F39" s="84"/>
      <c r="G39" s="84"/>
      <c r="H39" s="233"/>
    </row>
    <row r="40" spans="1:8">
      <c r="A40" s="255"/>
      <c r="B40" s="231"/>
      <c r="C40" s="231"/>
      <c r="D40" s="231"/>
      <c r="E40" s="231"/>
      <c r="F40" s="231"/>
      <c r="G40" s="231"/>
      <c r="H40" s="256"/>
    </row>
    <row r="41" spans="1:8">
      <c r="A41" s="251"/>
      <c r="B41" s="84"/>
      <c r="C41" s="84"/>
      <c r="D41" s="84"/>
      <c r="E41" s="84"/>
      <c r="F41" s="84"/>
      <c r="G41" s="84"/>
      <c r="H41" s="233"/>
    </row>
    <row r="42" spans="1:8">
      <c r="A42" s="251"/>
      <c r="B42" s="84"/>
      <c r="C42" s="84"/>
      <c r="D42" s="84"/>
      <c r="E42" s="84"/>
      <c r="F42" s="84"/>
      <c r="G42" s="84"/>
      <c r="H42" s="233"/>
    </row>
    <row r="43" spans="1:8">
      <c r="A43" s="251"/>
      <c r="B43" s="84"/>
      <c r="C43" s="84"/>
      <c r="D43" s="84"/>
      <c r="E43" s="84"/>
      <c r="F43" s="84"/>
      <c r="G43" s="84"/>
      <c r="H43" s="233"/>
    </row>
    <row r="44" spans="1:8">
      <c r="A44" s="255"/>
      <c r="B44" s="231"/>
      <c r="C44" s="231"/>
      <c r="D44" s="231"/>
      <c r="E44" s="231"/>
      <c r="F44" s="231"/>
      <c r="G44" s="231"/>
      <c r="H44" s="256"/>
    </row>
    <row r="45" spans="1:8">
      <c r="A45" s="84"/>
      <c r="B45" s="84"/>
      <c r="C45" s="84"/>
      <c r="D45" s="84"/>
      <c r="E45" s="84"/>
      <c r="F45" s="84"/>
      <c r="G45" s="84"/>
      <c r="H45" s="84"/>
    </row>
    <row r="46" spans="1:8">
      <c r="A46" s="84"/>
      <c r="B46" s="84"/>
      <c r="C46" s="84"/>
      <c r="D46" s="84"/>
      <c r="E46" s="84"/>
      <c r="F46" s="84"/>
      <c r="G46" s="84"/>
      <c r="H46" s="84"/>
    </row>
    <row r="47" spans="1:8">
      <c r="A47" s="84"/>
      <c r="B47" s="84"/>
      <c r="C47" s="84"/>
      <c r="D47" s="84"/>
      <c r="E47" s="84"/>
      <c r="F47" s="84"/>
      <c r="G47" s="84"/>
      <c r="H47" s="84"/>
    </row>
    <row r="48" spans="1:8">
      <c r="A48" s="84"/>
      <c r="B48" s="84"/>
      <c r="C48" s="84"/>
      <c r="D48" s="84"/>
      <c r="E48" s="84"/>
      <c r="F48" s="84"/>
      <c r="G48" s="84"/>
      <c r="H48" s="84"/>
    </row>
    <row r="49" spans="1:8">
      <c r="A49" s="84"/>
      <c r="B49" s="84"/>
      <c r="C49" s="84"/>
      <c r="D49" s="84"/>
      <c r="E49" s="84"/>
      <c r="F49" s="84"/>
      <c r="G49" s="84"/>
      <c r="H49" s="84"/>
    </row>
    <row r="50" spans="1:8">
      <c r="A50" s="84"/>
      <c r="B50" s="84"/>
      <c r="C50" s="84"/>
      <c r="D50" s="84"/>
      <c r="E50" s="84"/>
      <c r="F50" s="84"/>
      <c r="G50" s="84"/>
      <c r="H50" s="84"/>
    </row>
    <row r="51" spans="1:8">
      <c r="A51" s="84"/>
      <c r="B51" s="84"/>
      <c r="C51" s="84"/>
      <c r="D51" s="84"/>
      <c r="E51" s="84"/>
      <c r="F51" s="84"/>
      <c r="G51" s="84"/>
      <c r="H51" s="84"/>
    </row>
    <row r="52" spans="1:8">
      <c r="A52" s="84"/>
      <c r="B52" s="84"/>
      <c r="C52" s="84"/>
      <c r="D52" s="84"/>
      <c r="E52" s="84"/>
      <c r="F52" s="84"/>
      <c r="G52" s="84"/>
      <c r="H52" s="84"/>
    </row>
    <row r="53" spans="1:8">
      <c r="A53" s="84"/>
      <c r="B53" s="84"/>
      <c r="C53" s="84"/>
      <c r="D53" s="84"/>
      <c r="E53" s="84"/>
      <c r="F53" s="84"/>
      <c r="G53" s="84"/>
      <c r="H53" s="84"/>
    </row>
    <row r="54" spans="1:8">
      <c r="A54" s="84"/>
      <c r="B54" s="84"/>
      <c r="C54" s="84"/>
      <c r="D54" s="84"/>
      <c r="E54" s="84"/>
      <c r="F54" s="84"/>
      <c r="G54" s="84"/>
      <c r="H54" s="84"/>
    </row>
  </sheetData>
  <mergeCells count="48">
    <mergeCell ref="B21:F21"/>
    <mergeCell ref="D11:F11"/>
    <mergeCell ref="A28:H28"/>
    <mergeCell ref="B22:F22"/>
    <mergeCell ref="B23:F23"/>
    <mergeCell ref="B25:F25"/>
    <mergeCell ref="B24:F24"/>
    <mergeCell ref="G24:H24"/>
    <mergeCell ref="G25:H25"/>
    <mergeCell ref="G23:H23"/>
    <mergeCell ref="G21:H21"/>
    <mergeCell ref="G22:H22"/>
    <mergeCell ref="G13:H13"/>
    <mergeCell ref="G14:H14"/>
    <mergeCell ref="G15:H15"/>
    <mergeCell ref="G16:H16"/>
    <mergeCell ref="B20:F20"/>
    <mergeCell ref="G20:H20"/>
    <mergeCell ref="B10:F10"/>
    <mergeCell ref="B11:C11"/>
    <mergeCell ref="B12:C12"/>
    <mergeCell ref="B13:C13"/>
    <mergeCell ref="B14:C14"/>
    <mergeCell ref="A9:H9"/>
    <mergeCell ref="B19:F19"/>
    <mergeCell ref="D12:F12"/>
    <mergeCell ref="D13:F13"/>
    <mergeCell ref="D14:F14"/>
    <mergeCell ref="B16:F16"/>
    <mergeCell ref="B15:F15"/>
    <mergeCell ref="G11:H11"/>
    <mergeCell ref="G12:H12"/>
    <mergeCell ref="B17:F17"/>
    <mergeCell ref="B18:F18"/>
    <mergeCell ref="G19:H19"/>
    <mergeCell ref="G17:H17"/>
    <mergeCell ref="G18:H18"/>
    <mergeCell ref="G10:H10"/>
    <mergeCell ref="B3:C3"/>
    <mergeCell ref="D3:E3"/>
    <mergeCell ref="A1:H1"/>
    <mergeCell ref="B2:C2"/>
    <mergeCell ref="D2:E2"/>
    <mergeCell ref="A6:B6"/>
    <mergeCell ref="B4:E4"/>
    <mergeCell ref="F4:F5"/>
    <mergeCell ref="G4:H5"/>
    <mergeCell ref="C7:H7"/>
  </mergeCells>
  <pageMargins left="0.59055118110236227" right="0.11811023622047245" top="1.0236220472440944" bottom="0.98425196850393704" header="0.31496062992125984" footer="0.31496062992125984"/>
  <pageSetup paperSize="9" scale="91" orientation="portrait" horizontalDpi="300" verticalDpi="300" r:id="rId1"/>
  <headerFooter>
    <oddFooter>&amp;L&amp;G&amp;CLuciano Clebert Scaburi
 Engenheira Civil 
CREA RN170072976-4&amp;R&amp;P de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view="pageBreakPreview" topLeftCell="A19" zoomScale="145" zoomScaleNormal="130" zoomScaleSheetLayoutView="145" workbookViewId="0">
      <selection activeCell="B19" sqref="B19:G19"/>
    </sheetView>
  </sheetViews>
  <sheetFormatPr defaultRowHeight="12"/>
  <cols>
    <col min="1" max="1" width="11.140625" style="228" customWidth="1"/>
    <col min="2" max="2" width="9.28515625" style="228" customWidth="1"/>
    <col min="3" max="3" width="22.42578125" style="228" customWidth="1"/>
    <col min="4" max="4" width="14.42578125" style="228" customWidth="1"/>
    <col min="5" max="5" width="13.140625" style="228" customWidth="1"/>
    <col min="6" max="6" width="11.5703125" style="228" customWidth="1"/>
    <col min="7" max="7" width="9.7109375" style="228" customWidth="1"/>
    <col min="8" max="8" width="12.28515625" style="228" customWidth="1"/>
    <col min="9" max="9" width="6.7109375" style="228" customWidth="1"/>
    <col min="10" max="11" width="9.140625" style="228"/>
    <col min="12" max="13" width="18.5703125" style="228" customWidth="1"/>
    <col min="14" max="16384" width="9.140625" style="228"/>
  </cols>
  <sheetData>
    <row r="1" spans="1:9" ht="15" customHeight="1">
      <c r="A1" s="776" t="str">
        <f>Resumo!A1</f>
        <v>ORÇAMENTO COMPLETO - POLICLÍNICA</v>
      </c>
      <c r="B1" s="777"/>
      <c r="C1" s="777"/>
      <c r="D1" s="777"/>
      <c r="E1" s="777"/>
      <c r="F1" s="777"/>
      <c r="G1" s="777"/>
      <c r="H1" s="778"/>
    </row>
    <row r="2" spans="1:9">
      <c r="A2" s="432" t="s">
        <v>1395</v>
      </c>
      <c r="B2" s="722" t="s">
        <v>1394</v>
      </c>
      <c r="C2" s="722"/>
      <c r="D2" s="84"/>
      <c r="E2" s="556" t="str">
        <f>Resumo!$E$2</f>
        <v>Valor estimado final:</v>
      </c>
      <c r="F2" s="441">
        <f>Resumo!$F$2</f>
        <v>0</v>
      </c>
      <c r="G2" s="556" t="str">
        <f>Resumo!$G$2</f>
        <v>Data:</v>
      </c>
      <c r="H2" s="227">
        <f>Resumo!$H$2</f>
        <v>43991</v>
      </c>
    </row>
    <row r="3" spans="1:9">
      <c r="A3" s="559" t="str">
        <f>Resumo!$A$3</f>
        <v>Obra:</v>
      </c>
      <c r="B3" s="740" t="str">
        <f>Resumo!$B$3</f>
        <v>Construção da Policlínica</v>
      </c>
      <c r="C3" s="740"/>
      <c r="D3" s="84"/>
      <c r="E3" s="556" t="str">
        <f>Resumo!$E$3</f>
        <v>Custo/m²:</v>
      </c>
      <c r="F3" s="441">
        <f>Resumo!$F$3</f>
        <v>0</v>
      </c>
      <c r="G3" s="556" t="str">
        <f>Resumo!$G$3</f>
        <v>BDI:</v>
      </c>
      <c r="H3" s="238">
        <f>Resumo!$H$3</f>
        <v>0.24940000000000001</v>
      </c>
    </row>
    <row r="4" spans="1:9" ht="18.75" customHeight="1">
      <c r="A4" s="429" t="str">
        <f>Resumo!$A$4</f>
        <v>Local:</v>
      </c>
      <c r="B4" s="741" t="str">
        <f>Resumo!$B$4</f>
        <v>Rua das Turmalinas (Rua C), lotes 47/48/49, quadra 08, Loteamento Industrial.</v>
      </c>
      <c r="C4" s="741"/>
      <c r="D4" s="741"/>
      <c r="E4" s="741"/>
      <c r="F4" s="741"/>
      <c r="G4" s="713" t="str">
        <f>Resumo!$G$4</f>
        <v>Referência:</v>
      </c>
      <c r="H4" s="719" t="str">
        <f>Resumo!$H$4</f>
        <v>SINAPI - MAR/2020 - DESONERADO</v>
      </c>
      <c r="I4" s="442"/>
    </row>
    <row r="5" spans="1:9" ht="17.25" customHeight="1">
      <c r="A5" s="429" t="str">
        <f>Resumo!$A$5</f>
        <v xml:space="preserve">Área: </v>
      </c>
      <c r="B5" s="560">
        <f>Resumo!$B$5</f>
        <v>1116.78</v>
      </c>
      <c r="C5" s="84"/>
      <c r="D5" s="558"/>
      <c r="E5" s="433"/>
      <c r="F5" s="442"/>
      <c r="G5" s="713"/>
      <c r="H5" s="719"/>
      <c r="I5" s="442"/>
    </row>
    <row r="6" spans="1:9">
      <c r="A6" s="711" t="str">
        <f>Resumo!$A$6</f>
        <v xml:space="preserve">Responsável Técnico: </v>
      </c>
      <c r="B6" s="712"/>
      <c r="C6" s="560" t="str">
        <f>Resumo!$C$6</f>
        <v>Luciano Clebert Scaburi - CREA  RN170072976-4</v>
      </c>
      <c r="D6" s="558"/>
      <c r="E6" s="558"/>
      <c r="F6" s="84"/>
      <c r="G6" s="84"/>
      <c r="H6" s="233"/>
    </row>
    <row r="7" spans="1:9">
      <c r="A7" s="419"/>
      <c r="B7" s="558"/>
      <c r="C7" s="722" t="str">
        <f>Resumo!$C$7</f>
        <v>Arredondamentos: Opções → Avançado → Fórmulas → "Definir Precisão Conforme Exibido"</v>
      </c>
      <c r="D7" s="722"/>
      <c r="E7" s="722"/>
      <c r="F7" s="722"/>
      <c r="G7" s="722"/>
      <c r="H7" s="568"/>
    </row>
    <row r="8" spans="1:9">
      <c r="A8" s="419"/>
      <c r="B8" s="558"/>
      <c r="C8" s="418"/>
      <c r="D8" s="558"/>
      <c r="E8" s="558"/>
      <c r="F8" s="558"/>
      <c r="G8" s="84"/>
      <c r="H8" s="233"/>
    </row>
    <row r="9" spans="1:9" ht="15">
      <c r="A9" s="750" t="s">
        <v>601</v>
      </c>
      <c r="B9" s="751"/>
      <c r="C9" s="751"/>
      <c r="D9" s="751"/>
      <c r="E9" s="751"/>
      <c r="F9" s="751"/>
      <c r="G9" s="751"/>
      <c r="H9" s="752"/>
    </row>
    <row r="10" spans="1:9">
      <c r="A10" s="248" t="s">
        <v>50</v>
      </c>
      <c r="B10" s="755" t="s">
        <v>603</v>
      </c>
      <c r="C10" s="756"/>
      <c r="D10" s="756"/>
      <c r="E10" s="756"/>
      <c r="F10" s="756"/>
      <c r="G10" s="757"/>
      <c r="H10" s="567">
        <f>SUM(H11:H15)</f>
        <v>4.3900000000000002E-2</v>
      </c>
    </row>
    <row r="11" spans="1:9">
      <c r="A11" s="564" t="s">
        <v>52</v>
      </c>
      <c r="B11" s="753" t="s">
        <v>604</v>
      </c>
      <c r="C11" s="753"/>
      <c r="D11" s="753"/>
      <c r="E11" s="754"/>
      <c r="F11" s="754"/>
      <c r="G11" s="754"/>
      <c r="H11" s="566">
        <v>2.0500000000000001E-2</v>
      </c>
    </row>
    <row r="12" spans="1:9">
      <c r="A12" s="564" t="s">
        <v>55</v>
      </c>
      <c r="B12" s="753" t="s">
        <v>605</v>
      </c>
      <c r="C12" s="753"/>
      <c r="D12" s="753"/>
      <c r="E12" s="754"/>
      <c r="F12" s="754"/>
      <c r="G12" s="754"/>
      <c r="H12" s="566">
        <v>2.2000000000000001E-3</v>
      </c>
    </row>
    <row r="13" spans="1:9">
      <c r="A13" s="564" t="s">
        <v>58</v>
      </c>
      <c r="B13" s="753" t="s">
        <v>62</v>
      </c>
      <c r="C13" s="753"/>
      <c r="D13" s="753"/>
      <c r="E13" s="754"/>
      <c r="F13" s="754"/>
      <c r="G13" s="754"/>
      <c r="H13" s="566">
        <v>1.2E-2</v>
      </c>
    </row>
    <row r="14" spans="1:9">
      <c r="A14" s="564" t="s">
        <v>61</v>
      </c>
      <c r="B14" s="760" t="s">
        <v>606</v>
      </c>
      <c r="C14" s="761"/>
      <c r="D14" s="761"/>
      <c r="E14" s="773"/>
      <c r="F14" s="774"/>
      <c r="G14" s="775"/>
      <c r="H14" s="566">
        <v>4.1999999999999997E-3</v>
      </c>
    </row>
    <row r="15" spans="1:9">
      <c r="A15" s="564" t="s">
        <v>92</v>
      </c>
      <c r="B15" s="753" t="s">
        <v>607</v>
      </c>
      <c r="C15" s="753"/>
      <c r="D15" s="753"/>
      <c r="E15" s="754"/>
      <c r="F15" s="754"/>
      <c r="G15" s="754"/>
      <c r="H15" s="566">
        <v>5.0000000000000001E-3</v>
      </c>
    </row>
    <row r="16" spans="1:9">
      <c r="A16" s="564"/>
      <c r="B16" s="754"/>
      <c r="C16" s="754"/>
      <c r="D16" s="754"/>
      <c r="E16" s="754"/>
      <c r="F16" s="754"/>
      <c r="G16" s="754"/>
      <c r="H16" s="566"/>
    </row>
    <row r="17" spans="1:12">
      <c r="A17" s="248" t="s">
        <v>64</v>
      </c>
      <c r="B17" s="755" t="s">
        <v>65</v>
      </c>
      <c r="C17" s="756"/>
      <c r="D17" s="756"/>
      <c r="E17" s="756"/>
      <c r="F17" s="756"/>
      <c r="G17" s="757"/>
      <c r="H17" s="567">
        <f>SUM(H18:H20)</f>
        <v>7.1499999999999994E-2</v>
      </c>
    </row>
    <row r="18" spans="1:12">
      <c r="A18" s="564" t="s">
        <v>66</v>
      </c>
      <c r="B18" s="753" t="s">
        <v>67</v>
      </c>
      <c r="C18" s="753"/>
      <c r="D18" s="753"/>
      <c r="E18" s="753"/>
      <c r="F18" s="753"/>
      <c r="G18" s="753"/>
      <c r="H18" s="566">
        <v>6.4999999999999997E-3</v>
      </c>
    </row>
    <row r="19" spans="1:12">
      <c r="A19" s="564" t="s">
        <v>68</v>
      </c>
      <c r="B19" s="753" t="s">
        <v>69</v>
      </c>
      <c r="C19" s="753"/>
      <c r="D19" s="753"/>
      <c r="E19" s="753"/>
      <c r="F19" s="753"/>
      <c r="G19" s="753"/>
      <c r="H19" s="566">
        <v>0.03</v>
      </c>
    </row>
    <row r="20" spans="1:12">
      <c r="A20" s="564" t="s">
        <v>70</v>
      </c>
      <c r="B20" s="753" t="s">
        <v>71</v>
      </c>
      <c r="C20" s="753"/>
      <c r="D20" s="753"/>
      <c r="E20" s="753"/>
      <c r="F20" s="753"/>
      <c r="G20" s="753"/>
      <c r="H20" s="566">
        <v>3.5000000000000003E-2</v>
      </c>
    </row>
    <row r="21" spans="1:12">
      <c r="A21" s="564"/>
      <c r="B21" s="754"/>
      <c r="C21" s="754"/>
      <c r="D21" s="754"/>
      <c r="E21" s="754"/>
      <c r="F21" s="754"/>
      <c r="G21" s="754"/>
      <c r="H21" s="564"/>
    </row>
    <row r="22" spans="1:12">
      <c r="A22" s="248" t="s">
        <v>72</v>
      </c>
      <c r="B22" s="755" t="s">
        <v>73</v>
      </c>
      <c r="C22" s="756"/>
      <c r="D22" s="756"/>
      <c r="E22" s="756"/>
      <c r="F22" s="756"/>
      <c r="G22" s="757"/>
      <c r="H22" s="567">
        <f>H23</f>
        <v>3.8300000000000001E-2</v>
      </c>
    </row>
    <row r="23" spans="1:12">
      <c r="A23" s="564" t="s">
        <v>74</v>
      </c>
      <c r="B23" s="760" t="s">
        <v>608</v>
      </c>
      <c r="C23" s="761"/>
      <c r="D23" s="761"/>
      <c r="E23" s="761"/>
      <c r="F23" s="761"/>
      <c r="G23" s="762"/>
      <c r="H23" s="566">
        <v>3.8300000000000001E-2</v>
      </c>
    </row>
    <row r="24" spans="1:12">
      <c r="A24" s="249"/>
      <c r="B24" s="767"/>
      <c r="C24" s="768"/>
      <c r="D24" s="768"/>
      <c r="E24" s="768"/>
      <c r="F24" s="768"/>
      <c r="G24" s="769"/>
      <c r="H24" s="249"/>
    </row>
    <row r="25" spans="1:12">
      <c r="A25" s="565"/>
      <c r="B25" s="766" t="s">
        <v>609</v>
      </c>
      <c r="C25" s="766"/>
      <c r="D25" s="766"/>
      <c r="E25" s="766"/>
      <c r="F25" s="766"/>
      <c r="G25" s="766"/>
      <c r="H25" s="421">
        <f>((1-H20+H10+H22)/(1-H17))-1</f>
        <v>0.1278</v>
      </c>
      <c r="L25" s="250"/>
    </row>
    <row r="26" spans="1:12">
      <c r="A26" s="251"/>
      <c r="B26" s="84"/>
      <c r="C26" s="84"/>
      <c r="D26" s="84"/>
      <c r="E26" s="84"/>
      <c r="F26" s="84"/>
      <c r="G26" s="84"/>
      <c r="H26" s="233"/>
    </row>
    <row r="27" spans="1:12">
      <c r="A27" s="251"/>
      <c r="B27" s="84"/>
      <c r="C27" s="84"/>
      <c r="D27" s="84"/>
      <c r="E27" s="84"/>
      <c r="F27" s="84"/>
      <c r="G27" s="84"/>
      <c r="H27" s="233"/>
      <c r="L27" s="250"/>
    </row>
    <row r="28" spans="1:12" ht="50.25" customHeight="1">
      <c r="A28" s="765" t="s">
        <v>137</v>
      </c>
      <c r="B28" s="765"/>
      <c r="C28" s="765"/>
      <c r="D28" s="765"/>
      <c r="E28" s="765"/>
      <c r="F28" s="765"/>
      <c r="G28" s="765"/>
      <c r="H28" s="765"/>
    </row>
    <row r="29" spans="1:12">
      <c r="A29" s="252"/>
      <c r="B29" s="253"/>
      <c r="C29" s="253"/>
      <c r="D29" s="253"/>
      <c r="E29" s="84"/>
      <c r="F29" s="84"/>
      <c r="G29" s="84"/>
      <c r="H29" s="233"/>
    </row>
    <row r="30" spans="1:12" ht="15">
      <c r="A30" s="252"/>
      <c r="B30" s="84"/>
      <c r="C30" s="8"/>
      <c r="D30" s="253"/>
      <c r="E30" s="84"/>
      <c r="F30" s="84"/>
      <c r="G30" s="84"/>
      <c r="H30" s="233"/>
    </row>
    <row r="31" spans="1:12">
      <c r="A31" s="252"/>
      <c r="B31" s="253"/>
      <c r="C31" s="253"/>
      <c r="D31" s="253"/>
      <c r="E31" s="84"/>
      <c r="F31" s="84"/>
      <c r="G31" s="84"/>
      <c r="H31" s="233"/>
    </row>
    <row r="32" spans="1:12">
      <c r="A32" s="252"/>
      <c r="B32" s="253"/>
      <c r="C32" s="253"/>
      <c r="D32" s="253"/>
      <c r="E32" s="84"/>
      <c r="F32" s="84"/>
      <c r="G32" s="84"/>
      <c r="H32" s="233"/>
    </row>
    <row r="33" spans="1:9">
      <c r="A33" s="624"/>
      <c r="B33" s="625"/>
      <c r="C33" s="625"/>
      <c r="D33" s="625"/>
      <c r="E33" s="231"/>
      <c r="F33" s="231"/>
      <c r="G33" s="231"/>
      <c r="H33" s="256"/>
    </row>
    <row r="34" spans="1:9">
      <c r="A34" s="450"/>
      <c r="B34" s="253"/>
      <c r="C34" s="253"/>
      <c r="D34" s="253"/>
      <c r="E34" s="84"/>
      <c r="F34" s="84"/>
      <c r="G34" s="84"/>
      <c r="H34" s="84"/>
    </row>
    <row r="35" spans="1:9">
      <c r="A35" s="450"/>
      <c r="B35" s="84"/>
      <c r="C35" s="84"/>
      <c r="D35" s="84"/>
      <c r="E35" s="84"/>
      <c r="F35" s="84"/>
      <c r="G35" s="84"/>
      <c r="H35" s="84"/>
    </row>
    <row r="36" spans="1:9">
      <c r="A36" s="84"/>
      <c r="B36" s="84"/>
      <c r="C36" s="84"/>
      <c r="D36" s="84"/>
      <c r="E36" s="84"/>
      <c r="F36" s="84"/>
      <c r="G36" s="84"/>
      <c r="H36" s="84"/>
      <c r="I36" s="84"/>
    </row>
    <row r="37" spans="1:9">
      <c r="A37" s="84"/>
      <c r="B37" s="84"/>
      <c r="C37" s="84"/>
      <c r="D37" s="84"/>
      <c r="E37" s="84"/>
      <c r="F37" s="84"/>
      <c r="G37" s="84"/>
      <c r="H37" s="84"/>
      <c r="I37" s="84"/>
    </row>
    <row r="38" spans="1:9">
      <c r="A38" s="84"/>
      <c r="B38" s="84"/>
      <c r="C38" s="84"/>
      <c r="D38" s="84"/>
      <c r="E38" s="84"/>
      <c r="F38" s="84"/>
      <c r="G38" s="84"/>
      <c r="H38" s="84"/>
      <c r="I38" s="84"/>
    </row>
    <row r="39" spans="1:9">
      <c r="A39" s="84"/>
      <c r="B39" s="84"/>
      <c r="C39" s="84"/>
      <c r="D39" s="84"/>
      <c r="E39" s="84"/>
      <c r="F39" s="84"/>
      <c r="G39" s="84"/>
      <c r="H39" s="84"/>
      <c r="I39" s="84"/>
    </row>
    <row r="40" spans="1:9">
      <c r="A40" s="84"/>
      <c r="B40" s="84"/>
      <c r="C40" s="84"/>
      <c r="D40" s="84"/>
      <c r="E40" s="84"/>
      <c r="F40" s="84"/>
      <c r="G40" s="84"/>
      <c r="H40" s="84"/>
      <c r="I40" s="84"/>
    </row>
    <row r="41" spans="1:9">
      <c r="A41" s="84"/>
      <c r="B41" s="84"/>
      <c r="C41" s="84"/>
      <c r="D41" s="84"/>
      <c r="E41" s="84"/>
      <c r="F41" s="84"/>
      <c r="G41" s="84"/>
      <c r="H41" s="84"/>
      <c r="I41" s="84"/>
    </row>
    <row r="42" spans="1:9">
      <c r="A42" s="84"/>
      <c r="B42" s="84"/>
      <c r="C42" s="84"/>
      <c r="D42" s="84"/>
      <c r="E42" s="84"/>
      <c r="F42" s="84"/>
      <c r="G42" s="84"/>
      <c r="H42" s="84"/>
      <c r="I42" s="84"/>
    </row>
    <row r="43" spans="1:9">
      <c r="A43" s="84"/>
      <c r="B43" s="84"/>
      <c r="C43" s="84"/>
      <c r="D43" s="84"/>
      <c r="E43" s="84"/>
      <c r="F43" s="84"/>
      <c r="G43" s="84"/>
      <c r="H43" s="84"/>
      <c r="I43" s="84"/>
    </row>
    <row r="44" spans="1:9">
      <c r="A44" s="84"/>
      <c r="B44" s="84"/>
      <c r="C44" s="84"/>
      <c r="D44" s="84"/>
      <c r="E44" s="84"/>
      <c r="F44" s="84"/>
      <c r="G44" s="84"/>
      <c r="H44" s="84"/>
      <c r="I44" s="84"/>
    </row>
    <row r="45" spans="1:9">
      <c r="A45" s="84"/>
      <c r="B45" s="84"/>
      <c r="C45" s="84"/>
      <c r="D45" s="84"/>
      <c r="E45" s="84"/>
      <c r="F45" s="84"/>
      <c r="G45" s="84"/>
      <c r="H45" s="84"/>
      <c r="I45" s="84"/>
    </row>
    <row r="46" spans="1:9">
      <c r="A46" s="84"/>
      <c r="B46" s="84"/>
      <c r="C46" s="84"/>
      <c r="D46" s="84"/>
      <c r="E46" s="84"/>
      <c r="F46" s="84"/>
      <c r="G46" s="84"/>
      <c r="H46" s="84"/>
      <c r="I46" s="84"/>
    </row>
    <row r="47" spans="1:9">
      <c r="A47" s="84"/>
      <c r="B47" s="84"/>
      <c r="C47" s="84"/>
      <c r="D47" s="84"/>
      <c r="E47" s="84"/>
      <c r="F47" s="84"/>
      <c r="G47" s="84"/>
      <c r="H47" s="84"/>
    </row>
    <row r="48" spans="1:9">
      <c r="A48" s="84"/>
      <c r="B48" s="84"/>
      <c r="C48" s="84"/>
      <c r="D48" s="84"/>
      <c r="E48" s="84"/>
      <c r="F48" s="84"/>
      <c r="G48" s="84"/>
      <c r="H48" s="84"/>
    </row>
    <row r="49" spans="1:8">
      <c r="A49" s="84"/>
      <c r="B49" s="84"/>
      <c r="C49" s="84"/>
      <c r="D49" s="84"/>
      <c r="E49" s="84"/>
      <c r="F49" s="84"/>
      <c r="G49" s="84"/>
      <c r="H49" s="84"/>
    </row>
    <row r="50" spans="1:8">
      <c r="A50" s="84"/>
      <c r="B50" s="84"/>
      <c r="C50" s="84"/>
      <c r="D50" s="84"/>
      <c r="E50" s="84"/>
      <c r="F50" s="84"/>
      <c r="G50" s="84"/>
      <c r="H50" s="84"/>
    </row>
    <row r="51" spans="1:8">
      <c r="A51" s="84"/>
      <c r="B51" s="84"/>
      <c r="C51" s="84"/>
      <c r="D51" s="84"/>
      <c r="E51" s="84"/>
      <c r="F51" s="84"/>
      <c r="G51" s="84"/>
      <c r="H51" s="84"/>
    </row>
    <row r="52" spans="1:8">
      <c r="A52" s="84"/>
      <c r="B52" s="84"/>
      <c r="C52" s="84"/>
      <c r="D52" s="84"/>
      <c r="E52" s="84"/>
      <c r="F52" s="84"/>
      <c r="G52" s="84"/>
      <c r="H52" s="84"/>
    </row>
    <row r="53" spans="1:8">
      <c r="A53" s="84"/>
      <c r="B53" s="84"/>
      <c r="C53" s="84"/>
      <c r="D53" s="84"/>
      <c r="E53" s="84"/>
      <c r="F53" s="84"/>
      <c r="G53" s="84"/>
      <c r="H53" s="84"/>
    </row>
    <row r="54" spans="1:8">
      <c r="A54" s="84"/>
      <c r="B54" s="84"/>
      <c r="C54" s="84"/>
      <c r="D54" s="84"/>
      <c r="E54" s="84"/>
      <c r="F54" s="84"/>
      <c r="G54" s="84"/>
      <c r="H54" s="84"/>
    </row>
  </sheetData>
  <mergeCells count="31">
    <mergeCell ref="B13:D13"/>
    <mergeCell ref="E13:G13"/>
    <mergeCell ref="B15:D15"/>
    <mergeCell ref="E15:G15"/>
    <mergeCell ref="A1:H1"/>
    <mergeCell ref="B10:G10"/>
    <mergeCell ref="B11:D11"/>
    <mergeCell ref="E11:G11"/>
    <mergeCell ref="B2:C2"/>
    <mergeCell ref="B3:C3"/>
    <mergeCell ref="A6:B6"/>
    <mergeCell ref="C7:G7"/>
    <mergeCell ref="G4:G5"/>
    <mergeCell ref="B4:F4"/>
    <mergeCell ref="H4:H5"/>
    <mergeCell ref="A28:H28"/>
    <mergeCell ref="A9:H9"/>
    <mergeCell ref="B14:D14"/>
    <mergeCell ref="E14:G14"/>
    <mergeCell ref="B23:G23"/>
    <mergeCell ref="B24:G24"/>
    <mergeCell ref="B25:G25"/>
    <mergeCell ref="B21:G21"/>
    <mergeCell ref="B22:G22"/>
    <mergeCell ref="B18:G18"/>
    <mergeCell ref="B19:G19"/>
    <mergeCell ref="B20:G20"/>
    <mergeCell ref="B17:G17"/>
    <mergeCell ref="B16:G16"/>
    <mergeCell ref="B12:D12"/>
    <mergeCell ref="E12:G12"/>
  </mergeCells>
  <pageMargins left="0.59055118110236227" right="0.11811023622047245" top="1.0236220472440944" bottom="0.98425196850393704" header="0.31496062992125984" footer="0.31496062992125984"/>
  <pageSetup paperSize="9" scale="91" orientation="portrait" horizontalDpi="300" verticalDpi="300" r:id="rId1"/>
  <headerFooter>
    <oddFooter>&amp;L&amp;G&amp;CLuciano Clebert Scaburi
 Engenheira Civil 
CREA RN170072976-4&amp;R&amp;P de &amp;N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showGridLines="0" view="pageBreakPreview" topLeftCell="A37" zoomScaleNormal="115" zoomScaleSheetLayoutView="100" zoomScalePageLayoutView="60" workbookViewId="0">
      <selection activeCell="F56" sqref="F56"/>
    </sheetView>
  </sheetViews>
  <sheetFormatPr defaultRowHeight="12"/>
  <cols>
    <col min="1" max="1" width="18" style="345" customWidth="1"/>
    <col min="2" max="2" width="24" style="257" customWidth="1"/>
    <col min="3" max="3" width="24.42578125" style="257" customWidth="1"/>
    <col min="4" max="4" width="6.7109375" style="263" customWidth="1"/>
    <col min="5" max="5" width="13.5703125" style="263" customWidth="1"/>
    <col min="6" max="6" width="15.28515625" style="263" bestFit="1" customWidth="1"/>
    <col min="7" max="7" width="15.85546875" style="263" customWidth="1"/>
    <col min="8" max="16384" width="9.140625" style="257"/>
  </cols>
  <sheetData>
    <row r="1" spans="1:7">
      <c r="A1" s="856" t="s">
        <v>598</v>
      </c>
      <c r="B1" s="856"/>
      <c r="C1" s="856"/>
      <c r="D1" s="856"/>
      <c r="E1" s="856"/>
      <c r="F1" s="856"/>
      <c r="G1" s="856"/>
    </row>
    <row r="2" spans="1:7">
      <c r="A2" s="856"/>
      <c r="B2" s="856"/>
      <c r="C2" s="856"/>
      <c r="D2" s="856"/>
      <c r="E2" s="856"/>
      <c r="F2" s="856"/>
      <c r="G2" s="856"/>
    </row>
    <row r="3" spans="1:7">
      <c r="A3" s="801"/>
      <c r="B3" s="801"/>
      <c r="C3" s="801"/>
      <c r="D3" s="801"/>
      <c r="E3" s="801"/>
      <c r="F3" s="801"/>
      <c r="G3" s="801"/>
    </row>
    <row r="4" spans="1:7" ht="12" customHeight="1">
      <c r="A4" s="840" t="s">
        <v>555</v>
      </c>
      <c r="B4" s="840"/>
      <c r="C4" s="840"/>
      <c r="D4" s="849" t="s">
        <v>556</v>
      </c>
      <c r="E4" s="849"/>
      <c r="F4" s="837"/>
      <c r="G4" s="837"/>
    </row>
    <row r="5" spans="1:7" ht="27" customHeight="1">
      <c r="A5" s="840" t="s">
        <v>1120</v>
      </c>
      <c r="B5" s="840"/>
      <c r="C5" s="840"/>
      <c r="D5" s="840"/>
      <c r="E5" s="841"/>
      <c r="F5" s="840"/>
      <c r="G5" s="840"/>
    </row>
    <row r="6" spans="1:7">
      <c r="A6" s="801"/>
      <c r="B6" s="801"/>
      <c r="C6" s="801"/>
      <c r="D6" s="801"/>
      <c r="E6" s="802"/>
      <c r="F6" s="801"/>
      <c r="G6" s="801"/>
    </row>
    <row r="7" spans="1:7">
      <c r="A7" s="574" t="s">
        <v>851</v>
      </c>
      <c r="B7" s="824" t="s">
        <v>166</v>
      </c>
      <c r="C7" s="824"/>
      <c r="D7" s="258" t="s">
        <v>486</v>
      </c>
      <c r="E7" s="258" t="s">
        <v>557</v>
      </c>
      <c r="F7" s="258" t="s">
        <v>558</v>
      </c>
      <c r="G7" s="259" t="s">
        <v>559</v>
      </c>
    </row>
    <row r="8" spans="1:7">
      <c r="A8" s="569">
        <v>6111</v>
      </c>
      <c r="B8" s="801" t="s">
        <v>852</v>
      </c>
      <c r="C8" s="801"/>
      <c r="D8" s="260" t="s">
        <v>491</v>
      </c>
      <c r="E8" s="336">
        <v>0.16</v>
      </c>
      <c r="F8" s="337">
        <v>9.51</v>
      </c>
      <c r="G8" s="337">
        <f>F8*E8</f>
        <v>1.52</v>
      </c>
    </row>
    <row r="9" spans="1:7">
      <c r="A9" s="569">
        <v>37623</v>
      </c>
      <c r="B9" s="801" t="s">
        <v>1121</v>
      </c>
      <c r="C9" s="801"/>
      <c r="D9" s="260" t="s">
        <v>491</v>
      </c>
      <c r="E9" s="336">
        <v>0.15562000000000001</v>
      </c>
      <c r="F9" s="337">
        <v>12.79</v>
      </c>
      <c r="G9" s="337">
        <f>F9*E9</f>
        <v>1.99</v>
      </c>
    </row>
    <row r="10" spans="1:7">
      <c r="A10" s="569">
        <v>4750</v>
      </c>
      <c r="B10" s="801" t="s">
        <v>498</v>
      </c>
      <c r="C10" s="801"/>
      <c r="D10" s="260" t="s">
        <v>491</v>
      </c>
      <c r="E10" s="336">
        <v>0.32</v>
      </c>
      <c r="F10" s="337">
        <v>12.79</v>
      </c>
      <c r="G10" s="337">
        <f>F10*E10</f>
        <v>4.09</v>
      </c>
    </row>
    <row r="11" spans="1:7">
      <c r="A11" s="796" t="s">
        <v>560</v>
      </c>
      <c r="B11" s="796"/>
      <c r="C11" s="796"/>
      <c r="D11" s="796"/>
      <c r="E11" s="797"/>
      <c r="F11" s="796"/>
      <c r="G11" s="261">
        <f>SUM(G8:G10)</f>
        <v>7.6</v>
      </c>
    </row>
    <row r="12" spans="1:7">
      <c r="A12" s="801"/>
      <c r="B12" s="801"/>
      <c r="C12" s="801"/>
      <c r="D12" s="801"/>
      <c r="E12" s="802"/>
      <c r="F12" s="801"/>
      <c r="G12" s="801"/>
    </row>
    <row r="13" spans="1:7" ht="12" customHeight="1">
      <c r="A13" s="574" t="s">
        <v>851</v>
      </c>
      <c r="B13" s="824" t="s">
        <v>569</v>
      </c>
      <c r="C13" s="824"/>
      <c r="D13" s="582" t="s">
        <v>486</v>
      </c>
      <c r="E13" s="258" t="s">
        <v>557</v>
      </c>
      <c r="F13" s="582" t="s">
        <v>558</v>
      </c>
      <c r="G13" s="259" t="s">
        <v>559</v>
      </c>
    </row>
    <row r="14" spans="1:7">
      <c r="A14" s="569">
        <v>12892</v>
      </c>
      <c r="B14" s="801" t="s">
        <v>916</v>
      </c>
      <c r="C14" s="801"/>
      <c r="D14" s="577" t="s">
        <v>816</v>
      </c>
      <c r="E14" s="368">
        <v>7.7999999999999996E-3</v>
      </c>
      <c r="F14" s="368">
        <v>10.75</v>
      </c>
      <c r="G14" s="337">
        <f t="shared" ref="G14:G16" si="0">F14*E14</f>
        <v>0.08</v>
      </c>
    </row>
    <row r="15" spans="1:7">
      <c r="A15" s="569">
        <v>2711</v>
      </c>
      <c r="B15" s="801" t="s">
        <v>895</v>
      </c>
      <c r="C15" s="801"/>
      <c r="D15" s="577" t="s">
        <v>486</v>
      </c>
      <c r="E15" s="368">
        <v>1.392E-3</v>
      </c>
      <c r="F15" s="368">
        <v>115.9</v>
      </c>
      <c r="G15" s="337">
        <f t="shared" si="0"/>
        <v>0.16</v>
      </c>
    </row>
    <row r="16" spans="1:7">
      <c r="A16" s="569">
        <v>10535</v>
      </c>
      <c r="B16" s="801" t="s">
        <v>868</v>
      </c>
      <c r="C16" s="801"/>
      <c r="D16" s="577" t="s">
        <v>486</v>
      </c>
      <c r="E16" s="368">
        <v>1.5E-5</v>
      </c>
      <c r="F16" s="368">
        <v>4104</v>
      </c>
      <c r="G16" s="337">
        <f t="shared" si="0"/>
        <v>0.06</v>
      </c>
    </row>
    <row r="17" spans="1:7">
      <c r="A17" s="796" t="s">
        <v>570</v>
      </c>
      <c r="B17" s="796"/>
      <c r="C17" s="796"/>
      <c r="D17" s="796"/>
      <c r="E17" s="797"/>
      <c r="F17" s="796"/>
      <c r="G17" s="261">
        <f>SUM(G14:G16)</f>
        <v>0.3</v>
      </c>
    </row>
    <row r="18" spans="1:7">
      <c r="A18" s="801"/>
      <c r="B18" s="801"/>
      <c r="C18" s="801"/>
      <c r="D18" s="801"/>
      <c r="E18" s="802"/>
      <c r="F18" s="801"/>
      <c r="G18" s="801"/>
    </row>
    <row r="19" spans="1:7" ht="12" customHeight="1">
      <c r="A19" s="574" t="s">
        <v>851</v>
      </c>
      <c r="B19" s="824" t="s">
        <v>561</v>
      </c>
      <c r="C19" s="824"/>
      <c r="D19" s="258" t="s">
        <v>486</v>
      </c>
      <c r="E19" s="258" t="s">
        <v>562</v>
      </c>
      <c r="F19" s="258" t="s">
        <v>558</v>
      </c>
      <c r="G19" s="259" t="s">
        <v>559</v>
      </c>
    </row>
    <row r="20" spans="1:7">
      <c r="A20" s="569">
        <v>37373</v>
      </c>
      <c r="B20" s="801" t="s">
        <v>1122</v>
      </c>
      <c r="C20" s="801"/>
      <c r="D20" s="260" t="s">
        <v>491</v>
      </c>
      <c r="E20" s="336">
        <v>0.63561999999999996</v>
      </c>
      <c r="F20" s="337">
        <v>7.0000000000000007E-2</v>
      </c>
      <c r="G20" s="337">
        <f t="shared" ref="G20:G32" si="1">F20*E20</f>
        <v>0.04</v>
      </c>
    </row>
    <row r="21" spans="1:7">
      <c r="A21" s="575">
        <v>37371</v>
      </c>
      <c r="B21" s="801" t="s">
        <v>1061</v>
      </c>
      <c r="C21" s="801"/>
      <c r="D21" s="260" t="s">
        <v>491</v>
      </c>
      <c r="E21" s="336">
        <v>0.63561999999999996</v>
      </c>
      <c r="F21" s="337">
        <v>0.71</v>
      </c>
      <c r="G21" s="337">
        <f t="shared" si="1"/>
        <v>0.45</v>
      </c>
    </row>
    <row r="22" spans="1:7">
      <c r="A22" s="575">
        <v>1379</v>
      </c>
      <c r="B22" s="801" t="s">
        <v>1079</v>
      </c>
      <c r="C22" s="801"/>
      <c r="D22" s="260" t="s">
        <v>490</v>
      </c>
      <c r="E22" s="336">
        <v>14.708881999999999</v>
      </c>
      <c r="F22" s="337">
        <v>0.49</v>
      </c>
      <c r="G22" s="337">
        <f t="shared" si="1"/>
        <v>7.21</v>
      </c>
    </row>
    <row r="23" spans="1:7">
      <c r="A23" s="575">
        <v>7334</v>
      </c>
      <c r="B23" s="801" t="s">
        <v>1123</v>
      </c>
      <c r="C23" s="801"/>
      <c r="D23" s="260" t="s">
        <v>184</v>
      </c>
      <c r="E23" s="336">
        <v>0.435</v>
      </c>
      <c r="F23" s="337">
        <v>12.11</v>
      </c>
      <c r="G23" s="337">
        <f t="shared" si="1"/>
        <v>5.27</v>
      </c>
    </row>
    <row r="24" spans="1:7">
      <c r="A24" s="575">
        <v>370</v>
      </c>
      <c r="B24" s="801" t="s">
        <v>871</v>
      </c>
      <c r="C24" s="801"/>
      <c r="D24" s="260" t="s">
        <v>496</v>
      </c>
      <c r="E24" s="336">
        <v>4.7739999999999998E-2</v>
      </c>
      <c r="F24" s="337">
        <v>62.5</v>
      </c>
      <c r="G24" s="337">
        <f t="shared" si="1"/>
        <v>2.98</v>
      </c>
    </row>
    <row r="25" spans="1:7">
      <c r="A25" s="575">
        <v>37370</v>
      </c>
      <c r="B25" s="801" t="s">
        <v>853</v>
      </c>
      <c r="C25" s="801"/>
      <c r="D25" s="260" t="s">
        <v>491</v>
      </c>
      <c r="E25" s="336">
        <v>0.63561999999999996</v>
      </c>
      <c r="F25" s="337">
        <v>2.2000000000000002</v>
      </c>
      <c r="G25" s="337">
        <f t="shared" si="1"/>
        <v>1.4</v>
      </c>
    </row>
    <row r="26" spans="1:7">
      <c r="A26" s="575">
        <v>12893</v>
      </c>
      <c r="B26" s="801" t="s">
        <v>897</v>
      </c>
      <c r="C26" s="801"/>
      <c r="D26" s="260" t="s">
        <v>816</v>
      </c>
      <c r="E26" s="336">
        <v>7.7999999999999996E-3</v>
      </c>
      <c r="F26" s="337">
        <v>57.36</v>
      </c>
      <c r="G26" s="337">
        <f t="shared" si="1"/>
        <v>0.45</v>
      </c>
    </row>
    <row r="27" spans="1:7">
      <c r="A27" s="575">
        <v>12894</v>
      </c>
      <c r="B27" s="801" t="s">
        <v>1082</v>
      </c>
      <c r="C27" s="801"/>
      <c r="D27" s="260" t="s">
        <v>486</v>
      </c>
      <c r="E27" s="336">
        <v>7.7999999999999996E-3</v>
      </c>
      <c r="F27" s="337">
        <v>15.53</v>
      </c>
      <c r="G27" s="337">
        <f t="shared" si="1"/>
        <v>0.12</v>
      </c>
    </row>
    <row r="28" spans="1:7">
      <c r="A28" s="575">
        <v>12895</v>
      </c>
      <c r="B28" s="801" t="s">
        <v>896</v>
      </c>
      <c r="C28" s="801"/>
      <c r="D28" s="260" t="s">
        <v>486</v>
      </c>
      <c r="E28" s="336">
        <v>7.7999999999999996E-3</v>
      </c>
      <c r="F28" s="337">
        <v>11.95</v>
      </c>
      <c r="G28" s="337">
        <f t="shared" si="1"/>
        <v>0.09</v>
      </c>
    </row>
    <row r="29" spans="1:7">
      <c r="A29" s="575">
        <v>37372</v>
      </c>
      <c r="B29" s="801" t="s">
        <v>1071</v>
      </c>
      <c r="C29" s="801"/>
      <c r="D29" s="260" t="s">
        <v>491</v>
      </c>
      <c r="E29" s="336">
        <v>0.63561999999999996</v>
      </c>
      <c r="F29" s="337">
        <v>0.35</v>
      </c>
      <c r="G29" s="337">
        <f t="shared" si="1"/>
        <v>0.22</v>
      </c>
    </row>
    <row r="30" spans="1:7">
      <c r="A30" s="575">
        <v>2709</v>
      </c>
      <c r="B30" s="801" t="s">
        <v>1036</v>
      </c>
      <c r="C30" s="801"/>
      <c r="D30" s="260" t="s">
        <v>486</v>
      </c>
      <c r="E30" s="336">
        <v>1.392E-3</v>
      </c>
      <c r="F30" s="337">
        <v>386.39</v>
      </c>
      <c r="G30" s="337">
        <f t="shared" si="1"/>
        <v>0.54</v>
      </c>
    </row>
    <row r="31" spans="1:7">
      <c r="A31" s="575">
        <v>2705</v>
      </c>
      <c r="B31" s="801" t="s">
        <v>978</v>
      </c>
      <c r="C31" s="801"/>
      <c r="D31" s="260" t="s">
        <v>979</v>
      </c>
      <c r="E31" s="336">
        <v>4.6628999999999997E-2</v>
      </c>
      <c r="F31" s="337">
        <v>0.81</v>
      </c>
      <c r="G31" s="337">
        <f t="shared" si="1"/>
        <v>0.04</v>
      </c>
    </row>
    <row r="32" spans="1:7">
      <c r="A32" s="575">
        <v>10</v>
      </c>
      <c r="B32" s="801" t="s">
        <v>1026</v>
      </c>
      <c r="C32" s="801"/>
      <c r="D32" s="260" t="s">
        <v>486</v>
      </c>
      <c r="E32" s="336">
        <v>1.392E-3</v>
      </c>
      <c r="F32" s="337">
        <v>10.050000000000001</v>
      </c>
      <c r="G32" s="337">
        <f t="shared" si="1"/>
        <v>0.01</v>
      </c>
    </row>
    <row r="33" spans="1:7">
      <c r="A33" s="796" t="s">
        <v>563</v>
      </c>
      <c r="B33" s="796"/>
      <c r="C33" s="796"/>
      <c r="D33" s="796"/>
      <c r="E33" s="797"/>
      <c r="F33" s="796"/>
      <c r="G33" s="261">
        <f>SUM(G20:SNZ32)</f>
        <v>18.82</v>
      </c>
    </row>
    <row r="34" spans="1:7">
      <c r="A34" s="801"/>
      <c r="B34" s="801"/>
      <c r="C34" s="801"/>
      <c r="D34" s="801"/>
      <c r="E34" s="802"/>
      <c r="F34" s="801"/>
      <c r="G34" s="801"/>
    </row>
    <row r="35" spans="1:7">
      <c r="A35" s="847" t="s">
        <v>564</v>
      </c>
      <c r="B35" s="847"/>
      <c r="C35" s="847"/>
      <c r="D35" s="847"/>
      <c r="E35" s="848"/>
      <c r="F35" s="847"/>
      <c r="G35" s="262">
        <f>G11+G33+G17</f>
        <v>26.72</v>
      </c>
    </row>
    <row r="36" spans="1:7">
      <c r="A36" s="801"/>
      <c r="B36" s="801"/>
      <c r="C36" s="801"/>
      <c r="D36" s="801"/>
      <c r="E36" s="802"/>
      <c r="F36" s="801"/>
      <c r="G36" s="801"/>
    </row>
    <row r="37" spans="1:7" ht="12" customHeight="1">
      <c r="A37" s="840" t="s">
        <v>565</v>
      </c>
      <c r="B37" s="840"/>
      <c r="C37" s="840"/>
      <c r="D37" s="849" t="s">
        <v>556</v>
      </c>
      <c r="E37" s="849"/>
      <c r="F37" s="837"/>
      <c r="G37" s="837"/>
    </row>
    <row r="38" spans="1:7" ht="26.25" customHeight="1">
      <c r="A38" s="840" t="s">
        <v>1371</v>
      </c>
      <c r="B38" s="840"/>
      <c r="C38" s="840"/>
      <c r="D38" s="840"/>
      <c r="E38" s="841"/>
      <c r="F38" s="840"/>
      <c r="G38" s="840"/>
    </row>
    <row r="39" spans="1:7">
      <c r="A39" s="801"/>
      <c r="B39" s="801"/>
      <c r="C39" s="801"/>
      <c r="D39" s="801"/>
      <c r="E39" s="802"/>
      <c r="F39" s="801"/>
      <c r="G39" s="801"/>
    </row>
    <row r="40" spans="1:7">
      <c r="A40" s="574" t="s">
        <v>851</v>
      </c>
      <c r="B40" s="824" t="s">
        <v>166</v>
      </c>
      <c r="C40" s="824"/>
      <c r="D40" s="258" t="s">
        <v>486</v>
      </c>
      <c r="E40" s="258" t="s">
        <v>557</v>
      </c>
      <c r="F40" s="258" t="s">
        <v>558</v>
      </c>
      <c r="G40" s="259" t="s">
        <v>559</v>
      </c>
    </row>
    <row r="41" spans="1:7">
      <c r="A41" s="569">
        <v>6111</v>
      </c>
      <c r="B41" s="801" t="s">
        <v>852</v>
      </c>
      <c r="C41" s="801"/>
      <c r="D41" s="260" t="s">
        <v>491</v>
      </c>
      <c r="E41" s="336">
        <v>1</v>
      </c>
      <c r="F41" s="337">
        <v>9.51</v>
      </c>
      <c r="G41" s="337">
        <f>F41*E41</f>
        <v>9.51</v>
      </c>
    </row>
    <row r="42" spans="1:7">
      <c r="A42" s="569">
        <v>4750</v>
      </c>
      <c r="B42" s="801" t="s">
        <v>498</v>
      </c>
      <c r="C42" s="801"/>
      <c r="D42" s="260" t="s">
        <v>491</v>
      </c>
      <c r="E42" s="336">
        <v>1.1100000000000001</v>
      </c>
      <c r="F42" s="337">
        <v>12.79</v>
      </c>
      <c r="G42" s="337">
        <f>F42*E42</f>
        <v>14.2</v>
      </c>
    </row>
    <row r="43" spans="1:7">
      <c r="A43" s="796" t="s">
        <v>560</v>
      </c>
      <c r="B43" s="796"/>
      <c r="C43" s="796"/>
      <c r="D43" s="796"/>
      <c r="E43" s="797"/>
      <c r="F43" s="796"/>
      <c r="G43" s="261">
        <f>SUM(G41:SNZ42)</f>
        <v>23.71</v>
      </c>
    </row>
    <row r="44" spans="1:7">
      <c r="A44" s="801"/>
      <c r="B44" s="801"/>
      <c r="C44" s="801"/>
      <c r="D44" s="801"/>
      <c r="E44" s="802"/>
      <c r="F44" s="801"/>
      <c r="G44" s="801"/>
    </row>
    <row r="45" spans="1:7" ht="12" customHeight="1">
      <c r="A45" s="574" t="s">
        <v>851</v>
      </c>
      <c r="B45" s="824" t="s">
        <v>561</v>
      </c>
      <c r="C45" s="824"/>
      <c r="D45" s="258" t="s">
        <v>486</v>
      </c>
      <c r="E45" s="258" t="s">
        <v>562</v>
      </c>
      <c r="F45" s="258" t="s">
        <v>558</v>
      </c>
      <c r="G45" s="259" t="s">
        <v>559</v>
      </c>
    </row>
    <row r="46" spans="1:7">
      <c r="A46" s="569">
        <v>370</v>
      </c>
      <c r="B46" s="801" t="s">
        <v>495</v>
      </c>
      <c r="C46" s="801"/>
      <c r="D46" s="260" t="s">
        <v>496</v>
      </c>
      <c r="E46" s="336">
        <v>1.3376000000000001E-2</v>
      </c>
      <c r="F46" s="337">
        <v>62.5</v>
      </c>
      <c r="G46" s="337">
        <f>F46*E46</f>
        <v>0.84</v>
      </c>
    </row>
    <row r="47" spans="1:7">
      <c r="A47" s="569">
        <v>1379</v>
      </c>
      <c r="B47" s="801" t="s">
        <v>494</v>
      </c>
      <c r="C47" s="801"/>
      <c r="D47" s="260" t="s">
        <v>490</v>
      </c>
      <c r="E47" s="336">
        <v>4.0149999999999997</v>
      </c>
      <c r="F47" s="337">
        <v>0.49</v>
      </c>
      <c r="G47" s="337">
        <f>F47*E47</f>
        <v>1.97</v>
      </c>
    </row>
    <row r="48" spans="1:7">
      <c r="A48" s="575" t="s">
        <v>902</v>
      </c>
      <c r="B48" s="801" t="s">
        <v>499</v>
      </c>
      <c r="C48" s="801"/>
      <c r="D48" s="260" t="s">
        <v>486</v>
      </c>
      <c r="E48" s="336">
        <v>25</v>
      </c>
      <c r="F48" s="337">
        <v>0.95</v>
      </c>
      <c r="G48" s="337">
        <f>F48*E48</f>
        <v>23.75</v>
      </c>
    </row>
    <row r="49" spans="1:7">
      <c r="A49" s="796" t="s">
        <v>563</v>
      </c>
      <c r="B49" s="796"/>
      <c r="C49" s="796"/>
      <c r="D49" s="796"/>
      <c r="E49" s="797"/>
      <c r="F49" s="796"/>
      <c r="G49" s="261">
        <f>SUM(G46:G48)</f>
        <v>26.56</v>
      </c>
    </row>
    <row r="50" spans="1:7">
      <c r="A50" s="801"/>
      <c r="B50" s="801"/>
      <c r="C50" s="801"/>
      <c r="D50" s="801"/>
      <c r="E50" s="802"/>
      <c r="F50" s="801"/>
      <c r="G50" s="801"/>
    </row>
    <row r="51" spans="1:7" ht="15.75" customHeight="1">
      <c r="A51" s="847" t="s">
        <v>564</v>
      </c>
      <c r="B51" s="847"/>
      <c r="C51" s="847"/>
      <c r="D51" s="847"/>
      <c r="E51" s="848"/>
      <c r="F51" s="847"/>
      <c r="G51" s="262">
        <f>G43+G49</f>
        <v>50.27</v>
      </c>
    </row>
    <row r="52" spans="1:7">
      <c r="A52" s="801"/>
      <c r="B52" s="801"/>
      <c r="C52" s="801"/>
      <c r="D52" s="801"/>
      <c r="E52" s="802"/>
      <c r="F52" s="801"/>
      <c r="G52" s="801"/>
    </row>
    <row r="53" spans="1:7" ht="12" customHeight="1">
      <c r="A53" s="807" t="s">
        <v>2485</v>
      </c>
      <c r="B53" s="807"/>
      <c r="C53" s="807"/>
      <c r="D53" s="816" t="s">
        <v>1204</v>
      </c>
      <c r="E53" s="817"/>
      <c r="F53" s="790"/>
      <c r="G53" s="790"/>
    </row>
    <row r="54" spans="1:7" ht="25.5" customHeight="1">
      <c r="A54" s="807" t="s">
        <v>2483</v>
      </c>
      <c r="B54" s="807"/>
      <c r="C54" s="807"/>
      <c r="D54" s="807"/>
      <c r="E54" s="808"/>
      <c r="F54" s="807"/>
      <c r="G54" s="807"/>
    </row>
    <row r="55" spans="1:7">
      <c r="A55" s="801"/>
      <c r="B55" s="801"/>
      <c r="C55" s="801"/>
      <c r="D55" s="801"/>
      <c r="E55" s="802"/>
      <c r="F55" s="801"/>
      <c r="G55" s="801"/>
    </row>
    <row r="56" spans="1:7">
      <c r="A56" s="396" t="s">
        <v>851</v>
      </c>
      <c r="B56" s="579" t="s">
        <v>166</v>
      </c>
      <c r="C56" s="397"/>
      <c r="D56" s="258" t="s">
        <v>486</v>
      </c>
      <c r="E56" s="258" t="s">
        <v>557</v>
      </c>
      <c r="F56" s="258" t="s">
        <v>558</v>
      </c>
      <c r="G56" s="259" t="s">
        <v>559</v>
      </c>
    </row>
    <row r="57" spans="1:7">
      <c r="A57" s="545">
        <v>88264</v>
      </c>
      <c r="B57" s="818" t="s">
        <v>1255</v>
      </c>
      <c r="C57" s="818"/>
      <c r="D57" s="260" t="s">
        <v>491</v>
      </c>
      <c r="E57" s="336">
        <v>2</v>
      </c>
      <c r="F57" s="337">
        <v>18.38</v>
      </c>
      <c r="G57" s="337">
        <f>E57*F57</f>
        <v>36.76</v>
      </c>
    </row>
    <row r="58" spans="1:7">
      <c r="A58" s="545">
        <v>88247</v>
      </c>
      <c r="B58" s="818" t="s">
        <v>1282</v>
      </c>
      <c r="C58" s="818"/>
      <c r="D58" s="260" t="s">
        <v>491</v>
      </c>
      <c r="E58" s="336">
        <v>2</v>
      </c>
      <c r="F58" s="337">
        <v>14.33</v>
      </c>
      <c r="G58" s="337">
        <f>E58*F58</f>
        <v>28.66</v>
      </c>
    </row>
    <row r="59" spans="1:7" ht="15" customHeight="1">
      <c r="A59" s="779" t="s">
        <v>560</v>
      </c>
      <c r="B59" s="780"/>
      <c r="C59" s="780"/>
      <c r="D59" s="780"/>
      <c r="E59" s="780"/>
      <c r="F59" s="781"/>
      <c r="G59" s="261">
        <f>SUM(G57:G58)</f>
        <v>65.42</v>
      </c>
    </row>
    <row r="60" spans="1:7" ht="12" customHeight="1">
      <c r="A60" s="580"/>
      <c r="B60" s="398"/>
      <c r="C60" s="398"/>
      <c r="D60" s="398"/>
      <c r="E60" s="395"/>
      <c r="F60" s="398"/>
      <c r="G60" s="581"/>
    </row>
    <row r="61" spans="1:7" ht="20.25" customHeight="1">
      <c r="A61" s="579" t="s">
        <v>851</v>
      </c>
      <c r="B61" s="399" t="s">
        <v>561</v>
      </c>
      <c r="C61" s="397"/>
      <c r="D61" s="258" t="s">
        <v>486</v>
      </c>
      <c r="E61" s="258" t="s">
        <v>562</v>
      </c>
      <c r="F61" s="258" t="s">
        <v>558</v>
      </c>
      <c r="G61" s="259" t="s">
        <v>559</v>
      </c>
    </row>
    <row r="62" spans="1:7" ht="38.25" customHeight="1">
      <c r="A62" s="557">
        <v>2391</v>
      </c>
      <c r="B62" s="826" t="s">
        <v>2484</v>
      </c>
      <c r="C62" s="818"/>
      <c r="D62" s="547" t="s">
        <v>492</v>
      </c>
      <c r="E62" s="336">
        <v>1</v>
      </c>
      <c r="F62" s="337">
        <v>247.59</v>
      </c>
      <c r="G62" s="337">
        <f>E62*F62</f>
        <v>247.59</v>
      </c>
    </row>
    <row r="63" spans="1:7" ht="12.75" customHeight="1">
      <c r="A63" s="796" t="s">
        <v>563</v>
      </c>
      <c r="B63" s="796"/>
      <c r="C63" s="796"/>
      <c r="D63" s="796"/>
      <c r="E63" s="797"/>
      <c r="F63" s="796"/>
      <c r="G63" s="261">
        <f>SUM(G62:G62)</f>
        <v>247.59</v>
      </c>
    </row>
    <row r="64" spans="1:7" ht="12.75" customHeight="1">
      <c r="A64" s="601"/>
      <c r="B64" s="602"/>
      <c r="C64" s="602"/>
      <c r="D64" s="603"/>
      <c r="E64" s="603"/>
      <c r="F64" s="603"/>
      <c r="G64" s="604"/>
    </row>
    <row r="65" spans="1:7" ht="12" customHeight="1">
      <c r="A65" s="803" t="s">
        <v>564</v>
      </c>
      <c r="B65" s="803"/>
      <c r="C65" s="803"/>
      <c r="D65" s="803"/>
      <c r="E65" s="804"/>
      <c r="F65" s="803"/>
      <c r="G65" s="347">
        <f>SUM(G63,G59)</f>
        <v>313.01</v>
      </c>
    </row>
    <row r="66" spans="1:7">
      <c r="A66" s="801"/>
      <c r="B66" s="801"/>
      <c r="C66" s="801"/>
      <c r="D66" s="801"/>
      <c r="E66" s="802"/>
      <c r="F66" s="801"/>
      <c r="G66" s="801"/>
    </row>
    <row r="67" spans="1:7" ht="15" customHeight="1">
      <c r="A67" s="840" t="s">
        <v>567</v>
      </c>
      <c r="B67" s="840"/>
      <c r="C67" s="840"/>
      <c r="D67" s="849" t="s">
        <v>568</v>
      </c>
      <c r="E67" s="849"/>
      <c r="F67" s="837"/>
      <c r="G67" s="837"/>
    </row>
    <row r="68" spans="1:7" ht="12" customHeight="1">
      <c r="A68" s="840" t="s">
        <v>600</v>
      </c>
      <c r="B68" s="840"/>
      <c r="C68" s="840"/>
      <c r="D68" s="840"/>
      <c r="E68" s="841"/>
      <c r="F68" s="840"/>
      <c r="G68" s="840"/>
    </row>
    <row r="69" spans="1:7" ht="17.25" customHeight="1">
      <c r="A69" s="801"/>
      <c r="B69" s="801"/>
      <c r="C69" s="801"/>
      <c r="D69" s="801"/>
      <c r="E69" s="802"/>
      <c r="F69" s="801"/>
      <c r="G69" s="801"/>
    </row>
    <row r="70" spans="1:7" ht="18" customHeight="1">
      <c r="A70" s="574" t="s">
        <v>851</v>
      </c>
      <c r="B70" s="824" t="s">
        <v>166</v>
      </c>
      <c r="C70" s="824"/>
      <c r="D70" s="258" t="s">
        <v>486</v>
      </c>
      <c r="E70" s="258" t="s">
        <v>557</v>
      </c>
      <c r="F70" s="258" t="s">
        <v>558</v>
      </c>
      <c r="G70" s="259" t="s">
        <v>559</v>
      </c>
    </row>
    <row r="71" spans="1:7">
      <c r="A71" s="575">
        <v>6127</v>
      </c>
      <c r="B71" s="801" t="s">
        <v>865</v>
      </c>
      <c r="C71" s="801"/>
      <c r="D71" s="260" t="s">
        <v>491</v>
      </c>
      <c r="E71" s="336">
        <v>0.30599999999999999</v>
      </c>
      <c r="F71" s="337">
        <v>9.49</v>
      </c>
      <c r="G71" s="337">
        <f>F71*E71</f>
        <v>2.9</v>
      </c>
    </row>
    <row r="72" spans="1:7">
      <c r="A72" s="575">
        <v>4750</v>
      </c>
      <c r="B72" s="801" t="s">
        <v>498</v>
      </c>
      <c r="C72" s="801"/>
      <c r="D72" s="260" t="s">
        <v>491</v>
      </c>
      <c r="E72" s="336">
        <v>2</v>
      </c>
      <c r="F72" s="337">
        <v>12.79</v>
      </c>
      <c r="G72" s="337">
        <f t="shared" ref="G72:G75" si="2">F72*E72</f>
        <v>25.58</v>
      </c>
    </row>
    <row r="73" spans="1:7">
      <c r="A73" s="575">
        <v>378</v>
      </c>
      <c r="B73" s="801" t="s">
        <v>867</v>
      </c>
      <c r="C73" s="801"/>
      <c r="D73" s="260" t="s">
        <v>491</v>
      </c>
      <c r="E73" s="336">
        <v>4.8</v>
      </c>
      <c r="F73" s="337">
        <v>12.79</v>
      </c>
      <c r="G73" s="337">
        <f t="shared" si="2"/>
        <v>61.39</v>
      </c>
    </row>
    <row r="74" spans="1:7">
      <c r="A74" s="575">
        <v>6117</v>
      </c>
      <c r="B74" s="801" t="s">
        <v>866</v>
      </c>
      <c r="C74" s="801"/>
      <c r="D74" s="260" t="s">
        <v>491</v>
      </c>
      <c r="E74" s="336">
        <v>16</v>
      </c>
      <c r="F74" s="337">
        <v>10.06</v>
      </c>
      <c r="G74" s="337">
        <f t="shared" si="2"/>
        <v>160.96</v>
      </c>
    </row>
    <row r="75" spans="1:7">
      <c r="A75" s="575">
        <v>6111</v>
      </c>
      <c r="B75" s="801" t="s">
        <v>852</v>
      </c>
      <c r="C75" s="801"/>
      <c r="D75" s="260" t="s">
        <v>491</v>
      </c>
      <c r="E75" s="336">
        <v>28.8</v>
      </c>
      <c r="F75" s="337">
        <v>9.51</v>
      </c>
      <c r="G75" s="337">
        <f t="shared" si="2"/>
        <v>273.89</v>
      </c>
    </row>
    <row r="76" spans="1:7" ht="12" customHeight="1">
      <c r="A76" s="796" t="s">
        <v>560</v>
      </c>
      <c r="B76" s="796"/>
      <c r="C76" s="796"/>
      <c r="D76" s="796"/>
      <c r="E76" s="797"/>
      <c r="F76" s="796"/>
      <c r="G76" s="261">
        <f>SUM(G71:G75)</f>
        <v>524.72</v>
      </c>
    </row>
    <row r="77" spans="1:7" ht="9.75" customHeight="1">
      <c r="A77" s="801"/>
      <c r="B77" s="801"/>
      <c r="C77" s="801"/>
      <c r="D77" s="801"/>
      <c r="E77" s="802"/>
      <c r="F77" s="801"/>
      <c r="G77" s="801"/>
    </row>
    <row r="78" spans="1:7" ht="18" customHeight="1">
      <c r="A78" s="574" t="s">
        <v>851</v>
      </c>
      <c r="B78" s="824" t="s">
        <v>569</v>
      </c>
      <c r="C78" s="824"/>
      <c r="D78" s="582" t="s">
        <v>486</v>
      </c>
      <c r="E78" s="258" t="s">
        <v>557</v>
      </c>
      <c r="F78" s="582" t="s">
        <v>558</v>
      </c>
      <c r="G78" s="259" t="s">
        <v>559</v>
      </c>
    </row>
    <row r="79" spans="1:7" ht="34.5" customHeight="1">
      <c r="A79" s="569">
        <v>10535</v>
      </c>
      <c r="B79" s="801" t="s">
        <v>868</v>
      </c>
      <c r="C79" s="801"/>
      <c r="D79" s="577" t="s">
        <v>486</v>
      </c>
      <c r="E79" s="368">
        <v>5.7000000000000003E-5</v>
      </c>
      <c r="F79" s="368">
        <v>4104</v>
      </c>
      <c r="G79" s="337">
        <f>F79*E79</f>
        <v>0.23</v>
      </c>
    </row>
    <row r="80" spans="1:7" ht="12.75" customHeight="1">
      <c r="A80" s="796" t="s">
        <v>570</v>
      </c>
      <c r="B80" s="796"/>
      <c r="C80" s="796"/>
      <c r="D80" s="796"/>
      <c r="E80" s="797"/>
      <c r="F80" s="796"/>
      <c r="G80" s="261">
        <f>G79</f>
        <v>0.23</v>
      </c>
    </row>
    <row r="81" spans="1:7" ht="13.5" customHeight="1">
      <c r="A81" s="801"/>
      <c r="B81" s="801"/>
      <c r="C81" s="801"/>
      <c r="D81" s="801"/>
      <c r="E81" s="802"/>
      <c r="F81" s="801"/>
      <c r="G81" s="801"/>
    </row>
    <row r="82" spans="1:7" ht="20.25" customHeight="1">
      <c r="A82" s="574" t="s">
        <v>851</v>
      </c>
      <c r="B82" s="824" t="s">
        <v>561</v>
      </c>
      <c r="C82" s="824"/>
      <c r="D82" s="258" t="s">
        <v>486</v>
      </c>
      <c r="E82" s="258" t="s">
        <v>562</v>
      </c>
      <c r="F82" s="258" t="s">
        <v>558</v>
      </c>
      <c r="G82" s="259" t="s">
        <v>559</v>
      </c>
    </row>
    <row r="83" spans="1:7">
      <c r="A83" s="569">
        <v>4721</v>
      </c>
      <c r="B83" s="801" t="s">
        <v>869</v>
      </c>
      <c r="C83" s="801"/>
      <c r="D83" s="260" t="s">
        <v>496</v>
      </c>
      <c r="E83" s="336">
        <v>0.20899999999999999</v>
      </c>
      <c r="F83" s="337">
        <v>80</v>
      </c>
      <c r="G83" s="337">
        <f>F83*E83</f>
        <v>16.72</v>
      </c>
    </row>
    <row r="84" spans="1:7">
      <c r="A84" s="575">
        <v>2705</v>
      </c>
      <c r="B84" s="801" t="s">
        <v>918</v>
      </c>
      <c r="C84" s="801"/>
      <c r="D84" s="260" t="s">
        <v>500</v>
      </c>
      <c r="E84" s="336">
        <v>0.45900000000000002</v>
      </c>
      <c r="F84" s="337">
        <v>0.81</v>
      </c>
      <c r="G84" s="337">
        <f t="shared" ref="G84:G94" si="3">F84*E84</f>
        <v>0.37</v>
      </c>
    </row>
    <row r="85" spans="1:7">
      <c r="A85" s="569">
        <v>4718</v>
      </c>
      <c r="B85" s="801" t="s">
        <v>870</v>
      </c>
      <c r="C85" s="801"/>
      <c r="D85" s="260" t="s">
        <v>496</v>
      </c>
      <c r="E85" s="336">
        <v>0.627</v>
      </c>
      <c r="F85" s="337">
        <v>80</v>
      </c>
      <c r="G85" s="337">
        <f t="shared" si="3"/>
        <v>50.16</v>
      </c>
    </row>
    <row r="86" spans="1:7">
      <c r="A86" s="569">
        <v>370</v>
      </c>
      <c r="B86" s="801" t="s">
        <v>871</v>
      </c>
      <c r="C86" s="801"/>
      <c r="D86" s="260" t="s">
        <v>496</v>
      </c>
      <c r="E86" s="336">
        <v>0.89</v>
      </c>
      <c r="F86" s="337">
        <v>62.5</v>
      </c>
      <c r="G86" s="337">
        <f t="shared" si="3"/>
        <v>55.63</v>
      </c>
    </row>
    <row r="87" spans="1:7">
      <c r="A87" s="569">
        <v>43132</v>
      </c>
      <c r="B87" s="801" t="s">
        <v>872</v>
      </c>
      <c r="C87" s="801"/>
      <c r="D87" s="260" t="s">
        <v>490</v>
      </c>
      <c r="E87" s="336">
        <v>1.2</v>
      </c>
      <c r="F87" s="337">
        <v>12.23</v>
      </c>
      <c r="G87" s="337">
        <f t="shared" si="3"/>
        <v>14.68</v>
      </c>
    </row>
    <row r="88" spans="1:7">
      <c r="A88" s="569">
        <v>5061</v>
      </c>
      <c r="B88" s="801" t="s">
        <v>873</v>
      </c>
      <c r="C88" s="801"/>
      <c r="D88" s="260" t="s">
        <v>490</v>
      </c>
      <c r="E88" s="336">
        <v>2.13</v>
      </c>
      <c r="F88" s="337">
        <v>10.99</v>
      </c>
      <c r="G88" s="337">
        <f t="shared" si="3"/>
        <v>23.41</v>
      </c>
    </row>
    <row r="89" spans="1:7">
      <c r="A89" s="569">
        <v>2692</v>
      </c>
      <c r="B89" s="801" t="s">
        <v>874</v>
      </c>
      <c r="C89" s="801"/>
      <c r="D89" s="260" t="s">
        <v>184</v>
      </c>
      <c r="E89" s="336">
        <v>2.2000000000000002</v>
      </c>
      <c r="F89" s="337">
        <v>4.83</v>
      </c>
      <c r="G89" s="337">
        <f t="shared" si="3"/>
        <v>10.63</v>
      </c>
    </row>
    <row r="90" spans="1:7">
      <c r="A90" s="575">
        <v>6193</v>
      </c>
      <c r="B90" s="801" t="s">
        <v>990</v>
      </c>
      <c r="C90" s="801"/>
      <c r="D90" s="260" t="s">
        <v>497</v>
      </c>
      <c r="E90" s="336">
        <v>10</v>
      </c>
      <c r="F90" s="337">
        <v>5.99</v>
      </c>
      <c r="G90" s="337">
        <f t="shared" si="3"/>
        <v>59.9</v>
      </c>
    </row>
    <row r="91" spans="1:7">
      <c r="A91" s="575">
        <v>4517</v>
      </c>
      <c r="B91" s="801" t="s">
        <v>1179</v>
      </c>
      <c r="C91" s="801"/>
      <c r="D91" s="260" t="s">
        <v>492</v>
      </c>
      <c r="E91" s="336">
        <v>16.3</v>
      </c>
      <c r="F91" s="337">
        <v>2</v>
      </c>
      <c r="G91" s="337">
        <f>F91*E91</f>
        <v>32.6</v>
      </c>
    </row>
    <row r="92" spans="1:7">
      <c r="A92" s="575">
        <v>4491</v>
      </c>
      <c r="B92" s="801" t="s">
        <v>989</v>
      </c>
      <c r="C92" s="801"/>
      <c r="D92" s="260" t="s">
        <v>492</v>
      </c>
      <c r="E92" s="336">
        <v>32</v>
      </c>
      <c r="F92" s="337">
        <v>5.58</v>
      </c>
      <c r="G92" s="337">
        <f t="shared" si="3"/>
        <v>178.56</v>
      </c>
    </row>
    <row r="93" spans="1:7">
      <c r="A93" s="569">
        <v>34</v>
      </c>
      <c r="B93" s="801" t="s">
        <v>875</v>
      </c>
      <c r="C93" s="801"/>
      <c r="D93" s="260" t="s">
        <v>490</v>
      </c>
      <c r="E93" s="336">
        <v>69</v>
      </c>
      <c r="F93" s="337">
        <v>5.07</v>
      </c>
      <c r="G93" s="337">
        <f t="shared" si="3"/>
        <v>349.83</v>
      </c>
    </row>
    <row r="94" spans="1:7">
      <c r="A94" s="569">
        <v>1379</v>
      </c>
      <c r="B94" s="801" t="s">
        <v>494</v>
      </c>
      <c r="C94" s="801"/>
      <c r="D94" s="260" t="s">
        <v>490</v>
      </c>
      <c r="E94" s="336">
        <v>320</v>
      </c>
      <c r="F94" s="337">
        <v>0.49</v>
      </c>
      <c r="G94" s="337">
        <f t="shared" si="3"/>
        <v>156.80000000000001</v>
      </c>
    </row>
    <row r="95" spans="1:7">
      <c r="A95" s="796" t="s">
        <v>563</v>
      </c>
      <c r="B95" s="796"/>
      <c r="C95" s="796"/>
      <c r="D95" s="796"/>
      <c r="E95" s="797"/>
      <c r="F95" s="796"/>
      <c r="G95" s="261">
        <f>SUM(G83:G94)</f>
        <v>949.29</v>
      </c>
    </row>
    <row r="96" spans="1:7" ht="12" customHeight="1">
      <c r="A96" s="801"/>
      <c r="B96" s="801"/>
      <c r="C96" s="801"/>
      <c r="D96" s="801"/>
      <c r="E96" s="802"/>
      <c r="F96" s="801"/>
      <c r="G96" s="801"/>
    </row>
    <row r="97" spans="1:7" ht="12" customHeight="1">
      <c r="A97" s="847" t="s">
        <v>564</v>
      </c>
      <c r="B97" s="847"/>
      <c r="C97" s="847"/>
      <c r="D97" s="847"/>
      <c r="E97" s="848"/>
      <c r="F97" s="847"/>
      <c r="G97" s="262">
        <f>G95+G80+G76</f>
        <v>1474.24</v>
      </c>
    </row>
    <row r="98" spans="1:7" ht="12" customHeight="1">
      <c r="A98" s="801"/>
      <c r="B98" s="801"/>
      <c r="C98" s="801"/>
      <c r="D98" s="801"/>
      <c r="E98" s="802"/>
      <c r="F98" s="801"/>
      <c r="G98" s="801"/>
    </row>
    <row r="99" spans="1:7" ht="12" customHeight="1">
      <c r="A99" s="809" t="s">
        <v>1076</v>
      </c>
      <c r="B99" s="809"/>
      <c r="C99" s="809"/>
      <c r="D99" s="849" t="s">
        <v>577</v>
      </c>
      <c r="E99" s="849"/>
      <c r="F99" s="837"/>
      <c r="G99" s="837"/>
    </row>
    <row r="100" spans="1:7" ht="12" customHeight="1">
      <c r="A100" s="840" t="s">
        <v>1069</v>
      </c>
      <c r="B100" s="840"/>
      <c r="C100" s="840"/>
      <c r="D100" s="840"/>
      <c r="E100" s="841"/>
      <c r="F100" s="840"/>
      <c r="G100" s="840"/>
    </row>
    <row r="101" spans="1:7">
      <c r="A101" s="801"/>
      <c r="B101" s="801"/>
      <c r="C101" s="801"/>
      <c r="D101" s="801"/>
      <c r="E101" s="802"/>
      <c r="F101" s="801"/>
      <c r="G101" s="801"/>
    </row>
    <row r="102" spans="1:7">
      <c r="A102" s="574" t="s">
        <v>851</v>
      </c>
      <c r="B102" s="824" t="s">
        <v>166</v>
      </c>
      <c r="C102" s="824"/>
      <c r="D102" s="258" t="s">
        <v>486</v>
      </c>
      <c r="E102" s="258" t="s">
        <v>557</v>
      </c>
      <c r="F102" s="258" t="s">
        <v>558</v>
      </c>
      <c r="G102" s="259" t="s">
        <v>559</v>
      </c>
    </row>
    <row r="103" spans="1:7">
      <c r="A103" s="569">
        <v>4760</v>
      </c>
      <c r="B103" s="801" t="s">
        <v>1070</v>
      </c>
      <c r="C103" s="801"/>
      <c r="D103" s="260" t="s">
        <v>491</v>
      </c>
      <c r="E103" s="336">
        <v>0.60611999999999999</v>
      </c>
      <c r="F103" s="337">
        <v>12.79</v>
      </c>
      <c r="G103" s="337">
        <f>F103*E103</f>
        <v>7.75</v>
      </c>
    </row>
    <row r="104" spans="1:7">
      <c r="A104" s="575">
        <v>6111</v>
      </c>
      <c r="B104" s="801" t="s">
        <v>852</v>
      </c>
      <c r="C104" s="801"/>
      <c r="D104" s="260" t="s">
        <v>491</v>
      </c>
      <c r="E104" s="336">
        <v>0.40583999999999998</v>
      </c>
      <c r="F104" s="337">
        <v>9.51</v>
      </c>
      <c r="G104" s="337">
        <f>F104*E104</f>
        <v>3.86</v>
      </c>
    </row>
    <row r="105" spans="1:7">
      <c r="A105" s="796" t="s">
        <v>560</v>
      </c>
      <c r="B105" s="796"/>
      <c r="C105" s="796"/>
      <c r="D105" s="796"/>
      <c r="E105" s="797"/>
      <c r="F105" s="796"/>
      <c r="G105" s="261">
        <f>SUM(G103:G104)</f>
        <v>11.61</v>
      </c>
    </row>
    <row r="106" spans="1:7">
      <c r="A106" s="801"/>
      <c r="B106" s="801"/>
      <c r="C106" s="801"/>
      <c r="D106" s="801"/>
      <c r="E106" s="802"/>
      <c r="F106" s="801"/>
      <c r="G106" s="801"/>
    </row>
    <row r="107" spans="1:7" ht="12" customHeight="1">
      <c r="A107" s="574" t="s">
        <v>851</v>
      </c>
      <c r="B107" s="824" t="s">
        <v>569</v>
      </c>
      <c r="C107" s="824"/>
      <c r="D107" s="582" t="s">
        <v>486</v>
      </c>
      <c r="E107" s="258" t="s">
        <v>557</v>
      </c>
      <c r="F107" s="582" t="s">
        <v>558</v>
      </c>
      <c r="G107" s="259" t="s">
        <v>559</v>
      </c>
    </row>
    <row r="108" spans="1:7">
      <c r="A108" s="575">
        <v>43467</v>
      </c>
      <c r="B108" s="801" t="s">
        <v>995</v>
      </c>
      <c r="C108" s="801"/>
      <c r="D108" s="353" t="s">
        <v>491</v>
      </c>
      <c r="E108" s="336">
        <v>0.4</v>
      </c>
      <c r="F108" s="337">
        <v>0.38</v>
      </c>
      <c r="G108" s="337">
        <f>F108*E108</f>
        <v>0.15</v>
      </c>
    </row>
    <row r="109" spans="1:7">
      <c r="A109" s="575">
        <v>43465</v>
      </c>
      <c r="B109" s="801" t="s">
        <v>1072</v>
      </c>
      <c r="C109" s="801"/>
      <c r="D109" s="353" t="s">
        <v>491</v>
      </c>
      <c r="E109" s="336">
        <v>0.6</v>
      </c>
      <c r="F109" s="337">
        <v>0.5</v>
      </c>
      <c r="G109" s="337">
        <f t="shared" ref="G109:G111" si="4">F109*E109</f>
        <v>0.3</v>
      </c>
    </row>
    <row r="110" spans="1:7">
      <c r="A110" s="575">
        <v>43491</v>
      </c>
      <c r="B110" s="801" t="s">
        <v>1073</v>
      </c>
      <c r="C110" s="801"/>
      <c r="D110" s="353" t="s">
        <v>491</v>
      </c>
      <c r="E110" s="336">
        <v>0.4</v>
      </c>
      <c r="F110" s="337">
        <v>1.02</v>
      </c>
      <c r="G110" s="337">
        <f t="shared" si="4"/>
        <v>0.41</v>
      </c>
    </row>
    <row r="111" spans="1:7">
      <c r="A111" s="575">
        <v>43489</v>
      </c>
      <c r="B111" s="801" t="s">
        <v>1074</v>
      </c>
      <c r="C111" s="801"/>
      <c r="D111" s="353" t="s">
        <v>491</v>
      </c>
      <c r="E111" s="336">
        <v>0.6</v>
      </c>
      <c r="F111" s="337">
        <v>0.96</v>
      </c>
      <c r="G111" s="337">
        <f t="shared" si="4"/>
        <v>0.57999999999999996</v>
      </c>
    </row>
    <row r="112" spans="1:7" ht="12.75" customHeight="1">
      <c r="A112" s="796" t="s">
        <v>570</v>
      </c>
      <c r="B112" s="796"/>
      <c r="C112" s="796"/>
      <c r="D112" s="796"/>
      <c r="E112" s="797"/>
      <c r="F112" s="796"/>
      <c r="G112" s="261">
        <f>SUM(G108:G111)</f>
        <v>1.44</v>
      </c>
    </row>
    <row r="113" spans="1:7" ht="12" customHeight="1">
      <c r="A113" s="801"/>
      <c r="B113" s="801"/>
      <c r="C113" s="801"/>
      <c r="D113" s="801"/>
      <c r="E113" s="802"/>
      <c r="F113" s="801"/>
      <c r="G113" s="801"/>
    </row>
    <row r="114" spans="1:7" ht="14.25" customHeight="1">
      <c r="A114" s="574" t="s">
        <v>851</v>
      </c>
      <c r="B114" s="824" t="s">
        <v>561</v>
      </c>
      <c r="C114" s="824"/>
      <c r="D114" s="258" t="s">
        <v>486</v>
      </c>
      <c r="E114" s="258" t="s">
        <v>562</v>
      </c>
      <c r="F114" s="258" t="s">
        <v>558</v>
      </c>
      <c r="G114" s="259" t="s">
        <v>559</v>
      </c>
    </row>
    <row r="115" spans="1:7">
      <c r="A115" s="569">
        <v>37371</v>
      </c>
      <c r="B115" s="801" t="s">
        <v>855</v>
      </c>
      <c r="C115" s="801"/>
      <c r="D115" s="260" t="s">
        <v>491</v>
      </c>
      <c r="E115" s="336">
        <v>1</v>
      </c>
      <c r="F115" s="337">
        <v>0.71</v>
      </c>
      <c r="G115" s="337">
        <f>F115*E115</f>
        <v>0.71</v>
      </c>
    </row>
    <row r="116" spans="1:7">
      <c r="A116" s="569">
        <v>37373</v>
      </c>
      <c r="B116" s="801" t="s">
        <v>860</v>
      </c>
      <c r="C116" s="801"/>
      <c r="D116" s="260" t="s">
        <v>491</v>
      </c>
      <c r="E116" s="336">
        <v>1</v>
      </c>
      <c r="F116" s="337">
        <v>7.0000000000000007E-2</v>
      </c>
      <c r="G116" s="337">
        <f t="shared" ref="G116:G119" si="5">F116*E116</f>
        <v>7.0000000000000007E-2</v>
      </c>
    </row>
    <row r="117" spans="1:7">
      <c r="A117" s="569">
        <v>37372</v>
      </c>
      <c r="B117" s="801" t="s">
        <v>859</v>
      </c>
      <c r="C117" s="801"/>
      <c r="D117" s="260" t="s">
        <v>491</v>
      </c>
      <c r="E117" s="336">
        <v>1</v>
      </c>
      <c r="F117" s="337">
        <v>0.35</v>
      </c>
      <c r="G117" s="337">
        <f t="shared" si="5"/>
        <v>0.35</v>
      </c>
    </row>
    <row r="118" spans="1:7">
      <c r="A118" s="569">
        <v>584</v>
      </c>
      <c r="B118" s="801" t="s">
        <v>1125</v>
      </c>
      <c r="C118" s="801"/>
      <c r="D118" s="260" t="s">
        <v>492</v>
      </c>
      <c r="E118" s="336">
        <v>1</v>
      </c>
      <c r="F118" s="337">
        <v>22.15</v>
      </c>
      <c r="G118" s="337">
        <f t="shared" si="5"/>
        <v>22.15</v>
      </c>
    </row>
    <row r="119" spans="1:7">
      <c r="A119" s="569">
        <v>37370</v>
      </c>
      <c r="B119" s="801" t="s">
        <v>853</v>
      </c>
      <c r="C119" s="801"/>
      <c r="D119" s="260" t="s">
        <v>491</v>
      </c>
      <c r="E119" s="336">
        <v>1</v>
      </c>
      <c r="F119" s="337">
        <v>2.2000000000000002</v>
      </c>
      <c r="G119" s="337">
        <f t="shared" si="5"/>
        <v>2.2000000000000002</v>
      </c>
    </row>
    <row r="120" spans="1:7">
      <c r="A120" s="796" t="s">
        <v>563</v>
      </c>
      <c r="B120" s="796"/>
      <c r="C120" s="796"/>
      <c r="D120" s="796"/>
      <c r="E120" s="797"/>
      <c r="F120" s="796"/>
      <c r="G120" s="261">
        <f>SUM(G115:G119)</f>
        <v>25.48</v>
      </c>
    </row>
    <row r="121" spans="1:7" ht="12.75" customHeight="1">
      <c r="A121" s="801"/>
      <c r="B121" s="801"/>
      <c r="C121" s="801"/>
      <c r="D121" s="801"/>
      <c r="E121" s="802"/>
      <c r="F121" s="801"/>
      <c r="G121" s="801"/>
    </row>
    <row r="122" spans="1:7">
      <c r="A122" s="847" t="s">
        <v>564</v>
      </c>
      <c r="B122" s="847"/>
      <c r="C122" s="847"/>
      <c r="D122" s="847"/>
      <c r="E122" s="848"/>
      <c r="F122" s="847"/>
      <c r="G122" s="262">
        <f>G105+G112+G120</f>
        <v>38.53</v>
      </c>
    </row>
    <row r="123" spans="1:7" ht="9" customHeight="1">
      <c r="A123" s="801"/>
      <c r="B123" s="801"/>
      <c r="C123" s="801"/>
      <c r="D123" s="801"/>
      <c r="E123" s="802"/>
      <c r="F123" s="801"/>
      <c r="G123" s="801"/>
    </row>
    <row r="124" spans="1:7">
      <c r="A124" s="840" t="s">
        <v>571</v>
      </c>
      <c r="B124" s="840"/>
      <c r="C124" s="840"/>
      <c r="D124" s="849" t="s">
        <v>556</v>
      </c>
      <c r="E124" s="849"/>
      <c r="F124" s="837"/>
      <c r="G124" s="837"/>
    </row>
    <row r="125" spans="1:7" ht="12" customHeight="1">
      <c r="A125" s="840" t="s">
        <v>2458</v>
      </c>
      <c r="B125" s="840"/>
      <c r="C125" s="840"/>
      <c r="D125" s="840"/>
      <c r="E125" s="841"/>
      <c r="F125" s="840"/>
      <c r="G125" s="840"/>
    </row>
    <row r="126" spans="1:7" ht="9" customHeight="1">
      <c r="A126" s="801"/>
      <c r="B126" s="801"/>
      <c r="C126" s="801"/>
      <c r="D126" s="801"/>
      <c r="E126" s="802"/>
      <c r="F126" s="801"/>
      <c r="G126" s="801"/>
    </row>
    <row r="127" spans="1:7">
      <c r="A127" s="574" t="s">
        <v>851</v>
      </c>
      <c r="B127" s="824" t="s">
        <v>166</v>
      </c>
      <c r="C127" s="824"/>
      <c r="D127" s="258" t="s">
        <v>486</v>
      </c>
      <c r="E127" s="258" t="s">
        <v>557</v>
      </c>
      <c r="F127" s="258" t="s">
        <v>558</v>
      </c>
      <c r="G127" s="259" t="s">
        <v>559</v>
      </c>
    </row>
    <row r="128" spans="1:7">
      <c r="A128" s="569">
        <v>6111</v>
      </c>
      <c r="B128" s="801" t="s">
        <v>852</v>
      </c>
      <c r="C128" s="801"/>
      <c r="D128" s="260" t="s">
        <v>491</v>
      </c>
      <c r="E128" s="336">
        <v>0.40583999999999998</v>
      </c>
      <c r="F128" s="337">
        <v>9.51</v>
      </c>
      <c r="G128" s="337">
        <f>F128*E128</f>
        <v>3.86</v>
      </c>
    </row>
    <row r="129" spans="1:7" ht="10.5" customHeight="1">
      <c r="A129" s="796" t="s">
        <v>560</v>
      </c>
      <c r="B129" s="796"/>
      <c r="C129" s="796"/>
      <c r="D129" s="796"/>
      <c r="E129" s="797"/>
      <c r="F129" s="796"/>
      <c r="G129" s="261">
        <f>SUM(G128:G128)</f>
        <v>3.86</v>
      </c>
    </row>
    <row r="130" spans="1:7" ht="10.5" customHeight="1">
      <c r="A130" s="801"/>
      <c r="B130" s="801"/>
      <c r="C130" s="801"/>
      <c r="D130" s="801"/>
      <c r="E130" s="802"/>
      <c r="F130" s="801"/>
      <c r="G130" s="801"/>
    </row>
    <row r="131" spans="1:7">
      <c r="A131" s="574" t="s">
        <v>851</v>
      </c>
      <c r="B131" s="824" t="s">
        <v>569</v>
      </c>
      <c r="C131" s="824"/>
      <c r="D131" s="582" t="s">
        <v>486</v>
      </c>
      <c r="E131" s="258" t="s">
        <v>557</v>
      </c>
      <c r="F131" s="582" t="s">
        <v>558</v>
      </c>
      <c r="G131" s="259" t="s">
        <v>559</v>
      </c>
    </row>
    <row r="132" spans="1:7">
      <c r="A132" s="569">
        <v>43491</v>
      </c>
      <c r="B132" s="801" t="s">
        <v>857</v>
      </c>
      <c r="C132" s="801"/>
      <c r="D132" s="577" t="s">
        <v>491</v>
      </c>
      <c r="E132" s="336">
        <v>0.4</v>
      </c>
      <c r="F132" s="337">
        <v>1.02</v>
      </c>
      <c r="G132" s="337">
        <f>F132*E132</f>
        <v>0.41</v>
      </c>
    </row>
    <row r="133" spans="1:7" ht="12" customHeight="1">
      <c r="A133" s="569">
        <v>43467</v>
      </c>
      <c r="B133" s="801" t="s">
        <v>995</v>
      </c>
      <c r="C133" s="801"/>
      <c r="D133" s="577" t="s">
        <v>491</v>
      </c>
      <c r="E133" s="336">
        <v>0.4</v>
      </c>
      <c r="F133" s="337">
        <v>0.38</v>
      </c>
      <c r="G133" s="337">
        <f>F133*E133</f>
        <v>0.15</v>
      </c>
    </row>
    <row r="134" spans="1:7" ht="9" customHeight="1">
      <c r="A134" s="796" t="s">
        <v>570</v>
      </c>
      <c r="B134" s="796"/>
      <c r="C134" s="796"/>
      <c r="D134" s="796"/>
      <c r="E134" s="797"/>
      <c r="F134" s="796"/>
      <c r="G134" s="261">
        <f>SUM(G132:G133)</f>
        <v>0.56000000000000005</v>
      </c>
    </row>
    <row r="135" spans="1:7" ht="10.5" customHeight="1">
      <c r="A135" s="801"/>
      <c r="B135" s="801"/>
      <c r="C135" s="801"/>
      <c r="D135" s="801"/>
      <c r="E135" s="802"/>
      <c r="F135" s="801"/>
      <c r="G135" s="801"/>
    </row>
    <row r="136" spans="1:7" ht="12.75" customHeight="1">
      <c r="A136" s="574" t="s">
        <v>851</v>
      </c>
      <c r="B136" s="824" t="s">
        <v>561</v>
      </c>
      <c r="C136" s="824"/>
      <c r="D136" s="258" t="s">
        <v>486</v>
      </c>
      <c r="E136" s="258" t="s">
        <v>562</v>
      </c>
      <c r="F136" s="258" t="s">
        <v>558</v>
      </c>
      <c r="G136" s="259" t="s">
        <v>559</v>
      </c>
    </row>
    <row r="137" spans="1:7" ht="11.25" customHeight="1">
      <c r="A137" s="569">
        <v>7319</v>
      </c>
      <c r="B137" s="801" t="s">
        <v>1077</v>
      </c>
      <c r="C137" s="801"/>
      <c r="D137" s="260" t="s">
        <v>184</v>
      </c>
      <c r="E137" s="336">
        <v>0.47</v>
      </c>
      <c r="F137" s="337">
        <v>9.5299999999999994</v>
      </c>
      <c r="G137" s="337">
        <f>F137*E137</f>
        <v>4.4800000000000004</v>
      </c>
    </row>
    <row r="138" spans="1:7">
      <c r="A138" s="569">
        <v>37370</v>
      </c>
      <c r="B138" s="791" t="s">
        <v>853</v>
      </c>
      <c r="C138" s="793"/>
      <c r="D138" s="260" t="s">
        <v>491</v>
      </c>
      <c r="E138" s="336">
        <v>0.4</v>
      </c>
      <c r="F138" s="337">
        <v>2.2000000000000002</v>
      </c>
      <c r="G138" s="337">
        <f>F138*E138</f>
        <v>0.88</v>
      </c>
    </row>
    <row r="139" spans="1:7">
      <c r="A139" s="569">
        <v>37371</v>
      </c>
      <c r="B139" s="791" t="s">
        <v>855</v>
      </c>
      <c r="C139" s="793"/>
      <c r="D139" s="260" t="s">
        <v>491</v>
      </c>
      <c r="E139" s="336">
        <v>0.4</v>
      </c>
      <c r="F139" s="337">
        <v>0.71</v>
      </c>
      <c r="G139" s="337">
        <f>F139*E139</f>
        <v>0.28000000000000003</v>
      </c>
    </row>
    <row r="140" spans="1:7" ht="12" customHeight="1">
      <c r="A140" s="569">
        <v>37372</v>
      </c>
      <c r="B140" s="801" t="s">
        <v>859</v>
      </c>
      <c r="C140" s="801"/>
      <c r="D140" s="260" t="s">
        <v>491</v>
      </c>
      <c r="E140" s="336">
        <v>0.4</v>
      </c>
      <c r="F140" s="337">
        <v>0.35</v>
      </c>
      <c r="G140" s="337">
        <f>F140*E140</f>
        <v>0.14000000000000001</v>
      </c>
    </row>
    <row r="141" spans="1:7" ht="12" customHeight="1">
      <c r="A141" s="569">
        <v>37373</v>
      </c>
      <c r="B141" s="801" t="s">
        <v>860</v>
      </c>
      <c r="C141" s="801"/>
      <c r="D141" s="260" t="s">
        <v>491</v>
      </c>
      <c r="E141" s="336">
        <v>0.4</v>
      </c>
      <c r="F141" s="337">
        <v>7.0000000000000007E-2</v>
      </c>
      <c r="G141" s="337">
        <f>F141*E141</f>
        <v>0.03</v>
      </c>
    </row>
    <row r="142" spans="1:7" ht="12" customHeight="1">
      <c r="A142" s="796" t="s">
        <v>563</v>
      </c>
      <c r="B142" s="796"/>
      <c r="C142" s="796"/>
      <c r="D142" s="796"/>
      <c r="E142" s="797"/>
      <c r="F142" s="796"/>
      <c r="G142" s="261">
        <f>SUM(G137:G141)</f>
        <v>5.81</v>
      </c>
    </row>
    <row r="143" spans="1:7" ht="6" customHeight="1">
      <c r="A143" s="801"/>
      <c r="B143" s="801"/>
      <c r="C143" s="801"/>
      <c r="D143" s="801"/>
      <c r="E143" s="802"/>
      <c r="F143" s="801"/>
      <c r="G143" s="801"/>
    </row>
    <row r="144" spans="1:7" ht="12" customHeight="1">
      <c r="A144" s="847" t="s">
        <v>564</v>
      </c>
      <c r="B144" s="847"/>
      <c r="C144" s="847"/>
      <c r="D144" s="847"/>
      <c r="E144" s="848"/>
      <c r="F144" s="847"/>
      <c r="G144" s="262">
        <f>G142+G129+G134</f>
        <v>10.23</v>
      </c>
    </row>
    <row r="145" spans="1:7" ht="8.25" customHeight="1">
      <c r="A145" s="801"/>
      <c r="B145" s="801"/>
      <c r="C145" s="801"/>
      <c r="D145" s="801"/>
      <c r="E145" s="802"/>
      <c r="F145" s="801"/>
      <c r="G145" s="801"/>
    </row>
    <row r="146" spans="1:7">
      <c r="A146" s="840" t="s">
        <v>572</v>
      </c>
      <c r="B146" s="840"/>
      <c r="C146" s="840"/>
      <c r="D146" s="849" t="s">
        <v>556</v>
      </c>
      <c r="E146" s="849"/>
      <c r="F146" s="837"/>
      <c r="G146" s="837"/>
    </row>
    <row r="147" spans="1:7">
      <c r="A147" s="840" t="s">
        <v>2459</v>
      </c>
      <c r="B147" s="840"/>
      <c r="C147" s="840"/>
      <c r="D147" s="840"/>
      <c r="E147" s="841"/>
      <c r="F147" s="840"/>
      <c r="G147" s="840"/>
    </row>
    <row r="148" spans="1:7" ht="10.5" customHeight="1">
      <c r="A148" s="801"/>
      <c r="B148" s="801"/>
      <c r="C148" s="801"/>
      <c r="D148" s="801"/>
      <c r="E148" s="802"/>
      <c r="F148" s="801"/>
      <c r="G148" s="801"/>
    </row>
    <row r="149" spans="1:7">
      <c r="A149" s="574" t="s">
        <v>851</v>
      </c>
      <c r="B149" s="824" t="s">
        <v>166</v>
      </c>
      <c r="C149" s="824"/>
      <c r="D149" s="258" t="s">
        <v>486</v>
      </c>
      <c r="E149" s="258" t="s">
        <v>557</v>
      </c>
      <c r="F149" s="258" t="s">
        <v>558</v>
      </c>
      <c r="G149" s="259" t="s">
        <v>559</v>
      </c>
    </row>
    <row r="150" spans="1:7" ht="12" customHeight="1">
      <c r="A150" s="569">
        <v>88316</v>
      </c>
      <c r="B150" s="801" t="s">
        <v>863</v>
      </c>
      <c r="C150" s="801"/>
      <c r="D150" s="260" t="s">
        <v>491</v>
      </c>
      <c r="E150" s="336">
        <v>0.63</v>
      </c>
      <c r="F150" s="337">
        <v>14.37</v>
      </c>
      <c r="G150" s="337">
        <f>F150*E150</f>
        <v>9.0500000000000007</v>
      </c>
    </row>
    <row r="151" spans="1:7">
      <c r="A151" s="575">
        <v>88323</v>
      </c>
      <c r="B151" s="801" t="s">
        <v>2462</v>
      </c>
      <c r="C151" s="801"/>
      <c r="D151" s="260" t="s">
        <v>491</v>
      </c>
      <c r="E151" s="336">
        <v>0.54</v>
      </c>
      <c r="F151" s="337">
        <v>18.809999999999999</v>
      </c>
      <c r="G151" s="337">
        <f>F151*E151</f>
        <v>10.16</v>
      </c>
    </row>
    <row r="152" spans="1:7">
      <c r="A152" s="796" t="s">
        <v>560</v>
      </c>
      <c r="B152" s="796"/>
      <c r="C152" s="796"/>
      <c r="D152" s="796"/>
      <c r="E152" s="797"/>
      <c r="F152" s="796"/>
      <c r="G152" s="261">
        <f>SUM(G150:G151)</f>
        <v>19.21</v>
      </c>
    </row>
    <row r="153" spans="1:7" ht="6.75" customHeight="1">
      <c r="A153" s="801"/>
      <c r="B153" s="801"/>
      <c r="C153" s="801"/>
      <c r="D153" s="801"/>
      <c r="E153" s="802"/>
      <c r="F153" s="801"/>
      <c r="G153" s="801"/>
    </row>
    <row r="154" spans="1:7">
      <c r="A154" s="574" t="s">
        <v>851</v>
      </c>
      <c r="B154" s="824" t="s">
        <v>569</v>
      </c>
      <c r="C154" s="824"/>
      <c r="D154" s="582" t="s">
        <v>486</v>
      </c>
      <c r="E154" s="258" t="s">
        <v>557</v>
      </c>
      <c r="F154" s="582" t="s">
        <v>558</v>
      </c>
      <c r="G154" s="259" t="s">
        <v>559</v>
      </c>
    </row>
    <row r="155" spans="1:7">
      <c r="A155" s="569">
        <v>93282</v>
      </c>
      <c r="B155" s="801" t="s">
        <v>2463</v>
      </c>
      <c r="C155" s="801"/>
      <c r="D155" s="577" t="s">
        <v>2464</v>
      </c>
      <c r="E155" s="336">
        <v>0.02</v>
      </c>
      <c r="F155" s="337">
        <v>13.28</v>
      </c>
      <c r="G155" s="337">
        <f>F155*E155</f>
        <v>0.27</v>
      </c>
    </row>
    <row r="156" spans="1:7">
      <c r="A156" s="569">
        <v>93281</v>
      </c>
      <c r="B156" s="801" t="s">
        <v>2466</v>
      </c>
      <c r="C156" s="801"/>
      <c r="D156" s="577" t="s">
        <v>900</v>
      </c>
      <c r="E156" s="336">
        <v>0.01</v>
      </c>
      <c r="F156" s="337">
        <v>14.16</v>
      </c>
      <c r="G156" s="337">
        <f>F156*E156</f>
        <v>0.14000000000000001</v>
      </c>
    </row>
    <row r="157" spans="1:7">
      <c r="A157" s="796" t="s">
        <v>570</v>
      </c>
      <c r="B157" s="796"/>
      <c r="C157" s="796"/>
      <c r="D157" s="796"/>
      <c r="E157" s="797"/>
      <c r="F157" s="796"/>
      <c r="G157" s="261">
        <f>SUM(G155:G156)</f>
        <v>0.41</v>
      </c>
    </row>
    <row r="158" spans="1:7" ht="6" customHeight="1">
      <c r="A158" s="801"/>
      <c r="B158" s="801"/>
      <c r="C158" s="801"/>
      <c r="D158" s="801"/>
      <c r="E158" s="802"/>
      <c r="F158" s="801"/>
      <c r="G158" s="801"/>
    </row>
    <row r="159" spans="1:7" ht="13.5" customHeight="1">
      <c r="A159" s="574" t="s">
        <v>851</v>
      </c>
      <c r="B159" s="824" t="s">
        <v>561</v>
      </c>
      <c r="C159" s="824"/>
      <c r="D159" s="258" t="s">
        <v>486</v>
      </c>
      <c r="E159" s="258" t="s">
        <v>562</v>
      </c>
      <c r="F159" s="258" t="s">
        <v>558</v>
      </c>
      <c r="G159" s="259" t="s">
        <v>559</v>
      </c>
    </row>
    <row r="160" spans="1:7" ht="12" customHeight="1">
      <c r="A160" s="569">
        <v>40784</v>
      </c>
      <c r="B160" s="801" t="s">
        <v>2455</v>
      </c>
      <c r="C160" s="801"/>
      <c r="D160" s="260" t="s">
        <v>492</v>
      </c>
      <c r="E160" s="336">
        <v>1.1000000000000001</v>
      </c>
      <c r="F160" s="337">
        <v>70.91</v>
      </c>
      <c r="G160" s="337">
        <f>F160*E160</f>
        <v>78</v>
      </c>
    </row>
    <row r="161" spans="1:7">
      <c r="A161" s="569">
        <v>142</v>
      </c>
      <c r="B161" s="801" t="s">
        <v>2460</v>
      </c>
      <c r="C161" s="801"/>
      <c r="D161" s="260" t="s">
        <v>1260</v>
      </c>
      <c r="E161" s="336">
        <v>0.16</v>
      </c>
      <c r="F161" s="337">
        <v>109.57</v>
      </c>
      <c r="G161" s="337">
        <f t="shared" ref="G161:G164" si="6">F161*E161</f>
        <v>17.53</v>
      </c>
    </row>
    <row r="162" spans="1:7">
      <c r="A162" s="569">
        <v>13388</v>
      </c>
      <c r="B162" s="801" t="s">
        <v>2461</v>
      </c>
      <c r="C162" s="801"/>
      <c r="D162" s="260" t="s">
        <v>490</v>
      </c>
      <c r="E162" s="336">
        <v>0.18</v>
      </c>
      <c r="F162" s="337">
        <v>67.010000000000005</v>
      </c>
      <c r="G162" s="337">
        <f t="shared" si="6"/>
        <v>12.06</v>
      </c>
    </row>
    <row r="163" spans="1:7" ht="12" customHeight="1">
      <c r="A163" s="569">
        <v>5061</v>
      </c>
      <c r="B163" s="801" t="s">
        <v>1014</v>
      </c>
      <c r="C163" s="801"/>
      <c r="D163" s="260" t="s">
        <v>490</v>
      </c>
      <c r="E163" s="336">
        <v>0.03</v>
      </c>
      <c r="F163" s="337">
        <v>10.99</v>
      </c>
      <c r="G163" s="337">
        <f t="shared" si="6"/>
        <v>0.33</v>
      </c>
    </row>
    <row r="164" spans="1:7" ht="10.5" customHeight="1">
      <c r="A164" s="569">
        <v>5104</v>
      </c>
      <c r="B164" s="801" t="s">
        <v>2465</v>
      </c>
      <c r="C164" s="801"/>
      <c r="D164" s="260" t="s">
        <v>490</v>
      </c>
      <c r="E164" s="336">
        <v>4.9000000000000002E-2</v>
      </c>
      <c r="F164" s="337">
        <v>42.41</v>
      </c>
      <c r="G164" s="337">
        <f t="shared" si="6"/>
        <v>2.08</v>
      </c>
    </row>
    <row r="165" spans="1:7" ht="11.25" customHeight="1">
      <c r="A165" s="796" t="s">
        <v>563</v>
      </c>
      <c r="B165" s="796"/>
      <c r="C165" s="796"/>
      <c r="D165" s="796"/>
      <c r="E165" s="797"/>
      <c r="F165" s="796"/>
      <c r="G165" s="261">
        <f>SUM(G160:G164)</f>
        <v>110</v>
      </c>
    </row>
    <row r="166" spans="1:7" ht="8.25" customHeight="1">
      <c r="A166" s="801"/>
      <c r="B166" s="801"/>
      <c r="C166" s="801"/>
      <c r="D166" s="801"/>
      <c r="E166" s="802"/>
      <c r="F166" s="801"/>
      <c r="G166" s="801"/>
    </row>
    <row r="167" spans="1:7">
      <c r="A167" s="847" t="s">
        <v>564</v>
      </c>
      <c r="B167" s="847"/>
      <c r="C167" s="847"/>
      <c r="D167" s="847"/>
      <c r="E167" s="848"/>
      <c r="F167" s="847"/>
      <c r="G167" s="262">
        <f>G165+G157+G152</f>
        <v>129.62</v>
      </c>
    </row>
    <row r="168" spans="1:7" ht="6" customHeight="1">
      <c r="A168" s="801"/>
      <c r="B168" s="801"/>
      <c r="C168" s="801"/>
      <c r="D168" s="801"/>
      <c r="E168" s="802"/>
      <c r="F168" s="801"/>
      <c r="G168" s="801"/>
    </row>
    <row r="169" spans="1:7" ht="12.75" customHeight="1">
      <c r="A169" s="840" t="s">
        <v>573</v>
      </c>
      <c r="B169" s="840"/>
      <c r="C169" s="840"/>
      <c r="D169" s="849" t="s">
        <v>556</v>
      </c>
      <c r="E169" s="849"/>
      <c r="F169" s="837"/>
      <c r="G169" s="837"/>
    </row>
    <row r="170" spans="1:7">
      <c r="A170" s="840" t="s">
        <v>1089</v>
      </c>
      <c r="B170" s="840"/>
      <c r="C170" s="840"/>
      <c r="D170" s="840"/>
      <c r="E170" s="841"/>
      <c r="F170" s="840"/>
      <c r="G170" s="840"/>
    </row>
    <row r="171" spans="1:7" ht="15.75" customHeight="1">
      <c r="A171" s="801"/>
      <c r="B171" s="801"/>
      <c r="C171" s="801"/>
      <c r="D171" s="801"/>
      <c r="E171" s="802"/>
      <c r="F171" s="801"/>
      <c r="G171" s="801"/>
    </row>
    <row r="172" spans="1:7" ht="15.75" customHeight="1">
      <c r="A172" s="574" t="s">
        <v>851</v>
      </c>
      <c r="B172" s="824" t="s">
        <v>166</v>
      </c>
      <c r="C172" s="824"/>
      <c r="D172" s="258" t="s">
        <v>486</v>
      </c>
      <c r="E172" s="258" t="s">
        <v>557</v>
      </c>
      <c r="F172" s="258" t="s">
        <v>558</v>
      </c>
      <c r="G172" s="259" t="s">
        <v>559</v>
      </c>
    </row>
    <row r="173" spans="1:7">
      <c r="A173" s="569">
        <v>1213</v>
      </c>
      <c r="B173" s="801" t="s">
        <v>493</v>
      </c>
      <c r="C173" s="801"/>
      <c r="D173" s="260" t="s">
        <v>491</v>
      </c>
      <c r="E173" s="336">
        <v>0.20232</v>
      </c>
      <c r="F173" s="337">
        <v>12.79</v>
      </c>
      <c r="G173" s="337">
        <f>F173*E173</f>
        <v>2.59</v>
      </c>
    </row>
    <row r="174" spans="1:7">
      <c r="A174" s="569">
        <v>6111</v>
      </c>
      <c r="B174" s="801" t="s">
        <v>852</v>
      </c>
      <c r="C174" s="801"/>
      <c r="D174" s="260" t="s">
        <v>491</v>
      </c>
      <c r="E174" s="336">
        <v>0.252</v>
      </c>
      <c r="F174" s="337">
        <v>9.51</v>
      </c>
      <c r="G174" s="337">
        <f>F174*E174</f>
        <v>2.4</v>
      </c>
    </row>
    <row r="175" spans="1:7" ht="15.75" customHeight="1">
      <c r="A175" s="796" t="s">
        <v>560</v>
      </c>
      <c r="B175" s="796"/>
      <c r="C175" s="796"/>
      <c r="D175" s="796"/>
      <c r="E175" s="797"/>
      <c r="F175" s="796"/>
      <c r="G175" s="261">
        <f>SUM(G173:G174)</f>
        <v>4.99</v>
      </c>
    </row>
    <row r="176" spans="1:7" ht="8.25" customHeight="1">
      <c r="A176" s="801"/>
      <c r="B176" s="801"/>
      <c r="C176" s="801"/>
      <c r="D176" s="801"/>
      <c r="E176" s="802"/>
      <c r="F176" s="801"/>
      <c r="G176" s="801"/>
    </row>
    <row r="177" spans="1:7" ht="15.75" customHeight="1">
      <c r="A177" s="574" t="s">
        <v>851</v>
      </c>
      <c r="B177" s="824" t="s">
        <v>561</v>
      </c>
      <c r="C177" s="824"/>
      <c r="D177" s="258" t="s">
        <v>486</v>
      </c>
      <c r="E177" s="258" t="s">
        <v>562</v>
      </c>
      <c r="F177" s="258" t="s">
        <v>558</v>
      </c>
      <c r="G177" s="259" t="s">
        <v>559</v>
      </c>
    </row>
    <row r="178" spans="1:7">
      <c r="A178" s="569">
        <v>37373</v>
      </c>
      <c r="B178" s="801" t="s">
        <v>860</v>
      </c>
      <c r="C178" s="801"/>
      <c r="D178" s="260" t="s">
        <v>491</v>
      </c>
      <c r="E178" s="336">
        <v>0.252</v>
      </c>
      <c r="F178" s="337">
        <v>7.0000000000000007E-2</v>
      </c>
      <c r="G178" s="337">
        <f>F178*E178</f>
        <v>0.02</v>
      </c>
    </row>
    <row r="179" spans="1:7">
      <c r="A179" s="569">
        <v>37371</v>
      </c>
      <c r="B179" s="801" t="s">
        <v>855</v>
      </c>
      <c r="C179" s="801"/>
      <c r="D179" s="260" t="s">
        <v>491</v>
      </c>
      <c r="E179" s="336">
        <v>0.252</v>
      </c>
      <c r="F179" s="337">
        <v>0.71</v>
      </c>
      <c r="G179" s="337">
        <f t="shared" ref="G179:G199" si="7">F179*E179</f>
        <v>0.18</v>
      </c>
    </row>
    <row r="180" spans="1:7">
      <c r="A180" s="569">
        <v>20209</v>
      </c>
      <c r="B180" s="801" t="s">
        <v>1090</v>
      </c>
      <c r="C180" s="801"/>
      <c r="D180" s="260" t="s">
        <v>492</v>
      </c>
      <c r="E180" s="336">
        <v>0.48</v>
      </c>
      <c r="F180" s="337">
        <v>9.56</v>
      </c>
      <c r="G180" s="337">
        <f t="shared" si="7"/>
        <v>4.59</v>
      </c>
    </row>
    <row r="181" spans="1:7">
      <c r="A181" s="569">
        <v>20208</v>
      </c>
      <c r="B181" s="801" t="s">
        <v>1091</v>
      </c>
      <c r="C181" s="801"/>
      <c r="D181" s="260" t="s">
        <v>492</v>
      </c>
      <c r="E181" s="336">
        <v>0.05</v>
      </c>
      <c r="F181" s="337">
        <v>48.16</v>
      </c>
      <c r="G181" s="337">
        <f t="shared" si="7"/>
        <v>2.41</v>
      </c>
    </row>
    <row r="182" spans="1:7">
      <c r="A182" s="569">
        <v>37370</v>
      </c>
      <c r="B182" s="801" t="s">
        <v>853</v>
      </c>
      <c r="C182" s="801"/>
      <c r="D182" s="260" t="s">
        <v>491</v>
      </c>
      <c r="E182" s="336">
        <v>0.252</v>
      </c>
      <c r="F182" s="337">
        <v>2.2000000000000002</v>
      </c>
      <c r="G182" s="337">
        <f t="shared" si="7"/>
        <v>0.55000000000000004</v>
      </c>
    </row>
    <row r="183" spans="1:7">
      <c r="A183" s="569">
        <v>37372</v>
      </c>
      <c r="B183" s="801" t="s">
        <v>859</v>
      </c>
      <c r="C183" s="801"/>
      <c r="D183" s="260" t="s">
        <v>491</v>
      </c>
      <c r="E183" s="336">
        <v>0.252</v>
      </c>
      <c r="F183" s="337">
        <v>0.35</v>
      </c>
      <c r="G183" s="337">
        <f>F183*E183</f>
        <v>0.09</v>
      </c>
    </row>
    <row r="184" spans="1:7">
      <c r="A184" s="569">
        <v>5075</v>
      </c>
      <c r="B184" s="801" t="s">
        <v>1092</v>
      </c>
      <c r="C184" s="801"/>
      <c r="D184" s="260" t="s">
        <v>490</v>
      </c>
      <c r="E184" s="336">
        <v>0.01</v>
      </c>
      <c r="F184" s="337">
        <v>11.18</v>
      </c>
      <c r="G184" s="337">
        <f t="shared" si="7"/>
        <v>0.11</v>
      </c>
    </row>
    <row r="185" spans="1:7">
      <c r="A185" s="569">
        <v>36146</v>
      </c>
      <c r="B185" s="801" t="s">
        <v>1021</v>
      </c>
      <c r="C185" s="801"/>
      <c r="D185" s="260" t="s">
        <v>486</v>
      </c>
      <c r="E185" s="336">
        <v>3.1300000000000002E-4</v>
      </c>
      <c r="F185" s="337">
        <v>203.15</v>
      </c>
      <c r="G185" s="337">
        <f t="shared" si="7"/>
        <v>0.06</v>
      </c>
    </row>
    <row r="186" spans="1:7">
      <c r="A186" s="569">
        <v>36153</v>
      </c>
      <c r="B186" s="801" t="s">
        <v>1060</v>
      </c>
      <c r="C186" s="801"/>
      <c r="D186" s="260" t="s">
        <v>486</v>
      </c>
      <c r="E186" s="336">
        <v>2.7099999999999997E-4</v>
      </c>
      <c r="F186" s="337">
        <v>159.83000000000001</v>
      </c>
      <c r="G186" s="337">
        <f>F186*E186</f>
        <v>0.04</v>
      </c>
    </row>
    <row r="187" spans="1:7">
      <c r="A187" s="569">
        <v>36144</v>
      </c>
      <c r="B187" s="801" t="s">
        <v>1022</v>
      </c>
      <c r="C187" s="801"/>
      <c r="D187" s="260" t="s">
        <v>486</v>
      </c>
      <c r="E187" s="336">
        <v>2.8094999999999998E-2</v>
      </c>
      <c r="F187" s="337">
        <v>1.33</v>
      </c>
      <c r="G187" s="337">
        <f t="shared" si="7"/>
        <v>0.04</v>
      </c>
    </row>
    <row r="188" spans="1:7">
      <c r="A188" s="569">
        <v>36150</v>
      </c>
      <c r="B188" s="801" t="s">
        <v>1024</v>
      </c>
      <c r="C188" s="801"/>
      <c r="D188" s="260" t="s">
        <v>486</v>
      </c>
      <c r="E188" s="336">
        <v>6.6699999999999995E-4</v>
      </c>
      <c r="F188" s="337">
        <v>35.49</v>
      </c>
      <c r="G188" s="337">
        <f t="shared" si="7"/>
        <v>0.02</v>
      </c>
    </row>
    <row r="189" spans="1:7">
      <c r="A189" s="569">
        <v>12893</v>
      </c>
      <c r="B189" s="801" t="s">
        <v>897</v>
      </c>
      <c r="C189" s="801"/>
      <c r="D189" s="260" t="s">
        <v>816</v>
      </c>
      <c r="E189" s="336">
        <v>4.0400000000000001E-4</v>
      </c>
      <c r="F189" s="337">
        <v>57.36</v>
      </c>
      <c r="G189" s="337">
        <f t="shared" si="7"/>
        <v>0.02</v>
      </c>
    </row>
    <row r="190" spans="1:7">
      <c r="A190" s="569">
        <v>25966</v>
      </c>
      <c r="B190" s="801" t="s">
        <v>1031</v>
      </c>
      <c r="C190" s="801"/>
      <c r="D190" s="260" t="s">
        <v>184</v>
      </c>
      <c r="E190" s="336">
        <v>3.7300000000000001E-4</v>
      </c>
      <c r="F190" s="337">
        <v>16.059999999999999</v>
      </c>
      <c r="G190" s="337">
        <f>F190*E190</f>
        <v>0.01</v>
      </c>
    </row>
    <row r="191" spans="1:7">
      <c r="A191" s="569">
        <v>38399</v>
      </c>
      <c r="B191" s="801" t="s">
        <v>1030</v>
      </c>
      <c r="C191" s="801"/>
      <c r="D191" s="260" t="s">
        <v>486</v>
      </c>
      <c r="E191" s="336">
        <v>5.0000000000000002E-5</v>
      </c>
      <c r="F191" s="337">
        <v>143.22</v>
      </c>
      <c r="G191" s="337">
        <f t="shared" si="7"/>
        <v>0.01</v>
      </c>
    </row>
    <row r="192" spans="1:7">
      <c r="A192" s="569">
        <v>10</v>
      </c>
      <c r="B192" s="801" t="s">
        <v>1035</v>
      </c>
      <c r="C192" s="801"/>
      <c r="D192" s="260" t="s">
        <v>486</v>
      </c>
      <c r="E192" s="336">
        <v>1.9789999999999999E-3</v>
      </c>
      <c r="F192" s="337">
        <v>10.050000000000001</v>
      </c>
      <c r="G192" s="337">
        <f t="shared" si="7"/>
        <v>0.02</v>
      </c>
    </row>
    <row r="193" spans="1:7">
      <c r="A193" s="569">
        <v>38476</v>
      </c>
      <c r="B193" s="801" t="s">
        <v>1093</v>
      </c>
      <c r="C193" s="801"/>
      <c r="D193" s="260" t="s">
        <v>486</v>
      </c>
      <c r="E193" s="336">
        <v>5.1E-5</v>
      </c>
      <c r="F193" s="337">
        <v>215.78</v>
      </c>
      <c r="G193" s="337">
        <f t="shared" si="7"/>
        <v>0.01</v>
      </c>
    </row>
    <row r="194" spans="1:7">
      <c r="A194" s="569">
        <v>38477</v>
      </c>
      <c r="B194" s="801" t="s">
        <v>1033</v>
      </c>
      <c r="C194" s="801"/>
      <c r="D194" s="260" t="s">
        <v>486</v>
      </c>
      <c r="E194" s="336">
        <v>1.1E-5</v>
      </c>
      <c r="F194" s="337">
        <v>611.11</v>
      </c>
      <c r="G194" s="337">
        <f t="shared" si="7"/>
        <v>0.01</v>
      </c>
    </row>
    <row r="195" spans="1:7">
      <c r="A195" s="569">
        <v>38390</v>
      </c>
      <c r="B195" s="801" t="s">
        <v>1062</v>
      </c>
      <c r="C195" s="801"/>
      <c r="D195" s="260" t="s">
        <v>486</v>
      </c>
      <c r="E195" s="336">
        <v>3.7300000000000001E-4</v>
      </c>
      <c r="F195" s="337">
        <v>29.92</v>
      </c>
      <c r="G195" s="337">
        <f>F195*E195</f>
        <v>0.01</v>
      </c>
    </row>
    <row r="196" spans="1:7">
      <c r="A196" s="569">
        <v>12815</v>
      </c>
      <c r="B196" s="801" t="s">
        <v>1025</v>
      </c>
      <c r="C196" s="801"/>
      <c r="D196" s="260" t="s">
        <v>486</v>
      </c>
      <c r="E196" s="336">
        <v>2.2390000000000001E-3</v>
      </c>
      <c r="F196" s="337">
        <v>7.61</v>
      </c>
      <c r="G196" s="337">
        <f t="shared" si="7"/>
        <v>0.02</v>
      </c>
    </row>
    <row r="197" spans="1:7">
      <c r="A197" s="569">
        <v>38382</v>
      </c>
      <c r="B197" s="801" t="s">
        <v>1032</v>
      </c>
      <c r="C197" s="801"/>
      <c r="D197" s="260" t="s">
        <v>486</v>
      </c>
      <c r="E197" s="336">
        <v>6.7400000000000001E-4</v>
      </c>
      <c r="F197" s="337">
        <v>9.93</v>
      </c>
      <c r="G197" s="337">
        <f t="shared" si="7"/>
        <v>0.01</v>
      </c>
    </row>
    <row r="198" spans="1:7">
      <c r="A198" s="569">
        <v>38393</v>
      </c>
      <c r="B198" s="801" t="s">
        <v>1058</v>
      </c>
      <c r="C198" s="801"/>
      <c r="D198" s="260" t="s">
        <v>486</v>
      </c>
      <c r="E198" s="336">
        <v>3.7300000000000001E-4</v>
      </c>
      <c r="F198" s="337">
        <v>13.49</v>
      </c>
      <c r="G198" s="337">
        <f t="shared" si="7"/>
        <v>0.01</v>
      </c>
    </row>
    <row r="199" spans="1:7">
      <c r="A199" s="569">
        <v>38396</v>
      </c>
      <c r="B199" s="801" t="s">
        <v>1034</v>
      </c>
      <c r="C199" s="801"/>
      <c r="D199" s="260" t="s">
        <v>486</v>
      </c>
      <c r="E199" s="336">
        <v>1.0000000000000001E-5</v>
      </c>
      <c r="F199" s="337">
        <v>544.79999999999995</v>
      </c>
      <c r="G199" s="337">
        <f t="shared" si="7"/>
        <v>0.01</v>
      </c>
    </row>
    <row r="200" spans="1:7" ht="10.5" customHeight="1">
      <c r="A200" s="796" t="s">
        <v>563</v>
      </c>
      <c r="B200" s="796"/>
      <c r="C200" s="796"/>
      <c r="D200" s="796"/>
      <c r="E200" s="797"/>
      <c r="F200" s="796"/>
      <c r="G200" s="261">
        <f>SUM(G178:G199)</f>
        <v>8.25</v>
      </c>
    </row>
    <row r="201" spans="1:7" ht="4.5" customHeight="1">
      <c r="A201" s="801"/>
      <c r="B201" s="801"/>
      <c r="C201" s="801"/>
      <c r="D201" s="801"/>
      <c r="E201" s="802"/>
      <c r="F201" s="801"/>
      <c r="G201" s="801"/>
    </row>
    <row r="202" spans="1:7" ht="11.25" customHeight="1">
      <c r="A202" s="847" t="s">
        <v>564</v>
      </c>
      <c r="B202" s="847"/>
      <c r="C202" s="847"/>
      <c r="D202" s="847"/>
      <c r="E202" s="848"/>
      <c r="F202" s="847"/>
      <c r="G202" s="262">
        <f>G200+G175</f>
        <v>13.24</v>
      </c>
    </row>
    <row r="203" spans="1:7" ht="10.5" customHeight="1">
      <c r="A203" s="801"/>
      <c r="B203" s="801"/>
      <c r="C203" s="801"/>
      <c r="D203" s="801"/>
      <c r="E203" s="802"/>
      <c r="F203" s="801"/>
      <c r="G203" s="801"/>
    </row>
    <row r="204" spans="1:7" ht="10.5" customHeight="1">
      <c r="A204" s="862" t="s">
        <v>574</v>
      </c>
      <c r="B204" s="862"/>
      <c r="C204" s="862"/>
      <c r="D204" s="849" t="s">
        <v>876</v>
      </c>
      <c r="E204" s="849"/>
      <c r="F204" s="857"/>
      <c r="G204" s="857"/>
    </row>
    <row r="205" spans="1:7" ht="11.25" customHeight="1">
      <c r="A205" s="840" t="s">
        <v>575</v>
      </c>
      <c r="B205" s="840"/>
      <c r="C205" s="840"/>
      <c r="D205" s="840"/>
      <c r="E205" s="840"/>
      <c r="F205" s="840"/>
      <c r="G205" s="840"/>
    </row>
    <row r="206" spans="1:7" ht="11.25" customHeight="1">
      <c r="A206" s="801"/>
      <c r="B206" s="801"/>
      <c r="C206" s="801"/>
      <c r="D206" s="801"/>
      <c r="E206" s="801"/>
      <c r="F206" s="801"/>
      <c r="G206" s="801"/>
    </row>
    <row r="207" spans="1:7" ht="12.75" customHeight="1">
      <c r="A207" s="578" t="s">
        <v>851</v>
      </c>
      <c r="B207" s="824" t="s">
        <v>166</v>
      </c>
      <c r="C207" s="824"/>
      <c r="D207" s="258" t="s">
        <v>486</v>
      </c>
      <c r="E207" s="258" t="s">
        <v>557</v>
      </c>
      <c r="F207" s="258" t="s">
        <v>558</v>
      </c>
      <c r="G207" s="259" t="s">
        <v>559</v>
      </c>
    </row>
    <row r="208" spans="1:7" ht="11.25" customHeight="1">
      <c r="A208" s="575">
        <v>88267</v>
      </c>
      <c r="B208" s="801" t="s">
        <v>877</v>
      </c>
      <c r="C208" s="801"/>
      <c r="D208" s="260" t="s">
        <v>491</v>
      </c>
      <c r="E208" s="336">
        <v>5</v>
      </c>
      <c r="F208" s="337">
        <v>17.79</v>
      </c>
      <c r="G208" s="337">
        <f>E208*F208</f>
        <v>88.95</v>
      </c>
    </row>
    <row r="209" spans="1:7">
      <c r="A209" s="796" t="s">
        <v>560</v>
      </c>
      <c r="B209" s="796"/>
      <c r="C209" s="796"/>
      <c r="D209" s="796"/>
      <c r="E209" s="796"/>
      <c r="F209" s="796"/>
      <c r="G209" s="261">
        <f>G208</f>
        <v>88.95</v>
      </c>
    </row>
    <row r="210" spans="1:7" ht="10.5" customHeight="1">
      <c r="A210" s="801"/>
      <c r="B210" s="801"/>
      <c r="C210" s="801"/>
      <c r="D210" s="801"/>
      <c r="E210" s="801"/>
      <c r="F210" s="801"/>
      <c r="G210" s="801"/>
    </row>
    <row r="211" spans="1:7" ht="11.25" customHeight="1">
      <c r="A211" s="578" t="s">
        <v>851</v>
      </c>
      <c r="B211" s="824" t="s">
        <v>561</v>
      </c>
      <c r="C211" s="824"/>
      <c r="D211" s="258" t="s">
        <v>486</v>
      </c>
      <c r="E211" s="258" t="s">
        <v>562</v>
      </c>
      <c r="F211" s="258" t="s">
        <v>558</v>
      </c>
      <c r="G211" s="259" t="s">
        <v>559</v>
      </c>
    </row>
    <row r="212" spans="1:7">
      <c r="A212" s="569">
        <v>6148</v>
      </c>
      <c r="B212" s="801" t="s">
        <v>878</v>
      </c>
      <c r="C212" s="801"/>
      <c r="D212" s="346" t="s">
        <v>486</v>
      </c>
      <c r="E212" s="336">
        <v>1</v>
      </c>
      <c r="F212" s="337">
        <v>8</v>
      </c>
      <c r="G212" s="337">
        <f>F212*E212</f>
        <v>8</v>
      </c>
    </row>
    <row r="213" spans="1:7">
      <c r="A213" s="569">
        <v>11686</v>
      </c>
      <c r="B213" s="801" t="s">
        <v>516</v>
      </c>
      <c r="C213" s="801"/>
      <c r="D213" s="346" t="s">
        <v>486</v>
      </c>
      <c r="E213" s="336">
        <v>1</v>
      </c>
      <c r="F213" s="337">
        <v>8.5</v>
      </c>
      <c r="G213" s="337">
        <f t="shared" ref="G213:G222" si="8">F213*E213</f>
        <v>8.5</v>
      </c>
    </row>
    <row r="214" spans="1:7">
      <c r="A214" s="569">
        <v>11683</v>
      </c>
      <c r="B214" s="801" t="s">
        <v>519</v>
      </c>
      <c r="C214" s="801"/>
      <c r="D214" s="346" t="s">
        <v>486</v>
      </c>
      <c r="E214" s="336">
        <v>1</v>
      </c>
      <c r="F214" s="337">
        <v>34.25</v>
      </c>
      <c r="G214" s="337">
        <f t="shared" si="8"/>
        <v>34.25</v>
      </c>
    </row>
    <row r="215" spans="1:7">
      <c r="A215" s="569">
        <v>6142</v>
      </c>
      <c r="B215" s="801" t="s">
        <v>520</v>
      </c>
      <c r="C215" s="801"/>
      <c r="D215" s="346" t="s">
        <v>486</v>
      </c>
      <c r="E215" s="336">
        <v>1</v>
      </c>
      <c r="F215" s="337">
        <v>6.13</v>
      </c>
      <c r="G215" s="337">
        <f t="shared" si="8"/>
        <v>6.13</v>
      </c>
    </row>
    <row r="216" spans="1:7">
      <c r="A216" s="569">
        <v>36520</v>
      </c>
      <c r="B216" s="801" t="s">
        <v>521</v>
      </c>
      <c r="C216" s="801"/>
      <c r="D216" s="346" t="s">
        <v>486</v>
      </c>
      <c r="E216" s="336">
        <v>1</v>
      </c>
      <c r="F216" s="337">
        <v>525.61</v>
      </c>
      <c r="G216" s="337">
        <f t="shared" si="8"/>
        <v>525.61</v>
      </c>
    </row>
    <row r="217" spans="1:7">
      <c r="A217" s="569">
        <v>10425</v>
      </c>
      <c r="B217" s="801" t="s">
        <v>879</v>
      </c>
      <c r="C217" s="801"/>
      <c r="D217" s="346" t="s">
        <v>486</v>
      </c>
      <c r="E217" s="336">
        <v>1</v>
      </c>
      <c r="F217" s="337">
        <v>68.849999999999994</v>
      </c>
      <c r="G217" s="337">
        <f t="shared" si="8"/>
        <v>68.849999999999994</v>
      </c>
    </row>
    <row r="218" spans="1:7">
      <c r="A218" s="569">
        <v>36081</v>
      </c>
      <c r="B218" s="801" t="s">
        <v>880</v>
      </c>
      <c r="C218" s="801"/>
      <c r="D218" s="346" t="s">
        <v>486</v>
      </c>
      <c r="E218" s="336">
        <v>2</v>
      </c>
      <c r="F218" s="337">
        <v>242.99</v>
      </c>
      <c r="G218" s="337">
        <f t="shared" si="8"/>
        <v>485.98</v>
      </c>
    </row>
    <row r="219" spans="1:7">
      <c r="A219" s="569">
        <v>377</v>
      </c>
      <c r="B219" s="801" t="s">
        <v>522</v>
      </c>
      <c r="C219" s="801"/>
      <c r="D219" s="346" t="s">
        <v>486</v>
      </c>
      <c r="E219" s="336">
        <v>1</v>
      </c>
      <c r="F219" s="337">
        <v>26.3</v>
      </c>
      <c r="G219" s="337">
        <f t="shared" si="8"/>
        <v>26.3</v>
      </c>
    </row>
    <row r="220" spans="1:7">
      <c r="A220" s="569">
        <v>4351</v>
      </c>
      <c r="B220" s="801" t="s">
        <v>508</v>
      </c>
      <c r="C220" s="801"/>
      <c r="D220" s="346" t="s">
        <v>486</v>
      </c>
      <c r="E220" s="336">
        <v>6</v>
      </c>
      <c r="F220" s="337">
        <v>11.55</v>
      </c>
      <c r="G220" s="337">
        <f t="shared" si="8"/>
        <v>69.3</v>
      </c>
    </row>
    <row r="221" spans="1:7">
      <c r="A221" s="569">
        <v>11948</v>
      </c>
      <c r="B221" s="801" t="s">
        <v>517</v>
      </c>
      <c r="C221" s="801"/>
      <c r="D221" s="346" t="s">
        <v>486</v>
      </c>
      <c r="E221" s="336">
        <v>16</v>
      </c>
      <c r="F221" s="337">
        <v>0.46</v>
      </c>
      <c r="G221" s="337">
        <f t="shared" si="8"/>
        <v>7.36</v>
      </c>
    </row>
    <row r="222" spans="1:7">
      <c r="A222" s="569">
        <v>4374</v>
      </c>
      <c r="B222" s="791" t="s">
        <v>518</v>
      </c>
      <c r="C222" s="793"/>
      <c r="D222" s="346" t="s">
        <v>486</v>
      </c>
      <c r="E222" s="336">
        <v>16</v>
      </c>
      <c r="F222" s="337">
        <v>0.25</v>
      </c>
      <c r="G222" s="337">
        <f t="shared" si="8"/>
        <v>4</v>
      </c>
    </row>
    <row r="223" spans="1:7" ht="12" customHeight="1">
      <c r="A223" s="796" t="s">
        <v>563</v>
      </c>
      <c r="B223" s="796"/>
      <c r="C223" s="796"/>
      <c r="D223" s="796"/>
      <c r="E223" s="796"/>
      <c r="F223" s="796"/>
      <c r="G223" s="261">
        <f>SUM(G212:G222)</f>
        <v>1244.28</v>
      </c>
    </row>
    <row r="224" spans="1:7" ht="15.75" customHeight="1">
      <c r="A224" s="801"/>
      <c r="B224" s="801"/>
      <c r="C224" s="801"/>
      <c r="D224" s="801"/>
      <c r="E224" s="801"/>
      <c r="F224" s="801"/>
      <c r="G224" s="801"/>
    </row>
    <row r="225" spans="1:7" ht="12" customHeight="1">
      <c r="A225" s="803" t="s">
        <v>564</v>
      </c>
      <c r="B225" s="803"/>
      <c r="C225" s="803"/>
      <c r="D225" s="803"/>
      <c r="E225" s="803"/>
      <c r="F225" s="803"/>
      <c r="G225" s="347">
        <f>G209+G223</f>
        <v>1333.23</v>
      </c>
    </row>
    <row r="226" spans="1:7" ht="14.25" customHeight="1">
      <c r="A226" s="801"/>
      <c r="B226" s="801"/>
      <c r="C226" s="801"/>
      <c r="D226" s="801"/>
      <c r="E226" s="801"/>
      <c r="F226" s="801"/>
      <c r="G226" s="801"/>
    </row>
    <row r="227" spans="1:7">
      <c r="A227" s="840" t="s">
        <v>576</v>
      </c>
      <c r="B227" s="840"/>
      <c r="C227" s="840"/>
      <c r="D227" s="849" t="s">
        <v>556</v>
      </c>
      <c r="E227" s="857"/>
      <c r="F227" s="837"/>
      <c r="G227" s="837"/>
    </row>
    <row r="228" spans="1:7" ht="12.75" customHeight="1">
      <c r="A228" s="840" t="s">
        <v>862</v>
      </c>
      <c r="B228" s="840"/>
      <c r="C228" s="840"/>
      <c r="D228" s="840"/>
      <c r="E228" s="840"/>
      <c r="F228" s="840"/>
      <c r="G228" s="840"/>
    </row>
    <row r="229" spans="1:7" ht="11.25" customHeight="1">
      <c r="A229" s="801"/>
      <c r="B229" s="801"/>
      <c r="C229" s="801"/>
      <c r="D229" s="801"/>
      <c r="E229" s="801"/>
      <c r="F229" s="801"/>
      <c r="G229" s="801"/>
    </row>
    <row r="230" spans="1:7">
      <c r="A230" s="574" t="s">
        <v>851</v>
      </c>
      <c r="B230" s="824" t="s">
        <v>166</v>
      </c>
      <c r="C230" s="824"/>
      <c r="D230" s="258" t="s">
        <v>486</v>
      </c>
      <c r="E230" s="258" t="s">
        <v>557</v>
      </c>
      <c r="F230" s="258" t="s">
        <v>558</v>
      </c>
      <c r="G230" s="259" t="s">
        <v>559</v>
      </c>
    </row>
    <row r="231" spans="1:7">
      <c r="A231" s="569">
        <v>88316</v>
      </c>
      <c r="B231" s="801" t="s">
        <v>863</v>
      </c>
      <c r="C231" s="801"/>
      <c r="D231" s="260" t="s">
        <v>491</v>
      </c>
      <c r="E231" s="336">
        <v>0.14000000000000001</v>
      </c>
      <c r="F231" s="337">
        <v>14.37</v>
      </c>
      <c r="G231" s="337">
        <f>E231*F231</f>
        <v>2.0099999999999998</v>
      </c>
    </row>
    <row r="232" spans="1:7">
      <c r="A232" s="796" t="s">
        <v>560</v>
      </c>
      <c r="B232" s="796"/>
      <c r="C232" s="796"/>
      <c r="D232" s="796"/>
      <c r="E232" s="796"/>
      <c r="F232" s="796"/>
      <c r="G232" s="261">
        <f>SUM(G231:G231)</f>
        <v>2.0099999999999998</v>
      </c>
    </row>
    <row r="233" spans="1:7" ht="12" customHeight="1">
      <c r="A233" s="801"/>
      <c r="B233" s="801"/>
      <c r="C233" s="801"/>
      <c r="D233" s="801"/>
      <c r="E233" s="801"/>
      <c r="F233" s="801"/>
      <c r="G233" s="801"/>
    </row>
    <row r="234" spans="1:7" ht="9.75" customHeight="1">
      <c r="A234" s="574" t="s">
        <v>851</v>
      </c>
      <c r="B234" s="824" t="s">
        <v>561</v>
      </c>
      <c r="C234" s="824"/>
      <c r="D234" s="258" t="s">
        <v>486</v>
      </c>
      <c r="E234" s="258" t="s">
        <v>562</v>
      </c>
      <c r="F234" s="258" t="s">
        <v>558</v>
      </c>
      <c r="G234" s="259" t="s">
        <v>559</v>
      </c>
    </row>
    <row r="235" spans="1:7" ht="11.25" customHeight="1">
      <c r="A235" s="583">
        <v>3</v>
      </c>
      <c r="B235" s="858" t="s">
        <v>864</v>
      </c>
      <c r="C235" s="858"/>
      <c r="D235" s="343" t="s">
        <v>184</v>
      </c>
      <c r="E235" s="344">
        <v>0.05</v>
      </c>
      <c r="F235" s="339">
        <v>4.8099999999999996</v>
      </c>
      <c r="G235" s="339">
        <f>E235*F235</f>
        <v>0.24</v>
      </c>
    </row>
    <row r="236" spans="1:7">
      <c r="A236" s="796" t="s">
        <v>563</v>
      </c>
      <c r="B236" s="796"/>
      <c r="C236" s="796"/>
      <c r="D236" s="796"/>
      <c r="E236" s="796"/>
      <c r="F236" s="796"/>
      <c r="G236" s="261">
        <f>SUM(G235:G235)</f>
        <v>0.24</v>
      </c>
    </row>
    <row r="237" spans="1:7" ht="6.75" customHeight="1">
      <c r="A237" s="801"/>
      <c r="B237" s="801"/>
      <c r="C237" s="801"/>
      <c r="D237" s="801"/>
      <c r="E237" s="801"/>
      <c r="F237" s="801"/>
      <c r="G237" s="801"/>
    </row>
    <row r="238" spans="1:7" ht="10.5" customHeight="1">
      <c r="A238" s="803" t="s">
        <v>564</v>
      </c>
      <c r="B238" s="803"/>
      <c r="C238" s="803"/>
      <c r="D238" s="803"/>
      <c r="E238" s="803"/>
      <c r="F238" s="803"/>
      <c r="G238" s="347">
        <f>G232+G236</f>
        <v>2.25</v>
      </c>
    </row>
    <row r="239" spans="1:7" ht="12" customHeight="1">
      <c r="A239" s="801"/>
      <c r="B239" s="801"/>
      <c r="C239" s="801"/>
      <c r="D239" s="801"/>
      <c r="E239" s="802"/>
      <c r="F239" s="801"/>
      <c r="G239" s="801"/>
    </row>
    <row r="240" spans="1:7" ht="15" customHeight="1">
      <c r="A240" s="840" t="s">
        <v>578</v>
      </c>
      <c r="B240" s="840"/>
      <c r="C240" s="840"/>
      <c r="D240" s="849" t="s">
        <v>577</v>
      </c>
      <c r="E240" s="849"/>
      <c r="F240" s="837"/>
      <c r="G240" s="837"/>
    </row>
    <row r="241" spans="1:7" ht="11.25" customHeight="1">
      <c r="A241" s="840" t="s">
        <v>579</v>
      </c>
      <c r="B241" s="840"/>
      <c r="C241" s="840"/>
      <c r="D241" s="840"/>
      <c r="E241" s="841"/>
      <c r="F241" s="840"/>
      <c r="G241" s="840"/>
    </row>
    <row r="242" spans="1:7" ht="12" customHeight="1">
      <c r="A242" s="801"/>
      <c r="B242" s="801"/>
      <c r="C242" s="801"/>
      <c r="D242" s="801"/>
      <c r="E242" s="802"/>
      <c r="F242" s="801"/>
      <c r="G242" s="801"/>
    </row>
    <row r="243" spans="1:7" ht="17.25" customHeight="1">
      <c r="A243" s="578" t="s">
        <v>851</v>
      </c>
      <c r="B243" s="824" t="s">
        <v>166</v>
      </c>
      <c r="C243" s="824"/>
      <c r="D243" s="258" t="s">
        <v>486</v>
      </c>
      <c r="E243" s="258" t="s">
        <v>557</v>
      </c>
      <c r="F243" s="258" t="s">
        <v>558</v>
      </c>
      <c r="G243" s="259" t="s">
        <v>559</v>
      </c>
    </row>
    <row r="244" spans="1:7">
      <c r="A244" s="569">
        <v>6160</v>
      </c>
      <c r="B244" s="801" t="s">
        <v>524</v>
      </c>
      <c r="C244" s="801"/>
      <c r="D244" s="260" t="s">
        <v>491</v>
      </c>
      <c r="E244" s="336">
        <v>0.3</v>
      </c>
      <c r="F244" s="337">
        <v>12.36</v>
      </c>
      <c r="G244" s="337">
        <f>E244*F244</f>
        <v>3.71</v>
      </c>
    </row>
    <row r="245" spans="1:7">
      <c r="A245" s="569">
        <v>6111</v>
      </c>
      <c r="B245" s="852" t="s">
        <v>852</v>
      </c>
      <c r="C245" s="852"/>
      <c r="D245" s="260" t="s">
        <v>491</v>
      </c>
      <c r="E245" s="336">
        <v>0.98</v>
      </c>
      <c r="F245" s="337">
        <v>9.51</v>
      </c>
      <c r="G245" s="337">
        <f>E245*F245</f>
        <v>9.32</v>
      </c>
    </row>
    <row r="246" spans="1:7">
      <c r="A246" s="569">
        <v>4755</v>
      </c>
      <c r="B246" s="801" t="s">
        <v>502</v>
      </c>
      <c r="C246" s="801"/>
      <c r="D246" s="260" t="s">
        <v>491</v>
      </c>
      <c r="E246" s="336">
        <v>4.5</v>
      </c>
      <c r="F246" s="337">
        <v>13.06</v>
      </c>
      <c r="G246" s="337">
        <f>E246*F246</f>
        <v>58.77</v>
      </c>
    </row>
    <row r="247" spans="1:7" ht="12" customHeight="1">
      <c r="A247" s="796" t="s">
        <v>560</v>
      </c>
      <c r="B247" s="796"/>
      <c r="C247" s="796"/>
      <c r="D247" s="796"/>
      <c r="E247" s="797"/>
      <c r="F247" s="796"/>
      <c r="G247" s="261">
        <f>SUM(G244:G246)</f>
        <v>71.8</v>
      </c>
    </row>
    <row r="248" spans="1:7" ht="14.25" customHeight="1">
      <c r="A248" s="801"/>
      <c r="B248" s="801"/>
      <c r="C248" s="801"/>
      <c r="D248" s="801"/>
      <c r="E248" s="802"/>
      <c r="F248" s="801"/>
      <c r="G248" s="801"/>
    </row>
    <row r="249" spans="1:7" ht="12.75" customHeight="1">
      <c r="A249" s="574" t="s">
        <v>851</v>
      </c>
      <c r="B249" s="824" t="s">
        <v>569</v>
      </c>
      <c r="C249" s="824"/>
      <c r="D249" s="582" t="s">
        <v>486</v>
      </c>
      <c r="E249" s="258" t="s">
        <v>557</v>
      </c>
      <c r="F249" s="582" t="s">
        <v>558</v>
      </c>
      <c r="G249" s="259" t="s">
        <v>559</v>
      </c>
    </row>
    <row r="250" spans="1:7">
      <c r="A250" s="575">
        <v>83763</v>
      </c>
      <c r="B250" s="801" t="s">
        <v>917</v>
      </c>
      <c r="C250" s="801"/>
      <c r="D250" s="260" t="s">
        <v>491</v>
      </c>
      <c r="E250" s="336">
        <v>8.39</v>
      </c>
      <c r="F250" s="337">
        <v>32.46</v>
      </c>
      <c r="G250" s="337">
        <f>E250*F250</f>
        <v>272.33999999999997</v>
      </c>
    </row>
    <row r="251" spans="1:7">
      <c r="A251" s="796" t="s">
        <v>570</v>
      </c>
      <c r="B251" s="796"/>
      <c r="C251" s="796"/>
      <c r="D251" s="796"/>
      <c r="E251" s="797"/>
      <c r="F251" s="796"/>
      <c r="G251" s="261">
        <f>G250</f>
        <v>272.33999999999997</v>
      </c>
    </row>
    <row r="252" spans="1:7" ht="12" customHeight="1">
      <c r="A252" s="801"/>
      <c r="B252" s="801"/>
      <c r="C252" s="801"/>
      <c r="D252" s="801"/>
      <c r="E252" s="802"/>
      <c r="F252" s="801"/>
      <c r="G252" s="801"/>
    </row>
    <row r="253" spans="1:7">
      <c r="A253" s="578" t="s">
        <v>851</v>
      </c>
      <c r="B253" s="850" t="s">
        <v>561</v>
      </c>
      <c r="C253" s="850"/>
      <c r="D253" s="258" t="s">
        <v>486</v>
      </c>
      <c r="E253" s="258" t="s">
        <v>562</v>
      </c>
      <c r="F253" s="258" t="s">
        <v>558</v>
      </c>
      <c r="G253" s="259" t="s">
        <v>559</v>
      </c>
    </row>
    <row r="254" spans="1:7">
      <c r="A254" s="569">
        <v>4229</v>
      </c>
      <c r="B254" s="801" t="s">
        <v>489</v>
      </c>
      <c r="C254" s="801"/>
      <c r="D254" s="260" t="s">
        <v>490</v>
      </c>
      <c r="E254" s="336">
        <v>1.5E-3</v>
      </c>
      <c r="F254" s="337">
        <v>19.59</v>
      </c>
      <c r="G254" s="337">
        <f t="shared" ref="G254:G259" si="9">E254*F254</f>
        <v>0.03</v>
      </c>
    </row>
    <row r="255" spans="1:7">
      <c r="A255" s="569">
        <v>4227</v>
      </c>
      <c r="B255" s="801" t="s">
        <v>488</v>
      </c>
      <c r="C255" s="801"/>
      <c r="D255" s="260" t="s">
        <v>184</v>
      </c>
      <c r="E255" s="336">
        <v>4.0000000000000001E-3</v>
      </c>
      <c r="F255" s="337">
        <v>13.35</v>
      </c>
      <c r="G255" s="337">
        <f t="shared" si="9"/>
        <v>0.05</v>
      </c>
    </row>
    <row r="256" spans="1:7">
      <c r="A256" s="569">
        <v>1380</v>
      </c>
      <c r="B256" s="801" t="s">
        <v>501</v>
      </c>
      <c r="C256" s="801"/>
      <c r="D256" s="260" t="s">
        <v>490</v>
      </c>
      <c r="E256" s="336">
        <v>3.5099999999999999E-2</v>
      </c>
      <c r="F256" s="337">
        <v>2.92</v>
      </c>
      <c r="G256" s="337">
        <f t="shared" si="9"/>
        <v>0.1</v>
      </c>
    </row>
    <row r="257" spans="1:7">
      <c r="A257" s="569">
        <v>10999</v>
      </c>
      <c r="B257" s="801" t="s">
        <v>881</v>
      </c>
      <c r="C257" s="801"/>
      <c r="D257" s="260" t="s">
        <v>490</v>
      </c>
      <c r="E257" s="336">
        <v>0.08</v>
      </c>
      <c r="F257" s="337">
        <v>12.7</v>
      </c>
      <c r="G257" s="337">
        <f t="shared" si="9"/>
        <v>1.02</v>
      </c>
    </row>
    <row r="258" spans="1:7">
      <c r="A258" s="569">
        <v>4221</v>
      </c>
      <c r="B258" s="801" t="s">
        <v>487</v>
      </c>
      <c r="C258" s="801"/>
      <c r="D258" s="260" t="s">
        <v>184</v>
      </c>
      <c r="E258" s="336">
        <v>0.5</v>
      </c>
      <c r="F258" s="337">
        <v>3.87</v>
      </c>
      <c r="G258" s="337">
        <f t="shared" si="9"/>
        <v>1.94</v>
      </c>
    </row>
    <row r="259" spans="1:7">
      <c r="A259" s="569">
        <v>4823</v>
      </c>
      <c r="B259" s="801" t="s">
        <v>882</v>
      </c>
      <c r="C259" s="801"/>
      <c r="D259" s="260" t="s">
        <v>490</v>
      </c>
      <c r="E259" s="336">
        <v>0.52280000000000004</v>
      </c>
      <c r="F259" s="337">
        <v>34.22</v>
      </c>
      <c r="G259" s="337">
        <f t="shared" si="9"/>
        <v>17.89</v>
      </c>
    </row>
    <row r="260" spans="1:7">
      <c r="A260" s="569">
        <v>11795</v>
      </c>
      <c r="B260" s="801" t="s">
        <v>883</v>
      </c>
      <c r="C260" s="801"/>
      <c r="D260" s="260" t="s">
        <v>497</v>
      </c>
      <c r="E260" s="336">
        <v>1.05</v>
      </c>
      <c r="F260" s="337">
        <v>422.64</v>
      </c>
      <c r="G260" s="337">
        <f>E260*F260</f>
        <v>443.77</v>
      </c>
    </row>
    <row r="261" spans="1:7">
      <c r="A261" s="569">
        <v>559</v>
      </c>
      <c r="B261" s="801" t="s">
        <v>884</v>
      </c>
      <c r="C261" s="801"/>
      <c r="D261" s="260" t="s">
        <v>492</v>
      </c>
      <c r="E261" s="336">
        <v>1.24</v>
      </c>
      <c r="F261" s="337">
        <v>15.05</v>
      </c>
      <c r="G261" s="337">
        <f>E261*F261</f>
        <v>18.66</v>
      </c>
    </row>
    <row r="262" spans="1:7">
      <c r="A262" s="569">
        <v>7568</v>
      </c>
      <c r="B262" s="801" t="s">
        <v>885</v>
      </c>
      <c r="C262" s="801"/>
      <c r="D262" s="260" t="s">
        <v>486</v>
      </c>
      <c r="E262" s="336">
        <v>6</v>
      </c>
      <c r="F262" s="337">
        <v>0.43</v>
      </c>
      <c r="G262" s="337">
        <f>E262*F262</f>
        <v>2.58</v>
      </c>
    </row>
    <row r="263" spans="1:7">
      <c r="A263" s="796" t="s">
        <v>563</v>
      </c>
      <c r="B263" s="796"/>
      <c r="C263" s="796"/>
      <c r="D263" s="796"/>
      <c r="E263" s="797"/>
      <c r="F263" s="796"/>
      <c r="G263" s="261">
        <f>SUM(G254:G262)</f>
        <v>486.04</v>
      </c>
    </row>
    <row r="264" spans="1:7">
      <c r="A264" s="801"/>
      <c r="B264" s="801"/>
      <c r="C264" s="801"/>
      <c r="D264" s="801"/>
      <c r="E264" s="802"/>
      <c r="F264" s="801"/>
      <c r="G264" s="801"/>
    </row>
    <row r="265" spans="1:7" ht="9.75" customHeight="1">
      <c r="A265" s="847" t="s">
        <v>564</v>
      </c>
      <c r="B265" s="847"/>
      <c r="C265" s="847"/>
      <c r="D265" s="847"/>
      <c r="E265" s="848"/>
      <c r="F265" s="847"/>
      <c r="G265" s="262">
        <f>G263+G251+G247</f>
        <v>830.18</v>
      </c>
    </row>
    <row r="266" spans="1:7" ht="12" customHeight="1">
      <c r="A266" s="801"/>
      <c r="B266" s="801"/>
      <c r="C266" s="801"/>
      <c r="D266" s="801"/>
      <c r="E266" s="802"/>
      <c r="F266" s="801"/>
      <c r="G266" s="801"/>
    </row>
    <row r="267" spans="1:7" ht="9.75" customHeight="1">
      <c r="A267" s="840" t="s">
        <v>889</v>
      </c>
      <c r="B267" s="840"/>
      <c r="C267" s="840"/>
      <c r="D267" s="849" t="s">
        <v>556</v>
      </c>
      <c r="E267" s="857"/>
      <c r="F267" s="837"/>
      <c r="G267" s="837"/>
    </row>
    <row r="268" spans="1:7">
      <c r="A268" s="859" t="s">
        <v>1096</v>
      </c>
      <c r="B268" s="859" t="s">
        <v>1097</v>
      </c>
      <c r="C268" s="859"/>
      <c r="D268" s="859" t="s">
        <v>486</v>
      </c>
      <c r="E268" s="860"/>
      <c r="F268" s="859"/>
      <c r="G268" s="859">
        <v>29.09</v>
      </c>
    </row>
    <row r="269" spans="1:7">
      <c r="A269" s="846"/>
      <c r="B269" s="846"/>
      <c r="C269" s="846"/>
      <c r="D269" s="846"/>
      <c r="E269" s="846"/>
      <c r="F269" s="846"/>
      <c r="G269" s="846"/>
    </row>
    <row r="270" spans="1:7" ht="12" customHeight="1">
      <c r="A270" s="481" t="s">
        <v>851</v>
      </c>
      <c r="B270" s="861" t="s">
        <v>166</v>
      </c>
      <c r="C270" s="861"/>
      <c r="D270" s="482" t="s">
        <v>486</v>
      </c>
      <c r="E270" s="482" t="s">
        <v>557</v>
      </c>
      <c r="F270" s="482" t="s">
        <v>558</v>
      </c>
      <c r="G270" s="483" t="s">
        <v>559</v>
      </c>
    </row>
    <row r="271" spans="1:7" ht="12" customHeight="1">
      <c r="A271" s="575">
        <v>88239</v>
      </c>
      <c r="B271" s="801" t="s">
        <v>1010</v>
      </c>
      <c r="C271" s="801"/>
      <c r="D271" s="260" t="s">
        <v>491</v>
      </c>
      <c r="E271" s="336">
        <v>1</v>
      </c>
      <c r="F271" s="337">
        <v>14.91</v>
      </c>
      <c r="G271" s="337">
        <f t="shared" ref="G271:G274" si="10">F271*E271</f>
        <v>14.91</v>
      </c>
    </row>
    <row r="272" spans="1:7">
      <c r="A272" s="575">
        <v>88261</v>
      </c>
      <c r="B272" s="801" t="s">
        <v>1098</v>
      </c>
      <c r="C272" s="801"/>
      <c r="D272" s="260" t="s">
        <v>491</v>
      </c>
      <c r="E272" s="336">
        <v>1</v>
      </c>
      <c r="F272" s="337">
        <v>18.84</v>
      </c>
      <c r="G272" s="337">
        <f t="shared" si="10"/>
        <v>18.84</v>
      </c>
    </row>
    <row r="273" spans="1:7">
      <c r="A273" s="575">
        <v>88309</v>
      </c>
      <c r="B273" s="801" t="s">
        <v>1099</v>
      </c>
      <c r="C273" s="801"/>
      <c r="D273" s="260" t="s">
        <v>491</v>
      </c>
      <c r="E273" s="336">
        <v>0.68</v>
      </c>
      <c r="F273" s="337">
        <v>17.760000000000002</v>
      </c>
      <c r="G273" s="337">
        <f t="shared" si="10"/>
        <v>12.08</v>
      </c>
    </row>
    <row r="274" spans="1:7" ht="12" customHeight="1">
      <c r="A274" s="575">
        <v>88316</v>
      </c>
      <c r="B274" s="801" t="s">
        <v>863</v>
      </c>
      <c r="C274" s="801"/>
      <c r="D274" s="260" t="s">
        <v>491</v>
      </c>
      <c r="E274" s="336">
        <v>0.68</v>
      </c>
      <c r="F274" s="337">
        <v>14.37</v>
      </c>
      <c r="G274" s="337">
        <f t="shared" si="10"/>
        <v>9.77</v>
      </c>
    </row>
    <row r="275" spans="1:7" ht="12" customHeight="1">
      <c r="A275" s="796" t="s">
        <v>560</v>
      </c>
      <c r="B275" s="796"/>
      <c r="C275" s="796"/>
      <c r="D275" s="796"/>
      <c r="E275" s="797"/>
      <c r="F275" s="796"/>
      <c r="G275" s="261">
        <f>SUM(G271:G274)</f>
        <v>55.6</v>
      </c>
    </row>
    <row r="276" spans="1:7" ht="11.25" customHeight="1">
      <c r="A276" s="801"/>
      <c r="B276" s="801"/>
      <c r="C276" s="801"/>
      <c r="D276" s="801"/>
      <c r="E276" s="801"/>
      <c r="F276" s="801"/>
      <c r="G276" s="801"/>
    </row>
    <row r="277" spans="1:7">
      <c r="A277" s="578" t="s">
        <v>851</v>
      </c>
      <c r="B277" s="824" t="s">
        <v>561</v>
      </c>
      <c r="C277" s="824"/>
      <c r="D277" s="258" t="s">
        <v>486</v>
      </c>
      <c r="E277" s="258" t="s">
        <v>562</v>
      </c>
      <c r="F277" s="258" t="s">
        <v>558</v>
      </c>
      <c r="G277" s="259" t="s">
        <v>559</v>
      </c>
    </row>
    <row r="278" spans="1:7" ht="12.75" customHeight="1">
      <c r="A278" s="569">
        <v>181</v>
      </c>
      <c r="B278" s="801" t="s">
        <v>1100</v>
      </c>
      <c r="C278" s="801"/>
      <c r="D278" s="260" t="s">
        <v>1101</v>
      </c>
      <c r="E278" s="336">
        <v>0.55000000000000004</v>
      </c>
      <c r="F278" s="337">
        <v>122.43</v>
      </c>
      <c r="G278" s="337">
        <f t="shared" ref="G278:G285" si="11">F278*E278</f>
        <v>67.34</v>
      </c>
    </row>
    <row r="279" spans="1:7" ht="12.75" customHeight="1">
      <c r="A279" s="569">
        <v>4958</v>
      </c>
      <c r="B279" s="801" t="s">
        <v>1102</v>
      </c>
      <c r="C279" s="801"/>
      <c r="D279" s="260" t="s">
        <v>497</v>
      </c>
      <c r="E279" s="344">
        <v>1</v>
      </c>
      <c r="F279" s="337">
        <v>164.95</v>
      </c>
      <c r="G279" s="337">
        <f t="shared" si="11"/>
        <v>164.95</v>
      </c>
    </row>
    <row r="280" spans="1:7" ht="13.5" customHeight="1">
      <c r="A280" s="569">
        <v>5067</v>
      </c>
      <c r="B280" s="801" t="s">
        <v>1103</v>
      </c>
      <c r="C280" s="801"/>
      <c r="D280" s="260" t="s">
        <v>490</v>
      </c>
      <c r="E280" s="336">
        <v>0.15</v>
      </c>
      <c r="F280" s="337">
        <v>11.91</v>
      </c>
      <c r="G280" s="337">
        <f t="shared" si="11"/>
        <v>1.79</v>
      </c>
    </row>
    <row r="281" spans="1:7" ht="11.25" customHeight="1">
      <c r="A281" s="575">
        <v>11573</v>
      </c>
      <c r="B281" s="801" t="s">
        <v>1104</v>
      </c>
      <c r="C281" s="801"/>
      <c r="D281" s="346" t="s">
        <v>486</v>
      </c>
      <c r="E281" s="336">
        <v>2</v>
      </c>
      <c r="F281" s="337">
        <v>6.96</v>
      </c>
      <c r="G281" s="337">
        <f t="shared" si="11"/>
        <v>13.92</v>
      </c>
    </row>
    <row r="282" spans="1:7" ht="12.75" customHeight="1">
      <c r="A282" s="569">
        <v>11580</v>
      </c>
      <c r="B282" s="801" t="s">
        <v>1105</v>
      </c>
      <c r="C282" s="801"/>
      <c r="D282" s="260" t="s">
        <v>492</v>
      </c>
      <c r="E282" s="336">
        <v>1.2</v>
      </c>
      <c r="F282" s="337">
        <v>12.27</v>
      </c>
      <c r="G282" s="337">
        <f t="shared" si="11"/>
        <v>14.72</v>
      </c>
    </row>
    <row r="283" spans="1:7" ht="11.25" customHeight="1">
      <c r="A283" s="569">
        <v>20017</v>
      </c>
      <c r="B283" s="801" t="s">
        <v>1106</v>
      </c>
      <c r="C283" s="801"/>
      <c r="D283" s="260" t="s">
        <v>492</v>
      </c>
      <c r="E283" s="336">
        <v>5.96</v>
      </c>
      <c r="F283" s="337">
        <v>3.38</v>
      </c>
      <c r="G283" s="337">
        <f t="shared" si="11"/>
        <v>20.14</v>
      </c>
    </row>
    <row r="284" spans="1:7">
      <c r="A284" s="569">
        <v>35274</v>
      </c>
      <c r="B284" s="801" t="s">
        <v>1107</v>
      </c>
      <c r="C284" s="801"/>
      <c r="D284" s="260" t="s">
        <v>492</v>
      </c>
      <c r="E284" s="336">
        <v>0.1071</v>
      </c>
      <c r="F284" s="337">
        <v>21.39</v>
      </c>
      <c r="G284" s="337">
        <f t="shared" si="11"/>
        <v>2.29</v>
      </c>
    </row>
    <row r="285" spans="1:7" ht="9.75" customHeight="1">
      <c r="A285" s="575">
        <v>88627</v>
      </c>
      <c r="B285" s="801" t="s">
        <v>1108</v>
      </c>
      <c r="C285" s="801"/>
      <c r="D285" s="260" t="s">
        <v>496</v>
      </c>
      <c r="E285" s="336">
        <v>6.0000000000000001E-3</v>
      </c>
      <c r="F285" s="337">
        <v>408.47</v>
      </c>
      <c r="G285" s="337">
        <f t="shared" si="11"/>
        <v>2.4500000000000002</v>
      </c>
    </row>
    <row r="286" spans="1:7">
      <c r="A286" s="796" t="s">
        <v>563</v>
      </c>
      <c r="B286" s="796"/>
      <c r="C286" s="796"/>
      <c r="D286" s="796"/>
      <c r="E286" s="797"/>
      <c r="F286" s="796"/>
      <c r="G286" s="261">
        <f>SUM(G278:G285)</f>
        <v>287.60000000000002</v>
      </c>
    </row>
    <row r="287" spans="1:7" ht="8.25" customHeight="1">
      <c r="A287" s="801"/>
      <c r="B287" s="801"/>
      <c r="C287" s="801"/>
      <c r="D287" s="801"/>
      <c r="E287" s="802"/>
      <c r="F287" s="801"/>
      <c r="G287" s="801"/>
    </row>
    <row r="288" spans="1:7">
      <c r="A288" s="803" t="s">
        <v>564</v>
      </c>
      <c r="B288" s="803"/>
      <c r="C288" s="803"/>
      <c r="D288" s="803"/>
      <c r="E288" s="804"/>
      <c r="F288" s="803"/>
      <c r="G288" s="347">
        <f>G275+G286</f>
        <v>343.2</v>
      </c>
    </row>
    <row r="289" spans="1:7" ht="13.5" customHeight="1">
      <c r="A289" s="846"/>
      <c r="B289" s="846"/>
      <c r="C289" s="846"/>
      <c r="D289" s="846"/>
      <c r="E289" s="846"/>
      <c r="F289" s="846"/>
      <c r="G289" s="846"/>
    </row>
    <row r="290" spans="1:7" s="484" customFormat="1" ht="12" customHeight="1">
      <c r="A290" s="807" t="s">
        <v>580</v>
      </c>
      <c r="B290" s="807"/>
      <c r="C290" s="807"/>
      <c r="D290" s="816" t="s">
        <v>556</v>
      </c>
      <c r="E290" s="817"/>
      <c r="F290" s="790"/>
      <c r="G290" s="790"/>
    </row>
    <row r="291" spans="1:7" ht="13.5" customHeight="1">
      <c r="A291" s="785" t="s">
        <v>1929</v>
      </c>
      <c r="B291" s="786"/>
      <c r="C291" s="786"/>
      <c r="D291" s="786"/>
      <c r="E291" s="786"/>
      <c r="F291" s="786"/>
      <c r="G291" s="787"/>
    </row>
    <row r="292" spans="1:7" ht="12" customHeight="1">
      <c r="A292" s="791"/>
      <c r="B292" s="792"/>
      <c r="C292" s="792"/>
      <c r="D292" s="792"/>
      <c r="E292" s="792"/>
      <c r="F292" s="792"/>
      <c r="G292" s="793"/>
    </row>
    <row r="293" spans="1:7" ht="12" customHeight="1">
      <c r="A293" s="579" t="s">
        <v>851</v>
      </c>
      <c r="B293" s="819" t="s">
        <v>166</v>
      </c>
      <c r="C293" s="820"/>
      <c r="D293" s="258" t="s">
        <v>486</v>
      </c>
      <c r="E293" s="258" t="s">
        <v>557</v>
      </c>
      <c r="F293" s="258" t="s">
        <v>558</v>
      </c>
      <c r="G293" s="259" t="s">
        <v>559</v>
      </c>
    </row>
    <row r="294" spans="1:7">
      <c r="A294" s="357">
        <v>88256</v>
      </c>
      <c r="B294" s="791" t="s">
        <v>1930</v>
      </c>
      <c r="C294" s="792"/>
      <c r="D294" s="260" t="s">
        <v>491</v>
      </c>
      <c r="E294" s="336">
        <v>1.6</v>
      </c>
      <c r="F294" s="337">
        <v>17.71</v>
      </c>
      <c r="G294" s="337">
        <f>E294*F294</f>
        <v>28.34</v>
      </c>
    </row>
    <row r="295" spans="1:7">
      <c r="A295" s="521" t="s">
        <v>1931</v>
      </c>
      <c r="B295" s="791" t="s">
        <v>863</v>
      </c>
      <c r="C295" s="792"/>
      <c r="D295" s="260" t="s">
        <v>491</v>
      </c>
      <c r="E295" s="336">
        <v>1.25</v>
      </c>
      <c r="F295" s="337">
        <v>14.37</v>
      </c>
      <c r="G295" s="337">
        <f>E295*F295</f>
        <v>17.96</v>
      </c>
    </row>
    <row r="296" spans="1:7" ht="13.5" customHeight="1">
      <c r="A296" s="779" t="s">
        <v>560</v>
      </c>
      <c r="B296" s="780"/>
      <c r="C296" s="780"/>
      <c r="D296" s="780"/>
      <c r="E296" s="780"/>
      <c r="F296" s="781"/>
      <c r="G296" s="261">
        <f>SUM(G294:G295)</f>
        <v>46.3</v>
      </c>
    </row>
    <row r="297" spans="1:7" ht="7.5" customHeight="1">
      <c r="A297" s="791"/>
      <c r="B297" s="792"/>
      <c r="C297" s="792"/>
      <c r="D297" s="792"/>
      <c r="E297" s="792"/>
      <c r="F297" s="792"/>
      <c r="G297" s="793"/>
    </row>
    <row r="298" spans="1:7" ht="14.25" customHeight="1">
      <c r="A298" s="579" t="s">
        <v>851</v>
      </c>
      <c r="B298" s="819" t="s">
        <v>561</v>
      </c>
      <c r="C298" s="820"/>
      <c r="D298" s="258" t="s">
        <v>486</v>
      </c>
      <c r="E298" s="258" t="s">
        <v>562</v>
      </c>
      <c r="F298" s="258" t="s">
        <v>558</v>
      </c>
      <c r="G298" s="259" t="s">
        <v>559</v>
      </c>
    </row>
    <row r="299" spans="1:7" ht="11.25" customHeight="1">
      <c r="A299" s="569">
        <v>1106</v>
      </c>
      <c r="B299" s="791" t="s">
        <v>893</v>
      </c>
      <c r="C299" s="792"/>
      <c r="D299" s="260" t="s">
        <v>490</v>
      </c>
      <c r="E299" s="336">
        <v>2.73</v>
      </c>
      <c r="F299" s="337">
        <v>0.6</v>
      </c>
      <c r="G299" s="337">
        <f>E299*F299</f>
        <v>1.64</v>
      </c>
    </row>
    <row r="300" spans="1:7" ht="12.75" customHeight="1">
      <c r="A300" s="569">
        <v>370</v>
      </c>
      <c r="B300" s="791" t="s">
        <v>871</v>
      </c>
      <c r="C300" s="792"/>
      <c r="D300" s="260" t="s">
        <v>496</v>
      </c>
      <c r="E300" s="336">
        <v>1.8200000000000001E-2</v>
      </c>
      <c r="F300" s="337">
        <v>62.5</v>
      </c>
      <c r="G300" s="337">
        <f>E300*F300</f>
        <v>1.1399999999999999</v>
      </c>
    </row>
    <row r="301" spans="1:7" ht="12" customHeight="1">
      <c r="A301" s="569">
        <v>1379</v>
      </c>
      <c r="B301" s="791" t="s">
        <v>1079</v>
      </c>
      <c r="C301" s="792"/>
      <c r="D301" s="260" t="s">
        <v>490</v>
      </c>
      <c r="E301" s="336">
        <v>2.8</v>
      </c>
      <c r="F301" s="337">
        <v>0.49</v>
      </c>
      <c r="G301" s="337">
        <f>E301*F301</f>
        <v>1.37</v>
      </c>
    </row>
    <row r="302" spans="1:7" ht="12" customHeight="1">
      <c r="A302" s="569">
        <v>36178</v>
      </c>
      <c r="B302" s="791" t="s">
        <v>1932</v>
      </c>
      <c r="C302" s="792"/>
      <c r="D302" s="346" t="s">
        <v>486</v>
      </c>
      <c r="E302" s="336">
        <v>17.600000000000001</v>
      </c>
      <c r="F302" s="337">
        <v>9.1300000000000008</v>
      </c>
      <c r="G302" s="337">
        <f>E302*F302</f>
        <v>160.69</v>
      </c>
    </row>
    <row r="303" spans="1:7" ht="15" customHeight="1">
      <c r="A303" s="779" t="s">
        <v>563</v>
      </c>
      <c r="B303" s="780"/>
      <c r="C303" s="780"/>
      <c r="D303" s="780"/>
      <c r="E303" s="780"/>
      <c r="F303" s="781"/>
      <c r="G303" s="261">
        <f>SUM(G299:G302)</f>
        <v>164.84</v>
      </c>
    </row>
    <row r="304" spans="1:7" ht="10.5" customHeight="1">
      <c r="A304" s="791"/>
      <c r="B304" s="792"/>
      <c r="C304" s="792"/>
      <c r="D304" s="792"/>
      <c r="E304" s="792"/>
      <c r="F304" s="792"/>
      <c r="G304" s="793"/>
    </row>
    <row r="305" spans="1:7" ht="10.5" customHeight="1">
      <c r="A305" s="853" t="s">
        <v>564</v>
      </c>
      <c r="B305" s="854"/>
      <c r="C305" s="854"/>
      <c r="D305" s="854"/>
      <c r="E305" s="854"/>
      <c r="F305" s="855"/>
      <c r="G305" s="479">
        <f>G296+G303</f>
        <v>211.14</v>
      </c>
    </row>
    <row r="306" spans="1:7" ht="8.25" customHeight="1">
      <c r="A306" s="601"/>
      <c r="B306" s="602"/>
      <c r="C306" s="602"/>
      <c r="D306" s="603"/>
      <c r="E306" s="603"/>
      <c r="F306" s="603"/>
      <c r="G306" s="604"/>
    </row>
    <row r="307" spans="1:7">
      <c r="A307" s="840" t="s">
        <v>581</v>
      </c>
      <c r="B307" s="840"/>
      <c r="C307" s="840"/>
      <c r="D307" s="849" t="s">
        <v>892</v>
      </c>
      <c r="E307" s="849"/>
      <c r="F307" s="837"/>
      <c r="G307" s="837"/>
    </row>
    <row r="308" spans="1:7">
      <c r="A308" s="840" t="s">
        <v>582</v>
      </c>
      <c r="B308" s="840"/>
      <c r="C308" s="840"/>
      <c r="D308" s="840"/>
      <c r="E308" s="841"/>
      <c r="F308" s="840"/>
      <c r="G308" s="840"/>
    </row>
    <row r="309" spans="1:7" ht="12" customHeight="1">
      <c r="A309" s="801"/>
      <c r="B309" s="801"/>
      <c r="C309" s="801"/>
      <c r="D309" s="801"/>
      <c r="E309" s="802"/>
      <c r="F309" s="801"/>
      <c r="G309" s="801"/>
    </row>
    <row r="310" spans="1:7" ht="9.75" customHeight="1">
      <c r="A310" s="578" t="s">
        <v>851</v>
      </c>
      <c r="B310" s="824" t="s">
        <v>166</v>
      </c>
      <c r="C310" s="824"/>
      <c r="D310" s="258" t="s">
        <v>486</v>
      </c>
      <c r="E310" s="258" t="s">
        <v>557</v>
      </c>
      <c r="F310" s="258" t="s">
        <v>558</v>
      </c>
      <c r="G310" s="259" t="s">
        <v>559</v>
      </c>
    </row>
    <row r="311" spans="1:7">
      <c r="A311" s="569">
        <v>88316</v>
      </c>
      <c r="B311" s="801" t="s">
        <v>863</v>
      </c>
      <c r="C311" s="801"/>
      <c r="D311" s="260" t="s">
        <v>491</v>
      </c>
      <c r="E311" s="336">
        <v>15.5</v>
      </c>
      <c r="F311" s="337">
        <v>14.37</v>
      </c>
      <c r="G311" s="337">
        <f>F311*E311</f>
        <v>222.74</v>
      </c>
    </row>
    <row r="312" spans="1:7">
      <c r="A312" s="569">
        <v>88315</v>
      </c>
      <c r="B312" s="801" t="s">
        <v>886</v>
      </c>
      <c r="C312" s="801"/>
      <c r="D312" s="260" t="s">
        <v>491</v>
      </c>
      <c r="E312" s="336">
        <v>15.5</v>
      </c>
      <c r="F312" s="337">
        <v>17.68</v>
      </c>
      <c r="G312" s="337">
        <f>F312*E312</f>
        <v>274.04000000000002</v>
      </c>
    </row>
    <row r="313" spans="1:7" ht="9.75" customHeight="1">
      <c r="A313" s="796" t="s">
        <v>560</v>
      </c>
      <c r="B313" s="796"/>
      <c r="C313" s="796"/>
      <c r="D313" s="796"/>
      <c r="E313" s="797"/>
      <c r="F313" s="796"/>
      <c r="G313" s="261">
        <f>G312+G311</f>
        <v>496.78</v>
      </c>
    </row>
    <row r="314" spans="1:7">
      <c r="A314" s="801"/>
      <c r="B314" s="801"/>
      <c r="C314" s="801"/>
      <c r="D314" s="801"/>
      <c r="E314" s="802"/>
      <c r="F314" s="801"/>
      <c r="G314" s="801"/>
    </row>
    <row r="315" spans="1:7" ht="10.5" customHeight="1">
      <c r="A315" s="578" t="s">
        <v>851</v>
      </c>
      <c r="B315" s="824" t="s">
        <v>561</v>
      </c>
      <c r="C315" s="824"/>
      <c r="D315" s="258" t="s">
        <v>486</v>
      </c>
      <c r="E315" s="258" t="s">
        <v>562</v>
      </c>
      <c r="F315" s="258" t="s">
        <v>558</v>
      </c>
      <c r="G315" s="259" t="s">
        <v>559</v>
      </c>
    </row>
    <row r="316" spans="1:7">
      <c r="A316" s="354" t="s">
        <v>902</v>
      </c>
      <c r="B316" s="801" t="s">
        <v>503</v>
      </c>
      <c r="C316" s="801"/>
      <c r="D316" s="260" t="s">
        <v>486</v>
      </c>
      <c r="E316" s="336">
        <v>1</v>
      </c>
      <c r="F316" s="337">
        <v>147.35</v>
      </c>
      <c r="G316" s="337">
        <f>F316*E316</f>
        <v>147.35</v>
      </c>
    </row>
    <row r="317" spans="1:7">
      <c r="A317" s="575">
        <v>34360</v>
      </c>
      <c r="B317" s="801" t="s">
        <v>904</v>
      </c>
      <c r="C317" s="801"/>
      <c r="D317" s="260" t="s">
        <v>490</v>
      </c>
      <c r="E317" s="336">
        <v>1.056</v>
      </c>
      <c r="F317" s="337">
        <v>26.01</v>
      </c>
      <c r="G317" s="337">
        <f t="shared" ref="G317:G323" si="12">F317*E317</f>
        <v>27.47</v>
      </c>
    </row>
    <row r="318" spans="1:7">
      <c r="A318" s="575">
        <v>34360</v>
      </c>
      <c r="B318" s="801" t="s">
        <v>905</v>
      </c>
      <c r="C318" s="801"/>
      <c r="D318" s="260" t="s">
        <v>490</v>
      </c>
      <c r="E318" s="336">
        <v>0.6</v>
      </c>
      <c r="F318" s="337">
        <v>26.01</v>
      </c>
      <c r="G318" s="337">
        <f t="shared" si="12"/>
        <v>15.61</v>
      </c>
    </row>
    <row r="319" spans="1:7">
      <c r="A319" s="575">
        <v>34360</v>
      </c>
      <c r="B319" s="801" t="s">
        <v>906</v>
      </c>
      <c r="C319" s="801"/>
      <c r="D319" s="260" t="s">
        <v>490</v>
      </c>
      <c r="E319" s="336">
        <v>0.42920000000000003</v>
      </c>
      <c r="F319" s="337">
        <v>26.01</v>
      </c>
      <c r="G319" s="337">
        <f t="shared" si="12"/>
        <v>11.16</v>
      </c>
    </row>
    <row r="320" spans="1:7">
      <c r="A320" s="575">
        <v>34360</v>
      </c>
      <c r="B320" s="801" t="s">
        <v>907</v>
      </c>
      <c r="C320" s="801"/>
      <c r="D320" s="260" t="s">
        <v>490</v>
      </c>
      <c r="E320" s="336">
        <v>0.27656999999999998</v>
      </c>
      <c r="F320" s="337">
        <v>26.01</v>
      </c>
      <c r="G320" s="337">
        <f t="shared" si="12"/>
        <v>7.19</v>
      </c>
    </row>
    <row r="321" spans="1:7">
      <c r="A321" s="575">
        <v>34360</v>
      </c>
      <c r="B321" s="801" t="s">
        <v>908</v>
      </c>
      <c r="C321" s="801"/>
      <c r="D321" s="260" t="s">
        <v>490</v>
      </c>
      <c r="E321" s="336">
        <v>0.2016</v>
      </c>
      <c r="F321" s="337">
        <v>26.01</v>
      </c>
      <c r="G321" s="337">
        <f t="shared" si="12"/>
        <v>5.24</v>
      </c>
    </row>
    <row r="322" spans="1:7">
      <c r="A322" s="575">
        <v>10502</v>
      </c>
      <c r="B322" s="801" t="s">
        <v>898</v>
      </c>
      <c r="C322" s="801"/>
      <c r="D322" s="260" t="s">
        <v>497</v>
      </c>
      <c r="E322" s="344">
        <v>4.2</v>
      </c>
      <c r="F322" s="339">
        <v>397.18</v>
      </c>
      <c r="G322" s="337">
        <f t="shared" si="12"/>
        <v>1668.16</v>
      </c>
    </row>
    <row r="323" spans="1:7">
      <c r="A323" s="575">
        <v>34360</v>
      </c>
      <c r="B323" s="801" t="s">
        <v>903</v>
      </c>
      <c r="C323" s="801"/>
      <c r="D323" s="260" t="s">
        <v>490</v>
      </c>
      <c r="E323" s="336">
        <v>1.05</v>
      </c>
      <c r="F323" s="337">
        <v>26.01</v>
      </c>
      <c r="G323" s="337">
        <f t="shared" si="12"/>
        <v>27.31</v>
      </c>
    </row>
    <row r="324" spans="1:7" ht="12.75" customHeight="1">
      <c r="A324" s="796" t="s">
        <v>563</v>
      </c>
      <c r="B324" s="796"/>
      <c r="C324" s="796"/>
      <c r="D324" s="796"/>
      <c r="E324" s="797"/>
      <c r="F324" s="796"/>
      <c r="G324" s="261">
        <f>SUM(G316:G323)</f>
        <v>1909.49</v>
      </c>
    </row>
    <row r="325" spans="1:7" ht="12.75" customHeight="1">
      <c r="A325" s="801"/>
      <c r="B325" s="801"/>
      <c r="C325" s="801"/>
      <c r="D325" s="801"/>
      <c r="E325" s="802"/>
      <c r="F325" s="801"/>
      <c r="G325" s="801"/>
    </row>
    <row r="326" spans="1:7" ht="12" customHeight="1">
      <c r="A326" s="847" t="s">
        <v>564</v>
      </c>
      <c r="B326" s="847"/>
      <c r="C326" s="847"/>
      <c r="D326" s="847"/>
      <c r="E326" s="848"/>
      <c r="F326" s="847"/>
      <c r="G326" s="262">
        <f>G324+G313</f>
        <v>2406.27</v>
      </c>
    </row>
    <row r="327" spans="1:7" ht="14.25" customHeight="1">
      <c r="A327" s="801"/>
      <c r="B327" s="801"/>
      <c r="C327" s="801"/>
      <c r="D327" s="801"/>
      <c r="E327" s="802"/>
      <c r="F327" s="801"/>
      <c r="G327" s="801"/>
    </row>
    <row r="328" spans="1:7">
      <c r="A328" s="840" t="s">
        <v>1137</v>
      </c>
      <c r="B328" s="840"/>
      <c r="C328" s="840"/>
      <c r="D328" s="849" t="s">
        <v>556</v>
      </c>
      <c r="E328" s="849"/>
      <c r="F328" s="837"/>
      <c r="G328" s="837"/>
    </row>
    <row r="329" spans="1:7">
      <c r="A329" s="840" t="s">
        <v>1109</v>
      </c>
      <c r="B329" s="840"/>
      <c r="C329" s="840"/>
      <c r="D329" s="840"/>
      <c r="E329" s="841"/>
      <c r="F329" s="840"/>
      <c r="G329" s="840"/>
    </row>
    <row r="330" spans="1:7">
      <c r="A330" s="801"/>
      <c r="B330" s="801"/>
      <c r="C330" s="801"/>
      <c r="D330" s="801"/>
      <c r="E330" s="802"/>
      <c r="F330" s="801"/>
      <c r="G330" s="801"/>
    </row>
    <row r="331" spans="1:7">
      <c r="A331" s="578" t="s">
        <v>851</v>
      </c>
      <c r="B331" s="824" t="s">
        <v>166</v>
      </c>
      <c r="C331" s="824"/>
      <c r="D331" s="258" t="s">
        <v>486</v>
      </c>
      <c r="E331" s="258" t="s">
        <v>557</v>
      </c>
      <c r="F331" s="258" t="s">
        <v>558</v>
      </c>
      <c r="G331" s="259" t="s">
        <v>559</v>
      </c>
    </row>
    <row r="332" spans="1:7">
      <c r="A332" s="569">
        <v>6111</v>
      </c>
      <c r="B332" s="801" t="s">
        <v>1110</v>
      </c>
      <c r="C332" s="801"/>
      <c r="D332" s="260" t="s">
        <v>491</v>
      </c>
      <c r="E332" s="336">
        <v>0.82250000000000001</v>
      </c>
      <c r="F332" s="337">
        <v>9.51</v>
      </c>
      <c r="G332" s="337">
        <f>F332*E332</f>
        <v>7.82</v>
      </c>
    </row>
    <row r="333" spans="1:7">
      <c r="A333" s="569">
        <v>4750</v>
      </c>
      <c r="B333" s="801" t="s">
        <v>1111</v>
      </c>
      <c r="C333" s="801"/>
      <c r="D333" s="260" t="s">
        <v>491</v>
      </c>
      <c r="E333" s="336">
        <v>0.35</v>
      </c>
      <c r="F333" s="337">
        <v>12.79</v>
      </c>
      <c r="G333" s="337">
        <f>F333*E333</f>
        <v>4.4800000000000004</v>
      </c>
    </row>
    <row r="334" spans="1:7">
      <c r="A334" s="569">
        <v>37666</v>
      </c>
      <c r="B334" s="825" t="s">
        <v>1119</v>
      </c>
      <c r="C334" s="825"/>
      <c r="D334" s="260" t="s">
        <v>491</v>
      </c>
      <c r="E334" s="336">
        <v>7.7499999999999999E-2</v>
      </c>
      <c r="F334" s="337">
        <v>8.83</v>
      </c>
      <c r="G334" s="337">
        <f>F334*E334</f>
        <v>0.68</v>
      </c>
    </row>
    <row r="335" spans="1:7">
      <c r="A335" s="796" t="s">
        <v>560</v>
      </c>
      <c r="B335" s="796"/>
      <c r="C335" s="796"/>
      <c r="D335" s="796"/>
      <c r="E335" s="797"/>
      <c r="F335" s="796"/>
      <c r="G335" s="261">
        <f>G333+G332</f>
        <v>12.3</v>
      </c>
    </row>
    <row r="336" spans="1:7">
      <c r="A336" s="801"/>
      <c r="B336" s="801"/>
      <c r="C336" s="801"/>
      <c r="D336" s="801"/>
      <c r="E336" s="802"/>
      <c r="F336" s="801"/>
      <c r="G336" s="801"/>
    </row>
    <row r="337" spans="1:7">
      <c r="A337" s="574" t="s">
        <v>851</v>
      </c>
      <c r="B337" s="824" t="s">
        <v>569</v>
      </c>
      <c r="C337" s="824"/>
      <c r="D337" s="582" t="s">
        <v>486</v>
      </c>
      <c r="E337" s="258" t="s">
        <v>557</v>
      </c>
      <c r="F337" s="582" t="s">
        <v>558</v>
      </c>
      <c r="G337" s="259" t="s">
        <v>559</v>
      </c>
    </row>
    <row r="338" spans="1:7">
      <c r="A338" s="569">
        <v>2711</v>
      </c>
      <c r="B338" s="801" t="s">
        <v>895</v>
      </c>
      <c r="C338" s="801"/>
      <c r="D338" s="340" t="s">
        <v>486</v>
      </c>
      <c r="E338" s="341" t="s">
        <v>1118</v>
      </c>
      <c r="F338" s="373">
        <v>115.5</v>
      </c>
      <c r="G338" s="337">
        <f>E338*F338</f>
        <v>0.45</v>
      </c>
    </row>
    <row r="339" spans="1:7">
      <c r="A339" s="569">
        <v>12892</v>
      </c>
      <c r="B339" s="801" t="s">
        <v>916</v>
      </c>
      <c r="C339" s="801"/>
      <c r="D339" s="260" t="s">
        <v>816</v>
      </c>
      <c r="E339" s="336">
        <v>7.6649999999999999E-3</v>
      </c>
      <c r="F339" s="373">
        <v>10.75</v>
      </c>
      <c r="G339" s="337">
        <f>F339*E339</f>
        <v>0.08</v>
      </c>
    </row>
    <row r="340" spans="1:7">
      <c r="A340" s="569">
        <v>10535</v>
      </c>
      <c r="B340" s="801" t="s">
        <v>868</v>
      </c>
      <c r="C340" s="801"/>
      <c r="D340" s="260" t="s">
        <v>486</v>
      </c>
      <c r="E340" s="336">
        <v>9.9999999999999995E-7</v>
      </c>
      <c r="F340" s="373">
        <v>4104</v>
      </c>
      <c r="G340" s="337">
        <f>F340*E340</f>
        <v>0</v>
      </c>
    </row>
    <row r="341" spans="1:7">
      <c r="A341" s="796" t="s">
        <v>570</v>
      </c>
      <c r="B341" s="796"/>
      <c r="C341" s="796"/>
      <c r="D341" s="796"/>
      <c r="E341" s="796"/>
      <c r="F341" s="796"/>
      <c r="G341" s="261">
        <f>SUM(G338:G340)</f>
        <v>0.53</v>
      </c>
    </row>
    <row r="342" spans="1:7">
      <c r="A342" s="801"/>
      <c r="B342" s="801"/>
      <c r="C342" s="801"/>
      <c r="D342" s="801"/>
      <c r="E342" s="802"/>
      <c r="F342" s="801"/>
      <c r="G342" s="801"/>
    </row>
    <row r="343" spans="1:7">
      <c r="A343" s="578" t="s">
        <v>851</v>
      </c>
      <c r="B343" s="824" t="s">
        <v>561</v>
      </c>
      <c r="C343" s="824"/>
      <c r="D343" s="258" t="s">
        <v>486</v>
      </c>
      <c r="E343" s="258" t="s">
        <v>562</v>
      </c>
      <c r="F343" s="258" t="s">
        <v>558</v>
      </c>
      <c r="G343" s="259" t="s">
        <v>559</v>
      </c>
    </row>
    <row r="344" spans="1:7">
      <c r="A344" s="569">
        <v>1379</v>
      </c>
      <c r="B344" s="801" t="s">
        <v>1079</v>
      </c>
      <c r="C344" s="801"/>
      <c r="D344" s="260" t="s">
        <v>490</v>
      </c>
      <c r="E344" s="336">
        <v>10.6105</v>
      </c>
      <c r="F344" s="337">
        <v>0.49</v>
      </c>
      <c r="G344" s="337">
        <f>F344*E344</f>
        <v>5.2</v>
      </c>
    </row>
    <row r="345" spans="1:7">
      <c r="A345" s="569">
        <v>370</v>
      </c>
      <c r="B345" s="801" t="s">
        <v>871</v>
      </c>
      <c r="C345" s="801"/>
      <c r="D345" s="260" t="s">
        <v>496</v>
      </c>
      <c r="E345" s="336">
        <v>4.2950000000000002E-2</v>
      </c>
      <c r="F345" s="337">
        <v>62.5</v>
      </c>
      <c r="G345" s="337">
        <f t="shared" ref="G345:G351" si="13">F345*E345</f>
        <v>2.68</v>
      </c>
    </row>
    <row r="346" spans="1:7">
      <c r="A346" s="569">
        <v>37370</v>
      </c>
      <c r="B346" s="801" t="s">
        <v>853</v>
      </c>
      <c r="C346" s="801"/>
      <c r="D346" s="260" t="s">
        <v>491</v>
      </c>
      <c r="E346" s="336">
        <v>1.25</v>
      </c>
      <c r="F346" s="337">
        <v>2.2000000000000002</v>
      </c>
      <c r="G346" s="337">
        <f t="shared" si="13"/>
        <v>2.75</v>
      </c>
    </row>
    <row r="347" spans="1:7">
      <c r="A347" s="569">
        <v>4721</v>
      </c>
      <c r="B347" s="801" t="s">
        <v>869</v>
      </c>
      <c r="C347" s="801"/>
      <c r="D347" s="260" t="s">
        <v>496</v>
      </c>
      <c r="E347" s="336">
        <v>2.895E-2</v>
      </c>
      <c r="F347" s="337">
        <v>80</v>
      </c>
      <c r="G347" s="337">
        <f t="shared" si="13"/>
        <v>2.3199999999999998</v>
      </c>
    </row>
    <row r="348" spans="1:7">
      <c r="A348" s="569">
        <v>12893</v>
      </c>
      <c r="B348" s="801" t="s">
        <v>897</v>
      </c>
      <c r="C348" s="801"/>
      <c r="D348" s="260" t="s">
        <v>816</v>
      </c>
      <c r="E348" s="336">
        <v>7.6649999999999999E-3</v>
      </c>
      <c r="F348" s="337">
        <v>57.36</v>
      </c>
      <c r="G348" s="337">
        <f t="shared" si="13"/>
        <v>0.44</v>
      </c>
    </row>
    <row r="349" spans="1:7">
      <c r="A349" s="569">
        <v>36148</v>
      </c>
      <c r="B349" s="801" t="s">
        <v>1112</v>
      </c>
      <c r="C349" s="801"/>
      <c r="D349" s="260" t="s">
        <v>486</v>
      </c>
      <c r="E349" s="336">
        <v>7.6649999999999996E-2</v>
      </c>
      <c r="F349" s="337">
        <v>57.36</v>
      </c>
      <c r="G349" s="337">
        <f t="shared" si="13"/>
        <v>4.4000000000000004</v>
      </c>
    </row>
    <row r="350" spans="1:7">
      <c r="A350" s="569">
        <v>37372</v>
      </c>
      <c r="B350" s="801" t="s">
        <v>1071</v>
      </c>
      <c r="C350" s="801"/>
      <c r="D350" s="260" t="s">
        <v>491</v>
      </c>
      <c r="E350" s="336">
        <v>1.25</v>
      </c>
      <c r="F350" s="337">
        <v>0.35</v>
      </c>
      <c r="G350" s="337">
        <f t="shared" si="13"/>
        <v>0.44</v>
      </c>
    </row>
    <row r="351" spans="1:7">
      <c r="A351" s="575">
        <v>12894</v>
      </c>
      <c r="B351" s="801" t="s">
        <v>1082</v>
      </c>
      <c r="C351" s="801"/>
      <c r="D351" s="260" t="s">
        <v>486</v>
      </c>
      <c r="E351" s="336">
        <v>7.6649999999999999E-3</v>
      </c>
      <c r="F351" s="337">
        <v>15.53</v>
      </c>
      <c r="G351" s="337">
        <f t="shared" si="13"/>
        <v>0.12</v>
      </c>
    </row>
    <row r="352" spans="1:7">
      <c r="A352" s="575">
        <v>38403</v>
      </c>
      <c r="B352" s="801" t="s">
        <v>1113</v>
      </c>
      <c r="C352" s="801"/>
      <c r="D352" s="260" t="s">
        <v>486</v>
      </c>
      <c r="E352" s="336">
        <v>3.888E-3</v>
      </c>
      <c r="F352" s="337">
        <v>28.71</v>
      </c>
      <c r="G352" s="337">
        <f t="shared" ref="G352:G353" si="14">F352*E352</f>
        <v>0.11</v>
      </c>
    </row>
    <row r="353" spans="1:7">
      <c r="A353" s="575">
        <v>12895</v>
      </c>
      <c r="B353" s="801" t="s">
        <v>896</v>
      </c>
      <c r="C353" s="801"/>
      <c r="D353" s="260" t="s">
        <v>486</v>
      </c>
      <c r="E353" s="336">
        <v>7.6649999999999999E-3</v>
      </c>
      <c r="F353" s="337">
        <v>11.95</v>
      </c>
      <c r="G353" s="337">
        <f t="shared" si="14"/>
        <v>0.09</v>
      </c>
    </row>
    <row r="354" spans="1:7">
      <c r="A354" s="575">
        <v>10</v>
      </c>
      <c r="B354" s="801" t="s">
        <v>1026</v>
      </c>
      <c r="C354" s="801"/>
      <c r="D354" s="260" t="s">
        <v>486</v>
      </c>
      <c r="E354" s="336">
        <v>3.888E-3</v>
      </c>
      <c r="F354" s="337">
        <v>10.050000000000001</v>
      </c>
      <c r="G354" s="337">
        <f t="shared" ref="G354" si="15">F354*E354</f>
        <v>0.04</v>
      </c>
    </row>
    <row r="355" spans="1:7">
      <c r="A355" s="575">
        <v>36152</v>
      </c>
      <c r="B355" s="801" t="s">
        <v>1114</v>
      </c>
      <c r="C355" s="801"/>
      <c r="D355" s="260" t="s">
        <v>486</v>
      </c>
      <c r="E355" s="336">
        <v>7.6649999999999999E-3</v>
      </c>
      <c r="F355" s="337">
        <v>4.66</v>
      </c>
      <c r="G355" s="337">
        <f t="shared" ref="G355:G356" si="16">F355*E355</f>
        <v>0.04</v>
      </c>
    </row>
    <row r="356" spans="1:7">
      <c r="A356" s="575">
        <v>12</v>
      </c>
      <c r="B356" s="801" t="s">
        <v>1085</v>
      </c>
      <c r="C356" s="801"/>
      <c r="D356" s="260" t="s">
        <v>486</v>
      </c>
      <c r="E356" s="336">
        <v>3.888E-3</v>
      </c>
      <c r="F356" s="337">
        <v>9.84</v>
      </c>
      <c r="G356" s="337">
        <f t="shared" si="16"/>
        <v>0.04</v>
      </c>
    </row>
    <row r="357" spans="1:7">
      <c r="A357" s="575">
        <v>2705</v>
      </c>
      <c r="B357" s="801" t="s">
        <v>1115</v>
      </c>
      <c r="C357" s="801"/>
      <c r="D357" s="260" t="s">
        <v>979</v>
      </c>
      <c r="E357" s="336">
        <v>5.0799999999999998E-2</v>
      </c>
      <c r="F357" s="337">
        <v>0.81</v>
      </c>
      <c r="G357" s="337">
        <f t="shared" ref="G357" si="17">F357*E357</f>
        <v>0.04</v>
      </c>
    </row>
    <row r="358" spans="1:7">
      <c r="A358" s="575">
        <v>36142</v>
      </c>
      <c r="B358" s="801" t="s">
        <v>1116</v>
      </c>
      <c r="C358" s="801"/>
      <c r="D358" s="260" t="s">
        <v>1083</v>
      </c>
      <c r="E358" s="336">
        <v>7.6649999999999999E-3</v>
      </c>
      <c r="F358" s="337">
        <v>1.79</v>
      </c>
      <c r="G358" s="337">
        <f t="shared" ref="G358:G359" si="18">F358*E358</f>
        <v>0.01</v>
      </c>
    </row>
    <row r="359" spans="1:7">
      <c r="A359" s="575">
        <v>36144</v>
      </c>
      <c r="B359" s="801" t="s">
        <v>1022</v>
      </c>
      <c r="C359" s="801"/>
      <c r="D359" s="260" t="s">
        <v>486</v>
      </c>
      <c r="E359" s="336">
        <v>7.6649999999999999E-3</v>
      </c>
      <c r="F359" s="337">
        <v>1.33</v>
      </c>
      <c r="G359" s="337">
        <f t="shared" si="18"/>
        <v>0.01</v>
      </c>
    </row>
    <row r="360" spans="1:7">
      <c r="A360" s="575">
        <v>37456</v>
      </c>
      <c r="B360" s="801" t="s">
        <v>1117</v>
      </c>
      <c r="C360" s="801"/>
      <c r="D360" s="260" t="s">
        <v>492</v>
      </c>
      <c r="E360" s="336">
        <v>3.888E-3</v>
      </c>
      <c r="F360" s="337">
        <v>1.07</v>
      </c>
      <c r="G360" s="337">
        <f t="shared" ref="G360" si="19">F360*E360</f>
        <v>0</v>
      </c>
    </row>
    <row r="361" spans="1:7">
      <c r="A361" s="796" t="s">
        <v>563</v>
      </c>
      <c r="B361" s="796"/>
      <c r="C361" s="796"/>
      <c r="D361" s="796"/>
      <c r="E361" s="797"/>
      <c r="F361" s="796"/>
      <c r="G361" s="261">
        <f>SUM(G344:G360)</f>
        <v>18.73</v>
      </c>
    </row>
    <row r="362" spans="1:7">
      <c r="A362" s="801"/>
      <c r="B362" s="801"/>
      <c r="C362" s="801"/>
      <c r="D362" s="801"/>
      <c r="E362" s="802"/>
      <c r="F362" s="801"/>
      <c r="G362" s="801"/>
    </row>
    <row r="363" spans="1:7">
      <c r="A363" s="847" t="s">
        <v>564</v>
      </c>
      <c r="B363" s="847"/>
      <c r="C363" s="847"/>
      <c r="D363" s="847"/>
      <c r="E363" s="848"/>
      <c r="F363" s="847"/>
      <c r="G363" s="262">
        <f>G341+G361+G335</f>
        <v>31.56</v>
      </c>
    </row>
    <row r="364" spans="1:7">
      <c r="A364" s="801"/>
      <c r="B364" s="801"/>
      <c r="C364" s="801"/>
      <c r="D364" s="801"/>
      <c r="E364" s="802"/>
      <c r="F364" s="801"/>
      <c r="G364" s="801"/>
    </row>
    <row r="365" spans="1:7">
      <c r="A365" s="840" t="s">
        <v>583</v>
      </c>
      <c r="B365" s="840"/>
      <c r="C365" s="840"/>
      <c r="D365" s="849" t="s">
        <v>892</v>
      </c>
      <c r="E365" s="849"/>
      <c r="F365" s="837"/>
      <c r="G365" s="837"/>
    </row>
    <row r="366" spans="1:7">
      <c r="A366" s="840" t="s">
        <v>585</v>
      </c>
      <c r="B366" s="840"/>
      <c r="C366" s="840"/>
      <c r="D366" s="840"/>
      <c r="E366" s="841"/>
      <c r="F366" s="840"/>
      <c r="G366" s="840"/>
    </row>
    <row r="367" spans="1:7">
      <c r="A367" s="801">
        <v>0</v>
      </c>
      <c r="B367" s="801"/>
      <c r="C367" s="801"/>
      <c r="D367" s="801"/>
      <c r="E367" s="802"/>
      <c r="F367" s="801"/>
      <c r="G367" s="801"/>
    </row>
    <row r="368" spans="1:7">
      <c r="A368" s="578" t="s">
        <v>851</v>
      </c>
      <c r="B368" s="824" t="s">
        <v>166</v>
      </c>
      <c r="C368" s="824"/>
      <c r="D368" s="258" t="s">
        <v>486</v>
      </c>
      <c r="E368" s="258" t="s">
        <v>557</v>
      </c>
      <c r="F368" s="258" t="s">
        <v>558</v>
      </c>
      <c r="G368" s="259" t="s">
        <v>559</v>
      </c>
    </row>
    <row r="369" spans="1:7">
      <c r="A369" s="569">
        <v>88316</v>
      </c>
      <c r="B369" s="801" t="s">
        <v>863</v>
      </c>
      <c r="C369" s="801"/>
      <c r="D369" s="260" t="s">
        <v>491</v>
      </c>
      <c r="E369" s="336">
        <v>19.5</v>
      </c>
      <c r="F369" s="337">
        <v>14.37</v>
      </c>
      <c r="G369" s="337">
        <f>F369*E369</f>
        <v>280.22000000000003</v>
      </c>
    </row>
    <row r="370" spans="1:7">
      <c r="A370" s="569">
        <v>88315</v>
      </c>
      <c r="B370" s="801" t="s">
        <v>886</v>
      </c>
      <c r="C370" s="801"/>
      <c r="D370" s="260" t="s">
        <v>491</v>
      </c>
      <c r="E370" s="336">
        <v>19.5</v>
      </c>
      <c r="F370" s="337">
        <v>17.68</v>
      </c>
      <c r="G370" s="337">
        <f>F370*E370</f>
        <v>344.76</v>
      </c>
    </row>
    <row r="371" spans="1:7">
      <c r="A371" s="796" t="s">
        <v>560</v>
      </c>
      <c r="B371" s="796"/>
      <c r="C371" s="796"/>
      <c r="D371" s="796"/>
      <c r="E371" s="797"/>
      <c r="F371" s="796"/>
      <c r="G371" s="261">
        <f>G370+G369</f>
        <v>624.98</v>
      </c>
    </row>
    <row r="372" spans="1:7">
      <c r="A372" s="801"/>
      <c r="B372" s="801"/>
      <c r="C372" s="801"/>
      <c r="D372" s="801"/>
      <c r="E372" s="802"/>
      <c r="F372" s="801"/>
      <c r="G372" s="801"/>
    </row>
    <row r="373" spans="1:7">
      <c r="A373" s="578" t="s">
        <v>851</v>
      </c>
      <c r="B373" s="824" t="s">
        <v>561</v>
      </c>
      <c r="C373" s="824"/>
      <c r="D373" s="258" t="s">
        <v>486</v>
      </c>
      <c r="E373" s="258" t="s">
        <v>562</v>
      </c>
      <c r="F373" s="258" t="s">
        <v>558</v>
      </c>
      <c r="G373" s="259" t="s">
        <v>559</v>
      </c>
    </row>
    <row r="374" spans="1:7">
      <c r="A374" s="569" t="s">
        <v>902</v>
      </c>
      <c r="B374" s="801" t="s">
        <v>503</v>
      </c>
      <c r="C374" s="801"/>
      <c r="D374" s="260" t="s">
        <v>486</v>
      </c>
      <c r="E374" s="336">
        <v>1</v>
      </c>
      <c r="F374" s="337">
        <v>147.35</v>
      </c>
      <c r="G374" s="337">
        <f>F374*E374</f>
        <v>147.35</v>
      </c>
    </row>
    <row r="375" spans="1:7">
      <c r="A375" s="575">
        <v>34360</v>
      </c>
      <c r="B375" s="801" t="s">
        <v>904</v>
      </c>
      <c r="C375" s="801"/>
      <c r="D375" s="260" t="s">
        <v>490</v>
      </c>
      <c r="E375" s="336">
        <v>1.056</v>
      </c>
      <c r="F375" s="337">
        <v>26.01</v>
      </c>
      <c r="G375" s="337">
        <f t="shared" ref="G375:G381" si="20">F375*E375</f>
        <v>27.47</v>
      </c>
    </row>
    <row r="376" spans="1:7">
      <c r="A376" s="575">
        <v>34360</v>
      </c>
      <c r="B376" s="801" t="s">
        <v>905</v>
      </c>
      <c r="C376" s="801"/>
      <c r="D376" s="260" t="s">
        <v>490</v>
      </c>
      <c r="E376" s="336">
        <v>0.6</v>
      </c>
      <c r="F376" s="337">
        <v>26.01</v>
      </c>
      <c r="G376" s="337">
        <f t="shared" si="20"/>
        <v>15.61</v>
      </c>
    </row>
    <row r="377" spans="1:7">
      <c r="A377" s="575">
        <v>34360</v>
      </c>
      <c r="B377" s="801" t="s">
        <v>906</v>
      </c>
      <c r="C377" s="801"/>
      <c r="D377" s="260" t="s">
        <v>490</v>
      </c>
      <c r="E377" s="336">
        <v>0.42920000000000003</v>
      </c>
      <c r="F377" s="337">
        <v>26.01</v>
      </c>
      <c r="G377" s="337">
        <f t="shared" si="20"/>
        <v>11.16</v>
      </c>
    </row>
    <row r="378" spans="1:7">
      <c r="A378" s="575">
        <v>34360</v>
      </c>
      <c r="B378" s="801" t="s">
        <v>907</v>
      </c>
      <c r="C378" s="801"/>
      <c r="D378" s="260" t="s">
        <v>490</v>
      </c>
      <c r="E378" s="336">
        <v>0.26340000000000002</v>
      </c>
      <c r="F378" s="337">
        <v>26.01</v>
      </c>
      <c r="G378" s="337">
        <f t="shared" si="20"/>
        <v>6.85</v>
      </c>
    </row>
    <row r="379" spans="1:7">
      <c r="A379" s="575">
        <v>34360</v>
      </c>
      <c r="B379" s="801" t="s">
        <v>908</v>
      </c>
      <c r="C379" s="801"/>
      <c r="D379" s="260" t="s">
        <v>490</v>
      </c>
      <c r="E379" s="336">
        <v>0.1968</v>
      </c>
      <c r="F379" s="337">
        <v>26.01</v>
      </c>
      <c r="G379" s="337">
        <f t="shared" si="20"/>
        <v>5.12</v>
      </c>
    </row>
    <row r="380" spans="1:7">
      <c r="A380" s="575">
        <v>10502</v>
      </c>
      <c r="B380" s="801" t="s">
        <v>898</v>
      </c>
      <c r="C380" s="801"/>
      <c r="D380" s="260" t="s">
        <v>497</v>
      </c>
      <c r="E380" s="336">
        <v>4</v>
      </c>
      <c r="F380" s="337">
        <v>397.18</v>
      </c>
      <c r="G380" s="337">
        <f t="shared" si="20"/>
        <v>1588.72</v>
      </c>
    </row>
    <row r="381" spans="1:7">
      <c r="A381" s="575">
        <v>34360</v>
      </c>
      <c r="B381" s="801" t="s">
        <v>903</v>
      </c>
      <c r="C381" s="801"/>
      <c r="D381" s="260" t="s">
        <v>490</v>
      </c>
      <c r="E381" s="336">
        <v>1.05</v>
      </c>
      <c r="F381" s="337">
        <v>26.01</v>
      </c>
      <c r="G381" s="337">
        <f t="shared" si="20"/>
        <v>27.31</v>
      </c>
    </row>
    <row r="382" spans="1:7">
      <c r="A382" s="796" t="s">
        <v>563</v>
      </c>
      <c r="B382" s="796"/>
      <c r="C382" s="796"/>
      <c r="D382" s="796"/>
      <c r="E382" s="797"/>
      <c r="F382" s="796"/>
      <c r="G382" s="261">
        <f>SUM(G374:G381)</f>
        <v>1829.59</v>
      </c>
    </row>
    <row r="383" spans="1:7" ht="5.25" customHeight="1">
      <c r="A383" s="801"/>
      <c r="B383" s="801"/>
      <c r="C383" s="801"/>
      <c r="D383" s="801"/>
      <c r="E383" s="802"/>
      <c r="F383" s="801"/>
      <c r="G383" s="801"/>
    </row>
    <row r="384" spans="1:7">
      <c r="A384" s="847" t="s">
        <v>564</v>
      </c>
      <c r="B384" s="847"/>
      <c r="C384" s="847"/>
      <c r="D384" s="847"/>
      <c r="E384" s="848"/>
      <c r="F384" s="847"/>
      <c r="G384" s="262">
        <f>G382+G371</f>
        <v>2454.5700000000002</v>
      </c>
    </row>
    <row r="385" spans="1:7" ht="3.75" customHeight="1">
      <c r="A385" s="801"/>
      <c r="B385" s="801"/>
      <c r="C385" s="801"/>
      <c r="D385" s="801"/>
      <c r="E385" s="802"/>
      <c r="F385" s="801"/>
      <c r="G385" s="801"/>
    </row>
    <row r="386" spans="1:7">
      <c r="A386" s="840" t="s">
        <v>584</v>
      </c>
      <c r="B386" s="840"/>
      <c r="C386" s="840"/>
      <c r="D386" s="849" t="s">
        <v>566</v>
      </c>
      <c r="E386" s="849"/>
      <c r="F386" s="837"/>
      <c r="G386" s="837"/>
    </row>
    <row r="387" spans="1:7">
      <c r="A387" s="840" t="s">
        <v>587</v>
      </c>
      <c r="B387" s="840"/>
      <c r="C387" s="840"/>
      <c r="D387" s="840"/>
      <c r="E387" s="841"/>
      <c r="F387" s="840"/>
      <c r="G387" s="840"/>
    </row>
    <row r="388" spans="1:7">
      <c r="A388" s="801"/>
      <c r="B388" s="801"/>
      <c r="C388" s="801"/>
      <c r="D388" s="801"/>
      <c r="E388" s="802"/>
      <c r="F388" s="801"/>
      <c r="G388" s="801"/>
    </row>
    <row r="389" spans="1:7">
      <c r="A389" s="578" t="s">
        <v>851</v>
      </c>
      <c r="B389" s="824" t="s">
        <v>166</v>
      </c>
      <c r="C389" s="824"/>
      <c r="D389" s="258" t="s">
        <v>486</v>
      </c>
      <c r="E389" s="258" t="s">
        <v>557</v>
      </c>
      <c r="F389" s="258" t="s">
        <v>558</v>
      </c>
      <c r="G389" s="259" t="s">
        <v>559</v>
      </c>
    </row>
    <row r="390" spans="1:7">
      <c r="A390" s="569">
        <v>88316</v>
      </c>
      <c r="B390" s="801" t="s">
        <v>863</v>
      </c>
      <c r="C390" s="801"/>
      <c r="D390" s="260" t="s">
        <v>491</v>
      </c>
      <c r="E390" s="336">
        <v>19.5</v>
      </c>
      <c r="F390" s="337">
        <v>14.37</v>
      </c>
      <c r="G390" s="337">
        <f>F390*E390</f>
        <v>280.22000000000003</v>
      </c>
    </row>
    <row r="391" spans="1:7">
      <c r="A391" s="569">
        <v>88315</v>
      </c>
      <c r="B391" s="801" t="s">
        <v>886</v>
      </c>
      <c r="C391" s="801"/>
      <c r="D391" s="260" t="s">
        <v>491</v>
      </c>
      <c r="E391" s="336">
        <v>19.5</v>
      </c>
      <c r="F391" s="337">
        <v>17.68</v>
      </c>
      <c r="G391" s="337">
        <f>F391*E391</f>
        <v>344.76</v>
      </c>
    </row>
    <row r="392" spans="1:7">
      <c r="A392" s="796" t="s">
        <v>560</v>
      </c>
      <c r="B392" s="796"/>
      <c r="C392" s="796"/>
      <c r="D392" s="796"/>
      <c r="E392" s="797"/>
      <c r="F392" s="796"/>
      <c r="G392" s="261">
        <f>G391+G390</f>
        <v>624.98</v>
      </c>
    </row>
    <row r="393" spans="1:7">
      <c r="A393" s="801"/>
      <c r="B393" s="801"/>
      <c r="C393" s="801"/>
      <c r="D393" s="801"/>
      <c r="E393" s="802"/>
      <c r="F393" s="801"/>
      <c r="G393" s="801"/>
    </row>
    <row r="394" spans="1:7">
      <c r="A394" s="578" t="s">
        <v>851</v>
      </c>
      <c r="B394" s="824" t="s">
        <v>561</v>
      </c>
      <c r="C394" s="824"/>
      <c r="D394" s="258" t="s">
        <v>486</v>
      </c>
      <c r="E394" s="258" t="s">
        <v>562</v>
      </c>
      <c r="F394" s="258" t="s">
        <v>558</v>
      </c>
      <c r="G394" s="259" t="s">
        <v>559</v>
      </c>
    </row>
    <row r="395" spans="1:7">
      <c r="A395" s="575">
        <v>34360</v>
      </c>
      <c r="B395" s="801" t="s">
        <v>908</v>
      </c>
      <c r="C395" s="801"/>
      <c r="D395" s="260" t="s">
        <v>490</v>
      </c>
      <c r="E395" s="336">
        <v>9.1200000000000003E-2</v>
      </c>
      <c r="F395" s="337">
        <v>26.01</v>
      </c>
      <c r="G395" s="337">
        <f>F395*E395</f>
        <v>2.37</v>
      </c>
    </row>
    <row r="396" spans="1:7">
      <c r="A396" s="575">
        <v>34360</v>
      </c>
      <c r="B396" s="801" t="s">
        <v>907</v>
      </c>
      <c r="C396" s="801"/>
      <c r="D396" s="260" t="s">
        <v>490</v>
      </c>
      <c r="E396" s="336">
        <v>0.13170000000000001</v>
      </c>
      <c r="F396" s="337">
        <v>26.01</v>
      </c>
      <c r="G396" s="337">
        <f t="shared" ref="G396:G402" si="21">F396*E396</f>
        <v>3.43</v>
      </c>
    </row>
    <row r="397" spans="1:7">
      <c r="A397" s="569" t="s">
        <v>902</v>
      </c>
      <c r="B397" s="801" t="s">
        <v>503</v>
      </c>
      <c r="C397" s="801"/>
      <c r="D397" s="260" t="s">
        <v>486</v>
      </c>
      <c r="E397" s="336">
        <v>1</v>
      </c>
      <c r="F397" s="337">
        <v>147.35</v>
      </c>
      <c r="G397" s="337">
        <f t="shared" si="21"/>
        <v>147.35</v>
      </c>
    </row>
    <row r="398" spans="1:7">
      <c r="A398" s="575">
        <v>34360</v>
      </c>
      <c r="B398" s="801" t="s">
        <v>904</v>
      </c>
      <c r="C398" s="801"/>
      <c r="D398" s="260" t="s">
        <v>490</v>
      </c>
      <c r="E398" s="336">
        <v>0.63360000000000005</v>
      </c>
      <c r="F398" s="337">
        <v>26.01</v>
      </c>
      <c r="G398" s="337">
        <f t="shared" si="21"/>
        <v>16.48</v>
      </c>
    </row>
    <row r="399" spans="1:7">
      <c r="A399" s="575">
        <v>34360</v>
      </c>
      <c r="B399" s="801" t="s">
        <v>905</v>
      </c>
      <c r="C399" s="801"/>
      <c r="D399" s="260" t="s">
        <v>490</v>
      </c>
      <c r="E399" s="336">
        <v>0.36</v>
      </c>
      <c r="F399" s="337">
        <v>26.01</v>
      </c>
      <c r="G399" s="337">
        <f t="shared" si="21"/>
        <v>9.36</v>
      </c>
    </row>
    <row r="400" spans="1:7">
      <c r="A400" s="575">
        <v>34360</v>
      </c>
      <c r="B400" s="801" t="s">
        <v>906</v>
      </c>
      <c r="C400" s="801"/>
      <c r="D400" s="260" t="s">
        <v>490</v>
      </c>
      <c r="E400" s="336">
        <v>0.25752000000000003</v>
      </c>
      <c r="F400" s="337">
        <v>26.01</v>
      </c>
      <c r="G400" s="337">
        <f t="shared" si="21"/>
        <v>6.7</v>
      </c>
    </row>
    <row r="401" spans="1:7">
      <c r="A401" s="575">
        <v>10503</v>
      </c>
      <c r="B401" s="801" t="s">
        <v>899</v>
      </c>
      <c r="C401" s="801"/>
      <c r="D401" s="260" t="s">
        <v>497</v>
      </c>
      <c r="E401" s="336">
        <v>1.2</v>
      </c>
      <c r="F401" s="337">
        <v>303.16000000000003</v>
      </c>
      <c r="G401" s="337">
        <f t="shared" si="21"/>
        <v>363.79</v>
      </c>
    </row>
    <row r="402" spans="1:7">
      <c r="A402" s="575">
        <v>34360</v>
      </c>
      <c r="B402" s="801" t="s">
        <v>903</v>
      </c>
      <c r="C402" s="801"/>
      <c r="D402" s="260" t="s">
        <v>490</v>
      </c>
      <c r="E402" s="336">
        <v>0.5</v>
      </c>
      <c r="F402" s="337">
        <v>26.01</v>
      </c>
      <c r="G402" s="337">
        <f t="shared" si="21"/>
        <v>13.01</v>
      </c>
    </row>
    <row r="403" spans="1:7">
      <c r="A403" s="796" t="s">
        <v>1939</v>
      </c>
      <c r="B403" s="796"/>
      <c r="C403" s="796"/>
      <c r="D403" s="796"/>
      <c r="E403" s="797"/>
      <c r="F403" s="796"/>
      <c r="G403" s="261">
        <f>SUM(G395:G402)</f>
        <v>562.49</v>
      </c>
    </row>
    <row r="404" spans="1:7" ht="3.75" customHeight="1">
      <c r="A404" s="801"/>
      <c r="B404" s="801"/>
      <c r="C404" s="801"/>
      <c r="D404" s="801"/>
      <c r="E404" s="802"/>
      <c r="F404" s="801"/>
      <c r="G404" s="801"/>
    </row>
    <row r="405" spans="1:7">
      <c r="A405" s="847" t="s">
        <v>564</v>
      </c>
      <c r="B405" s="847"/>
      <c r="C405" s="847"/>
      <c r="D405" s="847"/>
      <c r="E405" s="848"/>
      <c r="F405" s="847"/>
      <c r="G405" s="262">
        <f>G403+G392</f>
        <v>1187.47</v>
      </c>
    </row>
    <row r="406" spans="1:7">
      <c r="A406" s="801"/>
      <c r="B406" s="801"/>
      <c r="C406" s="801"/>
      <c r="D406" s="801"/>
      <c r="E406" s="802"/>
      <c r="F406" s="801"/>
      <c r="G406" s="801"/>
    </row>
    <row r="407" spans="1:7">
      <c r="A407" s="840" t="s">
        <v>586</v>
      </c>
      <c r="B407" s="840"/>
      <c r="C407" s="840"/>
      <c r="D407" s="838" t="s">
        <v>556</v>
      </c>
      <c r="E407" s="839"/>
      <c r="F407" s="837"/>
      <c r="G407" s="837"/>
    </row>
    <row r="408" spans="1:7">
      <c r="A408" s="840" t="s">
        <v>1126</v>
      </c>
      <c r="B408" s="840"/>
      <c r="C408" s="840"/>
      <c r="D408" s="840"/>
      <c r="E408" s="841"/>
      <c r="F408" s="840"/>
      <c r="G408" s="840"/>
    </row>
    <row r="409" spans="1:7">
      <c r="A409" s="801"/>
      <c r="B409" s="801"/>
      <c r="C409" s="801"/>
      <c r="D409" s="801"/>
      <c r="E409" s="802"/>
      <c r="F409" s="801"/>
      <c r="G409" s="801"/>
    </row>
    <row r="410" spans="1:7">
      <c r="A410" s="579" t="s">
        <v>851</v>
      </c>
      <c r="B410" s="819" t="s">
        <v>166</v>
      </c>
      <c r="C410" s="827"/>
      <c r="D410" s="258" t="s">
        <v>486</v>
      </c>
      <c r="E410" s="258" t="s">
        <v>557</v>
      </c>
      <c r="F410" s="258" t="s">
        <v>558</v>
      </c>
      <c r="G410" s="259" t="s">
        <v>559</v>
      </c>
    </row>
    <row r="411" spans="1:7">
      <c r="A411" s="569">
        <v>4783</v>
      </c>
      <c r="B411" s="791" t="s">
        <v>815</v>
      </c>
      <c r="C411" s="793"/>
      <c r="D411" s="260" t="s">
        <v>491</v>
      </c>
      <c r="E411" s="336">
        <v>0.80952000000000002</v>
      </c>
      <c r="F411" s="337">
        <v>12.79</v>
      </c>
      <c r="G411" s="337">
        <f>F411*E411</f>
        <v>10.35</v>
      </c>
    </row>
    <row r="412" spans="1:7">
      <c r="A412" s="569">
        <v>6111</v>
      </c>
      <c r="B412" s="791" t="s">
        <v>852</v>
      </c>
      <c r="C412" s="793"/>
      <c r="D412" s="260" t="s">
        <v>491</v>
      </c>
      <c r="E412" s="336">
        <v>0.81367999999999996</v>
      </c>
      <c r="F412" s="337">
        <v>9.51</v>
      </c>
      <c r="G412" s="337">
        <f>F412*E412</f>
        <v>7.74</v>
      </c>
    </row>
    <row r="413" spans="1:7">
      <c r="A413" s="796" t="s">
        <v>560</v>
      </c>
      <c r="B413" s="796"/>
      <c r="C413" s="796"/>
      <c r="D413" s="796"/>
      <c r="E413" s="797"/>
      <c r="F413" s="796"/>
      <c r="G413" s="261">
        <f>G412+G411</f>
        <v>18.09</v>
      </c>
    </row>
    <row r="414" spans="1:7">
      <c r="A414" s="801"/>
      <c r="B414" s="801"/>
      <c r="C414" s="801"/>
      <c r="D414" s="801"/>
      <c r="E414" s="802"/>
      <c r="F414" s="801"/>
      <c r="G414" s="801"/>
    </row>
    <row r="415" spans="1:7">
      <c r="A415" s="574" t="s">
        <v>851</v>
      </c>
      <c r="B415" s="824" t="s">
        <v>569</v>
      </c>
      <c r="C415" s="824"/>
      <c r="D415" s="582" t="s">
        <v>486</v>
      </c>
      <c r="E415" s="258" t="s">
        <v>557</v>
      </c>
      <c r="F415" s="582" t="s">
        <v>558</v>
      </c>
      <c r="G415" s="259" t="s">
        <v>559</v>
      </c>
    </row>
    <row r="416" spans="1:7">
      <c r="A416" s="569">
        <v>2711</v>
      </c>
      <c r="B416" s="801" t="s">
        <v>895</v>
      </c>
      <c r="C416" s="801"/>
      <c r="D416" s="340" t="s">
        <v>486</v>
      </c>
      <c r="E416" s="336">
        <v>5.306E-3</v>
      </c>
      <c r="F416" s="373">
        <v>115.5</v>
      </c>
      <c r="G416" s="337">
        <f>E416*F416</f>
        <v>0.61</v>
      </c>
    </row>
    <row r="417" spans="1:7">
      <c r="A417" s="569">
        <v>12892</v>
      </c>
      <c r="B417" s="801" t="s">
        <v>916</v>
      </c>
      <c r="C417" s="801"/>
      <c r="D417" s="260" t="s">
        <v>816</v>
      </c>
      <c r="E417" s="336">
        <v>9.8110000000000003E-3</v>
      </c>
      <c r="F417" s="373">
        <v>10.75</v>
      </c>
      <c r="G417" s="337">
        <f>F417*E417</f>
        <v>0.11</v>
      </c>
    </row>
    <row r="418" spans="1:7">
      <c r="A418" s="796" t="s">
        <v>570</v>
      </c>
      <c r="B418" s="796"/>
      <c r="C418" s="796"/>
      <c r="D418" s="796"/>
      <c r="E418" s="796"/>
      <c r="F418" s="796"/>
      <c r="G418" s="261">
        <f>SUM(G416:G417)</f>
        <v>0.72</v>
      </c>
    </row>
    <row r="419" spans="1:7">
      <c r="A419" s="801"/>
      <c r="B419" s="801"/>
      <c r="C419" s="801"/>
      <c r="D419" s="801"/>
      <c r="E419" s="802"/>
      <c r="F419" s="801"/>
      <c r="G419" s="801"/>
    </row>
    <row r="420" spans="1:7">
      <c r="A420" s="579" t="s">
        <v>851</v>
      </c>
      <c r="B420" s="819" t="s">
        <v>561</v>
      </c>
      <c r="C420" s="827"/>
      <c r="D420" s="258" t="s">
        <v>486</v>
      </c>
      <c r="E420" s="258" t="s">
        <v>562</v>
      </c>
      <c r="F420" s="258" t="s">
        <v>558</v>
      </c>
      <c r="G420" s="259" t="s">
        <v>559</v>
      </c>
    </row>
    <row r="421" spans="1:7">
      <c r="A421" s="575">
        <v>37370</v>
      </c>
      <c r="B421" s="791" t="s">
        <v>853</v>
      </c>
      <c r="C421" s="793"/>
      <c r="D421" s="260" t="s">
        <v>491</v>
      </c>
      <c r="E421" s="336">
        <v>1.6</v>
      </c>
      <c r="F421" s="337">
        <v>2.2000000000000002</v>
      </c>
      <c r="G421" s="337">
        <f>F421*E421</f>
        <v>3.52</v>
      </c>
    </row>
    <row r="422" spans="1:7">
      <c r="A422" s="575">
        <v>7292</v>
      </c>
      <c r="B422" s="791" t="s">
        <v>1127</v>
      </c>
      <c r="C422" s="793"/>
      <c r="D422" s="260" t="s">
        <v>184</v>
      </c>
      <c r="E422" s="336">
        <v>0.14399999999999999</v>
      </c>
      <c r="F422" s="337">
        <v>23.14</v>
      </c>
      <c r="G422" s="337">
        <f t="shared" ref="G422:G427" si="22">F422*E422</f>
        <v>3.33</v>
      </c>
    </row>
    <row r="423" spans="1:7">
      <c r="A423" s="575">
        <v>7307</v>
      </c>
      <c r="B423" s="791" t="s">
        <v>1128</v>
      </c>
      <c r="C423" s="793"/>
      <c r="D423" s="260" t="s">
        <v>184</v>
      </c>
      <c r="E423" s="336">
        <v>0.12</v>
      </c>
      <c r="F423" s="337">
        <v>24.03</v>
      </c>
      <c r="G423" s="337">
        <f t="shared" si="22"/>
        <v>2.88</v>
      </c>
    </row>
    <row r="424" spans="1:7">
      <c r="A424" s="575">
        <v>37371</v>
      </c>
      <c r="B424" s="791" t="s">
        <v>1061</v>
      </c>
      <c r="C424" s="793"/>
      <c r="D424" s="260" t="s">
        <v>491</v>
      </c>
      <c r="E424" s="336">
        <v>1.6</v>
      </c>
      <c r="F424" s="337">
        <v>0.71</v>
      </c>
      <c r="G424" s="337">
        <f t="shared" si="22"/>
        <v>1.1399999999999999</v>
      </c>
    </row>
    <row r="425" spans="1:7">
      <c r="A425" s="575">
        <v>3768</v>
      </c>
      <c r="B425" s="791" t="s">
        <v>1129</v>
      </c>
      <c r="C425" s="793"/>
      <c r="D425" s="260" t="s">
        <v>486</v>
      </c>
      <c r="E425" s="336">
        <v>0.3</v>
      </c>
      <c r="F425" s="337">
        <v>2.56</v>
      </c>
      <c r="G425" s="337">
        <f t="shared" si="22"/>
        <v>0.77</v>
      </c>
    </row>
    <row r="426" spans="1:7">
      <c r="A426" s="575">
        <v>12893</v>
      </c>
      <c r="B426" s="791" t="s">
        <v>1038</v>
      </c>
      <c r="C426" s="793"/>
      <c r="D426" s="260" t="s">
        <v>816</v>
      </c>
      <c r="E426" s="336">
        <v>9.8110000000000003E-3</v>
      </c>
      <c r="F426" s="337">
        <v>57.36</v>
      </c>
      <c r="G426" s="337">
        <f t="shared" si="22"/>
        <v>0.56000000000000005</v>
      </c>
    </row>
    <row r="427" spans="1:7">
      <c r="A427" s="575">
        <v>36148</v>
      </c>
      <c r="B427" s="791" t="s">
        <v>1112</v>
      </c>
      <c r="C427" s="793"/>
      <c r="D427" s="260" t="s">
        <v>486</v>
      </c>
      <c r="E427" s="336">
        <v>9.8110000000000003E-3</v>
      </c>
      <c r="F427" s="337">
        <v>57.36</v>
      </c>
      <c r="G427" s="337">
        <f t="shared" si="22"/>
        <v>0.56000000000000005</v>
      </c>
    </row>
    <row r="428" spans="1:7">
      <c r="A428" s="575">
        <v>37372</v>
      </c>
      <c r="B428" s="791" t="s">
        <v>859</v>
      </c>
      <c r="C428" s="793"/>
      <c r="D428" s="260" t="s">
        <v>491</v>
      </c>
      <c r="E428" s="336">
        <v>1.6</v>
      </c>
      <c r="F428" s="337">
        <v>0.35</v>
      </c>
      <c r="G428" s="337">
        <f t="shared" ref="G428:G433" si="23">F428*E428</f>
        <v>0.56000000000000005</v>
      </c>
    </row>
    <row r="429" spans="1:7">
      <c r="A429" s="575">
        <v>5318</v>
      </c>
      <c r="B429" s="791" t="s">
        <v>1130</v>
      </c>
      <c r="C429" s="793"/>
      <c r="D429" s="260" t="s">
        <v>184</v>
      </c>
      <c r="E429" s="336">
        <v>0.03</v>
      </c>
      <c r="F429" s="337">
        <v>11.95</v>
      </c>
      <c r="G429" s="337">
        <f t="shared" si="23"/>
        <v>0.36</v>
      </c>
    </row>
    <row r="430" spans="1:7">
      <c r="A430" s="575">
        <v>12894</v>
      </c>
      <c r="B430" s="791" t="s">
        <v>1037</v>
      </c>
      <c r="C430" s="793"/>
      <c r="D430" s="260" t="s">
        <v>486</v>
      </c>
      <c r="E430" s="336">
        <v>9.8110000000000003E-3</v>
      </c>
      <c r="F430" s="337">
        <v>15.53</v>
      </c>
      <c r="G430" s="337">
        <f t="shared" si="23"/>
        <v>0.15</v>
      </c>
    </row>
    <row r="431" spans="1:7">
      <c r="A431" s="575">
        <v>38403</v>
      </c>
      <c r="B431" s="791" t="s">
        <v>894</v>
      </c>
      <c r="C431" s="793"/>
      <c r="D431" s="260" t="s">
        <v>486</v>
      </c>
      <c r="E431" s="336">
        <v>5.306E-3</v>
      </c>
      <c r="F431" s="337">
        <v>28.71</v>
      </c>
      <c r="G431" s="337">
        <f t="shared" si="23"/>
        <v>0.15</v>
      </c>
    </row>
    <row r="432" spans="1:7">
      <c r="A432" s="575">
        <v>12895</v>
      </c>
      <c r="B432" s="791" t="s">
        <v>1131</v>
      </c>
      <c r="C432" s="793"/>
      <c r="D432" s="260" t="s">
        <v>486</v>
      </c>
      <c r="E432" s="336">
        <v>9.8110000000000003E-3</v>
      </c>
      <c r="F432" s="337">
        <v>11.95</v>
      </c>
      <c r="G432" s="337">
        <f t="shared" si="23"/>
        <v>0.12</v>
      </c>
    </row>
    <row r="433" spans="1:7">
      <c r="A433" s="575">
        <v>37373</v>
      </c>
      <c r="B433" s="791" t="s">
        <v>860</v>
      </c>
      <c r="C433" s="793"/>
      <c r="D433" s="260" t="s">
        <v>491</v>
      </c>
      <c r="E433" s="336">
        <v>1.6</v>
      </c>
      <c r="F433" s="337">
        <v>7.0000000000000007E-2</v>
      </c>
      <c r="G433" s="337">
        <f t="shared" si="23"/>
        <v>0.11</v>
      </c>
    </row>
    <row r="434" spans="1:7">
      <c r="A434" s="575">
        <v>36152</v>
      </c>
      <c r="B434" s="791" t="s">
        <v>1084</v>
      </c>
      <c r="C434" s="793"/>
      <c r="D434" s="260" t="s">
        <v>486</v>
      </c>
      <c r="E434" s="336">
        <v>9.8110000000000003E-3</v>
      </c>
      <c r="F434" s="337">
        <v>4.66</v>
      </c>
      <c r="G434" s="337">
        <f t="shared" ref="G434:G437" si="24">F434*E434</f>
        <v>0.05</v>
      </c>
    </row>
    <row r="435" spans="1:7">
      <c r="A435" s="575">
        <v>10</v>
      </c>
      <c r="B435" s="791" t="s">
        <v>1035</v>
      </c>
      <c r="C435" s="793"/>
      <c r="D435" s="260" t="s">
        <v>486</v>
      </c>
      <c r="E435" s="336">
        <v>5.306E-3</v>
      </c>
      <c r="F435" s="337">
        <v>10.050000000000001</v>
      </c>
      <c r="G435" s="337">
        <f t="shared" si="24"/>
        <v>0.05</v>
      </c>
    </row>
    <row r="436" spans="1:7">
      <c r="A436" s="575">
        <v>12</v>
      </c>
      <c r="B436" s="791" t="s">
        <v>1132</v>
      </c>
      <c r="C436" s="793"/>
      <c r="D436" s="260" t="s">
        <v>486</v>
      </c>
      <c r="E436" s="336">
        <v>5.306E-3</v>
      </c>
      <c r="F436" s="337">
        <v>9.84</v>
      </c>
      <c r="G436" s="337">
        <f t="shared" si="24"/>
        <v>0.05</v>
      </c>
    </row>
    <row r="437" spans="1:7">
      <c r="A437" s="575">
        <v>36142</v>
      </c>
      <c r="B437" s="791" t="s">
        <v>1086</v>
      </c>
      <c r="C437" s="793"/>
      <c r="D437" s="260" t="s">
        <v>486</v>
      </c>
      <c r="E437" s="336">
        <v>9.8110000000000003E-3</v>
      </c>
      <c r="F437" s="337">
        <v>1.79</v>
      </c>
      <c r="G437" s="337">
        <f t="shared" si="24"/>
        <v>0.02</v>
      </c>
    </row>
    <row r="438" spans="1:7">
      <c r="A438" s="575">
        <v>36144</v>
      </c>
      <c r="B438" s="791" t="s">
        <v>1133</v>
      </c>
      <c r="C438" s="793"/>
      <c r="D438" s="260" t="s">
        <v>486</v>
      </c>
      <c r="E438" s="336">
        <v>9.8110000000000003E-3</v>
      </c>
      <c r="F438" s="337">
        <v>1.33</v>
      </c>
      <c r="G438" s="337">
        <f t="shared" ref="G438:G439" si="25">F438*E438</f>
        <v>0.01</v>
      </c>
    </row>
    <row r="439" spans="1:7">
      <c r="A439" s="575">
        <v>37456</v>
      </c>
      <c r="B439" s="791" t="s">
        <v>1117</v>
      </c>
      <c r="C439" s="793"/>
      <c r="D439" s="260" t="s">
        <v>492</v>
      </c>
      <c r="E439" s="336">
        <v>5.306E-3</v>
      </c>
      <c r="F439" s="337">
        <v>1.07</v>
      </c>
      <c r="G439" s="337">
        <f t="shared" si="25"/>
        <v>0.01</v>
      </c>
    </row>
    <row r="440" spans="1:7">
      <c r="A440" s="796" t="s">
        <v>563</v>
      </c>
      <c r="B440" s="796"/>
      <c r="C440" s="796"/>
      <c r="D440" s="796"/>
      <c r="E440" s="797"/>
      <c r="F440" s="796"/>
      <c r="G440" s="261">
        <f>SUM(G421:G439)</f>
        <v>14.4</v>
      </c>
    </row>
    <row r="441" spans="1:7">
      <c r="A441" s="801"/>
      <c r="B441" s="801"/>
      <c r="C441" s="801"/>
      <c r="D441" s="801"/>
      <c r="E441" s="802"/>
      <c r="F441" s="801"/>
      <c r="G441" s="801"/>
    </row>
    <row r="442" spans="1:7">
      <c r="A442" s="847" t="s">
        <v>564</v>
      </c>
      <c r="B442" s="847"/>
      <c r="C442" s="847"/>
      <c r="D442" s="847"/>
      <c r="E442" s="848"/>
      <c r="F442" s="847"/>
      <c r="G442" s="262">
        <f>G440+G413+G418</f>
        <v>33.21</v>
      </c>
    </row>
    <row r="443" spans="1:7">
      <c r="A443" s="801"/>
      <c r="B443" s="801"/>
      <c r="C443" s="801"/>
      <c r="D443" s="801"/>
      <c r="E443" s="802"/>
      <c r="F443" s="801"/>
      <c r="G443" s="801"/>
    </row>
    <row r="444" spans="1:7">
      <c r="A444" s="840" t="s">
        <v>588</v>
      </c>
      <c r="B444" s="840"/>
      <c r="C444" s="840"/>
      <c r="D444" s="838" t="s">
        <v>556</v>
      </c>
      <c r="E444" s="839"/>
      <c r="F444" s="837"/>
      <c r="G444" s="837"/>
    </row>
    <row r="445" spans="1:7">
      <c r="A445" s="840" t="s">
        <v>1054</v>
      </c>
      <c r="B445" s="840"/>
      <c r="C445" s="840"/>
      <c r="D445" s="840"/>
      <c r="E445" s="841"/>
      <c r="F445" s="840"/>
      <c r="G445" s="840"/>
    </row>
    <row r="446" spans="1:7">
      <c r="A446" s="801"/>
      <c r="B446" s="801"/>
      <c r="C446" s="801"/>
      <c r="D446" s="801"/>
      <c r="E446" s="802"/>
      <c r="F446" s="801"/>
      <c r="G446" s="801"/>
    </row>
    <row r="447" spans="1:7">
      <c r="A447" s="579" t="s">
        <v>851</v>
      </c>
      <c r="B447" s="819" t="s">
        <v>166</v>
      </c>
      <c r="C447" s="827"/>
      <c r="D447" s="258" t="s">
        <v>486</v>
      </c>
      <c r="E447" s="258" t="s">
        <v>557</v>
      </c>
      <c r="F447" s="258" t="s">
        <v>558</v>
      </c>
      <c r="G447" s="259" t="s">
        <v>559</v>
      </c>
    </row>
    <row r="448" spans="1:7">
      <c r="A448" s="569">
        <v>25957</v>
      </c>
      <c r="B448" s="791" t="s">
        <v>1056</v>
      </c>
      <c r="C448" s="793"/>
      <c r="D448" s="260" t="s">
        <v>491</v>
      </c>
      <c r="E448" s="336">
        <v>0.70650999999999997</v>
      </c>
      <c r="F448" s="337">
        <v>8.76</v>
      </c>
      <c r="G448" s="337">
        <f>F448*E448</f>
        <v>6.19</v>
      </c>
    </row>
    <row r="449" spans="1:7">
      <c r="A449" s="569">
        <v>6111</v>
      </c>
      <c r="B449" s="791" t="s">
        <v>852</v>
      </c>
      <c r="C449" s="793"/>
      <c r="D449" s="260" t="s">
        <v>491</v>
      </c>
      <c r="E449" s="336">
        <v>0.71196999999999999</v>
      </c>
      <c r="F449" s="337">
        <v>9.51</v>
      </c>
      <c r="G449" s="337">
        <f>F449*E449</f>
        <v>6.77</v>
      </c>
    </row>
    <row r="450" spans="1:7">
      <c r="A450" s="796" t="s">
        <v>560</v>
      </c>
      <c r="B450" s="796"/>
      <c r="C450" s="796"/>
      <c r="D450" s="796"/>
      <c r="E450" s="797"/>
      <c r="F450" s="796"/>
      <c r="G450" s="261">
        <f>G449+G448</f>
        <v>12.96</v>
      </c>
    </row>
    <row r="451" spans="1:7" ht="4.5" customHeight="1">
      <c r="A451" s="801"/>
      <c r="B451" s="801"/>
      <c r="C451" s="801"/>
      <c r="D451" s="801"/>
      <c r="E451" s="802"/>
      <c r="F451" s="801"/>
      <c r="G451" s="801"/>
    </row>
    <row r="452" spans="1:7">
      <c r="A452" s="573" t="s">
        <v>851</v>
      </c>
      <c r="B452" s="819" t="s">
        <v>569</v>
      </c>
      <c r="C452" s="827"/>
      <c r="D452" s="258" t="s">
        <v>486</v>
      </c>
      <c r="E452" s="258" t="s">
        <v>557</v>
      </c>
      <c r="F452" s="582" t="s">
        <v>558</v>
      </c>
      <c r="G452" s="259" t="s">
        <v>559</v>
      </c>
    </row>
    <row r="453" spans="1:7">
      <c r="A453" s="605">
        <v>2711</v>
      </c>
      <c r="B453" s="801" t="s">
        <v>895</v>
      </c>
      <c r="C453" s="801"/>
      <c r="D453" s="363" t="s">
        <v>486</v>
      </c>
      <c r="E453" s="336">
        <v>9.3000000000000005E-4</v>
      </c>
      <c r="F453" s="339">
        <v>115.9</v>
      </c>
      <c r="G453" s="337">
        <f>E453*F453</f>
        <v>0.11</v>
      </c>
    </row>
    <row r="454" spans="1:7">
      <c r="A454" s="569">
        <v>11359</v>
      </c>
      <c r="B454" s="791" t="s">
        <v>1055</v>
      </c>
      <c r="C454" s="793"/>
      <c r="D454" s="260" t="s">
        <v>486</v>
      </c>
      <c r="E454" s="336">
        <v>9.5000000000000005E-5</v>
      </c>
      <c r="F454" s="339">
        <v>883</v>
      </c>
      <c r="G454" s="337">
        <f>E454*F454</f>
        <v>0.08</v>
      </c>
    </row>
    <row r="455" spans="1:7">
      <c r="A455" s="569">
        <v>38413</v>
      </c>
      <c r="B455" s="791" t="s">
        <v>1027</v>
      </c>
      <c r="C455" s="793"/>
      <c r="D455" s="260" t="s">
        <v>486</v>
      </c>
      <c r="E455" s="336">
        <v>6.2000000000000003E-5</v>
      </c>
      <c r="F455" s="339">
        <v>910.36</v>
      </c>
      <c r="G455" s="337">
        <f>E455*F455</f>
        <v>0.06</v>
      </c>
    </row>
    <row r="456" spans="1:7">
      <c r="A456" s="569">
        <v>12892</v>
      </c>
      <c r="B456" s="791" t="s">
        <v>916</v>
      </c>
      <c r="C456" s="793"/>
      <c r="D456" s="260" t="s">
        <v>816</v>
      </c>
      <c r="E456" s="336">
        <v>1.9227999999999999E-2</v>
      </c>
      <c r="F456" s="339">
        <v>10.75</v>
      </c>
      <c r="G456" s="337">
        <f>E456*F456</f>
        <v>0.21</v>
      </c>
    </row>
    <row r="457" spans="1:7">
      <c r="A457" s="569">
        <v>36149</v>
      </c>
      <c r="B457" s="791" t="s">
        <v>1023</v>
      </c>
      <c r="C457" s="793"/>
      <c r="D457" s="260" t="s">
        <v>486</v>
      </c>
      <c r="E457" s="336">
        <v>1.008E-3</v>
      </c>
      <c r="F457" s="339">
        <v>140.41</v>
      </c>
      <c r="G457" s="337">
        <f>E457*F457</f>
        <v>0.14000000000000001</v>
      </c>
    </row>
    <row r="458" spans="1:7">
      <c r="A458" s="779" t="s">
        <v>570</v>
      </c>
      <c r="B458" s="780"/>
      <c r="C458" s="780"/>
      <c r="D458" s="780"/>
      <c r="E458" s="780"/>
      <c r="F458" s="781"/>
      <c r="G458" s="261">
        <f>SUM(G453:G457)</f>
        <v>0.6</v>
      </c>
    </row>
    <row r="459" spans="1:7" ht="3.75" customHeight="1">
      <c r="A459" s="801"/>
      <c r="B459" s="801"/>
      <c r="C459" s="801"/>
      <c r="D459" s="801"/>
      <c r="E459" s="802"/>
      <c r="F459" s="801"/>
      <c r="G459" s="801"/>
    </row>
    <row r="460" spans="1:7">
      <c r="A460" s="579" t="s">
        <v>851</v>
      </c>
      <c r="B460" s="819" t="s">
        <v>561</v>
      </c>
      <c r="C460" s="827"/>
      <c r="D460" s="258" t="s">
        <v>486</v>
      </c>
      <c r="E460" s="258" t="s">
        <v>562</v>
      </c>
      <c r="F460" s="258" t="s">
        <v>558</v>
      </c>
      <c r="G460" s="259" t="s">
        <v>559</v>
      </c>
    </row>
    <row r="461" spans="1:7">
      <c r="A461" s="575">
        <v>37370</v>
      </c>
      <c r="B461" s="791" t="s">
        <v>853</v>
      </c>
      <c r="C461" s="793"/>
      <c r="D461" s="260" t="s">
        <v>491</v>
      </c>
      <c r="E461" s="336">
        <v>1.4</v>
      </c>
      <c r="F461" s="337">
        <v>2.2000000000000002</v>
      </c>
      <c r="G461" s="337">
        <f>F461*E461</f>
        <v>3.08</v>
      </c>
    </row>
    <row r="462" spans="1:7">
      <c r="A462" s="575">
        <v>36150</v>
      </c>
      <c r="B462" s="791" t="s">
        <v>1024</v>
      </c>
      <c r="C462" s="793"/>
      <c r="D462" s="260" t="s">
        <v>486</v>
      </c>
      <c r="E462" s="336">
        <v>3.705E-3</v>
      </c>
      <c r="F462" s="337">
        <v>35.49</v>
      </c>
      <c r="G462" s="337">
        <f t="shared" ref="G462:G480" si="26">F462*E462</f>
        <v>0.13</v>
      </c>
    </row>
    <row r="463" spans="1:7">
      <c r="A463" s="575">
        <v>10</v>
      </c>
      <c r="B463" s="791" t="s">
        <v>1026</v>
      </c>
      <c r="C463" s="793"/>
      <c r="D463" s="260" t="s">
        <v>486</v>
      </c>
      <c r="E463" s="336">
        <v>1.1224E-2</v>
      </c>
      <c r="F463" s="337">
        <v>10.35</v>
      </c>
      <c r="G463" s="337">
        <f t="shared" si="26"/>
        <v>0.12</v>
      </c>
    </row>
    <row r="464" spans="1:7">
      <c r="A464" s="575">
        <v>38399</v>
      </c>
      <c r="B464" s="791" t="s">
        <v>1030</v>
      </c>
      <c r="C464" s="793"/>
      <c r="D464" s="260" t="s">
        <v>486</v>
      </c>
      <c r="E464" s="336">
        <v>3.79E-4</v>
      </c>
      <c r="F464" s="337">
        <v>143.22</v>
      </c>
      <c r="G464" s="337">
        <f t="shared" si="26"/>
        <v>0.05</v>
      </c>
    </row>
    <row r="465" spans="1:7">
      <c r="A465" s="575">
        <v>12893</v>
      </c>
      <c r="B465" s="791" t="s">
        <v>897</v>
      </c>
      <c r="C465" s="793"/>
      <c r="D465" s="260" t="s">
        <v>816</v>
      </c>
      <c r="E465" s="336">
        <v>2.2409999999999999E-3</v>
      </c>
      <c r="F465" s="337">
        <v>57.36</v>
      </c>
      <c r="G465" s="337">
        <f t="shared" si="26"/>
        <v>0.13</v>
      </c>
    </row>
    <row r="466" spans="1:7">
      <c r="A466" s="575">
        <v>38476</v>
      </c>
      <c r="B466" s="791" t="s">
        <v>1028</v>
      </c>
      <c r="C466" s="793"/>
      <c r="D466" s="260" t="s">
        <v>486</v>
      </c>
      <c r="E466" s="336">
        <v>2.8800000000000001E-4</v>
      </c>
      <c r="F466" s="337">
        <v>215.78</v>
      </c>
      <c r="G466" s="337">
        <f t="shared" si="26"/>
        <v>0.06</v>
      </c>
    </row>
    <row r="467" spans="1:7">
      <c r="A467" s="575">
        <v>38477</v>
      </c>
      <c r="B467" s="791" t="s">
        <v>1033</v>
      </c>
      <c r="C467" s="793"/>
      <c r="D467" s="260" t="s">
        <v>486</v>
      </c>
      <c r="E467" s="336">
        <v>6.2000000000000003E-5</v>
      </c>
      <c r="F467" s="337">
        <v>611.11</v>
      </c>
      <c r="G467" s="337">
        <f t="shared" si="26"/>
        <v>0.04</v>
      </c>
    </row>
    <row r="468" spans="1:7">
      <c r="A468" s="575">
        <v>37372</v>
      </c>
      <c r="B468" s="791" t="s">
        <v>859</v>
      </c>
      <c r="C468" s="793"/>
      <c r="D468" s="260" t="s">
        <v>491</v>
      </c>
      <c r="E468" s="336">
        <v>1.4</v>
      </c>
      <c r="F468" s="337">
        <v>0.35</v>
      </c>
      <c r="G468" s="337">
        <f t="shared" si="26"/>
        <v>0.49</v>
      </c>
    </row>
    <row r="469" spans="1:7">
      <c r="A469" s="575">
        <v>12815</v>
      </c>
      <c r="B469" s="791" t="s">
        <v>1025</v>
      </c>
      <c r="C469" s="793"/>
      <c r="D469" s="260" t="s">
        <v>486</v>
      </c>
      <c r="E469" s="336">
        <v>1.2697E-2</v>
      </c>
      <c r="F469" s="337">
        <v>7.61</v>
      </c>
      <c r="G469" s="337">
        <f t="shared" si="26"/>
        <v>0.1</v>
      </c>
    </row>
    <row r="470" spans="1:7">
      <c r="A470" s="575">
        <v>38413</v>
      </c>
      <c r="B470" s="791" t="s">
        <v>1032</v>
      </c>
      <c r="C470" s="793"/>
      <c r="D470" s="260" t="s">
        <v>486</v>
      </c>
      <c r="E470" s="336">
        <v>3.8219999999999999E-3</v>
      </c>
      <c r="F470" s="337">
        <v>910.36</v>
      </c>
      <c r="G470" s="337">
        <f t="shared" si="26"/>
        <v>3.48</v>
      </c>
    </row>
    <row r="471" spans="1:7">
      <c r="A471" s="575">
        <v>10966</v>
      </c>
      <c r="B471" s="791" t="s">
        <v>1057</v>
      </c>
      <c r="C471" s="793"/>
      <c r="D471" s="260" t="s">
        <v>490</v>
      </c>
      <c r="E471" s="336">
        <v>10</v>
      </c>
      <c r="F471" s="337">
        <v>6.11</v>
      </c>
      <c r="G471" s="337">
        <f t="shared" si="26"/>
        <v>61.1</v>
      </c>
    </row>
    <row r="472" spans="1:7">
      <c r="A472" s="575">
        <v>36146</v>
      </c>
      <c r="B472" s="791" t="s">
        <v>1021</v>
      </c>
      <c r="C472" s="793"/>
      <c r="D472" s="260" t="s">
        <v>486</v>
      </c>
      <c r="E472" s="336">
        <v>1.7359999999999999E-3</v>
      </c>
      <c r="F472" s="337">
        <v>203.15</v>
      </c>
      <c r="G472" s="337">
        <f t="shared" si="26"/>
        <v>0.35</v>
      </c>
    </row>
    <row r="473" spans="1:7">
      <c r="A473" s="575">
        <v>25966</v>
      </c>
      <c r="B473" s="791" t="s">
        <v>1031</v>
      </c>
      <c r="C473" s="793"/>
      <c r="D473" s="260" t="s">
        <v>184</v>
      </c>
      <c r="E473" s="336">
        <v>2.1159999999999998E-3</v>
      </c>
      <c r="F473" s="337">
        <v>16.059999999999999</v>
      </c>
      <c r="G473" s="337">
        <f t="shared" si="26"/>
        <v>0.03</v>
      </c>
    </row>
    <row r="474" spans="1:7">
      <c r="A474" s="575">
        <v>36144</v>
      </c>
      <c r="B474" s="791" t="s">
        <v>1022</v>
      </c>
      <c r="C474" s="793"/>
      <c r="D474" s="260" t="s">
        <v>486</v>
      </c>
      <c r="E474" s="336">
        <v>0.156082</v>
      </c>
      <c r="F474" s="337">
        <v>1.33</v>
      </c>
      <c r="G474" s="337">
        <f t="shared" si="26"/>
        <v>0.21</v>
      </c>
    </row>
    <row r="475" spans="1:7">
      <c r="A475" s="575">
        <v>38393</v>
      </c>
      <c r="B475" s="791" t="s">
        <v>1058</v>
      </c>
      <c r="C475" s="793"/>
      <c r="D475" s="260" t="s">
        <v>486</v>
      </c>
      <c r="E475" s="336">
        <v>2.1159999999999998E-3</v>
      </c>
      <c r="F475" s="337">
        <v>13.49</v>
      </c>
      <c r="G475" s="337">
        <f t="shared" si="26"/>
        <v>0.03</v>
      </c>
    </row>
    <row r="476" spans="1:7">
      <c r="A476" s="575">
        <v>38390</v>
      </c>
      <c r="B476" s="791" t="s">
        <v>1062</v>
      </c>
      <c r="C476" s="793"/>
      <c r="D476" s="260" t="s">
        <v>486</v>
      </c>
      <c r="E476" s="336">
        <v>2.1159999999999998E-3</v>
      </c>
      <c r="F476" s="337">
        <v>29.92</v>
      </c>
      <c r="G476" s="337">
        <f t="shared" si="26"/>
        <v>0.06</v>
      </c>
    </row>
    <row r="477" spans="1:7">
      <c r="A477" s="575">
        <v>37373</v>
      </c>
      <c r="B477" s="791" t="s">
        <v>860</v>
      </c>
      <c r="C477" s="793"/>
      <c r="D477" s="260" t="s">
        <v>491</v>
      </c>
      <c r="E477" s="336">
        <v>1.4</v>
      </c>
      <c r="F477" s="337">
        <v>7.0000000000000007E-2</v>
      </c>
      <c r="G477" s="337">
        <f t="shared" si="26"/>
        <v>0.1</v>
      </c>
    </row>
    <row r="478" spans="1:7">
      <c r="A478" s="575">
        <v>38396</v>
      </c>
      <c r="B478" s="791" t="s">
        <v>1059</v>
      </c>
      <c r="C478" s="793"/>
      <c r="D478" s="260" t="s">
        <v>486</v>
      </c>
      <c r="E478" s="336">
        <v>7.6000000000000004E-5</v>
      </c>
      <c r="F478" s="337">
        <v>544.79999999999995</v>
      </c>
      <c r="G478" s="337">
        <f t="shared" si="26"/>
        <v>0.04</v>
      </c>
    </row>
    <row r="479" spans="1:7">
      <c r="A479" s="575">
        <v>36153</v>
      </c>
      <c r="B479" s="791" t="s">
        <v>1060</v>
      </c>
      <c r="C479" s="793"/>
      <c r="D479" s="260" t="s">
        <v>486</v>
      </c>
      <c r="E479" s="336">
        <v>1.5049999999999999E-2</v>
      </c>
      <c r="F479" s="337">
        <v>159.83000000000001</v>
      </c>
      <c r="G479" s="337">
        <f t="shared" si="26"/>
        <v>2.41</v>
      </c>
    </row>
    <row r="480" spans="1:7">
      <c r="A480" s="575">
        <v>37371</v>
      </c>
      <c r="B480" s="791" t="s">
        <v>1061</v>
      </c>
      <c r="C480" s="793"/>
      <c r="D480" s="260" t="s">
        <v>491</v>
      </c>
      <c r="E480" s="336">
        <v>1.4</v>
      </c>
      <c r="F480" s="337">
        <v>0.71</v>
      </c>
      <c r="G480" s="337">
        <f t="shared" si="26"/>
        <v>0.99</v>
      </c>
    </row>
    <row r="481" spans="1:7">
      <c r="A481" s="796" t="s">
        <v>563</v>
      </c>
      <c r="B481" s="796"/>
      <c r="C481" s="796"/>
      <c r="D481" s="796"/>
      <c r="E481" s="797"/>
      <c r="F481" s="796"/>
      <c r="G481" s="261">
        <f>SUM(G461:G480)</f>
        <v>73</v>
      </c>
    </row>
    <row r="482" spans="1:7" ht="4.5" customHeight="1">
      <c r="A482" s="801"/>
      <c r="B482" s="801"/>
      <c r="C482" s="801"/>
      <c r="D482" s="801"/>
      <c r="E482" s="802"/>
      <c r="F482" s="801"/>
      <c r="G482" s="801"/>
    </row>
    <row r="483" spans="1:7">
      <c r="A483" s="847" t="s">
        <v>564</v>
      </c>
      <c r="B483" s="847"/>
      <c r="C483" s="847"/>
      <c r="D483" s="847"/>
      <c r="E483" s="848"/>
      <c r="F483" s="847"/>
      <c r="G483" s="262">
        <f>G481+G450+G458</f>
        <v>86.56</v>
      </c>
    </row>
    <row r="484" spans="1:7">
      <c r="A484" s="801"/>
      <c r="B484" s="801"/>
      <c r="C484" s="801"/>
      <c r="D484" s="801"/>
      <c r="E484" s="802"/>
      <c r="F484" s="801"/>
      <c r="G484" s="801"/>
    </row>
    <row r="485" spans="1:7">
      <c r="A485" s="840" t="s">
        <v>589</v>
      </c>
      <c r="B485" s="840"/>
      <c r="C485" s="840"/>
      <c r="D485" s="838" t="s">
        <v>566</v>
      </c>
      <c r="E485" s="839"/>
      <c r="F485" s="837"/>
      <c r="G485" s="837"/>
    </row>
    <row r="486" spans="1:7">
      <c r="A486" s="840" t="s">
        <v>591</v>
      </c>
      <c r="B486" s="840"/>
      <c r="C486" s="840"/>
      <c r="D486" s="840"/>
      <c r="E486" s="841"/>
      <c r="F486" s="840"/>
      <c r="G486" s="840"/>
    </row>
    <row r="487" spans="1:7">
      <c r="A487" s="801"/>
      <c r="B487" s="801"/>
      <c r="C487" s="801"/>
      <c r="D487" s="801"/>
      <c r="E487" s="802"/>
      <c r="F487" s="801"/>
      <c r="G487" s="801"/>
    </row>
    <row r="488" spans="1:7">
      <c r="A488" s="579" t="s">
        <v>851</v>
      </c>
      <c r="B488" s="819" t="s">
        <v>166</v>
      </c>
      <c r="C488" s="827"/>
      <c r="D488" s="330" t="s">
        <v>486</v>
      </c>
      <c r="E488" s="258" t="s">
        <v>557</v>
      </c>
      <c r="F488" s="258" t="s">
        <v>558</v>
      </c>
      <c r="G488" s="259" t="s">
        <v>559</v>
      </c>
    </row>
    <row r="489" spans="1:7">
      <c r="A489" s="569">
        <v>88316</v>
      </c>
      <c r="B489" s="791" t="s">
        <v>863</v>
      </c>
      <c r="C489" s="793"/>
      <c r="D489" s="260" t="s">
        <v>491</v>
      </c>
      <c r="E489" s="336">
        <v>8</v>
      </c>
      <c r="F489" s="337">
        <v>14.37</v>
      </c>
      <c r="G489" s="337">
        <f>F489*E489</f>
        <v>114.96</v>
      </c>
    </row>
    <row r="490" spans="1:7">
      <c r="A490" s="569">
        <v>88315</v>
      </c>
      <c r="B490" s="791" t="s">
        <v>886</v>
      </c>
      <c r="C490" s="793"/>
      <c r="D490" s="260" t="s">
        <v>491</v>
      </c>
      <c r="E490" s="336">
        <v>8</v>
      </c>
      <c r="F490" s="337">
        <v>17.68</v>
      </c>
      <c r="G490" s="337">
        <f>F490*E490</f>
        <v>141.44</v>
      </c>
    </row>
    <row r="491" spans="1:7">
      <c r="A491" s="796" t="s">
        <v>560</v>
      </c>
      <c r="B491" s="796"/>
      <c r="C491" s="796"/>
      <c r="D491" s="796"/>
      <c r="E491" s="797"/>
      <c r="F491" s="796"/>
      <c r="G491" s="261">
        <f>G490+G489</f>
        <v>256.39999999999998</v>
      </c>
    </row>
    <row r="492" spans="1:7">
      <c r="A492" s="801"/>
      <c r="B492" s="801"/>
      <c r="C492" s="801"/>
      <c r="D492" s="801"/>
      <c r="E492" s="802"/>
      <c r="F492" s="801"/>
      <c r="G492" s="801"/>
    </row>
    <row r="493" spans="1:7">
      <c r="A493" s="824" t="s">
        <v>561</v>
      </c>
      <c r="B493" s="824"/>
      <c r="C493" s="824"/>
      <c r="D493" s="330" t="s">
        <v>486</v>
      </c>
      <c r="E493" s="258" t="s">
        <v>562</v>
      </c>
      <c r="F493" s="258" t="s">
        <v>558</v>
      </c>
      <c r="G493" s="259" t="s">
        <v>559</v>
      </c>
    </row>
    <row r="494" spans="1:7">
      <c r="A494" s="569" t="s">
        <v>902</v>
      </c>
      <c r="B494" s="791" t="s">
        <v>504</v>
      </c>
      <c r="C494" s="793"/>
      <c r="D494" s="260" t="s">
        <v>486</v>
      </c>
      <c r="E494" s="336">
        <v>1</v>
      </c>
      <c r="F494" s="337">
        <v>237.74</v>
      </c>
      <c r="G494" s="337">
        <f>F494*E494</f>
        <v>237.74</v>
      </c>
    </row>
    <row r="495" spans="1:7">
      <c r="A495" s="575">
        <v>34360</v>
      </c>
      <c r="B495" s="791" t="s">
        <v>904</v>
      </c>
      <c r="C495" s="793"/>
      <c r="D495" s="260" t="s">
        <v>490</v>
      </c>
      <c r="E495" s="336">
        <v>0.79200000000000004</v>
      </c>
      <c r="F495" s="337">
        <v>26.01</v>
      </c>
      <c r="G495" s="337">
        <f t="shared" ref="G495:G500" si="27">F495*E495</f>
        <v>20.6</v>
      </c>
    </row>
    <row r="496" spans="1:7">
      <c r="A496" s="575">
        <v>34360</v>
      </c>
      <c r="B496" s="791" t="s">
        <v>905</v>
      </c>
      <c r="C496" s="793"/>
      <c r="D496" s="260" t="s">
        <v>490</v>
      </c>
      <c r="E496" s="336">
        <v>0.45</v>
      </c>
      <c r="F496" s="337">
        <v>26.01</v>
      </c>
      <c r="G496" s="337">
        <f t="shared" si="27"/>
        <v>11.7</v>
      </c>
    </row>
    <row r="497" spans="1:7">
      <c r="A497" s="575">
        <v>34360</v>
      </c>
      <c r="B497" s="791" t="s">
        <v>906</v>
      </c>
      <c r="C497" s="793"/>
      <c r="D497" s="260" t="s">
        <v>490</v>
      </c>
      <c r="E497" s="336">
        <v>0.32190000000000002</v>
      </c>
      <c r="F497" s="337">
        <v>26.01</v>
      </c>
      <c r="G497" s="337">
        <f t="shared" si="27"/>
        <v>8.3699999999999992</v>
      </c>
    </row>
    <row r="498" spans="1:7">
      <c r="A498" s="575">
        <v>34360</v>
      </c>
      <c r="B498" s="791" t="s">
        <v>907</v>
      </c>
      <c r="C498" s="793"/>
      <c r="D498" s="260" t="s">
        <v>490</v>
      </c>
      <c r="E498" s="336">
        <v>0.19755</v>
      </c>
      <c r="F498" s="337">
        <v>26.01</v>
      </c>
      <c r="G498" s="337">
        <f t="shared" si="27"/>
        <v>5.14</v>
      </c>
    </row>
    <row r="499" spans="1:7">
      <c r="A499" s="569">
        <v>10503</v>
      </c>
      <c r="B499" s="844" t="s">
        <v>899</v>
      </c>
      <c r="C499" s="845"/>
      <c r="D499" s="260" t="s">
        <v>497</v>
      </c>
      <c r="E499" s="336">
        <v>1.5</v>
      </c>
      <c r="F499" s="337">
        <v>303.16000000000003</v>
      </c>
      <c r="G499" s="337">
        <f t="shared" si="27"/>
        <v>454.74</v>
      </c>
    </row>
    <row r="500" spans="1:7">
      <c r="A500" s="575">
        <v>34360</v>
      </c>
      <c r="B500" s="791" t="s">
        <v>903</v>
      </c>
      <c r="C500" s="793"/>
      <c r="D500" s="260" t="s">
        <v>490</v>
      </c>
      <c r="E500" s="336">
        <v>0.5</v>
      </c>
      <c r="F500" s="337">
        <v>26.01</v>
      </c>
      <c r="G500" s="337">
        <f t="shared" si="27"/>
        <v>13.01</v>
      </c>
    </row>
    <row r="501" spans="1:7">
      <c r="A501" s="575">
        <v>34360</v>
      </c>
      <c r="B501" s="791" t="s">
        <v>908</v>
      </c>
      <c r="C501" s="793"/>
      <c r="D501" s="260" t="s">
        <v>490</v>
      </c>
      <c r="E501" s="336">
        <v>0.36480000000000001</v>
      </c>
      <c r="F501" s="337">
        <v>26.01</v>
      </c>
      <c r="G501" s="337">
        <f>F501*E501</f>
        <v>9.49</v>
      </c>
    </row>
    <row r="502" spans="1:7">
      <c r="A502" s="796" t="s">
        <v>563</v>
      </c>
      <c r="B502" s="796"/>
      <c r="C502" s="796"/>
      <c r="D502" s="796"/>
      <c r="E502" s="797"/>
      <c r="F502" s="796"/>
      <c r="G502" s="261">
        <f>SUM(G494:G501)</f>
        <v>760.79</v>
      </c>
    </row>
    <row r="503" spans="1:7">
      <c r="A503" s="801"/>
      <c r="B503" s="801"/>
      <c r="C503" s="801"/>
      <c r="D503" s="801"/>
      <c r="E503" s="802"/>
      <c r="F503" s="801"/>
      <c r="G503" s="801"/>
    </row>
    <row r="504" spans="1:7">
      <c r="A504" s="847" t="s">
        <v>564</v>
      </c>
      <c r="B504" s="847"/>
      <c r="C504" s="847"/>
      <c r="D504" s="847"/>
      <c r="E504" s="848"/>
      <c r="F504" s="847"/>
      <c r="G504" s="262">
        <f>G502+G491</f>
        <v>1017.19</v>
      </c>
    </row>
    <row r="505" spans="1:7">
      <c r="A505" s="801"/>
      <c r="B505" s="801"/>
      <c r="C505" s="801"/>
      <c r="D505" s="801"/>
      <c r="E505" s="802"/>
      <c r="F505" s="801"/>
      <c r="G505" s="801"/>
    </row>
    <row r="506" spans="1:7">
      <c r="A506" s="840" t="s">
        <v>590</v>
      </c>
      <c r="B506" s="840"/>
      <c r="C506" s="840"/>
      <c r="D506" s="838" t="s">
        <v>556</v>
      </c>
      <c r="E506" s="839"/>
      <c r="F506" s="837"/>
      <c r="G506" s="837"/>
    </row>
    <row r="507" spans="1:7">
      <c r="A507" s="840" t="s">
        <v>593</v>
      </c>
      <c r="B507" s="840"/>
      <c r="C507" s="840"/>
      <c r="D507" s="840"/>
      <c r="E507" s="841"/>
      <c r="F507" s="840"/>
      <c r="G507" s="840"/>
    </row>
    <row r="508" spans="1:7">
      <c r="A508" s="801"/>
      <c r="B508" s="801"/>
      <c r="C508" s="801"/>
      <c r="D508" s="801"/>
      <c r="E508" s="802"/>
      <c r="F508" s="801"/>
      <c r="G508" s="801"/>
    </row>
    <row r="509" spans="1:7">
      <c r="A509" s="573" t="s">
        <v>851</v>
      </c>
      <c r="B509" s="842" t="s">
        <v>166</v>
      </c>
      <c r="C509" s="843"/>
      <c r="D509" s="330" t="s">
        <v>486</v>
      </c>
      <c r="E509" s="258" t="s">
        <v>557</v>
      </c>
      <c r="F509" s="258" t="s">
        <v>558</v>
      </c>
      <c r="G509" s="259" t="s">
        <v>559</v>
      </c>
    </row>
    <row r="510" spans="1:7">
      <c r="A510" s="569">
        <v>88316</v>
      </c>
      <c r="B510" s="791" t="s">
        <v>863</v>
      </c>
      <c r="C510" s="793"/>
      <c r="D510" s="260" t="s">
        <v>491</v>
      </c>
      <c r="E510" s="336">
        <v>4</v>
      </c>
      <c r="F510" s="337">
        <v>14.37</v>
      </c>
      <c r="G510" s="337">
        <f>F510*E510</f>
        <v>57.48</v>
      </c>
    </row>
    <row r="511" spans="1:7">
      <c r="A511" s="569">
        <v>88315</v>
      </c>
      <c r="B511" s="791" t="s">
        <v>886</v>
      </c>
      <c r="C511" s="793"/>
      <c r="D511" s="260" t="s">
        <v>491</v>
      </c>
      <c r="E511" s="336">
        <v>4</v>
      </c>
      <c r="F511" s="337">
        <v>17.68</v>
      </c>
      <c r="G511" s="337">
        <f>F511*E511</f>
        <v>70.72</v>
      </c>
    </row>
    <row r="512" spans="1:7">
      <c r="A512" s="796" t="s">
        <v>560</v>
      </c>
      <c r="B512" s="796"/>
      <c r="C512" s="796"/>
      <c r="D512" s="796"/>
      <c r="E512" s="797"/>
      <c r="F512" s="796"/>
      <c r="G512" s="261">
        <f>SUM(G510:G511)</f>
        <v>128.19999999999999</v>
      </c>
    </row>
    <row r="513" spans="1:7">
      <c r="A513" s="801"/>
      <c r="B513" s="801"/>
      <c r="C513" s="801"/>
      <c r="D513" s="801"/>
      <c r="E513" s="802"/>
      <c r="F513" s="801"/>
      <c r="G513" s="801"/>
    </row>
    <row r="514" spans="1:7">
      <c r="A514" s="573" t="s">
        <v>851</v>
      </c>
      <c r="B514" s="842" t="s">
        <v>561</v>
      </c>
      <c r="C514" s="843"/>
      <c r="D514" s="330" t="s">
        <v>486</v>
      </c>
      <c r="E514" s="258" t="s">
        <v>562</v>
      </c>
      <c r="F514" s="258" t="s">
        <v>558</v>
      </c>
      <c r="G514" s="259" t="s">
        <v>559</v>
      </c>
    </row>
    <row r="515" spans="1:7">
      <c r="A515" s="569">
        <v>10503</v>
      </c>
      <c r="B515" s="844" t="s">
        <v>899</v>
      </c>
      <c r="C515" s="845"/>
      <c r="D515" s="260" t="s">
        <v>497</v>
      </c>
      <c r="E515" s="336">
        <v>1</v>
      </c>
      <c r="F515" s="337">
        <v>303.16000000000003</v>
      </c>
      <c r="G515" s="337">
        <f>F515*E515</f>
        <v>303.16000000000003</v>
      </c>
    </row>
    <row r="516" spans="1:7">
      <c r="A516" s="575">
        <v>34360</v>
      </c>
      <c r="B516" s="791" t="s">
        <v>903</v>
      </c>
      <c r="C516" s="793"/>
      <c r="D516" s="260" t="s">
        <v>490</v>
      </c>
      <c r="E516" s="336">
        <v>1</v>
      </c>
      <c r="F516" s="337">
        <v>26.01</v>
      </c>
      <c r="G516" s="337">
        <f>F516*E516</f>
        <v>26.01</v>
      </c>
    </row>
    <row r="517" spans="1:7">
      <c r="A517" s="796" t="s">
        <v>563</v>
      </c>
      <c r="B517" s="796"/>
      <c r="C517" s="796"/>
      <c r="D517" s="796"/>
      <c r="E517" s="797"/>
      <c r="F517" s="796"/>
      <c r="G517" s="261">
        <f>SUM(G515:G516)</f>
        <v>329.17</v>
      </c>
    </row>
    <row r="518" spans="1:7">
      <c r="A518" s="801"/>
      <c r="B518" s="801"/>
      <c r="C518" s="801"/>
      <c r="D518" s="801"/>
      <c r="E518" s="802"/>
      <c r="F518" s="801"/>
      <c r="G518" s="801"/>
    </row>
    <row r="519" spans="1:7">
      <c r="A519" s="847" t="s">
        <v>564</v>
      </c>
      <c r="B519" s="847"/>
      <c r="C519" s="847"/>
      <c r="D519" s="847"/>
      <c r="E519" s="848"/>
      <c r="F519" s="847"/>
      <c r="G519" s="262">
        <f>G517+G512</f>
        <v>457.37</v>
      </c>
    </row>
    <row r="520" spans="1:7">
      <c r="A520" s="801"/>
      <c r="B520" s="801"/>
      <c r="C520" s="801"/>
      <c r="D520" s="801"/>
      <c r="E520" s="802"/>
      <c r="F520" s="801"/>
      <c r="G520" s="801"/>
    </row>
    <row r="521" spans="1:7">
      <c r="A521" s="840" t="s">
        <v>592</v>
      </c>
      <c r="B521" s="840"/>
      <c r="C521" s="840"/>
      <c r="D521" s="838" t="s">
        <v>892</v>
      </c>
      <c r="E521" s="839"/>
      <c r="F521" s="837"/>
      <c r="G521" s="837"/>
    </row>
    <row r="522" spans="1:7">
      <c r="A522" s="840" t="s">
        <v>1267</v>
      </c>
      <c r="B522" s="840"/>
      <c r="C522" s="840"/>
      <c r="D522" s="840"/>
      <c r="E522" s="841"/>
      <c r="F522" s="840"/>
      <c r="G522" s="840"/>
    </row>
    <row r="523" spans="1:7">
      <c r="A523" s="801"/>
      <c r="B523" s="801"/>
      <c r="C523" s="801"/>
      <c r="D523" s="801"/>
      <c r="E523" s="802"/>
      <c r="F523" s="801"/>
      <c r="G523" s="801"/>
    </row>
    <row r="524" spans="1:7">
      <c r="A524" s="573" t="s">
        <v>851</v>
      </c>
      <c r="B524" s="842" t="s">
        <v>166</v>
      </c>
      <c r="C524" s="843"/>
      <c r="D524" s="330" t="s">
        <v>486</v>
      </c>
      <c r="E524" s="258" t="s">
        <v>557</v>
      </c>
      <c r="F524" s="258" t="s">
        <v>558</v>
      </c>
      <c r="G524" s="259" t="s">
        <v>559</v>
      </c>
    </row>
    <row r="525" spans="1:7">
      <c r="A525" s="569">
        <v>88316</v>
      </c>
      <c r="B525" s="791" t="s">
        <v>863</v>
      </c>
      <c r="C525" s="793"/>
      <c r="D525" s="260" t="s">
        <v>491</v>
      </c>
      <c r="E525" s="336">
        <v>8</v>
      </c>
      <c r="F525" s="337">
        <v>14.37</v>
      </c>
      <c r="G525" s="337">
        <f>F525*E525</f>
        <v>114.96</v>
      </c>
    </row>
    <row r="526" spans="1:7">
      <c r="A526" s="569">
        <v>88315</v>
      </c>
      <c r="B526" s="791" t="s">
        <v>886</v>
      </c>
      <c r="C526" s="793"/>
      <c r="D526" s="260" t="s">
        <v>491</v>
      </c>
      <c r="E526" s="336">
        <v>8</v>
      </c>
      <c r="F526" s="337">
        <v>17.68</v>
      </c>
      <c r="G526" s="337">
        <f>F526*E526</f>
        <v>141.44</v>
      </c>
    </row>
    <row r="527" spans="1:7">
      <c r="A527" s="796" t="s">
        <v>560</v>
      </c>
      <c r="B527" s="796"/>
      <c r="C527" s="796"/>
      <c r="D527" s="796"/>
      <c r="E527" s="797"/>
      <c r="F527" s="796"/>
      <c r="G527" s="261">
        <f>SUM(G525:G526)</f>
        <v>256.39999999999998</v>
      </c>
    </row>
    <row r="528" spans="1:7">
      <c r="A528" s="801"/>
      <c r="B528" s="801"/>
      <c r="C528" s="801"/>
      <c r="D528" s="801"/>
      <c r="E528" s="802"/>
      <c r="F528" s="801"/>
      <c r="G528" s="801"/>
    </row>
    <row r="529" spans="1:7">
      <c r="A529" s="573" t="s">
        <v>851</v>
      </c>
      <c r="B529" s="842" t="s">
        <v>561</v>
      </c>
      <c r="C529" s="843"/>
      <c r="D529" s="330" t="s">
        <v>486</v>
      </c>
      <c r="E529" s="258" t="s">
        <v>562</v>
      </c>
      <c r="F529" s="258" t="s">
        <v>558</v>
      </c>
      <c r="G529" s="259" t="s">
        <v>559</v>
      </c>
    </row>
    <row r="530" spans="1:7">
      <c r="A530" s="569">
        <v>10503</v>
      </c>
      <c r="B530" s="844" t="s">
        <v>899</v>
      </c>
      <c r="C530" s="845"/>
      <c r="D530" s="260" t="s">
        <v>497</v>
      </c>
      <c r="E530" s="336">
        <v>0.32</v>
      </c>
      <c r="F530" s="337">
        <v>303.16000000000003</v>
      </c>
      <c r="G530" s="337">
        <f>F530*E530</f>
        <v>97.01</v>
      </c>
    </row>
    <row r="531" spans="1:7">
      <c r="A531" s="569" t="s">
        <v>902</v>
      </c>
      <c r="B531" s="844" t="s">
        <v>505</v>
      </c>
      <c r="C531" s="845"/>
      <c r="D531" s="260" t="s">
        <v>486</v>
      </c>
      <c r="E531" s="336">
        <v>1</v>
      </c>
      <c r="F531" s="337">
        <v>187.9</v>
      </c>
      <c r="G531" s="337">
        <f t="shared" ref="G531:G532" si="28">F531*E531</f>
        <v>187.9</v>
      </c>
    </row>
    <row r="532" spans="1:7">
      <c r="A532" s="575">
        <v>39424</v>
      </c>
      <c r="B532" s="791" t="s">
        <v>1135</v>
      </c>
      <c r="C532" s="793"/>
      <c r="D532" s="260" t="s">
        <v>492</v>
      </c>
      <c r="E532" s="336">
        <v>2.4</v>
      </c>
      <c r="F532" s="337">
        <v>2.2400000000000002</v>
      </c>
      <c r="G532" s="337">
        <f t="shared" si="28"/>
        <v>5.38</v>
      </c>
    </row>
    <row r="533" spans="1:7">
      <c r="A533" s="796" t="s">
        <v>563</v>
      </c>
      <c r="B533" s="796"/>
      <c r="C533" s="796"/>
      <c r="D533" s="796"/>
      <c r="E533" s="797"/>
      <c r="F533" s="796"/>
      <c r="G533" s="261">
        <f>SUM(G530:G532)</f>
        <v>290.29000000000002</v>
      </c>
    </row>
    <row r="534" spans="1:7">
      <c r="A534" s="801"/>
      <c r="B534" s="801"/>
      <c r="C534" s="801"/>
      <c r="D534" s="801"/>
      <c r="E534" s="802"/>
      <c r="F534" s="801"/>
      <c r="G534" s="801"/>
    </row>
    <row r="535" spans="1:7">
      <c r="A535" s="847" t="s">
        <v>564</v>
      </c>
      <c r="B535" s="847"/>
      <c r="C535" s="847"/>
      <c r="D535" s="847"/>
      <c r="E535" s="848"/>
      <c r="F535" s="847"/>
      <c r="G535" s="262">
        <f>G533+G527</f>
        <v>546.69000000000005</v>
      </c>
    </row>
    <row r="536" spans="1:7">
      <c r="A536" s="801"/>
      <c r="B536" s="801"/>
      <c r="C536" s="801"/>
      <c r="D536" s="801"/>
      <c r="E536" s="802"/>
      <c r="F536" s="801"/>
      <c r="G536" s="801"/>
    </row>
    <row r="537" spans="1:7">
      <c r="A537" s="840" t="s">
        <v>594</v>
      </c>
      <c r="B537" s="840"/>
      <c r="C537" s="840"/>
      <c r="D537" s="838" t="s">
        <v>892</v>
      </c>
      <c r="E537" s="839"/>
      <c r="F537" s="837"/>
      <c r="G537" s="837"/>
    </row>
    <row r="538" spans="1:7">
      <c r="A538" s="840" t="s">
        <v>1264</v>
      </c>
      <c r="B538" s="840"/>
      <c r="C538" s="840"/>
      <c r="D538" s="840"/>
      <c r="E538" s="841"/>
      <c r="F538" s="840"/>
      <c r="G538" s="840"/>
    </row>
    <row r="539" spans="1:7">
      <c r="A539" s="801"/>
      <c r="B539" s="801"/>
      <c r="C539" s="801"/>
      <c r="D539" s="801"/>
      <c r="E539" s="802"/>
      <c r="F539" s="801"/>
      <c r="G539" s="801"/>
    </row>
    <row r="540" spans="1:7">
      <c r="A540" s="573" t="s">
        <v>851</v>
      </c>
      <c r="B540" s="842" t="s">
        <v>166</v>
      </c>
      <c r="C540" s="843"/>
      <c r="D540" s="330" t="s">
        <v>486</v>
      </c>
      <c r="E540" s="258" t="s">
        <v>557</v>
      </c>
      <c r="F540" s="258" t="s">
        <v>558</v>
      </c>
      <c r="G540" s="259" t="s">
        <v>559</v>
      </c>
    </row>
    <row r="541" spans="1:7">
      <c r="A541" s="569">
        <v>88316</v>
      </c>
      <c r="B541" s="791" t="s">
        <v>863</v>
      </c>
      <c r="C541" s="793"/>
      <c r="D541" s="260" t="s">
        <v>491</v>
      </c>
      <c r="E541" s="336">
        <v>8</v>
      </c>
      <c r="F541" s="337">
        <v>14.37</v>
      </c>
      <c r="G541" s="337">
        <f>F541*E541</f>
        <v>114.96</v>
      </c>
    </row>
    <row r="542" spans="1:7">
      <c r="A542" s="569">
        <v>88315</v>
      </c>
      <c r="B542" s="791" t="s">
        <v>886</v>
      </c>
      <c r="C542" s="793"/>
      <c r="D542" s="260" t="s">
        <v>491</v>
      </c>
      <c r="E542" s="336">
        <v>8</v>
      </c>
      <c r="F542" s="337">
        <v>17.68</v>
      </c>
      <c r="G542" s="337">
        <f>F542*E542</f>
        <v>141.44</v>
      </c>
    </row>
    <row r="543" spans="1:7">
      <c r="A543" s="796" t="s">
        <v>560</v>
      </c>
      <c r="B543" s="796"/>
      <c r="C543" s="796"/>
      <c r="D543" s="796"/>
      <c r="E543" s="797"/>
      <c r="F543" s="796"/>
      <c r="G543" s="261">
        <f>SUM(G541:G542)</f>
        <v>256.39999999999998</v>
      </c>
    </row>
    <row r="544" spans="1:7">
      <c r="A544" s="801"/>
      <c r="B544" s="801"/>
      <c r="C544" s="801"/>
      <c r="D544" s="801"/>
      <c r="E544" s="802"/>
      <c r="F544" s="801"/>
      <c r="G544" s="801"/>
    </row>
    <row r="545" spans="1:7">
      <c r="A545" s="573" t="s">
        <v>851</v>
      </c>
      <c r="B545" s="842" t="s">
        <v>561</v>
      </c>
      <c r="C545" s="843"/>
      <c r="D545" s="330" t="s">
        <v>486</v>
      </c>
      <c r="E545" s="258" t="s">
        <v>562</v>
      </c>
      <c r="F545" s="258" t="s">
        <v>558</v>
      </c>
      <c r="G545" s="259" t="s">
        <v>559</v>
      </c>
    </row>
    <row r="546" spans="1:7">
      <c r="A546" s="569">
        <v>10503</v>
      </c>
      <c r="B546" s="844" t="s">
        <v>899</v>
      </c>
      <c r="C546" s="845"/>
      <c r="D546" s="260" t="s">
        <v>497</v>
      </c>
      <c r="E546" s="336">
        <v>1</v>
      </c>
      <c r="F546" s="337">
        <v>303.16000000000003</v>
      </c>
      <c r="G546" s="337">
        <f>F546*E546</f>
        <v>303.16000000000003</v>
      </c>
    </row>
    <row r="547" spans="1:7">
      <c r="A547" s="569" t="s">
        <v>902</v>
      </c>
      <c r="B547" s="844" t="s">
        <v>505</v>
      </c>
      <c r="C547" s="845"/>
      <c r="D547" s="260" t="s">
        <v>486</v>
      </c>
      <c r="E547" s="336">
        <v>1</v>
      </c>
      <c r="F547" s="337">
        <v>187.9</v>
      </c>
      <c r="G547" s="337">
        <f t="shared" ref="G547:G548" si="29">F547*E547</f>
        <v>187.9</v>
      </c>
    </row>
    <row r="548" spans="1:7">
      <c r="A548" s="575">
        <v>39424</v>
      </c>
      <c r="B548" s="844" t="s">
        <v>1135</v>
      </c>
      <c r="C548" s="845"/>
      <c r="D548" s="260" t="s">
        <v>492</v>
      </c>
      <c r="E548" s="336">
        <v>4</v>
      </c>
      <c r="F548" s="337">
        <v>2.2400000000000002</v>
      </c>
      <c r="G548" s="337">
        <f t="shared" si="29"/>
        <v>8.9600000000000009</v>
      </c>
    </row>
    <row r="549" spans="1:7">
      <c r="A549" s="796" t="s">
        <v>563</v>
      </c>
      <c r="B549" s="796"/>
      <c r="C549" s="796"/>
      <c r="D549" s="796"/>
      <c r="E549" s="797"/>
      <c r="F549" s="796"/>
      <c r="G549" s="261">
        <f>SUM(G546:G548)</f>
        <v>500.02</v>
      </c>
    </row>
    <row r="550" spans="1:7">
      <c r="A550" s="801"/>
      <c r="B550" s="801"/>
      <c r="C550" s="801"/>
      <c r="D550" s="801"/>
      <c r="E550" s="802"/>
      <c r="F550" s="801"/>
      <c r="G550" s="801"/>
    </row>
    <row r="551" spans="1:7">
      <c r="A551" s="847" t="s">
        <v>564</v>
      </c>
      <c r="B551" s="847"/>
      <c r="C551" s="847"/>
      <c r="D551" s="847"/>
      <c r="E551" s="848"/>
      <c r="F551" s="847"/>
      <c r="G551" s="262">
        <f>G549+G543</f>
        <v>756.42</v>
      </c>
    </row>
    <row r="552" spans="1:7">
      <c r="A552" s="801"/>
      <c r="B552" s="801"/>
      <c r="C552" s="801"/>
      <c r="D552" s="801"/>
      <c r="E552" s="802"/>
      <c r="F552" s="801"/>
      <c r="G552" s="801"/>
    </row>
    <row r="553" spans="1:7">
      <c r="A553" s="840" t="s">
        <v>595</v>
      </c>
      <c r="B553" s="840"/>
      <c r="C553" s="840"/>
      <c r="D553" s="838" t="s">
        <v>892</v>
      </c>
      <c r="E553" s="839"/>
      <c r="F553" s="837"/>
      <c r="G553" s="837"/>
    </row>
    <row r="554" spans="1:7">
      <c r="A554" s="840" t="s">
        <v>597</v>
      </c>
      <c r="B554" s="840"/>
      <c r="C554" s="840"/>
      <c r="D554" s="840"/>
      <c r="E554" s="841"/>
      <c r="F554" s="840"/>
      <c r="G554" s="840"/>
    </row>
    <row r="555" spans="1:7">
      <c r="A555" s="801"/>
      <c r="B555" s="801"/>
      <c r="C555" s="801"/>
      <c r="D555" s="801"/>
      <c r="E555" s="802"/>
      <c r="F555" s="801"/>
      <c r="G555" s="801"/>
    </row>
    <row r="556" spans="1:7">
      <c r="A556" s="573" t="s">
        <v>851</v>
      </c>
      <c r="B556" s="842" t="s">
        <v>166</v>
      </c>
      <c r="C556" s="843"/>
      <c r="D556" s="330" t="s">
        <v>486</v>
      </c>
      <c r="E556" s="258" t="s">
        <v>557</v>
      </c>
      <c r="F556" s="258" t="s">
        <v>558</v>
      </c>
      <c r="G556" s="259" t="s">
        <v>559</v>
      </c>
    </row>
    <row r="557" spans="1:7">
      <c r="A557" s="569">
        <v>88315</v>
      </c>
      <c r="B557" s="791" t="s">
        <v>886</v>
      </c>
      <c r="C557" s="793"/>
      <c r="D557" s="260" t="s">
        <v>491</v>
      </c>
      <c r="E557" s="336">
        <v>0.5</v>
      </c>
      <c r="F557" s="337">
        <v>17.68</v>
      </c>
      <c r="G557" s="337">
        <f>F557*E557</f>
        <v>8.84</v>
      </c>
    </row>
    <row r="558" spans="1:7">
      <c r="A558" s="569">
        <v>88316</v>
      </c>
      <c r="B558" s="791" t="s">
        <v>863</v>
      </c>
      <c r="C558" s="793"/>
      <c r="D558" s="260" t="s">
        <v>491</v>
      </c>
      <c r="E558" s="336">
        <v>1.5</v>
      </c>
      <c r="F558" s="337">
        <v>14.37</v>
      </c>
      <c r="G558" s="337">
        <f>F558*E558</f>
        <v>21.56</v>
      </c>
    </row>
    <row r="559" spans="1:7">
      <c r="A559" s="796" t="s">
        <v>560</v>
      </c>
      <c r="B559" s="796"/>
      <c r="C559" s="796"/>
      <c r="D559" s="796"/>
      <c r="E559" s="797"/>
      <c r="F559" s="796"/>
      <c r="G559" s="352">
        <f>SUM(G557:G558)</f>
        <v>30.4</v>
      </c>
    </row>
    <row r="560" spans="1:7">
      <c r="A560" s="801"/>
      <c r="B560" s="801"/>
      <c r="C560" s="801"/>
      <c r="D560" s="801"/>
      <c r="E560" s="802"/>
      <c r="F560" s="801"/>
      <c r="G560" s="801"/>
    </row>
    <row r="561" spans="1:7">
      <c r="A561" s="573" t="s">
        <v>851</v>
      </c>
      <c r="B561" s="842" t="s">
        <v>561</v>
      </c>
      <c r="C561" s="843"/>
      <c r="D561" s="330" t="s">
        <v>486</v>
      </c>
      <c r="E561" s="258" t="s">
        <v>562</v>
      </c>
      <c r="F561" s="258" t="s">
        <v>558</v>
      </c>
      <c r="G561" s="259" t="s">
        <v>559</v>
      </c>
    </row>
    <row r="562" spans="1:7">
      <c r="A562" s="569" t="s">
        <v>902</v>
      </c>
      <c r="B562" s="844" t="s">
        <v>503</v>
      </c>
      <c r="C562" s="845"/>
      <c r="D562" s="260" t="s">
        <v>486</v>
      </c>
      <c r="E562" s="336">
        <v>1</v>
      </c>
      <c r="F562" s="337">
        <v>147.35</v>
      </c>
      <c r="G562" s="337">
        <f>F562*E562</f>
        <v>147.35</v>
      </c>
    </row>
    <row r="563" spans="1:7">
      <c r="A563" s="569">
        <v>11499</v>
      </c>
      <c r="B563" s="844" t="s">
        <v>506</v>
      </c>
      <c r="C563" s="845"/>
      <c r="D563" s="260" t="s">
        <v>486</v>
      </c>
      <c r="E563" s="336">
        <v>1</v>
      </c>
      <c r="F563" s="337">
        <v>1081.8499999999999</v>
      </c>
      <c r="G563" s="337">
        <f t="shared" ref="G563:G564" si="30">F563*E563</f>
        <v>1081.8499999999999</v>
      </c>
    </row>
    <row r="564" spans="1:7">
      <c r="A564" s="569">
        <v>10502</v>
      </c>
      <c r="B564" s="844" t="s">
        <v>898</v>
      </c>
      <c r="C564" s="845"/>
      <c r="D564" s="260" t="s">
        <v>497</v>
      </c>
      <c r="E564" s="336">
        <v>4.2</v>
      </c>
      <c r="F564" s="337">
        <v>397.18</v>
      </c>
      <c r="G564" s="337">
        <f t="shared" si="30"/>
        <v>1668.16</v>
      </c>
    </row>
    <row r="565" spans="1:7">
      <c r="A565" s="796" t="s">
        <v>563</v>
      </c>
      <c r="B565" s="796"/>
      <c r="C565" s="796"/>
      <c r="D565" s="796"/>
      <c r="E565" s="797"/>
      <c r="F565" s="796"/>
      <c r="G565" s="261">
        <f>SUM(G562:G564)</f>
        <v>2897.36</v>
      </c>
    </row>
    <row r="566" spans="1:7">
      <c r="A566" s="801"/>
      <c r="B566" s="801"/>
      <c r="C566" s="801"/>
      <c r="D566" s="801"/>
      <c r="E566" s="802"/>
      <c r="F566" s="801"/>
      <c r="G566" s="801"/>
    </row>
    <row r="567" spans="1:7">
      <c r="A567" s="847" t="s">
        <v>564</v>
      </c>
      <c r="B567" s="847"/>
      <c r="C567" s="847"/>
      <c r="D567" s="847"/>
      <c r="E567" s="848"/>
      <c r="F567" s="847"/>
      <c r="G567" s="262">
        <f>G565+G559</f>
        <v>2927.76</v>
      </c>
    </row>
    <row r="568" spans="1:7">
      <c r="A568" s="801"/>
      <c r="B568" s="801"/>
      <c r="C568" s="801"/>
      <c r="D568" s="801"/>
      <c r="E568" s="802"/>
      <c r="F568" s="801"/>
      <c r="G568" s="801"/>
    </row>
    <row r="569" spans="1:7">
      <c r="A569" s="840" t="s">
        <v>596</v>
      </c>
      <c r="B569" s="840"/>
      <c r="C569" s="840"/>
      <c r="D569" s="838" t="s">
        <v>556</v>
      </c>
      <c r="E569" s="839"/>
      <c r="F569" s="837"/>
      <c r="G569" s="837"/>
    </row>
    <row r="570" spans="1:7">
      <c r="A570" s="840" t="s">
        <v>1180</v>
      </c>
      <c r="B570" s="840"/>
      <c r="C570" s="840"/>
      <c r="D570" s="840"/>
      <c r="E570" s="841"/>
      <c r="F570" s="840"/>
      <c r="G570" s="840"/>
    </row>
    <row r="571" spans="1:7">
      <c r="A571" s="801"/>
      <c r="B571" s="801"/>
      <c r="C571" s="801"/>
      <c r="D571" s="801"/>
      <c r="E571" s="802"/>
      <c r="F571" s="801"/>
      <c r="G571" s="801"/>
    </row>
    <row r="572" spans="1:7">
      <c r="A572" s="573" t="s">
        <v>851</v>
      </c>
      <c r="B572" s="842" t="s">
        <v>166</v>
      </c>
      <c r="C572" s="843"/>
      <c r="D572" s="330" t="s">
        <v>486</v>
      </c>
      <c r="E572" s="258" t="s">
        <v>557</v>
      </c>
      <c r="F572" s="258" t="s">
        <v>558</v>
      </c>
      <c r="G572" s="259" t="s">
        <v>559</v>
      </c>
    </row>
    <row r="573" spans="1:7">
      <c r="A573" s="569">
        <v>88309</v>
      </c>
      <c r="B573" s="791" t="s">
        <v>1002</v>
      </c>
      <c r="C573" s="793"/>
      <c r="D573" s="260" t="s">
        <v>491</v>
      </c>
      <c r="E573" s="336">
        <v>2.2000000000000002</v>
      </c>
      <c r="F573" s="337">
        <v>17.760000000000002</v>
      </c>
      <c r="G573" s="337">
        <f>E573*F573</f>
        <v>39.07</v>
      </c>
    </row>
    <row r="574" spans="1:7">
      <c r="A574" s="569">
        <v>88316</v>
      </c>
      <c r="B574" s="791" t="s">
        <v>863</v>
      </c>
      <c r="C574" s="793"/>
      <c r="D574" s="260" t="s">
        <v>491</v>
      </c>
      <c r="E574" s="336">
        <v>2.2000000000000002</v>
      </c>
      <c r="F574" s="337">
        <v>14.37</v>
      </c>
      <c r="G574" s="337">
        <f>E574*F574</f>
        <v>31.61</v>
      </c>
    </row>
    <row r="575" spans="1:7">
      <c r="A575" s="569">
        <v>88315</v>
      </c>
      <c r="B575" s="791" t="s">
        <v>886</v>
      </c>
      <c r="C575" s="793"/>
      <c r="D575" s="260" t="s">
        <v>491</v>
      </c>
      <c r="E575" s="336">
        <v>4.5</v>
      </c>
      <c r="F575" s="337">
        <v>17.68</v>
      </c>
      <c r="G575" s="337">
        <f>E575*F575</f>
        <v>79.56</v>
      </c>
    </row>
    <row r="576" spans="1:7">
      <c r="A576" s="569">
        <v>88251</v>
      </c>
      <c r="B576" s="791" t="s">
        <v>1181</v>
      </c>
      <c r="C576" s="793"/>
      <c r="D576" s="260" t="s">
        <v>491</v>
      </c>
      <c r="E576" s="336">
        <v>4.5</v>
      </c>
      <c r="F576" s="337">
        <v>14.43</v>
      </c>
      <c r="G576" s="337">
        <f>E576*F576</f>
        <v>64.94</v>
      </c>
    </row>
    <row r="577" spans="1:7">
      <c r="A577" s="796" t="s">
        <v>560</v>
      </c>
      <c r="B577" s="796"/>
      <c r="C577" s="796"/>
      <c r="D577" s="796"/>
      <c r="E577" s="797"/>
      <c r="F577" s="796"/>
      <c r="G577" s="337">
        <f>SUM(G575:G576)</f>
        <v>144.5</v>
      </c>
    </row>
    <row r="578" spans="1:7">
      <c r="A578" s="801"/>
      <c r="B578" s="801"/>
      <c r="C578" s="801"/>
      <c r="D578" s="801"/>
      <c r="E578" s="802"/>
      <c r="F578" s="801"/>
      <c r="G578" s="801"/>
    </row>
    <row r="579" spans="1:7">
      <c r="A579" s="573" t="s">
        <v>851</v>
      </c>
      <c r="B579" s="842" t="s">
        <v>561</v>
      </c>
      <c r="C579" s="843"/>
      <c r="D579" s="330" t="s">
        <v>486</v>
      </c>
      <c r="E579" s="258" t="s">
        <v>562</v>
      </c>
      <c r="F579" s="258" t="s">
        <v>558</v>
      </c>
      <c r="G579" s="259" t="s">
        <v>559</v>
      </c>
    </row>
    <row r="580" spans="1:7">
      <c r="A580" s="569">
        <v>34391</v>
      </c>
      <c r="B580" s="844" t="s">
        <v>1182</v>
      </c>
      <c r="C580" s="845"/>
      <c r="D580" s="260" t="s">
        <v>497</v>
      </c>
      <c r="E580" s="336">
        <v>1</v>
      </c>
      <c r="F580" s="337">
        <v>532.9</v>
      </c>
      <c r="G580" s="337">
        <f>E580*F580</f>
        <v>532.9</v>
      </c>
    </row>
    <row r="581" spans="1:7">
      <c r="A581" s="569">
        <v>34360</v>
      </c>
      <c r="B581" s="844" t="s">
        <v>1183</v>
      </c>
      <c r="C581" s="845"/>
      <c r="D581" s="260" t="s">
        <v>490</v>
      </c>
      <c r="E581" s="336">
        <v>1</v>
      </c>
      <c r="F581" s="337">
        <v>26.01</v>
      </c>
      <c r="G581" s="337">
        <f>E581*F581</f>
        <v>26.01</v>
      </c>
    </row>
    <row r="582" spans="1:7">
      <c r="A582" s="796" t="s">
        <v>563</v>
      </c>
      <c r="B582" s="796"/>
      <c r="C582" s="796"/>
      <c r="D582" s="796"/>
      <c r="E582" s="797"/>
      <c r="F582" s="796"/>
      <c r="G582" s="261">
        <f>SUM(G580:G581)</f>
        <v>558.91</v>
      </c>
    </row>
    <row r="583" spans="1:7">
      <c r="A583" s="801"/>
      <c r="B583" s="801"/>
      <c r="C583" s="801"/>
      <c r="D583" s="801"/>
      <c r="E583" s="802"/>
      <c r="F583" s="801"/>
      <c r="G583" s="801"/>
    </row>
    <row r="584" spans="1:7">
      <c r="A584" s="847" t="s">
        <v>564</v>
      </c>
      <c r="B584" s="847"/>
      <c r="C584" s="847"/>
      <c r="D584" s="847"/>
      <c r="E584" s="848"/>
      <c r="F584" s="847"/>
      <c r="G584" s="262">
        <f>G577+G582</f>
        <v>703.41</v>
      </c>
    </row>
    <row r="585" spans="1:7">
      <c r="A585" s="606"/>
      <c r="B585" s="602"/>
      <c r="C585" s="602"/>
      <c r="D585" s="603"/>
      <c r="E585" s="603"/>
      <c r="F585" s="603"/>
      <c r="G585" s="604"/>
    </row>
    <row r="586" spans="1:7">
      <c r="A586" s="840" t="s">
        <v>1140</v>
      </c>
      <c r="B586" s="840"/>
      <c r="C586" s="840"/>
      <c r="D586" s="849" t="s">
        <v>556</v>
      </c>
      <c r="E586" s="849"/>
      <c r="F586" s="837"/>
      <c r="G586" s="837"/>
    </row>
    <row r="587" spans="1:7">
      <c r="A587" s="840" t="s">
        <v>1019</v>
      </c>
      <c r="B587" s="840"/>
      <c r="C587" s="840"/>
      <c r="D587" s="840"/>
      <c r="E587" s="841"/>
      <c r="F587" s="840"/>
      <c r="G587" s="840"/>
    </row>
    <row r="588" spans="1:7">
      <c r="A588" s="801"/>
      <c r="B588" s="801"/>
      <c r="C588" s="801"/>
      <c r="D588" s="801"/>
      <c r="E588" s="802"/>
      <c r="F588" s="801"/>
      <c r="G588" s="801"/>
    </row>
    <row r="589" spans="1:7">
      <c r="A589" s="574" t="s">
        <v>851</v>
      </c>
      <c r="B589" s="863" t="s">
        <v>166</v>
      </c>
      <c r="C589" s="863"/>
      <c r="D589" s="330" t="s">
        <v>486</v>
      </c>
      <c r="E589" s="258" t="s">
        <v>557</v>
      </c>
      <c r="F589" s="258" t="s">
        <v>558</v>
      </c>
      <c r="G589" s="259" t="s">
        <v>559</v>
      </c>
    </row>
    <row r="590" spans="1:7">
      <c r="A590" s="569">
        <v>88316</v>
      </c>
      <c r="B590" s="801" t="s">
        <v>863</v>
      </c>
      <c r="C590" s="801"/>
      <c r="D590" s="260" t="s">
        <v>491</v>
      </c>
      <c r="E590" s="336">
        <v>0.9</v>
      </c>
      <c r="F590" s="337">
        <v>14.37</v>
      </c>
      <c r="G590" s="337">
        <f>E590*F590</f>
        <v>12.93</v>
      </c>
    </row>
    <row r="591" spans="1:7">
      <c r="A591" s="569">
        <v>88315</v>
      </c>
      <c r="B591" s="801" t="s">
        <v>886</v>
      </c>
      <c r="C591" s="801"/>
      <c r="D591" s="260" t="s">
        <v>491</v>
      </c>
      <c r="E591" s="336">
        <v>0.25</v>
      </c>
      <c r="F591" s="337">
        <v>17.68</v>
      </c>
      <c r="G591" s="337">
        <f>E591*F591</f>
        <v>4.42</v>
      </c>
    </row>
    <row r="592" spans="1:7">
      <c r="A592" s="796" t="s">
        <v>560</v>
      </c>
      <c r="B592" s="796"/>
      <c r="C592" s="796"/>
      <c r="D592" s="796"/>
      <c r="E592" s="797"/>
      <c r="F592" s="796"/>
      <c r="G592" s="261">
        <f>SUM(G590:G591)</f>
        <v>17.350000000000001</v>
      </c>
    </row>
    <row r="593" spans="1:7">
      <c r="A593" s="801"/>
      <c r="B593" s="801"/>
      <c r="C593" s="801"/>
      <c r="D593" s="801"/>
      <c r="E593" s="802"/>
      <c r="F593" s="801"/>
      <c r="G593" s="801"/>
    </row>
    <row r="594" spans="1:7">
      <c r="A594" s="574" t="s">
        <v>851</v>
      </c>
      <c r="B594" s="863" t="s">
        <v>561</v>
      </c>
      <c r="C594" s="863"/>
      <c r="D594" s="330" t="s">
        <v>486</v>
      </c>
      <c r="E594" s="258" t="s">
        <v>562</v>
      </c>
      <c r="F594" s="258" t="s">
        <v>558</v>
      </c>
      <c r="G594" s="259" t="s">
        <v>559</v>
      </c>
    </row>
    <row r="595" spans="1:7">
      <c r="A595" s="354" t="s">
        <v>902</v>
      </c>
      <c r="B595" s="864" t="s">
        <v>696</v>
      </c>
      <c r="C595" s="864"/>
      <c r="D595" s="260" t="s">
        <v>490</v>
      </c>
      <c r="E595" s="336">
        <v>0.25</v>
      </c>
      <c r="F595" s="337">
        <v>0.8</v>
      </c>
      <c r="G595" s="337">
        <f>E595*F595</f>
        <v>0.2</v>
      </c>
    </row>
    <row r="596" spans="1:7">
      <c r="A596" s="354" t="s">
        <v>902</v>
      </c>
      <c r="B596" s="864" t="s">
        <v>697</v>
      </c>
      <c r="C596" s="864"/>
      <c r="D596" s="260" t="s">
        <v>492</v>
      </c>
      <c r="E596" s="336">
        <v>1.05</v>
      </c>
      <c r="F596" s="382">
        <v>82.4</v>
      </c>
      <c r="G596" s="337">
        <f>E596*F596</f>
        <v>86.52</v>
      </c>
    </row>
    <row r="597" spans="1:7">
      <c r="A597" s="796" t="s">
        <v>563</v>
      </c>
      <c r="B597" s="796"/>
      <c r="C597" s="796"/>
      <c r="D597" s="796"/>
      <c r="E597" s="797"/>
      <c r="F597" s="796"/>
      <c r="G597" s="261">
        <f>SUM(G595:G596)</f>
        <v>86.72</v>
      </c>
    </row>
    <row r="598" spans="1:7">
      <c r="A598" s="801"/>
      <c r="B598" s="801"/>
      <c r="C598" s="801"/>
      <c r="D598" s="801"/>
      <c r="E598" s="802"/>
      <c r="F598" s="801"/>
      <c r="G598" s="801"/>
    </row>
    <row r="599" spans="1:7">
      <c r="A599" s="847" t="s">
        <v>564</v>
      </c>
      <c r="B599" s="847"/>
      <c r="C599" s="847"/>
      <c r="D599" s="847"/>
      <c r="E599" s="848"/>
      <c r="F599" s="847"/>
      <c r="G599" s="262">
        <f>G592+G597</f>
        <v>104.07</v>
      </c>
    </row>
    <row r="600" spans="1:7">
      <c r="A600" s="801"/>
      <c r="B600" s="801"/>
      <c r="C600" s="801"/>
      <c r="D600" s="801"/>
      <c r="E600" s="802"/>
      <c r="F600" s="801"/>
      <c r="G600" s="801"/>
    </row>
    <row r="601" spans="1:7">
      <c r="A601" s="807" t="s">
        <v>2489</v>
      </c>
      <c r="B601" s="807"/>
      <c r="C601" s="807"/>
      <c r="D601" s="816" t="s">
        <v>1204</v>
      </c>
      <c r="E601" s="817"/>
      <c r="F601" s="790"/>
      <c r="G601" s="790"/>
    </row>
    <row r="602" spans="1:7">
      <c r="A602" s="807" t="s">
        <v>2488</v>
      </c>
      <c r="B602" s="807"/>
      <c r="C602" s="807"/>
      <c r="D602" s="807"/>
      <c r="E602" s="808"/>
      <c r="F602" s="807"/>
      <c r="G602" s="807"/>
    </row>
    <row r="603" spans="1:7">
      <c r="A603" s="801"/>
      <c r="B603" s="801"/>
      <c r="C603" s="801"/>
      <c r="D603" s="801"/>
      <c r="E603" s="802"/>
      <c r="F603" s="801"/>
      <c r="G603" s="801"/>
    </row>
    <row r="604" spans="1:7">
      <c r="A604" s="396" t="s">
        <v>851</v>
      </c>
      <c r="B604" s="579" t="s">
        <v>166</v>
      </c>
      <c r="C604" s="397"/>
      <c r="D604" s="258" t="s">
        <v>486</v>
      </c>
      <c r="E604" s="258" t="s">
        <v>557</v>
      </c>
      <c r="F604" s="258" t="s">
        <v>558</v>
      </c>
      <c r="G604" s="259" t="s">
        <v>559</v>
      </c>
    </row>
    <row r="605" spans="1:7">
      <c r="A605" s="545">
        <v>88264</v>
      </c>
      <c r="B605" s="794" t="s">
        <v>1255</v>
      </c>
      <c r="C605" s="794"/>
      <c r="D605" s="260" t="s">
        <v>491</v>
      </c>
      <c r="E605" s="336">
        <v>2</v>
      </c>
      <c r="F605" s="337">
        <v>18.38</v>
      </c>
      <c r="G605" s="337">
        <f>E605*F605</f>
        <v>36.76</v>
      </c>
    </row>
    <row r="606" spans="1:7">
      <c r="A606" s="545">
        <v>88247</v>
      </c>
      <c r="B606" s="794" t="s">
        <v>1282</v>
      </c>
      <c r="C606" s="794"/>
      <c r="D606" s="260" t="s">
        <v>491</v>
      </c>
      <c r="E606" s="336">
        <v>2</v>
      </c>
      <c r="F606" s="337">
        <v>14.33</v>
      </c>
      <c r="G606" s="337">
        <f>E606*F606</f>
        <v>28.66</v>
      </c>
    </row>
    <row r="607" spans="1:7">
      <c r="A607" s="779" t="s">
        <v>560</v>
      </c>
      <c r="B607" s="780"/>
      <c r="C607" s="780"/>
      <c r="D607" s="780"/>
      <c r="E607" s="780"/>
      <c r="F607" s="781"/>
      <c r="G607" s="261">
        <f>SUM(G605:G606)</f>
        <v>65.42</v>
      </c>
    </row>
    <row r="608" spans="1:7">
      <c r="A608" s="580"/>
      <c r="B608" s="398"/>
      <c r="C608" s="398"/>
      <c r="D608" s="398"/>
      <c r="E608" s="395"/>
      <c r="F608" s="398"/>
      <c r="G608" s="581"/>
    </row>
    <row r="609" spans="1:7">
      <c r="A609" s="579" t="s">
        <v>851</v>
      </c>
      <c r="B609" s="399" t="s">
        <v>561</v>
      </c>
      <c r="C609" s="397"/>
      <c r="D609" s="258" t="s">
        <v>486</v>
      </c>
      <c r="E609" s="258" t="s">
        <v>562</v>
      </c>
      <c r="F609" s="258" t="s">
        <v>558</v>
      </c>
      <c r="G609" s="259" t="s">
        <v>559</v>
      </c>
    </row>
    <row r="610" spans="1:7">
      <c r="A610" s="557">
        <v>2391</v>
      </c>
      <c r="B610" s="826" t="s">
        <v>2487</v>
      </c>
      <c r="C610" s="818"/>
      <c r="D610" s="547" t="s">
        <v>492</v>
      </c>
      <c r="E610" s="336">
        <v>1</v>
      </c>
      <c r="F610" s="337">
        <v>369.9</v>
      </c>
      <c r="G610" s="337">
        <f>E610*F610</f>
        <v>369.9</v>
      </c>
    </row>
    <row r="611" spans="1:7">
      <c r="A611" s="796" t="s">
        <v>563</v>
      </c>
      <c r="B611" s="796"/>
      <c r="C611" s="796"/>
      <c r="D611" s="796"/>
      <c r="E611" s="797"/>
      <c r="F611" s="796"/>
      <c r="G611" s="261">
        <f>SUM(G610:G610)</f>
        <v>369.9</v>
      </c>
    </row>
    <row r="612" spans="1:7">
      <c r="A612" s="601"/>
      <c r="B612" s="602"/>
      <c r="C612" s="602"/>
      <c r="D612" s="603"/>
      <c r="E612" s="603"/>
      <c r="F612" s="603"/>
      <c r="G612" s="604"/>
    </row>
    <row r="613" spans="1:7">
      <c r="A613" s="803" t="s">
        <v>564</v>
      </c>
      <c r="B613" s="803"/>
      <c r="C613" s="803"/>
      <c r="D613" s="803"/>
      <c r="E613" s="804"/>
      <c r="F613" s="803"/>
      <c r="G613" s="347">
        <f>SUM(G611,G607)</f>
        <v>435.32</v>
      </c>
    </row>
    <row r="614" spans="1:7">
      <c r="A614" s="606"/>
      <c r="B614" s="602"/>
      <c r="C614" s="602"/>
      <c r="D614" s="603"/>
      <c r="E614" s="603"/>
      <c r="F614" s="603"/>
      <c r="G614" s="604"/>
    </row>
    <row r="615" spans="1:7">
      <c r="A615" s="807" t="s">
        <v>2494</v>
      </c>
      <c r="B615" s="807"/>
      <c r="C615" s="807"/>
      <c r="D615" s="816" t="s">
        <v>2493</v>
      </c>
      <c r="E615" s="817"/>
      <c r="F615" s="790"/>
      <c r="G615" s="790"/>
    </row>
    <row r="616" spans="1:7">
      <c r="A616" s="807" t="s">
        <v>2492</v>
      </c>
      <c r="B616" s="807"/>
      <c r="C616" s="807"/>
      <c r="D616" s="807"/>
      <c r="E616" s="808"/>
      <c r="F616" s="807"/>
      <c r="G616" s="807"/>
    </row>
    <row r="617" spans="1:7">
      <c r="A617" s="801"/>
      <c r="B617" s="801"/>
      <c r="C617" s="801"/>
      <c r="D617" s="801"/>
      <c r="E617" s="802"/>
      <c r="F617" s="801"/>
      <c r="G617" s="801"/>
    </row>
    <row r="618" spans="1:7">
      <c r="A618" s="396" t="s">
        <v>851</v>
      </c>
      <c r="B618" s="579" t="s">
        <v>166</v>
      </c>
      <c r="C618" s="397"/>
      <c r="D618" s="258" t="s">
        <v>486</v>
      </c>
      <c r="E618" s="258" t="s">
        <v>557</v>
      </c>
      <c r="F618" s="258" t="s">
        <v>558</v>
      </c>
      <c r="G618" s="259" t="s">
        <v>559</v>
      </c>
    </row>
    <row r="619" spans="1:7">
      <c r="A619" s="545">
        <v>88264</v>
      </c>
      <c r="B619" s="794" t="s">
        <v>1255</v>
      </c>
      <c r="C619" s="794"/>
      <c r="D619" s="260" t="s">
        <v>491</v>
      </c>
      <c r="E619" s="336">
        <v>2</v>
      </c>
      <c r="F619" s="337">
        <v>18.38</v>
      </c>
      <c r="G619" s="337">
        <f>E619*F619</f>
        <v>36.76</v>
      </c>
    </row>
    <row r="620" spans="1:7">
      <c r="A620" s="545">
        <v>88247</v>
      </c>
      <c r="B620" s="794" t="s">
        <v>1282</v>
      </c>
      <c r="C620" s="794"/>
      <c r="D620" s="260" t="s">
        <v>491</v>
      </c>
      <c r="E620" s="336">
        <v>2</v>
      </c>
      <c r="F620" s="337">
        <v>14.33</v>
      </c>
      <c r="G620" s="337">
        <f>E620*F620</f>
        <v>28.66</v>
      </c>
    </row>
    <row r="621" spans="1:7">
      <c r="A621" s="779" t="s">
        <v>560</v>
      </c>
      <c r="B621" s="780"/>
      <c r="C621" s="780"/>
      <c r="D621" s="780"/>
      <c r="E621" s="780"/>
      <c r="F621" s="781"/>
      <c r="G621" s="261">
        <f>SUM(G619:G620)</f>
        <v>65.42</v>
      </c>
    </row>
    <row r="622" spans="1:7">
      <c r="A622" s="580"/>
      <c r="B622" s="398"/>
      <c r="C622" s="398"/>
      <c r="D622" s="398"/>
      <c r="E622" s="395"/>
      <c r="F622" s="398"/>
      <c r="G622" s="581"/>
    </row>
    <row r="623" spans="1:7">
      <c r="A623" s="579" t="s">
        <v>851</v>
      </c>
      <c r="B623" s="399" t="s">
        <v>561</v>
      </c>
      <c r="C623" s="397"/>
      <c r="D623" s="258" t="s">
        <v>486</v>
      </c>
      <c r="E623" s="258" t="s">
        <v>562</v>
      </c>
      <c r="F623" s="258" t="s">
        <v>558</v>
      </c>
      <c r="G623" s="259" t="s">
        <v>559</v>
      </c>
    </row>
    <row r="624" spans="1:7">
      <c r="A624" s="557">
        <v>2391</v>
      </c>
      <c r="B624" s="795" t="s">
        <v>2491</v>
      </c>
      <c r="C624" s="794"/>
      <c r="D624" s="546" t="s">
        <v>492</v>
      </c>
      <c r="E624" s="336">
        <v>1</v>
      </c>
      <c r="F624" s="337">
        <v>778.05</v>
      </c>
      <c r="G624" s="337">
        <f>E624*F624</f>
        <v>778.05</v>
      </c>
    </row>
    <row r="625" spans="1:7">
      <c r="A625" s="796" t="s">
        <v>563</v>
      </c>
      <c r="B625" s="796"/>
      <c r="C625" s="796"/>
      <c r="D625" s="796"/>
      <c r="E625" s="797"/>
      <c r="F625" s="796"/>
      <c r="G625" s="261">
        <f>SUM(G624:G624)</f>
        <v>778.05</v>
      </c>
    </row>
    <row r="626" spans="1:7">
      <c r="A626" s="601"/>
      <c r="B626" s="602"/>
      <c r="C626" s="602"/>
      <c r="D626" s="603"/>
      <c r="E626" s="603"/>
      <c r="F626" s="603"/>
      <c r="G626" s="604"/>
    </row>
    <row r="627" spans="1:7">
      <c r="A627" s="803" t="s">
        <v>564</v>
      </c>
      <c r="B627" s="803"/>
      <c r="C627" s="803"/>
      <c r="D627" s="803"/>
      <c r="E627" s="804"/>
      <c r="F627" s="803"/>
      <c r="G627" s="347">
        <f>SUM(G625,G621)</f>
        <v>843.47</v>
      </c>
    </row>
    <row r="628" spans="1:7">
      <c r="A628" s="601"/>
      <c r="B628" s="602"/>
      <c r="C628" s="602"/>
      <c r="D628" s="603"/>
      <c r="E628" s="603"/>
      <c r="F628" s="603"/>
      <c r="G628" s="604"/>
    </row>
    <row r="629" spans="1:7">
      <c r="A629" s="840" t="s">
        <v>1142</v>
      </c>
      <c r="B629" s="840"/>
      <c r="C629" s="840"/>
      <c r="D629" s="849" t="s">
        <v>556</v>
      </c>
      <c r="E629" s="849"/>
      <c r="F629" s="837"/>
      <c r="G629" s="837"/>
    </row>
    <row r="630" spans="1:7">
      <c r="A630" s="840" t="s">
        <v>698</v>
      </c>
      <c r="B630" s="840"/>
      <c r="C630" s="840"/>
      <c r="D630" s="840"/>
      <c r="E630" s="841"/>
      <c r="F630" s="840"/>
      <c r="G630" s="840"/>
    </row>
    <row r="631" spans="1:7">
      <c r="A631" s="801"/>
      <c r="B631" s="801"/>
      <c r="C631" s="801"/>
      <c r="D631" s="801"/>
      <c r="E631" s="802"/>
      <c r="F631" s="801"/>
      <c r="G631" s="801"/>
    </row>
    <row r="632" spans="1:7">
      <c r="A632" s="574" t="s">
        <v>851</v>
      </c>
      <c r="B632" s="824" t="s">
        <v>166</v>
      </c>
      <c r="C632" s="824"/>
      <c r="D632" s="258" t="s">
        <v>486</v>
      </c>
      <c r="E632" s="258" t="s">
        <v>557</v>
      </c>
      <c r="F632" s="258" t="s">
        <v>558</v>
      </c>
      <c r="G632" s="259" t="s">
        <v>559</v>
      </c>
    </row>
    <row r="633" spans="1:7">
      <c r="A633" s="569">
        <v>88316</v>
      </c>
      <c r="B633" s="801" t="s">
        <v>863</v>
      </c>
      <c r="C633" s="801"/>
      <c r="D633" s="260" t="s">
        <v>491</v>
      </c>
      <c r="E633" s="336">
        <v>0.9</v>
      </c>
      <c r="F633" s="337">
        <v>14.37</v>
      </c>
      <c r="G633" s="337">
        <f>E633*F633</f>
        <v>12.93</v>
      </c>
    </row>
    <row r="634" spans="1:7">
      <c r="A634" s="569">
        <v>88315</v>
      </c>
      <c r="B634" s="801" t="s">
        <v>886</v>
      </c>
      <c r="C634" s="801"/>
      <c r="D634" s="260" t="s">
        <v>491</v>
      </c>
      <c r="E634" s="336">
        <v>0.25</v>
      </c>
      <c r="F634" s="337">
        <v>17.68</v>
      </c>
      <c r="G634" s="337">
        <f>E634*F634</f>
        <v>4.42</v>
      </c>
    </row>
    <row r="635" spans="1:7">
      <c r="A635" s="796" t="s">
        <v>560</v>
      </c>
      <c r="B635" s="796"/>
      <c r="C635" s="796"/>
      <c r="D635" s="796"/>
      <c r="E635" s="797"/>
      <c r="F635" s="796"/>
      <c r="G635" s="261">
        <f>SUM(G633:G634)</f>
        <v>17.350000000000001</v>
      </c>
    </row>
    <row r="636" spans="1:7">
      <c r="A636" s="801"/>
      <c r="B636" s="801"/>
      <c r="C636" s="801"/>
      <c r="D636" s="801"/>
      <c r="E636" s="802"/>
      <c r="F636" s="801"/>
      <c r="G636" s="801"/>
    </row>
    <row r="637" spans="1:7">
      <c r="A637" s="578" t="s">
        <v>851</v>
      </c>
      <c r="B637" s="863" t="s">
        <v>561</v>
      </c>
      <c r="C637" s="863"/>
      <c r="D637" s="258" t="s">
        <v>486</v>
      </c>
      <c r="E637" s="258" t="s">
        <v>562</v>
      </c>
      <c r="F637" s="258" t="s">
        <v>558</v>
      </c>
      <c r="G637" s="259" t="s">
        <v>559</v>
      </c>
    </row>
    <row r="638" spans="1:7">
      <c r="A638" s="354" t="s">
        <v>902</v>
      </c>
      <c r="B638" s="864" t="s">
        <v>699</v>
      </c>
      <c r="C638" s="864"/>
      <c r="D638" s="260" t="s">
        <v>490</v>
      </c>
      <c r="E638" s="336">
        <v>0.25</v>
      </c>
      <c r="F638" s="337">
        <v>1.2</v>
      </c>
      <c r="G638" s="337">
        <f>E638*F638</f>
        <v>0.3</v>
      </c>
    </row>
    <row r="639" spans="1:7">
      <c r="A639" s="354" t="s">
        <v>902</v>
      </c>
      <c r="B639" s="864" t="s">
        <v>700</v>
      </c>
      <c r="C639" s="864"/>
      <c r="D639" s="260" t="s">
        <v>497</v>
      </c>
      <c r="E639" s="336">
        <v>1.05</v>
      </c>
      <c r="F639" s="337">
        <v>388</v>
      </c>
      <c r="G639" s="337">
        <f>E639*F639</f>
        <v>407.4</v>
      </c>
    </row>
    <row r="640" spans="1:7">
      <c r="A640" s="796" t="s">
        <v>563</v>
      </c>
      <c r="B640" s="796"/>
      <c r="C640" s="796"/>
      <c r="D640" s="796"/>
      <c r="E640" s="797"/>
      <c r="F640" s="796"/>
      <c r="G640" s="261">
        <f>SUM(G638:G639)</f>
        <v>407.7</v>
      </c>
    </row>
    <row r="641" spans="1:7">
      <c r="A641" s="801"/>
      <c r="B641" s="801"/>
      <c r="C641" s="801"/>
      <c r="D641" s="801"/>
      <c r="E641" s="802"/>
      <c r="F641" s="801"/>
      <c r="G641" s="801"/>
    </row>
    <row r="642" spans="1:7">
      <c r="A642" s="847" t="s">
        <v>564</v>
      </c>
      <c r="B642" s="847"/>
      <c r="C642" s="847"/>
      <c r="D642" s="847"/>
      <c r="E642" s="848"/>
      <c r="F642" s="847"/>
      <c r="G642" s="262">
        <f>G635+G640</f>
        <v>425.05</v>
      </c>
    </row>
    <row r="643" spans="1:7">
      <c r="A643" s="821"/>
      <c r="B643" s="822"/>
      <c r="C643" s="822"/>
      <c r="D643" s="822"/>
      <c r="E643" s="822"/>
      <c r="F643" s="822"/>
      <c r="G643" s="823"/>
    </row>
    <row r="644" spans="1:7">
      <c r="A644" s="840" t="s">
        <v>1144</v>
      </c>
      <c r="B644" s="840"/>
      <c r="C644" s="840"/>
      <c r="D644" s="849" t="s">
        <v>556</v>
      </c>
      <c r="E644" s="849"/>
      <c r="F644" s="837"/>
      <c r="G644" s="837"/>
    </row>
    <row r="645" spans="1:7">
      <c r="A645" s="840" t="s">
        <v>828</v>
      </c>
      <c r="B645" s="840"/>
      <c r="C645" s="840"/>
      <c r="D645" s="840"/>
      <c r="E645" s="841"/>
      <c r="F645" s="840"/>
      <c r="G645" s="840"/>
    </row>
    <row r="646" spans="1:7">
      <c r="A646" s="801"/>
      <c r="B646" s="801"/>
      <c r="C646" s="801"/>
      <c r="D646" s="801"/>
      <c r="E646" s="802"/>
      <c r="F646" s="801"/>
      <c r="G646" s="801"/>
    </row>
    <row r="647" spans="1:7">
      <c r="A647" s="574" t="s">
        <v>851</v>
      </c>
      <c r="B647" s="824" t="s">
        <v>166</v>
      </c>
      <c r="C647" s="824"/>
      <c r="D647" s="258" t="s">
        <v>486</v>
      </c>
      <c r="E647" s="258" t="s">
        <v>557</v>
      </c>
      <c r="F647" s="258" t="s">
        <v>558</v>
      </c>
      <c r="G647" s="259" t="s">
        <v>559</v>
      </c>
    </row>
    <row r="648" spans="1:7">
      <c r="A648" s="569">
        <v>4750</v>
      </c>
      <c r="B648" s="801" t="s">
        <v>498</v>
      </c>
      <c r="C648" s="801"/>
      <c r="D648" s="260" t="s">
        <v>491</v>
      </c>
      <c r="E648" s="336">
        <v>1.5</v>
      </c>
      <c r="F648" s="337">
        <v>12.79</v>
      </c>
      <c r="G648" s="337">
        <f>E648*F648</f>
        <v>19.190000000000001</v>
      </c>
    </row>
    <row r="649" spans="1:7">
      <c r="A649" s="569">
        <v>6111</v>
      </c>
      <c r="B649" s="801" t="s">
        <v>852</v>
      </c>
      <c r="C649" s="801"/>
      <c r="D649" s="260" t="s">
        <v>491</v>
      </c>
      <c r="E649" s="336">
        <v>1.5</v>
      </c>
      <c r="F649" s="337">
        <v>9.51</v>
      </c>
      <c r="G649" s="337">
        <f>E649*F649</f>
        <v>14.27</v>
      </c>
    </row>
    <row r="650" spans="1:7">
      <c r="A650" s="796" t="s">
        <v>560</v>
      </c>
      <c r="B650" s="796"/>
      <c r="C650" s="796"/>
      <c r="D650" s="796"/>
      <c r="E650" s="797"/>
      <c r="F650" s="796"/>
      <c r="G650" s="261">
        <f>SUM(G648:G649)</f>
        <v>33.46</v>
      </c>
    </row>
    <row r="651" spans="1:7">
      <c r="A651" s="801"/>
      <c r="B651" s="801"/>
      <c r="C651" s="801"/>
      <c r="D651" s="801"/>
      <c r="E651" s="802"/>
      <c r="F651" s="801"/>
      <c r="G651" s="801"/>
    </row>
    <row r="652" spans="1:7">
      <c r="A652" s="574" t="s">
        <v>851</v>
      </c>
      <c r="B652" s="850" t="s">
        <v>561</v>
      </c>
      <c r="C652" s="850"/>
      <c r="D652" s="258" t="s">
        <v>486</v>
      </c>
      <c r="E652" s="258" t="s">
        <v>562</v>
      </c>
      <c r="F652" s="258" t="s">
        <v>558</v>
      </c>
      <c r="G652" s="259" t="s">
        <v>559</v>
      </c>
    </row>
    <row r="653" spans="1:7">
      <c r="A653" s="575" t="s">
        <v>902</v>
      </c>
      <c r="B653" s="801" t="s">
        <v>1375</v>
      </c>
      <c r="C653" s="801"/>
      <c r="D653" s="260" t="s">
        <v>490</v>
      </c>
      <c r="E653" s="336">
        <v>68</v>
      </c>
      <c r="F653" s="337">
        <v>1.1499999999999999</v>
      </c>
      <c r="G653" s="337">
        <f>E653*F653</f>
        <v>78.2</v>
      </c>
    </row>
    <row r="654" spans="1:7">
      <c r="A654" s="569">
        <v>10511</v>
      </c>
      <c r="B654" s="801" t="s">
        <v>827</v>
      </c>
      <c r="C654" s="801"/>
      <c r="D654" s="260" t="s">
        <v>490</v>
      </c>
      <c r="E654" s="336">
        <v>23</v>
      </c>
      <c r="F654" s="337">
        <v>24.95</v>
      </c>
      <c r="G654" s="337">
        <f>E654*F654</f>
        <v>573.85</v>
      </c>
    </row>
    <row r="655" spans="1:7">
      <c r="A655" s="569">
        <v>1106</v>
      </c>
      <c r="B655" s="801" t="s">
        <v>893</v>
      </c>
      <c r="C655" s="801"/>
      <c r="D655" s="260" t="s">
        <v>490</v>
      </c>
      <c r="E655" s="336">
        <v>34</v>
      </c>
      <c r="F655" s="337">
        <v>0.6</v>
      </c>
      <c r="G655" s="337">
        <f>E655*F655</f>
        <v>20.399999999999999</v>
      </c>
    </row>
    <row r="656" spans="1:7">
      <c r="A656" s="796" t="s">
        <v>563</v>
      </c>
      <c r="B656" s="796"/>
      <c r="C656" s="796"/>
      <c r="D656" s="796"/>
      <c r="E656" s="797"/>
      <c r="F656" s="796"/>
      <c r="G656" s="261">
        <f>SUM(G653:G655)</f>
        <v>672.45</v>
      </c>
    </row>
    <row r="657" spans="1:7">
      <c r="A657" s="801"/>
      <c r="B657" s="801"/>
      <c r="C657" s="801"/>
      <c r="D657" s="801"/>
      <c r="E657" s="802"/>
      <c r="F657" s="801"/>
      <c r="G657" s="801"/>
    </row>
    <row r="658" spans="1:7">
      <c r="A658" s="847" t="s">
        <v>564</v>
      </c>
      <c r="B658" s="847"/>
      <c r="C658" s="847"/>
      <c r="D658" s="847"/>
      <c r="E658" s="848"/>
      <c r="F658" s="847"/>
      <c r="G658" s="262">
        <f>G650+G656</f>
        <v>705.91</v>
      </c>
    </row>
    <row r="659" spans="1:7">
      <c r="A659" s="606"/>
      <c r="B659" s="602"/>
      <c r="C659" s="602"/>
      <c r="D659" s="603"/>
      <c r="E659" s="603"/>
      <c r="F659" s="603"/>
      <c r="G659" s="604"/>
    </row>
    <row r="660" spans="1:7">
      <c r="A660" s="809" t="s">
        <v>1145</v>
      </c>
      <c r="B660" s="809"/>
      <c r="C660" s="809"/>
      <c r="D660" s="810" t="s">
        <v>1001</v>
      </c>
      <c r="E660" s="811"/>
      <c r="F660" s="812"/>
      <c r="G660" s="812"/>
    </row>
    <row r="661" spans="1:7">
      <c r="A661" s="809" t="s">
        <v>844</v>
      </c>
      <c r="B661" s="809"/>
      <c r="C661" s="809"/>
      <c r="D661" s="809"/>
      <c r="E661" s="809"/>
      <c r="F661" s="809"/>
      <c r="G661" s="809"/>
    </row>
    <row r="662" spans="1:7" ht="4.5" customHeight="1">
      <c r="A662" s="801"/>
      <c r="B662" s="801"/>
      <c r="C662" s="801"/>
      <c r="D662" s="801"/>
      <c r="E662" s="801"/>
      <c r="F662" s="801"/>
      <c r="G662" s="801"/>
    </row>
    <row r="663" spans="1:7">
      <c r="A663" s="574" t="s">
        <v>851</v>
      </c>
      <c r="B663" s="824" t="s">
        <v>166</v>
      </c>
      <c r="C663" s="824"/>
      <c r="D663" s="258" t="s">
        <v>486</v>
      </c>
      <c r="E663" s="258" t="s">
        <v>557</v>
      </c>
      <c r="F663" s="258" t="s">
        <v>558</v>
      </c>
      <c r="G663" s="259" t="s">
        <v>559</v>
      </c>
    </row>
    <row r="664" spans="1:7">
      <c r="A664" s="569">
        <v>4093</v>
      </c>
      <c r="B664" s="801" t="s">
        <v>998</v>
      </c>
      <c r="C664" s="801"/>
      <c r="D664" s="260" t="s">
        <v>491</v>
      </c>
      <c r="E664" s="336">
        <v>1.7451999999999999E-2</v>
      </c>
      <c r="F664" s="337">
        <v>10.16</v>
      </c>
      <c r="G664" s="337">
        <f>E664*F664</f>
        <v>0.18</v>
      </c>
    </row>
    <row r="665" spans="1:7">
      <c r="A665" s="569">
        <v>4239</v>
      </c>
      <c r="B665" s="851" t="s">
        <v>1000</v>
      </c>
      <c r="C665" s="851"/>
      <c r="D665" s="260" t="s">
        <v>491</v>
      </c>
      <c r="E665" s="336">
        <v>8.7449999999999993E-3</v>
      </c>
      <c r="F665" s="337">
        <v>14.08</v>
      </c>
      <c r="G665" s="337">
        <f>E665*F665</f>
        <v>0.12</v>
      </c>
    </row>
    <row r="666" spans="1:7">
      <c r="A666" s="569">
        <v>4238</v>
      </c>
      <c r="B666" s="723" t="s">
        <v>999</v>
      </c>
      <c r="C666" s="723"/>
      <c r="D666" s="260" t="s">
        <v>491</v>
      </c>
      <c r="E666" s="336">
        <v>8.7449999999999993E-3</v>
      </c>
      <c r="F666" s="337">
        <v>9.42</v>
      </c>
      <c r="G666" s="337">
        <f>E666*F666</f>
        <v>0.08</v>
      </c>
    </row>
    <row r="667" spans="1:7">
      <c r="A667" s="569">
        <v>4237</v>
      </c>
      <c r="B667" s="723" t="s">
        <v>854</v>
      </c>
      <c r="C667" s="723"/>
      <c r="D667" s="260" t="s">
        <v>491</v>
      </c>
      <c r="E667" s="336">
        <v>8.7639999999999992E-3</v>
      </c>
      <c r="F667" s="337">
        <v>9.49</v>
      </c>
      <c r="G667" s="337">
        <f>E667*F667</f>
        <v>0.08</v>
      </c>
    </row>
    <row r="668" spans="1:7">
      <c r="A668" s="796" t="s">
        <v>560</v>
      </c>
      <c r="B668" s="796"/>
      <c r="C668" s="796"/>
      <c r="D668" s="796"/>
      <c r="E668" s="796"/>
      <c r="F668" s="796"/>
      <c r="G668" s="261">
        <f>SUM(G664:G665)</f>
        <v>0.3</v>
      </c>
    </row>
    <row r="669" spans="1:7" ht="5.25" customHeight="1">
      <c r="A669" s="801"/>
      <c r="B669" s="801"/>
      <c r="C669" s="801"/>
      <c r="D669" s="801"/>
      <c r="E669" s="801"/>
      <c r="F669" s="801"/>
      <c r="G669" s="801"/>
    </row>
    <row r="670" spans="1:7">
      <c r="A670" s="574" t="s">
        <v>851</v>
      </c>
      <c r="B670" s="824" t="s">
        <v>569</v>
      </c>
      <c r="C670" s="824"/>
      <c r="D670" s="258" t="s">
        <v>486</v>
      </c>
      <c r="E670" s="258" t="s">
        <v>557</v>
      </c>
      <c r="F670" s="582" t="s">
        <v>558</v>
      </c>
      <c r="G670" s="259" t="s">
        <v>559</v>
      </c>
    </row>
    <row r="671" spans="1:7">
      <c r="A671" s="371">
        <v>37747</v>
      </c>
      <c r="B671" s="801" t="s">
        <v>993</v>
      </c>
      <c r="C671" s="801"/>
      <c r="D671" s="363" t="s">
        <v>486</v>
      </c>
      <c r="E671" s="336">
        <v>1.9999999999999999E-6</v>
      </c>
      <c r="F671" s="337">
        <v>316587.99</v>
      </c>
      <c r="G671" s="337">
        <f t="shared" ref="G671:G677" si="31">E671*F671</f>
        <v>0.63</v>
      </c>
    </row>
    <row r="672" spans="1:7">
      <c r="A672" s="569">
        <v>43488</v>
      </c>
      <c r="B672" s="801" t="s">
        <v>994</v>
      </c>
      <c r="C672" s="801"/>
      <c r="D672" s="260" t="s">
        <v>491</v>
      </c>
      <c r="E672" s="336">
        <v>4.3478000000000003E-2</v>
      </c>
      <c r="F672" s="337">
        <v>0.66</v>
      </c>
      <c r="G672" s="337">
        <f t="shared" si="31"/>
        <v>0.03</v>
      </c>
    </row>
    <row r="673" spans="1:7">
      <c r="A673" s="569">
        <v>43491</v>
      </c>
      <c r="B673" s="801" t="s">
        <v>857</v>
      </c>
      <c r="C673" s="801"/>
      <c r="D673" s="260" t="s">
        <v>491</v>
      </c>
      <c r="E673" s="336">
        <v>2.6086999999999999E-2</v>
      </c>
      <c r="F673" s="337">
        <v>1.02</v>
      </c>
      <c r="G673" s="337">
        <f t="shared" si="31"/>
        <v>0.03</v>
      </c>
    </row>
    <row r="674" spans="1:7">
      <c r="A674" s="569">
        <v>43464</v>
      </c>
      <c r="B674" s="801" t="s">
        <v>858</v>
      </c>
      <c r="C674" s="801"/>
      <c r="D674" s="260" t="s">
        <v>491</v>
      </c>
      <c r="E674" s="336">
        <v>4.3478000000000003E-2</v>
      </c>
      <c r="F674" s="337">
        <v>0.01</v>
      </c>
      <c r="G674" s="337">
        <f t="shared" si="31"/>
        <v>0</v>
      </c>
    </row>
    <row r="675" spans="1:7">
      <c r="A675" s="569">
        <v>43467</v>
      </c>
      <c r="B675" s="801" t="s">
        <v>995</v>
      </c>
      <c r="C675" s="801"/>
      <c r="D675" s="260" t="s">
        <v>491</v>
      </c>
      <c r="E675" s="336">
        <v>2.6086999999999999E-2</v>
      </c>
      <c r="F675" s="337">
        <v>0.38</v>
      </c>
      <c r="G675" s="337">
        <f t="shared" si="31"/>
        <v>0.01</v>
      </c>
    </row>
    <row r="676" spans="1:7">
      <c r="A676" s="569">
        <v>36529</v>
      </c>
      <c r="B676" s="801" t="s">
        <v>996</v>
      </c>
      <c r="C676" s="801"/>
      <c r="D676" s="260" t="s">
        <v>486</v>
      </c>
      <c r="E676" s="336">
        <v>9.9999999999999995E-7</v>
      </c>
      <c r="F676" s="337">
        <v>33709.339999999997</v>
      </c>
      <c r="G676" s="337">
        <f t="shared" si="31"/>
        <v>0.03</v>
      </c>
    </row>
    <row r="677" spans="1:7">
      <c r="A677" s="569">
        <v>4090</v>
      </c>
      <c r="B677" s="801" t="s">
        <v>997</v>
      </c>
      <c r="C677" s="801"/>
      <c r="D677" s="260" t="s">
        <v>486</v>
      </c>
      <c r="E677" s="336">
        <v>9.9999999999999995E-7</v>
      </c>
      <c r="F677" s="337">
        <v>538000</v>
      </c>
      <c r="G677" s="337">
        <f t="shared" si="31"/>
        <v>0.54</v>
      </c>
    </row>
    <row r="678" spans="1:7">
      <c r="A678" s="796" t="s">
        <v>570</v>
      </c>
      <c r="B678" s="796"/>
      <c r="C678" s="796"/>
      <c r="D678" s="796"/>
      <c r="E678" s="796"/>
      <c r="F678" s="796"/>
      <c r="G678" s="261">
        <f>SUM(G671:G672)</f>
        <v>0.66</v>
      </c>
    </row>
    <row r="679" spans="1:7" ht="6" customHeight="1">
      <c r="A679" s="865"/>
      <c r="B679" s="865"/>
      <c r="C679" s="865"/>
      <c r="D679" s="865"/>
      <c r="E679" s="865"/>
      <c r="F679" s="865"/>
      <c r="G679" s="865"/>
    </row>
    <row r="680" spans="1:7">
      <c r="A680" s="574" t="s">
        <v>851</v>
      </c>
      <c r="B680" s="824" t="s">
        <v>561</v>
      </c>
      <c r="C680" s="824"/>
      <c r="D680" s="258" t="s">
        <v>486</v>
      </c>
      <c r="E680" s="258" t="s">
        <v>562</v>
      </c>
      <c r="F680" s="258" t="s">
        <v>558</v>
      </c>
      <c r="G680" s="258" t="s">
        <v>559</v>
      </c>
    </row>
    <row r="681" spans="1:7">
      <c r="A681" s="362">
        <v>4221</v>
      </c>
      <c r="B681" s="801" t="s">
        <v>992</v>
      </c>
      <c r="C681" s="801"/>
      <c r="D681" s="363" t="s">
        <v>184</v>
      </c>
      <c r="E681" s="336">
        <v>0.52695499999999995</v>
      </c>
      <c r="F681" s="339">
        <v>3.87</v>
      </c>
      <c r="G681" s="337">
        <f>E681*F681</f>
        <v>2.04</v>
      </c>
    </row>
    <row r="682" spans="1:7">
      <c r="A682" s="371">
        <v>37370</v>
      </c>
      <c r="B682" s="801" t="s">
        <v>853</v>
      </c>
      <c r="C682" s="801"/>
      <c r="D682" s="363" t="s">
        <v>491</v>
      </c>
      <c r="E682" s="336">
        <v>6.9565000000000002E-2</v>
      </c>
      <c r="F682" s="339">
        <v>2.2000000000000002</v>
      </c>
      <c r="G682" s="337">
        <f>E682*F682</f>
        <v>0.15</v>
      </c>
    </row>
    <row r="683" spans="1:7">
      <c r="A683" s="362">
        <v>37372</v>
      </c>
      <c r="B683" s="801" t="s">
        <v>859</v>
      </c>
      <c r="C683" s="801"/>
      <c r="D683" s="363" t="s">
        <v>491</v>
      </c>
      <c r="E683" s="336">
        <v>6.9565000000000002E-2</v>
      </c>
      <c r="F683" s="339">
        <v>0.35</v>
      </c>
      <c r="G683" s="337">
        <f>E683*F683</f>
        <v>0.02</v>
      </c>
    </row>
    <row r="684" spans="1:7">
      <c r="A684" s="796" t="s">
        <v>563</v>
      </c>
      <c r="B684" s="796"/>
      <c r="C684" s="796"/>
      <c r="D684" s="796"/>
      <c r="E684" s="796"/>
      <c r="F684" s="796"/>
      <c r="G684" s="261">
        <f>SUM(G681:G681)</f>
        <v>2.04</v>
      </c>
    </row>
    <row r="685" spans="1:7" ht="5.25" customHeight="1">
      <c r="A685" s="801"/>
      <c r="B685" s="801"/>
      <c r="C685" s="801"/>
      <c r="D685" s="801"/>
      <c r="E685" s="801"/>
      <c r="F685" s="801"/>
      <c r="G685" s="801"/>
    </row>
    <row r="686" spans="1:7">
      <c r="A686" s="803" t="s">
        <v>564</v>
      </c>
      <c r="B686" s="803"/>
      <c r="C686" s="803"/>
      <c r="D686" s="803"/>
      <c r="E686" s="803"/>
      <c r="F686" s="803"/>
      <c r="G686" s="347">
        <f>G668+G678+G684</f>
        <v>3</v>
      </c>
    </row>
    <row r="687" spans="1:7" ht="6" customHeight="1">
      <c r="A687" s="821"/>
      <c r="B687" s="822"/>
      <c r="C687" s="822"/>
      <c r="D687" s="822"/>
      <c r="E687" s="822"/>
      <c r="F687" s="822"/>
      <c r="G687" s="823"/>
    </row>
    <row r="688" spans="1:7">
      <c r="A688" s="840" t="s">
        <v>1146</v>
      </c>
      <c r="B688" s="840"/>
      <c r="C688" s="840"/>
      <c r="D688" s="840"/>
      <c r="E688" s="849" t="s">
        <v>568</v>
      </c>
      <c r="F688" s="857"/>
      <c r="G688" s="576"/>
    </row>
    <row r="689" spans="1:7">
      <c r="A689" s="840" t="s">
        <v>850</v>
      </c>
      <c r="B689" s="840"/>
      <c r="C689" s="840"/>
      <c r="D689" s="840"/>
      <c r="E689" s="840"/>
      <c r="F689" s="840"/>
      <c r="G689" s="840"/>
    </row>
    <row r="690" spans="1:7" ht="9" customHeight="1">
      <c r="A690" s="801"/>
      <c r="B690" s="801"/>
      <c r="C690" s="801"/>
      <c r="D690" s="801"/>
      <c r="E690" s="801"/>
      <c r="F690" s="801"/>
      <c r="G690" s="801"/>
    </row>
    <row r="691" spans="1:7">
      <c r="A691" s="578" t="s">
        <v>851</v>
      </c>
      <c r="B691" s="824" t="s">
        <v>166</v>
      </c>
      <c r="C691" s="824"/>
      <c r="D691" s="258" t="s">
        <v>486</v>
      </c>
      <c r="E691" s="258" t="s">
        <v>557</v>
      </c>
      <c r="F691" s="258" t="s">
        <v>558</v>
      </c>
      <c r="G691" s="259" t="s">
        <v>559</v>
      </c>
    </row>
    <row r="692" spans="1:7">
      <c r="A692" s="569">
        <v>88316</v>
      </c>
      <c r="B692" s="801" t="s">
        <v>863</v>
      </c>
      <c r="C692" s="801"/>
      <c r="D692" s="260" t="s">
        <v>491</v>
      </c>
      <c r="E692" s="336">
        <v>0.74</v>
      </c>
      <c r="F692" s="337">
        <v>14.37</v>
      </c>
      <c r="G692" s="337">
        <f>E692*F692</f>
        <v>10.63</v>
      </c>
    </row>
    <row r="693" spans="1:7">
      <c r="A693" s="569">
        <v>88309</v>
      </c>
      <c r="B693" s="723" t="s">
        <v>1002</v>
      </c>
      <c r="C693" s="723"/>
      <c r="D693" s="260" t="s">
        <v>491</v>
      </c>
      <c r="E693" s="336">
        <v>0.49299999999999999</v>
      </c>
      <c r="F693" s="337">
        <v>17.760000000000002</v>
      </c>
      <c r="G693" s="337">
        <f>E693*F693</f>
        <v>8.76</v>
      </c>
    </row>
    <row r="694" spans="1:7">
      <c r="A694" s="796" t="s">
        <v>560</v>
      </c>
      <c r="B694" s="796"/>
      <c r="C694" s="796"/>
      <c r="D694" s="796"/>
      <c r="E694" s="796"/>
      <c r="F694" s="796"/>
      <c r="G694" s="261">
        <f>SUM(G692:G693)</f>
        <v>19.39</v>
      </c>
    </row>
    <row r="695" spans="1:7">
      <c r="A695" s="801"/>
      <c r="B695" s="801"/>
      <c r="C695" s="801"/>
      <c r="D695" s="801"/>
      <c r="E695" s="801"/>
      <c r="F695" s="801"/>
      <c r="G695" s="801"/>
    </row>
    <row r="696" spans="1:7">
      <c r="A696" s="578" t="s">
        <v>851</v>
      </c>
      <c r="B696" s="824" t="s">
        <v>569</v>
      </c>
      <c r="C696" s="824"/>
      <c r="D696" s="258" t="s">
        <v>486</v>
      </c>
      <c r="E696" s="258" t="s">
        <v>557</v>
      </c>
      <c r="F696" s="582" t="s">
        <v>558</v>
      </c>
      <c r="G696" s="259" t="s">
        <v>559</v>
      </c>
    </row>
    <row r="697" spans="1:7">
      <c r="A697" s="569">
        <v>90586</v>
      </c>
      <c r="B697" s="801" t="s">
        <v>901</v>
      </c>
      <c r="C697" s="801"/>
      <c r="D697" s="260" t="s">
        <v>900</v>
      </c>
      <c r="E697" s="336">
        <v>0.12</v>
      </c>
      <c r="F697" s="337">
        <v>1.59</v>
      </c>
      <c r="G697" s="337">
        <f>E697*F697</f>
        <v>0.19</v>
      </c>
    </row>
    <row r="698" spans="1:7">
      <c r="A698" s="569">
        <v>90587</v>
      </c>
      <c r="B698" s="801" t="s">
        <v>1003</v>
      </c>
      <c r="C698" s="801"/>
      <c r="D698" s="260" t="s">
        <v>900</v>
      </c>
      <c r="E698" s="336">
        <v>0.126</v>
      </c>
      <c r="F698" s="337">
        <v>0.34</v>
      </c>
      <c r="G698" s="337">
        <f>E698*F698</f>
        <v>0.04</v>
      </c>
    </row>
    <row r="699" spans="1:7">
      <c r="A699" s="796" t="s">
        <v>570</v>
      </c>
      <c r="B699" s="796"/>
      <c r="C699" s="796"/>
      <c r="D699" s="796"/>
      <c r="E699" s="796"/>
      <c r="F699" s="796"/>
      <c r="G699" s="364">
        <f>SUM(G697:G698)</f>
        <v>0.23</v>
      </c>
    </row>
    <row r="700" spans="1:7">
      <c r="A700" s="865"/>
      <c r="B700" s="865"/>
      <c r="C700" s="865"/>
      <c r="D700" s="865"/>
      <c r="E700" s="865"/>
      <c r="F700" s="865"/>
      <c r="G700" s="865"/>
    </row>
    <row r="701" spans="1:7">
      <c r="A701" s="578" t="s">
        <v>851</v>
      </c>
      <c r="B701" s="824" t="s">
        <v>561</v>
      </c>
      <c r="C701" s="824"/>
      <c r="D701" s="258" t="s">
        <v>486</v>
      </c>
      <c r="E701" s="258" t="s">
        <v>562</v>
      </c>
      <c r="F701" s="258" t="s">
        <v>558</v>
      </c>
      <c r="G701" s="258" t="s">
        <v>559</v>
      </c>
    </row>
    <row r="702" spans="1:7">
      <c r="A702" s="575">
        <v>1527</v>
      </c>
      <c r="B702" s="801" t="s">
        <v>1004</v>
      </c>
      <c r="C702" s="801"/>
      <c r="D702" s="260" t="s">
        <v>496</v>
      </c>
      <c r="E702" s="336">
        <v>1.1499999999999999</v>
      </c>
      <c r="F702" s="339">
        <v>422.05</v>
      </c>
      <c r="G702" s="337">
        <f>E702*F702</f>
        <v>485.36</v>
      </c>
    </row>
    <row r="703" spans="1:7">
      <c r="A703" s="796" t="s">
        <v>563</v>
      </c>
      <c r="B703" s="796"/>
      <c r="C703" s="796"/>
      <c r="D703" s="796"/>
      <c r="E703" s="796"/>
      <c r="F703" s="796"/>
      <c r="G703" s="261">
        <f>SUM(G702:G702)</f>
        <v>485.36</v>
      </c>
    </row>
    <row r="704" spans="1:7">
      <c r="A704" s="801"/>
      <c r="B704" s="801"/>
      <c r="C704" s="801"/>
      <c r="D704" s="801"/>
      <c r="E704" s="801"/>
      <c r="F704" s="801"/>
      <c r="G704" s="801"/>
    </row>
    <row r="705" spans="1:7">
      <c r="A705" s="803" t="s">
        <v>564</v>
      </c>
      <c r="B705" s="803"/>
      <c r="C705" s="803"/>
      <c r="D705" s="803"/>
      <c r="E705" s="803"/>
      <c r="F705" s="803"/>
      <c r="G705" s="347">
        <f>G694+G699+G703</f>
        <v>504.98</v>
      </c>
    </row>
    <row r="706" spans="1:7">
      <c r="A706" s="601"/>
      <c r="B706" s="602"/>
      <c r="C706" s="602"/>
      <c r="D706" s="602"/>
      <c r="E706" s="603"/>
      <c r="F706" s="603"/>
      <c r="G706" s="604"/>
    </row>
    <row r="707" spans="1:7">
      <c r="A707" s="840" t="s">
        <v>1148</v>
      </c>
      <c r="B707" s="840"/>
      <c r="C707" s="840"/>
      <c r="D707" s="849" t="s">
        <v>568</v>
      </c>
      <c r="E707" s="857"/>
      <c r="F707" s="837"/>
      <c r="G707" s="837"/>
    </row>
    <row r="708" spans="1:7">
      <c r="A708" s="840" t="s">
        <v>939</v>
      </c>
      <c r="B708" s="840"/>
      <c r="C708" s="840"/>
      <c r="D708" s="840"/>
      <c r="E708" s="840"/>
      <c r="F708" s="840"/>
      <c r="G708" s="840"/>
    </row>
    <row r="709" spans="1:7">
      <c r="A709" s="801"/>
      <c r="B709" s="801"/>
      <c r="C709" s="801"/>
      <c r="D709" s="801"/>
      <c r="E709" s="801"/>
      <c r="F709" s="801"/>
      <c r="G709" s="801"/>
    </row>
    <row r="710" spans="1:7">
      <c r="A710" s="578" t="s">
        <v>851</v>
      </c>
      <c r="B710" s="824" t="s">
        <v>166</v>
      </c>
      <c r="C710" s="824"/>
      <c r="D710" s="258" t="s">
        <v>486</v>
      </c>
      <c r="E710" s="258" t="s">
        <v>557</v>
      </c>
      <c r="F710" s="258" t="s">
        <v>558</v>
      </c>
      <c r="G710" s="259" t="s">
        <v>559</v>
      </c>
    </row>
    <row r="711" spans="1:7">
      <c r="A711" s="569">
        <v>88262</v>
      </c>
      <c r="B711" s="801" t="s">
        <v>1007</v>
      </c>
      <c r="C711" s="801"/>
      <c r="D711" s="260" t="s">
        <v>491</v>
      </c>
      <c r="E711" s="336">
        <v>0.09</v>
      </c>
      <c r="F711" s="337">
        <v>17.64</v>
      </c>
      <c r="G711" s="337">
        <f>E711*F711</f>
        <v>1.59</v>
      </c>
    </row>
    <row r="712" spans="1:7">
      <c r="A712" s="569">
        <v>88316</v>
      </c>
      <c r="B712" s="801" t="s">
        <v>863</v>
      </c>
      <c r="C712" s="801"/>
      <c r="D712" s="260" t="s">
        <v>491</v>
      </c>
      <c r="E712" s="336">
        <v>0.64</v>
      </c>
      <c r="F712" s="337">
        <v>14.37</v>
      </c>
      <c r="G712" s="337">
        <f>E712*F712</f>
        <v>9.1999999999999993</v>
      </c>
    </row>
    <row r="713" spans="1:7">
      <c r="A713" s="569">
        <v>88309</v>
      </c>
      <c r="B713" s="723" t="s">
        <v>1002</v>
      </c>
      <c r="C713" s="723"/>
      <c r="D713" s="260" t="s">
        <v>491</v>
      </c>
      <c r="E713" s="336">
        <v>0.56999999999999995</v>
      </c>
      <c r="F713" s="337">
        <v>17.760000000000002</v>
      </c>
      <c r="G713" s="337">
        <f>E713*F713</f>
        <v>10.119999999999999</v>
      </c>
    </row>
    <row r="714" spans="1:7">
      <c r="A714" s="796" t="s">
        <v>560</v>
      </c>
      <c r="B714" s="796"/>
      <c r="C714" s="796"/>
      <c r="D714" s="796"/>
      <c r="E714" s="796"/>
      <c r="F714" s="796"/>
      <c r="G714" s="261">
        <f>SUM(G711:G713)</f>
        <v>20.91</v>
      </c>
    </row>
    <row r="715" spans="1:7">
      <c r="A715" s="801"/>
      <c r="B715" s="801"/>
      <c r="C715" s="801"/>
      <c r="D715" s="801"/>
      <c r="E715" s="801"/>
      <c r="F715" s="801"/>
      <c r="G715" s="801"/>
    </row>
    <row r="716" spans="1:7">
      <c r="A716" s="578" t="s">
        <v>851</v>
      </c>
      <c r="B716" s="824" t="s">
        <v>569</v>
      </c>
      <c r="C716" s="824"/>
      <c r="D716" s="258" t="s">
        <v>486</v>
      </c>
      <c r="E716" s="258" t="s">
        <v>557</v>
      </c>
      <c r="F716" s="578" t="s">
        <v>558</v>
      </c>
      <c r="G716" s="259" t="s">
        <v>559</v>
      </c>
    </row>
    <row r="717" spans="1:7">
      <c r="A717" s="569">
        <v>90586</v>
      </c>
      <c r="B717" s="801" t="s">
        <v>901</v>
      </c>
      <c r="C717" s="801"/>
      <c r="D717" s="260" t="s">
        <v>900</v>
      </c>
      <c r="E717" s="336">
        <v>0.06</v>
      </c>
      <c r="F717" s="337">
        <v>1.59</v>
      </c>
      <c r="G717" s="337">
        <f>E717*F717</f>
        <v>0.1</v>
      </c>
    </row>
    <row r="718" spans="1:7">
      <c r="A718" s="569">
        <v>90587</v>
      </c>
      <c r="B718" s="801" t="s">
        <v>1003</v>
      </c>
      <c r="C718" s="801"/>
      <c r="D718" s="260" t="s">
        <v>900</v>
      </c>
      <c r="E718" s="336">
        <v>0.13</v>
      </c>
      <c r="F718" s="337">
        <v>0.34</v>
      </c>
      <c r="G718" s="337">
        <f>E718*F718</f>
        <v>0.04</v>
      </c>
    </row>
    <row r="719" spans="1:7">
      <c r="A719" s="796" t="s">
        <v>570</v>
      </c>
      <c r="B719" s="796"/>
      <c r="C719" s="796"/>
      <c r="D719" s="796"/>
      <c r="E719" s="796"/>
      <c r="F719" s="796"/>
      <c r="G719" s="261">
        <f>SUM(G717:G718)</f>
        <v>0.14000000000000001</v>
      </c>
    </row>
    <row r="720" spans="1:7">
      <c r="A720" s="801"/>
      <c r="B720" s="801"/>
      <c r="C720" s="801"/>
      <c r="D720" s="801"/>
      <c r="E720" s="801"/>
      <c r="F720" s="801"/>
      <c r="G720" s="801"/>
    </row>
    <row r="721" spans="1:7">
      <c r="A721" s="578" t="s">
        <v>851</v>
      </c>
      <c r="B721" s="824" t="s">
        <v>561</v>
      </c>
      <c r="C721" s="824"/>
      <c r="D721" s="258" t="s">
        <v>486</v>
      </c>
      <c r="E721" s="258" t="s">
        <v>562</v>
      </c>
      <c r="F721" s="258" t="s">
        <v>558</v>
      </c>
      <c r="G721" s="259" t="s">
        <v>559</v>
      </c>
    </row>
    <row r="722" spans="1:7">
      <c r="A722" s="575">
        <v>1527</v>
      </c>
      <c r="B722" s="801" t="s">
        <v>1004</v>
      </c>
      <c r="C722" s="801"/>
      <c r="D722" s="260" t="s">
        <v>496</v>
      </c>
      <c r="E722" s="336">
        <v>1.1000000000000001</v>
      </c>
      <c r="F722" s="339">
        <v>422.05</v>
      </c>
      <c r="G722" s="337">
        <f>E722*F722</f>
        <v>464.26</v>
      </c>
    </row>
    <row r="723" spans="1:7">
      <c r="A723" s="796" t="s">
        <v>563</v>
      </c>
      <c r="B723" s="796"/>
      <c r="C723" s="796"/>
      <c r="D723" s="796"/>
      <c r="E723" s="796"/>
      <c r="F723" s="796"/>
      <c r="G723" s="261">
        <f>SUM(G722:G722)</f>
        <v>464.26</v>
      </c>
    </row>
    <row r="724" spans="1:7">
      <c r="A724" s="801"/>
      <c r="B724" s="801"/>
      <c r="C724" s="801"/>
      <c r="D724" s="801"/>
      <c r="E724" s="801"/>
      <c r="F724" s="801"/>
      <c r="G724" s="801"/>
    </row>
    <row r="725" spans="1:7">
      <c r="A725" s="803" t="s">
        <v>564</v>
      </c>
      <c r="B725" s="803"/>
      <c r="C725" s="803"/>
      <c r="D725" s="803"/>
      <c r="E725" s="803"/>
      <c r="F725" s="803"/>
      <c r="G725" s="347">
        <f>G714+G719+G723</f>
        <v>485.31</v>
      </c>
    </row>
    <row r="726" spans="1:7">
      <c r="A726" s="821"/>
      <c r="B726" s="822"/>
      <c r="C726" s="822"/>
      <c r="D726" s="822"/>
      <c r="E726" s="822"/>
      <c r="F726" s="822"/>
      <c r="G726" s="823"/>
    </row>
    <row r="727" spans="1:7">
      <c r="A727" s="840" t="s">
        <v>1149</v>
      </c>
      <c r="B727" s="840"/>
      <c r="C727" s="840"/>
      <c r="D727" s="849" t="s">
        <v>556</v>
      </c>
      <c r="E727" s="857"/>
      <c r="F727" s="837"/>
      <c r="G727" s="837"/>
    </row>
    <row r="728" spans="1:7">
      <c r="A728" s="840" t="s">
        <v>959</v>
      </c>
      <c r="B728" s="840"/>
      <c r="C728" s="840"/>
      <c r="D728" s="840"/>
      <c r="E728" s="840"/>
      <c r="F728" s="840"/>
      <c r="G728" s="840"/>
    </row>
    <row r="729" spans="1:7">
      <c r="A729" s="801"/>
      <c r="B729" s="801"/>
      <c r="C729" s="801"/>
      <c r="D729" s="801"/>
      <c r="E729" s="801"/>
      <c r="F729" s="801"/>
      <c r="G729" s="801"/>
    </row>
    <row r="730" spans="1:7">
      <c r="A730" s="578" t="s">
        <v>851</v>
      </c>
      <c r="B730" s="824" t="s">
        <v>166</v>
      </c>
      <c r="C730" s="824"/>
      <c r="D730" s="258" t="s">
        <v>486</v>
      </c>
      <c r="E730" s="258" t="s">
        <v>557</v>
      </c>
      <c r="F730" s="258" t="s">
        <v>558</v>
      </c>
      <c r="G730" s="259" t="s">
        <v>559</v>
      </c>
    </row>
    <row r="731" spans="1:7">
      <c r="A731" s="569">
        <v>88239</v>
      </c>
      <c r="B731" s="801" t="s">
        <v>1010</v>
      </c>
      <c r="C731" s="801"/>
      <c r="D731" s="260" t="s">
        <v>491</v>
      </c>
      <c r="E731" s="337">
        <v>0.16</v>
      </c>
      <c r="F731" s="337">
        <v>14.91</v>
      </c>
      <c r="G731" s="337">
        <f>E731*F731</f>
        <v>2.39</v>
      </c>
    </row>
    <row r="732" spans="1:7">
      <c r="A732" s="569">
        <v>88262</v>
      </c>
      <c r="B732" s="801" t="s">
        <v>1007</v>
      </c>
      <c r="C732" s="801"/>
      <c r="D732" s="260" t="s">
        <v>491</v>
      </c>
      <c r="E732" s="337">
        <v>0.16</v>
      </c>
      <c r="F732" s="337">
        <v>17.64</v>
      </c>
      <c r="G732" s="337">
        <f>E732*F732</f>
        <v>2.82</v>
      </c>
    </row>
    <row r="733" spans="1:7">
      <c r="A733" s="569">
        <v>88309</v>
      </c>
      <c r="B733" s="801" t="s">
        <v>1002</v>
      </c>
      <c r="C733" s="801"/>
      <c r="D733" s="260" t="s">
        <v>491</v>
      </c>
      <c r="E733" s="337">
        <v>0.4</v>
      </c>
      <c r="F733" s="337">
        <v>17.760000000000002</v>
      </c>
      <c r="G733" s="337">
        <f>E733*F733</f>
        <v>7.1</v>
      </c>
    </row>
    <row r="734" spans="1:7">
      <c r="A734" s="569">
        <v>88316</v>
      </c>
      <c r="B734" s="851" t="s">
        <v>863</v>
      </c>
      <c r="C734" s="851"/>
      <c r="D734" s="260" t="s">
        <v>491</v>
      </c>
      <c r="E734" s="337">
        <v>0.44</v>
      </c>
      <c r="F734" s="337">
        <v>14.37</v>
      </c>
      <c r="G734" s="337">
        <f>E734*F734</f>
        <v>6.32</v>
      </c>
    </row>
    <row r="735" spans="1:7">
      <c r="A735" s="796" t="s">
        <v>560</v>
      </c>
      <c r="B735" s="796"/>
      <c r="C735" s="796"/>
      <c r="D735" s="796"/>
      <c r="E735" s="796"/>
      <c r="F735" s="796"/>
      <c r="G735" s="261">
        <f>SUM(G731:G734)</f>
        <v>18.63</v>
      </c>
    </row>
    <row r="736" spans="1:7">
      <c r="A736" s="801"/>
      <c r="B736" s="801"/>
      <c r="C736" s="801"/>
      <c r="D736" s="801"/>
      <c r="E736" s="801"/>
      <c r="F736" s="801"/>
      <c r="G736" s="801"/>
    </row>
    <row r="737" spans="1:7">
      <c r="A737" s="578" t="s">
        <v>851</v>
      </c>
      <c r="B737" s="824" t="s">
        <v>561</v>
      </c>
      <c r="C737" s="824"/>
      <c r="D737" s="258" t="s">
        <v>486</v>
      </c>
      <c r="E737" s="258" t="s">
        <v>562</v>
      </c>
      <c r="F737" s="258" t="s">
        <v>558</v>
      </c>
      <c r="G737" s="259" t="s">
        <v>559</v>
      </c>
    </row>
    <row r="738" spans="1:7">
      <c r="A738" s="575">
        <v>43059</v>
      </c>
      <c r="B738" s="801" t="s">
        <v>1011</v>
      </c>
      <c r="C738" s="801"/>
      <c r="D738" s="577" t="s">
        <v>490</v>
      </c>
      <c r="E738" s="337">
        <v>0.47</v>
      </c>
      <c r="F738" s="339">
        <v>4.79</v>
      </c>
      <c r="G738" s="337">
        <f t="shared" ref="G738:G743" si="32">E738*F738</f>
        <v>2.25</v>
      </c>
    </row>
    <row r="739" spans="1:7">
      <c r="A739" s="575">
        <v>3737</v>
      </c>
      <c r="B739" s="801" t="s">
        <v>1012</v>
      </c>
      <c r="C739" s="801"/>
      <c r="D739" s="577" t="s">
        <v>497</v>
      </c>
      <c r="E739" s="337">
        <v>1</v>
      </c>
      <c r="F739" s="339">
        <v>57.94</v>
      </c>
      <c r="G739" s="337">
        <f t="shared" si="32"/>
        <v>57.94</v>
      </c>
    </row>
    <row r="740" spans="1:7">
      <c r="A740" s="575">
        <v>4491</v>
      </c>
      <c r="B740" s="801" t="s">
        <v>1013</v>
      </c>
      <c r="C740" s="801"/>
      <c r="D740" s="577" t="s">
        <v>492</v>
      </c>
      <c r="E740" s="337">
        <v>0.28999999999999998</v>
      </c>
      <c r="F740" s="339">
        <v>5.58</v>
      </c>
      <c r="G740" s="337">
        <f t="shared" si="32"/>
        <v>1.62</v>
      </c>
    </row>
    <row r="741" spans="1:7">
      <c r="A741" s="575">
        <v>5061</v>
      </c>
      <c r="B741" s="801" t="s">
        <v>1014</v>
      </c>
      <c r="C741" s="801"/>
      <c r="D741" s="577" t="s">
        <v>490</v>
      </c>
      <c r="E741" s="337">
        <v>0.03</v>
      </c>
      <c r="F741" s="339">
        <v>10.99</v>
      </c>
      <c r="G741" s="337">
        <f t="shared" si="32"/>
        <v>0.33</v>
      </c>
    </row>
    <row r="742" spans="1:7">
      <c r="A742" s="575">
        <v>6189</v>
      </c>
      <c r="B742" s="801" t="s">
        <v>1015</v>
      </c>
      <c r="C742" s="801"/>
      <c r="D742" s="577" t="s">
        <v>492</v>
      </c>
      <c r="E742" s="337">
        <v>0.17</v>
      </c>
      <c r="F742" s="339">
        <v>8.76</v>
      </c>
      <c r="G742" s="337">
        <f t="shared" si="32"/>
        <v>1.49</v>
      </c>
    </row>
    <row r="743" spans="1:7">
      <c r="A743" s="575">
        <v>1527</v>
      </c>
      <c r="B743" s="801" t="s">
        <v>1004</v>
      </c>
      <c r="C743" s="801"/>
      <c r="D743" s="577" t="s">
        <v>496</v>
      </c>
      <c r="E743" s="337">
        <v>0.04</v>
      </c>
      <c r="F743" s="339">
        <v>422.05</v>
      </c>
      <c r="G743" s="337">
        <f t="shared" si="32"/>
        <v>16.88</v>
      </c>
    </row>
    <row r="744" spans="1:7">
      <c r="A744" s="796" t="s">
        <v>563</v>
      </c>
      <c r="B744" s="796"/>
      <c r="C744" s="796"/>
      <c r="D744" s="796"/>
      <c r="E744" s="796"/>
      <c r="F744" s="796"/>
      <c r="G744" s="261">
        <f>SUM(G738:G743)</f>
        <v>80.510000000000005</v>
      </c>
    </row>
    <row r="745" spans="1:7">
      <c r="A745" s="801"/>
      <c r="B745" s="801"/>
      <c r="C745" s="801"/>
      <c r="D745" s="801"/>
      <c r="E745" s="801"/>
      <c r="F745" s="801"/>
      <c r="G745" s="801"/>
    </row>
    <row r="746" spans="1:7">
      <c r="A746" s="803" t="s">
        <v>564</v>
      </c>
      <c r="B746" s="803"/>
      <c r="C746" s="803"/>
      <c r="D746" s="803"/>
      <c r="E746" s="803"/>
      <c r="F746" s="803"/>
      <c r="G746" s="347">
        <f>G735+G744</f>
        <v>99.14</v>
      </c>
    </row>
    <row r="747" spans="1:7">
      <c r="A747" s="801"/>
      <c r="B747" s="801"/>
      <c r="C747" s="801"/>
      <c r="D747" s="801"/>
      <c r="E747" s="801"/>
      <c r="F747" s="801"/>
      <c r="G747" s="801"/>
    </row>
    <row r="748" spans="1:7">
      <c r="A748" s="840" t="s">
        <v>817</v>
      </c>
      <c r="B748" s="840"/>
      <c r="C748" s="840"/>
      <c r="D748" s="849" t="s">
        <v>556</v>
      </c>
      <c r="E748" s="857"/>
      <c r="F748" s="837"/>
      <c r="G748" s="837"/>
    </row>
    <row r="749" spans="1:7">
      <c r="A749" s="840" t="s">
        <v>1017</v>
      </c>
      <c r="B749" s="840"/>
      <c r="C749" s="840"/>
      <c r="D749" s="840"/>
      <c r="E749" s="840"/>
      <c r="F749" s="840"/>
      <c r="G749" s="840"/>
    </row>
    <row r="750" spans="1:7">
      <c r="A750" s="801"/>
      <c r="B750" s="801"/>
      <c r="C750" s="801"/>
      <c r="D750" s="801"/>
      <c r="E750" s="801"/>
      <c r="F750" s="801"/>
      <c r="G750" s="801"/>
    </row>
    <row r="751" spans="1:7">
      <c r="A751" s="574" t="s">
        <v>851</v>
      </c>
      <c r="B751" s="824" t="s">
        <v>166</v>
      </c>
      <c r="C751" s="824"/>
      <c r="D751" s="258" t="s">
        <v>486</v>
      </c>
      <c r="E751" s="258" t="s">
        <v>557</v>
      </c>
      <c r="F751" s="258" t="s">
        <v>558</v>
      </c>
      <c r="G751" s="259" t="s">
        <v>559</v>
      </c>
    </row>
    <row r="752" spans="1:7">
      <c r="A752" s="569">
        <v>12869</v>
      </c>
      <c r="B752" s="801" t="s">
        <v>976</v>
      </c>
      <c r="C752" s="801"/>
      <c r="D752" s="260" t="s">
        <v>491</v>
      </c>
      <c r="E752" s="336">
        <v>0.115909</v>
      </c>
      <c r="F752" s="337">
        <v>13.95</v>
      </c>
      <c r="G752" s="337">
        <f>E752*F752</f>
        <v>1.62</v>
      </c>
    </row>
    <row r="753" spans="1:7">
      <c r="A753" s="361">
        <v>4253</v>
      </c>
      <c r="B753" s="723" t="s">
        <v>977</v>
      </c>
      <c r="C753" s="723"/>
      <c r="D753" s="260" t="s">
        <v>491</v>
      </c>
      <c r="E753" s="336">
        <v>1.2035000000000001E-2</v>
      </c>
      <c r="F753" s="337">
        <v>8.89</v>
      </c>
      <c r="G753" s="337">
        <f>E753*F753</f>
        <v>0.11</v>
      </c>
    </row>
    <row r="754" spans="1:7">
      <c r="A754" s="361">
        <v>6111</v>
      </c>
      <c r="B754" s="851" t="s">
        <v>852</v>
      </c>
      <c r="C754" s="851"/>
      <c r="D754" s="260" t="s">
        <v>491</v>
      </c>
      <c r="E754" s="336">
        <v>0.15218999999999999</v>
      </c>
      <c r="F754" s="337">
        <v>9.51</v>
      </c>
      <c r="G754" s="337">
        <f>E754*F754</f>
        <v>1.45</v>
      </c>
    </row>
    <row r="755" spans="1:7">
      <c r="A755" s="796" t="s">
        <v>560</v>
      </c>
      <c r="B755" s="796"/>
      <c r="C755" s="796"/>
      <c r="D755" s="796"/>
      <c r="E755" s="796"/>
      <c r="F755" s="796"/>
      <c r="G755" s="261">
        <f>SUM(G752:G754)</f>
        <v>3.18</v>
      </c>
    </row>
    <row r="756" spans="1:7">
      <c r="A756" s="801"/>
      <c r="B756" s="801"/>
      <c r="C756" s="801"/>
      <c r="D756" s="801"/>
      <c r="E756" s="801"/>
      <c r="F756" s="801"/>
      <c r="G756" s="801"/>
    </row>
    <row r="757" spans="1:7">
      <c r="A757" s="574" t="s">
        <v>851</v>
      </c>
      <c r="B757" s="824" t="s">
        <v>569</v>
      </c>
      <c r="C757" s="824"/>
      <c r="D757" s="258" t="s">
        <v>486</v>
      </c>
      <c r="E757" s="258" t="s">
        <v>557</v>
      </c>
      <c r="F757" s="582" t="s">
        <v>558</v>
      </c>
      <c r="G757" s="259" t="s">
        <v>559</v>
      </c>
    </row>
    <row r="758" spans="1:7">
      <c r="A758" s="569">
        <v>43467</v>
      </c>
      <c r="B758" s="801" t="s">
        <v>856</v>
      </c>
      <c r="C758" s="801"/>
      <c r="D758" s="260" t="s">
        <v>491</v>
      </c>
      <c r="E758" s="336">
        <v>0.15</v>
      </c>
      <c r="F758" s="337">
        <v>0.38</v>
      </c>
      <c r="G758" s="337">
        <f t="shared" ref="G758:G764" si="33">F758*E758</f>
        <v>0.06</v>
      </c>
    </row>
    <row r="759" spans="1:7">
      <c r="A759" s="569">
        <v>43491</v>
      </c>
      <c r="B759" s="801" t="s">
        <v>857</v>
      </c>
      <c r="C759" s="801"/>
      <c r="D759" s="260" t="s">
        <v>491</v>
      </c>
      <c r="E759" s="336">
        <v>0.15</v>
      </c>
      <c r="F759" s="337">
        <v>1.02</v>
      </c>
      <c r="G759" s="337">
        <f t="shared" si="33"/>
        <v>0.15</v>
      </c>
    </row>
    <row r="760" spans="1:7">
      <c r="A760" s="569">
        <v>43483</v>
      </c>
      <c r="B760" s="801" t="s">
        <v>984</v>
      </c>
      <c r="C760" s="801"/>
      <c r="D760" s="260" t="s">
        <v>491</v>
      </c>
      <c r="E760" s="336">
        <v>0.115</v>
      </c>
      <c r="F760" s="337">
        <v>1.08</v>
      </c>
      <c r="G760" s="337">
        <f t="shared" si="33"/>
        <v>0.12</v>
      </c>
    </row>
    <row r="761" spans="1:7">
      <c r="A761" s="569">
        <v>43459</v>
      </c>
      <c r="B761" s="801" t="s">
        <v>985</v>
      </c>
      <c r="C761" s="801"/>
      <c r="D761" s="260" t="s">
        <v>491</v>
      </c>
      <c r="E761" s="336">
        <v>0.115</v>
      </c>
      <c r="F761" s="337">
        <v>0.34</v>
      </c>
      <c r="G761" s="337">
        <f t="shared" si="33"/>
        <v>0.04</v>
      </c>
    </row>
    <row r="762" spans="1:7">
      <c r="A762" s="569">
        <v>43488</v>
      </c>
      <c r="B762" s="801" t="s">
        <v>861</v>
      </c>
      <c r="C762" s="801"/>
      <c r="D762" s="260" t="s">
        <v>491</v>
      </c>
      <c r="E762" s="336">
        <v>1.1900000000000001E-2</v>
      </c>
      <c r="F762" s="337">
        <v>0.66</v>
      </c>
      <c r="G762" s="337">
        <f t="shared" si="33"/>
        <v>0.01</v>
      </c>
    </row>
    <row r="763" spans="1:7">
      <c r="A763" s="569">
        <v>36487</v>
      </c>
      <c r="B763" s="801" t="s">
        <v>986</v>
      </c>
      <c r="C763" s="801"/>
      <c r="D763" s="260" t="s">
        <v>486</v>
      </c>
      <c r="E763" s="336">
        <v>9.9999999999999995E-7</v>
      </c>
      <c r="F763" s="337">
        <v>4171.3999999999996</v>
      </c>
      <c r="G763" s="337">
        <f t="shared" si="33"/>
        <v>0</v>
      </c>
    </row>
    <row r="764" spans="1:7">
      <c r="A764" s="569">
        <v>43464</v>
      </c>
      <c r="B764" s="801" t="s">
        <v>987</v>
      </c>
      <c r="C764" s="801"/>
      <c r="D764" s="260" t="s">
        <v>491</v>
      </c>
      <c r="E764" s="336">
        <v>1.1900000000000001E-2</v>
      </c>
      <c r="F764" s="337">
        <v>0.01</v>
      </c>
      <c r="G764" s="337">
        <f t="shared" si="33"/>
        <v>0</v>
      </c>
    </row>
    <row r="765" spans="1:7">
      <c r="A765" s="796" t="s">
        <v>570</v>
      </c>
      <c r="B765" s="796"/>
      <c r="C765" s="796"/>
      <c r="D765" s="796"/>
      <c r="E765" s="796"/>
      <c r="F765" s="796"/>
      <c r="G765" s="261">
        <f>SUM(G758:G764)</f>
        <v>0.38</v>
      </c>
    </row>
    <row r="766" spans="1:7">
      <c r="A766" s="865"/>
      <c r="B766" s="865"/>
      <c r="C766" s="865"/>
      <c r="D766" s="865"/>
      <c r="E766" s="865"/>
      <c r="F766" s="865"/>
      <c r="G766" s="865"/>
    </row>
    <row r="767" spans="1:7">
      <c r="A767" s="574" t="s">
        <v>851</v>
      </c>
      <c r="B767" s="824" t="s">
        <v>561</v>
      </c>
      <c r="C767" s="824"/>
      <c r="D767" s="258" t="s">
        <v>486</v>
      </c>
      <c r="E767" s="258" t="s">
        <v>562</v>
      </c>
      <c r="F767" s="258" t="s">
        <v>558</v>
      </c>
      <c r="G767" s="258" t="s">
        <v>559</v>
      </c>
    </row>
    <row r="768" spans="1:7" ht="15">
      <c r="A768" s="569">
        <v>2705</v>
      </c>
      <c r="B768" s="801" t="s">
        <v>978</v>
      </c>
      <c r="C768" s="801"/>
      <c r="D768" s="340" t="s">
        <v>979</v>
      </c>
      <c r="E768" s="341" t="s">
        <v>980</v>
      </c>
      <c r="F768" s="365">
        <v>1</v>
      </c>
      <c r="G768" s="337">
        <f t="shared" ref="G768:G773" si="34">E768*F768</f>
        <v>0</v>
      </c>
    </row>
    <row r="769" spans="1:7">
      <c r="A769" s="361">
        <v>1607</v>
      </c>
      <c r="B769" s="801" t="s">
        <v>981</v>
      </c>
      <c r="C769" s="801"/>
      <c r="D769" s="260" t="s">
        <v>288</v>
      </c>
      <c r="E769" s="336">
        <v>1.27</v>
      </c>
      <c r="F769" s="339">
        <v>0.15</v>
      </c>
      <c r="G769" s="337">
        <f t="shared" si="34"/>
        <v>0.19</v>
      </c>
    </row>
    <row r="770" spans="1:7">
      <c r="A770" s="361">
        <v>37370</v>
      </c>
      <c r="B770" s="801" t="s">
        <v>853</v>
      </c>
      <c r="C770" s="801"/>
      <c r="D770" s="260" t="s">
        <v>491</v>
      </c>
      <c r="E770" s="336">
        <v>0.27689999999999998</v>
      </c>
      <c r="F770" s="339">
        <v>2.2000000000000002</v>
      </c>
      <c r="G770" s="337">
        <f t="shared" si="34"/>
        <v>0.61</v>
      </c>
    </row>
    <row r="771" spans="1:7">
      <c r="A771" s="361">
        <v>4302</v>
      </c>
      <c r="B771" s="801" t="s">
        <v>982</v>
      </c>
      <c r="C771" s="801"/>
      <c r="D771" s="260" t="s">
        <v>486</v>
      </c>
      <c r="E771" s="336">
        <v>1.27</v>
      </c>
      <c r="F771" s="339">
        <v>2.31</v>
      </c>
      <c r="G771" s="337">
        <f t="shared" si="34"/>
        <v>2.93</v>
      </c>
    </row>
    <row r="772" spans="1:7">
      <c r="A772" s="361">
        <v>7194</v>
      </c>
      <c r="B772" s="801" t="s">
        <v>983</v>
      </c>
      <c r="C772" s="801"/>
      <c r="D772" s="260" t="s">
        <v>497</v>
      </c>
      <c r="E772" s="336">
        <v>1.0625</v>
      </c>
      <c r="F772" s="339">
        <v>20.57</v>
      </c>
      <c r="G772" s="337">
        <f t="shared" si="34"/>
        <v>21.86</v>
      </c>
    </row>
    <row r="773" spans="1:7">
      <c r="A773" s="361">
        <v>37372</v>
      </c>
      <c r="B773" s="801" t="s">
        <v>859</v>
      </c>
      <c r="C773" s="801"/>
      <c r="D773" s="260" t="s">
        <v>491</v>
      </c>
      <c r="E773" s="336">
        <v>0.27689999999999998</v>
      </c>
      <c r="F773" s="339">
        <v>0.35</v>
      </c>
      <c r="G773" s="337">
        <f t="shared" si="34"/>
        <v>0.1</v>
      </c>
    </row>
    <row r="774" spans="1:7">
      <c r="A774" s="796" t="s">
        <v>563</v>
      </c>
      <c r="B774" s="796"/>
      <c r="C774" s="796"/>
      <c r="D774" s="796"/>
      <c r="E774" s="796"/>
      <c r="F774" s="796"/>
      <c r="G774" s="261">
        <f>SUM(G769:G773)</f>
        <v>25.69</v>
      </c>
    </row>
    <row r="775" spans="1:7">
      <c r="A775" s="801"/>
      <c r="B775" s="801"/>
      <c r="C775" s="801"/>
      <c r="D775" s="801"/>
      <c r="E775" s="801"/>
      <c r="F775" s="801"/>
      <c r="G775" s="801"/>
    </row>
    <row r="776" spans="1:7">
      <c r="A776" s="803" t="s">
        <v>564</v>
      </c>
      <c r="B776" s="803"/>
      <c r="C776" s="803"/>
      <c r="D776" s="803"/>
      <c r="E776" s="803"/>
      <c r="F776" s="803"/>
      <c r="G776" s="347">
        <f>G755+G765+G774</f>
        <v>29.25</v>
      </c>
    </row>
    <row r="777" spans="1:7">
      <c r="A777" s="821"/>
      <c r="B777" s="822"/>
      <c r="C777" s="822"/>
      <c r="D777" s="822"/>
      <c r="E777" s="822"/>
      <c r="F777" s="822"/>
      <c r="G777" s="823"/>
    </row>
    <row r="778" spans="1:7">
      <c r="A778" s="840" t="s">
        <v>826</v>
      </c>
      <c r="B778" s="840"/>
      <c r="C778" s="840"/>
      <c r="D778" s="849" t="s">
        <v>568</v>
      </c>
      <c r="E778" s="857"/>
      <c r="F778" s="837"/>
      <c r="G778" s="837"/>
    </row>
    <row r="779" spans="1:7">
      <c r="A779" s="840" t="s">
        <v>847</v>
      </c>
      <c r="B779" s="840"/>
      <c r="C779" s="840"/>
      <c r="D779" s="840"/>
      <c r="E779" s="840"/>
      <c r="F779" s="840"/>
      <c r="G779" s="840"/>
    </row>
    <row r="780" spans="1:7">
      <c r="A780" s="801"/>
      <c r="B780" s="801"/>
      <c r="C780" s="801"/>
      <c r="D780" s="801"/>
      <c r="E780" s="801"/>
      <c r="F780" s="801"/>
      <c r="G780" s="801"/>
    </row>
    <row r="781" spans="1:7">
      <c r="A781" s="574" t="s">
        <v>851</v>
      </c>
      <c r="B781" s="824" t="s">
        <v>166</v>
      </c>
      <c r="C781" s="824"/>
      <c r="D781" s="258" t="s">
        <v>486</v>
      </c>
      <c r="E781" s="258" t="s">
        <v>557</v>
      </c>
      <c r="F781" s="258" t="s">
        <v>558</v>
      </c>
      <c r="G781" s="259" t="s">
        <v>559</v>
      </c>
    </row>
    <row r="782" spans="1:7">
      <c r="A782" s="569">
        <v>6111</v>
      </c>
      <c r="B782" s="801" t="s">
        <v>852</v>
      </c>
      <c r="C782" s="801"/>
      <c r="D782" s="260" t="s">
        <v>491</v>
      </c>
      <c r="E782" s="336">
        <v>3</v>
      </c>
      <c r="F782" s="337">
        <v>9.51</v>
      </c>
      <c r="G782" s="337">
        <f>E782*F782</f>
        <v>28.53</v>
      </c>
    </row>
    <row r="783" spans="1:7">
      <c r="A783" s="796" t="s">
        <v>560</v>
      </c>
      <c r="B783" s="796"/>
      <c r="C783" s="796"/>
      <c r="D783" s="796"/>
      <c r="E783" s="796"/>
      <c r="F783" s="796"/>
      <c r="G783" s="261">
        <f>SUM(G782:G782)</f>
        <v>28.53</v>
      </c>
    </row>
    <row r="784" spans="1:7">
      <c r="A784" s="801"/>
      <c r="B784" s="801"/>
      <c r="C784" s="801"/>
      <c r="D784" s="801"/>
      <c r="E784" s="801"/>
      <c r="F784" s="801"/>
      <c r="G784" s="801"/>
    </row>
    <row r="785" spans="1:7">
      <c r="A785" s="574" t="s">
        <v>851</v>
      </c>
      <c r="B785" s="824" t="s">
        <v>569</v>
      </c>
      <c r="C785" s="824"/>
      <c r="D785" s="258" t="s">
        <v>486</v>
      </c>
      <c r="E785" s="258" t="s">
        <v>557</v>
      </c>
      <c r="F785" s="582" t="s">
        <v>558</v>
      </c>
      <c r="G785" s="259" t="s">
        <v>559</v>
      </c>
    </row>
    <row r="786" spans="1:7">
      <c r="A786" s="569">
        <v>12892</v>
      </c>
      <c r="B786" s="801" t="s">
        <v>916</v>
      </c>
      <c r="C786" s="801"/>
      <c r="D786" s="260" t="s">
        <v>816</v>
      </c>
      <c r="E786" s="336">
        <v>3.6811999999999998E-2</v>
      </c>
      <c r="F786" s="337">
        <v>10.75</v>
      </c>
      <c r="G786" s="337">
        <f t="shared" ref="G786:G787" si="35">F786*E786</f>
        <v>0.4</v>
      </c>
    </row>
    <row r="787" spans="1:7">
      <c r="A787" s="569">
        <v>2711</v>
      </c>
      <c r="B787" s="801" t="s">
        <v>895</v>
      </c>
      <c r="C787" s="801"/>
      <c r="D787" s="260" t="s">
        <v>486</v>
      </c>
      <c r="E787" s="336">
        <v>8.6999999999999994E-3</v>
      </c>
      <c r="F787" s="337">
        <v>115.9</v>
      </c>
      <c r="G787" s="337">
        <f t="shared" si="35"/>
        <v>1.01</v>
      </c>
    </row>
    <row r="788" spans="1:7">
      <c r="A788" s="796" t="s">
        <v>570</v>
      </c>
      <c r="B788" s="796"/>
      <c r="C788" s="796"/>
      <c r="D788" s="796"/>
      <c r="E788" s="796"/>
      <c r="F788" s="796"/>
      <c r="G788" s="261">
        <f>SUM(G786:G787)</f>
        <v>1.41</v>
      </c>
    </row>
    <row r="789" spans="1:7">
      <c r="A789" s="865"/>
      <c r="B789" s="865"/>
      <c r="C789" s="865"/>
      <c r="D789" s="865"/>
      <c r="E789" s="865"/>
      <c r="F789" s="865"/>
      <c r="G789" s="865"/>
    </row>
    <row r="790" spans="1:7">
      <c r="A790" s="574" t="s">
        <v>851</v>
      </c>
      <c r="B790" s="824" t="s">
        <v>561</v>
      </c>
      <c r="C790" s="824"/>
      <c r="D790" s="258" t="s">
        <v>486</v>
      </c>
      <c r="E790" s="258" t="s">
        <v>562</v>
      </c>
      <c r="F790" s="258" t="s">
        <v>558</v>
      </c>
      <c r="G790" s="258" t="s">
        <v>559</v>
      </c>
    </row>
    <row r="791" spans="1:7">
      <c r="A791" s="569">
        <v>37371</v>
      </c>
      <c r="B791" s="801" t="s">
        <v>855</v>
      </c>
      <c r="C791" s="801"/>
      <c r="D791" s="340" t="s">
        <v>491</v>
      </c>
      <c r="E791" s="336">
        <v>3</v>
      </c>
      <c r="F791" s="337">
        <v>0.71</v>
      </c>
      <c r="G791" s="337">
        <f t="shared" ref="G791:G796" si="36">E791*F791</f>
        <v>2.13</v>
      </c>
    </row>
    <row r="792" spans="1:7">
      <c r="A792" s="361">
        <v>37373</v>
      </c>
      <c r="B792" s="801" t="s">
        <v>860</v>
      </c>
      <c r="C792" s="801"/>
      <c r="D792" s="260" t="s">
        <v>491</v>
      </c>
      <c r="E792" s="336">
        <v>3</v>
      </c>
      <c r="F792" s="337">
        <v>7.0000000000000007E-2</v>
      </c>
      <c r="G792" s="337">
        <f t="shared" si="36"/>
        <v>0.21</v>
      </c>
    </row>
    <row r="793" spans="1:7">
      <c r="A793" s="361">
        <v>10</v>
      </c>
      <c r="B793" s="801" t="s">
        <v>1035</v>
      </c>
      <c r="C793" s="801"/>
      <c r="D793" s="260" t="s">
        <v>486</v>
      </c>
      <c r="E793" s="336">
        <v>8.6999999999999994E-3</v>
      </c>
      <c r="F793" s="337">
        <v>10.050000000000001</v>
      </c>
      <c r="G793" s="337">
        <f t="shared" si="36"/>
        <v>0.09</v>
      </c>
    </row>
    <row r="794" spans="1:7">
      <c r="A794" s="361">
        <v>2709</v>
      </c>
      <c r="B794" s="801" t="s">
        <v>1036</v>
      </c>
      <c r="C794" s="801"/>
      <c r="D794" s="260" t="s">
        <v>486</v>
      </c>
      <c r="E794" s="336">
        <v>8.6999999999999994E-2</v>
      </c>
      <c r="F794" s="337">
        <v>386.39</v>
      </c>
      <c r="G794" s="337">
        <f t="shared" si="36"/>
        <v>33.619999999999997</v>
      </c>
    </row>
    <row r="795" spans="1:7">
      <c r="A795" s="361">
        <v>37372</v>
      </c>
      <c r="B795" s="801" t="s">
        <v>859</v>
      </c>
      <c r="C795" s="801"/>
      <c r="D795" s="260" t="s">
        <v>491</v>
      </c>
      <c r="E795" s="336">
        <v>3</v>
      </c>
      <c r="F795" s="337">
        <v>0.35</v>
      </c>
      <c r="G795" s="337">
        <f t="shared" si="36"/>
        <v>1.05</v>
      </c>
    </row>
    <row r="796" spans="1:7">
      <c r="A796" s="361">
        <v>12895</v>
      </c>
      <c r="B796" s="801" t="s">
        <v>896</v>
      </c>
      <c r="C796" s="801"/>
      <c r="D796" s="260" t="s">
        <v>486</v>
      </c>
      <c r="E796" s="336">
        <v>3.6811999999999998E-2</v>
      </c>
      <c r="F796" s="337">
        <v>11.95</v>
      </c>
      <c r="G796" s="337">
        <f t="shared" si="36"/>
        <v>0.44</v>
      </c>
    </row>
    <row r="797" spans="1:7">
      <c r="A797" s="361">
        <v>12894</v>
      </c>
      <c r="B797" s="801" t="s">
        <v>1037</v>
      </c>
      <c r="C797" s="801"/>
      <c r="D797" s="260" t="s">
        <v>486</v>
      </c>
      <c r="E797" s="336">
        <v>3.6811999999999998E-2</v>
      </c>
      <c r="F797" s="337">
        <v>15.53</v>
      </c>
      <c r="G797" s="337">
        <f t="shared" ref="G797:G798" si="37">E797*F797</f>
        <v>0.56999999999999995</v>
      </c>
    </row>
    <row r="798" spans="1:7">
      <c r="A798" s="361">
        <v>12893</v>
      </c>
      <c r="B798" s="801" t="s">
        <v>1038</v>
      </c>
      <c r="C798" s="801"/>
      <c r="D798" s="260" t="s">
        <v>816</v>
      </c>
      <c r="E798" s="336">
        <v>3.6811999999999998E-2</v>
      </c>
      <c r="F798" s="337">
        <v>57.36</v>
      </c>
      <c r="G798" s="337">
        <f t="shared" si="37"/>
        <v>2.11</v>
      </c>
    </row>
    <row r="799" spans="1:7">
      <c r="A799" s="361">
        <v>37370</v>
      </c>
      <c r="B799" s="801" t="s">
        <v>853</v>
      </c>
      <c r="C799" s="801"/>
      <c r="D799" s="260" t="s">
        <v>491</v>
      </c>
      <c r="E799" s="336">
        <v>3</v>
      </c>
      <c r="F799" s="337">
        <v>2.2000000000000002</v>
      </c>
      <c r="G799" s="337">
        <f t="shared" ref="G799" si="38">E799*F799</f>
        <v>6.6</v>
      </c>
    </row>
    <row r="800" spans="1:7">
      <c r="A800" s="796" t="s">
        <v>563</v>
      </c>
      <c r="B800" s="796"/>
      <c r="C800" s="796"/>
      <c r="D800" s="796"/>
      <c r="E800" s="796"/>
      <c r="F800" s="796"/>
      <c r="G800" s="261">
        <f>SUM(G791:G799)</f>
        <v>46.82</v>
      </c>
    </row>
    <row r="801" spans="1:7">
      <c r="A801" s="801"/>
      <c r="B801" s="801"/>
      <c r="C801" s="801"/>
      <c r="D801" s="801"/>
      <c r="E801" s="801"/>
      <c r="F801" s="801"/>
      <c r="G801" s="801"/>
    </row>
    <row r="802" spans="1:7">
      <c r="A802" s="803" t="s">
        <v>564</v>
      </c>
      <c r="B802" s="803"/>
      <c r="C802" s="803"/>
      <c r="D802" s="803"/>
      <c r="E802" s="803"/>
      <c r="F802" s="803"/>
      <c r="G802" s="347">
        <f>G783+G788+G800</f>
        <v>76.760000000000005</v>
      </c>
    </row>
    <row r="803" spans="1:7">
      <c r="A803" s="821"/>
      <c r="B803" s="822"/>
      <c r="C803" s="822"/>
      <c r="D803" s="822"/>
      <c r="E803" s="822"/>
      <c r="F803" s="822"/>
      <c r="G803" s="823"/>
    </row>
    <row r="804" spans="1:7">
      <c r="A804" s="807" t="s">
        <v>2510</v>
      </c>
      <c r="B804" s="807"/>
      <c r="C804" s="807"/>
      <c r="D804" s="816" t="s">
        <v>1204</v>
      </c>
      <c r="E804" s="817"/>
      <c r="F804" s="790"/>
      <c r="G804" s="790"/>
    </row>
    <row r="805" spans="1:7">
      <c r="A805" s="807" t="s">
        <v>2509</v>
      </c>
      <c r="B805" s="807"/>
      <c r="C805" s="807"/>
      <c r="D805" s="807"/>
      <c r="E805" s="808"/>
      <c r="F805" s="807"/>
      <c r="G805" s="807"/>
    </row>
    <row r="806" spans="1:7">
      <c r="A806" s="801"/>
      <c r="B806" s="801"/>
      <c r="C806" s="801"/>
      <c r="D806" s="801"/>
      <c r="E806" s="802"/>
      <c r="F806" s="801"/>
      <c r="G806" s="801"/>
    </row>
    <row r="807" spans="1:7">
      <c r="A807" s="396" t="s">
        <v>851</v>
      </c>
      <c r="B807" s="579" t="s">
        <v>166</v>
      </c>
      <c r="C807" s="397"/>
      <c r="D807" s="258" t="s">
        <v>486</v>
      </c>
      <c r="E807" s="258" t="s">
        <v>557</v>
      </c>
      <c r="F807" s="258" t="s">
        <v>558</v>
      </c>
      <c r="G807" s="259" t="s">
        <v>559</v>
      </c>
    </row>
    <row r="808" spans="1:7">
      <c r="A808" s="545">
        <v>88264</v>
      </c>
      <c r="B808" s="818" t="s">
        <v>1255</v>
      </c>
      <c r="C808" s="818"/>
      <c r="D808" s="260" t="s">
        <v>491</v>
      </c>
      <c r="E808" s="336">
        <v>0.54100000000000004</v>
      </c>
      <c r="F808" s="337">
        <v>20.91</v>
      </c>
      <c r="G808" s="337">
        <f>E808*F808</f>
        <v>11.31</v>
      </c>
    </row>
    <row r="809" spans="1:7">
      <c r="A809" s="545">
        <v>88247</v>
      </c>
      <c r="B809" s="794" t="s">
        <v>1282</v>
      </c>
      <c r="C809" s="794"/>
      <c r="D809" s="260" t="s">
        <v>491</v>
      </c>
      <c r="E809" s="336">
        <v>0.54100000000000004</v>
      </c>
      <c r="F809" s="337">
        <v>16.16</v>
      </c>
      <c r="G809" s="337">
        <f>E809*F809</f>
        <v>8.74</v>
      </c>
    </row>
    <row r="810" spans="1:7">
      <c r="A810" s="779" t="s">
        <v>560</v>
      </c>
      <c r="B810" s="780"/>
      <c r="C810" s="780"/>
      <c r="D810" s="780"/>
      <c r="E810" s="780"/>
      <c r="F810" s="781"/>
      <c r="G810" s="261">
        <f>SUM(G808:G809)</f>
        <v>20.05</v>
      </c>
    </row>
    <row r="811" spans="1:7">
      <c r="A811" s="580"/>
      <c r="B811" s="398"/>
      <c r="C811" s="398"/>
      <c r="D811" s="398"/>
      <c r="E811" s="395"/>
      <c r="F811" s="398"/>
      <c r="G811" s="581"/>
    </row>
    <row r="812" spans="1:7">
      <c r="A812" s="579" t="s">
        <v>851</v>
      </c>
      <c r="B812" s="399" t="s">
        <v>561</v>
      </c>
      <c r="C812" s="397"/>
      <c r="D812" s="258" t="s">
        <v>486</v>
      </c>
      <c r="E812" s="258" t="s">
        <v>562</v>
      </c>
      <c r="F812" s="258" t="s">
        <v>558</v>
      </c>
      <c r="G812" s="259" t="s">
        <v>559</v>
      </c>
    </row>
    <row r="813" spans="1:7">
      <c r="A813" s="557">
        <v>1575</v>
      </c>
      <c r="B813" s="795" t="s">
        <v>2508</v>
      </c>
      <c r="C813" s="794"/>
      <c r="D813" s="547" t="s">
        <v>492</v>
      </c>
      <c r="E813" s="336">
        <v>3</v>
      </c>
      <c r="F813" s="337">
        <v>2.0499999999999998</v>
      </c>
      <c r="G813" s="337">
        <f>E813*F813</f>
        <v>6.15</v>
      </c>
    </row>
    <row r="814" spans="1:7">
      <c r="A814" s="557">
        <v>2391</v>
      </c>
      <c r="B814" s="795" t="s">
        <v>2507</v>
      </c>
      <c r="C814" s="794"/>
      <c r="D814" s="546" t="s">
        <v>492</v>
      </c>
      <c r="E814" s="336">
        <v>1</v>
      </c>
      <c r="F814" s="337">
        <v>303.17</v>
      </c>
      <c r="G814" s="337">
        <f>E814*F814</f>
        <v>303.17</v>
      </c>
    </row>
    <row r="815" spans="1:7">
      <c r="A815" s="796" t="s">
        <v>563</v>
      </c>
      <c r="B815" s="796"/>
      <c r="C815" s="796"/>
      <c r="D815" s="796"/>
      <c r="E815" s="797"/>
      <c r="F815" s="796"/>
      <c r="G815" s="261">
        <f>SUM(G813:G814)</f>
        <v>309.32</v>
      </c>
    </row>
    <row r="816" spans="1:7">
      <c r="A816" s="801"/>
      <c r="B816" s="801"/>
      <c r="C816" s="801"/>
      <c r="D816" s="801"/>
      <c r="E816" s="802"/>
      <c r="F816" s="801"/>
      <c r="G816" s="801"/>
    </row>
    <row r="817" spans="1:7">
      <c r="A817" s="803" t="s">
        <v>564</v>
      </c>
      <c r="B817" s="803"/>
      <c r="C817" s="803"/>
      <c r="D817" s="803"/>
      <c r="E817" s="804"/>
      <c r="F817" s="803"/>
      <c r="G817" s="347">
        <f>SUM(G815,G810)</f>
        <v>329.37</v>
      </c>
    </row>
    <row r="818" spans="1:7">
      <c r="A818" s="601"/>
      <c r="B818" s="602"/>
      <c r="C818" s="602"/>
      <c r="D818" s="603"/>
      <c r="E818" s="603"/>
      <c r="F818" s="603"/>
      <c r="G818" s="604"/>
    </row>
    <row r="819" spans="1:7">
      <c r="A819" s="840" t="s">
        <v>1005</v>
      </c>
      <c r="B819" s="840"/>
      <c r="C819" s="840"/>
      <c r="D819" s="849" t="s">
        <v>556</v>
      </c>
      <c r="E819" s="857"/>
      <c r="F819" s="837"/>
      <c r="G819" s="837"/>
    </row>
    <row r="820" spans="1:7">
      <c r="A820" s="840" t="s">
        <v>1041</v>
      </c>
      <c r="B820" s="840"/>
      <c r="C820" s="840"/>
      <c r="D820" s="840"/>
      <c r="E820" s="840"/>
      <c r="F820" s="840"/>
      <c r="G820" s="840"/>
    </row>
    <row r="821" spans="1:7">
      <c r="A821" s="801"/>
      <c r="B821" s="801"/>
      <c r="C821" s="801"/>
      <c r="D821" s="801"/>
      <c r="E821" s="801"/>
      <c r="F821" s="801"/>
      <c r="G821" s="801"/>
    </row>
    <row r="822" spans="1:7">
      <c r="A822" s="574" t="s">
        <v>851</v>
      </c>
      <c r="B822" s="824" t="s">
        <v>166</v>
      </c>
      <c r="C822" s="824"/>
      <c r="D822" s="258" t="s">
        <v>486</v>
      </c>
      <c r="E822" s="258" t="s">
        <v>557</v>
      </c>
      <c r="F822" s="258" t="s">
        <v>558</v>
      </c>
      <c r="G822" s="259" t="s">
        <v>559</v>
      </c>
    </row>
    <row r="823" spans="1:7">
      <c r="A823" s="569">
        <v>1213</v>
      </c>
      <c r="B823" s="825" t="s">
        <v>1042</v>
      </c>
      <c r="C823" s="825"/>
      <c r="D823" s="260" t="s">
        <v>491</v>
      </c>
      <c r="E823" s="336">
        <v>0.55000000000000004</v>
      </c>
      <c r="F823" s="367">
        <v>12.79</v>
      </c>
      <c r="G823" s="337">
        <f>E823*F823</f>
        <v>7.03</v>
      </c>
    </row>
    <row r="824" spans="1:7">
      <c r="A824" s="569">
        <v>6117</v>
      </c>
      <c r="B824" s="825" t="s">
        <v>866</v>
      </c>
      <c r="C824" s="825"/>
      <c r="D824" s="260" t="s">
        <v>491</v>
      </c>
      <c r="E824" s="336">
        <v>0.6</v>
      </c>
      <c r="F824" s="367">
        <v>10.06</v>
      </c>
      <c r="G824" s="337">
        <f>E824*F824</f>
        <v>6.04</v>
      </c>
    </row>
    <row r="825" spans="1:7">
      <c r="A825" s="796" t="s">
        <v>560</v>
      </c>
      <c r="B825" s="796"/>
      <c r="C825" s="796"/>
      <c r="D825" s="796"/>
      <c r="E825" s="796"/>
      <c r="F825" s="796"/>
      <c r="G825" s="261">
        <f>SUM(G823:G823)</f>
        <v>7.03</v>
      </c>
    </row>
    <row r="826" spans="1:7">
      <c r="A826" s="801"/>
      <c r="B826" s="801"/>
      <c r="C826" s="801"/>
      <c r="D826" s="801"/>
      <c r="E826" s="801"/>
      <c r="F826" s="801"/>
      <c r="G826" s="801"/>
    </row>
    <row r="827" spans="1:7">
      <c r="A827" s="574" t="s">
        <v>851</v>
      </c>
      <c r="B827" s="824" t="s">
        <v>569</v>
      </c>
      <c r="C827" s="824"/>
      <c r="D827" s="258" t="s">
        <v>486</v>
      </c>
      <c r="E827" s="258" t="s">
        <v>557</v>
      </c>
      <c r="F827" s="582" t="s">
        <v>558</v>
      </c>
      <c r="G827" s="259" t="s">
        <v>559</v>
      </c>
    </row>
    <row r="828" spans="1:7">
      <c r="A828" s="569">
        <v>12892</v>
      </c>
      <c r="B828" s="825" t="s">
        <v>916</v>
      </c>
      <c r="C828" s="825"/>
      <c r="D828" s="260" t="s">
        <v>816</v>
      </c>
      <c r="E828" s="336">
        <v>1.4111E-2</v>
      </c>
      <c r="F828" s="367">
        <v>10.75</v>
      </c>
      <c r="G828" s="337">
        <f t="shared" ref="G828:G829" si="39">F828*E828</f>
        <v>0.15</v>
      </c>
    </row>
    <row r="829" spans="1:7">
      <c r="A829" s="569">
        <v>2711</v>
      </c>
      <c r="B829" s="825" t="s">
        <v>895</v>
      </c>
      <c r="C829" s="825"/>
      <c r="D829" s="260" t="s">
        <v>486</v>
      </c>
      <c r="E829" s="336">
        <v>3.3349999999999999E-3</v>
      </c>
      <c r="F829" s="367">
        <v>115.9</v>
      </c>
      <c r="G829" s="337">
        <f t="shared" si="39"/>
        <v>0.39</v>
      </c>
    </row>
    <row r="830" spans="1:7">
      <c r="A830" s="796" t="s">
        <v>570</v>
      </c>
      <c r="B830" s="796"/>
      <c r="C830" s="796"/>
      <c r="D830" s="796"/>
      <c r="E830" s="796"/>
      <c r="F830" s="796"/>
      <c r="G830" s="261">
        <f>SUM(G828:G829)</f>
        <v>0.54</v>
      </c>
    </row>
    <row r="831" spans="1:7">
      <c r="A831" s="865"/>
      <c r="B831" s="865"/>
      <c r="C831" s="865"/>
      <c r="D831" s="865"/>
      <c r="E831" s="865"/>
      <c r="F831" s="865"/>
      <c r="G831" s="865"/>
    </row>
    <row r="832" spans="1:7">
      <c r="A832" s="574" t="s">
        <v>851</v>
      </c>
      <c r="B832" s="824" t="s">
        <v>561</v>
      </c>
      <c r="C832" s="824"/>
      <c r="D832" s="258" t="s">
        <v>486</v>
      </c>
      <c r="E832" s="258" t="s">
        <v>562</v>
      </c>
      <c r="F832" s="258" t="s">
        <v>558</v>
      </c>
      <c r="G832" s="258" t="s">
        <v>559</v>
      </c>
    </row>
    <row r="833" spans="1:7">
      <c r="A833" s="569">
        <v>37371</v>
      </c>
      <c r="B833" s="825" t="s">
        <v>855</v>
      </c>
      <c r="C833" s="825"/>
      <c r="D833" s="340" t="s">
        <v>491</v>
      </c>
      <c r="E833" s="336">
        <v>1.1499999999999999</v>
      </c>
      <c r="F833" s="367">
        <v>0.71</v>
      </c>
      <c r="G833" s="337">
        <f t="shared" ref="G833:G843" si="40">E833*F833</f>
        <v>0.82</v>
      </c>
    </row>
    <row r="834" spans="1:7">
      <c r="A834" s="361">
        <v>2709</v>
      </c>
      <c r="B834" s="825" t="s">
        <v>1036</v>
      </c>
      <c r="C834" s="825"/>
      <c r="D834" s="260" t="s">
        <v>486</v>
      </c>
      <c r="E834" s="336">
        <v>3.3349999999999999E-3</v>
      </c>
      <c r="F834" s="367">
        <v>389.39</v>
      </c>
      <c r="G834" s="337">
        <f t="shared" si="40"/>
        <v>1.3</v>
      </c>
    </row>
    <row r="835" spans="1:7">
      <c r="A835" s="361">
        <v>10</v>
      </c>
      <c r="B835" s="825" t="s">
        <v>1035</v>
      </c>
      <c r="C835" s="825"/>
      <c r="D835" s="260" t="s">
        <v>486</v>
      </c>
      <c r="E835" s="336">
        <v>3.3349999999999999E-3</v>
      </c>
      <c r="F835" s="367">
        <v>10.050000000000001</v>
      </c>
      <c r="G835" s="337">
        <f t="shared" si="40"/>
        <v>0.03</v>
      </c>
    </row>
    <row r="836" spans="1:7">
      <c r="A836" s="361">
        <v>37373</v>
      </c>
      <c r="B836" s="825" t="s">
        <v>860</v>
      </c>
      <c r="C836" s="825"/>
      <c r="D836" s="260" t="s">
        <v>491</v>
      </c>
      <c r="E836" s="336">
        <v>1.1499999999999999</v>
      </c>
      <c r="F836" s="367">
        <v>7.0000000000000007E-2</v>
      </c>
      <c r="G836" s="337">
        <f t="shared" si="40"/>
        <v>0.08</v>
      </c>
    </row>
    <row r="837" spans="1:7">
      <c r="A837" s="361">
        <v>4006</v>
      </c>
      <c r="B837" s="825" t="s">
        <v>1043</v>
      </c>
      <c r="C837" s="825"/>
      <c r="D837" s="260" t="s">
        <v>496</v>
      </c>
      <c r="E837" s="336">
        <v>9.4999999999999998E-3</v>
      </c>
      <c r="F837" s="367">
        <v>1682.44</v>
      </c>
      <c r="G837" s="337">
        <f t="shared" si="40"/>
        <v>15.98</v>
      </c>
    </row>
    <row r="838" spans="1:7">
      <c r="A838" s="361">
        <v>5061</v>
      </c>
      <c r="B838" s="825" t="s">
        <v>873</v>
      </c>
      <c r="C838" s="825"/>
      <c r="D838" s="260" t="s">
        <v>486</v>
      </c>
      <c r="E838" s="336">
        <v>6.5000000000000002E-2</v>
      </c>
      <c r="F838" s="367">
        <v>10.99</v>
      </c>
      <c r="G838" s="337">
        <f t="shared" si="40"/>
        <v>0.71</v>
      </c>
    </row>
    <row r="839" spans="1:7">
      <c r="A839" s="361">
        <v>37372</v>
      </c>
      <c r="B839" s="825" t="s">
        <v>859</v>
      </c>
      <c r="C839" s="825"/>
      <c r="D839" s="260" t="s">
        <v>491</v>
      </c>
      <c r="E839" s="336">
        <v>1.1499999999999999</v>
      </c>
      <c r="F839" s="367">
        <v>0.35</v>
      </c>
      <c r="G839" s="337">
        <f t="shared" si="40"/>
        <v>0.4</v>
      </c>
    </row>
    <row r="840" spans="1:7">
      <c r="A840" s="361">
        <v>12895</v>
      </c>
      <c r="B840" s="825" t="s">
        <v>896</v>
      </c>
      <c r="C840" s="825"/>
      <c r="D840" s="260" t="s">
        <v>486</v>
      </c>
      <c r="E840" s="336">
        <v>1.4111E-2</v>
      </c>
      <c r="F840" s="367">
        <v>11.95</v>
      </c>
      <c r="G840" s="337">
        <f t="shared" si="40"/>
        <v>0.17</v>
      </c>
    </row>
    <row r="841" spans="1:7">
      <c r="A841" s="361">
        <v>12894</v>
      </c>
      <c r="B841" s="825" t="s">
        <v>1037</v>
      </c>
      <c r="C841" s="825"/>
      <c r="D841" s="260" t="s">
        <v>486</v>
      </c>
      <c r="E841" s="336">
        <v>1.4111E-2</v>
      </c>
      <c r="F841" s="367">
        <v>15.53</v>
      </c>
      <c r="G841" s="337">
        <f t="shared" si="40"/>
        <v>0.22</v>
      </c>
    </row>
    <row r="842" spans="1:7">
      <c r="A842" s="361">
        <v>12893</v>
      </c>
      <c r="B842" s="825" t="s">
        <v>1038</v>
      </c>
      <c r="C842" s="825"/>
      <c r="D842" s="260" t="s">
        <v>816</v>
      </c>
      <c r="E842" s="336">
        <v>1.4111E-2</v>
      </c>
      <c r="F842" s="367">
        <v>57.36</v>
      </c>
      <c r="G842" s="337">
        <f t="shared" si="40"/>
        <v>0.81</v>
      </c>
    </row>
    <row r="843" spans="1:7">
      <c r="A843" s="361">
        <v>37370</v>
      </c>
      <c r="B843" s="825" t="s">
        <v>853</v>
      </c>
      <c r="C843" s="825"/>
      <c r="D843" s="260" t="s">
        <v>491</v>
      </c>
      <c r="E843" s="336">
        <v>1.1499999999999999</v>
      </c>
      <c r="F843" s="367">
        <v>2.2000000000000002</v>
      </c>
      <c r="G843" s="337">
        <f t="shared" si="40"/>
        <v>2.5299999999999998</v>
      </c>
    </row>
    <row r="844" spans="1:7">
      <c r="A844" s="796" t="s">
        <v>563</v>
      </c>
      <c r="B844" s="796"/>
      <c r="C844" s="796"/>
      <c r="D844" s="796"/>
      <c r="E844" s="796"/>
      <c r="F844" s="796"/>
      <c r="G844" s="261">
        <f>SUM(G833:G843)</f>
        <v>23.05</v>
      </c>
    </row>
    <row r="845" spans="1:7">
      <c r="A845" s="801"/>
      <c r="B845" s="801"/>
      <c r="C845" s="801"/>
      <c r="D845" s="801"/>
      <c r="E845" s="801"/>
      <c r="F845" s="801"/>
      <c r="G845" s="801"/>
    </row>
    <row r="846" spans="1:7">
      <c r="A846" s="803" t="s">
        <v>564</v>
      </c>
      <c r="B846" s="803"/>
      <c r="C846" s="803"/>
      <c r="D846" s="803"/>
      <c r="E846" s="803"/>
      <c r="F846" s="803"/>
      <c r="G846" s="347">
        <f>G825+G830+G844</f>
        <v>30.62</v>
      </c>
    </row>
    <row r="847" spans="1:7">
      <c r="A847" s="801"/>
      <c r="B847" s="801"/>
      <c r="C847" s="801"/>
      <c r="D847" s="801"/>
      <c r="E847" s="801"/>
      <c r="F847" s="801"/>
      <c r="G847" s="801"/>
    </row>
    <row r="848" spans="1:7">
      <c r="A848" s="840" t="s">
        <v>1008</v>
      </c>
      <c r="B848" s="840"/>
      <c r="C848" s="840"/>
      <c r="D848" s="838" t="s">
        <v>556</v>
      </c>
      <c r="E848" s="839"/>
      <c r="F848" s="837"/>
      <c r="G848" s="837"/>
    </row>
    <row r="849" spans="1:7">
      <c r="A849" s="840" t="s">
        <v>1150</v>
      </c>
      <c r="B849" s="840"/>
      <c r="C849" s="840"/>
      <c r="D849" s="840"/>
      <c r="E849" s="841"/>
      <c r="F849" s="840"/>
      <c r="G849" s="840"/>
    </row>
    <row r="850" spans="1:7">
      <c r="A850" s="801"/>
      <c r="B850" s="801"/>
      <c r="C850" s="801"/>
      <c r="D850" s="801"/>
      <c r="E850" s="802"/>
      <c r="F850" s="801"/>
      <c r="G850" s="801"/>
    </row>
    <row r="851" spans="1:7">
      <c r="A851" s="579" t="s">
        <v>851</v>
      </c>
      <c r="B851" s="819" t="s">
        <v>166</v>
      </c>
      <c r="C851" s="827"/>
      <c r="D851" s="258" t="s">
        <v>486</v>
      </c>
      <c r="E851" s="258" t="s">
        <v>557</v>
      </c>
      <c r="F851" s="258" t="s">
        <v>558</v>
      </c>
      <c r="G851" s="259" t="s">
        <v>559</v>
      </c>
    </row>
    <row r="852" spans="1:7">
      <c r="A852" s="569">
        <v>6111</v>
      </c>
      <c r="B852" s="791" t="s">
        <v>1110</v>
      </c>
      <c r="C852" s="793"/>
      <c r="D852" s="260" t="s">
        <v>491</v>
      </c>
      <c r="E852" s="336">
        <v>3.796824</v>
      </c>
      <c r="F852" s="337">
        <v>9.51</v>
      </c>
      <c r="G852" s="337">
        <f>F852*E852</f>
        <v>36.11</v>
      </c>
    </row>
    <row r="853" spans="1:7">
      <c r="A853" s="569">
        <v>1214</v>
      </c>
      <c r="B853" s="791" t="s">
        <v>1161</v>
      </c>
      <c r="C853" s="793"/>
      <c r="D853" s="260" t="s">
        <v>491</v>
      </c>
      <c r="E853" s="336">
        <v>2.2123379999999999</v>
      </c>
      <c r="F853" s="337">
        <v>13.95</v>
      </c>
      <c r="G853" s="337">
        <f>F853*E853</f>
        <v>30.86</v>
      </c>
    </row>
    <row r="854" spans="1:7">
      <c r="A854" s="569">
        <v>4750</v>
      </c>
      <c r="B854" s="791" t="s">
        <v>498</v>
      </c>
      <c r="C854" s="793"/>
      <c r="D854" s="260" t="s">
        <v>491</v>
      </c>
      <c r="E854" s="336">
        <v>1.5340750000000001</v>
      </c>
      <c r="F854" s="337">
        <v>12.79</v>
      </c>
      <c r="G854" s="337">
        <f>F854*E854</f>
        <v>19.62</v>
      </c>
    </row>
    <row r="855" spans="1:7">
      <c r="A855" s="796" t="s">
        <v>560</v>
      </c>
      <c r="B855" s="796"/>
      <c r="C855" s="796"/>
      <c r="D855" s="796"/>
      <c r="E855" s="797"/>
      <c r="F855" s="796"/>
      <c r="G855" s="261">
        <f>G854+G852</f>
        <v>55.73</v>
      </c>
    </row>
    <row r="856" spans="1:7">
      <c r="A856" s="801"/>
      <c r="B856" s="801"/>
      <c r="C856" s="801"/>
      <c r="D856" s="801"/>
      <c r="E856" s="802"/>
      <c r="F856" s="801"/>
      <c r="G856" s="801"/>
    </row>
    <row r="857" spans="1:7">
      <c r="A857" s="574" t="s">
        <v>851</v>
      </c>
      <c r="B857" s="824" t="s">
        <v>569</v>
      </c>
      <c r="C857" s="824"/>
      <c r="D857" s="582" t="s">
        <v>486</v>
      </c>
      <c r="E857" s="258" t="s">
        <v>557</v>
      </c>
      <c r="F857" s="582" t="s">
        <v>558</v>
      </c>
      <c r="G857" s="259" t="s">
        <v>559</v>
      </c>
    </row>
    <row r="858" spans="1:7">
      <c r="A858" s="569">
        <v>43483</v>
      </c>
      <c r="B858" s="801" t="s">
        <v>1151</v>
      </c>
      <c r="C858" s="801"/>
      <c r="D858" s="340" t="s">
        <v>491</v>
      </c>
      <c r="E858" s="336">
        <v>3.4580000000000002</v>
      </c>
      <c r="F858" s="373">
        <v>1.08</v>
      </c>
      <c r="G858" s="337">
        <f>E858*F858</f>
        <v>3.73</v>
      </c>
    </row>
    <row r="859" spans="1:7">
      <c r="A859" s="569">
        <v>43489</v>
      </c>
      <c r="B859" s="801" t="s">
        <v>1074</v>
      </c>
      <c r="C859" s="801"/>
      <c r="D859" s="340" t="s">
        <v>491</v>
      </c>
      <c r="E859" s="336">
        <v>1.389</v>
      </c>
      <c r="F859" s="373">
        <v>0.96</v>
      </c>
      <c r="G859" s="337">
        <f>F859*E859</f>
        <v>1.33</v>
      </c>
    </row>
    <row r="860" spans="1:7">
      <c r="A860" s="569">
        <v>43465</v>
      </c>
      <c r="B860" s="801" t="s">
        <v>1152</v>
      </c>
      <c r="C860" s="801"/>
      <c r="D860" s="340" t="s">
        <v>491</v>
      </c>
      <c r="E860" s="336">
        <v>1.389</v>
      </c>
      <c r="F860" s="373">
        <v>0.5</v>
      </c>
      <c r="G860" s="337">
        <f>E860*F860</f>
        <v>0.69</v>
      </c>
    </row>
    <row r="861" spans="1:7">
      <c r="A861" s="569">
        <v>43459</v>
      </c>
      <c r="B861" s="801" t="s">
        <v>985</v>
      </c>
      <c r="C861" s="801"/>
      <c r="D861" s="340" t="s">
        <v>491</v>
      </c>
      <c r="E861" s="336">
        <v>3.4580000000000002</v>
      </c>
      <c r="F861" s="373">
        <v>0.34</v>
      </c>
      <c r="G861" s="337">
        <f>F861*E861</f>
        <v>1.18</v>
      </c>
    </row>
    <row r="862" spans="1:7">
      <c r="A862" s="796" t="s">
        <v>570</v>
      </c>
      <c r="B862" s="796"/>
      <c r="C862" s="796"/>
      <c r="D862" s="796"/>
      <c r="E862" s="796"/>
      <c r="F862" s="796"/>
      <c r="G862" s="261">
        <f>SUM(G858:G861)</f>
        <v>6.93</v>
      </c>
    </row>
    <row r="863" spans="1:7">
      <c r="A863" s="801"/>
      <c r="B863" s="801"/>
      <c r="C863" s="801"/>
      <c r="D863" s="801"/>
      <c r="E863" s="802"/>
      <c r="F863" s="801"/>
      <c r="G863" s="801"/>
    </row>
    <row r="864" spans="1:7">
      <c r="A864" s="579" t="s">
        <v>851</v>
      </c>
      <c r="B864" s="819" t="s">
        <v>561</v>
      </c>
      <c r="C864" s="827"/>
      <c r="D864" s="258" t="s">
        <v>486</v>
      </c>
      <c r="E864" s="258" t="s">
        <v>562</v>
      </c>
      <c r="F864" s="258" t="s">
        <v>558</v>
      </c>
      <c r="G864" s="259" t="s">
        <v>559</v>
      </c>
    </row>
    <row r="865" spans="1:7">
      <c r="A865" s="575">
        <v>10553</v>
      </c>
      <c r="B865" s="791" t="s">
        <v>1163</v>
      </c>
      <c r="C865" s="793"/>
      <c r="D865" s="260" t="s">
        <v>486</v>
      </c>
      <c r="E865" s="336">
        <v>2.6666669999999999</v>
      </c>
      <c r="F865" s="337">
        <v>251.86</v>
      </c>
      <c r="G865" s="337">
        <f>F865*E865</f>
        <v>671.63</v>
      </c>
    </row>
    <row r="866" spans="1:7">
      <c r="A866" s="575">
        <v>184</v>
      </c>
      <c r="B866" s="791" t="s">
        <v>1164</v>
      </c>
      <c r="C866" s="793"/>
      <c r="D866" s="260" t="s">
        <v>1101</v>
      </c>
      <c r="E866" s="336">
        <v>1.3333330000000001</v>
      </c>
      <c r="F866" s="337">
        <v>73.88</v>
      </c>
      <c r="G866" s="337">
        <f t="shared" ref="G866:G878" si="41">F866*E866</f>
        <v>98.51</v>
      </c>
    </row>
    <row r="867" spans="1:7">
      <c r="A867" s="575">
        <v>2433</v>
      </c>
      <c r="B867" s="791" t="s">
        <v>1153</v>
      </c>
      <c r="C867" s="793"/>
      <c r="D867" s="260" t="s">
        <v>486</v>
      </c>
      <c r="E867" s="336">
        <v>6</v>
      </c>
      <c r="F867" s="337">
        <v>6.08</v>
      </c>
      <c r="G867" s="337">
        <f t="shared" si="41"/>
        <v>36.479999999999997</v>
      </c>
    </row>
    <row r="868" spans="1:7">
      <c r="A868" s="575">
        <v>20017</v>
      </c>
      <c r="B868" s="791" t="s">
        <v>1154</v>
      </c>
      <c r="C868" s="793"/>
      <c r="D868" s="260" t="s">
        <v>492</v>
      </c>
      <c r="E868" s="336">
        <v>6.3</v>
      </c>
      <c r="F868" s="337">
        <v>3.38</v>
      </c>
      <c r="G868" s="337">
        <f t="shared" si="41"/>
        <v>21.29</v>
      </c>
    </row>
    <row r="869" spans="1:7">
      <c r="A869" s="575">
        <v>37370</v>
      </c>
      <c r="B869" s="791" t="s">
        <v>1155</v>
      </c>
      <c r="C869" s="793"/>
      <c r="D869" s="260" t="s">
        <v>491</v>
      </c>
      <c r="E869" s="336">
        <v>7.4988239999999999</v>
      </c>
      <c r="F869" s="337">
        <v>2.2000000000000002</v>
      </c>
      <c r="G869" s="337">
        <f t="shared" si="41"/>
        <v>16.5</v>
      </c>
    </row>
    <row r="870" spans="1:7">
      <c r="A870" s="575">
        <v>39027</v>
      </c>
      <c r="B870" s="791" t="s">
        <v>1162</v>
      </c>
      <c r="C870" s="793"/>
      <c r="D870" s="260" t="s">
        <v>490</v>
      </c>
      <c r="E870" s="336">
        <v>0.22500000000000001</v>
      </c>
      <c r="F870" s="337">
        <v>11.17</v>
      </c>
      <c r="G870" s="337">
        <f t="shared" ref="G870" si="42">F870*E870</f>
        <v>2.5099999999999998</v>
      </c>
    </row>
    <row r="871" spans="1:7">
      <c r="A871" s="575">
        <v>20247</v>
      </c>
      <c r="B871" s="791" t="s">
        <v>1156</v>
      </c>
      <c r="C871" s="793"/>
      <c r="D871" s="260" t="s">
        <v>490</v>
      </c>
      <c r="E871" s="336">
        <v>0.64800000000000002</v>
      </c>
      <c r="F871" s="337">
        <v>12.38</v>
      </c>
      <c r="G871" s="337">
        <f t="shared" si="41"/>
        <v>8.02</v>
      </c>
    </row>
    <row r="872" spans="1:7">
      <c r="A872" s="575">
        <v>1379</v>
      </c>
      <c r="B872" s="791" t="s">
        <v>1157</v>
      </c>
      <c r="C872" s="793"/>
      <c r="D872" s="260" t="s">
        <v>490</v>
      </c>
      <c r="E872" s="336">
        <v>3.6678959999999998</v>
      </c>
      <c r="F872" s="337">
        <v>0.49</v>
      </c>
      <c r="G872" s="337">
        <f t="shared" si="41"/>
        <v>1.8</v>
      </c>
    </row>
    <row r="873" spans="1:7">
      <c r="A873" s="575">
        <v>11058</v>
      </c>
      <c r="B873" s="791" t="s">
        <v>1158</v>
      </c>
      <c r="C873" s="793"/>
      <c r="D873" s="260" t="s">
        <v>486</v>
      </c>
      <c r="E873" s="336">
        <v>6</v>
      </c>
      <c r="F873" s="337">
        <v>0.04</v>
      </c>
      <c r="G873" s="337">
        <f t="shared" si="41"/>
        <v>0.24</v>
      </c>
    </row>
    <row r="874" spans="1:7">
      <c r="A874" s="575">
        <v>37372</v>
      </c>
      <c r="B874" s="791" t="s">
        <v>859</v>
      </c>
      <c r="C874" s="793"/>
      <c r="D874" s="260" t="s">
        <v>491</v>
      </c>
      <c r="E874" s="336">
        <v>3.702</v>
      </c>
      <c r="F874" s="337">
        <v>0.35</v>
      </c>
      <c r="G874" s="337">
        <f t="shared" si="41"/>
        <v>1.3</v>
      </c>
    </row>
    <row r="875" spans="1:7">
      <c r="A875" s="575">
        <v>370</v>
      </c>
      <c r="B875" s="791" t="s">
        <v>1080</v>
      </c>
      <c r="C875" s="793"/>
      <c r="D875" s="260" t="s">
        <v>496</v>
      </c>
      <c r="E875" s="336">
        <v>1.2204E-2</v>
      </c>
      <c r="F875" s="337">
        <v>62.5</v>
      </c>
      <c r="G875" s="337">
        <f t="shared" si="41"/>
        <v>0.76</v>
      </c>
    </row>
    <row r="876" spans="1:7">
      <c r="A876" s="575">
        <v>1106</v>
      </c>
      <c r="B876" s="791" t="s">
        <v>1159</v>
      </c>
      <c r="C876" s="793"/>
      <c r="D876" s="260" t="s">
        <v>490</v>
      </c>
      <c r="E876" s="336">
        <v>0.81507600000000002</v>
      </c>
      <c r="F876" s="337">
        <v>0.6</v>
      </c>
      <c r="G876" s="337">
        <f t="shared" si="41"/>
        <v>0.49</v>
      </c>
    </row>
    <row r="877" spans="1:7">
      <c r="A877" s="575">
        <v>37371</v>
      </c>
      <c r="B877" s="791" t="s">
        <v>1160</v>
      </c>
      <c r="C877" s="793"/>
      <c r="D877" s="260" t="s">
        <v>491</v>
      </c>
      <c r="E877" s="336">
        <v>7.4988239999999999</v>
      </c>
      <c r="F877" s="337">
        <v>0.71</v>
      </c>
      <c r="G877" s="337">
        <f t="shared" si="41"/>
        <v>5.32</v>
      </c>
    </row>
    <row r="878" spans="1:7">
      <c r="A878" s="575">
        <v>37373</v>
      </c>
      <c r="B878" s="791" t="s">
        <v>860</v>
      </c>
      <c r="C878" s="793"/>
      <c r="D878" s="260" t="s">
        <v>491</v>
      </c>
      <c r="E878" s="336">
        <v>7.4988239999999999</v>
      </c>
      <c r="F878" s="337">
        <v>7.0000000000000007E-2</v>
      </c>
      <c r="G878" s="337">
        <f t="shared" si="41"/>
        <v>0.52</v>
      </c>
    </row>
    <row r="879" spans="1:7">
      <c r="A879" s="796" t="s">
        <v>563</v>
      </c>
      <c r="B879" s="796"/>
      <c r="C879" s="796"/>
      <c r="D879" s="796"/>
      <c r="E879" s="797"/>
      <c r="F879" s="796"/>
      <c r="G879" s="261">
        <f>SUM(G865:G878)</f>
        <v>865.37</v>
      </c>
    </row>
    <row r="880" spans="1:7">
      <c r="A880" s="801"/>
      <c r="B880" s="801"/>
      <c r="C880" s="801"/>
      <c r="D880" s="801"/>
      <c r="E880" s="802"/>
      <c r="F880" s="801"/>
      <c r="G880" s="801"/>
    </row>
    <row r="881" spans="1:7">
      <c r="A881" s="847" t="s">
        <v>564</v>
      </c>
      <c r="B881" s="847"/>
      <c r="C881" s="847"/>
      <c r="D881" s="847"/>
      <c r="E881" s="848"/>
      <c r="F881" s="847"/>
      <c r="G881" s="262">
        <f>G879+G855+G862</f>
        <v>928.03</v>
      </c>
    </row>
    <row r="882" spans="1:7">
      <c r="A882" s="606"/>
      <c r="B882" s="602"/>
      <c r="C882" s="602"/>
      <c r="D882" s="603"/>
      <c r="E882" s="603"/>
      <c r="F882" s="603"/>
      <c r="G882" s="604"/>
    </row>
    <row r="883" spans="1:7">
      <c r="A883" s="840" t="s">
        <v>1168</v>
      </c>
      <c r="B883" s="840"/>
      <c r="C883" s="840"/>
      <c r="D883" s="849" t="s">
        <v>892</v>
      </c>
      <c r="E883" s="849"/>
      <c r="F883" s="837"/>
      <c r="G883" s="837"/>
    </row>
    <row r="884" spans="1:7">
      <c r="A884" s="840" t="s">
        <v>1167</v>
      </c>
      <c r="B884" s="840"/>
      <c r="C884" s="840"/>
      <c r="D884" s="840"/>
      <c r="E884" s="841"/>
      <c r="F884" s="840"/>
      <c r="G884" s="840"/>
    </row>
    <row r="885" spans="1:7">
      <c r="A885" s="801"/>
      <c r="B885" s="801"/>
      <c r="C885" s="801"/>
      <c r="D885" s="801"/>
      <c r="E885" s="802"/>
      <c r="F885" s="801"/>
      <c r="G885" s="801"/>
    </row>
    <row r="886" spans="1:7">
      <c r="A886" s="574" t="s">
        <v>851</v>
      </c>
      <c r="B886" s="824" t="s">
        <v>166</v>
      </c>
      <c r="C886" s="824"/>
      <c r="D886" s="258" t="s">
        <v>486</v>
      </c>
      <c r="E886" s="258" t="s">
        <v>557</v>
      </c>
      <c r="F886" s="258" t="s">
        <v>558</v>
      </c>
      <c r="G886" s="259" t="s">
        <v>559</v>
      </c>
    </row>
    <row r="887" spans="1:7">
      <c r="A887" s="569">
        <v>1214</v>
      </c>
      <c r="B887" s="825" t="s">
        <v>1161</v>
      </c>
      <c r="C887" s="825"/>
      <c r="D887" s="260" t="s">
        <v>491</v>
      </c>
      <c r="E887" s="336">
        <v>1.8</v>
      </c>
      <c r="F887" s="337">
        <v>13.95</v>
      </c>
      <c r="G887" s="337">
        <f>F887*E887</f>
        <v>25.11</v>
      </c>
    </row>
    <row r="888" spans="1:7">
      <c r="A888" s="575">
        <v>6117</v>
      </c>
      <c r="B888" s="825" t="s">
        <v>866</v>
      </c>
      <c r="C888" s="825"/>
      <c r="D888" s="260" t="s">
        <v>491</v>
      </c>
      <c r="E888" s="336">
        <v>1.8</v>
      </c>
      <c r="F888" s="337">
        <v>10.06</v>
      </c>
      <c r="G888" s="337">
        <f>F888*E888</f>
        <v>18.11</v>
      </c>
    </row>
    <row r="889" spans="1:7">
      <c r="A889" s="796" t="s">
        <v>560</v>
      </c>
      <c r="B889" s="796"/>
      <c r="C889" s="796"/>
      <c r="D889" s="796"/>
      <c r="E889" s="797"/>
      <c r="F889" s="796"/>
      <c r="G889" s="261">
        <f>SUM(G887:G888)</f>
        <v>43.22</v>
      </c>
    </row>
    <row r="890" spans="1:7">
      <c r="A890" s="801"/>
      <c r="B890" s="801"/>
      <c r="C890" s="801"/>
      <c r="D890" s="801"/>
      <c r="E890" s="802"/>
      <c r="F890" s="801"/>
      <c r="G890" s="801"/>
    </row>
    <row r="891" spans="1:7">
      <c r="A891" s="574" t="s">
        <v>851</v>
      </c>
      <c r="B891" s="824" t="s">
        <v>569</v>
      </c>
      <c r="C891" s="824"/>
      <c r="D891" s="582" t="s">
        <v>486</v>
      </c>
      <c r="E891" s="258" t="s">
        <v>557</v>
      </c>
      <c r="F891" s="582" t="s">
        <v>558</v>
      </c>
      <c r="G891" s="259" t="s">
        <v>559</v>
      </c>
    </row>
    <row r="892" spans="1:7">
      <c r="A892" s="569">
        <v>2711</v>
      </c>
      <c r="B892" s="825" t="s">
        <v>895</v>
      </c>
      <c r="C892" s="825"/>
      <c r="D892" s="577" t="s">
        <v>486</v>
      </c>
      <c r="E892" s="376">
        <v>1.19387E-2</v>
      </c>
      <c r="F892" s="337">
        <v>115.9</v>
      </c>
      <c r="G892" s="337">
        <f>F892*E892</f>
        <v>1.38</v>
      </c>
    </row>
    <row r="893" spans="1:7">
      <c r="A893" s="569">
        <v>12892</v>
      </c>
      <c r="B893" s="825" t="s">
        <v>916</v>
      </c>
      <c r="C893" s="825"/>
      <c r="D893" s="577" t="s">
        <v>816</v>
      </c>
      <c r="E893" s="376">
        <v>2.20752E-2</v>
      </c>
      <c r="F893" s="337">
        <v>10.75</v>
      </c>
      <c r="G893" s="337">
        <f>F893*E893</f>
        <v>0.24</v>
      </c>
    </row>
    <row r="894" spans="1:7">
      <c r="A894" s="796" t="s">
        <v>570</v>
      </c>
      <c r="B894" s="796"/>
      <c r="C894" s="796"/>
      <c r="D894" s="796"/>
      <c r="E894" s="797"/>
      <c r="F894" s="796"/>
      <c r="G894" s="261">
        <f>SUM(G892:G893)</f>
        <v>1.62</v>
      </c>
    </row>
    <row r="895" spans="1:7">
      <c r="A895" s="801"/>
      <c r="B895" s="801"/>
      <c r="C895" s="801"/>
      <c r="D895" s="801"/>
      <c r="E895" s="802"/>
      <c r="F895" s="801"/>
      <c r="G895" s="801"/>
    </row>
    <row r="896" spans="1:7">
      <c r="A896" s="574" t="s">
        <v>851</v>
      </c>
      <c r="B896" s="824" t="s">
        <v>561</v>
      </c>
      <c r="C896" s="824"/>
      <c r="D896" s="258" t="s">
        <v>486</v>
      </c>
      <c r="E896" s="258" t="s">
        <v>562</v>
      </c>
      <c r="F896" s="258" t="s">
        <v>558</v>
      </c>
      <c r="G896" s="259" t="s">
        <v>559</v>
      </c>
    </row>
    <row r="897" spans="1:7">
      <c r="A897" s="569">
        <v>3108</v>
      </c>
      <c r="B897" s="825" t="s">
        <v>1165</v>
      </c>
      <c r="C897" s="825"/>
      <c r="D897" s="260" t="s">
        <v>486</v>
      </c>
      <c r="E897" s="336">
        <v>2</v>
      </c>
      <c r="F897" s="337">
        <v>24.06</v>
      </c>
      <c r="G897" s="337">
        <f>F897*E897</f>
        <v>48.12</v>
      </c>
    </row>
    <row r="898" spans="1:7">
      <c r="A898" s="569">
        <v>3090</v>
      </c>
      <c r="B898" s="825" t="s">
        <v>1166</v>
      </c>
      <c r="C898" s="825"/>
      <c r="D898" s="260" t="s">
        <v>288</v>
      </c>
      <c r="E898" s="336">
        <v>1</v>
      </c>
      <c r="F898" s="337">
        <v>34.68</v>
      </c>
      <c r="G898" s="337">
        <f t="shared" ref="G898:G911" si="43">F898*E898</f>
        <v>34.68</v>
      </c>
    </row>
    <row r="899" spans="1:7">
      <c r="A899" s="569">
        <v>37370</v>
      </c>
      <c r="B899" s="825" t="s">
        <v>853</v>
      </c>
      <c r="C899" s="825"/>
      <c r="D899" s="260" t="s">
        <v>491</v>
      </c>
      <c r="E899" s="336">
        <v>3.6</v>
      </c>
      <c r="F899" s="337">
        <v>2.2000000000000002</v>
      </c>
      <c r="G899" s="337">
        <f t="shared" si="43"/>
        <v>7.92</v>
      </c>
    </row>
    <row r="900" spans="1:7">
      <c r="A900" s="569">
        <v>37371</v>
      </c>
      <c r="B900" s="825" t="s">
        <v>1061</v>
      </c>
      <c r="C900" s="825"/>
      <c r="D900" s="260" t="s">
        <v>491</v>
      </c>
      <c r="E900" s="336">
        <v>3.6</v>
      </c>
      <c r="F900" s="337">
        <v>0.71</v>
      </c>
      <c r="G900" s="337">
        <f t="shared" si="43"/>
        <v>2.56</v>
      </c>
    </row>
    <row r="901" spans="1:7">
      <c r="A901" s="569">
        <v>12893</v>
      </c>
      <c r="B901" s="825" t="s">
        <v>897</v>
      </c>
      <c r="C901" s="825"/>
      <c r="D901" s="260" t="s">
        <v>816</v>
      </c>
      <c r="E901" s="336">
        <v>2.2075000000000001E-2</v>
      </c>
      <c r="F901" s="337">
        <v>57.36</v>
      </c>
      <c r="G901" s="337">
        <f t="shared" si="43"/>
        <v>1.27</v>
      </c>
    </row>
    <row r="902" spans="1:7">
      <c r="A902" s="569">
        <v>39148</v>
      </c>
      <c r="B902" s="825" t="s">
        <v>1081</v>
      </c>
      <c r="C902" s="825"/>
      <c r="D902" s="260" t="s">
        <v>486</v>
      </c>
      <c r="E902" s="336">
        <v>2.2075000000000001E-2</v>
      </c>
      <c r="F902" s="367">
        <v>57.36</v>
      </c>
      <c r="G902" s="337">
        <f t="shared" si="43"/>
        <v>1.27</v>
      </c>
    </row>
    <row r="903" spans="1:7">
      <c r="A903" s="569">
        <v>37372</v>
      </c>
      <c r="B903" s="825" t="s">
        <v>1071</v>
      </c>
      <c r="C903" s="825"/>
      <c r="D903" s="260" t="s">
        <v>491</v>
      </c>
      <c r="E903" s="336">
        <v>3.6</v>
      </c>
      <c r="F903" s="337">
        <v>0.35</v>
      </c>
      <c r="G903" s="337">
        <f t="shared" si="43"/>
        <v>1.26</v>
      </c>
    </row>
    <row r="904" spans="1:7">
      <c r="A904" s="569">
        <v>12894</v>
      </c>
      <c r="B904" s="825" t="s">
        <v>1082</v>
      </c>
      <c r="C904" s="825"/>
      <c r="D904" s="260" t="s">
        <v>486</v>
      </c>
      <c r="E904" s="336">
        <v>2.2075000000000001E-2</v>
      </c>
      <c r="F904" s="337">
        <v>15.53</v>
      </c>
      <c r="G904" s="337">
        <f t="shared" si="43"/>
        <v>0.34</v>
      </c>
    </row>
    <row r="905" spans="1:7">
      <c r="A905" s="569">
        <v>38403</v>
      </c>
      <c r="B905" s="825" t="s">
        <v>894</v>
      </c>
      <c r="C905" s="825"/>
      <c r="D905" s="260" t="s">
        <v>486</v>
      </c>
      <c r="E905" s="369">
        <v>1.19387E-2</v>
      </c>
      <c r="F905" s="337">
        <v>28.71</v>
      </c>
      <c r="G905" s="337">
        <f t="shared" si="43"/>
        <v>0.34</v>
      </c>
    </row>
    <row r="906" spans="1:7">
      <c r="A906" s="569">
        <v>12895</v>
      </c>
      <c r="B906" s="825" t="s">
        <v>896</v>
      </c>
      <c r="C906" s="825"/>
      <c r="D906" s="260" t="s">
        <v>486</v>
      </c>
      <c r="E906" s="336">
        <v>2.2075000000000001E-2</v>
      </c>
      <c r="F906" s="337">
        <v>11.95</v>
      </c>
      <c r="G906" s="337">
        <f t="shared" si="43"/>
        <v>0.26</v>
      </c>
    </row>
    <row r="907" spans="1:7">
      <c r="A907" s="569">
        <v>37373</v>
      </c>
      <c r="B907" s="825" t="s">
        <v>860</v>
      </c>
      <c r="C907" s="825"/>
      <c r="D907" s="260" t="s">
        <v>491</v>
      </c>
      <c r="E907" s="336">
        <v>3.6</v>
      </c>
      <c r="F907" s="337">
        <v>7.0000000000000007E-2</v>
      </c>
      <c r="G907" s="337">
        <f t="shared" si="43"/>
        <v>0.25</v>
      </c>
    </row>
    <row r="908" spans="1:7">
      <c r="A908" s="569">
        <v>36152</v>
      </c>
      <c r="B908" s="825" t="s">
        <v>1084</v>
      </c>
      <c r="C908" s="825"/>
      <c r="D908" s="260" t="s">
        <v>486</v>
      </c>
      <c r="E908" s="336">
        <v>2.2075000000000001E-2</v>
      </c>
      <c r="F908" s="337">
        <v>4.66</v>
      </c>
      <c r="G908" s="337">
        <f t="shared" si="43"/>
        <v>0.1</v>
      </c>
    </row>
    <row r="909" spans="1:7">
      <c r="A909" s="569">
        <v>12</v>
      </c>
      <c r="B909" s="825" t="s">
        <v>1085</v>
      </c>
      <c r="C909" s="825"/>
      <c r="D909" s="260" t="s">
        <v>486</v>
      </c>
      <c r="E909" s="336">
        <v>1.194E-3</v>
      </c>
      <c r="F909" s="337">
        <v>9.84</v>
      </c>
      <c r="G909" s="337">
        <f t="shared" si="43"/>
        <v>0.01</v>
      </c>
    </row>
    <row r="910" spans="1:7">
      <c r="A910" s="569">
        <v>10</v>
      </c>
      <c r="B910" s="825" t="s">
        <v>1035</v>
      </c>
      <c r="C910" s="825"/>
      <c r="D910" s="260" t="s">
        <v>486</v>
      </c>
      <c r="E910" s="336">
        <v>1.1939E-2</v>
      </c>
      <c r="F910" s="337">
        <v>10.050000000000001</v>
      </c>
      <c r="G910" s="337">
        <f t="shared" si="43"/>
        <v>0.12</v>
      </c>
    </row>
    <row r="911" spans="1:7">
      <c r="A911" s="569">
        <v>36144</v>
      </c>
      <c r="B911" s="825" t="s">
        <v>1022</v>
      </c>
      <c r="C911" s="825"/>
      <c r="D911" s="260" t="s">
        <v>486</v>
      </c>
      <c r="E911" s="336">
        <v>2.2075000000000001E-2</v>
      </c>
      <c r="F911" s="337">
        <v>1.33</v>
      </c>
      <c r="G911" s="337">
        <f t="shared" si="43"/>
        <v>0.03</v>
      </c>
    </row>
    <row r="912" spans="1:7">
      <c r="A912" s="569">
        <v>36142</v>
      </c>
      <c r="B912" s="825" t="s">
        <v>1086</v>
      </c>
      <c r="C912" s="825"/>
      <c r="D912" s="260" t="s">
        <v>486</v>
      </c>
      <c r="E912" s="336">
        <v>2.2075000000000001E-2</v>
      </c>
      <c r="F912" s="337">
        <v>1.79</v>
      </c>
      <c r="G912" s="337">
        <f>F912*E912</f>
        <v>0.04</v>
      </c>
    </row>
    <row r="913" spans="1:7">
      <c r="A913" s="569">
        <v>37456</v>
      </c>
      <c r="B913" s="825" t="s">
        <v>1087</v>
      </c>
      <c r="C913" s="825"/>
      <c r="D913" s="260" t="s">
        <v>492</v>
      </c>
      <c r="E913" s="336">
        <v>1.1939E-2</v>
      </c>
      <c r="F913" s="337">
        <v>1.07</v>
      </c>
      <c r="G913" s="337">
        <f t="shared" ref="G913" si="44">F913*E913</f>
        <v>0.01</v>
      </c>
    </row>
    <row r="914" spans="1:7">
      <c r="A914" s="796" t="s">
        <v>563</v>
      </c>
      <c r="B914" s="796"/>
      <c r="C914" s="796"/>
      <c r="D914" s="796"/>
      <c r="E914" s="797"/>
      <c r="F914" s="796"/>
      <c r="G914" s="261">
        <f>SUM(G897:G913)</f>
        <v>98.58</v>
      </c>
    </row>
    <row r="915" spans="1:7">
      <c r="A915" s="801"/>
      <c r="B915" s="801"/>
      <c r="C915" s="801"/>
      <c r="D915" s="801"/>
      <c r="E915" s="802"/>
      <c r="F915" s="801"/>
      <c r="G915" s="801"/>
    </row>
    <row r="916" spans="1:7">
      <c r="A916" s="847" t="s">
        <v>564</v>
      </c>
      <c r="B916" s="847"/>
      <c r="C916" s="847"/>
      <c r="D916" s="847"/>
      <c r="E916" s="848"/>
      <c r="F916" s="847"/>
      <c r="G916" s="262">
        <f>G914+G894+G889</f>
        <v>143.41999999999999</v>
      </c>
    </row>
    <row r="917" spans="1:7">
      <c r="A917" s="606"/>
      <c r="B917" s="602"/>
      <c r="C917" s="602"/>
      <c r="D917" s="603"/>
      <c r="E917" s="603"/>
      <c r="F917" s="603"/>
      <c r="G917" s="604"/>
    </row>
    <row r="918" spans="1:7">
      <c r="A918" s="840" t="s">
        <v>1171</v>
      </c>
      <c r="B918" s="840"/>
      <c r="C918" s="840"/>
      <c r="D918" s="849" t="s">
        <v>892</v>
      </c>
      <c r="E918" s="849"/>
      <c r="F918" s="837"/>
      <c r="G918" s="837"/>
    </row>
    <row r="919" spans="1:7">
      <c r="A919" s="840" t="s">
        <v>1170</v>
      </c>
      <c r="B919" s="840"/>
      <c r="C919" s="840"/>
      <c r="D919" s="840"/>
      <c r="E919" s="841"/>
      <c r="F919" s="840"/>
      <c r="G919" s="840"/>
    </row>
    <row r="920" spans="1:7">
      <c r="A920" s="801"/>
      <c r="B920" s="801"/>
      <c r="C920" s="801"/>
      <c r="D920" s="801"/>
      <c r="E920" s="802"/>
      <c r="F920" s="801"/>
      <c r="G920" s="801"/>
    </row>
    <row r="921" spans="1:7">
      <c r="A921" s="574" t="s">
        <v>851</v>
      </c>
      <c r="B921" s="824" t="s">
        <v>166</v>
      </c>
      <c r="C921" s="824"/>
      <c r="D921" s="258" t="s">
        <v>486</v>
      </c>
      <c r="E921" s="258" t="s">
        <v>557</v>
      </c>
      <c r="F921" s="258" t="s">
        <v>558</v>
      </c>
      <c r="G921" s="259" t="s">
        <v>559</v>
      </c>
    </row>
    <row r="922" spans="1:7">
      <c r="A922" s="569">
        <v>1214</v>
      </c>
      <c r="B922" s="825" t="s">
        <v>1161</v>
      </c>
      <c r="C922" s="825"/>
      <c r="D922" s="260" t="s">
        <v>491</v>
      </c>
      <c r="E922" s="336">
        <v>0.8</v>
      </c>
      <c r="F922" s="337">
        <v>13.95</v>
      </c>
      <c r="G922" s="337">
        <f>F922*E922</f>
        <v>11.16</v>
      </c>
    </row>
    <row r="923" spans="1:7">
      <c r="A923" s="575">
        <v>6117</v>
      </c>
      <c r="B923" s="825" t="s">
        <v>866</v>
      </c>
      <c r="C923" s="825"/>
      <c r="D923" s="260" t="s">
        <v>491</v>
      </c>
      <c r="E923" s="336">
        <v>0.8</v>
      </c>
      <c r="F923" s="337">
        <v>10.06</v>
      </c>
      <c r="G923" s="337">
        <f>F923*E923</f>
        <v>8.0500000000000007</v>
      </c>
    </row>
    <row r="924" spans="1:7">
      <c r="A924" s="796" t="s">
        <v>560</v>
      </c>
      <c r="B924" s="796"/>
      <c r="C924" s="796"/>
      <c r="D924" s="796"/>
      <c r="E924" s="797"/>
      <c r="F924" s="796"/>
      <c r="G924" s="261">
        <f>SUM(G922:G923)</f>
        <v>19.21</v>
      </c>
    </row>
    <row r="925" spans="1:7">
      <c r="A925" s="801"/>
      <c r="B925" s="801"/>
      <c r="C925" s="801"/>
      <c r="D925" s="801"/>
      <c r="E925" s="802"/>
      <c r="F925" s="801"/>
      <c r="G925" s="801"/>
    </row>
    <row r="926" spans="1:7">
      <c r="A926" s="574" t="s">
        <v>851</v>
      </c>
      <c r="B926" s="824" t="s">
        <v>569</v>
      </c>
      <c r="C926" s="824"/>
      <c r="D926" s="582" t="s">
        <v>486</v>
      </c>
      <c r="E926" s="258" t="s">
        <v>557</v>
      </c>
      <c r="F926" s="582" t="s">
        <v>558</v>
      </c>
      <c r="G926" s="259" t="s">
        <v>559</v>
      </c>
    </row>
    <row r="927" spans="1:7">
      <c r="A927" s="569">
        <v>2711</v>
      </c>
      <c r="B927" s="825" t="s">
        <v>895</v>
      </c>
      <c r="C927" s="825"/>
      <c r="D927" s="577" t="s">
        <v>486</v>
      </c>
      <c r="E927" s="376">
        <v>5.3061000000000002E-3</v>
      </c>
      <c r="F927" s="337">
        <v>115.9</v>
      </c>
      <c r="G927" s="337">
        <f>F927*E927</f>
        <v>0.61</v>
      </c>
    </row>
    <row r="928" spans="1:7">
      <c r="A928" s="569">
        <v>12892</v>
      </c>
      <c r="B928" s="825" t="s">
        <v>916</v>
      </c>
      <c r="C928" s="825"/>
      <c r="D928" s="577" t="s">
        <v>816</v>
      </c>
      <c r="E928" s="376">
        <v>9.8112000000000008E-3</v>
      </c>
      <c r="F928" s="337">
        <v>10.75</v>
      </c>
      <c r="G928" s="337">
        <f>F928*E928</f>
        <v>0.11</v>
      </c>
    </row>
    <row r="929" spans="1:7">
      <c r="A929" s="796" t="s">
        <v>570</v>
      </c>
      <c r="B929" s="796"/>
      <c r="C929" s="796"/>
      <c r="D929" s="796"/>
      <c r="E929" s="797"/>
      <c r="F929" s="796"/>
      <c r="G929" s="261">
        <f>SUM(G927:G928)</f>
        <v>0.72</v>
      </c>
    </row>
    <row r="930" spans="1:7">
      <c r="A930" s="801"/>
      <c r="B930" s="801"/>
      <c r="C930" s="801"/>
      <c r="D930" s="801"/>
      <c r="E930" s="802"/>
      <c r="F930" s="801"/>
      <c r="G930" s="801"/>
    </row>
    <row r="931" spans="1:7">
      <c r="A931" s="574" t="s">
        <v>851</v>
      </c>
      <c r="B931" s="824" t="s">
        <v>561</v>
      </c>
      <c r="C931" s="824"/>
      <c r="D931" s="258" t="s">
        <v>486</v>
      </c>
      <c r="E931" s="258" t="s">
        <v>562</v>
      </c>
      <c r="F931" s="258" t="s">
        <v>558</v>
      </c>
      <c r="G931" s="259" t="s">
        <v>559</v>
      </c>
    </row>
    <row r="932" spans="1:7">
      <c r="A932" s="569">
        <v>11482</v>
      </c>
      <c r="B932" s="825" t="s">
        <v>1172</v>
      </c>
      <c r="C932" s="825"/>
      <c r="D932" s="260" t="s">
        <v>288</v>
      </c>
      <c r="E932" s="336">
        <v>1</v>
      </c>
      <c r="F932" s="337">
        <v>47.08</v>
      </c>
      <c r="G932" s="337">
        <f>F932*E932</f>
        <v>47.08</v>
      </c>
    </row>
    <row r="933" spans="1:7">
      <c r="A933" s="569">
        <v>37370</v>
      </c>
      <c r="B933" s="825" t="s">
        <v>853</v>
      </c>
      <c r="C933" s="825"/>
      <c r="D933" s="260" t="s">
        <v>491</v>
      </c>
      <c r="E933" s="336">
        <v>1.6</v>
      </c>
      <c r="F933" s="337">
        <v>2.2000000000000002</v>
      </c>
      <c r="G933" s="337">
        <f t="shared" ref="G933:G945" si="45">F933*E933</f>
        <v>3.52</v>
      </c>
    </row>
    <row r="934" spans="1:7">
      <c r="A934" s="569">
        <v>37371</v>
      </c>
      <c r="B934" s="825" t="s">
        <v>1061</v>
      </c>
      <c r="C934" s="825"/>
      <c r="D934" s="260" t="s">
        <v>491</v>
      </c>
      <c r="E934" s="336">
        <v>1.6</v>
      </c>
      <c r="F934" s="337">
        <v>0.71</v>
      </c>
      <c r="G934" s="337">
        <f t="shared" si="45"/>
        <v>1.1399999999999999</v>
      </c>
    </row>
    <row r="935" spans="1:7">
      <c r="A935" s="569">
        <v>12893</v>
      </c>
      <c r="B935" s="825" t="s">
        <v>897</v>
      </c>
      <c r="C935" s="825"/>
      <c r="D935" s="260" t="s">
        <v>816</v>
      </c>
      <c r="E935" s="336">
        <v>9.8110000000000003E-3</v>
      </c>
      <c r="F935" s="337">
        <v>57.36</v>
      </c>
      <c r="G935" s="337">
        <f t="shared" si="45"/>
        <v>0.56000000000000005</v>
      </c>
    </row>
    <row r="936" spans="1:7">
      <c r="A936" s="569">
        <v>39148</v>
      </c>
      <c r="B936" s="825" t="s">
        <v>1081</v>
      </c>
      <c r="C936" s="825"/>
      <c r="D936" s="260" t="s">
        <v>486</v>
      </c>
      <c r="E936" s="336">
        <v>9.8110000000000003E-3</v>
      </c>
      <c r="F936" s="367">
        <v>57.36</v>
      </c>
      <c r="G936" s="337">
        <f t="shared" si="45"/>
        <v>0.56000000000000005</v>
      </c>
    </row>
    <row r="937" spans="1:7">
      <c r="A937" s="569">
        <v>37372</v>
      </c>
      <c r="B937" s="825" t="s">
        <v>1071</v>
      </c>
      <c r="C937" s="825"/>
      <c r="D937" s="260" t="s">
        <v>491</v>
      </c>
      <c r="E937" s="336">
        <v>1.6</v>
      </c>
      <c r="F937" s="337">
        <v>0.35</v>
      </c>
      <c r="G937" s="337">
        <f t="shared" si="45"/>
        <v>0.56000000000000005</v>
      </c>
    </row>
    <row r="938" spans="1:7">
      <c r="A938" s="569">
        <v>12894</v>
      </c>
      <c r="B938" s="825" t="s">
        <v>1082</v>
      </c>
      <c r="C938" s="825"/>
      <c r="D938" s="260" t="s">
        <v>486</v>
      </c>
      <c r="E938" s="336">
        <v>9.8110000000000003E-3</v>
      </c>
      <c r="F938" s="337">
        <v>15.53</v>
      </c>
      <c r="G938" s="337">
        <f t="shared" si="45"/>
        <v>0.15</v>
      </c>
    </row>
    <row r="939" spans="1:7">
      <c r="A939" s="569">
        <v>38403</v>
      </c>
      <c r="B939" s="825" t="s">
        <v>894</v>
      </c>
      <c r="C939" s="825"/>
      <c r="D939" s="260" t="s">
        <v>486</v>
      </c>
      <c r="E939" s="369">
        <v>5.3061000000000002E-3</v>
      </c>
      <c r="F939" s="337">
        <v>28.71</v>
      </c>
      <c r="G939" s="337">
        <f t="shared" si="45"/>
        <v>0.15</v>
      </c>
    </row>
    <row r="940" spans="1:7">
      <c r="A940" s="569">
        <v>12895</v>
      </c>
      <c r="B940" s="825" t="s">
        <v>896</v>
      </c>
      <c r="C940" s="825"/>
      <c r="D940" s="260" t="s">
        <v>486</v>
      </c>
      <c r="E940" s="336">
        <v>9.8110000000000003E-3</v>
      </c>
      <c r="F940" s="337">
        <v>11.95</v>
      </c>
      <c r="G940" s="337">
        <f t="shared" si="45"/>
        <v>0.12</v>
      </c>
    </row>
    <row r="941" spans="1:7">
      <c r="A941" s="569">
        <v>37373</v>
      </c>
      <c r="B941" s="825" t="s">
        <v>860</v>
      </c>
      <c r="C941" s="825"/>
      <c r="D941" s="260" t="s">
        <v>491</v>
      </c>
      <c r="E941" s="336">
        <v>1.6</v>
      </c>
      <c r="F941" s="337">
        <v>7.0000000000000007E-2</v>
      </c>
      <c r="G941" s="337">
        <f t="shared" si="45"/>
        <v>0.11</v>
      </c>
    </row>
    <row r="942" spans="1:7">
      <c r="A942" s="569">
        <v>36152</v>
      </c>
      <c r="B942" s="825" t="s">
        <v>1084</v>
      </c>
      <c r="C942" s="825"/>
      <c r="D942" s="260" t="s">
        <v>486</v>
      </c>
      <c r="E942" s="336">
        <v>9.8110000000000003E-3</v>
      </c>
      <c r="F942" s="337">
        <v>4.66</v>
      </c>
      <c r="G942" s="337">
        <f t="shared" si="45"/>
        <v>0.05</v>
      </c>
    </row>
    <row r="943" spans="1:7">
      <c r="A943" s="569">
        <v>12</v>
      </c>
      <c r="B943" s="825" t="s">
        <v>1085</v>
      </c>
      <c r="C943" s="825"/>
      <c r="D943" s="260" t="s">
        <v>486</v>
      </c>
      <c r="E943" s="336">
        <v>5.306E-3</v>
      </c>
      <c r="F943" s="337">
        <v>9.84</v>
      </c>
      <c r="G943" s="337">
        <f t="shared" si="45"/>
        <v>0.05</v>
      </c>
    </row>
    <row r="944" spans="1:7">
      <c r="A944" s="569">
        <v>10</v>
      </c>
      <c r="B944" s="825" t="s">
        <v>1035</v>
      </c>
      <c r="C944" s="825"/>
      <c r="D944" s="260" t="s">
        <v>486</v>
      </c>
      <c r="E944" s="336">
        <v>5.306E-3</v>
      </c>
      <c r="F944" s="337">
        <v>10.050000000000001</v>
      </c>
      <c r="G944" s="337">
        <f t="shared" si="45"/>
        <v>0.05</v>
      </c>
    </row>
    <row r="945" spans="1:7">
      <c r="A945" s="569">
        <v>36144</v>
      </c>
      <c r="B945" s="825" t="s">
        <v>1022</v>
      </c>
      <c r="C945" s="825"/>
      <c r="D945" s="260" t="s">
        <v>486</v>
      </c>
      <c r="E945" s="336">
        <v>9.8110000000000003E-3</v>
      </c>
      <c r="F945" s="337">
        <v>1.33</v>
      </c>
      <c r="G945" s="337">
        <f t="shared" si="45"/>
        <v>0.01</v>
      </c>
    </row>
    <row r="946" spans="1:7">
      <c r="A946" s="569">
        <v>36142</v>
      </c>
      <c r="B946" s="825" t="s">
        <v>1086</v>
      </c>
      <c r="C946" s="825"/>
      <c r="D946" s="260" t="s">
        <v>486</v>
      </c>
      <c r="E946" s="336">
        <v>9.8110000000000003E-3</v>
      </c>
      <c r="F946" s="337">
        <v>1.79</v>
      </c>
      <c r="G946" s="337">
        <f>F946*E946</f>
        <v>0.02</v>
      </c>
    </row>
    <row r="947" spans="1:7">
      <c r="A947" s="569">
        <v>37456</v>
      </c>
      <c r="B947" s="825" t="s">
        <v>1087</v>
      </c>
      <c r="C947" s="825"/>
      <c r="D947" s="260" t="s">
        <v>492</v>
      </c>
      <c r="E947" s="336">
        <v>5.306E-3</v>
      </c>
      <c r="F947" s="337">
        <v>1.07</v>
      </c>
      <c r="G947" s="337">
        <f t="shared" ref="G947" si="46">F947*E947</f>
        <v>0.01</v>
      </c>
    </row>
    <row r="948" spans="1:7">
      <c r="A948" s="796" t="s">
        <v>563</v>
      </c>
      <c r="B948" s="796"/>
      <c r="C948" s="796"/>
      <c r="D948" s="796"/>
      <c r="E948" s="797"/>
      <c r="F948" s="796"/>
      <c r="G948" s="261">
        <f>SUM(G932:G947)</f>
        <v>54.14</v>
      </c>
    </row>
    <row r="949" spans="1:7">
      <c r="A949" s="801"/>
      <c r="B949" s="801"/>
      <c r="C949" s="801"/>
      <c r="D949" s="801"/>
      <c r="E949" s="802"/>
      <c r="F949" s="801"/>
      <c r="G949" s="801"/>
    </row>
    <row r="950" spans="1:7">
      <c r="A950" s="847" t="s">
        <v>564</v>
      </c>
      <c r="B950" s="847"/>
      <c r="C950" s="847"/>
      <c r="D950" s="847"/>
      <c r="E950" s="848"/>
      <c r="F950" s="847"/>
      <c r="G950" s="262">
        <f>G948+G929+G924</f>
        <v>74.069999999999993</v>
      </c>
    </row>
    <row r="951" spans="1:7">
      <c r="A951" s="606"/>
      <c r="B951" s="602"/>
      <c r="C951" s="602"/>
      <c r="D951" s="603"/>
      <c r="E951" s="603"/>
      <c r="F951" s="603"/>
      <c r="G951" s="604"/>
    </row>
    <row r="952" spans="1:7">
      <c r="A952" s="807" t="s">
        <v>1194</v>
      </c>
      <c r="B952" s="807"/>
      <c r="C952" s="807"/>
      <c r="D952" s="816" t="s">
        <v>556</v>
      </c>
      <c r="E952" s="816"/>
      <c r="F952" s="790"/>
      <c r="G952" s="790"/>
    </row>
    <row r="953" spans="1:7">
      <c r="A953" s="807" t="s">
        <v>1178</v>
      </c>
      <c r="B953" s="807"/>
      <c r="C953" s="807"/>
      <c r="D953" s="807"/>
      <c r="E953" s="808"/>
      <c r="F953" s="807"/>
      <c r="G953" s="807"/>
    </row>
    <row r="954" spans="1:7">
      <c r="A954" s="801"/>
      <c r="B954" s="801"/>
      <c r="C954" s="801"/>
      <c r="D954" s="801"/>
      <c r="E954" s="802"/>
      <c r="F954" s="801"/>
      <c r="G954" s="801"/>
    </row>
    <row r="955" spans="1:7">
      <c r="A955" s="574" t="s">
        <v>851</v>
      </c>
      <c r="B955" s="824" t="s">
        <v>166</v>
      </c>
      <c r="C955" s="824"/>
      <c r="D955" s="258" t="s">
        <v>486</v>
      </c>
      <c r="E955" s="258" t="s">
        <v>557</v>
      </c>
      <c r="F955" s="258" t="s">
        <v>558</v>
      </c>
      <c r="G955" s="259" t="s">
        <v>559</v>
      </c>
    </row>
    <row r="956" spans="1:7">
      <c r="A956" s="569">
        <v>4760</v>
      </c>
      <c r="B956" s="825" t="s">
        <v>1173</v>
      </c>
      <c r="C956" s="825"/>
      <c r="D956" s="260" t="s">
        <v>491</v>
      </c>
      <c r="E956" s="379">
        <v>0.36</v>
      </c>
      <c r="F956" s="337">
        <v>12.79</v>
      </c>
      <c r="G956" s="337">
        <f>F956*E956</f>
        <v>4.5999999999999996</v>
      </c>
    </row>
    <row r="957" spans="1:7">
      <c r="A957" s="569">
        <v>6111</v>
      </c>
      <c r="B957" s="791" t="s">
        <v>1110</v>
      </c>
      <c r="C957" s="793"/>
      <c r="D957" s="260" t="s">
        <v>491</v>
      </c>
      <c r="E957" s="379">
        <v>0.39</v>
      </c>
      <c r="F957" s="337">
        <v>9.51</v>
      </c>
      <c r="G957" s="337">
        <f>F957*E957</f>
        <v>3.71</v>
      </c>
    </row>
    <row r="958" spans="1:7">
      <c r="A958" s="575">
        <v>34551</v>
      </c>
      <c r="B958" s="825" t="s">
        <v>1174</v>
      </c>
      <c r="C958" s="825"/>
      <c r="D958" s="260" t="s">
        <v>491</v>
      </c>
      <c r="E958" s="379">
        <v>0.25</v>
      </c>
      <c r="F958" s="337">
        <v>9.31</v>
      </c>
      <c r="G958" s="337">
        <f>F958*E958</f>
        <v>2.33</v>
      </c>
    </row>
    <row r="959" spans="1:7">
      <c r="A959" s="796" t="s">
        <v>560</v>
      </c>
      <c r="B959" s="796"/>
      <c r="C959" s="796"/>
      <c r="D959" s="796"/>
      <c r="E959" s="797"/>
      <c r="F959" s="796"/>
      <c r="G959" s="261">
        <f>SUM(G956:G958)</f>
        <v>10.64</v>
      </c>
    </row>
    <row r="960" spans="1:7">
      <c r="A960" s="801"/>
      <c r="B960" s="801"/>
      <c r="C960" s="801"/>
      <c r="D960" s="801"/>
      <c r="E960" s="802"/>
      <c r="F960" s="801"/>
      <c r="G960" s="801"/>
    </row>
    <row r="961" spans="1:7">
      <c r="A961" s="574" t="s">
        <v>851</v>
      </c>
      <c r="B961" s="824" t="s">
        <v>561</v>
      </c>
      <c r="C961" s="824"/>
      <c r="D961" s="258" t="s">
        <v>486</v>
      </c>
      <c r="E961" s="258" t="s">
        <v>562</v>
      </c>
      <c r="F961" s="258" t="s">
        <v>558</v>
      </c>
      <c r="G961" s="259" t="s">
        <v>559</v>
      </c>
    </row>
    <row r="962" spans="1:7">
      <c r="A962" s="569" t="s">
        <v>902</v>
      </c>
      <c r="B962" s="825" t="s">
        <v>1175</v>
      </c>
      <c r="C962" s="825"/>
      <c r="D962" s="260" t="s">
        <v>497</v>
      </c>
      <c r="E962" s="336">
        <v>1</v>
      </c>
      <c r="F962" s="337">
        <v>32.299999999999997</v>
      </c>
      <c r="G962" s="337">
        <f>F962*E962</f>
        <v>32.299999999999997</v>
      </c>
    </row>
    <row r="963" spans="1:7">
      <c r="A963" s="569">
        <v>1380</v>
      </c>
      <c r="B963" s="825" t="s">
        <v>1176</v>
      </c>
      <c r="C963" s="825"/>
      <c r="D963" s="260" t="s">
        <v>490</v>
      </c>
      <c r="E963" s="336">
        <v>0.25</v>
      </c>
      <c r="F963" s="337">
        <v>2.92</v>
      </c>
      <c r="G963" s="337">
        <f t="shared" ref="G963:G964" si="47">F963*E963</f>
        <v>0.73</v>
      </c>
    </row>
    <row r="964" spans="1:7">
      <c r="A964" s="569">
        <v>1381</v>
      </c>
      <c r="B964" s="825" t="s">
        <v>1177</v>
      </c>
      <c r="C964" s="825"/>
      <c r="D964" s="260" t="s">
        <v>490</v>
      </c>
      <c r="E964" s="336">
        <v>4.5</v>
      </c>
      <c r="F964" s="337">
        <v>0.65</v>
      </c>
      <c r="G964" s="337">
        <f t="shared" si="47"/>
        <v>2.93</v>
      </c>
    </row>
    <row r="965" spans="1:7">
      <c r="A965" s="796" t="s">
        <v>563</v>
      </c>
      <c r="B965" s="796"/>
      <c r="C965" s="796"/>
      <c r="D965" s="796"/>
      <c r="E965" s="797"/>
      <c r="F965" s="796"/>
      <c r="G965" s="261">
        <f>SUM(G962:G964)</f>
        <v>35.96</v>
      </c>
    </row>
    <row r="966" spans="1:7">
      <c r="A966" s="801"/>
      <c r="B966" s="801"/>
      <c r="C966" s="801"/>
      <c r="D966" s="801"/>
      <c r="E966" s="802"/>
      <c r="F966" s="801"/>
      <c r="G966" s="801"/>
    </row>
    <row r="967" spans="1:7">
      <c r="A967" s="847" t="s">
        <v>564</v>
      </c>
      <c r="B967" s="847"/>
      <c r="C967" s="847"/>
      <c r="D967" s="847"/>
      <c r="E967" s="848"/>
      <c r="F967" s="847"/>
      <c r="G967" s="262">
        <f>G965+G959</f>
        <v>46.6</v>
      </c>
    </row>
    <row r="968" spans="1:7">
      <c r="A968" s="606"/>
      <c r="B968" s="602"/>
      <c r="C968" s="602"/>
      <c r="D968" s="603"/>
      <c r="E968" s="603"/>
      <c r="F968" s="603"/>
      <c r="G968" s="604"/>
    </row>
    <row r="969" spans="1:7">
      <c r="A969" s="807" t="s">
        <v>1205</v>
      </c>
      <c r="B969" s="807"/>
      <c r="C969" s="807"/>
      <c r="D969" s="816" t="s">
        <v>1204</v>
      </c>
      <c r="E969" s="817"/>
      <c r="F969" s="790"/>
      <c r="G969" s="790"/>
    </row>
    <row r="970" spans="1:7">
      <c r="A970" s="866" t="s">
        <v>1206</v>
      </c>
      <c r="B970" s="807"/>
      <c r="C970" s="807"/>
      <c r="D970" s="807"/>
      <c r="E970" s="808"/>
      <c r="F970" s="807"/>
      <c r="G970" s="807"/>
    </row>
    <row r="971" spans="1:7">
      <c r="A971" s="801"/>
      <c r="B971" s="801"/>
      <c r="C971" s="801"/>
      <c r="D971" s="801"/>
      <c r="E971" s="802"/>
      <c r="F971" s="801"/>
      <c r="G971" s="801"/>
    </row>
    <row r="972" spans="1:7">
      <c r="A972" s="579" t="s">
        <v>851</v>
      </c>
      <c r="B972" s="819" t="s">
        <v>166</v>
      </c>
      <c r="C972" s="820"/>
      <c r="D972" s="258" t="s">
        <v>486</v>
      </c>
      <c r="E972" s="258" t="s">
        <v>557</v>
      </c>
      <c r="F972" s="258" t="s">
        <v>558</v>
      </c>
      <c r="G972" s="259" t="s">
        <v>559</v>
      </c>
    </row>
    <row r="973" spans="1:7">
      <c r="A973" s="575">
        <v>88316</v>
      </c>
      <c r="B973" s="794" t="s">
        <v>863</v>
      </c>
      <c r="C973" s="794"/>
      <c r="D973" s="260" t="s">
        <v>491</v>
      </c>
      <c r="E973" s="336">
        <v>23.25</v>
      </c>
      <c r="F973" s="337">
        <v>14.37</v>
      </c>
      <c r="G973" s="337">
        <f>E973*F973</f>
        <v>334.1</v>
      </c>
    </row>
    <row r="974" spans="1:7">
      <c r="A974" s="575">
        <v>88315</v>
      </c>
      <c r="B974" s="794" t="s">
        <v>886</v>
      </c>
      <c r="C974" s="794"/>
      <c r="D974" s="260" t="s">
        <v>491</v>
      </c>
      <c r="E974" s="336">
        <v>23.25</v>
      </c>
      <c r="F974" s="337">
        <v>17.68</v>
      </c>
      <c r="G974" s="337">
        <f>E974*F974</f>
        <v>411.06</v>
      </c>
    </row>
    <row r="975" spans="1:7">
      <c r="A975" s="796" t="s">
        <v>560</v>
      </c>
      <c r="B975" s="796"/>
      <c r="C975" s="796"/>
      <c r="D975" s="796"/>
      <c r="E975" s="797"/>
      <c r="F975" s="796"/>
      <c r="G975" s="261">
        <f>SUM(G973:G974)</f>
        <v>745.16</v>
      </c>
    </row>
    <row r="976" spans="1:7">
      <c r="A976" s="801"/>
      <c r="B976" s="801"/>
      <c r="C976" s="801"/>
      <c r="D976" s="801"/>
      <c r="E976" s="802"/>
      <c r="F976" s="801"/>
      <c r="G976" s="801"/>
    </row>
    <row r="977" spans="1:7">
      <c r="A977" s="579" t="s">
        <v>851</v>
      </c>
      <c r="B977" s="819" t="s">
        <v>561</v>
      </c>
      <c r="C977" s="820"/>
      <c r="D977" s="258" t="s">
        <v>486</v>
      </c>
      <c r="E977" s="258" t="s">
        <v>562</v>
      </c>
      <c r="F977" s="258" t="s">
        <v>558</v>
      </c>
      <c r="G977" s="259" t="s">
        <v>559</v>
      </c>
    </row>
    <row r="978" spans="1:7">
      <c r="A978" s="575">
        <v>10502</v>
      </c>
      <c r="B978" s="867" t="s">
        <v>898</v>
      </c>
      <c r="C978" s="868"/>
      <c r="D978" s="260" t="s">
        <v>497</v>
      </c>
      <c r="E978" s="344">
        <v>6.3</v>
      </c>
      <c r="F978" s="339">
        <v>397.18</v>
      </c>
      <c r="G978" s="337">
        <f>E978*F978</f>
        <v>2502.23</v>
      </c>
    </row>
    <row r="979" spans="1:7">
      <c r="A979" s="575" t="s">
        <v>902</v>
      </c>
      <c r="B979" s="791" t="s">
        <v>503</v>
      </c>
      <c r="C979" s="792"/>
      <c r="D979" s="346" t="s">
        <v>486</v>
      </c>
      <c r="E979" s="336">
        <v>1.5</v>
      </c>
      <c r="F979" s="337">
        <v>147.35</v>
      </c>
      <c r="G979" s="337">
        <f>E979*F979</f>
        <v>221.03</v>
      </c>
    </row>
    <row r="980" spans="1:7">
      <c r="A980" s="575">
        <v>34360</v>
      </c>
      <c r="B980" s="791" t="s">
        <v>904</v>
      </c>
      <c r="C980" s="792"/>
      <c r="D980" s="260" t="s">
        <v>490</v>
      </c>
      <c r="E980" s="336">
        <v>1.5840000000000001</v>
      </c>
      <c r="F980" s="337">
        <v>26.01</v>
      </c>
      <c r="G980" s="337">
        <f t="shared" ref="G980:G985" si="48">E980*F980</f>
        <v>41.2</v>
      </c>
    </row>
    <row r="981" spans="1:7">
      <c r="A981" s="575">
        <v>34360</v>
      </c>
      <c r="B981" s="791" t="s">
        <v>905</v>
      </c>
      <c r="C981" s="792"/>
      <c r="D981" s="260" t="s">
        <v>490</v>
      </c>
      <c r="E981" s="336">
        <v>0.9</v>
      </c>
      <c r="F981" s="337">
        <v>26.01</v>
      </c>
      <c r="G981" s="337">
        <f t="shared" si="48"/>
        <v>23.41</v>
      </c>
    </row>
    <row r="982" spans="1:7">
      <c r="A982" s="575">
        <v>34360</v>
      </c>
      <c r="B982" s="791" t="s">
        <v>906</v>
      </c>
      <c r="C982" s="792"/>
      <c r="D982" s="260" t="s">
        <v>490</v>
      </c>
      <c r="E982" s="336">
        <v>0.64380000000000004</v>
      </c>
      <c r="F982" s="337">
        <v>26.01</v>
      </c>
      <c r="G982" s="337">
        <f t="shared" si="48"/>
        <v>16.75</v>
      </c>
    </row>
    <row r="983" spans="1:7">
      <c r="A983" s="575">
        <v>34360</v>
      </c>
      <c r="B983" s="791" t="s">
        <v>907</v>
      </c>
      <c r="C983" s="792"/>
      <c r="D983" s="260" t="s">
        <v>490</v>
      </c>
      <c r="E983" s="336">
        <v>0.41485499999999997</v>
      </c>
      <c r="F983" s="337">
        <v>26.01</v>
      </c>
      <c r="G983" s="337">
        <f t="shared" si="48"/>
        <v>10.79</v>
      </c>
    </row>
    <row r="984" spans="1:7">
      <c r="A984" s="575">
        <v>34360</v>
      </c>
      <c r="B984" s="791" t="s">
        <v>908</v>
      </c>
      <c r="C984" s="792"/>
      <c r="D984" s="260" t="s">
        <v>490</v>
      </c>
      <c r="E984" s="336">
        <v>0.28799999999999998</v>
      </c>
      <c r="F984" s="337">
        <v>26.01</v>
      </c>
      <c r="G984" s="337">
        <f t="shared" si="48"/>
        <v>7.49</v>
      </c>
    </row>
    <row r="985" spans="1:7">
      <c r="A985" s="575">
        <v>34360</v>
      </c>
      <c r="B985" s="791" t="s">
        <v>903</v>
      </c>
      <c r="C985" s="792"/>
      <c r="D985" s="260" t="s">
        <v>490</v>
      </c>
      <c r="E985" s="336">
        <v>1.575</v>
      </c>
      <c r="F985" s="337">
        <v>26.01</v>
      </c>
      <c r="G985" s="337">
        <f t="shared" si="48"/>
        <v>40.97</v>
      </c>
    </row>
    <row r="986" spans="1:7">
      <c r="A986" s="796" t="s">
        <v>563</v>
      </c>
      <c r="B986" s="796"/>
      <c r="C986" s="796"/>
      <c r="D986" s="796"/>
      <c r="E986" s="797"/>
      <c r="F986" s="796"/>
      <c r="G986" s="261">
        <f>SUM(G978:G985)</f>
        <v>2863.87</v>
      </c>
    </row>
    <row r="987" spans="1:7">
      <c r="A987" s="801"/>
      <c r="B987" s="801"/>
      <c r="C987" s="801"/>
      <c r="D987" s="801"/>
      <c r="E987" s="802"/>
      <c r="F987" s="801"/>
      <c r="G987" s="801"/>
    </row>
    <row r="988" spans="1:7">
      <c r="A988" s="803" t="s">
        <v>564</v>
      </c>
      <c r="B988" s="803"/>
      <c r="C988" s="803"/>
      <c r="D988" s="803"/>
      <c r="E988" s="804"/>
      <c r="F988" s="803"/>
      <c r="G988" s="347">
        <f>G975+G986</f>
        <v>3609.03</v>
      </c>
    </row>
    <row r="989" spans="1:7">
      <c r="A989" s="606"/>
      <c r="B989" s="602"/>
      <c r="C989" s="602"/>
      <c r="D989" s="603"/>
      <c r="E989" s="603"/>
      <c r="F989" s="603"/>
      <c r="G989" s="604"/>
    </row>
    <row r="990" spans="1:7">
      <c r="A990" s="807" t="s">
        <v>1257</v>
      </c>
      <c r="B990" s="807"/>
      <c r="C990" s="807"/>
      <c r="D990" s="816" t="s">
        <v>892</v>
      </c>
      <c r="E990" s="817"/>
      <c r="F990" s="790"/>
      <c r="G990" s="790"/>
    </row>
    <row r="991" spans="1:7">
      <c r="A991" s="807" t="s">
        <v>1254</v>
      </c>
      <c r="B991" s="807"/>
      <c r="C991" s="807"/>
      <c r="D991" s="807"/>
      <c r="E991" s="808"/>
      <c r="F991" s="807"/>
      <c r="G991" s="807"/>
    </row>
    <row r="992" spans="1:7">
      <c r="A992" s="801"/>
      <c r="B992" s="801"/>
      <c r="C992" s="801"/>
      <c r="D992" s="801"/>
      <c r="E992" s="802"/>
      <c r="F992" s="801"/>
      <c r="G992" s="801"/>
    </row>
    <row r="993" spans="1:7">
      <c r="A993" s="579" t="s">
        <v>851</v>
      </c>
      <c r="B993" s="819" t="s">
        <v>166</v>
      </c>
      <c r="C993" s="827"/>
      <c r="D993" s="258" t="s">
        <v>486</v>
      </c>
      <c r="E993" s="258" t="s">
        <v>557</v>
      </c>
      <c r="F993" s="258" t="s">
        <v>558</v>
      </c>
      <c r="G993" s="259" t="s">
        <v>559</v>
      </c>
    </row>
    <row r="994" spans="1:7">
      <c r="A994" s="569">
        <v>88264</v>
      </c>
      <c r="B994" s="818" t="s">
        <v>1255</v>
      </c>
      <c r="C994" s="818"/>
      <c r="D994" s="260" t="s">
        <v>491</v>
      </c>
      <c r="E994" s="336">
        <v>1</v>
      </c>
      <c r="F994" s="337">
        <v>18.38</v>
      </c>
      <c r="G994" s="337">
        <f>E994*F994</f>
        <v>18.38</v>
      </c>
    </row>
    <row r="995" spans="1:7">
      <c r="A995" s="569">
        <v>88316</v>
      </c>
      <c r="B995" s="794" t="s">
        <v>863</v>
      </c>
      <c r="C995" s="794"/>
      <c r="D995" s="260" t="s">
        <v>491</v>
      </c>
      <c r="E995" s="336">
        <v>2</v>
      </c>
      <c r="F995" s="337">
        <v>14.37</v>
      </c>
      <c r="G995" s="337">
        <f>E995*F995</f>
        <v>28.74</v>
      </c>
    </row>
    <row r="996" spans="1:7">
      <c r="A996" s="796" t="s">
        <v>560</v>
      </c>
      <c r="B996" s="796"/>
      <c r="C996" s="796"/>
      <c r="D996" s="796"/>
      <c r="E996" s="797"/>
      <c r="F996" s="796"/>
      <c r="G996" s="261">
        <f>SUM(G994:G995)</f>
        <v>47.12</v>
      </c>
    </row>
    <row r="997" spans="1:7">
      <c r="A997" s="801"/>
      <c r="B997" s="801"/>
      <c r="C997" s="801"/>
      <c r="D997" s="801"/>
      <c r="E997" s="802"/>
      <c r="F997" s="801"/>
      <c r="G997" s="801"/>
    </row>
    <row r="998" spans="1:7">
      <c r="A998" s="579" t="s">
        <v>851</v>
      </c>
      <c r="B998" s="819" t="s">
        <v>561</v>
      </c>
      <c r="C998" s="827"/>
      <c r="D998" s="258" t="s">
        <v>486</v>
      </c>
      <c r="E998" s="258" t="s">
        <v>562</v>
      </c>
      <c r="F998" s="258" t="s">
        <v>558</v>
      </c>
      <c r="G998" s="259" t="s">
        <v>559</v>
      </c>
    </row>
    <row r="999" spans="1:7">
      <c r="A999" s="569" t="s">
        <v>902</v>
      </c>
      <c r="B999" s="791" t="s">
        <v>1244</v>
      </c>
      <c r="C999" s="792"/>
      <c r="D999" s="260" t="s">
        <v>1256</v>
      </c>
      <c r="E999" s="336">
        <v>1</v>
      </c>
      <c r="F999" s="337">
        <v>200</v>
      </c>
      <c r="G999" s="337">
        <f t="shared" ref="G999" si="49">E999*F999</f>
        <v>200</v>
      </c>
    </row>
    <row r="1000" spans="1:7">
      <c r="A1000" s="796" t="s">
        <v>563</v>
      </c>
      <c r="B1000" s="796"/>
      <c r="C1000" s="796"/>
      <c r="D1000" s="796"/>
      <c r="E1000" s="797"/>
      <c r="F1000" s="796"/>
      <c r="G1000" s="261">
        <f>SUM(G999:G999)</f>
        <v>200</v>
      </c>
    </row>
    <row r="1001" spans="1:7">
      <c r="A1001" s="801"/>
      <c r="B1001" s="801"/>
      <c r="C1001" s="801"/>
      <c r="D1001" s="801"/>
      <c r="E1001" s="802"/>
      <c r="F1001" s="801"/>
      <c r="G1001" s="801"/>
    </row>
    <row r="1002" spans="1:7">
      <c r="A1002" s="847" t="s">
        <v>564</v>
      </c>
      <c r="B1002" s="847"/>
      <c r="C1002" s="847"/>
      <c r="D1002" s="847"/>
      <c r="E1002" s="848"/>
      <c r="F1002" s="847"/>
      <c r="G1002" s="262">
        <f>G996+G1000</f>
        <v>247.12</v>
      </c>
    </row>
    <row r="1003" spans="1:7" ht="15">
      <c r="A1003" s="607"/>
      <c r="B1003" s="8"/>
      <c r="C1003" s="8"/>
      <c r="D1003" s="8"/>
      <c r="E1003" s="8"/>
      <c r="F1003" s="8"/>
      <c r="G1003" s="608"/>
    </row>
    <row r="1004" spans="1:7">
      <c r="A1004" s="840" t="s">
        <v>1258</v>
      </c>
      <c r="B1004" s="840"/>
      <c r="C1004" s="840"/>
      <c r="D1004" s="849" t="s">
        <v>892</v>
      </c>
      <c r="E1004" s="857"/>
      <c r="F1004" s="837"/>
      <c r="G1004" s="837"/>
    </row>
    <row r="1005" spans="1:7">
      <c r="A1005" s="840" t="s">
        <v>1262</v>
      </c>
      <c r="B1005" s="840" t="s">
        <v>1097</v>
      </c>
      <c r="C1005" s="840"/>
      <c r="D1005" s="840" t="s">
        <v>486</v>
      </c>
      <c r="E1005" s="841"/>
      <c r="F1005" s="840"/>
      <c r="G1005" s="840">
        <v>29.09</v>
      </c>
    </row>
    <row r="1006" spans="1:7">
      <c r="A1006" s="846"/>
      <c r="B1006" s="846"/>
      <c r="C1006" s="846"/>
      <c r="D1006" s="846"/>
      <c r="E1006" s="846"/>
      <c r="F1006" s="846"/>
      <c r="G1006" s="846"/>
    </row>
    <row r="1007" spans="1:7">
      <c r="A1007" s="578" t="s">
        <v>851</v>
      </c>
      <c r="B1007" s="824" t="s">
        <v>166</v>
      </c>
      <c r="C1007" s="824"/>
      <c r="D1007" s="258" t="s">
        <v>486</v>
      </c>
      <c r="E1007" s="258" t="s">
        <v>557</v>
      </c>
      <c r="F1007" s="258" t="s">
        <v>558</v>
      </c>
      <c r="G1007" s="259" t="s">
        <v>559</v>
      </c>
    </row>
    <row r="1008" spans="1:7">
      <c r="A1008" s="575">
        <v>4750</v>
      </c>
      <c r="B1008" s="825" t="s">
        <v>1111</v>
      </c>
      <c r="C1008" s="825"/>
      <c r="D1008" s="260" t="s">
        <v>491</v>
      </c>
      <c r="E1008" s="336">
        <v>3.1054999999999999E-2</v>
      </c>
      <c r="F1008" s="337">
        <v>12.79</v>
      </c>
      <c r="G1008" s="337">
        <f t="shared" ref="G1008:G1009" si="50">F1008*E1008</f>
        <v>0.4</v>
      </c>
    </row>
    <row r="1009" spans="1:7">
      <c r="A1009" s="575">
        <v>6111</v>
      </c>
      <c r="B1009" s="825" t="s">
        <v>1110</v>
      </c>
      <c r="C1009" s="825"/>
      <c r="D1009" s="260" t="s">
        <v>491</v>
      </c>
      <c r="E1009" s="336">
        <v>1.55E-2</v>
      </c>
      <c r="F1009" s="337">
        <v>18.84</v>
      </c>
      <c r="G1009" s="337">
        <f t="shared" si="50"/>
        <v>0.28999999999999998</v>
      </c>
    </row>
    <row r="1010" spans="1:7">
      <c r="A1010" s="796" t="s">
        <v>560</v>
      </c>
      <c r="B1010" s="796"/>
      <c r="C1010" s="796"/>
      <c r="D1010" s="796"/>
      <c r="E1010" s="797"/>
      <c r="F1010" s="796"/>
      <c r="G1010" s="261">
        <f>SUM(G1008:G1009)</f>
        <v>0.69</v>
      </c>
    </row>
    <row r="1011" spans="1:7">
      <c r="A1011" s="801"/>
      <c r="B1011" s="801"/>
      <c r="C1011" s="801"/>
      <c r="D1011" s="801"/>
      <c r="E1011" s="802"/>
      <c r="F1011" s="801"/>
      <c r="G1011" s="801"/>
    </row>
    <row r="1012" spans="1:7">
      <c r="A1012" s="574" t="s">
        <v>851</v>
      </c>
      <c r="B1012" s="824" t="s">
        <v>569</v>
      </c>
      <c r="C1012" s="824"/>
      <c r="D1012" s="582" t="s">
        <v>486</v>
      </c>
      <c r="E1012" s="258" t="s">
        <v>557</v>
      </c>
      <c r="F1012" s="582" t="s">
        <v>558</v>
      </c>
      <c r="G1012" s="259" t="s">
        <v>559</v>
      </c>
    </row>
    <row r="1013" spans="1:7">
      <c r="A1013" s="575">
        <v>43467</v>
      </c>
      <c r="B1013" s="801" t="s">
        <v>995</v>
      </c>
      <c r="C1013" s="801"/>
      <c r="D1013" s="353" t="s">
        <v>491</v>
      </c>
      <c r="E1013" s="336">
        <v>1.528E-2</v>
      </c>
      <c r="F1013" s="337">
        <v>1.02</v>
      </c>
      <c r="G1013" s="337">
        <f>F1013*E1013</f>
        <v>0.02</v>
      </c>
    </row>
    <row r="1014" spans="1:7">
      <c r="A1014" s="575">
        <v>43465</v>
      </c>
      <c r="B1014" s="801" t="s">
        <v>1072</v>
      </c>
      <c r="C1014" s="801"/>
      <c r="D1014" s="353" t="s">
        <v>491</v>
      </c>
      <c r="E1014" s="336">
        <v>3.0608E-2</v>
      </c>
      <c r="F1014" s="337">
        <v>0.5</v>
      </c>
      <c r="G1014" s="337">
        <f t="shared" ref="G1014:G1016" si="51">F1014*E1014</f>
        <v>0.02</v>
      </c>
    </row>
    <row r="1015" spans="1:7">
      <c r="A1015" s="575">
        <v>43491</v>
      </c>
      <c r="B1015" s="801" t="s">
        <v>1073</v>
      </c>
      <c r="C1015" s="801"/>
      <c r="D1015" s="353" t="s">
        <v>491</v>
      </c>
      <c r="E1015" s="336">
        <v>1.528E-2</v>
      </c>
      <c r="F1015" s="337">
        <v>1.02</v>
      </c>
      <c r="G1015" s="337">
        <f t="shared" si="51"/>
        <v>0.02</v>
      </c>
    </row>
    <row r="1016" spans="1:7">
      <c r="A1016" s="575">
        <v>43489</v>
      </c>
      <c r="B1016" s="801" t="s">
        <v>1074</v>
      </c>
      <c r="C1016" s="801"/>
      <c r="D1016" s="353" t="s">
        <v>491</v>
      </c>
      <c r="E1016" s="336">
        <v>3.0608E-2</v>
      </c>
      <c r="F1016" s="337">
        <v>0.96</v>
      </c>
      <c r="G1016" s="337">
        <f t="shared" si="51"/>
        <v>0.03</v>
      </c>
    </row>
    <row r="1017" spans="1:7">
      <c r="A1017" s="796" t="s">
        <v>570</v>
      </c>
      <c r="B1017" s="796"/>
      <c r="C1017" s="796"/>
      <c r="D1017" s="796"/>
      <c r="E1017" s="797"/>
      <c r="F1017" s="796"/>
      <c r="G1017" s="261">
        <f>SUM(G1013:G1016)</f>
        <v>0.09</v>
      </c>
    </row>
    <row r="1018" spans="1:7">
      <c r="A1018" s="801"/>
      <c r="B1018" s="801"/>
      <c r="C1018" s="801"/>
      <c r="D1018" s="801"/>
      <c r="E1018" s="801"/>
      <c r="F1018" s="801"/>
      <c r="G1018" s="801"/>
    </row>
    <row r="1019" spans="1:7">
      <c r="A1019" s="578" t="s">
        <v>851</v>
      </c>
      <c r="B1019" s="824" t="s">
        <v>561</v>
      </c>
      <c r="C1019" s="824"/>
      <c r="D1019" s="258" t="s">
        <v>486</v>
      </c>
      <c r="E1019" s="258" t="s">
        <v>562</v>
      </c>
      <c r="F1019" s="258" t="s">
        <v>558</v>
      </c>
      <c r="G1019" s="259" t="s">
        <v>559</v>
      </c>
    </row>
    <row r="1020" spans="1:7">
      <c r="A1020" s="569">
        <v>37371</v>
      </c>
      <c r="B1020" s="825" t="s">
        <v>855</v>
      </c>
      <c r="C1020" s="825"/>
      <c r="D1020" s="260" t="s">
        <v>491</v>
      </c>
      <c r="E1020" s="336">
        <v>4.5887999999999998E-2</v>
      </c>
      <c r="F1020" s="337">
        <v>0.71</v>
      </c>
      <c r="G1020" s="337">
        <f t="shared" ref="G1020:G1027" si="52">F1020*E1020</f>
        <v>0.03</v>
      </c>
    </row>
    <row r="1021" spans="1:7">
      <c r="A1021" s="569">
        <v>39025</v>
      </c>
      <c r="B1021" s="825" t="s">
        <v>1102</v>
      </c>
      <c r="C1021" s="825"/>
      <c r="D1021" s="260" t="s">
        <v>486</v>
      </c>
      <c r="E1021" s="344">
        <v>4.2999999999999997E-2</v>
      </c>
      <c r="F1021" s="337">
        <v>779.97</v>
      </c>
      <c r="G1021" s="337">
        <f t="shared" si="52"/>
        <v>33.54</v>
      </c>
    </row>
    <row r="1022" spans="1:7">
      <c r="A1022" s="569">
        <v>37373</v>
      </c>
      <c r="B1022" s="825" t="s">
        <v>860</v>
      </c>
      <c r="C1022" s="825"/>
      <c r="D1022" s="260" t="s">
        <v>491</v>
      </c>
      <c r="E1022" s="336">
        <v>4.5887999999999998E-2</v>
      </c>
      <c r="F1022" s="337">
        <v>7.0000000000000007E-2</v>
      </c>
      <c r="G1022" s="337">
        <f t="shared" si="52"/>
        <v>0</v>
      </c>
    </row>
    <row r="1023" spans="1:7">
      <c r="A1023" s="575">
        <v>37372</v>
      </c>
      <c r="B1023" s="825" t="s">
        <v>859</v>
      </c>
      <c r="C1023" s="825"/>
      <c r="D1023" s="346" t="s">
        <v>491</v>
      </c>
      <c r="E1023" s="336">
        <v>4.5887999999999998E-2</v>
      </c>
      <c r="F1023" s="337">
        <v>0.35</v>
      </c>
      <c r="G1023" s="337">
        <f t="shared" si="52"/>
        <v>0.02</v>
      </c>
    </row>
    <row r="1024" spans="1:7">
      <c r="A1024" s="569">
        <v>37370</v>
      </c>
      <c r="B1024" s="825" t="s">
        <v>1155</v>
      </c>
      <c r="C1024" s="825"/>
      <c r="D1024" s="260" t="s">
        <v>491</v>
      </c>
      <c r="E1024" s="336">
        <v>4.5887999999999998E-2</v>
      </c>
      <c r="F1024" s="337">
        <v>2.2000000000000002</v>
      </c>
      <c r="G1024" s="337">
        <f t="shared" si="52"/>
        <v>0.1</v>
      </c>
    </row>
    <row r="1025" spans="1:7">
      <c r="A1025" s="569">
        <v>36888</v>
      </c>
      <c r="B1025" s="825" t="s">
        <v>1106</v>
      </c>
      <c r="C1025" s="825"/>
      <c r="D1025" s="260" t="s">
        <v>492</v>
      </c>
      <c r="E1025" s="336">
        <v>0.54803199999999996</v>
      </c>
      <c r="F1025" s="337">
        <v>7.6</v>
      </c>
      <c r="G1025" s="337">
        <f t="shared" si="52"/>
        <v>4.17</v>
      </c>
    </row>
    <row r="1026" spans="1:7">
      <c r="A1026" s="569">
        <v>7568</v>
      </c>
      <c r="B1026" s="825" t="s">
        <v>885</v>
      </c>
      <c r="C1026" s="825"/>
      <c r="D1026" s="260" t="s">
        <v>486</v>
      </c>
      <c r="E1026" s="336">
        <v>0.385328</v>
      </c>
      <c r="F1026" s="337">
        <v>0.43</v>
      </c>
      <c r="G1026" s="337">
        <f t="shared" si="52"/>
        <v>0.17</v>
      </c>
    </row>
    <row r="1027" spans="1:7">
      <c r="A1027" s="575">
        <v>142</v>
      </c>
      <c r="B1027" s="825" t="s">
        <v>1259</v>
      </c>
      <c r="C1027" s="825"/>
      <c r="D1027" s="260" t="s">
        <v>1260</v>
      </c>
      <c r="E1027" s="336">
        <v>7.0629999999999998E-3</v>
      </c>
      <c r="F1027" s="337">
        <v>24.1</v>
      </c>
      <c r="G1027" s="337">
        <f t="shared" si="52"/>
        <v>0.17</v>
      </c>
    </row>
    <row r="1028" spans="1:7">
      <c r="A1028" s="796" t="s">
        <v>563</v>
      </c>
      <c r="B1028" s="796"/>
      <c r="C1028" s="796"/>
      <c r="D1028" s="796"/>
      <c r="E1028" s="797"/>
      <c r="F1028" s="796"/>
      <c r="G1028" s="261">
        <f>SUM(G1020:G1027)</f>
        <v>38.200000000000003</v>
      </c>
    </row>
    <row r="1029" spans="1:7">
      <c r="A1029" s="801"/>
      <c r="B1029" s="801"/>
      <c r="C1029" s="801"/>
      <c r="D1029" s="801"/>
      <c r="E1029" s="802"/>
      <c r="F1029" s="801"/>
      <c r="G1029" s="801"/>
    </row>
    <row r="1030" spans="1:7">
      <c r="A1030" s="803" t="s">
        <v>564</v>
      </c>
      <c r="B1030" s="803"/>
      <c r="C1030" s="803"/>
      <c r="D1030" s="803"/>
      <c r="E1030" s="804"/>
      <c r="F1030" s="803"/>
      <c r="G1030" s="347">
        <f>G1010+G1028+G1017</f>
        <v>38.979999999999997</v>
      </c>
    </row>
    <row r="1031" spans="1:7">
      <c r="A1031" s="846"/>
      <c r="B1031" s="846"/>
      <c r="C1031" s="846"/>
      <c r="D1031" s="846"/>
      <c r="E1031" s="846"/>
      <c r="F1031" s="846"/>
      <c r="G1031" s="846"/>
    </row>
    <row r="1032" spans="1:7">
      <c r="A1032" s="840" t="s">
        <v>1269</v>
      </c>
      <c r="B1032" s="840"/>
      <c r="C1032" s="840"/>
      <c r="D1032" s="838" t="s">
        <v>892</v>
      </c>
      <c r="E1032" s="839"/>
      <c r="F1032" s="837"/>
      <c r="G1032" s="837"/>
    </row>
    <row r="1033" spans="1:7">
      <c r="A1033" s="840" t="s">
        <v>1268</v>
      </c>
      <c r="B1033" s="840"/>
      <c r="C1033" s="840"/>
      <c r="D1033" s="840"/>
      <c r="E1033" s="841"/>
      <c r="F1033" s="840"/>
      <c r="G1033" s="840"/>
    </row>
    <row r="1034" spans="1:7">
      <c r="A1034" s="801"/>
      <c r="B1034" s="801"/>
      <c r="C1034" s="801"/>
      <c r="D1034" s="801"/>
      <c r="E1034" s="802"/>
      <c r="F1034" s="801"/>
      <c r="G1034" s="801"/>
    </row>
    <row r="1035" spans="1:7">
      <c r="A1035" s="573" t="s">
        <v>851</v>
      </c>
      <c r="B1035" s="842" t="s">
        <v>166</v>
      </c>
      <c r="C1035" s="843"/>
      <c r="D1035" s="330" t="s">
        <v>486</v>
      </c>
      <c r="E1035" s="258" t="s">
        <v>557</v>
      </c>
      <c r="F1035" s="258" t="s">
        <v>558</v>
      </c>
      <c r="G1035" s="259" t="s">
        <v>559</v>
      </c>
    </row>
    <row r="1036" spans="1:7">
      <c r="A1036" s="569">
        <v>88316</v>
      </c>
      <c r="B1036" s="791" t="s">
        <v>863</v>
      </c>
      <c r="C1036" s="793"/>
      <c r="D1036" s="260" t="s">
        <v>491</v>
      </c>
      <c r="E1036" s="336">
        <v>12</v>
      </c>
      <c r="F1036" s="337">
        <v>14.37</v>
      </c>
      <c r="G1036" s="337">
        <f>F1036*E1036</f>
        <v>172.44</v>
      </c>
    </row>
    <row r="1037" spans="1:7">
      <c r="A1037" s="569">
        <v>88315</v>
      </c>
      <c r="B1037" s="791" t="s">
        <v>886</v>
      </c>
      <c r="C1037" s="793"/>
      <c r="D1037" s="260" t="s">
        <v>491</v>
      </c>
      <c r="E1037" s="336">
        <v>12</v>
      </c>
      <c r="F1037" s="337">
        <v>17.68</v>
      </c>
      <c r="G1037" s="337">
        <f>F1037*E1037</f>
        <v>212.16</v>
      </c>
    </row>
    <row r="1038" spans="1:7">
      <c r="A1038" s="796" t="s">
        <v>560</v>
      </c>
      <c r="B1038" s="796"/>
      <c r="C1038" s="796"/>
      <c r="D1038" s="796"/>
      <c r="E1038" s="797"/>
      <c r="F1038" s="796"/>
      <c r="G1038" s="261">
        <f>SUM(G1036:G1037)</f>
        <v>384.6</v>
      </c>
    </row>
    <row r="1039" spans="1:7">
      <c r="A1039" s="801"/>
      <c r="B1039" s="801"/>
      <c r="C1039" s="801"/>
      <c r="D1039" s="801"/>
      <c r="E1039" s="802"/>
      <c r="F1039" s="801"/>
      <c r="G1039" s="801"/>
    </row>
    <row r="1040" spans="1:7">
      <c r="A1040" s="573" t="s">
        <v>851</v>
      </c>
      <c r="B1040" s="842" t="s">
        <v>561</v>
      </c>
      <c r="C1040" s="843"/>
      <c r="D1040" s="330" t="s">
        <v>486</v>
      </c>
      <c r="E1040" s="258" t="s">
        <v>562</v>
      </c>
      <c r="F1040" s="258" t="s">
        <v>558</v>
      </c>
      <c r="G1040" s="259" t="s">
        <v>559</v>
      </c>
    </row>
    <row r="1041" spans="1:7">
      <c r="A1041" s="569">
        <v>10503</v>
      </c>
      <c r="B1041" s="844" t="s">
        <v>899</v>
      </c>
      <c r="C1041" s="845"/>
      <c r="D1041" s="260" t="s">
        <v>497</v>
      </c>
      <c r="E1041" s="336">
        <v>1.5</v>
      </c>
      <c r="F1041" s="337">
        <v>303.16000000000003</v>
      </c>
      <c r="G1041" s="337">
        <f>F1041*E1041</f>
        <v>454.74</v>
      </c>
    </row>
    <row r="1042" spans="1:7">
      <c r="A1042" s="569" t="s">
        <v>902</v>
      </c>
      <c r="B1042" s="844" t="s">
        <v>505</v>
      </c>
      <c r="C1042" s="845"/>
      <c r="D1042" s="260" t="s">
        <v>486</v>
      </c>
      <c r="E1042" s="336">
        <v>1.5</v>
      </c>
      <c r="F1042" s="337">
        <v>187.9</v>
      </c>
      <c r="G1042" s="337">
        <f t="shared" ref="G1042:G1043" si="53">F1042*E1042</f>
        <v>281.85000000000002</v>
      </c>
    </row>
    <row r="1043" spans="1:7">
      <c r="A1043" s="575">
        <v>39424</v>
      </c>
      <c r="B1043" s="844" t="s">
        <v>1135</v>
      </c>
      <c r="C1043" s="845"/>
      <c r="D1043" s="260" t="s">
        <v>492</v>
      </c>
      <c r="E1043" s="336">
        <v>6</v>
      </c>
      <c r="F1043" s="337">
        <v>2.2400000000000002</v>
      </c>
      <c r="G1043" s="337">
        <f t="shared" si="53"/>
        <v>13.44</v>
      </c>
    </row>
    <row r="1044" spans="1:7">
      <c r="A1044" s="796" t="s">
        <v>563</v>
      </c>
      <c r="B1044" s="796"/>
      <c r="C1044" s="796"/>
      <c r="D1044" s="796"/>
      <c r="E1044" s="797"/>
      <c r="F1044" s="796"/>
      <c r="G1044" s="261">
        <f>SUM(G1041:G1043)</f>
        <v>750.03</v>
      </c>
    </row>
    <row r="1045" spans="1:7">
      <c r="A1045" s="801"/>
      <c r="B1045" s="801"/>
      <c r="C1045" s="801"/>
      <c r="D1045" s="801"/>
      <c r="E1045" s="802"/>
      <c r="F1045" s="801"/>
      <c r="G1045" s="801"/>
    </row>
    <row r="1046" spans="1:7">
      <c r="A1046" s="847" t="s">
        <v>564</v>
      </c>
      <c r="B1046" s="847"/>
      <c r="C1046" s="847"/>
      <c r="D1046" s="847"/>
      <c r="E1046" s="848"/>
      <c r="F1046" s="847"/>
      <c r="G1046" s="262">
        <f>G1044+G1038</f>
        <v>1134.6300000000001</v>
      </c>
    </row>
    <row r="1047" spans="1:7">
      <c r="A1047" s="606"/>
      <c r="B1047" s="602"/>
      <c r="C1047" s="602"/>
      <c r="D1047" s="603"/>
      <c r="E1047" s="603"/>
      <c r="F1047" s="603"/>
      <c r="G1047" s="604"/>
    </row>
    <row r="1048" spans="1:7">
      <c r="A1048" s="869" t="s">
        <v>1278</v>
      </c>
      <c r="B1048" s="870"/>
      <c r="C1048" s="871"/>
      <c r="D1048" s="838" t="s">
        <v>556</v>
      </c>
      <c r="E1048" s="839"/>
      <c r="F1048" s="872"/>
      <c r="G1048" s="873"/>
    </row>
    <row r="1049" spans="1:7">
      <c r="A1049" s="869" t="s">
        <v>1272</v>
      </c>
      <c r="B1049" s="870"/>
      <c r="C1049" s="870"/>
      <c r="D1049" s="870"/>
      <c r="E1049" s="870"/>
      <c r="F1049" s="870"/>
      <c r="G1049" s="871"/>
    </row>
    <row r="1050" spans="1:7">
      <c r="A1050" s="791"/>
      <c r="B1050" s="792"/>
      <c r="C1050" s="792"/>
      <c r="D1050" s="792"/>
      <c r="E1050" s="792"/>
      <c r="F1050" s="792"/>
      <c r="G1050" s="793"/>
    </row>
    <row r="1051" spans="1:7">
      <c r="A1051" s="574" t="s">
        <v>851</v>
      </c>
      <c r="B1051" s="819" t="s">
        <v>166</v>
      </c>
      <c r="C1051" s="827"/>
      <c r="D1051" s="258" t="s">
        <v>486</v>
      </c>
      <c r="E1051" s="258" t="s">
        <v>557</v>
      </c>
      <c r="F1051" s="258" t="s">
        <v>558</v>
      </c>
      <c r="G1051" s="259" t="s">
        <v>559</v>
      </c>
    </row>
    <row r="1052" spans="1:7">
      <c r="A1052" s="569">
        <v>6111</v>
      </c>
      <c r="B1052" s="831" t="s">
        <v>852</v>
      </c>
      <c r="C1052" s="832"/>
      <c r="D1052" s="260" t="s">
        <v>491</v>
      </c>
      <c r="E1052" s="336">
        <v>0.152003</v>
      </c>
      <c r="F1052" s="337">
        <v>9.51</v>
      </c>
      <c r="G1052" s="337">
        <f>F1052*E1052</f>
        <v>1.45</v>
      </c>
    </row>
    <row r="1053" spans="1:7">
      <c r="A1053" s="569">
        <v>6110</v>
      </c>
      <c r="B1053" s="831" t="s">
        <v>1273</v>
      </c>
      <c r="C1053" s="832"/>
      <c r="D1053" s="260" t="s">
        <v>491</v>
      </c>
      <c r="E1053" s="336">
        <v>9.9835919999999998</v>
      </c>
      <c r="F1053" s="367">
        <v>12.95</v>
      </c>
      <c r="G1053" s="337">
        <f>F1053*E1053</f>
        <v>129.29</v>
      </c>
    </row>
    <row r="1054" spans="1:7">
      <c r="A1054" s="569">
        <v>4750</v>
      </c>
      <c r="B1054" s="831" t="s">
        <v>498</v>
      </c>
      <c r="C1054" s="832"/>
      <c r="D1054" s="260" t="s">
        <v>491</v>
      </c>
      <c r="E1054" s="336">
        <v>0.18084</v>
      </c>
      <c r="F1054" s="337">
        <v>12.79</v>
      </c>
      <c r="G1054" s="337">
        <f>F1054*E1054</f>
        <v>2.31</v>
      </c>
    </row>
    <row r="1055" spans="1:7">
      <c r="A1055" s="779" t="s">
        <v>560</v>
      </c>
      <c r="B1055" s="780"/>
      <c r="C1055" s="780"/>
      <c r="D1055" s="780"/>
      <c r="E1055" s="780"/>
      <c r="F1055" s="781"/>
      <c r="G1055" s="261">
        <f>SUM(G1052:G1054)</f>
        <v>133.05000000000001</v>
      </c>
    </row>
    <row r="1056" spans="1:7">
      <c r="A1056" s="791"/>
      <c r="B1056" s="792"/>
      <c r="C1056" s="792"/>
      <c r="D1056" s="792"/>
      <c r="E1056" s="792"/>
      <c r="F1056" s="792"/>
      <c r="G1056" s="793"/>
    </row>
    <row r="1057" spans="1:7">
      <c r="A1057" s="574" t="s">
        <v>851</v>
      </c>
      <c r="B1057" s="819" t="s">
        <v>569</v>
      </c>
      <c r="C1057" s="827"/>
      <c r="D1057" s="582" t="s">
        <v>486</v>
      </c>
      <c r="E1057" s="258" t="s">
        <v>557</v>
      </c>
      <c r="F1057" s="582" t="s">
        <v>558</v>
      </c>
      <c r="G1057" s="259" t="s">
        <v>559</v>
      </c>
    </row>
    <row r="1058" spans="1:7">
      <c r="A1058" s="569">
        <v>12892</v>
      </c>
      <c r="B1058" s="831" t="s">
        <v>916</v>
      </c>
      <c r="C1058" s="832"/>
      <c r="D1058" s="577" t="s">
        <v>816</v>
      </c>
      <c r="E1058" s="368">
        <v>0.14039499999999999</v>
      </c>
      <c r="F1058" s="337">
        <v>10.75</v>
      </c>
      <c r="G1058" s="337">
        <f t="shared" ref="G1058:G1060" si="54">F1058*E1058</f>
        <v>1.51</v>
      </c>
    </row>
    <row r="1059" spans="1:7">
      <c r="A1059" s="569">
        <v>2711</v>
      </c>
      <c r="B1059" s="831" t="s">
        <v>895</v>
      </c>
      <c r="C1059" s="832"/>
      <c r="D1059" s="577" t="s">
        <v>486</v>
      </c>
      <c r="E1059" s="368">
        <v>6.0670000000000003E-3</v>
      </c>
      <c r="F1059" s="337">
        <v>115.9</v>
      </c>
      <c r="G1059" s="337">
        <f t="shared" si="54"/>
        <v>0.7</v>
      </c>
    </row>
    <row r="1060" spans="1:7">
      <c r="A1060" s="569">
        <v>36149</v>
      </c>
      <c r="B1060" s="831" t="s">
        <v>1275</v>
      </c>
      <c r="C1060" s="832"/>
      <c r="D1060" s="577" t="s">
        <v>486</v>
      </c>
      <c r="E1060" s="368">
        <v>7.358E-3</v>
      </c>
      <c r="F1060" s="337">
        <v>123.18</v>
      </c>
      <c r="G1060" s="337">
        <f t="shared" si="54"/>
        <v>0.91</v>
      </c>
    </row>
    <row r="1061" spans="1:7">
      <c r="A1061" s="569">
        <v>38412</v>
      </c>
      <c r="B1061" s="831" t="s">
        <v>1029</v>
      </c>
      <c r="C1061" s="832"/>
      <c r="D1061" s="577" t="s">
        <v>486</v>
      </c>
      <c r="E1061" s="368">
        <v>4.0499999999999998E-4</v>
      </c>
      <c r="F1061" s="337">
        <v>1497.07</v>
      </c>
      <c r="G1061" s="337">
        <f t="shared" ref="G1061:G1063" si="55">F1061*E1061</f>
        <v>0.61</v>
      </c>
    </row>
    <row r="1062" spans="1:7">
      <c r="A1062" s="569">
        <v>11359</v>
      </c>
      <c r="B1062" s="831" t="s">
        <v>1055</v>
      </c>
      <c r="C1062" s="832"/>
      <c r="D1062" s="577" t="s">
        <v>486</v>
      </c>
      <c r="E1062" s="368">
        <v>5.7799999999999995E-4</v>
      </c>
      <c r="F1062" s="337">
        <v>901.84</v>
      </c>
      <c r="G1062" s="337">
        <f t="shared" si="55"/>
        <v>0.52</v>
      </c>
    </row>
    <row r="1063" spans="1:7">
      <c r="A1063" s="569">
        <v>38413</v>
      </c>
      <c r="B1063" s="831" t="s">
        <v>1027</v>
      </c>
      <c r="C1063" s="832"/>
      <c r="D1063" s="577" t="s">
        <v>486</v>
      </c>
      <c r="E1063" s="368">
        <v>3.97E-4</v>
      </c>
      <c r="F1063" s="337">
        <v>929.79</v>
      </c>
      <c r="G1063" s="337">
        <f t="shared" si="55"/>
        <v>0.37</v>
      </c>
    </row>
    <row r="1064" spans="1:7">
      <c r="A1064" s="779" t="s">
        <v>570</v>
      </c>
      <c r="B1064" s="780"/>
      <c r="C1064" s="780"/>
      <c r="D1064" s="780"/>
      <c r="E1064" s="780"/>
      <c r="F1064" s="781"/>
      <c r="G1064" s="261">
        <f>SUM(G1058:G1063)</f>
        <v>4.62</v>
      </c>
    </row>
    <row r="1065" spans="1:7">
      <c r="A1065" s="791"/>
      <c r="B1065" s="792"/>
      <c r="C1065" s="792"/>
      <c r="D1065" s="792"/>
      <c r="E1065" s="792"/>
      <c r="F1065" s="792"/>
      <c r="G1065" s="793"/>
    </row>
    <row r="1066" spans="1:7">
      <c r="A1066" s="574" t="s">
        <v>851</v>
      </c>
      <c r="B1066" s="819" t="s">
        <v>561</v>
      </c>
      <c r="C1066" s="827"/>
      <c r="D1066" s="258" t="s">
        <v>486</v>
      </c>
      <c r="E1066" s="258" t="s">
        <v>562</v>
      </c>
      <c r="F1066" s="258" t="s">
        <v>558</v>
      </c>
      <c r="G1066" s="259" t="s">
        <v>559</v>
      </c>
    </row>
    <row r="1067" spans="1:7">
      <c r="A1067" s="569">
        <v>37373</v>
      </c>
      <c r="B1067" s="831" t="s">
        <v>1122</v>
      </c>
      <c r="C1067" s="832"/>
      <c r="D1067" s="260" t="s">
        <v>491</v>
      </c>
      <c r="E1067" s="336">
        <v>10.218847999999999</v>
      </c>
      <c r="F1067" s="337">
        <v>7.0000000000000007E-2</v>
      </c>
      <c r="G1067" s="337">
        <f t="shared" ref="G1067:G1080" si="56">F1067*E1067</f>
        <v>0.72</v>
      </c>
    </row>
    <row r="1068" spans="1:7">
      <c r="A1068" s="575">
        <v>37371</v>
      </c>
      <c r="B1068" s="831" t="s">
        <v>1061</v>
      </c>
      <c r="C1068" s="832"/>
      <c r="D1068" s="260" t="s">
        <v>491</v>
      </c>
      <c r="E1068" s="336">
        <v>10.218847999999999</v>
      </c>
      <c r="F1068" s="337">
        <v>0.71</v>
      </c>
      <c r="G1068" s="337">
        <f t="shared" si="56"/>
        <v>7.26</v>
      </c>
    </row>
    <row r="1069" spans="1:7">
      <c r="A1069" s="575">
        <v>36146</v>
      </c>
      <c r="B1069" s="831" t="s">
        <v>1021</v>
      </c>
      <c r="C1069" s="832"/>
      <c r="D1069" s="260" t="s">
        <v>486</v>
      </c>
      <c r="E1069" s="336">
        <v>1.2706E-2</v>
      </c>
      <c r="F1069" s="337">
        <v>191.25</v>
      </c>
      <c r="G1069" s="337">
        <f t="shared" ref="G1069" si="57">F1069*E1069</f>
        <v>2.4300000000000002</v>
      </c>
    </row>
    <row r="1070" spans="1:7">
      <c r="A1070" s="575">
        <v>1379</v>
      </c>
      <c r="B1070" s="831" t="s">
        <v>1079</v>
      </c>
      <c r="C1070" s="832"/>
      <c r="D1070" s="260" t="s">
        <v>490</v>
      </c>
      <c r="E1070" s="336">
        <v>8.8760000000000006E-2</v>
      </c>
      <c r="F1070" s="337">
        <v>0.49</v>
      </c>
      <c r="G1070" s="337">
        <f t="shared" si="56"/>
        <v>0.04</v>
      </c>
    </row>
    <row r="1071" spans="1:7">
      <c r="A1071" s="575">
        <v>7697</v>
      </c>
      <c r="B1071" s="831" t="s">
        <v>1274</v>
      </c>
      <c r="C1071" s="832"/>
      <c r="D1071" s="260" t="s">
        <v>492</v>
      </c>
      <c r="E1071" s="336">
        <v>4.1656000000000004</v>
      </c>
      <c r="F1071" s="337">
        <v>29.74</v>
      </c>
      <c r="G1071" s="337">
        <f t="shared" si="56"/>
        <v>123.88</v>
      </c>
    </row>
    <row r="1072" spans="1:7">
      <c r="A1072" s="575">
        <v>370</v>
      </c>
      <c r="B1072" s="831" t="s">
        <v>871</v>
      </c>
      <c r="C1072" s="832"/>
      <c r="D1072" s="260" t="s">
        <v>496</v>
      </c>
      <c r="E1072" s="336">
        <v>3.0800000000000001E-4</v>
      </c>
      <c r="F1072" s="337">
        <v>62.5</v>
      </c>
      <c r="G1072" s="337">
        <f t="shared" si="56"/>
        <v>0.02</v>
      </c>
    </row>
    <row r="1073" spans="1:7">
      <c r="A1073" s="575">
        <v>37370</v>
      </c>
      <c r="B1073" s="831" t="s">
        <v>853</v>
      </c>
      <c r="C1073" s="832"/>
      <c r="D1073" s="260" t="s">
        <v>491</v>
      </c>
      <c r="E1073" s="336">
        <v>10.218847999999999</v>
      </c>
      <c r="F1073" s="337">
        <v>2.2000000000000002</v>
      </c>
      <c r="G1073" s="337">
        <f t="shared" si="56"/>
        <v>22.48</v>
      </c>
    </row>
    <row r="1074" spans="1:7">
      <c r="A1074" s="575">
        <v>12893</v>
      </c>
      <c r="B1074" s="831" t="s">
        <v>897</v>
      </c>
      <c r="C1074" s="832"/>
      <c r="D1074" s="260" t="s">
        <v>816</v>
      </c>
      <c r="E1074" s="336">
        <v>1.6379999999999999E-2</v>
      </c>
      <c r="F1074" s="337">
        <v>57.36</v>
      </c>
      <c r="G1074" s="337">
        <f t="shared" si="56"/>
        <v>0.94</v>
      </c>
    </row>
    <row r="1075" spans="1:7">
      <c r="A1075" s="575">
        <v>36144</v>
      </c>
      <c r="B1075" s="831" t="s">
        <v>1022</v>
      </c>
      <c r="C1075" s="832"/>
      <c r="D1075" s="260" t="s">
        <v>486</v>
      </c>
      <c r="E1075" s="336">
        <v>1.142169</v>
      </c>
      <c r="F1075" s="337">
        <v>1.26</v>
      </c>
      <c r="G1075" s="337">
        <f t="shared" si="56"/>
        <v>1.44</v>
      </c>
    </row>
    <row r="1076" spans="1:7">
      <c r="A1076" s="575">
        <v>36150</v>
      </c>
      <c r="B1076" s="831" t="s">
        <v>1024</v>
      </c>
      <c r="C1076" s="832"/>
      <c r="D1076" s="260" t="s">
        <v>486</v>
      </c>
      <c r="E1076" s="336">
        <v>2.7227000000000001E-2</v>
      </c>
      <c r="F1076" s="337">
        <v>33.409999999999997</v>
      </c>
      <c r="G1076" s="337">
        <f t="shared" si="56"/>
        <v>0.91</v>
      </c>
    </row>
    <row r="1077" spans="1:7">
      <c r="A1077" s="575">
        <v>37372</v>
      </c>
      <c r="B1077" s="831" t="s">
        <v>1071</v>
      </c>
      <c r="C1077" s="832"/>
      <c r="D1077" s="260" t="s">
        <v>491</v>
      </c>
      <c r="E1077" s="336">
        <v>10.218847999999999</v>
      </c>
      <c r="F1077" s="337">
        <v>0.35</v>
      </c>
      <c r="G1077" s="337">
        <f t="shared" si="56"/>
        <v>3.58</v>
      </c>
    </row>
    <row r="1078" spans="1:7">
      <c r="A1078" s="575">
        <v>12815</v>
      </c>
      <c r="B1078" s="831" t="s">
        <v>1025</v>
      </c>
      <c r="C1078" s="832"/>
      <c r="D1078" s="260" t="s">
        <v>486</v>
      </c>
      <c r="E1078" s="336">
        <v>8.1562999999999997E-2</v>
      </c>
      <c r="F1078" s="337">
        <v>7.05</v>
      </c>
      <c r="G1078" s="337">
        <f t="shared" si="56"/>
        <v>0.57999999999999996</v>
      </c>
    </row>
    <row r="1079" spans="1:7">
      <c r="A1079" s="575">
        <v>36153</v>
      </c>
      <c r="B1079" s="831" t="s">
        <v>1060</v>
      </c>
      <c r="C1079" s="832"/>
      <c r="D1079" s="260" t="s">
        <v>486</v>
      </c>
      <c r="E1079" s="336">
        <v>1.1011999999999999E-2</v>
      </c>
      <c r="F1079" s="337">
        <v>150.46</v>
      </c>
      <c r="G1079" s="337">
        <f t="shared" si="56"/>
        <v>1.66</v>
      </c>
    </row>
    <row r="1080" spans="1:7">
      <c r="A1080" s="575">
        <v>10</v>
      </c>
      <c r="B1080" s="831" t="s">
        <v>1026</v>
      </c>
      <c r="C1080" s="832"/>
      <c r="D1080" s="260" t="s">
        <v>486</v>
      </c>
      <c r="E1080" s="336">
        <v>7.1660000000000001E-2</v>
      </c>
      <c r="F1080" s="337">
        <v>10.050000000000001</v>
      </c>
      <c r="G1080" s="337">
        <f t="shared" si="56"/>
        <v>0.72</v>
      </c>
    </row>
    <row r="1081" spans="1:7">
      <c r="A1081" s="575">
        <v>38476</v>
      </c>
      <c r="B1081" s="831" t="s">
        <v>1093</v>
      </c>
      <c r="C1081" s="832"/>
      <c r="D1081" s="260" t="s">
        <v>486</v>
      </c>
      <c r="E1081" s="336">
        <v>1.851E-3</v>
      </c>
      <c r="F1081" s="337">
        <v>214.28</v>
      </c>
      <c r="G1081" s="337">
        <f t="shared" ref="G1081:G1088" si="58">F1081*E1081</f>
        <v>0.4</v>
      </c>
    </row>
    <row r="1082" spans="1:7">
      <c r="A1082" s="575">
        <v>38390</v>
      </c>
      <c r="B1082" s="831" t="s">
        <v>1062</v>
      </c>
      <c r="C1082" s="832"/>
      <c r="D1082" s="260" t="s">
        <v>486</v>
      </c>
      <c r="E1082" s="336">
        <v>1.3594E-2</v>
      </c>
      <c r="F1082" s="337">
        <v>27.7</v>
      </c>
      <c r="G1082" s="337">
        <f t="shared" si="58"/>
        <v>0.38</v>
      </c>
    </row>
    <row r="1083" spans="1:7">
      <c r="A1083" s="575">
        <v>38399</v>
      </c>
      <c r="B1083" s="831" t="s">
        <v>1030</v>
      </c>
      <c r="C1083" s="832"/>
      <c r="D1083" s="260" t="s">
        <v>486</v>
      </c>
      <c r="E1083" s="336">
        <v>2.3149999999999998E-3</v>
      </c>
      <c r="F1083" s="337">
        <v>142.22</v>
      </c>
      <c r="G1083" s="337">
        <f t="shared" si="58"/>
        <v>0.33</v>
      </c>
    </row>
    <row r="1084" spans="1:7">
      <c r="A1084" s="575">
        <v>38477</v>
      </c>
      <c r="B1084" s="831" t="s">
        <v>1033</v>
      </c>
      <c r="C1084" s="832"/>
      <c r="D1084" s="260" t="s">
        <v>486</v>
      </c>
      <c r="E1084" s="336">
        <v>3.97E-4</v>
      </c>
      <c r="F1084" s="337">
        <v>606.84</v>
      </c>
      <c r="G1084" s="337">
        <f t="shared" si="58"/>
        <v>0.24</v>
      </c>
    </row>
    <row r="1085" spans="1:7">
      <c r="A1085" s="569">
        <v>38382</v>
      </c>
      <c r="B1085" s="831" t="s">
        <v>1276</v>
      </c>
      <c r="C1085" s="832"/>
      <c r="D1085" s="260" t="s">
        <v>486</v>
      </c>
      <c r="E1085" s="336">
        <v>2.5866E-2</v>
      </c>
      <c r="F1085" s="337">
        <v>9.19</v>
      </c>
      <c r="G1085" s="337">
        <f t="shared" si="58"/>
        <v>0.24</v>
      </c>
    </row>
    <row r="1086" spans="1:7">
      <c r="A1086" s="575">
        <v>38396</v>
      </c>
      <c r="B1086" s="831" t="s">
        <v>1059</v>
      </c>
      <c r="C1086" s="832"/>
      <c r="D1086" s="260" t="s">
        <v>486</v>
      </c>
      <c r="E1086" s="336">
        <v>4.6299999999999998E-4</v>
      </c>
      <c r="F1086" s="337">
        <v>445.21</v>
      </c>
      <c r="G1086" s="337">
        <f t="shared" si="58"/>
        <v>0.21</v>
      </c>
    </row>
    <row r="1087" spans="1:7">
      <c r="A1087" s="575">
        <v>25966</v>
      </c>
      <c r="B1087" s="831" t="s">
        <v>1277</v>
      </c>
      <c r="C1087" s="832"/>
      <c r="D1087" s="260" t="s">
        <v>184</v>
      </c>
      <c r="E1087" s="336">
        <v>1.3594E-2</v>
      </c>
      <c r="F1087" s="337">
        <v>15.05</v>
      </c>
      <c r="G1087" s="337">
        <f t="shared" si="58"/>
        <v>0.2</v>
      </c>
    </row>
    <row r="1088" spans="1:7">
      <c r="A1088" s="575">
        <v>38393</v>
      </c>
      <c r="B1088" s="831" t="s">
        <v>1058</v>
      </c>
      <c r="C1088" s="832"/>
      <c r="D1088" s="260" t="s">
        <v>486</v>
      </c>
      <c r="E1088" s="336">
        <v>1.3594E-2</v>
      </c>
      <c r="F1088" s="337">
        <v>12.49</v>
      </c>
      <c r="G1088" s="337">
        <f t="shared" si="58"/>
        <v>0.17</v>
      </c>
    </row>
    <row r="1089" spans="1:7">
      <c r="A1089" s="779" t="s">
        <v>563</v>
      </c>
      <c r="B1089" s="780"/>
      <c r="C1089" s="780"/>
      <c r="D1089" s="780"/>
      <c r="E1089" s="780"/>
      <c r="F1089" s="781"/>
      <c r="G1089" s="261">
        <f>SUM(G1067:G1088)</f>
        <v>168.83</v>
      </c>
    </row>
    <row r="1090" spans="1:7">
      <c r="A1090" s="791"/>
      <c r="B1090" s="792"/>
      <c r="C1090" s="792"/>
      <c r="D1090" s="792"/>
      <c r="E1090" s="792"/>
      <c r="F1090" s="792"/>
      <c r="G1090" s="793"/>
    </row>
    <row r="1091" spans="1:7">
      <c r="A1091" s="828" t="s">
        <v>564</v>
      </c>
      <c r="B1091" s="829"/>
      <c r="C1091" s="829"/>
      <c r="D1091" s="829"/>
      <c r="E1091" s="829"/>
      <c r="F1091" s="830"/>
      <c r="G1091" s="262">
        <f>G1055+G1089+G1064</f>
        <v>306.5</v>
      </c>
    </row>
    <row r="1092" spans="1:7">
      <c r="A1092" s="606"/>
      <c r="B1092" s="602"/>
      <c r="C1092" s="602"/>
      <c r="D1092" s="603"/>
      <c r="E1092" s="603"/>
      <c r="F1092" s="603"/>
      <c r="G1092" s="604"/>
    </row>
    <row r="1093" spans="1:7">
      <c r="A1093" s="785" t="s">
        <v>1348</v>
      </c>
      <c r="B1093" s="786"/>
      <c r="C1093" s="786"/>
      <c r="D1093" s="833" t="s">
        <v>1943</v>
      </c>
      <c r="E1093" s="834"/>
      <c r="F1093" s="835"/>
      <c r="G1093" s="836"/>
    </row>
    <row r="1094" spans="1:7">
      <c r="A1094" s="785" t="s">
        <v>1281</v>
      </c>
      <c r="B1094" s="786"/>
      <c r="C1094" s="786"/>
      <c r="D1094" s="786"/>
      <c r="E1094" s="786"/>
      <c r="F1094" s="786"/>
      <c r="G1094" s="787"/>
    </row>
    <row r="1095" spans="1:7">
      <c r="A1095" s="801"/>
      <c r="B1095" s="801"/>
      <c r="C1095" s="801"/>
      <c r="D1095" s="801"/>
      <c r="E1095" s="802"/>
      <c r="F1095" s="801"/>
      <c r="G1095" s="801"/>
    </row>
    <row r="1096" spans="1:7">
      <c r="A1096" s="396" t="s">
        <v>851</v>
      </c>
      <c r="B1096" s="579" t="s">
        <v>166</v>
      </c>
      <c r="C1096" s="397"/>
      <c r="D1096" s="258" t="s">
        <v>486</v>
      </c>
      <c r="E1096" s="258" t="s">
        <v>557</v>
      </c>
      <c r="F1096" s="258" t="s">
        <v>558</v>
      </c>
      <c r="G1096" s="259" t="s">
        <v>559</v>
      </c>
    </row>
    <row r="1097" spans="1:7">
      <c r="A1097" s="79">
        <v>88264</v>
      </c>
      <c r="B1097" s="794" t="s">
        <v>1255</v>
      </c>
      <c r="C1097" s="794"/>
      <c r="D1097" s="260" t="s">
        <v>491</v>
      </c>
      <c r="E1097" s="336">
        <v>17</v>
      </c>
      <c r="F1097" s="337">
        <v>18.38</v>
      </c>
      <c r="G1097" s="337">
        <f>E1097*F1097</f>
        <v>312.45999999999998</v>
      </c>
    </row>
    <row r="1098" spans="1:7">
      <c r="A1098" s="79">
        <v>88247</v>
      </c>
      <c r="B1098" s="794" t="s">
        <v>1282</v>
      </c>
      <c r="C1098" s="794"/>
      <c r="D1098" s="260" t="s">
        <v>491</v>
      </c>
      <c r="E1098" s="336">
        <v>16</v>
      </c>
      <c r="F1098" s="337">
        <v>14.33</v>
      </c>
      <c r="G1098" s="337">
        <f>E1098*F1098</f>
        <v>229.28</v>
      </c>
    </row>
    <row r="1099" spans="1:7">
      <c r="A1099" s="79">
        <v>88242</v>
      </c>
      <c r="B1099" s="794" t="s">
        <v>1002</v>
      </c>
      <c r="C1099" s="794"/>
      <c r="D1099" s="260" t="s">
        <v>491</v>
      </c>
      <c r="E1099" s="336">
        <v>6</v>
      </c>
      <c r="F1099" s="337">
        <v>14.37</v>
      </c>
      <c r="G1099" s="337">
        <f>E1099*F1099</f>
        <v>86.22</v>
      </c>
    </row>
    <row r="1100" spans="1:7">
      <c r="A1100" s="79">
        <v>88316</v>
      </c>
      <c r="B1100" s="794" t="s">
        <v>863</v>
      </c>
      <c r="C1100" s="794"/>
      <c r="D1100" s="260" t="s">
        <v>491</v>
      </c>
      <c r="E1100" s="336">
        <v>8</v>
      </c>
      <c r="F1100" s="337">
        <v>14.37</v>
      </c>
      <c r="G1100" s="337">
        <f>E1100*F1100</f>
        <v>114.96</v>
      </c>
    </row>
    <row r="1101" spans="1:7">
      <c r="A1101" s="779" t="s">
        <v>560</v>
      </c>
      <c r="B1101" s="780"/>
      <c r="C1101" s="780"/>
      <c r="D1101" s="780"/>
      <c r="E1101" s="780"/>
      <c r="F1101" s="781"/>
      <c r="G1101" s="261">
        <f>SUM(G1097:G1100)</f>
        <v>742.92</v>
      </c>
    </row>
    <row r="1102" spans="1:7">
      <c r="A1102" s="580"/>
      <c r="B1102" s="398"/>
      <c r="C1102" s="398"/>
      <c r="D1102" s="398"/>
      <c r="E1102" s="395"/>
      <c r="F1102" s="398"/>
      <c r="G1102" s="581"/>
    </row>
    <row r="1103" spans="1:7">
      <c r="A1103" s="574" t="s">
        <v>851</v>
      </c>
      <c r="B1103" s="819" t="s">
        <v>569</v>
      </c>
      <c r="C1103" s="827"/>
      <c r="D1103" s="582" t="s">
        <v>486</v>
      </c>
      <c r="E1103" s="258" t="s">
        <v>557</v>
      </c>
      <c r="F1103" s="582" t="s">
        <v>558</v>
      </c>
      <c r="G1103" s="259" t="s">
        <v>559</v>
      </c>
    </row>
    <row r="1104" spans="1:7">
      <c r="A1104" s="569">
        <v>89270</v>
      </c>
      <c r="B1104" s="831" t="s">
        <v>1283</v>
      </c>
      <c r="C1104" s="832"/>
      <c r="D1104" s="577" t="s">
        <v>491</v>
      </c>
      <c r="E1104" s="368">
        <v>5</v>
      </c>
      <c r="F1104" s="337">
        <v>42.48</v>
      </c>
      <c r="G1104" s="337">
        <f t="shared" ref="G1104" si="59">F1104*E1104</f>
        <v>212.4</v>
      </c>
    </row>
    <row r="1105" spans="1:7">
      <c r="A1105" s="779" t="s">
        <v>570</v>
      </c>
      <c r="B1105" s="780"/>
      <c r="C1105" s="780"/>
      <c r="D1105" s="780"/>
      <c r="E1105" s="780"/>
      <c r="F1105" s="781"/>
      <c r="G1105" s="261">
        <f>SUM(G1104:G1104)</f>
        <v>212.4</v>
      </c>
    </row>
    <row r="1106" spans="1:7">
      <c r="A1106" s="570"/>
      <c r="B1106" s="571"/>
      <c r="C1106" s="571"/>
      <c r="D1106" s="571"/>
      <c r="E1106" s="571"/>
      <c r="F1106" s="572"/>
      <c r="G1106" s="261"/>
    </row>
    <row r="1107" spans="1:7">
      <c r="A1107" s="579" t="s">
        <v>851</v>
      </c>
      <c r="B1107" s="399" t="s">
        <v>561</v>
      </c>
      <c r="C1107" s="397"/>
      <c r="D1107" s="258" t="s">
        <v>486</v>
      </c>
      <c r="E1107" s="258" t="s">
        <v>562</v>
      </c>
      <c r="F1107" s="258" t="s">
        <v>558</v>
      </c>
      <c r="G1107" s="259" t="s">
        <v>559</v>
      </c>
    </row>
    <row r="1108" spans="1:7">
      <c r="A1108" s="569">
        <v>92271</v>
      </c>
      <c r="B1108" s="795" t="s">
        <v>1284</v>
      </c>
      <c r="C1108" s="794"/>
      <c r="D1108" s="80" t="s">
        <v>497</v>
      </c>
      <c r="E1108" s="400">
        <v>0.88</v>
      </c>
      <c r="F1108" s="337">
        <v>32.42</v>
      </c>
      <c r="G1108" s="337">
        <f t="shared" ref="G1108:G1171" si="60">E1108*F1108</f>
        <v>28.53</v>
      </c>
    </row>
    <row r="1109" spans="1:7">
      <c r="A1109" s="569">
        <v>94965</v>
      </c>
      <c r="B1109" s="795" t="s">
        <v>1285</v>
      </c>
      <c r="C1109" s="794"/>
      <c r="D1109" s="80" t="s">
        <v>496</v>
      </c>
      <c r="E1109" s="400">
        <v>0.88</v>
      </c>
      <c r="F1109" s="337">
        <v>323.66000000000003</v>
      </c>
      <c r="G1109" s="337">
        <f t="shared" si="60"/>
        <v>284.82</v>
      </c>
    </row>
    <row r="1110" spans="1:7">
      <c r="A1110" s="357" t="s">
        <v>1286</v>
      </c>
      <c r="B1110" s="795" t="s">
        <v>1287</v>
      </c>
      <c r="C1110" s="794"/>
      <c r="D1110" s="80" t="s">
        <v>496</v>
      </c>
      <c r="E1110" s="400">
        <v>0.88</v>
      </c>
      <c r="F1110" s="337">
        <v>96.64</v>
      </c>
      <c r="G1110" s="337">
        <f t="shared" si="60"/>
        <v>85.04</v>
      </c>
    </row>
    <row r="1111" spans="1:7">
      <c r="A1111" s="569">
        <v>87495</v>
      </c>
      <c r="B1111" s="795" t="s">
        <v>1288</v>
      </c>
      <c r="C1111" s="794"/>
      <c r="D1111" s="80" t="s">
        <v>497</v>
      </c>
      <c r="E1111" s="400">
        <v>5.72</v>
      </c>
      <c r="F1111" s="337">
        <v>63.49</v>
      </c>
      <c r="G1111" s="337">
        <f t="shared" si="60"/>
        <v>363.16</v>
      </c>
    </row>
    <row r="1112" spans="1:7">
      <c r="A1112" s="575">
        <v>97892</v>
      </c>
      <c r="B1112" s="826" t="s">
        <v>1289</v>
      </c>
      <c r="C1112" s="818"/>
      <c r="D1112" s="80" t="s">
        <v>486</v>
      </c>
      <c r="E1112" s="400">
        <v>1</v>
      </c>
      <c r="F1112" s="337">
        <v>267.16000000000003</v>
      </c>
      <c r="G1112" s="337">
        <f t="shared" si="60"/>
        <v>267.16000000000003</v>
      </c>
    </row>
    <row r="1113" spans="1:7">
      <c r="A1113" s="569">
        <v>93358</v>
      </c>
      <c r="B1113" s="795" t="s">
        <v>1290</v>
      </c>
      <c r="C1113" s="794"/>
      <c r="D1113" s="80" t="s">
        <v>496</v>
      </c>
      <c r="E1113" s="400">
        <v>4.05</v>
      </c>
      <c r="F1113" s="337">
        <v>56.84</v>
      </c>
      <c r="G1113" s="337">
        <f t="shared" si="60"/>
        <v>230.2</v>
      </c>
    </row>
    <row r="1114" spans="1:7">
      <c r="A1114" s="575">
        <v>93382</v>
      </c>
      <c r="B1114" s="826" t="s">
        <v>1380</v>
      </c>
      <c r="C1114" s="818"/>
      <c r="D1114" s="80" t="s">
        <v>496</v>
      </c>
      <c r="E1114" s="400">
        <v>4.05</v>
      </c>
      <c r="F1114" s="337">
        <v>19.64</v>
      </c>
      <c r="G1114" s="337">
        <f t="shared" si="60"/>
        <v>79.540000000000006</v>
      </c>
    </row>
    <row r="1115" spans="1:7">
      <c r="A1115" s="569" t="s">
        <v>1771</v>
      </c>
      <c r="B1115" s="795" t="s">
        <v>1291</v>
      </c>
      <c r="C1115" s="794"/>
      <c r="D1115" s="80" t="s">
        <v>486</v>
      </c>
      <c r="E1115" s="400">
        <v>1</v>
      </c>
      <c r="F1115" s="401">
        <v>3005</v>
      </c>
      <c r="G1115" s="337">
        <f t="shared" si="60"/>
        <v>3005</v>
      </c>
    </row>
    <row r="1116" spans="1:7">
      <c r="A1116" s="569" t="s">
        <v>1772</v>
      </c>
      <c r="B1116" s="795" t="s">
        <v>1292</v>
      </c>
      <c r="C1116" s="794"/>
      <c r="D1116" s="80" t="s">
        <v>486</v>
      </c>
      <c r="E1116" s="400">
        <v>1</v>
      </c>
      <c r="F1116" s="401">
        <v>2549</v>
      </c>
      <c r="G1116" s="337">
        <f t="shared" si="60"/>
        <v>2549</v>
      </c>
    </row>
    <row r="1117" spans="1:7">
      <c r="A1117" s="569" t="s">
        <v>1773</v>
      </c>
      <c r="B1117" s="795" t="s">
        <v>1293</v>
      </c>
      <c r="C1117" s="794"/>
      <c r="D1117" s="80" t="s">
        <v>486</v>
      </c>
      <c r="E1117" s="400">
        <v>3</v>
      </c>
      <c r="F1117" s="401">
        <v>85</v>
      </c>
      <c r="G1117" s="337">
        <f t="shared" si="60"/>
        <v>255</v>
      </c>
    </row>
    <row r="1118" spans="1:7">
      <c r="A1118" s="569" t="s">
        <v>1774</v>
      </c>
      <c r="B1118" s="795" t="s">
        <v>1294</v>
      </c>
      <c r="C1118" s="794"/>
      <c r="D1118" s="80" t="s">
        <v>486</v>
      </c>
      <c r="E1118" s="400">
        <v>5</v>
      </c>
      <c r="F1118" s="401">
        <v>11.58</v>
      </c>
      <c r="G1118" s="337">
        <f t="shared" si="60"/>
        <v>57.9</v>
      </c>
    </row>
    <row r="1119" spans="1:7">
      <c r="A1119" s="569" t="s">
        <v>1775</v>
      </c>
      <c r="B1119" s="795" t="s">
        <v>1295</v>
      </c>
      <c r="C1119" s="794"/>
      <c r="D1119" s="80" t="s">
        <v>486</v>
      </c>
      <c r="E1119" s="400">
        <v>6</v>
      </c>
      <c r="F1119" s="401">
        <v>48.66</v>
      </c>
      <c r="G1119" s="337">
        <f t="shared" si="60"/>
        <v>291.95999999999998</v>
      </c>
    </row>
    <row r="1120" spans="1:7">
      <c r="A1120" s="569" t="s">
        <v>1776</v>
      </c>
      <c r="B1120" s="795" t="s">
        <v>1296</v>
      </c>
      <c r="C1120" s="794"/>
      <c r="D1120" s="80" t="s">
        <v>486</v>
      </c>
      <c r="E1120" s="400">
        <v>6</v>
      </c>
      <c r="F1120" s="401">
        <v>13.75</v>
      </c>
      <c r="G1120" s="337">
        <f t="shared" si="60"/>
        <v>82.5</v>
      </c>
    </row>
    <row r="1121" spans="1:7">
      <c r="A1121" s="569" t="s">
        <v>1777</v>
      </c>
      <c r="B1121" s="795" t="s">
        <v>1297</v>
      </c>
      <c r="C1121" s="794"/>
      <c r="D1121" s="80" t="s">
        <v>486</v>
      </c>
      <c r="E1121" s="400">
        <v>6</v>
      </c>
      <c r="F1121" s="401">
        <v>14.44</v>
      </c>
      <c r="G1121" s="337">
        <f t="shared" si="60"/>
        <v>86.64</v>
      </c>
    </row>
    <row r="1122" spans="1:7">
      <c r="A1122" s="569" t="s">
        <v>1778</v>
      </c>
      <c r="B1122" s="795" t="s">
        <v>1298</v>
      </c>
      <c r="C1122" s="794"/>
      <c r="D1122" s="403" t="s">
        <v>486</v>
      </c>
      <c r="E1122" s="404">
        <v>6</v>
      </c>
      <c r="F1122" s="401">
        <v>17.82</v>
      </c>
      <c r="G1122" s="337">
        <f t="shared" si="60"/>
        <v>106.92</v>
      </c>
    </row>
    <row r="1123" spans="1:7">
      <c r="A1123" s="569" t="s">
        <v>1779</v>
      </c>
      <c r="B1123" s="795" t="s">
        <v>1299</v>
      </c>
      <c r="C1123" s="794"/>
      <c r="D1123" s="403" t="s">
        <v>486</v>
      </c>
      <c r="E1123" s="404">
        <v>2</v>
      </c>
      <c r="F1123" s="401">
        <v>23.48</v>
      </c>
      <c r="G1123" s="337">
        <f t="shared" si="60"/>
        <v>46.96</v>
      </c>
    </row>
    <row r="1124" spans="1:7">
      <c r="A1124" s="569" t="s">
        <v>1780</v>
      </c>
      <c r="B1124" s="795" t="s">
        <v>1300</v>
      </c>
      <c r="C1124" s="794"/>
      <c r="D1124" s="403" t="s">
        <v>486</v>
      </c>
      <c r="E1124" s="404">
        <v>3</v>
      </c>
      <c r="F1124" s="401">
        <v>77.12</v>
      </c>
      <c r="G1124" s="337">
        <f t="shared" si="60"/>
        <v>231.36</v>
      </c>
    </row>
    <row r="1125" spans="1:7">
      <c r="A1125" s="569" t="s">
        <v>1781</v>
      </c>
      <c r="B1125" s="795" t="s">
        <v>1301</v>
      </c>
      <c r="C1125" s="794"/>
      <c r="D1125" s="403" t="s">
        <v>486</v>
      </c>
      <c r="E1125" s="404">
        <v>3</v>
      </c>
      <c r="F1125" s="401">
        <v>6.39</v>
      </c>
      <c r="G1125" s="337">
        <f t="shared" si="60"/>
        <v>19.170000000000002</v>
      </c>
    </row>
    <row r="1126" spans="1:7">
      <c r="A1126" s="569" t="s">
        <v>1782</v>
      </c>
      <c r="B1126" s="795" t="s">
        <v>1302</v>
      </c>
      <c r="C1126" s="794"/>
      <c r="D1126" s="403" t="s">
        <v>486</v>
      </c>
      <c r="E1126" s="404">
        <v>15</v>
      </c>
      <c r="F1126" s="401">
        <v>6.39</v>
      </c>
      <c r="G1126" s="337">
        <f t="shared" si="60"/>
        <v>95.85</v>
      </c>
    </row>
    <row r="1127" spans="1:7">
      <c r="A1127" s="569" t="s">
        <v>1783</v>
      </c>
      <c r="B1127" s="795" t="s">
        <v>1303</v>
      </c>
      <c r="C1127" s="794"/>
      <c r="D1127" s="403" t="s">
        <v>486</v>
      </c>
      <c r="E1127" s="404">
        <v>1</v>
      </c>
      <c r="F1127" s="401">
        <v>9.35</v>
      </c>
      <c r="G1127" s="337">
        <f t="shared" si="60"/>
        <v>9.35</v>
      </c>
    </row>
    <row r="1128" spans="1:7">
      <c r="A1128" s="569" t="s">
        <v>1784</v>
      </c>
      <c r="B1128" s="795" t="s">
        <v>1304</v>
      </c>
      <c r="C1128" s="794"/>
      <c r="D1128" s="403" t="s">
        <v>486</v>
      </c>
      <c r="E1128" s="404">
        <v>47</v>
      </c>
      <c r="F1128" s="401">
        <v>28.83</v>
      </c>
      <c r="G1128" s="337">
        <f t="shared" si="60"/>
        <v>1355.01</v>
      </c>
    </row>
    <row r="1129" spans="1:7">
      <c r="A1129" s="569" t="s">
        <v>1785</v>
      </c>
      <c r="B1129" s="795" t="s">
        <v>1305</v>
      </c>
      <c r="C1129" s="794"/>
      <c r="D1129" s="403" t="s">
        <v>486</v>
      </c>
      <c r="E1129" s="404">
        <v>3</v>
      </c>
      <c r="F1129" s="401">
        <v>21.21</v>
      </c>
      <c r="G1129" s="337">
        <f t="shared" si="60"/>
        <v>63.63</v>
      </c>
    </row>
    <row r="1130" spans="1:7">
      <c r="A1130" s="569" t="s">
        <v>1786</v>
      </c>
      <c r="B1130" s="795" t="s">
        <v>1306</v>
      </c>
      <c r="C1130" s="794"/>
      <c r="D1130" s="403" t="s">
        <v>486</v>
      </c>
      <c r="E1130" s="404">
        <v>6</v>
      </c>
      <c r="F1130" s="401">
        <v>27.96</v>
      </c>
      <c r="G1130" s="337">
        <f t="shared" si="60"/>
        <v>167.76</v>
      </c>
    </row>
    <row r="1131" spans="1:7">
      <c r="A1131" s="569" t="s">
        <v>1787</v>
      </c>
      <c r="B1131" s="795" t="s">
        <v>1307</v>
      </c>
      <c r="C1131" s="794"/>
      <c r="D1131" s="403" t="s">
        <v>486</v>
      </c>
      <c r="E1131" s="404">
        <v>15</v>
      </c>
      <c r="F1131" s="401">
        <v>24.45</v>
      </c>
      <c r="G1131" s="337">
        <f t="shared" si="60"/>
        <v>366.75</v>
      </c>
    </row>
    <row r="1132" spans="1:7">
      <c r="A1132" s="569" t="s">
        <v>1788</v>
      </c>
      <c r="B1132" s="795" t="s">
        <v>1308</v>
      </c>
      <c r="C1132" s="794"/>
      <c r="D1132" s="403" t="s">
        <v>486</v>
      </c>
      <c r="E1132" s="404">
        <v>15</v>
      </c>
      <c r="F1132" s="401">
        <v>4.7</v>
      </c>
      <c r="G1132" s="337">
        <f t="shared" si="60"/>
        <v>70.5</v>
      </c>
    </row>
    <row r="1133" spans="1:7">
      <c r="A1133" s="569" t="s">
        <v>1789</v>
      </c>
      <c r="B1133" s="795" t="s">
        <v>1309</v>
      </c>
      <c r="C1133" s="794"/>
      <c r="D1133" s="403" t="s">
        <v>486</v>
      </c>
      <c r="E1133" s="404">
        <v>1</v>
      </c>
      <c r="F1133" s="401">
        <v>13.94</v>
      </c>
      <c r="G1133" s="337">
        <f t="shared" si="60"/>
        <v>13.94</v>
      </c>
    </row>
    <row r="1134" spans="1:7">
      <c r="A1134" s="569" t="s">
        <v>1790</v>
      </c>
      <c r="B1134" s="795" t="s">
        <v>1310</v>
      </c>
      <c r="C1134" s="794"/>
      <c r="D1134" s="403" t="s">
        <v>486</v>
      </c>
      <c r="E1134" s="404">
        <v>3</v>
      </c>
      <c r="F1134" s="401">
        <v>295.52999999999997</v>
      </c>
      <c r="G1134" s="337">
        <f t="shared" si="60"/>
        <v>886.59</v>
      </c>
    </row>
    <row r="1135" spans="1:7">
      <c r="A1135" s="569" t="s">
        <v>1791</v>
      </c>
      <c r="B1135" s="795" t="s">
        <v>1311</v>
      </c>
      <c r="C1135" s="794"/>
      <c r="D1135" s="403" t="s">
        <v>486</v>
      </c>
      <c r="E1135" s="404">
        <v>6</v>
      </c>
      <c r="F1135" s="401">
        <v>33.450000000000003</v>
      </c>
      <c r="G1135" s="337">
        <f t="shared" si="60"/>
        <v>200.7</v>
      </c>
    </row>
    <row r="1136" spans="1:7">
      <c r="A1136" s="569" t="s">
        <v>1792</v>
      </c>
      <c r="B1136" s="795" t="s">
        <v>1312</v>
      </c>
      <c r="C1136" s="794"/>
      <c r="D1136" s="403" t="s">
        <v>486</v>
      </c>
      <c r="E1136" s="404">
        <v>6</v>
      </c>
      <c r="F1136" s="401">
        <v>27.96</v>
      </c>
      <c r="G1136" s="337">
        <f t="shared" si="60"/>
        <v>167.76</v>
      </c>
    </row>
    <row r="1137" spans="1:7">
      <c r="A1137" s="569" t="s">
        <v>1793</v>
      </c>
      <c r="B1137" s="875" t="s">
        <v>1313</v>
      </c>
      <c r="C1137" s="876"/>
      <c r="D1137" s="403" t="s">
        <v>1314</v>
      </c>
      <c r="E1137" s="404">
        <v>340</v>
      </c>
      <c r="F1137" s="401">
        <v>7.26</v>
      </c>
      <c r="G1137" s="337">
        <f t="shared" si="60"/>
        <v>2468.4</v>
      </c>
    </row>
    <row r="1138" spans="1:7">
      <c r="A1138" s="569" t="s">
        <v>1794</v>
      </c>
      <c r="B1138" s="795" t="s">
        <v>1315</v>
      </c>
      <c r="C1138" s="794"/>
      <c r="D1138" s="403" t="s">
        <v>486</v>
      </c>
      <c r="E1138" s="404">
        <v>1</v>
      </c>
      <c r="F1138" s="401">
        <v>101.28</v>
      </c>
      <c r="G1138" s="337">
        <f t="shared" si="60"/>
        <v>101.28</v>
      </c>
    </row>
    <row r="1139" spans="1:7">
      <c r="A1139" s="569" t="s">
        <v>1795</v>
      </c>
      <c r="B1139" s="795" t="s">
        <v>1316</v>
      </c>
      <c r="C1139" s="794"/>
      <c r="D1139" s="403" t="s">
        <v>486</v>
      </c>
      <c r="E1139" s="404">
        <v>2</v>
      </c>
      <c r="F1139" s="401">
        <v>7.77</v>
      </c>
      <c r="G1139" s="337">
        <f t="shared" si="60"/>
        <v>15.54</v>
      </c>
    </row>
    <row r="1140" spans="1:7">
      <c r="A1140" s="569" t="s">
        <v>1796</v>
      </c>
      <c r="B1140" s="795" t="s">
        <v>1317</v>
      </c>
      <c r="C1140" s="794"/>
      <c r="D1140" s="403" t="s">
        <v>486</v>
      </c>
      <c r="E1140" s="404">
        <v>6</v>
      </c>
      <c r="F1140" s="401">
        <v>6.04</v>
      </c>
      <c r="G1140" s="337">
        <f t="shared" si="60"/>
        <v>36.24</v>
      </c>
    </row>
    <row r="1141" spans="1:7">
      <c r="A1141" s="569" t="s">
        <v>1797</v>
      </c>
      <c r="B1141" s="795" t="s">
        <v>1318</v>
      </c>
      <c r="C1141" s="794"/>
      <c r="D1141" s="403" t="s">
        <v>486</v>
      </c>
      <c r="E1141" s="404">
        <v>5</v>
      </c>
      <c r="F1141" s="401">
        <v>10.14</v>
      </c>
      <c r="G1141" s="337">
        <f t="shared" si="60"/>
        <v>50.7</v>
      </c>
    </row>
    <row r="1142" spans="1:7">
      <c r="A1142" s="402">
        <v>96985</v>
      </c>
      <c r="B1142" s="795" t="s">
        <v>1319</v>
      </c>
      <c r="C1142" s="794"/>
      <c r="D1142" s="403" t="s">
        <v>486</v>
      </c>
      <c r="E1142" s="404">
        <v>5</v>
      </c>
      <c r="F1142" s="401">
        <v>14.87</v>
      </c>
      <c r="G1142" s="337">
        <f t="shared" si="60"/>
        <v>74.349999999999994</v>
      </c>
    </row>
    <row r="1143" spans="1:7">
      <c r="A1143" s="569" t="s">
        <v>1798</v>
      </c>
      <c r="B1143" s="795" t="s">
        <v>1320</v>
      </c>
      <c r="C1143" s="794"/>
      <c r="D1143" s="403" t="s">
        <v>486</v>
      </c>
      <c r="E1143" s="404">
        <v>2</v>
      </c>
      <c r="F1143" s="401">
        <v>14.87</v>
      </c>
      <c r="G1143" s="337">
        <f t="shared" si="60"/>
        <v>29.74</v>
      </c>
    </row>
    <row r="1144" spans="1:7">
      <c r="A1144" s="569" t="s">
        <v>1799</v>
      </c>
      <c r="B1144" s="795" t="s">
        <v>1321</v>
      </c>
      <c r="C1144" s="794"/>
      <c r="D1144" s="403" t="s">
        <v>486</v>
      </c>
      <c r="E1144" s="404">
        <v>3</v>
      </c>
      <c r="F1144" s="401">
        <v>10.62</v>
      </c>
      <c r="G1144" s="337">
        <f t="shared" si="60"/>
        <v>31.86</v>
      </c>
    </row>
    <row r="1145" spans="1:7">
      <c r="A1145" s="569" t="s">
        <v>1800</v>
      </c>
      <c r="B1145" s="795" t="s">
        <v>1322</v>
      </c>
      <c r="C1145" s="794"/>
      <c r="D1145" s="403" t="s">
        <v>486</v>
      </c>
      <c r="E1145" s="404">
        <v>20</v>
      </c>
      <c r="F1145" s="401">
        <v>0.88</v>
      </c>
      <c r="G1145" s="337">
        <f t="shared" si="60"/>
        <v>17.600000000000001</v>
      </c>
    </row>
    <row r="1146" spans="1:7">
      <c r="A1146" s="569" t="s">
        <v>1801</v>
      </c>
      <c r="B1146" s="795" t="s">
        <v>1323</v>
      </c>
      <c r="C1146" s="794"/>
      <c r="D1146" s="403" t="s">
        <v>486</v>
      </c>
      <c r="E1146" s="404">
        <v>6</v>
      </c>
      <c r="F1146" s="401">
        <v>33.450000000000003</v>
      </c>
      <c r="G1146" s="337">
        <f t="shared" si="60"/>
        <v>200.7</v>
      </c>
    </row>
    <row r="1147" spans="1:7">
      <c r="A1147" s="569" t="s">
        <v>1802</v>
      </c>
      <c r="B1147" s="795" t="s">
        <v>1324</v>
      </c>
      <c r="C1147" s="794"/>
      <c r="D1147" s="403" t="s">
        <v>486</v>
      </c>
      <c r="E1147" s="404">
        <v>1</v>
      </c>
      <c r="F1147" s="401">
        <v>14000</v>
      </c>
      <c r="G1147" s="337">
        <f t="shared" si="60"/>
        <v>14000</v>
      </c>
    </row>
    <row r="1148" spans="1:7">
      <c r="A1148" s="569" t="s">
        <v>1803</v>
      </c>
      <c r="B1148" s="795" t="s">
        <v>1325</v>
      </c>
      <c r="C1148" s="794"/>
      <c r="D1148" s="403" t="s">
        <v>486</v>
      </c>
      <c r="E1148" s="404">
        <v>6</v>
      </c>
      <c r="F1148" s="401">
        <v>211.23</v>
      </c>
      <c r="G1148" s="337">
        <f t="shared" si="60"/>
        <v>1267.3800000000001</v>
      </c>
    </row>
    <row r="1149" spans="1:7">
      <c r="A1149" s="569" t="s">
        <v>1804</v>
      </c>
      <c r="B1149" s="795" t="s">
        <v>1326</v>
      </c>
      <c r="C1149" s="794"/>
      <c r="D1149" s="403" t="s">
        <v>486</v>
      </c>
      <c r="E1149" s="404">
        <v>3</v>
      </c>
      <c r="F1149" s="401">
        <v>3</v>
      </c>
      <c r="G1149" s="337">
        <f t="shared" si="60"/>
        <v>9</v>
      </c>
    </row>
    <row r="1150" spans="1:7">
      <c r="A1150" s="569" t="s">
        <v>1805</v>
      </c>
      <c r="B1150" s="795" t="s">
        <v>1327</v>
      </c>
      <c r="C1150" s="794"/>
      <c r="D1150" s="403" t="s">
        <v>486</v>
      </c>
      <c r="E1150" s="404">
        <v>3</v>
      </c>
      <c r="F1150" s="401">
        <v>20.02</v>
      </c>
      <c r="G1150" s="337">
        <f t="shared" si="60"/>
        <v>60.06</v>
      </c>
    </row>
    <row r="1151" spans="1:7">
      <c r="A1151" s="569" t="s">
        <v>1806</v>
      </c>
      <c r="B1151" s="795" t="s">
        <v>1328</v>
      </c>
      <c r="C1151" s="794"/>
      <c r="D1151" s="403" t="s">
        <v>486</v>
      </c>
      <c r="E1151" s="404">
        <v>1</v>
      </c>
      <c r="F1151" s="401">
        <v>19.010000000000002</v>
      </c>
      <c r="G1151" s="337">
        <f t="shared" si="60"/>
        <v>19.010000000000002</v>
      </c>
    </row>
    <row r="1152" spans="1:7">
      <c r="A1152" s="569" t="s">
        <v>1807</v>
      </c>
      <c r="B1152" s="795" t="s">
        <v>1329</v>
      </c>
      <c r="C1152" s="794"/>
      <c r="D1152" s="403" t="s">
        <v>486</v>
      </c>
      <c r="E1152" s="404">
        <v>2</v>
      </c>
      <c r="F1152" s="401">
        <v>2.95</v>
      </c>
      <c r="G1152" s="337">
        <f t="shared" si="60"/>
        <v>5.9</v>
      </c>
    </row>
    <row r="1153" spans="1:7">
      <c r="A1153" s="569" t="s">
        <v>1808</v>
      </c>
      <c r="B1153" s="795" t="s">
        <v>1330</v>
      </c>
      <c r="C1153" s="794"/>
      <c r="D1153" s="403" t="s">
        <v>486</v>
      </c>
      <c r="E1153" s="404">
        <v>1</v>
      </c>
      <c r="F1153" s="401">
        <v>147.72</v>
      </c>
      <c r="G1153" s="337">
        <f t="shared" si="60"/>
        <v>147.72</v>
      </c>
    </row>
    <row r="1154" spans="1:7">
      <c r="A1154" s="569" t="s">
        <v>1809</v>
      </c>
      <c r="B1154" s="795" t="s">
        <v>1331</v>
      </c>
      <c r="C1154" s="794"/>
      <c r="D1154" s="403" t="s">
        <v>486</v>
      </c>
      <c r="E1154" s="405">
        <v>1</v>
      </c>
      <c r="F1154" s="401">
        <v>147.72</v>
      </c>
      <c r="G1154" s="337">
        <f t="shared" si="60"/>
        <v>147.72</v>
      </c>
    </row>
    <row r="1155" spans="1:7">
      <c r="A1155" s="569" t="s">
        <v>1810</v>
      </c>
      <c r="B1155" s="795" t="s">
        <v>1332</v>
      </c>
      <c r="C1155" s="794"/>
      <c r="D1155" s="403" t="s">
        <v>486</v>
      </c>
      <c r="E1155" s="404">
        <v>15</v>
      </c>
      <c r="F1155" s="401">
        <v>55.89</v>
      </c>
      <c r="G1155" s="337">
        <f t="shared" si="60"/>
        <v>838.35</v>
      </c>
    </row>
    <row r="1156" spans="1:7">
      <c r="A1156" s="569" t="s">
        <v>1811</v>
      </c>
      <c r="B1156" s="795" t="s">
        <v>1333</v>
      </c>
      <c r="C1156" s="794"/>
      <c r="D1156" s="403" t="s">
        <v>486</v>
      </c>
      <c r="E1156" s="404">
        <v>15</v>
      </c>
      <c r="F1156" s="401">
        <v>45.49</v>
      </c>
      <c r="G1156" s="337">
        <f t="shared" si="60"/>
        <v>682.35</v>
      </c>
    </row>
    <row r="1157" spans="1:7">
      <c r="A1157" s="569" t="s">
        <v>1812</v>
      </c>
      <c r="B1157" s="795" t="s">
        <v>1334</v>
      </c>
      <c r="C1157" s="794"/>
      <c r="D1157" s="403" t="s">
        <v>486</v>
      </c>
      <c r="E1157" s="404">
        <v>1</v>
      </c>
      <c r="F1157" s="401">
        <v>1029</v>
      </c>
      <c r="G1157" s="337">
        <f t="shared" si="60"/>
        <v>1029</v>
      </c>
    </row>
    <row r="1158" spans="1:7">
      <c r="A1158" s="569" t="s">
        <v>1813</v>
      </c>
      <c r="B1158" s="795" t="s">
        <v>1335</v>
      </c>
      <c r="C1158" s="794"/>
      <c r="D1158" s="403" t="s">
        <v>486</v>
      </c>
      <c r="E1158" s="404">
        <v>1</v>
      </c>
      <c r="F1158" s="401">
        <v>999</v>
      </c>
      <c r="G1158" s="337">
        <f t="shared" si="60"/>
        <v>999</v>
      </c>
    </row>
    <row r="1159" spans="1:7">
      <c r="A1159" s="569" t="s">
        <v>1814</v>
      </c>
      <c r="B1159" s="795" t="s">
        <v>1336</v>
      </c>
      <c r="C1159" s="794"/>
      <c r="D1159" s="403" t="s">
        <v>1314</v>
      </c>
      <c r="E1159" s="404">
        <v>26</v>
      </c>
      <c r="F1159" s="401">
        <v>10.029999999999999</v>
      </c>
      <c r="G1159" s="337">
        <f t="shared" si="60"/>
        <v>260.77999999999997</v>
      </c>
    </row>
    <row r="1160" spans="1:7">
      <c r="A1160" s="569" t="s">
        <v>1815</v>
      </c>
      <c r="B1160" s="795" t="s">
        <v>1337</v>
      </c>
      <c r="C1160" s="794"/>
      <c r="D1160" s="403" t="s">
        <v>1338</v>
      </c>
      <c r="E1160" s="404">
        <v>3</v>
      </c>
      <c r="F1160" s="401">
        <v>4.18</v>
      </c>
      <c r="G1160" s="337">
        <f t="shared" si="60"/>
        <v>12.54</v>
      </c>
    </row>
    <row r="1161" spans="1:7">
      <c r="A1161" s="569" t="s">
        <v>1816</v>
      </c>
      <c r="B1161" s="795" t="s">
        <v>1339</v>
      </c>
      <c r="C1161" s="794"/>
      <c r="D1161" s="403" t="s">
        <v>1314</v>
      </c>
      <c r="E1161" s="404">
        <v>26</v>
      </c>
      <c r="F1161" s="401">
        <v>5.2</v>
      </c>
      <c r="G1161" s="337">
        <f t="shared" si="60"/>
        <v>135.19999999999999</v>
      </c>
    </row>
    <row r="1162" spans="1:7">
      <c r="A1162" s="569" t="s">
        <v>1817</v>
      </c>
      <c r="B1162" s="795" t="s">
        <v>1340</v>
      </c>
      <c r="C1162" s="794"/>
      <c r="D1162" s="403" t="s">
        <v>1338</v>
      </c>
      <c r="E1162" s="404">
        <v>3</v>
      </c>
      <c r="F1162" s="401">
        <v>172.53</v>
      </c>
      <c r="G1162" s="337">
        <f t="shared" si="60"/>
        <v>517.59</v>
      </c>
    </row>
    <row r="1163" spans="1:7">
      <c r="A1163" s="569" t="s">
        <v>1818</v>
      </c>
      <c r="B1163" s="795" t="s">
        <v>1341</v>
      </c>
      <c r="C1163" s="794"/>
      <c r="D1163" s="403" t="s">
        <v>486</v>
      </c>
      <c r="E1163" s="404">
        <v>1</v>
      </c>
      <c r="F1163" s="401">
        <v>32.94</v>
      </c>
      <c r="G1163" s="337">
        <f t="shared" si="60"/>
        <v>32.94</v>
      </c>
    </row>
    <row r="1164" spans="1:7">
      <c r="A1164" s="569" t="s">
        <v>1819</v>
      </c>
      <c r="B1164" s="795" t="s">
        <v>1342</v>
      </c>
      <c r="C1164" s="794"/>
      <c r="D1164" s="403" t="s">
        <v>486</v>
      </c>
      <c r="E1164" s="404">
        <v>1</v>
      </c>
      <c r="F1164" s="401">
        <v>31.93</v>
      </c>
      <c r="G1164" s="337">
        <f t="shared" si="60"/>
        <v>31.93</v>
      </c>
    </row>
    <row r="1165" spans="1:7">
      <c r="A1165" s="569" t="s">
        <v>1820</v>
      </c>
      <c r="B1165" s="795" t="s">
        <v>1309</v>
      </c>
      <c r="C1165" s="794"/>
      <c r="D1165" s="403" t="s">
        <v>486</v>
      </c>
      <c r="E1165" s="404">
        <v>1</v>
      </c>
      <c r="F1165" s="401">
        <v>17.14</v>
      </c>
      <c r="G1165" s="337">
        <f t="shared" si="60"/>
        <v>17.14</v>
      </c>
    </row>
    <row r="1166" spans="1:7">
      <c r="A1166" s="569" t="s">
        <v>1821</v>
      </c>
      <c r="B1166" s="826" t="s">
        <v>1343</v>
      </c>
      <c r="C1166" s="818"/>
      <c r="D1166" s="403" t="s">
        <v>486</v>
      </c>
      <c r="E1166" s="404">
        <v>2</v>
      </c>
      <c r="F1166" s="401">
        <v>74.62</v>
      </c>
      <c r="G1166" s="337">
        <f t="shared" si="60"/>
        <v>149.24</v>
      </c>
    </row>
    <row r="1167" spans="1:7">
      <c r="A1167" s="569" t="s">
        <v>1822</v>
      </c>
      <c r="B1167" s="795" t="s">
        <v>1344</v>
      </c>
      <c r="C1167" s="794"/>
      <c r="D1167" s="403" t="s">
        <v>1314</v>
      </c>
      <c r="E1167" s="404">
        <v>27</v>
      </c>
      <c r="F1167" s="401">
        <v>95.6</v>
      </c>
      <c r="G1167" s="337">
        <f t="shared" si="60"/>
        <v>2581.1999999999998</v>
      </c>
    </row>
    <row r="1168" spans="1:7">
      <c r="A1168" s="569" t="s">
        <v>1823</v>
      </c>
      <c r="B1168" s="795" t="s">
        <v>1345</v>
      </c>
      <c r="C1168" s="794"/>
      <c r="D1168" s="403" t="s">
        <v>1314</v>
      </c>
      <c r="E1168" s="404">
        <v>9</v>
      </c>
      <c r="F1168" s="401">
        <v>53.92</v>
      </c>
      <c r="G1168" s="337">
        <f t="shared" si="60"/>
        <v>485.28</v>
      </c>
    </row>
    <row r="1169" spans="1:7">
      <c r="A1169" s="569" t="s">
        <v>1824</v>
      </c>
      <c r="B1169" s="795" t="s">
        <v>1346</v>
      </c>
      <c r="C1169" s="794"/>
      <c r="D1169" s="403" t="s">
        <v>486</v>
      </c>
      <c r="E1169" s="404">
        <v>15</v>
      </c>
      <c r="F1169" s="401">
        <v>11.35</v>
      </c>
      <c r="G1169" s="337">
        <f t="shared" si="60"/>
        <v>170.25</v>
      </c>
    </row>
    <row r="1170" spans="1:7">
      <c r="A1170" s="569" t="s">
        <v>1825</v>
      </c>
      <c r="B1170" s="795" t="s">
        <v>1346</v>
      </c>
      <c r="C1170" s="794"/>
      <c r="D1170" s="403" t="s">
        <v>486</v>
      </c>
      <c r="E1170" s="404">
        <v>15</v>
      </c>
      <c r="F1170" s="401">
        <v>11.35</v>
      </c>
      <c r="G1170" s="337">
        <f t="shared" ref="G1170" si="61">E1170*F1170</f>
        <v>170.25</v>
      </c>
    </row>
    <row r="1171" spans="1:7">
      <c r="A1171" s="569" t="s">
        <v>1826</v>
      </c>
      <c r="B1171" s="795" t="s">
        <v>1347</v>
      </c>
      <c r="C1171" s="794"/>
      <c r="D1171" s="403" t="s">
        <v>486</v>
      </c>
      <c r="E1171" s="404">
        <v>5</v>
      </c>
      <c r="F1171" s="401">
        <v>7.19</v>
      </c>
      <c r="G1171" s="337">
        <f t="shared" si="60"/>
        <v>35.950000000000003</v>
      </c>
    </row>
    <row r="1172" spans="1:7">
      <c r="A1172" s="796" t="s">
        <v>563</v>
      </c>
      <c r="B1172" s="796"/>
      <c r="C1172" s="796"/>
      <c r="D1172" s="796"/>
      <c r="E1172" s="797"/>
      <c r="F1172" s="796"/>
      <c r="G1172" s="261">
        <f>SUM(G1108:G1171)</f>
        <v>38300.89</v>
      </c>
    </row>
    <row r="1173" spans="1:7">
      <c r="A1173" s="803" t="s">
        <v>564</v>
      </c>
      <c r="B1173" s="803"/>
      <c r="C1173" s="803"/>
      <c r="D1173" s="803"/>
      <c r="E1173" s="804"/>
      <c r="F1173" s="803"/>
      <c r="G1173" s="347">
        <f>G1172+G1101+$G$1105</f>
        <v>39256.21</v>
      </c>
    </row>
    <row r="1174" spans="1:7">
      <c r="A1174" s="606"/>
      <c r="B1174" s="602"/>
      <c r="C1174" s="602"/>
      <c r="D1174" s="603"/>
      <c r="E1174" s="603"/>
      <c r="F1174" s="603"/>
      <c r="G1174" s="604"/>
    </row>
    <row r="1175" spans="1:7">
      <c r="A1175" s="785" t="s">
        <v>1396</v>
      </c>
      <c r="B1175" s="786"/>
      <c r="C1175" s="786"/>
      <c r="D1175" s="833" t="s">
        <v>1943</v>
      </c>
      <c r="E1175" s="834"/>
      <c r="F1175" s="835"/>
      <c r="G1175" s="836"/>
    </row>
    <row r="1176" spans="1:7">
      <c r="A1176" s="785" t="s">
        <v>1430</v>
      </c>
      <c r="B1176" s="786"/>
      <c r="C1176" s="786"/>
      <c r="D1176" s="786"/>
      <c r="E1176" s="786"/>
      <c r="F1176" s="786"/>
      <c r="G1176" s="787"/>
    </row>
    <row r="1177" spans="1:7">
      <c r="A1177" s="801"/>
      <c r="B1177" s="801"/>
      <c r="C1177" s="801"/>
      <c r="D1177" s="801"/>
      <c r="E1177" s="802"/>
      <c r="F1177" s="801"/>
      <c r="G1177" s="801"/>
    </row>
    <row r="1178" spans="1:7">
      <c r="A1178" s="396" t="s">
        <v>851</v>
      </c>
      <c r="B1178" s="579" t="s">
        <v>166</v>
      </c>
      <c r="C1178" s="397"/>
      <c r="D1178" s="258" t="s">
        <v>486</v>
      </c>
      <c r="E1178" s="258" t="s">
        <v>557</v>
      </c>
      <c r="F1178" s="258" t="s">
        <v>558</v>
      </c>
      <c r="G1178" s="259" t="s">
        <v>559</v>
      </c>
    </row>
    <row r="1179" spans="1:7" ht="15">
      <c r="A1179" s="455">
        <v>4750</v>
      </c>
      <c r="B1179" s="879" t="s">
        <v>1397</v>
      </c>
      <c r="C1179" s="879"/>
      <c r="D1179" s="451" t="s">
        <v>491</v>
      </c>
      <c r="E1179" s="336">
        <v>2</v>
      </c>
      <c r="F1179" s="337">
        <v>12.79</v>
      </c>
      <c r="G1179" s="337">
        <f>F1179*E1179</f>
        <v>25.58</v>
      </c>
    </row>
    <row r="1180" spans="1:7" ht="15">
      <c r="A1180" s="79">
        <v>88264</v>
      </c>
      <c r="B1180" s="851" t="s">
        <v>1255</v>
      </c>
      <c r="C1180" s="851"/>
      <c r="D1180" s="451" t="s">
        <v>491</v>
      </c>
      <c r="E1180" s="336">
        <v>8</v>
      </c>
      <c r="F1180" s="337">
        <v>17.27</v>
      </c>
      <c r="G1180" s="337">
        <f t="shared" ref="G1180:G1181" si="62">F1180*E1180</f>
        <v>138.16</v>
      </c>
    </row>
    <row r="1181" spans="1:7" ht="15">
      <c r="A1181" s="454">
        <v>88316</v>
      </c>
      <c r="B1181" s="880" t="s">
        <v>863</v>
      </c>
      <c r="C1181" s="881"/>
      <c r="D1181" s="451" t="s">
        <v>491</v>
      </c>
      <c r="E1181" s="336">
        <v>8</v>
      </c>
      <c r="F1181" s="337">
        <v>13.57</v>
      </c>
      <c r="G1181" s="337">
        <f t="shared" si="62"/>
        <v>108.56</v>
      </c>
    </row>
    <row r="1182" spans="1:7">
      <c r="A1182" s="779" t="s">
        <v>560</v>
      </c>
      <c r="B1182" s="780"/>
      <c r="C1182" s="780"/>
      <c r="D1182" s="780"/>
      <c r="E1182" s="780"/>
      <c r="F1182" s="781"/>
      <c r="G1182" s="261">
        <f>SUM(G1179:G1181)</f>
        <v>272.3</v>
      </c>
    </row>
    <row r="1183" spans="1:7">
      <c r="A1183" s="580"/>
      <c r="B1183" s="398"/>
      <c r="C1183" s="398"/>
      <c r="D1183" s="398"/>
      <c r="E1183" s="395"/>
      <c r="F1183" s="398"/>
      <c r="G1183" s="581"/>
    </row>
    <row r="1184" spans="1:7">
      <c r="A1184" s="579" t="s">
        <v>851</v>
      </c>
      <c r="B1184" s="399" t="s">
        <v>561</v>
      </c>
      <c r="C1184" s="397"/>
      <c r="D1184" s="258" t="s">
        <v>486</v>
      </c>
      <c r="E1184" s="258" t="s">
        <v>562</v>
      </c>
      <c r="F1184" s="258" t="s">
        <v>558</v>
      </c>
      <c r="G1184" s="259" t="s">
        <v>559</v>
      </c>
    </row>
    <row r="1185" spans="1:7">
      <c r="A1185" s="463">
        <v>406</v>
      </c>
      <c r="B1185" s="877" t="s">
        <v>1423</v>
      </c>
      <c r="C1185" s="877"/>
      <c r="D1185" s="460" t="s">
        <v>486</v>
      </c>
      <c r="E1185" s="461">
        <v>0.13</v>
      </c>
      <c r="F1185" s="456">
        <v>1.75</v>
      </c>
      <c r="G1185" s="337">
        <f t="shared" ref="G1185:G1198" si="63">E1185*F1185</f>
        <v>0.23</v>
      </c>
    </row>
    <row r="1186" spans="1:7">
      <c r="A1186" s="463">
        <v>39210</v>
      </c>
      <c r="B1186" s="878" t="s">
        <v>1419</v>
      </c>
      <c r="C1186" s="878"/>
      <c r="D1186" s="340" t="s">
        <v>486</v>
      </c>
      <c r="E1186" s="459">
        <v>2</v>
      </c>
      <c r="F1186" s="456">
        <v>0.63</v>
      </c>
      <c r="G1186" s="337">
        <f t="shared" si="63"/>
        <v>1.26</v>
      </c>
    </row>
    <row r="1187" spans="1:7">
      <c r="A1187" s="463">
        <v>39176</v>
      </c>
      <c r="B1187" s="878" t="s">
        <v>1420</v>
      </c>
      <c r="C1187" s="878"/>
      <c r="D1187" s="340" t="s">
        <v>486</v>
      </c>
      <c r="E1187" s="459">
        <v>2</v>
      </c>
      <c r="F1187" s="456">
        <v>0.85</v>
      </c>
      <c r="G1187" s="337">
        <f t="shared" si="63"/>
        <v>1.7</v>
      </c>
    </row>
    <row r="1188" spans="1:7">
      <c r="A1188" s="463">
        <v>4346</v>
      </c>
      <c r="B1188" s="878" t="s">
        <v>1424</v>
      </c>
      <c r="C1188" s="878"/>
      <c r="D1188" s="458" t="s">
        <v>288</v>
      </c>
      <c r="E1188" s="459">
        <v>2</v>
      </c>
      <c r="F1188" s="456">
        <v>7.03</v>
      </c>
      <c r="G1188" s="337">
        <f t="shared" si="63"/>
        <v>14.06</v>
      </c>
    </row>
    <row r="1189" spans="1:7">
      <c r="A1189" s="455">
        <v>420</v>
      </c>
      <c r="B1189" s="874" t="s">
        <v>1398</v>
      </c>
      <c r="C1189" s="874"/>
      <c r="D1189" s="458" t="s">
        <v>486</v>
      </c>
      <c r="E1189" s="459">
        <v>1</v>
      </c>
      <c r="F1189" s="456">
        <v>20.309999999999999</v>
      </c>
      <c r="G1189" s="337">
        <f t="shared" si="63"/>
        <v>20.309999999999999</v>
      </c>
    </row>
    <row r="1190" spans="1:7">
      <c r="A1190" s="463">
        <v>857</v>
      </c>
      <c r="B1190" s="879" t="s">
        <v>1421</v>
      </c>
      <c r="C1190" s="879"/>
      <c r="D1190" s="458" t="s">
        <v>490</v>
      </c>
      <c r="E1190" s="459">
        <v>0.43</v>
      </c>
      <c r="F1190" s="457">
        <v>45.05</v>
      </c>
      <c r="G1190" s="337">
        <f t="shared" si="63"/>
        <v>19.37</v>
      </c>
    </row>
    <row r="1191" spans="1:7">
      <c r="A1191" s="455">
        <v>2685</v>
      </c>
      <c r="B1191" s="874" t="s">
        <v>1399</v>
      </c>
      <c r="C1191" s="874"/>
      <c r="D1191" s="458" t="s">
        <v>492</v>
      </c>
      <c r="E1191" s="459">
        <v>6</v>
      </c>
      <c r="F1191" s="456">
        <v>3.81</v>
      </c>
      <c r="G1191" s="337">
        <f t="shared" si="63"/>
        <v>22.86</v>
      </c>
    </row>
    <row r="1192" spans="1:7">
      <c r="A1192" s="464">
        <v>979</v>
      </c>
      <c r="B1192" s="877" t="s">
        <v>1427</v>
      </c>
      <c r="C1192" s="877"/>
      <c r="D1192" s="458" t="s">
        <v>492</v>
      </c>
      <c r="E1192" s="459">
        <v>30</v>
      </c>
      <c r="F1192" s="457">
        <v>9.1199999999999992</v>
      </c>
      <c r="G1192" s="337">
        <f t="shared" si="63"/>
        <v>273.60000000000002</v>
      </c>
    </row>
    <row r="1193" spans="1:7">
      <c r="A1193" s="455">
        <v>3398</v>
      </c>
      <c r="B1193" s="874" t="s">
        <v>1400</v>
      </c>
      <c r="C1193" s="874"/>
      <c r="D1193" s="458" t="s">
        <v>486</v>
      </c>
      <c r="E1193" s="459">
        <v>1</v>
      </c>
      <c r="F1193" s="457">
        <v>4.01</v>
      </c>
      <c r="G1193" s="337">
        <f t="shared" si="63"/>
        <v>4.01</v>
      </c>
    </row>
    <row r="1194" spans="1:7">
      <c r="A1194" s="455">
        <v>3379</v>
      </c>
      <c r="B1194" s="874" t="s">
        <v>1403</v>
      </c>
      <c r="C1194" s="874"/>
      <c r="D1194" s="458" t="s">
        <v>486</v>
      </c>
      <c r="E1194" s="459">
        <v>1</v>
      </c>
      <c r="F1194" s="457">
        <v>34.880000000000003</v>
      </c>
      <c r="G1194" s="337">
        <f t="shared" si="63"/>
        <v>34.880000000000003</v>
      </c>
    </row>
    <row r="1195" spans="1:7">
      <c r="A1195" s="455">
        <v>1892</v>
      </c>
      <c r="B1195" s="874" t="s">
        <v>1401</v>
      </c>
      <c r="C1195" s="874"/>
      <c r="D1195" s="458" t="s">
        <v>486</v>
      </c>
      <c r="E1195" s="459">
        <v>4</v>
      </c>
      <c r="F1195" s="457">
        <v>1.18</v>
      </c>
      <c r="G1195" s="337">
        <f t="shared" si="63"/>
        <v>4.72</v>
      </c>
    </row>
    <row r="1196" spans="1:7">
      <c r="A1196" s="455">
        <v>2392</v>
      </c>
      <c r="B1196" s="874" t="s">
        <v>1402</v>
      </c>
      <c r="C1196" s="874"/>
      <c r="D1196" s="458" t="s">
        <v>486</v>
      </c>
      <c r="E1196" s="459">
        <v>1</v>
      </c>
      <c r="F1196" s="457">
        <v>68.8</v>
      </c>
      <c r="G1196" s="337">
        <f t="shared" si="63"/>
        <v>68.8</v>
      </c>
    </row>
    <row r="1197" spans="1:7">
      <c r="A1197" s="464">
        <v>1062</v>
      </c>
      <c r="B1197" s="877" t="s">
        <v>1422</v>
      </c>
      <c r="C1197" s="877"/>
      <c r="D1197" s="460" t="s">
        <v>486</v>
      </c>
      <c r="E1197" s="461">
        <v>1</v>
      </c>
      <c r="F1197" s="457">
        <v>160</v>
      </c>
      <c r="G1197" s="337">
        <f t="shared" si="63"/>
        <v>160</v>
      </c>
    </row>
    <row r="1198" spans="1:7" ht="15.75">
      <c r="A1198" s="462">
        <v>100578</v>
      </c>
      <c r="B1198" s="878" t="s">
        <v>1429</v>
      </c>
      <c r="C1198" s="878"/>
      <c r="D1198" s="452" t="s">
        <v>486</v>
      </c>
      <c r="E1198" s="453">
        <v>1</v>
      </c>
      <c r="F1198" s="401">
        <v>267.17</v>
      </c>
      <c r="G1198" s="337">
        <f t="shared" si="63"/>
        <v>267.17</v>
      </c>
    </row>
    <row r="1199" spans="1:7" ht="15.75">
      <c r="A1199" s="462">
        <v>5038</v>
      </c>
      <c r="B1199" s="878" t="s">
        <v>1428</v>
      </c>
      <c r="C1199" s="878"/>
      <c r="D1199" s="452" t="s">
        <v>486</v>
      </c>
      <c r="E1199" s="453">
        <v>1</v>
      </c>
      <c r="F1199" s="401">
        <v>436.84</v>
      </c>
      <c r="G1199" s="337">
        <f t="shared" ref="G1199" si="64">E1199*F1199</f>
        <v>436.84</v>
      </c>
    </row>
    <row r="1200" spans="1:7">
      <c r="A1200" s="796" t="s">
        <v>563</v>
      </c>
      <c r="B1200" s="796"/>
      <c r="C1200" s="796"/>
      <c r="D1200" s="796"/>
      <c r="E1200" s="797"/>
      <c r="F1200" s="796"/>
      <c r="G1200" s="261">
        <f>SUM(G1185:G1198)</f>
        <v>892.97</v>
      </c>
    </row>
    <row r="1201" spans="1:7">
      <c r="A1201" s="803" t="s">
        <v>564</v>
      </c>
      <c r="B1201" s="803"/>
      <c r="C1201" s="803"/>
      <c r="D1201" s="803"/>
      <c r="E1201" s="804"/>
      <c r="F1201" s="803"/>
      <c r="G1201" s="347">
        <f>G1200+G1182</f>
        <v>1165.27</v>
      </c>
    </row>
    <row r="1202" spans="1:7">
      <c r="A1202" s="606"/>
      <c r="B1202" s="602"/>
      <c r="C1202" s="602"/>
      <c r="D1202" s="603"/>
      <c r="E1202" s="603"/>
      <c r="F1202" s="603"/>
      <c r="G1202" s="604"/>
    </row>
    <row r="1203" spans="1:7">
      <c r="A1203" s="807" t="s">
        <v>1404</v>
      </c>
      <c r="B1203" s="807"/>
      <c r="C1203" s="807"/>
      <c r="D1203" s="816" t="s">
        <v>1944</v>
      </c>
      <c r="E1203" s="817"/>
      <c r="F1203" s="790"/>
      <c r="G1203" s="790"/>
    </row>
    <row r="1204" spans="1:7">
      <c r="A1204" s="807" t="s">
        <v>1408</v>
      </c>
      <c r="B1204" s="807"/>
      <c r="C1204" s="807"/>
      <c r="D1204" s="807"/>
      <c r="E1204" s="808"/>
      <c r="F1204" s="807"/>
      <c r="G1204" s="807"/>
    </row>
    <row r="1205" spans="1:7">
      <c r="A1205" s="801"/>
      <c r="B1205" s="801"/>
      <c r="C1205" s="801"/>
      <c r="D1205" s="801"/>
      <c r="E1205" s="802"/>
      <c r="F1205" s="801"/>
      <c r="G1205" s="801"/>
    </row>
    <row r="1206" spans="1:7">
      <c r="A1206" s="396" t="s">
        <v>851</v>
      </c>
      <c r="B1206" s="579" t="s">
        <v>166</v>
      </c>
      <c r="C1206" s="397"/>
      <c r="D1206" s="258" t="s">
        <v>486</v>
      </c>
      <c r="E1206" s="258" t="s">
        <v>557</v>
      </c>
      <c r="F1206" s="258" t="s">
        <v>558</v>
      </c>
      <c r="G1206" s="259" t="s">
        <v>559</v>
      </c>
    </row>
    <row r="1207" spans="1:7">
      <c r="A1207" s="569">
        <v>88248</v>
      </c>
      <c r="B1207" s="791" t="s">
        <v>1409</v>
      </c>
      <c r="C1207" s="792"/>
      <c r="D1207" s="260" t="s">
        <v>491</v>
      </c>
      <c r="E1207" s="336">
        <v>4</v>
      </c>
      <c r="F1207" s="337">
        <v>13.12</v>
      </c>
      <c r="G1207" s="337">
        <f>E1207*F1207</f>
        <v>52.48</v>
      </c>
    </row>
    <row r="1208" spans="1:7">
      <c r="A1208" s="569">
        <v>88267</v>
      </c>
      <c r="B1208" s="791" t="s">
        <v>877</v>
      </c>
      <c r="C1208" s="792"/>
      <c r="D1208" s="260" t="s">
        <v>491</v>
      </c>
      <c r="E1208" s="336">
        <v>8</v>
      </c>
      <c r="F1208" s="337">
        <v>16.7</v>
      </c>
      <c r="G1208" s="337">
        <f t="shared" ref="G1208:G1211" si="65">E1208*F1208</f>
        <v>133.6</v>
      </c>
    </row>
    <row r="1209" spans="1:7">
      <c r="A1209" s="569">
        <v>88309</v>
      </c>
      <c r="B1209" s="791" t="s">
        <v>1002</v>
      </c>
      <c r="C1209" s="792"/>
      <c r="D1209" s="260" t="s">
        <v>491</v>
      </c>
      <c r="E1209" s="336">
        <v>8</v>
      </c>
      <c r="F1209" s="337">
        <v>17.11</v>
      </c>
      <c r="G1209" s="337">
        <f>E1209*F1209</f>
        <v>136.88</v>
      </c>
    </row>
    <row r="1210" spans="1:7">
      <c r="A1210" s="569">
        <v>88316</v>
      </c>
      <c r="B1210" s="791" t="s">
        <v>863</v>
      </c>
      <c r="C1210" s="792"/>
      <c r="D1210" s="260" t="s">
        <v>491</v>
      </c>
      <c r="E1210" s="336">
        <v>8.1199999999999992</v>
      </c>
      <c r="F1210" s="337">
        <v>13.57</v>
      </c>
      <c r="G1210" s="337">
        <f>E1210*F1210</f>
        <v>110.19</v>
      </c>
    </row>
    <row r="1211" spans="1:7">
      <c r="A1211" s="569">
        <v>88262</v>
      </c>
      <c r="B1211" s="791" t="s">
        <v>1410</v>
      </c>
      <c r="C1211" s="792"/>
      <c r="D1211" s="260" t="s">
        <v>491</v>
      </c>
      <c r="E1211" s="336">
        <v>8</v>
      </c>
      <c r="F1211" s="337">
        <v>16.989999999999998</v>
      </c>
      <c r="G1211" s="337">
        <f t="shared" si="65"/>
        <v>135.91999999999999</v>
      </c>
    </row>
    <row r="1212" spans="1:7">
      <c r="A1212" s="796" t="s">
        <v>560</v>
      </c>
      <c r="B1212" s="796"/>
      <c r="C1212" s="796"/>
      <c r="D1212" s="796"/>
      <c r="E1212" s="797"/>
      <c r="F1212" s="796"/>
      <c r="G1212" s="261">
        <f>SUM(G1207:G1211)</f>
        <v>569.07000000000005</v>
      </c>
    </row>
    <row r="1213" spans="1:7">
      <c r="A1213" s="791"/>
      <c r="B1213" s="792"/>
      <c r="C1213" s="792"/>
      <c r="D1213" s="792"/>
      <c r="E1213" s="792"/>
      <c r="F1213" s="792"/>
      <c r="G1213" s="793"/>
    </row>
    <row r="1214" spans="1:7">
      <c r="A1214" s="396" t="s">
        <v>851</v>
      </c>
      <c r="B1214" s="819" t="s">
        <v>569</v>
      </c>
      <c r="C1214" s="827"/>
      <c r="D1214" s="258" t="s">
        <v>486</v>
      </c>
      <c r="E1214" s="258" t="s">
        <v>557</v>
      </c>
      <c r="F1214" s="524" t="s">
        <v>558</v>
      </c>
      <c r="G1214" s="259" t="s">
        <v>559</v>
      </c>
    </row>
    <row r="1215" spans="1:7">
      <c r="A1215" s="569">
        <v>90586</v>
      </c>
      <c r="B1215" s="791" t="s">
        <v>1411</v>
      </c>
      <c r="C1215" s="792"/>
      <c r="D1215" s="260" t="s">
        <v>900</v>
      </c>
      <c r="E1215" s="336">
        <v>1.0500000000000001E-2</v>
      </c>
      <c r="F1215" s="336">
        <v>1.45</v>
      </c>
      <c r="G1215" s="337">
        <f>E1215*F1215</f>
        <v>0.02</v>
      </c>
    </row>
    <row r="1216" spans="1:7">
      <c r="A1216" s="779" t="s">
        <v>570</v>
      </c>
      <c r="B1216" s="780"/>
      <c r="C1216" s="780"/>
      <c r="D1216" s="780"/>
      <c r="E1216" s="780"/>
      <c r="F1216" s="781"/>
      <c r="G1216" s="261">
        <f>G1215</f>
        <v>0.02</v>
      </c>
    </row>
    <row r="1217" spans="1:7" s="523" customFormat="1">
      <c r="A1217" s="801"/>
      <c r="B1217" s="801"/>
      <c r="C1217" s="801"/>
      <c r="D1217" s="801"/>
      <c r="E1217" s="802"/>
      <c r="F1217" s="801"/>
      <c r="G1217" s="801"/>
    </row>
    <row r="1218" spans="1:7">
      <c r="A1218" s="579" t="s">
        <v>851</v>
      </c>
      <c r="B1218" s="882" t="s">
        <v>561</v>
      </c>
      <c r="C1218" s="883"/>
      <c r="D1218" s="258" t="s">
        <v>486</v>
      </c>
      <c r="E1218" s="258" t="s">
        <v>562</v>
      </c>
      <c r="F1218" s="258" t="s">
        <v>558</v>
      </c>
      <c r="G1218" s="259" t="s">
        <v>559</v>
      </c>
    </row>
    <row r="1219" spans="1:7">
      <c r="A1219" s="569">
        <v>20247</v>
      </c>
      <c r="B1219" s="791" t="s">
        <v>1425</v>
      </c>
      <c r="C1219" s="792"/>
      <c r="D1219" s="260" t="s">
        <v>490</v>
      </c>
      <c r="E1219" s="336">
        <v>1</v>
      </c>
      <c r="F1219" s="337">
        <v>13.34</v>
      </c>
      <c r="G1219" s="337">
        <f>E1219*F1219</f>
        <v>13.34</v>
      </c>
    </row>
    <row r="1220" spans="1:7">
      <c r="A1220" s="569">
        <v>9836</v>
      </c>
      <c r="B1220" s="791" t="s">
        <v>1412</v>
      </c>
      <c r="C1220" s="792"/>
      <c r="D1220" s="260" t="s">
        <v>492</v>
      </c>
      <c r="E1220" s="336">
        <v>5</v>
      </c>
      <c r="F1220" s="367">
        <v>8.64</v>
      </c>
      <c r="G1220" s="337">
        <f t="shared" ref="G1220:G1227" si="66">E1220*F1220</f>
        <v>43.2</v>
      </c>
    </row>
    <row r="1221" spans="1:7">
      <c r="A1221" s="569">
        <v>370</v>
      </c>
      <c r="B1221" s="791" t="s">
        <v>871</v>
      </c>
      <c r="C1221" s="792"/>
      <c r="D1221" s="260" t="s">
        <v>496</v>
      </c>
      <c r="E1221" s="336">
        <v>1.89E-2</v>
      </c>
      <c r="F1221" s="367">
        <v>77</v>
      </c>
      <c r="G1221" s="337">
        <f t="shared" si="66"/>
        <v>1.46</v>
      </c>
    </row>
    <row r="1222" spans="1:7">
      <c r="A1222" s="569">
        <v>12774</v>
      </c>
      <c r="B1222" s="791" t="s">
        <v>1413</v>
      </c>
      <c r="C1222" s="792"/>
      <c r="D1222" s="260" t="s">
        <v>486</v>
      </c>
      <c r="E1222" s="336">
        <v>1</v>
      </c>
      <c r="F1222" s="367">
        <v>112.49</v>
      </c>
      <c r="G1222" s="337">
        <f t="shared" si="66"/>
        <v>112.49</v>
      </c>
    </row>
    <row r="1223" spans="1:7">
      <c r="A1223" s="569">
        <v>6189</v>
      </c>
      <c r="B1223" s="791" t="s">
        <v>1414</v>
      </c>
      <c r="C1223" s="792"/>
      <c r="D1223" s="260" t="s">
        <v>492</v>
      </c>
      <c r="E1223" s="336">
        <v>8</v>
      </c>
      <c r="F1223" s="367">
        <v>12.18</v>
      </c>
      <c r="G1223" s="337">
        <f t="shared" si="66"/>
        <v>97.44</v>
      </c>
    </row>
    <row r="1224" spans="1:7">
      <c r="A1224" s="569">
        <v>9868</v>
      </c>
      <c r="B1224" s="791" t="s">
        <v>1415</v>
      </c>
      <c r="C1224" s="792"/>
      <c r="D1224" s="260" t="s">
        <v>492</v>
      </c>
      <c r="E1224" s="336">
        <v>30</v>
      </c>
      <c r="F1224" s="367">
        <v>2.5499999999999998</v>
      </c>
      <c r="G1224" s="337">
        <f t="shared" si="66"/>
        <v>76.5</v>
      </c>
    </row>
    <row r="1225" spans="1:7">
      <c r="A1225" s="569">
        <v>4425</v>
      </c>
      <c r="B1225" s="791" t="s">
        <v>1416</v>
      </c>
      <c r="C1225" s="792"/>
      <c r="D1225" s="260" t="s">
        <v>492</v>
      </c>
      <c r="E1225" s="336">
        <v>25</v>
      </c>
      <c r="F1225" s="367">
        <v>15.49</v>
      </c>
      <c r="G1225" s="337">
        <f t="shared" si="66"/>
        <v>387.25</v>
      </c>
    </row>
    <row r="1226" spans="1:7">
      <c r="A1226" s="569">
        <v>7258</v>
      </c>
      <c r="B1226" s="791" t="s">
        <v>1417</v>
      </c>
      <c r="C1226" s="792"/>
      <c r="D1226" s="260" t="s">
        <v>486</v>
      </c>
      <c r="E1226" s="336">
        <v>30</v>
      </c>
      <c r="F1226" s="367">
        <v>0.18</v>
      </c>
      <c r="G1226" s="337">
        <f t="shared" si="66"/>
        <v>5.4</v>
      </c>
    </row>
    <row r="1227" spans="1:7">
      <c r="A1227" s="569">
        <v>34636</v>
      </c>
      <c r="B1227" s="791" t="s">
        <v>1418</v>
      </c>
      <c r="C1227" s="792"/>
      <c r="D1227" s="260" t="s">
        <v>486</v>
      </c>
      <c r="E1227" s="336">
        <v>1</v>
      </c>
      <c r="F1227" s="367">
        <v>320</v>
      </c>
      <c r="G1227" s="337">
        <f t="shared" si="66"/>
        <v>320</v>
      </c>
    </row>
    <row r="1228" spans="1:7">
      <c r="A1228" s="796" t="s">
        <v>563</v>
      </c>
      <c r="B1228" s="796"/>
      <c r="C1228" s="796"/>
      <c r="D1228" s="796"/>
      <c r="E1228" s="797"/>
      <c r="F1228" s="796"/>
      <c r="G1228" s="261">
        <f>SUM(G1219:G1227)</f>
        <v>1057.08</v>
      </c>
    </row>
    <row r="1229" spans="1:7">
      <c r="A1229" s="801"/>
      <c r="B1229" s="801"/>
      <c r="C1229" s="801"/>
      <c r="D1229" s="801"/>
      <c r="E1229" s="802"/>
      <c r="F1229" s="801"/>
      <c r="G1229" s="801"/>
    </row>
    <row r="1230" spans="1:7">
      <c r="A1230" s="803" t="s">
        <v>564</v>
      </c>
      <c r="B1230" s="803"/>
      <c r="C1230" s="803"/>
      <c r="D1230" s="803"/>
      <c r="E1230" s="804"/>
      <c r="F1230" s="803"/>
      <c r="G1230" s="347">
        <f>G1212+G1216+G1228</f>
        <v>1626.17</v>
      </c>
    </row>
    <row r="1231" spans="1:7">
      <c r="A1231" s="801"/>
      <c r="B1231" s="801"/>
      <c r="C1231" s="801"/>
      <c r="D1231" s="801"/>
      <c r="E1231" s="802"/>
      <c r="F1231" s="801"/>
      <c r="G1231" s="801"/>
    </row>
    <row r="1232" spans="1:7">
      <c r="A1232" s="606"/>
      <c r="B1232" s="602"/>
      <c r="C1232" s="602"/>
      <c r="D1232" s="603"/>
      <c r="E1232" s="603"/>
      <c r="F1232" s="603"/>
      <c r="G1232" s="604"/>
    </row>
    <row r="1233" spans="1:7">
      <c r="A1233" s="807" t="s">
        <v>1630</v>
      </c>
      <c r="B1233" s="807"/>
      <c r="C1233" s="807"/>
      <c r="D1233" s="816" t="s">
        <v>892</v>
      </c>
      <c r="E1233" s="817"/>
      <c r="F1233" s="790"/>
      <c r="G1233" s="790"/>
    </row>
    <row r="1234" spans="1:7">
      <c r="A1234" s="785" t="s">
        <v>1097</v>
      </c>
      <c r="B1234" s="786"/>
      <c r="C1234" s="786"/>
      <c r="D1234" s="786"/>
      <c r="E1234" s="786"/>
      <c r="F1234" s="786"/>
      <c r="G1234" s="787"/>
    </row>
    <row r="1235" spans="1:7">
      <c r="A1235" s="791"/>
      <c r="B1235" s="792"/>
      <c r="C1235" s="792"/>
      <c r="D1235" s="792"/>
      <c r="E1235" s="792"/>
      <c r="F1235" s="792"/>
      <c r="G1235" s="793"/>
    </row>
    <row r="1236" spans="1:7">
      <c r="A1236" s="579" t="s">
        <v>851</v>
      </c>
      <c r="B1236" s="819" t="s">
        <v>166</v>
      </c>
      <c r="C1236" s="820"/>
      <c r="D1236" s="258" t="s">
        <v>486</v>
      </c>
      <c r="E1236" s="258" t="s">
        <v>557</v>
      </c>
      <c r="F1236" s="258" t="s">
        <v>558</v>
      </c>
      <c r="G1236" s="259" t="s">
        <v>559</v>
      </c>
    </row>
    <row r="1237" spans="1:7">
      <c r="A1237" s="569">
        <v>88248</v>
      </c>
      <c r="B1237" s="791" t="s">
        <v>1409</v>
      </c>
      <c r="C1237" s="792"/>
      <c r="D1237" s="260" t="s">
        <v>491</v>
      </c>
      <c r="E1237" s="336">
        <v>0.33</v>
      </c>
      <c r="F1237" s="337">
        <v>13.87</v>
      </c>
      <c r="G1237" s="337">
        <f>F1237*E1237</f>
        <v>4.58</v>
      </c>
    </row>
    <row r="1238" spans="1:7">
      <c r="A1238" s="569">
        <v>88267</v>
      </c>
      <c r="B1238" s="791" t="s">
        <v>877</v>
      </c>
      <c r="C1238" s="792"/>
      <c r="D1238" s="260" t="s">
        <v>491</v>
      </c>
      <c r="E1238" s="336">
        <v>0.33</v>
      </c>
      <c r="F1238" s="337">
        <v>17.79</v>
      </c>
      <c r="G1238" s="337">
        <f>F1238*E1238</f>
        <v>5.87</v>
      </c>
    </row>
    <row r="1239" spans="1:7">
      <c r="A1239" s="779" t="s">
        <v>560</v>
      </c>
      <c r="B1239" s="780"/>
      <c r="C1239" s="780"/>
      <c r="D1239" s="780"/>
      <c r="E1239" s="780"/>
      <c r="F1239" s="781"/>
      <c r="G1239" s="261">
        <f>SUM(G1237:G1238)</f>
        <v>10.45</v>
      </c>
    </row>
    <row r="1240" spans="1:7">
      <c r="A1240" s="791"/>
      <c r="B1240" s="792"/>
      <c r="C1240" s="792"/>
      <c r="D1240" s="792"/>
      <c r="E1240" s="792"/>
      <c r="F1240" s="792"/>
      <c r="G1240" s="793"/>
    </row>
    <row r="1241" spans="1:7">
      <c r="A1241" s="579" t="s">
        <v>851</v>
      </c>
      <c r="B1241" s="819" t="s">
        <v>561</v>
      </c>
      <c r="C1241" s="820"/>
      <c r="D1241" s="258" t="s">
        <v>486</v>
      </c>
      <c r="E1241" s="258" t="s">
        <v>557</v>
      </c>
      <c r="F1241" s="258" t="s">
        <v>558</v>
      </c>
      <c r="G1241" s="259" t="s">
        <v>559</v>
      </c>
    </row>
    <row r="1242" spans="1:7">
      <c r="A1242" s="569">
        <v>301</v>
      </c>
      <c r="B1242" s="791" t="s">
        <v>1604</v>
      </c>
      <c r="C1242" s="792"/>
      <c r="D1242" s="260" t="s">
        <v>486</v>
      </c>
      <c r="E1242" s="336">
        <v>2</v>
      </c>
      <c r="F1242" s="337">
        <v>3.3</v>
      </c>
      <c r="G1242" s="337">
        <f>F1242*E1242</f>
        <v>6.6</v>
      </c>
    </row>
    <row r="1243" spans="1:7">
      <c r="A1243" s="569">
        <v>3659</v>
      </c>
      <c r="B1243" s="791" t="s">
        <v>1605</v>
      </c>
      <c r="C1243" s="792"/>
      <c r="D1243" s="260" t="s">
        <v>486</v>
      </c>
      <c r="E1243" s="336">
        <v>1</v>
      </c>
      <c r="F1243" s="337">
        <v>9.9600000000000009</v>
      </c>
      <c r="G1243" s="337">
        <f>F1243*E1243</f>
        <v>9.9600000000000009</v>
      </c>
    </row>
    <row r="1244" spans="1:7">
      <c r="A1244" s="569">
        <v>20078</v>
      </c>
      <c r="B1244" s="791" t="s">
        <v>1606</v>
      </c>
      <c r="C1244" s="792"/>
      <c r="D1244" s="260" t="s">
        <v>486</v>
      </c>
      <c r="E1244" s="336">
        <v>9.1999999999999998E-2</v>
      </c>
      <c r="F1244" s="337">
        <v>29.27</v>
      </c>
      <c r="G1244" s="337">
        <f>F1244*E1244</f>
        <v>2.69</v>
      </c>
    </row>
    <row r="1245" spans="1:7">
      <c r="A1245" s="779" t="s">
        <v>563</v>
      </c>
      <c r="B1245" s="780"/>
      <c r="C1245" s="780"/>
      <c r="D1245" s="780"/>
      <c r="E1245" s="780"/>
      <c r="F1245" s="781"/>
      <c r="G1245" s="261">
        <f>SUM(G1242:G1244)</f>
        <v>19.25</v>
      </c>
    </row>
    <row r="1246" spans="1:7">
      <c r="A1246" s="791"/>
      <c r="B1246" s="792"/>
      <c r="C1246" s="792"/>
      <c r="D1246" s="792"/>
      <c r="E1246" s="792"/>
      <c r="F1246" s="792"/>
      <c r="G1246" s="793"/>
    </row>
    <row r="1247" spans="1:7">
      <c r="A1247" s="782" t="s">
        <v>564</v>
      </c>
      <c r="B1247" s="783"/>
      <c r="C1247" s="783"/>
      <c r="D1247" s="783"/>
      <c r="E1247" s="783"/>
      <c r="F1247" s="784"/>
      <c r="G1247" s="347">
        <f>G1239+G1245</f>
        <v>29.7</v>
      </c>
    </row>
    <row r="1248" spans="1:7">
      <c r="A1248" s="609"/>
      <c r="B1248" s="477"/>
      <c r="C1248" s="477"/>
      <c r="D1248" s="477"/>
      <c r="E1248" s="478"/>
      <c r="F1248" s="477"/>
      <c r="G1248" s="610"/>
    </row>
    <row r="1249" spans="1:7">
      <c r="A1249" s="807" t="s">
        <v>1631</v>
      </c>
      <c r="B1249" s="807"/>
      <c r="C1249" s="807"/>
      <c r="D1249" s="816" t="s">
        <v>892</v>
      </c>
      <c r="E1249" s="817"/>
      <c r="F1249" s="790"/>
      <c r="G1249" s="790"/>
    </row>
    <row r="1250" spans="1:7">
      <c r="A1250" s="785" t="s">
        <v>1513</v>
      </c>
      <c r="B1250" s="786"/>
      <c r="C1250" s="786"/>
      <c r="D1250" s="786"/>
      <c r="E1250" s="786"/>
      <c r="F1250" s="786"/>
      <c r="G1250" s="787"/>
    </row>
    <row r="1251" spans="1:7">
      <c r="A1251" s="791"/>
      <c r="B1251" s="792"/>
      <c r="C1251" s="792"/>
      <c r="D1251" s="792"/>
      <c r="E1251" s="792"/>
      <c r="F1251" s="792"/>
      <c r="G1251" s="793"/>
    </row>
    <row r="1252" spans="1:7">
      <c r="A1252" s="579" t="s">
        <v>851</v>
      </c>
      <c r="B1252" s="819" t="s">
        <v>166</v>
      </c>
      <c r="C1252" s="820"/>
      <c r="D1252" s="258" t="s">
        <v>486</v>
      </c>
      <c r="E1252" s="258" t="s">
        <v>557</v>
      </c>
      <c r="F1252" s="258" t="s">
        <v>558</v>
      </c>
      <c r="G1252" s="259" t="s">
        <v>559</v>
      </c>
    </row>
    <row r="1253" spans="1:7">
      <c r="A1253" s="569">
        <v>88267</v>
      </c>
      <c r="B1253" s="791" t="s">
        <v>877</v>
      </c>
      <c r="C1253" s="792"/>
      <c r="D1253" s="260" t="s">
        <v>491</v>
      </c>
      <c r="E1253" s="336">
        <v>0.33</v>
      </c>
      <c r="F1253" s="337">
        <v>17.79</v>
      </c>
      <c r="G1253" s="337">
        <f>E1253*F1253</f>
        <v>5.87</v>
      </c>
    </row>
    <row r="1254" spans="1:7">
      <c r="A1254" s="569">
        <v>88248</v>
      </c>
      <c r="B1254" s="791" t="s">
        <v>1409</v>
      </c>
      <c r="C1254" s="792"/>
      <c r="D1254" s="260" t="s">
        <v>491</v>
      </c>
      <c r="E1254" s="336">
        <v>0.33</v>
      </c>
      <c r="F1254" s="337">
        <v>13.87</v>
      </c>
      <c r="G1254" s="337">
        <f>E1254*F1254</f>
        <v>4.58</v>
      </c>
    </row>
    <row r="1255" spans="1:7">
      <c r="A1255" s="779" t="s">
        <v>560</v>
      </c>
      <c r="B1255" s="780"/>
      <c r="C1255" s="780"/>
      <c r="D1255" s="780"/>
      <c r="E1255" s="780"/>
      <c r="F1255" s="781"/>
      <c r="G1255" s="261">
        <f>SUM(G1253:G1254)</f>
        <v>10.45</v>
      </c>
    </row>
    <row r="1256" spans="1:7">
      <c r="A1256" s="821"/>
      <c r="B1256" s="822"/>
      <c r="C1256" s="822"/>
      <c r="D1256" s="822"/>
      <c r="E1256" s="822"/>
      <c r="F1256" s="822"/>
      <c r="G1256" s="823"/>
    </row>
    <row r="1257" spans="1:7">
      <c r="A1257" s="579" t="s">
        <v>851</v>
      </c>
      <c r="B1257" s="819" t="s">
        <v>561</v>
      </c>
      <c r="C1257" s="820"/>
      <c r="D1257" s="258" t="s">
        <v>486</v>
      </c>
      <c r="E1257" s="258" t="s">
        <v>557</v>
      </c>
      <c r="F1257" s="258" t="s">
        <v>558</v>
      </c>
      <c r="G1257" s="259" t="s">
        <v>559</v>
      </c>
    </row>
    <row r="1258" spans="1:7">
      <c r="A1258" s="569">
        <v>301</v>
      </c>
      <c r="B1258" s="791" t="s">
        <v>1604</v>
      </c>
      <c r="C1258" s="792"/>
      <c r="D1258" s="260" t="s">
        <v>486</v>
      </c>
      <c r="E1258" s="336">
        <v>2</v>
      </c>
      <c r="F1258" s="337">
        <v>3.3</v>
      </c>
      <c r="G1258" s="337">
        <f>E1258*F1258</f>
        <v>6.6</v>
      </c>
    </row>
    <row r="1259" spans="1:7">
      <c r="A1259" s="569">
        <v>20078</v>
      </c>
      <c r="B1259" s="791" t="s">
        <v>1606</v>
      </c>
      <c r="C1259" s="792"/>
      <c r="D1259" s="260" t="s">
        <v>486</v>
      </c>
      <c r="E1259" s="336">
        <v>9.1999999999999998E-2</v>
      </c>
      <c r="F1259" s="337">
        <v>29.27</v>
      </c>
      <c r="G1259" s="337">
        <f>E1259*F1259</f>
        <v>2.69</v>
      </c>
    </row>
    <row r="1260" spans="1:7">
      <c r="A1260" s="569">
        <v>11655</v>
      </c>
      <c r="B1260" s="791" t="s">
        <v>1607</v>
      </c>
      <c r="C1260" s="792"/>
      <c r="D1260" s="260" t="s">
        <v>486</v>
      </c>
      <c r="E1260" s="336">
        <v>1</v>
      </c>
      <c r="F1260" s="337">
        <v>9.34</v>
      </c>
      <c r="G1260" s="337">
        <f>E1260*F1260</f>
        <v>9.34</v>
      </c>
    </row>
    <row r="1261" spans="1:7">
      <c r="A1261" s="779" t="s">
        <v>563</v>
      </c>
      <c r="B1261" s="780"/>
      <c r="C1261" s="780"/>
      <c r="D1261" s="780"/>
      <c r="E1261" s="780"/>
      <c r="F1261" s="781"/>
      <c r="G1261" s="261">
        <f>SUM(G1258:G1260)</f>
        <v>18.63</v>
      </c>
    </row>
    <row r="1262" spans="1:7">
      <c r="A1262" s="791"/>
      <c r="B1262" s="792"/>
      <c r="C1262" s="792"/>
      <c r="D1262" s="792"/>
      <c r="E1262" s="792"/>
      <c r="F1262" s="792"/>
      <c r="G1262" s="793"/>
    </row>
    <row r="1263" spans="1:7">
      <c r="A1263" s="853" t="s">
        <v>564</v>
      </c>
      <c r="B1263" s="854"/>
      <c r="C1263" s="854"/>
      <c r="D1263" s="854"/>
      <c r="E1263" s="854"/>
      <c r="F1263" s="855"/>
      <c r="G1263" s="479">
        <f>G1255+G1261</f>
        <v>29.08</v>
      </c>
    </row>
    <row r="1264" spans="1:7">
      <c r="A1264" s="821"/>
      <c r="B1264" s="822"/>
      <c r="C1264" s="822"/>
      <c r="D1264" s="822"/>
      <c r="E1264" s="822"/>
      <c r="F1264" s="822"/>
      <c r="G1264" s="823"/>
    </row>
    <row r="1265" spans="1:7">
      <c r="A1265" s="807" t="s">
        <v>1632</v>
      </c>
      <c r="B1265" s="807"/>
      <c r="C1265" s="807"/>
      <c r="D1265" s="816" t="s">
        <v>892</v>
      </c>
      <c r="E1265" s="817"/>
      <c r="F1265" s="790"/>
      <c r="G1265" s="790"/>
    </row>
    <row r="1266" spans="1:7">
      <c r="A1266" s="785" t="s">
        <v>1608</v>
      </c>
      <c r="B1266" s="786"/>
      <c r="C1266" s="786"/>
      <c r="D1266" s="786"/>
      <c r="E1266" s="786"/>
      <c r="F1266" s="786"/>
      <c r="G1266" s="787"/>
    </row>
    <row r="1267" spans="1:7">
      <c r="A1267" s="791"/>
      <c r="B1267" s="792"/>
      <c r="C1267" s="792"/>
      <c r="D1267" s="792"/>
      <c r="E1267" s="792"/>
      <c r="F1267" s="792"/>
      <c r="G1267" s="793"/>
    </row>
    <row r="1268" spans="1:7">
      <c r="A1268" s="579" t="s">
        <v>851</v>
      </c>
      <c r="B1268" s="819" t="s">
        <v>166</v>
      </c>
      <c r="C1268" s="820"/>
      <c r="D1268" s="258" t="s">
        <v>486</v>
      </c>
      <c r="E1268" s="258" t="s">
        <v>557</v>
      </c>
      <c r="F1268" s="258" t="s">
        <v>558</v>
      </c>
      <c r="G1268" s="259" t="s">
        <v>559</v>
      </c>
    </row>
    <row r="1269" spans="1:7">
      <c r="A1269" s="569">
        <v>88267</v>
      </c>
      <c r="B1269" s="791" t="s">
        <v>877</v>
      </c>
      <c r="C1269" s="792"/>
      <c r="D1269" s="260" t="s">
        <v>491</v>
      </c>
      <c r="E1269" s="336">
        <v>0.14399999999999999</v>
      </c>
      <c r="F1269" s="337">
        <v>17.79</v>
      </c>
      <c r="G1269" s="337">
        <f>E1269*F1269</f>
        <v>2.56</v>
      </c>
    </row>
    <row r="1270" spans="1:7">
      <c r="A1270" s="569">
        <v>88248</v>
      </c>
      <c r="B1270" s="791" t="s">
        <v>1409</v>
      </c>
      <c r="C1270" s="792"/>
      <c r="D1270" s="260" t="s">
        <v>491</v>
      </c>
      <c r="E1270" s="336">
        <v>0.14399999999999999</v>
      </c>
      <c r="F1270" s="337">
        <v>13.87</v>
      </c>
      <c r="G1270" s="337">
        <f>E1270*F1270</f>
        <v>2</v>
      </c>
    </row>
    <row r="1271" spans="1:7">
      <c r="A1271" s="779" t="s">
        <v>560</v>
      </c>
      <c r="B1271" s="780"/>
      <c r="C1271" s="780"/>
      <c r="D1271" s="780"/>
      <c r="E1271" s="780"/>
      <c r="F1271" s="781"/>
      <c r="G1271" s="261">
        <f>SUM(G1269:G1270)</f>
        <v>4.5599999999999996</v>
      </c>
    </row>
    <row r="1272" spans="1:7">
      <c r="A1272" s="821"/>
      <c r="B1272" s="822"/>
      <c r="C1272" s="822"/>
      <c r="D1272" s="822"/>
      <c r="E1272" s="822"/>
      <c r="F1272" s="822"/>
      <c r="G1272" s="823"/>
    </row>
    <row r="1273" spans="1:7">
      <c r="A1273" s="579" t="s">
        <v>851</v>
      </c>
      <c r="B1273" s="819" t="s">
        <v>561</v>
      </c>
      <c r="C1273" s="820"/>
      <c r="D1273" s="258" t="s">
        <v>486</v>
      </c>
      <c r="E1273" s="258" t="s">
        <v>557</v>
      </c>
      <c r="F1273" s="258" t="s">
        <v>558</v>
      </c>
      <c r="G1273" s="259" t="s">
        <v>559</v>
      </c>
    </row>
    <row r="1274" spans="1:7">
      <c r="A1274" s="569">
        <v>122</v>
      </c>
      <c r="B1274" s="791" t="s">
        <v>1609</v>
      </c>
      <c r="C1274" s="792"/>
      <c r="D1274" s="260" t="s">
        <v>486</v>
      </c>
      <c r="E1274" s="336">
        <v>2.5999999999999999E-2</v>
      </c>
      <c r="F1274" s="337">
        <v>79.94</v>
      </c>
      <c r="G1274" s="337">
        <f>E1274*F1274</f>
        <v>2.08</v>
      </c>
    </row>
    <row r="1275" spans="1:7">
      <c r="A1275" s="569">
        <v>7129</v>
      </c>
      <c r="B1275" s="791" t="s">
        <v>1610</v>
      </c>
      <c r="C1275" s="792"/>
      <c r="D1275" s="260" t="s">
        <v>486</v>
      </c>
      <c r="E1275" s="336">
        <v>1</v>
      </c>
      <c r="F1275" s="337">
        <v>6.38</v>
      </c>
      <c r="G1275" s="337">
        <f>E1275*F1275</f>
        <v>6.38</v>
      </c>
    </row>
    <row r="1276" spans="1:7">
      <c r="A1276" s="569">
        <v>20083</v>
      </c>
      <c r="B1276" s="791" t="s">
        <v>1611</v>
      </c>
      <c r="C1276" s="792"/>
      <c r="D1276" s="260" t="s">
        <v>486</v>
      </c>
      <c r="E1276" s="336">
        <v>3.3000000000000002E-2</v>
      </c>
      <c r="F1276" s="337">
        <v>69.42</v>
      </c>
      <c r="G1276" s="337">
        <f>E1276*F1276</f>
        <v>2.29</v>
      </c>
    </row>
    <row r="1277" spans="1:7">
      <c r="A1277" s="569">
        <v>38383</v>
      </c>
      <c r="B1277" s="791" t="s">
        <v>1612</v>
      </c>
      <c r="C1277" s="792"/>
      <c r="D1277" s="260" t="s">
        <v>486</v>
      </c>
      <c r="E1277" s="336">
        <v>3.5999999999999997E-2</v>
      </c>
      <c r="F1277" s="337">
        <v>1.86</v>
      </c>
      <c r="G1277" s="337">
        <f>E1277*F1277</f>
        <v>7.0000000000000007E-2</v>
      </c>
    </row>
    <row r="1278" spans="1:7">
      <c r="A1278" s="779" t="s">
        <v>563</v>
      </c>
      <c r="B1278" s="780"/>
      <c r="C1278" s="780"/>
      <c r="D1278" s="780"/>
      <c r="E1278" s="780"/>
      <c r="F1278" s="781"/>
      <c r="G1278" s="261">
        <f>SUM(G1274:G1277)</f>
        <v>10.82</v>
      </c>
    </row>
    <row r="1279" spans="1:7">
      <c r="A1279" s="791"/>
      <c r="B1279" s="792"/>
      <c r="C1279" s="792"/>
      <c r="D1279" s="792"/>
      <c r="E1279" s="792"/>
      <c r="F1279" s="792"/>
      <c r="G1279" s="793"/>
    </row>
    <row r="1280" spans="1:7">
      <c r="A1280" s="782" t="s">
        <v>564</v>
      </c>
      <c r="B1280" s="783"/>
      <c r="C1280" s="783"/>
      <c r="D1280" s="783"/>
      <c r="E1280" s="783"/>
      <c r="F1280" s="784"/>
      <c r="G1280" s="347">
        <f>G1271+G1278</f>
        <v>15.38</v>
      </c>
    </row>
    <row r="1281" spans="1:7">
      <c r="A1281" s="821"/>
      <c r="B1281" s="822"/>
      <c r="C1281" s="822"/>
      <c r="D1281" s="822"/>
      <c r="E1281" s="822"/>
      <c r="F1281" s="822"/>
      <c r="G1281" s="823"/>
    </row>
    <row r="1282" spans="1:7">
      <c r="A1282" s="807" t="s">
        <v>1633</v>
      </c>
      <c r="B1282" s="807"/>
      <c r="C1282" s="807"/>
      <c r="D1282" s="816" t="s">
        <v>892</v>
      </c>
      <c r="E1282" s="817"/>
      <c r="F1282" s="790"/>
      <c r="G1282" s="790"/>
    </row>
    <row r="1283" spans="1:7">
      <c r="A1283" s="785" t="s">
        <v>1613</v>
      </c>
      <c r="B1283" s="786"/>
      <c r="C1283" s="786"/>
      <c r="D1283" s="786"/>
      <c r="E1283" s="786"/>
      <c r="F1283" s="786"/>
      <c r="G1283" s="787"/>
    </row>
    <row r="1284" spans="1:7">
      <c r="A1284" s="791"/>
      <c r="B1284" s="792"/>
      <c r="C1284" s="792"/>
      <c r="D1284" s="792"/>
      <c r="E1284" s="792"/>
      <c r="F1284" s="792"/>
      <c r="G1284" s="793"/>
    </row>
    <row r="1285" spans="1:7">
      <c r="A1285" s="579" t="s">
        <v>851</v>
      </c>
      <c r="B1285" s="819" t="s">
        <v>166</v>
      </c>
      <c r="C1285" s="820"/>
      <c r="D1285" s="258" t="s">
        <v>486</v>
      </c>
      <c r="E1285" s="258" t="s">
        <v>557</v>
      </c>
      <c r="F1285" s="258" t="s">
        <v>558</v>
      </c>
      <c r="G1285" s="259" t="s">
        <v>559</v>
      </c>
    </row>
    <row r="1286" spans="1:7">
      <c r="A1286" s="569">
        <v>88245</v>
      </c>
      <c r="B1286" s="791" t="s">
        <v>1614</v>
      </c>
      <c r="C1286" s="792"/>
      <c r="D1286" s="260" t="s">
        <v>491</v>
      </c>
      <c r="E1286" s="336">
        <v>0.97899999999999998</v>
      </c>
      <c r="F1286" s="337">
        <v>17.68</v>
      </c>
      <c r="G1286" s="337">
        <f>E1286*F1286</f>
        <v>17.309999999999999</v>
      </c>
    </row>
    <row r="1287" spans="1:7">
      <c r="A1287" s="569">
        <v>88309</v>
      </c>
      <c r="B1287" s="791" t="s">
        <v>1615</v>
      </c>
      <c r="C1287" s="792"/>
      <c r="D1287" s="260" t="s">
        <v>491</v>
      </c>
      <c r="E1287" s="336">
        <v>11.638999999999999</v>
      </c>
      <c r="F1287" s="337">
        <v>17.760000000000002</v>
      </c>
      <c r="G1287" s="337">
        <f>E1287*F1287</f>
        <v>206.71</v>
      </c>
    </row>
    <row r="1288" spans="1:7">
      <c r="A1288" s="569">
        <v>88313</v>
      </c>
      <c r="B1288" s="791" t="s">
        <v>1616</v>
      </c>
      <c r="C1288" s="792"/>
      <c r="D1288" s="260" t="s">
        <v>491</v>
      </c>
      <c r="E1288" s="336">
        <v>22.552</v>
      </c>
      <c r="F1288" s="337">
        <v>13.01</v>
      </c>
      <c r="G1288" s="337">
        <f>E1288*F1288</f>
        <v>293.39999999999998</v>
      </c>
    </row>
    <row r="1289" spans="1:7">
      <c r="A1289" s="569">
        <v>88316</v>
      </c>
      <c r="B1289" s="791" t="s">
        <v>1617</v>
      </c>
      <c r="C1289" s="792"/>
      <c r="D1289" s="260" t="s">
        <v>491</v>
      </c>
      <c r="E1289" s="336">
        <v>16.434999999999999</v>
      </c>
      <c r="F1289" s="337">
        <v>14.37</v>
      </c>
      <c r="G1289" s="337">
        <f>E1289*F1289</f>
        <v>236.17</v>
      </c>
    </row>
    <row r="1290" spans="1:7">
      <c r="A1290" s="779" t="s">
        <v>560</v>
      </c>
      <c r="B1290" s="780"/>
      <c r="C1290" s="780"/>
      <c r="D1290" s="780"/>
      <c r="E1290" s="780"/>
      <c r="F1290" s="781"/>
      <c r="G1290" s="261">
        <f>SUM(G1286:G1289)</f>
        <v>753.59</v>
      </c>
    </row>
    <row r="1291" spans="1:7">
      <c r="A1291" s="821"/>
      <c r="B1291" s="822"/>
      <c r="C1291" s="822"/>
      <c r="D1291" s="822"/>
      <c r="E1291" s="822"/>
      <c r="F1291" s="822"/>
      <c r="G1291" s="823"/>
    </row>
    <row r="1292" spans="1:7">
      <c r="A1292" s="579" t="s">
        <v>851</v>
      </c>
      <c r="B1292" s="819" t="s">
        <v>569</v>
      </c>
      <c r="C1292" s="820"/>
      <c r="D1292" s="258" t="s">
        <v>486</v>
      </c>
      <c r="E1292" s="258" t="s">
        <v>557</v>
      </c>
      <c r="F1292" s="258" t="s">
        <v>558</v>
      </c>
      <c r="G1292" s="259" t="s">
        <v>559</v>
      </c>
    </row>
    <row r="1293" spans="1:7">
      <c r="A1293" s="569">
        <v>88830</v>
      </c>
      <c r="B1293" s="791" t="s">
        <v>1618</v>
      </c>
      <c r="C1293" s="792"/>
      <c r="D1293" s="260" t="s">
        <v>900</v>
      </c>
      <c r="E1293" s="336">
        <v>0.14399999999999999</v>
      </c>
      <c r="F1293" s="337">
        <v>1.54</v>
      </c>
      <c r="G1293" s="337">
        <f>E1293*F1293</f>
        <v>0.22</v>
      </c>
    </row>
    <row r="1294" spans="1:7">
      <c r="A1294" s="779" t="s">
        <v>560</v>
      </c>
      <c r="B1294" s="780"/>
      <c r="C1294" s="780"/>
      <c r="D1294" s="780"/>
      <c r="E1294" s="780"/>
      <c r="F1294" s="781"/>
      <c r="G1294" s="261">
        <f>SUM(G1293:G1293)</f>
        <v>0.22</v>
      </c>
    </row>
    <row r="1295" spans="1:7">
      <c r="A1295" s="821"/>
      <c r="B1295" s="822"/>
      <c r="C1295" s="822"/>
      <c r="D1295" s="822"/>
      <c r="E1295" s="822"/>
      <c r="F1295" s="822"/>
      <c r="G1295" s="823"/>
    </row>
    <row r="1296" spans="1:7">
      <c r="A1296" s="579" t="s">
        <v>851</v>
      </c>
      <c r="B1296" s="819" t="s">
        <v>561</v>
      </c>
      <c r="C1296" s="820"/>
      <c r="D1296" s="258" t="s">
        <v>486</v>
      </c>
      <c r="E1296" s="258" t="s">
        <v>557</v>
      </c>
      <c r="F1296" s="258" t="s">
        <v>558</v>
      </c>
      <c r="G1296" s="259" t="s">
        <v>559</v>
      </c>
    </row>
    <row r="1297" spans="1:7">
      <c r="A1297" s="569">
        <v>33</v>
      </c>
      <c r="B1297" s="791" t="s">
        <v>1619</v>
      </c>
      <c r="C1297" s="792"/>
      <c r="D1297" s="260" t="s">
        <v>490</v>
      </c>
      <c r="E1297" s="336">
        <v>14.074</v>
      </c>
      <c r="F1297" s="337">
        <v>5.37</v>
      </c>
      <c r="G1297" s="337">
        <f t="shared" ref="G1297:G1304" si="67">E1297*F1297</f>
        <v>75.58</v>
      </c>
    </row>
    <row r="1298" spans="1:7" ht="12.75">
      <c r="A1298" s="569">
        <v>337</v>
      </c>
      <c r="B1298" s="791" t="s">
        <v>1620</v>
      </c>
      <c r="C1298" s="792"/>
      <c r="D1298" s="260" t="s">
        <v>490</v>
      </c>
      <c r="E1298" s="336">
        <v>0.245</v>
      </c>
      <c r="F1298" s="611">
        <v>8.6199999999999992</v>
      </c>
      <c r="G1298" s="337">
        <f t="shared" si="67"/>
        <v>2.11</v>
      </c>
    </row>
    <row r="1299" spans="1:7">
      <c r="A1299" s="569">
        <v>370</v>
      </c>
      <c r="B1299" s="791" t="s">
        <v>1621</v>
      </c>
      <c r="C1299" s="792"/>
      <c r="D1299" s="260" t="s">
        <v>496</v>
      </c>
      <c r="E1299" s="336">
        <v>0.25900000000000001</v>
      </c>
      <c r="F1299" s="337">
        <v>56.25</v>
      </c>
      <c r="G1299" s="337">
        <f t="shared" si="67"/>
        <v>14.57</v>
      </c>
    </row>
    <row r="1300" spans="1:7">
      <c r="A1300" s="569">
        <v>1106</v>
      </c>
      <c r="B1300" s="791" t="s">
        <v>1622</v>
      </c>
      <c r="C1300" s="792"/>
      <c r="D1300" s="260" t="s">
        <v>490</v>
      </c>
      <c r="E1300" s="336">
        <v>11.948</v>
      </c>
      <c r="F1300" s="337">
        <v>0.56000000000000005</v>
      </c>
      <c r="G1300" s="337">
        <f t="shared" si="67"/>
        <v>6.69</v>
      </c>
    </row>
    <row r="1301" spans="1:7">
      <c r="A1301" s="569">
        <v>1379</v>
      </c>
      <c r="B1301" s="791" t="s">
        <v>1623</v>
      </c>
      <c r="C1301" s="792"/>
      <c r="D1301" s="260" t="s">
        <v>490</v>
      </c>
      <c r="E1301" s="336">
        <v>70.858999999999995</v>
      </c>
      <c r="F1301" s="337">
        <v>0.49</v>
      </c>
      <c r="G1301" s="337">
        <f t="shared" si="67"/>
        <v>34.72</v>
      </c>
    </row>
    <row r="1302" spans="1:7">
      <c r="A1302" s="569">
        <v>4718</v>
      </c>
      <c r="B1302" s="791" t="s">
        <v>1624</v>
      </c>
      <c r="C1302" s="792"/>
      <c r="D1302" s="260" t="s">
        <v>496</v>
      </c>
      <c r="E1302" s="336">
        <v>0.35199999999999998</v>
      </c>
      <c r="F1302" s="337">
        <v>63.77</v>
      </c>
      <c r="G1302" s="337">
        <f t="shared" si="67"/>
        <v>22.45</v>
      </c>
    </row>
    <row r="1303" spans="1:7">
      <c r="A1303" s="569">
        <v>4721</v>
      </c>
      <c r="B1303" s="791" t="s">
        <v>1625</v>
      </c>
      <c r="C1303" s="792"/>
      <c r="D1303" s="260" t="s">
        <v>496</v>
      </c>
      <c r="E1303" s="336">
        <v>4.2000000000000003E-2</v>
      </c>
      <c r="F1303" s="337">
        <v>63.77</v>
      </c>
      <c r="G1303" s="337">
        <f t="shared" si="67"/>
        <v>2.68</v>
      </c>
    </row>
    <row r="1304" spans="1:7">
      <c r="A1304" s="569">
        <v>7258</v>
      </c>
      <c r="B1304" s="791" t="s">
        <v>1626</v>
      </c>
      <c r="C1304" s="792"/>
      <c r="D1304" s="260" t="s">
        <v>486</v>
      </c>
      <c r="E1304" s="336">
        <v>1443</v>
      </c>
      <c r="F1304" s="337">
        <v>0.33</v>
      </c>
      <c r="G1304" s="337">
        <f t="shared" si="67"/>
        <v>476.19</v>
      </c>
    </row>
    <row r="1305" spans="1:7">
      <c r="A1305" s="779" t="s">
        <v>563</v>
      </c>
      <c r="B1305" s="780"/>
      <c r="C1305" s="780"/>
      <c r="D1305" s="780"/>
      <c r="E1305" s="780"/>
      <c r="F1305" s="781"/>
      <c r="G1305" s="261">
        <f>SUM(G1297:G1304)</f>
        <v>634.99</v>
      </c>
    </row>
    <row r="1306" spans="1:7">
      <c r="A1306" s="791"/>
      <c r="B1306" s="792"/>
      <c r="C1306" s="792"/>
      <c r="D1306" s="792"/>
      <c r="E1306" s="792"/>
      <c r="F1306" s="792"/>
      <c r="G1306" s="793"/>
    </row>
    <row r="1307" spans="1:7">
      <c r="A1307" s="782" t="s">
        <v>564</v>
      </c>
      <c r="B1307" s="783"/>
      <c r="C1307" s="783"/>
      <c r="D1307" s="783"/>
      <c r="E1307" s="783"/>
      <c r="F1307" s="784"/>
      <c r="G1307" s="347">
        <f>G1290+G1305+G1294</f>
        <v>1388.8</v>
      </c>
    </row>
    <row r="1308" spans="1:7">
      <c r="A1308" s="821"/>
      <c r="B1308" s="822"/>
      <c r="C1308" s="822"/>
      <c r="D1308" s="822"/>
      <c r="E1308" s="822"/>
      <c r="F1308" s="822"/>
      <c r="G1308" s="823"/>
    </row>
    <row r="1309" spans="1:7">
      <c r="A1309" s="807" t="s">
        <v>1634</v>
      </c>
      <c r="B1309" s="807"/>
      <c r="C1309" s="807"/>
      <c r="D1309" s="816" t="s">
        <v>892</v>
      </c>
      <c r="E1309" s="817"/>
      <c r="F1309" s="790"/>
      <c r="G1309" s="790"/>
    </row>
    <row r="1310" spans="1:7">
      <c r="A1310" s="785" t="s">
        <v>1497</v>
      </c>
      <c r="B1310" s="786"/>
      <c r="C1310" s="786"/>
      <c r="D1310" s="786"/>
      <c r="E1310" s="786"/>
      <c r="F1310" s="786"/>
      <c r="G1310" s="787"/>
    </row>
    <row r="1311" spans="1:7">
      <c r="A1311" s="791"/>
      <c r="B1311" s="792"/>
      <c r="C1311" s="792"/>
      <c r="D1311" s="792"/>
      <c r="E1311" s="792"/>
      <c r="F1311" s="792"/>
      <c r="G1311" s="793"/>
    </row>
    <row r="1312" spans="1:7">
      <c r="A1312" s="579" t="s">
        <v>851</v>
      </c>
      <c r="B1312" s="819" t="s">
        <v>166</v>
      </c>
      <c r="C1312" s="820"/>
      <c r="D1312" s="258" t="s">
        <v>486</v>
      </c>
      <c r="E1312" s="258" t="s">
        <v>557</v>
      </c>
      <c r="F1312" s="258" t="s">
        <v>558</v>
      </c>
      <c r="G1312" s="259" t="s">
        <v>559</v>
      </c>
    </row>
    <row r="1313" spans="1:7">
      <c r="A1313" s="569">
        <v>88267</v>
      </c>
      <c r="B1313" s="791" t="s">
        <v>877</v>
      </c>
      <c r="C1313" s="792"/>
      <c r="D1313" s="260" t="s">
        <v>491</v>
      </c>
      <c r="E1313" s="336">
        <v>0.38</v>
      </c>
      <c r="F1313" s="337">
        <v>17.79</v>
      </c>
      <c r="G1313" s="337">
        <f>E1313*F1313</f>
        <v>6.76</v>
      </c>
    </row>
    <row r="1314" spans="1:7">
      <c r="A1314" s="569">
        <v>88248</v>
      </c>
      <c r="B1314" s="791" t="s">
        <v>1409</v>
      </c>
      <c r="C1314" s="792"/>
      <c r="D1314" s="260" t="s">
        <v>491</v>
      </c>
      <c r="E1314" s="336">
        <v>0.38</v>
      </c>
      <c r="F1314" s="337">
        <v>13.87</v>
      </c>
      <c r="G1314" s="337">
        <f>E1314*F1314</f>
        <v>5.27</v>
      </c>
    </row>
    <row r="1315" spans="1:7">
      <c r="A1315" s="779" t="s">
        <v>560</v>
      </c>
      <c r="B1315" s="780"/>
      <c r="C1315" s="780"/>
      <c r="D1315" s="780"/>
      <c r="E1315" s="780"/>
      <c r="F1315" s="781"/>
      <c r="G1315" s="261">
        <f>SUM(G1313:G1314)</f>
        <v>12.03</v>
      </c>
    </row>
    <row r="1316" spans="1:7">
      <c r="A1316" s="821"/>
      <c r="B1316" s="822"/>
      <c r="C1316" s="822"/>
      <c r="D1316" s="822"/>
      <c r="E1316" s="822"/>
      <c r="F1316" s="822"/>
      <c r="G1316" s="823"/>
    </row>
    <row r="1317" spans="1:7">
      <c r="A1317" s="579" t="s">
        <v>851</v>
      </c>
      <c r="B1317" s="819" t="s">
        <v>561</v>
      </c>
      <c r="C1317" s="820"/>
      <c r="D1317" s="258" t="s">
        <v>486</v>
      </c>
      <c r="E1317" s="258" t="s">
        <v>557</v>
      </c>
      <c r="F1317" s="258" t="s">
        <v>558</v>
      </c>
      <c r="G1317" s="259" t="s">
        <v>559</v>
      </c>
    </row>
    <row r="1318" spans="1:7">
      <c r="A1318" s="569">
        <v>122</v>
      </c>
      <c r="B1318" s="791" t="s">
        <v>1609</v>
      </c>
      <c r="C1318" s="792"/>
      <c r="D1318" s="260" t="s">
        <v>486</v>
      </c>
      <c r="E1318" s="336">
        <v>1.4800000000000001E-2</v>
      </c>
      <c r="F1318" s="337">
        <v>79.94</v>
      </c>
      <c r="G1318" s="337">
        <f t="shared" ref="G1318:G1323" si="68">E1318*F1318</f>
        <v>1.18</v>
      </c>
    </row>
    <row r="1319" spans="1:7">
      <c r="A1319" s="569">
        <v>297</v>
      </c>
      <c r="B1319" s="791" t="s">
        <v>1627</v>
      </c>
      <c r="C1319" s="792"/>
      <c r="D1319" s="260" t="s">
        <v>486</v>
      </c>
      <c r="E1319" s="336">
        <v>1</v>
      </c>
      <c r="F1319" s="337">
        <v>2.63</v>
      </c>
      <c r="G1319" s="337">
        <f t="shared" si="68"/>
        <v>2.63</v>
      </c>
    </row>
    <row r="1320" spans="1:7">
      <c r="A1320" s="569">
        <v>11712</v>
      </c>
      <c r="B1320" s="791" t="s">
        <v>1628</v>
      </c>
      <c r="C1320" s="792"/>
      <c r="D1320" s="260" t="s">
        <v>486</v>
      </c>
      <c r="E1320" s="336">
        <v>1</v>
      </c>
      <c r="F1320" s="337">
        <v>26.99</v>
      </c>
      <c r="G1320" s="337">
        <f t="shared" si="68"/>
        <v>26.99</v>
      </c>
    </row>
    <row r="1321" spans="1:7">
      <c r="A1321" s="569">
        <v>20078</v>
      </c>
      <c r="B1321" s="791" t="s">
        <v>1629</v>
      </c>
      <c r="C1321" s="792"/>
      <c r="D1321" s="260" t="s">
        <v>486</v>
      </c>
      <c r="E1321" s="336">
        <v>0.03</v>
      </c>
      <c r="F1321" s="337">
        <v>29.27</v>
      </c>
      <c r="G1321" s="337">
        <f t="shared" si="68"/>
        <v>0.88</v>
      </c>
    </row>
    <row r="1322" spans="1:7">
      <c r="A1322" s="569">
        <v>20083</v>
      </c>
      <c r="B1322" s="791" t="s">
        <v>1611</v>
      </c>
      <c r="C1322" s="792"/>
      <c r="D1322" s="260" t="s">
        <v>486</v>
      </c>
      <c r="E1322" s="336">
        <v>2.2499999999999999E-2</v>
      </c>
      <c r="F1322" s="337">
        <v>69.42</v>
      </c>
      <c r="G1322" s="337">
        <f t="shared" si="68"/>
        <v>1.56</v>
      </c>
    </row>
    <row r="1323" spans="1:7">
      <c r="A1323" s="569">
        <v>38383</v>
      </c>
      <c r="B1323" s="791" t="s">
        <v>1612</v>
      </c>
      <c r="C1323" s="792"/>
      <c r="D1323" s="260" t="s">
        <v>486</v>
      </c>
      <c r="E1323" s="336">
        <v>5.7000000000000002E-2</v>
      </c>
      <c r="F1323" s="337">
        <v>1.86</v>
      </c>
      <c r="G1323" s="337">
        <f t="shared" si="68"/>
        <v>0.11</v>
      </c>
    </row>
    <row r="1324" spans="1:7">
      <c r="A1324" s="779" t="s">
        <v>563</v>
      </c>
      <c r="B1324" s="780"/>
      <c r="C1324" s="780"/>
      <c r="D1324" s="780"/>
      <c r="E1324" s="780"/>
      <c r="F1324" s="781"/>
      <c r="G1324" s="261">
        <f>SUM(G1318:G1323)</f>
        <v>33.35</v>
      </c>
    </row>
    <row r="1325" spans="1:7">
      <c r="A1325" s="791"/>
      <c r="B1325" s="792"/>
      <c r="C1325" s="792"/>
      <c r="D1325" s="792"/>
      <c r="E1325" s="792"/>
      <c r="F1325" s="792"/>
      <c r="G1325" s="793"/>
    </row>
    <row r="1326" spans="1:7">
      <c r="A1326" s="782" t="s">
        <v>564</v>
      </c>
      <c r="B1326" s="783"/>
      <c r="C1326" s="783"/>
      <c r="D1326" s="783"/>
      <c r="E1326" s="783"/>
      <c r="F1326" s="784"/>
      <c r="G1326" s="347">
        <f>G1315+G1324</f>
        <v>45.38</v>
      </c>
    </row>
    <row r="1327" spans="1:7">
      <c r="A1327" s="606"/>
      <c r="B1327" s="602"/>
      <c r="C1327" s="602"/>
      <c r="D1327" s="603"/>
      <c r="E1327" s="603"/>
      <c r="F1327" s="603"/>
      <c r="G1327" s="604"/>
    </row>
    <row r="1328" spans="1:7">
      <c r="A1328" s="807" t="s">
        <v>1635</v>
      </c>
      <c r="B1328" s="807"/>
      <c r="C1328" s="807"/>
      <c r="D1328" s="816" t="s">
        <v>1184</v>
      </c>
      <c r="E1328" s="817"/>
      <c r="F1328" s="790"/>
      <c r="G1328" s="790"/>
    </row>
    <row r="1329" spans="1:7">
      <c r="A1329" s="807" t="s">
        <v>1185</v>
      </c>
      <c r="B1329" s="807"/>
      <c r="C1329" s="807"/>
      <c r="D1329" s="807"/>
      <c r="E1329" s="808"/>
      <c r="F1329" s="807"/>
      <c r="G1329" s="807"/>
    </row>
    <row r="1330" spans="1:7">
      <c r="A1330" s="801"/>
      <c r="B1330" s="801"/>
      <c r="C1330" s="801"/>
      <c r="D1330" s="801"/>
      <c r="E1330" s="802"/>
      <c r="F1330" s="801"/>
      <c r="G1330" s="801"/>
    </row>
    <row r="1331" spans="1:7">
      <c r="A1331" s="579" t="s">
        <v>851</v>
      </c>
      <c r="B1331" s="819" t="s">
        <v>166</v>
      </c>
      <c r="C1331" s="820"/>
      <c r="D1331" s="258" t="s">
        <v>486</v>
      </c>
      <c r="E1331" s="258" t="s">
        <v>557</v>
      </c>
      <c r="F1331" s="258" t="s">
        <v>558</v>
      </c>
      <c r="G1331" s="259" t="s">
        <v>559</v>
      </c>
    </row>
    <row r="1332" spans="1:7">
      <c r="A1332" s="569">
        <v>88315</v>
      </c>
      <c r="B1332" s="791" t="s">
        <v>886</v>
      </c>
      <c r="C1332" s="792"/>
      <c r="D1332" s="260" t="s">
        <v>491</v>
      </c>
      <c r="E1332" s="336">
        <v>0.02</v>
      </c>
      <c r="F1332" s="337">
        <v>17.68</v>
      </c>
      <c r="G1332" s="337">
        <f>E1332*F1332</f>
        <v>0.35</v>
      </c>
    </row>
    <row r="1333" spans="1:7">
      <c r="A1333" s="569">
        <v>88251</v>
      </c>
      <c r="B1333" s="791" t="s">
        <v>1181</v>
      </c>
      <c r="C1333" s="792"/>
      <c r="D1333" s="260" t="s">
        <v>491</v>
      </c>
      <c r="E1333" s="336">
        <v>0.02</v>
      </c>
      <c r="F1333" s="337">
        <v>14.43</v>
      </c>
      <c r="G1333" s="337">
        <f t="shared" ref="G1333:G1337" si="69">E1333*F1333</f>
        <v>0.28999999999999998</v>
      </c>
    </row>
    <row r="1334" spans="1:7">
      <c r="A1334" s="569">
        <v>88310</v>
      </c>
      <c r="B1334" s="791" t="s">
        <v>1186</v>
      </c>
      <c r="C1334" s="792"/>
      <c r="D1334" s="260" t="s">
        <v>491</v>
      </c>
      <c r="E1334" s="336">
        <v>3.0000000000000001E-3</v>
      </c>
      <c r="F1334" s="337">
        <v>18.88</v>
      </c>
      <c r="G1334" s="337">
        <f t="shared" si="69"/>
        <v>0.06</v>
      </c>
    </row>
    <row r="1335" spans="1:7">
      <c r="A1335" s="569">
        <v>88316</v>
      </c>
      <c r="B1335" s="791" t="s">
        <v>863</v>
      </c>
      <c r="C1335" s="792"/>
      <c r="D1335" s="260" t="s">
        <v>491</v>
      </c>
      <c r="E1335" s="336">
        <v>3.0000000000000001E-3</v>
      </c>
      <c r="F1335" s="337">
        <v>14.37</v>
      </c>
      <c r="G1335" s="337">
        <f t="shared" si="69"/>
        <v>0.04</v>
      </c>
    </row>
    <row r="1336" spans="1:7">
      <c r="A1336" s="569">
        <v>88240</v>
      </c>
      <c r="B1336" s="791" t="s">
        <v>1187</v>
      </c>
      <c r="C1336" s="792"/>
      <c r="D1336" s="260" t="s">
        <v>491</v>
      </c>
      <c r="E1336" s="336">
        <v>0.04</v>
      </c>
      <c r="F1336" s="337">
        <v>10.65</v>
      </c>
      <c r="G1336" s="337">
        <f t="shared" si="69"/>
        <v>0.43</v>
      </c>
    </row>
    <row r="1337" spans="1:7">
      <c r="A1337" s="383">
        <v>88317</v>
      </c>
      <c r="B1337" s="791" t="s">
        <v>1188</v>
      </c>
      <c r="C1337" s="792"/>
      <c r="D1337" s="260" t="s">
        <v>491</v>
      </c>
      <c r="E1337" s="336">
        <v>0.04</v>
      </c>
      <c r="F1337" s="337">
        <v>17.98</v>
      </c>
      <c r="G1337" s="337">
        <f t="shared" si="69"/>
        <v>0.72</v>
      </c>
    </row>
    <row r="1338" spans="1:7">
      <c r="A1338" s="796" t="s">
        <v>560</v>
      </c>
      <c r="B1338" s="796"/>
      <c r="C1338" s="796"/>
      <c r="D1338" s="796"/>
      <c r="E1338" s="797"/>
      <c r="F1338" s="796"/>
      <c r="G1338" s="261">
        <f>SUM(G1332:G1337)</f>
        <v>1.89</v>
      </c>
    </row>
    <row r="1339" spans="1:7">
      <c r="A1339" s="801"/>
      <c r="B1339" s="801"/>
      <c r="C1339" s="801"/>
      <c r="D1339" s="801"/>
      <c r="E1339" s="802"/>
      <c r="F1339" s="801"/>
      <c r="G1339" s="801"/>
    </row>
    <row r="1340" spans="1:7">
      <c r="A1340" s="579" t="s">
        <v>851</v>
      </c>
      <c r="B1340" s="819" t="s">
        <v>561</v>
      </c>
      <c r="C1340" s="820"/>
      <c r="D1340" s="258" t="s">
        <v>486</v>
      </c>
      <c r="E1340" s="258" t="s">
        <v>562</v>
      </c>
      <c r="F1340" s="258" t="s">
        <v>558</v>
      </c>
      <c r="G1340" s="259" t="s">
        <v>559</v>
      </c>
    </row>
    <row r="1341" spans="1:7">
      <c r="A1341" s="569">
        <v>40598</v>
      </c>
      <c r="B1341" s="791" t="s">
        <v>1189</v>
      </c>
      <c r="C1341" s="792"/>
      <c r="D1341" s="260" t="s">
        <v>490</v>
      </c>
      <c r="E1341" s="336">
        <v>0.52500000000000002</v>
      </c>
      <c r="F1341" s="337">
        <v>5.66</v>
      </c>
      <c r="G1341" s="337">
        <f>E1341*F1341</f>
        <v>2.97</v>
      </c>
    </row>
    <row r="1342" spans="1:7">
      <c r="A1342" s="569">
        <v>549</v>
      </c>
      <c r="B1342" s="791" t="s">
        <v>1190</v>
      </c>
      <c r="C1342" s="792"/>
      <c r="D1342" s="260" t="s">
        <v>492</v>
      </c>
      <c r="E1342" s="336">
        <v>0.1037</v>
      </c>
      <c r="F1342" s="337">
        <v>30.1</v>
      </c>
      <c r="G1342" s="337">
        <f t="shared" ref="G1342:G1345" si="70">E1342*F1342</f>
        <v>3.12</v>
      </c>
    </row>
    <row r="1343" spans="1:7">
      <c r="A1343" s="569">
        <v>7307</v>
      </c>
      <c r="B1343" s="791" t="s">
        <v>1191</v>
      </c>
      <c r="C1343" s="792"/>
      <c r="D1343" s="260" t="s">
        <v>184</v>
      </c>
      <c r="E1343" s="336">
        <v>2.5000000000000001E-3</v>
      </c>
      <c r="F1343" s="337">
        <v>24.03</v>
      </c>
      <c r="G1343" s="337">
        <f t="shared" si="70"/>
        <v>0.06</v>
      </c>
    </row>
    <row r="1344" spans="1:7">
      <c r="A1344" s="569">
        <v>10997</v>
      </c>
      <c r="B1344" s="791" t="s">
        <v>1192</v>
      </c>
      <c r="C1344" s="792"/>
      <c r="D1344" s="260" t="s">
        <v>490</v>
      </c>
      <c r="E1344" s="336">
        <v>1.2999999999999999E-2</v>
      </c>
      <c r="F1344" s="337">
        <v>13.77</v>
      </c>
      <c r="G1344" s="337">
        <f t="shared" si="70"/>
        <v>0.18</v>
      </c>
    </row>
    <row r="1345" spans="1:7">
      <c r="A1345" s="569">
        <v>5318</v>
      </c>
      <c r="B1345" s="791" t="s">
        <v>1193</v>
      </c>
      <c r="C1345" s="792"/>
      <c r="D1345" s="260" t="s">
        <v>184</v>
      </c>
      <c r="E1345" s="336">
        <v>2.9999999999999997E-4</v>
      </c>
      <c r="F1345" s="337">
        <v>11.95</v>
      </c>
      <c r="G1345" s="337">
        <f t="shared" si="70"/>
        <v>0</v>
      </c>
    </row>
    <row r="1346" spans="1:7">
      <c r="A1346" s="796" t="s">
        <v>563</v>
      </c>
      <c r="B1346" s="796"/>
      <c r="C1346" s="796"/>
      <c r="D1346" s="796"/>
      <c r="E1346" s="797"/>
      <c r="F1346" s="796"/>
      <c r="G1346" s="261">
        <f>SUM(G1341:G1345)</f>
        <v>6.33</v>
      </c>
    </row>
    <row r="1347" spans="1:7">
      <c r="A1347" s="801"/>
      <c r="B1347" s="801"/>
      <c r="C1347" s="801"/>
      <c r="D1347" s="801"/>
      <c r="E1347" s="802"/>
      <c r="F1347" s="801"/>
      <c r="G1347" s="801"/>
    </row>
    <row r="1348" spans="1:7">
      <c r="A1348" s="803" t="s">
        <v>564</v>
      </c>
      <c r="B1348" s="803"/>
      <c r="C1348" s="803"/>
      <c r="D1348" s="803"/>
      <c r="E1348" s="804"/>
      <c r="F1348" s="803"/>
      <c r="G1348" s="347">
        <f>G1338+G1346</f>
        <v>8.2200000000000006</v>
      </c>
    </row>
    <row r="1349" spans="1:7">
      <c r="A1349" s="606"/>
      <c r="B1349" s="602"/>
      <c r="C1349" s="602"/>
      <c r="D1349" s="603"/>
      <c r="E1349" s="603"/>
      <c r="F1349" s="603"/>
      <c r="G1349" s="604"/>
    </row>
    <row r="1350" spans="1:7">
      <c r="A1350" s="807" t="s">
        <v>2515</v>
      </c>
      <c r="B1350" s="807"/>
      <c r="C1350" s="807"/>
      <c r="D1350" s="816" t="s">
        <v>1204</v>
      </c>
      <c r="E1350" s="817"/>
      <c r="F1350" s="790"/>
      <c r="G1350" s="790"/>
    </row>
    <row r="1351" spans="1:7">
      <c r="A1351" s="807" t="s">
        <v>2514</v>
      </c>
      <c r="B1351" s="807"/>
      <c r="C1351" s="807"/>
      <c r="D1351" s="807"/>
      <c r="E1351" s="808"/>
      <c r="F1351" s="807"/>
      <c r="G1351" s="807"/>
    </row>
    <row r="1352" spans="1:7">
      <c r="A1352" s="801"/>
      <c r="B1352" s="801"/>
      <c r="C1352" s="801"/>
      <c r="D1352" s="801"/>
      <c r="E1352" s="802"/>
      <c r="F1352" s="801"/>
      <c r="G1352" s="801"/>
    </row>
    <row r="1353" spans="1:7">
      <c r="A1353" s="396" t="s">
        <v>851</v>
      </c>
      <c r="B1353" s="579" t="s">
        <v>166</v>
      </c>
      <c r="C1353" s="397"/>
      <c r="D1353" s="258" t="s">
        <v>486</v>
      </c>
      <c r="E1353" s="258" t="s">
        <v>557</v>
      </c>
      <c r="F1353" s="258" t="s">
        <v>558</v>
      </c>
      <c r="G1353" s="259" t="s">
        <v>559</v>
      </c>
    </row>
    <row r="1354" spans="1:7">
      <c r="A1354" s="545">
        <v>88264</v>
      </c>
      <c r="B1354" s="794" t="s">
        <v>1255</v>
      </c>
      <c r="C1354" s="794"/>
      <c r="D1354" s="260" t="s">
        <v>491</v>
      </c>
      <c r="E1354" s="336">
        <v>0.54100000000000004</v>
      </c>
      <c r="F1354" s="337">
        <v>20.91</v>
      </c>
      <c r="G1354" s="337">
        <f>E1354*F1354</f>
        <v>11.31</v>
      </c>
    </row>
    <row r="1355" spans="1:7">
      <c r="A1355" s="545">
        <v>88247</v>
      </c>
      <c r="B1355" s="794" t="s">
        <v>1282</v>
      </c>
      <c r="C1355" s="794"/>
      <c r="D1355" s="260" t="s">
        <v>491</v>
      </c>
      <c r="E1355" s="336">
        <v>0.54100000000000004</v>
      </c>
      <c r="F1355" s="337">
        <v>16.16</v>
      </c>
      <c r="G1355" s="337">
        <f>E1355*F1355</f>
        <v>8.74</v>
      </c>
    </row>
    <row r="1356" spans="1:7">
      <c r="A1356" s="779" t="s">
        <v>560</v>
      </c>
      <c r="B1356" s="780"/>
      <c r="C1356" s="780"/>
      <c r="D1356" s="780"/>
      <c r="E1356" s="780"/>
      <c r="F1356" s="781"/>
      <c r="G1356" s="261">
        <f>SUM(G1354:G1355)</f>
        <v>20.05</v>
      </c>
    </row>
    <row r="1357" spans="1:7">
      <c r="A1357" s="580"/>
      <c r="B1357" s="398"/>
      <c r="C1357" s="398"/>
      <c r="D1357" s="398"/>
      <c r="E1357" s="395"/>
      <c r="F1357" s="398"/>
      <c r="G1357" s="581"/>
    </row>
    <row r="1358" spans="1:7">
      <c r="A1358" s="579" t="s">
        <v>851</v>
      </c>
      <c r="B1358" s="399" t="s">
        <v>561</v>
      </c>
      <c r="C1358" s="397"/>
      <c r="D1358" s="258" t="s">
        <v>486</v>
      </c>
      <c r="E1358" s="258" t="s">
        <v>562</v>
      </c>
      <c r="F1358" s="258" t="s">
        <v>558</v>
      </c>
      <c r="G1358" s="259" t="s">
        <v>559</v>
      </c>
    </row>
    <row r="1359" spans="1:7">
      <c r="A1359" s="557">
        <v>1575</v>
      </c>
      <c r="B1359" s="795" t="s">
        <v>2513</v>
      </c>
      <c r="C1359" s="794"/>
      <c r="D1359" s="547" t="s">
        <v>492</v>
      </c>
      <c r="E1359" s="336">
        <v>1</v>
      </c>
      <c r="F1359" s="337">
        <v>0.66</v>
      </c>
      <c r="G1359" s="337">
        <f>E1359*F1359</f>
        <v>0.66</v>
      </c>
    </row>
    <row r="1360" spans="1:7">
      <c r="A1360" s="557">
        <v>2391</v>
      </c>
      <c r="B1360" s="795" t="s">
        <v>2512</v>
      </c>
      <c r="C1360" s="794"/>
      <c r="D1360" s="546" t="s">
        <v>492</v>
      </c>
      <c r="E1360" s="336">
        <v>1</v>
      </c>
      <c r="F1360" s="337">
        <v>7.91</v>
      </c>
      <c r="G1360" s="337">
        <f>E1360*F1360</f>
        <v>7.91</v>
      </c>
    </row>
    <row r="1361" spans="1:7">
      <c r="A1361" s="796" t="s">
        <v>563</v>
      </c>
      <c r="B1361" s="796"/>
      <c r="C1361" s="796"/>
      <c r="D1361" s="796"/>
      <c r="E1361" s="797"/>
      <c r="F1361" s="796"/>
      <c r="G1361" s="261">
        <f>SUM(G1359:G1360)</f>
        <v>8.57</v>
      </c>
    </row>
    <row r="1362" spans="1:7">
      <c r="A1362" s="801"/>
      <c r="B1362" s="801"/>
      <c r="C1362" s="801"/>
      <c r="D1362" s="801"/>
      <c r="E1362" s="802"/>
      <c r="F1362" s="801"/>
      <c r="G1362" s="801"/>
    </row>
    <row r="1363" spans="1:7">
      <c r="A1363" s="803" t="s">
        <v>564</v>
      </c>
      <c r="B1363" s="803"/>
      <c r="C1363" s="803"/>
      <c r="D1363" s="803"/>
      <c r="E1363" s="804"/>
      <c r="F1363" s="803"/>
      <c r="G1363" s="347">
        <f>SUM(G1361,G1356)</f>
        <v>28.62</v>
      </c>
    </row>
    <row r="1364" spans="1:7">
      <c r="A1364" s="601"/>
      <c r="B1364" s="602"/>
      <c r="C1364" s="602"/>
      <c r="D1364" s="603"/>
      <c r="E1364" s="603"/>
      <c r="F1364" s="603"/>
      <c r="G1364" s="604"/>
    </row>
    <row r="1365" spans="1:7">
      <c r="A1365" s="807" t="s">
        <v>1958</v>
      </c>
      <c r="B1365" s="807"/>
      <c r="C1365" s="807"/>
      <c r="D1365" s="816" t="s">
        <v>556</v>
      </c>
      <c r="E1365" s="817"/>
      <c r="F1365" s="790"/>
      <c r="G1365" s="790"/>
    </row>
    <row r="1366" spans="1:7">
      <c r="A1366" s="807" t="s">
        <v>1951</v>
      </c>
      <c r="B1366" s="807" t="s">
        <v>1097</v>
      </c>
      <c r="C1366" s="807"/>
      <c r="D1366" s="807" t="s">
        <v>486</v>
      </c>
      <c r="E1366" s="808"/>
      <c r="F1366" s="807"/>
      <c r="G1366" s="807">
        <v>29.09</v>
      </c>
    </row>
    <row r="1367" spans="1:7">
      <c r="A1367" s="846"/>
      <c r="B1367" s="846"/>
      <c r="C1367" s="846"/>
      <c r="D1367" s="846"/>
      <c r="E1367" s="846"/>
      <c r="F1367" s="846"/>
      <c r="G1367" s="846"/>
    </row>
    <row r="1368" spans="1:7">
      <c r="A1368" s="578" t="s">
        <v>851</v>
      </c>
      <c r="B1368" s="824" t="s">
        <v>166</v>
      </c>
      <c r="C1368" s="824"/>
      <c r="D1368" s="258" t="s">
        <v>486</v>
      </c>
      <c r="E1368" s="258" t="s">
        <v>557</v>
      </c>
      <c r="F1368" s="258" t="s">
        <v>558</v>
      </c>
      <c r="G1368" s="259" t="s">
        <v>559</v>
      </c>
    </row>
    <row r="1369" spans="1:7">
      <c r="A1369" s="575">
        <v>88316</v>
      </c>
      <c r="B1369" s="825" t="s">
        <v>863</v>
      </c>
      <c r="C1369" s="825"/>
      <c r="D1369" s="260" t="s">
        <v>491</v>
      </c>
      <c r="E1369" s="336">
        <v>3.0000000000000001E-3</v>
      </c>
      <c r="F1369" s="337">
        <v>14.37</v>
      </c>
      <c r="G1369" s="337">
        <f>F1369*E1369</f>
        <v>0.04</v>
      </c>
    </row>
    <row r="1370" spans="1:7">
      <c r="A1370" s="796" t="s">
        <v>560</v>
      </c>
      <c r="B1370" s="796"/>
      <c r="C1370" s="796"/>
      <c r="D1370" s="796"/>
      <c r="E1370" s="797"/>
      <c r="F1370" s="796"/>
      <c r="G1370" s="261">
        <f>SUM(G1369:G1369)</f>
        <v>0.04</v>
      </c>
    </row>
    <row r="1371" spans="1:7">
      <c r="A1371" s="801"/>
      <c r="B1371" s="801"/>
      <c r="C1371" s="801"/>
      <c r="D1371" s="801"/>
      <c r="E1371" s="802"/>
      <c r="F1371" s="801"/>
      <c r="G1371" s="801"/>
    </row>
    <row r="1372" spans="1:7">
      <c r="A1372" s="574" t="s">
        <v>851</v>
      </c>
      <c r="B1372" s="824" t="s">
        <v>569</v>
      </c>
      <c r="C1372" s="824"/>
      <c r="D1372" s="582" t="s">
        <v>486</v>
      </c>
      <c r="E1372" s="258" t="s">
        <v>557</v>
      </c>
      <c r="F1372" s="582" t="s">
        <v>558</v>
      </c>
      <c r="G1372" s="259" t="s">
        <v>559</v>
      </c>
    </row>
    <row r="1373" spans="1:7">
      <c r="A1373" s="575">
        <v>5932</v>
      </c>
      <c r="B1373" s="801" t="s">
        <v>1952</v>
      </c>
      <c r="C1373" s="801"/>
      <c r="D1373" s="353" t="s">
        <v>900</v>
      </c>
      <c r="E1373" s="336">
        <v>3.0000000000000001E-3</v>
      </c>
      <c r="F1373" s="337">
        <v>132.28</v>
      </c>
      <c r="G1373" s="337">
        <f>F1373*E1373</f>
        <v>0.4</v>
      </c>
    </row>
    <row r="1374" spans="1:7">
      <c r="A1374" s="796" t="s">
        <v>570</v>
      </c>
      <c r="B1374" s="796"/>
      <c r="C1374" s="796"/>
      <c r="D1374" s="796"/>
      <c r="E1374" s="797"/>
      <c r="F1374" s="796"/>
      <c r="G1374" s="261">
        <f>SUM(G1373:G1373)</f>
        <v>0.4</v>
      </c>
    </row>
    <row r="1375" spans="1:7">
      <c r="A1375" s="801"/>
      <c r="B1375" s="801"/>
      <c r="C1375" s="801"/>
      <c r="D1375" s="801"/>
      <c r="E1375" s="802"/>
      <c r="F1375" s="801"/>
      <c r="G1375" s="801"/>
    </row>
    <row r="1376" spans="1:7">
      <c r="A1376" s="803" t="s">
        <v>564</v>
      </c>
      <c r="B1376" s="803"/>
      <c r="C1376" s="803"/>
      <c r="D1376" s="803"/>
      <c r="E1376" s="804"/>
      <c r="F1376" s="803"/>
      <c r="G1376" s="347">
        <f>G1370+G1374</f>
        <v>0.44</v>
      </c>
    </row>
    <row r="1377" spans="1:7">
      <c r="A1377" s="606"/>
      <c r="B1377" s="602"/>
      <c r="C1377" s="602"/>
      <c r="D1377" s="603"/>
      <c r="E1377" s="603"/>
      <c r="F1377" s="603"/>
      <c r="G1377" s="604"/>
    </row>
    <row r="1378" spans="1:7">
      <c r="A1378" s="807" t="s">
        <v>1960</v>
      </c>
      <c r="B1378" s="807"/>
      <c r="C1378" s="807"/>
      <c r="D1378" s="816" t="s">
        <v>556</v>
      </c>
      <c r="E1378" s="817"/>
      <c r="F1378" s="790"/>
      <c r="G1378" s="790"/>
    </row>
    <row r="1379" spans="1:7">
      <c r="A1379" s="807" t="s">
        <v>1946</v>
      </c>
      <c r="B1379" s="807" t="s">
        <v>1097</v>
      </c>
      <c r="C1379" s="807"/>
      <c r="D1379" s="807" t="s">
        <v>486</v>
      </c>
      <c r="E1379" s="808"/>
      <c r="F1379" s="807"/>
      <c r="G1379" s="807">
        <v>29.09</v>
      </c>
    </row>
    <row r="1380" spans="1:7">
      <c r="A1380" s="846"/>
      <c r="B1380" s="846"/>
      <c r="C1380" s="846"/>
      <c r="D1380" s="846"/>
      <c r="E1380" s="846"/>
      <c r="F1380" s="846"/>
      <c r="G1380" s="846"/>
    </row>
    <row r="1381" spans="1:7">
      <c r="A1381" s="578" t="s">
        <v>851</v>
      </c>
      <c r="B1381" s="824" t="s">
        <v>166</v>
      </c>
      <c r="C1381" s="824"/>
      <c r="D1381" s="258" t="s">
        <v>486</v>
      </c>
      <c r="E1381" s="258" t="s">
        <v>557</v>
      </c>
      <c r="F1381" s="258" t="s">
        <v>558</v>
      </c>
      <c r="G1381" s="259" t="s">
        <v>559</v>
      </c>
    </row>
    <row r="1382" spans="1:7">
      <c r="A1382" s="575">
        <v>88253</v>
      </c>
      <c r="B1382" s="825" t="s">
        <v>1953</v>
      </c>
      <c r="C1382" s="825"/>
      <c r="D1382" s="260" t="s">
        <v>491</v>
      </c>
      <c r="E1382" s="336">
        <v>2.5000000000000001E-3</v>
      </c>
      <c r="F1382" s="337">
        <v>8.98</v>
      </c>
      <c r="G1382" s="337">
        <f>F1382*E1382</f>
        <v>0.02</v>
      </c>
    </row>
    <row r="1383" spans="1:7">
      <c r="A1383" s="575">
        <v>88288</v>
      </c>
      <c r="B1383" s="825" t="s">
        <v>1954</v>
      </c>
      <c r="C1383" s="825"/>
      <c r="D1383" s="260" t="s">
        <v>491</v>
      </c>
      <c r="E1383" s="336">
        <v>2.5000000000000001E-3</v>
      </c>
      <c r="F1383" s="337">
        <v>10.3</v>
      </c>
      <c r="G1383" s="337">
        <f>F1383*E1383</f>
        <v>0.03</v>
      </c>
    </row>
    <row r="1384" spans="1:7">
      <c r="A1384" s="575">
        <v>88316</v>
      </c>
      <c r="B1384" s="825" t="s">
        <v>863</v>
      </c>
      <c r="C1384" s="825"/>
      <c r="D1384" s="260" t="s">
        <v>491</v>
      </c>
      <c r="E1384" s="336">
        <v>7.4999999999999997E-3</v>
      </c>
      <c r="F1384" s="337">
        <v>14.37</v>
      </c>
      <c r="G1384" s="337">
        <f>F1384*E1384</f>
        <v>0.11</v>
      </c>
    </row>
    <row r="1385" spans="1:7">
      <c r="A1385" s="575">
        <v>88597</v>
      </c>
      <c r="B1385" s="825" t="s">
        <v>1955</v>
      </c>
      <c r="C1385" s="825"/>
      <c r="D1385" s="260" t="s">
        <v>491</v>
      </c>
      <c r="E1385" s="336">
        <v>2E-3</v>
      </c>
      <c r="F1385" s="337">
        <v>20.3</v>
      </c>
      <c r="G1385" s="337">
        <f>F1385*E1385</f>
        <v>0.04</v>
      </c>
    </row>
    <row r="1386" spans="1:7">
      <c r="A1386" s="575">
        <v>88253</v>
      </c>
      <c r="B1386" s="825" t="s">
        <v>1953</v>
      </c>
      <c r="C1386" s="825"/>
      <c r="D1386" s="260" t="s">
        <v>491</v>
      </c>
      <c r="E1386" s="336">
        <v>2.5000000000000001E-3</v>
      </c>
      <c r="F1386" s="337">
        <v>8.98</v>
      </c>
      <c r="G1386" s="337">
        <f>F1386*E1386</f>
        <v>0.02</v>
      </c>
    </row>
    <row r="1387" spans="1:7">
      <c r="A1387" s="796" t="s">
        <v>560</v>
      </c>
      <c r="B1387" s="796"/>
      <c r="C1387" s="796"/>
      <c r="D1387" s="796"/>
      <c r="E1387" s="797"/>
      <c r="F1387" s="796"/>
      <c r="G1387" s="261">
        <f>SUM(G1382:G1386)</f>
        <v>0.22</v>
      </c>
    </row>
    <row r="1388" spans="1:7">
      <c r="A1388" s="801"/>
      <c r="B1388" s="801"/>
      <c r="C1388" s="801"/>
      <c r="D1388" s="801"/>
      <c r="E1388" s="802"/>
      <c r="F1388" s="801"/>
      <c r="G1388" s="801"/>
    </row>
    <row r="1389" spans="1:7">
      <c r="A1389" s="574" t="s">
        <v>851</v>
      </c>
      <c r="B1389" s="824" t="s">
        <v>569</v>
      </c>
      <c r="C1389" s="824"/>
      <c r="D1389" s="582" t="s">
        <v>486</v>
      </c>
      <c r="E1389" s="258" t="s">
        <v>557</v>
      </c>
      <c r="F1389" s="582" t="s">
        <v>558</v>
      </c>
      <c r="G1389" s="259" t="s">
        <v>559</v>
      </c>
    </row>
    <row r="1390" spans="1:7">
      <c r="A1390" s="575">
        <v>6204</v>
      </c>
      <c r="B1390" s="801" t="s">
        <v>1956</v>
      </c>
      <c r="C1390" s="801"/>
      <c r="D1390" s="353" t="s">
        <v>492</v>
      </c>
      <c r="E1390" s="336">
        <v>2.8860000000000001E-3</v>
      </c>
      <c r="F1390" s="337">
        <v>7.86</v>
      </c>
      <c r="G1390" s="337">
        <f>F1390*E1390</f>
        <v>0.02</v>
      </c>
    </row>
    <row r="1391" spans="1:7">
      <c r="A1391" s="575">
        <v>92145</v>
      </c>
      <c r="B1391" s="801" t="s">
        <v>1957</v>
      </c>
      <c r="C1391" s="801"/>
      <c r="D1391" s="353" t="s">
        <v>900</v>
      </c>
      <c r="E1391" s="336">
        <v>1E-3</v>
      </c>
      <c r="F1391" s="337">
        <v>50.54</v>
      </c>
      <c r="G1391" s="337">
        <f>F1391*E1391</f>
        <v>0.05</v>
      </c>
    </row>
    <row r="1392" spans="1:7">
      <c r="A1392" s="796" t="s">
        <v>570</v>
      </c>
      <c r="B1392" s="796"/>
      <c r="C1392" s="796"/>
      <c r="D1392" s="796"/>
      <c r="E1392" s="797"/>
      <c r="F1392" s="796"/>
      <c r="G1392" s="261">
        <f>SUM(G1390:G1391)</f>
        <v>7.0000000000000007E-2</v>
      </c>
    </row>
    <row r="1393" spans="1:7">
      <c r="A1393" s="801"/>
      <c r="B1393" s="801"/>
      <c r="C1393" s="801"/>
      <c r="D1393" s="801"/>
      <c r="E1393" s="802"/>
      <c r="F1393" s="801"/>
      <c r="G1393" s="801"/>
    </row>
    <row r="1394" spans="1:7">
      <c r="A1394" s="803" t="s">
        <v>564</v>
      </c>
      <c r="B1394" s="803"/>
      <c r="C1394" s="803"/>
      <c r="D1394" s="803"/>
      <c r="E1394" s="804"/>
      <c r="F1394" s="803"/>
      <c r="G1394" s="347">
        <f>G1387+G1392</f>
        <v>0.28999999999999998</v>
      </c>
    </row>
    <row r="1395" spans="1:7">
      <c r="A1395" s="606"/>
      <c r="B1395" s="602"/>
      <c r="C1395" s="602"/>
      <c r="D1395" s="603"/>
      <c r="E1395" s="603"/>
      <c r="F1395" s="603"/>
      <c r="G1395" s="604"/>
    </row>
    <row r="1396" spans="1:7">
      <c r="A1396" s="807" t="s">
        <v>2454</v>
      </c>
      <c r="B1396" s="807"/>
      <c r="C1396" s="807"/>
      <c r="D1396" s="816" t="s">
        <v>1184</v>
      </c>
      <c r="E1396" s="817"/>
      <c r="F1396" s="790"/>
      <c r="G1396" s="790"/>
    </row>
    <row r="1397" spans="1:7">
      <c r="A1397" s="807" t="s">
        <v>2467</v>
      </c>
      <c r="B1397" s="807"/>
      <c r="C1397" s="807"/>
      <c r="D1397" s="807"/>
      <c r="E1397" s="808"/>
      <c r="F1397" s="807"/>
      <c r="G1397" s="807"/>
    </row>
    <row r="1398" spans="1:7">
      <c r="A1398" s="801"/>
      <c r="B1398" s="801"/>
      <c r="C1398" s="801"/>
      <c r="D1398" s="801"/>
      <c r="E1398" s="802"/>
      <c r="F1398" s="801"/>
      <c r="G1398" s="801"/>
    </row>
    <row r="1399" spans="1:7">
      <c r="A1399" s="579" t="s">
        <v>851</v>
      </c>
      <c r="B1399" s="819" t="s">
        <v>166</v>
      </c>
      <c r="C1399" s="820"/>
      <c r="D1399" s="258" t="s">
        <v>486</v>
      </c>
      <c r="E1399" s="258" t="s">
        <v>557</v>
      </c>
      <c r="F1399" s="258" t="s">
        <v>558</v>
      </c>
      <c r="G1399" s="259" t="s">
        <v>559</v>
      </c>
    </row>
    <row r="1400" spans="1:7">
      <c r="A1400" s="569">
        <v>6111</v>
      </c>
      <c r="B1400" s="791" t="s">
        <v>852</v>
      </c>
      <c r="C1400" s="792"/>
      <c r="D1400" s="260" t="s">
        <v>491</v>
      </c>
      <c r="E1400" s="336">
        <v>0.25364999999999999</v>
      </c>
      <c r="F1400" s="337">
        <v>9.51</v>
      </c>
      <c r="G1400" s="337">
        <f>E1400*F1400</f>
        <v>2.41</v>
      </c>
    </row>
    <row r="1401" spans="1:7">
      <c r="A1401" s="796" t="s">
        <v>560</v>
      </c>
      <c r="B1401" s="796"/>
      <c r="C1401" s="796"/>
      <c r="D1401" s="796"/>
      <c r="E1401" s="797"/>
      <c r="F1401" s="796"/>
      <c r="G1401" s="261">
        <f>SUM(G1400:G1400)</f>
        <v>2.41</v>
      </c>
    </row>
    <row r="1402" spans="1:7">
      <c r="A1402" s="801"/>
      <c r="B1402" s="801"/>
      <c r="C1402" s="801"/>
      <c r="D1402" s="801"/>
      <c r="E1402" s="802"/>
      <c r="F1402" s="801"/>
      <c r="G1402" s="801"/>
    </row>
    <row r="1403" spans="1:7">
      <c r="A1403" s="574" t="s">
        <v>851</v>
      </c>
      <c r="B1403" s="824" t="s">
        <v>569</v>
      </c>
      <c r="C1403" s="824"/>
      <c r="D1403" s="582" t="s">
        <v>486</v>
      </c>
      <c r="E1403" s="258" t="s">
        <v>557</v>
      </c>
      <c r="F1403" s="582" t="s">
        <v>558</v>
      </c>
      <c r="G1403" s="259" t="s">
        <v>559</v>
      </c>
    </row>
    <row r="1404" spans="1:7">
      <c r="A1404" s="575">
        <v>43467</v>
      </c>
      <c r="B1404" s="801" t="s">
        <v>995</v>
      </c>
      <c r="C1404" s="801"/>
      <c r="D1404" s="353" t="s">
        <v>491</v>
      </c>
      <c r="E1404" s="336">
        <v>0.25</v>
      </c>
      <c r="F1404" s="337">
        <v>0.38</v>
      </c>
      <c r="G1404" s="337">
        <f>F1404*E1404</f>
        <v>0.1</v>
      </c>
    </row>
    <row r="1405" spans="1:7">
      <c r="A1405" s="575">
        <v>1442</v>
      </c>
      <c r="B1405" s="791" t="s">
        <v>2469</v>
      </c>
      <c r="C1405" s="793"/>
      <c r="D1405" s="353" t="s">
        <v>486</v>
      </c>
      <c r="E1405" s="336">
        <v>1.5999999999999999E-5</v>
      </c>
      <c r="F1405" s="337">
        <v>8101.1</v>
      </c>
      <c r="G1405" s="337">
        <f t="shared" ref="G1405:G1406" si="71">F1405*E1405</f>
        <v>0.13</v>
      </c>
    </row>
    <row r="1406" spans="1:7">
      <c r="A1406" s="575">
        <v>43491</v>
      </c>
      <c r="B1406" s="801" t="s">
        <v>1073</v>
      </c>
      <c r="C1406" s="801"/>
      <c r="D1406" s="353" t="s">
        <v>491</v>
      </c>
      <c r="E1406" s="336">
        <v>0.25</v>
      </c>
      <c r="F1406" s="337">
        <v>1.02</v>
      </c>
      <c r="G1406" s="337">
        <f t="shared" si="71"/>
        <v>0.26</v>
      </c>
    </row>
    <row r="1407" spans="1:7">
      <c r="A1407" s="796" t="s">
        <v>570</v>
      </c>
      <c r="B1407" s="796"/>
      <c r="C1407" s="796"/>
      <c r="D1407" s="796"/>
      <c r="E1407" s="797"/>
      <c r="F1407" s="796"/>
      <c r="G1407" s="261">
        <f>SUM(G1404:G1406)</f>
        <v>0.49</v>
      </c>
    </row>
    <row r="1408" spans="1:7">
      <c r="A1408" s="801"/>
      <c r="B1408" s="801"/>
      <c r="C1408" s="801"/>
      <c r="D1408" s="801"/>
      <c r="E1408" s="802"/>
      <c r="F1408" s="801"/>
      <c r="G1408" s="801"/>
    </row>
    <row r="1409" spans="1:7">
      <c r="A1409" s="579" t="s">
        <v>851</v>
      </c>
      <c r="B1409" s="819" t="s">
        <v>561</v>
      </c>
      <c r="C1409" s="820"/>
      <c r="D1409" s="258" t="s">
        <v>486</v>
      </c>
      <c r="E1409" s="258" t="s">
        <v>562</v>
      </c>
      <c r="F1409" s="258" t="s">
        <v>558</v>
      </c>
      <c r="G1409" s="259" t="s">
        <v>559</v>
      </c>
    </row>
    <row r="1410" spans="1:7">
      <c r="A1410" s="569">
        <v>4222</v>
      </c>
      <c r="B1410" s="791" t="s">
        <v>2468</v>
      </c>
      <c r="C1410" s="792"/>
      <c r="D1410" s="260" t="s">
        <v>184</v>
      </c>
      <c r="E1410" s="336">
        <v>0.17749999999999999</v>
      </c>
      <c r="F1410" s="337">
        <v>4.67</v>
      </c>
      <c r="G1410" s="337">
        <f>E1410*F1410</f>
        <v>0.83</v>
      </c>
    </row>
    <row r="1411" spans="1:7">
      <c r="A1411" s="569">
        <v>37370</v>
      </c>
      <c r="B1411" s="791" t="s">
        <v>853</v>
      </c>
      <c r="C1411" s="792"/>
      <c r="D1411" s="260" t="s">
        <v>491</v>
      </c>
      <c r="E1411" s="336">
        <v>0.25</v>
      </c>
      <c r="F1411" s="337">
        <v>2.2000000000000002</v>
      </c>
      <c r="G1411" s="337">
        <f t="shared" ref="G1411:G1414" si="72">E1411*F1411</f>
        <v>0.55000000000000004</v>
      </c>
    </row>
    <row r="1412" spans="1:7">
      <c r="A1412" s="569">
        <v>37371</v>
      </c>
      <c r="B1412" s="791" t="s">
        <v>855</v>
      </c>
      <c r="C1412" s="792"/>
      <c r="D1412" s="260" t="s">
        <v>491</v>
      </c>
      <c r="E1412" s="336">
        <v>0.25</v>
      </c>
      <c r="F1412" s="337">
        <v>0.71</v>
      </c>
      <c r="G1412" s="337">
        <f t="shared" si="72"/>
        <v>0.18</v>
      </c>
    </row>
    <row r="1413" spans="1:7">
      <c r="A1413" s="569">
        <v>37372</v>
      </c>
      <c r="B1413" s="791" t="s">
        <v>859</v>
      </c>
      <c r="C1413" s="792"/>
      <c r="D1413" s="260" t="s">
        <v>491</v>
      </c>
      <c r="E1413" s="336">
        <v>0.25</v>
      </c>
      <c r="F1413" s="337">
        <v>0.35</v>
      </c>
      <c r="G1413" s="337">
        <f t="shared" si="72"/>
        <v>0.09</v>
      </c>
    </row>
    <row r="1414" spans="1:7">
      <c r="A1414" s="569">
        <v>37373</v>
      </c>
      <c r="B1414" s="791" t="s">
        <v>860</v>
      </c>
      <c r="C1414" s="792"/>
      <c r="D1414" s="260" t="s">
        <v>491</v>
      </c>
      <c r="E1414" s="336">
        <v>0.25</v>
      </c>
      <c r="F1414" s="337">
        <v>7.0000000000000007E-2</v>
      </c>
      <c r="G1414" s="337">
        <f t="shared" si="72"/>
        <v>0.02</v>
      </c>
    </row>
    <row r="1415" spans="1:7">
      <c r="A1415" s="796" t="s">
        <v>563</v>
      </c>
      <c r="B1415" s="796"/>
      <c r="C1415" s="796"/>
      <c r="D1415" s="796"/>
      <c r="E1415" s="797"/>
      <c r="F1415" s="796"/>
      <c r="G1415" s="261">
        <f>SUM(G1410:G1414)</f>
        <v>1.67</v>
      </c>
    </row>
    <row r="1416" spans="1:7">
      <c r="A1416" s="801"/>
      <c r="B1416" s="801"/>
      <c r="C1416" s="801"/>
      <c r="D1416" s="801"/>
      <c r="E1416" s="802"/>
      <c r="F1416" s="801"/>
      <c r="G1416" s="801"/>
    </row>
    <row r="1417" spans="1:7">
      <c r="A1417" s="803" t="s">
        <v>564</v>
      </c>
      <c r="B1417" s="803"/>
      <c r="C1417" s="803"/>
      <c r="D1417" s="803"/>
      <c r="E1417" s="804"/>
      <c r="F1417" s="803"/>
      <c r="G1417" s="347">
        <f>G1401+G1415+G1407</f>
        <v>4.57</v>
      </c>
    </row>
    <row r="1418" spans="1:7">
      <c r="A1418" s="606"/>
      <c r="B1418" s="602"/>
      <c r="C1418" s="602"/>
      <c r="D1418" s="603"/>
      <c r="E1418" s="603"/>
      <c r="F1418" s="603"/>
      <c r="G1418" s="604"/>
    </row>
    <row r="1419" spans="1:7">
      <c r="A1419" s="809" t="s">
        <v>2523</v>
      </c>
      <c r="B1419" s="809"/>
      <c r="C1419" s="809"/>
      <c r="D1419" s="810" t="s">
        <v>2522</v>
      </c>
      <c r="E1419" s="811"/>
      <c r="F1419" s="812"/>
      <c r="G1419" s="812"/>
    </row>
    <row r="1420" spans="1:7">
      <c r="A1420" s="809" t="s">
        <v>2521</v>
      </c>
      <c r="B1420" s="809"/>
      <c r="C1420" s="809"/>
      <c r="D1420" s="809"/>
      <c r="E1420" s="813"/>
      <c r="F1420" s="809"/>
      <c r="G1420" s="809"/>
    </row>
    <row r="1421" spans="1:7">
      <c r="A1421" s="801"/>
      <c r="B1421" s="801"/>
      <c r="C1421" s="801"/>
      <c r="D1421" s="801"/>
      <c r="E1421" s="802"/>
      <c r="F1421" s="801"/>
      <c r="G1421" s="801"/>
    </row>
    <row r="1422" spans="1:7">
      <c r="A1422" s="396" t="s">
        <v>851</v>
      </c>
      <c r="B1422" s="579" t="s">
        <v>166</v>
      </c>
      <c r="C1422" s="397"/>
      <c r="D1422" s="258" t="s">
        <v>486</v>
      </c>
      <c r="E1422" s="258" t="s">
        <v>557</v>
      </c>
      <c r="F1422" s="258" t="s">
        <v>558</v>
      </c>
      <c r="G1422" s="259" t="s">
        <v>559</v>
      </c>
    </row>
    <row r="1423" spans="1:7">
      <c r="A1423" s="545">
        <v>88264</v>
      </c>
      <c r="B1423" s="794" t="s">
        <v>1255</v>
      </c>
      <c r="C1423" s="794"/>
      <c r="D1423" s="260" t="s">
        <v>491</v>
      </c>
      <c r="E1423" s="336">
        <v>0.54100000000000004</v>
      </c>
      <c r="F1423" s="337">
        <v>20.91</v>
      </c>
      <c r="G1423" s="337">
        <f>E1423*F1423</f>
        <v>11.31</v>
      </c>
    </row>
    <row r="1424" spans="1:7">
      <c r="A1424" s="545">
        <v>88247</v>
      </c>
      <c r="B1424" s="794" t="s">
        <v>1282</v>
      </c>
      <c r="C1424" s="794"/>
      <c r="D1424" s="260" t="s">
        <v>491</v>
      </c>
      <c r="E1424" s="336">
        <v>0.54100000000000004</v>
      </c>
      <c r="F1424" s="337">
        <v>16.16</v>
      </c>
      <c r="G1424" s="337">
        <f>E1424*F1424</f>
        <v>8.74</v>
      </c>
    </row>
    <row r="1425" spans="1:7">
      <c r="A1425" s="779" t="s">
        <v>560</v>
      </c>
      <c r="B1425" s="780"/>
      <c r="C1425" s="780"/>
      <c r="D1425" s="780"/>
      <c r="E1425" s="780"/>
      <c r="F1425" s="781"/>
      <c r="G1425" s="261">
        <f>SUM(G1423:G1424)</f>
        <v>20.05</v>
      </c>
    </row>
    <row r="1426" spans="1:7">
      <c r="A1426" s="580"/>
      <c r="B1426" s="398"/>
      <c r="C1426" s="398"/>
      <c r="D1426" s="398"/>
      <c r="E1426" s="395"/>
      <c r="F1426" s="398"/>
      <c r="G1426" s="581"/>
    </row>
    <row r="1427" spans="1:7">
      <c r="A1427" s="579" t="s">
        <v>851</v>
      </c>
      <c r="B1427" s="399" t="s">
        <v>561</v>
      </c>
      <c r="C1427" s="397"/>
      <c r="D1427" s="258" t="s">
        <v>486</v>
      </c>
      <c r="E1427" s="258" t="s">
        <v>562</v>
      </c>
      <c r="F1427" s="258" t="s">
        <v>558</v>
      </c>
      <c r="G1427" s="259" t="s">
        <v>559</v>
      </c>
    </row>
    <row r="1428" spans="1:7">
      <c r="A1428" s="557">
        <v>1575</v>
      </c>
      <c r="B1428" s="795" t="s">
        <v>2520</v>
      </c>
      <c r="C1428" s="794"/>
      <c r="D1428" s="547" t="s">
        <v>492</v>
      </c>
      <c r="E1428" s="336">
        <v>3</v>
      </c>
      <c r="F1428" s="337">
        <v>1.82</v>
      </c>
      <c r="G1428" s="337">
        <f>E1428*F1428</f>
        <v>5.46</v>
      </c>
    </row>
    <row r="1429" spans="1:7">
      <c r="A1429" s="557" t="s">
        <v>902</v>
      </c>
      <c r="B1429" s="795" t="s">
        <v>2519</v>
      </c>
      <c r="C1429" s="794"/>
      <c r="D1429" s="546" t="s">
        <v>492</v>
      </c>
      <c r="E1429" s="336">
        <v>1</v>
      </c>
      <c r="F1429" s="337">
        <v>99.42</v>
      </c>
      <c r="G1429" s="337">
        <f>E1429*F1429</f>
        <v>99.42</v>
      </c>
    </row>
    <row r="1430" spans="1:7">
      <c r="A1430" s="796" t="s">
        <v>563</v>
      </c>
      <c r="B1430" s="796"/>
      <c r="C1430" s="796"/>
      <c r="D1430" s="796"/>
      <c r="E1430" s="797"/>
      <c r="F1430" s="796"/>
      <c r="G1430" s="261">
        <f>SUM(G1428:G1429)</f>
        <v>104.88</v>
      </c>
    </row>
    <row r="1431" spans="1:7">
      <c r="A1431" s="801"/>
      <c r="B1431" s="801"/>
      <c r="C1431" s="801"/>
      <c r="D1431" s="801"/>
      <c r="E1431" s="802"/>
      <c r="F1431" s="801"/>
      <c r="G1431" s="801"/>
    </row>
    <row r="1432" spans="1:7">
      <c r="A1432" s="803" t="s">
        <v>564</v>
      </c>
      <c r="B1432" s="803"/>
      <c r="C1432" s="803"/>
      <c r="D1432" s="803"/>
      <c r="E1432" s="804"/>
      <c r="F1432" s="803"/>
      <c r="G1432" s="347">
        <f>SUM(G1430,G1425)</f>
        <v>124.93</v>
      </c>
    </row>
    <row r="1433" spans="1:7">
      <c r="A1433" s="601"/>
      <c r="B1433" s="602"/>
      <c r="C1433" s="602"/>
      <c r="D1433" s="603"/>
      <c r="E1433" s="603"/>
      <c r="F1433" s="603"/>
      <c r="G1433" s="604"/>
    </row>
    <row r="1434" spans="1:7">
      <c r="A1434" s="809" t="s">
        <v>2529</v>
      </c>
      <c r="B1434" s="809"/>
      <c r="C1434" s="809"/>
      <c r="D1434" s="810" t="s">
        <v>2522</v>
      </c>
      <c r="E1434" s="811"/>
      <c r="F1434" s="812"/>
      <c r="G1434" s="812"/>
    </row>
    <row r="1435" spans="1:7">
      <c r="A1435" s="809" t="s">
        <v>2528</v>
      </c>
      <c r="B1435" s="809"/>
      <c r="C1435" s="809"/>
      <c r="D1435" s="809"/>
      <c r="E1435" s="813"/>
      <c r="F1435" s="809"/>
      <c r="G1435" s="809"/>
    </row>
    <row r="1436" spans="1:7">
      <c r="A1436" s="801"/>
      <c r="B1436" s="801"/>
      <c r="C1436" s="801"/>
      <c r="D1436" s="801"/>
      <c r="E1436" s="802"/>
      <c r="F1436" s="801"/>
      <c r="G1436" s="801"/>
    </row>
    <row r="1437" spans="1:7">
      <c r="A1437" s="396" t="s">
        <v>851</v>
      </c>
      <c r="B1437" s="579" t="s">
        <v>166</v>
      </c>
      <c r="C1437" s="397"/>
      <c r="D1437" s="258" t="s">
        <v>486</v>
      </c>
      <c r="E1437" s="258" t="s">
        <v>557</v>
      </c>
      <c r="F1437" s="258" t="s">
        <v>558</v>
      </c>
      <c r="G1437" s="259" t="s">
        <v>559</v>
      </c>
    </row>
    <row r="1438" spans="1:7">
      <c r="A1438" s="545">
        <v>88264</v>
      </c>
      <c r="B1438" s="794" t="s">
        <v>1255</v>
      </c>
      <c r="C1438" s="794"/>
      <c r="D1438" s="260" t="s">
        <v>491</v>
      </c>
      <c r="E1438" s="336">
        <v>0.54100000000000004</v>
      </c>
      <c r="F1438" s="337">
        <v>20.91</v>
      </c>
      <c r="G1438" s="337">
        <f>E1438*F1438</f>
        <v>11.31</v>
      </c>
    </row>
    <row r="1439" spans="1:7">
      <c r="A1439" s="545">
        <v>88247</v>
      </c>
      <c r="B1439" s="794" t="s">
        <v>1282</v>
      </c>
      <c r="C1439" s="794"/>
      <c r="D1439" s="260" t="s">
        <v>491</v>
      </c>
      <c r="E1439" s="336">
        <v>0.54100000000000004</v>
      </c>
      <c r="F1439" s="337">
        <v>16.16</v>
      </c>
      <c r="G1439" s="337">
        <f>E1439*F1439</f>
        <v>8.74</v>
      </c>
    </row>
    <row r="1440" spans="1:7">
      <c r="A1440" s="779" t="s">
        <v>560</v>
      </c>
      <c r="B1440" s="780"/>
      <c r="C1440" s="780"/>
      <c r="D1440" s="780"/>
      <c r="E1440" s="780"/>
      <c r="F1440" s="781"/>
      <c r="G1440" s="261">
        <f>SUM(G1438:G1439)</f>
        <v>20.05</v>
      </c>
    </row>
    <row r="1441" spans="1:7">
      <c r="A1441" s="580"/>
      <c r="B1441" s="398"/>
      <c r="C1441" s="398"/>
      <c r="D1441" s="398"/>
      <c r="E1441" s="395"/>
      <c r="F1441" s="398"/>
      <c r="G1441" s="581"/>
    </row>
    <row r="1442" spans="1:7">
      <c r="A1442" s="579" t="s">
        <v>851</v>
      </c>
      <c r="B1442" s="399" t="s">
        <v>561</v>
      </c>
      <c r="C1442" s="397"/>
      <c r="D1442" s="258" t="s">
        <v>486</v>
      </c>
      <c r="E1442" s="258" t="s">
        <v>562</v>
      </c>
      <c r="F1442" s="258" t="s">
        <v>558</v>
      </c>
      <c r="G1442" s="259" t="s">
        <v>559</v>
      </c>
    </row>
    <row r="1443" spans="1:7">
      <c r="A1443" s="557">
        <v>1575</v>
      </c>
      <c r="B1443" s="795" t="s">
        <v>2527</v>
      </c>
      <c r="C1443" s="794"/>
      <c r="D1443" s="547" t="s">
        <v>492</v>
      </c>
      <c r="E1443" s="336">
        <v>3</v>
      </c>
      <c r="F1443" s="337">
        <v>4.43</v>
      </c>
      <c r="G1443" s="337">
        <f>E1443*F1443</f>
        <v>13.29</v>
      </c>
    </row>
    <row r="1444" spans="1:7">
      <c r="A1444" s="557" t="s">
        <v>902</v>
      </c>
      <c r="B1444" s="795" t="s">
        <v>2526</v>
      </c>
      <c r="C1444" s="794"/>
      <c r="D1444" s="546" t="s">
        <v>492</v>
      </c>
      <c r="E1444" s="336">
        <v>1</v>
      </c>
      <c r="F1444" s="337">
        <v>300</v>
      </c>
      <c r="G1444" s="337">
        <f>E1444*F1444</f>
        <v>300</v>
      </c>
    </row>
    <row r="1445" spans="1:7">
      <c r="A1445" s="796" t="s">
        <v>563</v>
      </c>
      <c r="B1445" s="796"/>
      <c r="C1445" s="796"/>
      <c r="D1445" s="796"/>
      <c r="E1445" s="797"/>
      <c r="F1445" s="796"/>
      <c r="G1445" s="261">
        <f>SUM(G1443:G1444)</f>
        <v>313.29000000000002</v>
      </c>
    </row>
    <row r="1446" spans="1:7">
      <c r="A1446" s="801"/>
      <c r="B1446" s="801"/>
      <c r="C1446" s="801"/>
      <c r="D1446" s="801"/>
      <c r="E1446" s="802"/>
      <c r="F1446" s="801"/>
      <c r="G1446" s="801"/>
    </row>
    <row r="1447" spans="1:7">
      <c r="A1447" s="803" t="s">
        <v>564</v>
      </c>
      <c r="B1447" s="803"/>
      <c r="C1447" s="803"/>
      <c r="D1447" s="803"/>
      <c r="E1447" s="804"/>
      <c r="F1447" s="803"/>
      <c r="G1447" s="347">
        <f>SUM(G1445,G1440)</f>
        <v>333.34</v>
      </c>
    </row>
    <row r="1448" spans="1:7">
      <c r="A1448" s="606"/>
      <c r="B1448" s="602"/>
      <c r="C1448" s="602"/>
      <c r="D1448" s="603"/>
      <c r="E1448" s="603"/>
      <c r="F1448" s="603"/>
      <c r="G1448" s="604"/>
    </row>
    <row r="1449" spans="1:7">
      <c r="A1449" s="807" t="s">
        <v>2535</v>
      </c>
      <c r="B1449" s="807"/>
      <c r="C1449" s="807"/>
      <c r="D1449" s="788" t="s">
        <v>2522</v>
      </c>
      <c r="E1449" s="789"/>
      <c r="F1449" s="790"/>
      <c r="G1449" s="790"/>
    </row>
    <row r="1450" spans="1:7">
      <c r="A1450" s="814" t="s">
        <v>2534</v>
      </c>
      <c r="B1450" s="814"/>
      <c r="C1450" s="814"/>
      <c r="D1450" s="814"/>
      <c r="E1450" s="815"/>
      <c r="F1450" s="814"/>
      <c r="G1450" s="814"/>
    </row>
    <row r="1451" spans="1:7">
      <c r="A1451" s="801"/>
      <c r="B1451" s="801"/>
      <c r="C1451" s="801"/>
      <c r="D1451" s="801"/>
      <c r="E1451" s="802"/>
      <c r="F1451" s="801"/>
      <c r="G1451" s="801"/>
    </row>
    <row r="1452" spans="1:7">
      <c r="A1452" s="396" t="s">
        <v>851</v>
      </c>
      <c r="B1452" s="579" t="s">
        <v>166</v>
      </c>
      <c r="C1452" s="397"/>
      <c r="D1452" s="258" t="s">
        <v>486</v>
      </c>
      <c r="E1452" s="258" t="s">
        <v>557</v>
      </c>
      <c r="F1452" s="258" t="s">
        <v>558</v>
      </c>
      <c r="G1452" s="259" t="s">
        <v>559</v>
      </c>
    </row>
    <row r="1453" spans="1:7">
      <c r="A1453" s="545">
        <v>88264</v>
      </c>
      <c r="B1453" s="794" t="s">
        <v>1255</v>
      </c>
      <c r="C1453" s="794"/>
      <c r="D1453" s="260" t="s">
        <v>491</v>
      </c>
      <c r="E1453" s="336">
        <v>0.54100000000000004</v>
      </c>
      <c r="F1453" s="337">
        <v>20.91</v>
      </c>
      <c r="G1453" s="337">
        <f>E1453*F1453</f>
        <v>11.31</v>
      </c>
    </row>
    <row r="1454" spans="1:7">
      <c r="A1454" s="545">
        <v>88247</v>
      </c>
      <c r="B1454" s="794" t="s">
        <v>1282</v>
      </c>
      <c r="C1454" s="794"/>
      <c r="D1454" s="260" t="s">
        <v>491</v>
      </c>
      <c r="E1454" s="336">
        <v>0.54100000000000004</v>
      </c>
      <c r="F1454" s="337">
        <v>16.16</v>
      </c>
      <c r="G1454" s="337">
        <f>E1454*F1454</f>
        <v>8.74</v>
      </c>
    </row>
    <row r="1455" spans="1:7">
      <c r="A1455" s="779" t="s">
        <v>560</v>
      </c>
      <c r="B1455" s="780"/>
      <c r="C1455" s="780"/>
      <c r="D1455" s="780"/>
      <c r="E1455" s="780"/>
      <c r="F1455" s="781"/>
      <c r="G1455" s="261">
        <f>SUM(G1453:G1454)</f>
        <v>20.05</v>
      </c>
    </row>
    <row r="1456" spans="1:7">
      <c r="A1456" s="580"/>
      <c r="B1456" s="398"/>
      <c r="C1456" s="398"/>
      <c r="D1456" s="398"/>
      <c r="E1456" s="395"/>
      <c r="F1456" s="398"/>
      <c r="G1456" s="581"/>
    </row>
    <row r="1457" spans="1:7">
      <c r="A1457" s="579" t="s">
        <v>851</v>
      </c>
      <c r="B1457" s="399" t="s">
        <v>561</v>
      </c>
      <c r="C1457" s="397"/>
      <c r="D1457" s="258" t="s">
        <v>486</v>
      </c>
      <c r="E1457" s="258" t="s">
        <v>562</v>
      </c>
      <c r="F1457" s="258" t="s">
        <v>558</v>
      </c>
      <c r="G1457" s="259" t="s">
        <v>559</v>
      </c>
    </row>
    <row r="1458" spans="1:7">
      <c r="A1458" s="557">
        <v>1575</v>
      </c>
      <c r="B1458" s="795" t="s">
        <v>2533</v>
      </c>
      <c r="C1458" s="794"/>
      <c r="D1458" s="547" t="s">
        <v>492</v>
      </c>
      <c r="E1458" s="336">
        <v>6</v>
      </c>
      <c r="F1458" s="337">
        <v>5.46</v>
      </c>
      <c r="G1458" s="337">
        <f>E1458*F1458</f>
        <v>32.76</v>
      </c>
    </row>
    <row r="1459" spans="1:7">
      <c r="A1459" s="557">
        <v>2391</v>
      </c>
      <c r="B1459" s="795" t="s">
        <v>2532</v>
      </c>
      <c r="C1459" s="794"/>
      <c r="D1459" s="547" t="s">
        <v>492</v>
      </c>
      <c r="E1459" s="336">
        <v>1</v>
      </c>
      <c r="F1459" s="337">
        <v>1110.33</v>
      </c>
      <c r="G1459" s="337">
        <f>E1459*F1459</f>
        <v>1110.33</v>
      </c>
    </row>
    <row r="1460" spans="1:7">
      <c r="A1460" s="796" t="s">
        <v>563</v>
      </c>
      <c r="B1460" s="796"/>
      <c r="C1460" s="796"/>
      <c r="D1460" s="796"/>
      <c r="E1460" s="797"/>
      <c r="F1460" s="796"/>
      <c r="G1460" s="261">
        <f>SUM(G1458:G1459)</f>
        <v>1143.0899999999999</v>
      </c>
    </row>
    <row r="1461" spans="1:7">
      <c r="A1461" s="801"/>
      <c r="B1461" s="801"/>
      <c r="C1461" s="801"/>
      <c r="D1461" s="801"/>
      <c r="E1461" s="802"/>
      <c r="F1461" s="801"/>
      <c r="G1461" s="801"/>
    </row>
    <row r="1462" spans="1:7">
      <c r="A1462" s="803" t="s">
        <v>564</v>
      </c>
      <c r="B1462" s="803"/>
      <c r="C1462" s="803"/>
      <c r="D1462" s="803"/>
      <c r="E1462" s="804"/>
      <c r="F1462" s="803"/>
      <c r="G1462" s="347">
        <f>SUM(G1460,G1455)</f>
        <v>1163.1400000000001</v>
      </c>
    </row>
    <row r="1463" spans="1:7">
      <c r="A1463" s="601"/>
      <c r="B1463" s="602"/>
      <c r="C1463" s="602"/>
      <c r="D1463" s="603"/>
      <c r="E1463" s="603"/>
      <c r="F1463" s="603"/>
      <c r="G1463" s="604"/>
    </row>
    <row r="1464" spans="1:7">
      <c r="A1464" s="785" t="s">
        <v>2541</v>
      </c>
      <c r="B1464" s="786"/>
      <c r="C1464" s="786"/>
      <c r="D1464" s="788" t="s">
        <v>2522</v>
      </c>
      <c r="E1464" s="789"/>
      <c r="F1464" s="805"/>
      <c r="G1464" s="806"/>
    </row>
    <row r="1465" spans="1:7">
      <c r="A1465" s="798" t="s">
        <v>2540</v>
      </c>
      <c r="B1465" s="799"/>
      <c r="C1465" s="799"/>
      <c r="D1465" s="799"/>
      <c r="E1465" s="799"/>
      <c r="F1465" s="799"/>
      <c r="G1465" s="800"/>
    </row>
    <row r="1466" spans="1:7">
      <c r="A1466" s="801"/>
      <c r="B1466" s="801"/>
      <c r="C1466" s="801"/>
      <c r="D1466" s="801"/>
      <c r="E1466" s="802"/>
      <c r="F1466" s="801"/>
      <c r="G1466" s="801"/>
    </row>
    <row r="1467" spans="1:7">
      <c r="A1467" s="396" t="s">
        <v>851</v>
      </c>
      <c r="B1467" s="579" t="s">
        <v>166</v>
      </c>
      <c r="C1467" s="397"/>
      <c r="D1467" s="258" t="s">
        <v>486</v>
      </c>
      <c r="E1467" s="258" t="s">
        <v>557</v>
      </c>
      <c r="F1467" s="258" t="s">
        <v>558</v>
      </c>
      <c r="G1467" s="259" t="s">
        <v>559</v>
      </c>
    </row>
    <row r="1468" spans="1:7">
      <c r="A1468" s="545">
        <v>88264</v>
      </c>
      <c r="B1468" s="794" t="s">
        <v>1255</v>
      </c>
      <c r="C1468" s="794"/>
      <c r="D1468" s="260" t="s">
        <v>491</v>
      </c>
      <c r="E1468" s="336">
        <v>0.54100000000000004</v>
      </c>
      <c r="F1468" s="337">
        <v>20.91</v>
      </c>
      <c r="G1468" s="337">
        <f>E1468*F1468</f>
        <v>11.31</v>
      </c>
    </row>
    <row r="1469" spans="1:7">
      <c r="A1469" s="545">
        <v>88247</v>
      </c>
      <c r="B1469" s="794" t="s">
        <v>1282</v>
      </c>
      <c r="C1469" s="794"/>
      <c r="D1469" s="260" t="s">
        <v>491</v>
      </c>
      <c r="E1469" s="336">
        <v>0.54100000000000004</v>
      </c>
      <c r="F1469" s="337">
        <v>16.16</v>
      </c>
      <c r="G1469" s="337">
        <f>E1469*F1469</f>
        <v>8.74</v>
      </c>
    </row>
    <row r="1470" spans="1:7">
      <c r="A1470" s="779" t="s">
        <v>560</v>
      </c>
      <c r="B1470" s="780"/>
      <c r="C1470" s="780"/>
      <c r="D1470" s="780"/>
      <c r="E1470" s="780"/>
      <c r="F1470" s="781"/>
      <c r="G1470" s="261">
        <f>SUM(G1468:G1469)</f>
        <v>20.05</v>
      </c>
    </row>
    <row r="1471" spans="1:7">
      <c r="A1471" s="580"/>
      <c r="B1471" s="398"/>
      <c r="C1471" s="398"/>
      <c r="D1471" s="398"/>
      <c r="E1471" s="395"/>
      <c r="F1471" s="398"/>
      <c r="G1471" s="581"/>
    </row>
    <row r="1472" spans="1:7">
      <c r="A1472" s="579" t="s">
        <v>851</v>
      </c>
      <c r="B1472" s="399" t="s">
        <v>561</v>
      </c>
      <c r="C1472" s="397"/>
      <c r="D1472" s="258" t="s">
        <v>486</v>
      </c>
      <c r="E1472" s="258" t="s">
        <v>562</v>
      </c>
      <c r="F1472" s="258" t="s">
        <v>558</v>
      </c>
      <c r="G1472" s="259" t="s">
        <v>559</v>
      </c>
    </row>
    <row r="1473" spans="1:7">
      <c r="A1473" s="557">
        <v>1575</v>
      </c>
      <c r="B1473" s="795" t="s">
        <v>2539</v>
      </c>
      <c r="C1473" s="794"/>
      <c r="D1473" s="547" t="s">
        <v>492</v>
      </c>
      <c r="E1473" s="336">
        <v>3</v>
      </c>
      <c r="F1473" s="337">
        <v>1.1000000000000001</v>
      </c>
      <c r="G1473" s="337">
        <f>E1473*F1473</f>
        <v>3.3</v>
      </c>
    </row>
    <row r="1474" spans="1:7">
      <c r="A1474" s="557">
        <v>2391</v>
      </c>
      <c r="B1474" s="795" t="s">
        <v>2538</v>
      </c>
      <c r="C1474" s="794"/>
      <c r="D1474" s="547" t="s">
        <v>492</v>
      </c>
      <c r="E1474" s="336">
        <v>1</v>
      </c>
      <c r="F1474" s="337">
        <v>55.58</v>
      </c>
      <c r="G1474" s="337">
        <f>E1474*F1474</f>
        <v>55.58</v>
      </c>
    </row>
    <row r="1475" spans="1:7">
      <c r="A1475" s="796" t="s">
        <v>563</v>
      </c>
      <c r="B1475" s="796"/>
      <c r="C1475" s="796"/>
      <c r="D1475" s="796"/>
      <c r="E1475" s="797"/>
      <c r="F1475" s="796"/>
      <c r="G1475" s="261">
        <f>SUM(G1473:G1474)</f>
        <v>58.88</v>
      </c>
    </row>
    <row r="1476" spans="1:7">
      <c r="A1476" s="801"/>
      <c r="B1476" s="801"/>
      <c r="C1476" s="801"/>
      <c r="D1476" s="801"/>
      <c r="E1476" s="802"/>
      <c r="F1476" s="801"/>
      <c r="G1476" s="801"/>
    </row>
    <row r="1477" spans="1:7">
      <c r="A1477" s="803" t="s">
        <v>564</v>
      </c>
      <c r="B1477" s="803"/>
      <c r="C1477" s="803"/>
      <c r="D1477" s="803"/>
      <c r="E1477" s="804"/>
      <c r="F1477" s="803"/>
      <c r="G1477" s="347">
        <f>SUM(G1475,G1470)</f>
        <v>78.930000000000007</v>
      </c>
    </row>
    <row r="1478" spans="1:7">
      <c r="A1478" s="601"/>
      <c r="B1478" s="602"/>
      <c r="C1478" s="602"/>
      <c r="D1478" s="603"/>
      <c r="E1478" s="603"/>
      <c r="F1478" s="603"/>
      <c r="G1478" s="604"/>
    </row>
    <row r="1479" spans="1:7">
      <c r="A1479" s="785" t="s">
        <v>2546</v>
      </c>
      <c r="B1479" s="786"/>
      <c r="C1479" s="786"/>
      <c r="D1479" s="788" t="s">
        <v>2522</v>
      </c>
      <c r="E1479" s="789"/>
      <c r="F1479" s="805"/>
      <c r="G1479" s="806"/>
    </row>
    <row r="1480" spans="1:7">
      <c r="A1480" s="798" t="s">
        <v>2545</v>
      </c>
      <c r="B1480" s="799"/>
      <c r="C1480" s="799"/>
      <c r="D1480" s="799"/>
      <c r="E1480" s="799"/>
      <c r="F1480" s="799"/>
      <c r="G1480" s="800"/>
    </row>
    <row r="1481" spans="1:7">
      <c r="A1481" s="801"/>
      <c r="B1481" s="801"/>
      <c r="C1481" s="801"/>
      <c r="D1481" s="801"/>
      <c r="E1481" s="802"/>
      <c r="F1481" s="801"/>
      <c r="G1481" s="801"/>
    </row>
    <row r="1482" spans="1:7">
      <c r="A1482" s="396" t="s">
        <v>851</v>
      </c>
      <c r="B1482" s="579" t="s">
        <v>166</v>
      </c>
      <c r="C1482" s="397"/>
      <c r="D1482" s="258" t="s">
        <v>486</v>
      </c>
      <c r="E1482" s="258" t="s">
        <v>557</v>
      </c>
      <c r="F1482" s="258" t="s">
        <v>558</v>
      </c>
      <c r="G1482" s="259" t="s">
        <v>559</v>
      </c>
    </row>
    <row r="1483" spans="1:7">
      <c r="A1483" s="545">
        <v>88264</v>
      </c>
      <c r="B1483" s="794" t="s">
        <v>1255</v>
      </c>
      <c r="C1483" s="794"/>
      <c r="D1483" s="260" t="s">
        <v>491</v>
      </c>
      <c r="E1483" s="336">
        <v>0.54100000000000004</v>
      </c>
      <c r="F1483" s="337">
        <v>20.91</v>
      </c>
      <c r="G1483" s="337">
        <f>E1483*F1483</f>
        <v>11.31</v>
      </c>
    </row>
    <row r="1484" spans="1:7">
      <c r="A1484" s="545">
        <v>88247</v>
      </c>
      <c r="B1484" s="794" t="s">
        <v>1282</v>
      </c>
      <c r="C1484" s="794"/>
      <c r="D1484" s="260" t="s">
        <v>491</v>
      </c>
      <c r="E1484" s="336">
        <v>0.54100000000000004</v>
      </c>
      <c r="F1484" s="337">
        <v>16.16</v>
      </c>
      <c r="G1484" s="337">
        <f>E1484*F1484</f>
        <v>8.74</v>
      </c>
    </row>
    <row r="1485" spans="1:7">
      <c r="A1485" s="779" t="s">
        <v>560</v>
      </c>
      <c r="B1485" s="780"/>
      <c r="C1485" s="780"/>
      <c r="D1485" s="780"/>
      <c r="E1485" s="780"/>
      <c r="F1485" s="781"/>
      <c r="G1485" s="261">
        <f>SUM(G1483:G1484)</f>
        <v>20.05</v>
      </c>
    </row>
    <row r="1486" spans="1:7">
      <c r="A1486" s="580"/>
      <c r="B1486" s="398"/>
      <c r="C1486" s="398"/>
      <c r="D1486" s="398"/>
      <c r="E1486" s="395"/>
      <c r="F1486" s="398"/>
      <c r="G1486" s="581"/>
    </row>
    <row r="1487" spans="1:7">
      <c r="A1487" s="579" t="s">
        <v>851</v>
      </c>
      <c r="B1487" s="399" t="s">
        <v>561</v>
      </c>
      <c r="C1487" s="397"/>
      <c r="D1487" s="258" t="s">
        <v>486</v>
      </c>
      <c r="E1487" s="258" t="s">
        <v>562</v>
      </c>
      <c r="F1487" s="258" t="s">
        <v>558</v>
      </c>
      <c r="G1487" s="259" t="s">
        <v>559</v>
      </c>
    </row>
    <row r="1488" spans="1:7">
      <c r="A1488" s="557">
        <v>1575</v>
      </c>
      <c r="B1488" s="795" t="s">
        <v>2539</v>
      </c>
      <c r="C1488" s="794"/>
      <c r="D1488" s="547" t="s">
        <v>492</v>
      </c>
      <c r="E1488" s="336">
        <v>3</v>
      </c>
      <c r="F1488" s="337">
        <v>1.1000000000000001</v>
      </c>
      <c r="G1488" s="337">
        <f>E1488*F1488</f>
        <v>3.3</v>
      </c>
    </row>
    <row r="1489" spans="1:7">
      <c r="A1489" s="557">
        <v>2391</v>
      </c>
      <c r="B1489" s="795" t="s">
        <v>2544</v>
      </c>
      <c r="C1489" s="794"/>
      <c r="D1489" s="547" t="s">
        <v>492</v>
      </c>
      <c r="E1489" s="336">
        <v>1</v>
      </c>
      <c r="F1489" s="337">
        <v>99.4</v>
      </c>
      <c r="G1489" s="337">
        <f>E1489*F1489</f>
        <v>99.4</v>
      </c>
    </row>
    <row r="1490" spans="1:7">
      <c r="A1490" s="796" t="s">
        <v>563</v>
      </c>
      <c r="B1490" s="796"/>
      <c r="C1490" s="796"/>
      <c r="D1490" s="796"/>
      <c r="E1490" s="797"/>
      <c r="F1490" s="796"/>
      <c r="G1490" s="261">
        <f>SUM(G1488:G1489)</f>
        <v>102.7</v>
      </c>
    </row>
    <row r="1491" spans="1:7">
      <c r="A1491" s="801"/>
      <c r="B1491" s="801"/>
      <c r="C1491" s="801"/>
      <c r="D1491" s="801"/>
      <c r="E1491" s="802"/>
      <c r="F1491" s="801"/>
      <c r="G1491" s="801"/>
    </row>
    <row r="1492" spans="1:7">
      <c r="A1492" s="803" t="s">
        <v>564</v>
      </c>
      <c r="B1492" s="803"/>
      <c r="C1492" s="803"/>
      <c r="D1492" s="803"/>
      <c r="E1492" s="804"/>
      <c r="F1492" s="803"/>
      <c r="G1492" s="347">
        <f>SUM(G1490,G1485)</f>
        <v>122.75</v>
      </c>
    </row>
    <row r="1493" spans="1:7">
      <c r="A1493" s="601"/>
      <c r="B1493" s="602"/>
      <c r="C1493" s="602"/>
      <c r="D1493" s="603"/>
      <c r="E1493" s="603"/>
      <c r="F1493" s="603"/>
      <c r="G1493" s="604"/>
    </row>
    <row r="1494" spans="1:7">
      <c r="A1494" s="807" t="s">
        <v>2569</v>
      </c>
      <c r="B1494" s="807"/>
      <c r="C1494" s="807"/>
      <c r="D1494" s="788" t="s">
        <v>2522</v>
      </c>
      <c r="E1494" s="789"/>
      <c r="F1494" s="790"/>
      <c r="G1494" s="790"/>
    </row>
    <row r="1495" spans="1:7">
      <c r="A1495" s="807" t="s">
        <v>2406</v>
      </c>
      <c r="B1495" s="807"/>
      <c r="C1495" s="807"/>
      <c r="D1495" s="807"/>
      <c r="E1495" s="808"/>
      <c r="F1495" s="807"/>
      <c r="G1495" s="807"/>
    </row>
    <row r="1496" spans="1:7">
      <c r="A1496" s="801"/>
      <c r="B1496" s="801"/>
      <c r="C1496" s="801"/>
      <c r="D1496" s="801"/>
      <c r="E1496" s="802"/>
      <c r="F1496" s="801"/>
      <c r="G1496" s="801"/>
    </row>
    <row r="1497" spans="1:7">
      <c r="A1497" s="396" t="s">
        <v>851</v>
      </c>
      <c r="B1497" s="579" t="s">
        <v>166</v>
      </c>
      <c r="C1497" s="397"/>
      <c r="D1497" s="258" t="s">
        <v>486</v>
      </c>
      <c r="E1497" s="258" t="s">
        <v>557</v>
      </c>
      <c r="F1497" s="258" t="s">
        <v>558</v>
      </c>
      <c r="G1497" s="259" t="s">
        <v>559</v>
      </c>
    </row>
    <row r="1498" spans="1:7">
      <c r="A1498" s="545">
        <v>88264</v>
      </c>
      <c r="B1498" s="794" t="s">
        <v>1255</v>
      </c>
      <c r="C1498" s="794"/>
      <c r="D1498" s="260" t="s">
        <v>491</v>
      </c>
      <c r="E1498" s="336">
        <v>0.35510000000000003</v>
      </c>
      <c r="F1498" s="337">
        <v>18.38</v>
      </c>
      <c r="G1498" s="337">
        <f>E1498*F1498</f>
        <v>6.53</v>
      </c>
    </row>
    <row r="1499" spans="1:7">
      <c r="A1499" s="545">
        <v>88247</v>
      </c>
      <c r="B1499" s="794" t="s">
        <v>1282</v>
      </c>
      <c r="C1499" s="794"/>
      <c r="D1499" s="260" t="s">
        <v>491</v>
      </c>
      <c r="E1499" s="336">
        <v>0.14799999999999999</v>
      </c>
      <c r="F1499" s="337">
        <v>14.33</v>
      </c>
      <c r="G1499" s="337">
        <f>E1499*F1499</f>
        <v>2.12</v>
      </c>
    </row>
    <row r="1500" spans="1:7">
      <c r="A1500" s="779" t="s">
        <v>560</v>
      </c>
      <c r="B1500" s="780"/>
      <c r="C1500" s="780"/>
      <c r="D1500" s="780"/>
      <c r="E1500" s="780"/>
      <c r="F1500" s="781"/>
      <c r="G1500" s="261">
        <f>SUM(G1498:G1499)</f>
        <v>8.65</v>
      </c>
    </row>
    <row r="1501" spans="1:7">
      <c r="A1501" s="580"/>
      <c r="B1501" s="398"/>
      <c r="C1501" s="398"/>
      <c r="D1501" s="398"/>
      <c r="E1501" s="395"/>
      <c r="F1501" s="398"/>
      <c r="G1501" s="581"/>
    </row>
    <row r="1502" spans="1:7">
      <c r="A1502" s="579" t="s">
        <v>851</v>
      </c>
      <c r="B1502" s="399" t="s">
        <v>561</v>
      </c>
      <c r="C1502" s="397"/>
      <c r="D1502" s="258" t="s">
        <v>486</v>
      </c>
      <c r="E1502" s="258" t="s">
        <v>562</v>
      </c>
      <c r="F1502" s="258" t="s">
        <v>558</v>
      </c>
      <c r="G1502" s="259" t="s">
        <v>559</v>
      </c>
    </row>
    <row r="1503" spans="1:7">
      <c r="A1503" s="557">
        <v>2391</v>
      </c>
      <c r="B1503" s="795" t="s">
        <v>2568</v>
      </c>
      <c r="C1503" s="794"/>
      <c r="D1503" s="546" t="s">
        <v>492</v>
      </c>
      <c r="E1503" s="336">
        <v>1</v>
      </c>
      <c r="F1503" s="337">
        <v>17.32</v>
      </c>
      <c r="G1503" s="337">
        <f>E1503*F1503</f>
        <v>17.32</v>
      </c>
    </row>
    <row r="1504" spans="1:7">
      <c r="A1504" s="796" t="s">
        <v>563</v>
      </c>
      <c r="B1504" s="796"/>
      <c r="C1504" s="796"/>
      <c r="D1504" s="796"/>
      <c r="E1504" s="797"/>
      <c r="F1504" s="796"/>
      <c r="G1504" s="261">
        <f>SUM(G1503:G1503)</f>
        <v>17.32</v>
      </c>
    </row>
    <row r="1505" spans="1:7">
      <c r="A1505" s="601"/>
      <c r="B1505" s="602"/>
      <c r="C1505" s="602"/>
      <c r="D1505" s="603"/>
      <c r="E1505" s="603"/>
      <c r="F1505" s="603"/>
      <c r="G1505" s="604"/>
    </row>
    <row r="1506" spans="1:7">
      <c r="A1506" s="803" t="s">
        <v>564</v>
      </c>
      <c r="B1506" s="803"/>
      <c r="C1506" s="803"/>
      <c r="D1506" s="803"/>
      <c r="E1506" s="804"/>
      <c r="F1506" s="803"/>
      <c r="G1506" s="347">
        <f>SUM(G1504,G1500)</f>
        <v>25.97</v>
      </c>
    </row>
    <row r="1507" spans="1:7">
      <c r="A1507" s="606"/>
      <c r="B1507" s="602"/>
      <c r="C1507" s="602"/>
      <c r="D1507" s="603"/>
      <c r="E1507" s="603"/>
      <c r="F1507" s="603"/>
      <c r="G1507" s="604"/>
    </row>
    <row r="1508" spans="1:7">
      <c r="A1508" s="785" t="s">
        <v>2601</v>
      </c>
      <c r="B1508" s="786"/>
      <c r="C1508" s="787"/>
      <c r="D1508" s="788" t="s">
        <v>2522</v>
      </c>
      <c r="E1508" s="789"/>
      <c r="F1508" s="790"/>
      <c r="G1508" s="790"/>
    </row>
    <row r="1509" spans="1:7">
      <c r="A1509" s="785" t="s">
        <v>2423</v>
      </c>
      <c r="B1509" s="786"/>
      <c r="C1509" s="786"/>
      <c r="D1509" s="786"/>
      <c r="E1509" s="786"/>
      <c r="F1509" s="786"/>
      <c r="G1509" s="787"/>
    </row>
    <row r="1510" spans="1:7">
      <c r="A1510" s="791"/>
      <c r="B1510" s="792"/>
      <c r="C1510" s="792"/>
      <c r="D1510" s="792"/>
      <c r="E1510" s="792"/>
      <c r="F1510" s="792"/>
      <c r="G1510" s="793"/>
    </row>
    <row r="1511" spans="1:7">
      <c r="A1511" s="396" t="s">
        <v>851</v>
      </c>
      <c r="B1511" s="579" t="s">
        <v>166</v>
      </c>
      <c r="C1511" s="397"/>
      <c r="D1511" s="258" t="s">
        <v>486</v>
      </c>
      <c r="E1511" s="258" t="s">
        <v>557</v>
      </c>
      <c r="F1511" s="258" t="s">
        <v>558</v>
      </c>
      <c r="G1511" s="259" t="s">
        <v>559</v>
      </c>
    </row>
    <row r="1512" spans="1:7">
      <c r="A1512" s="545">
        <v>88264</v>
      </c>
      <c r="B1512" s="794" t="s">
        <v>1255</v>
      </c>
      <c r="C1512" s="794"/>
      <c r="D1512" s="260" t="s">
        <v>491</v>
      </c>
      <c r="E1512" s="336">
        <v>0.41649999999999998</v>
      </c>
      <c r="F1512" s="337">
        <v>18.38</v>
      </c>
      <c r="G1512" s="337">
        <f>E1512*F1512</f>
        <v>7.66</v>
      </c>
    </row>
    <row r="1513" spans="1:7">
      <c r="A1513" s="545">
        <v>88247</v>
      </c>
      <c r="B1513" s="794" t="s">
        <v>1282</v>
      </c>
      <c r="C1513" s="794"/>
      <c r="D1513" s="260" t="s">
        <v>491</v>
      </c>
      <c r="E1513" s="336">
        <v>0.17349999999999999</v>
      </c>
      <c r="F1513" s="337">
        <v>14.33</v>
      </c>
      <c r="G1513" s="337">
        <f>E1513*F1513</f>
        <v>2.4900000000000002</v>
      </c>
    </row>
    <row r="1514" spans="1:7">
      <c r="A1514" s="779" t="s">
        <v>560</v>
      </c>
      <c r="B1514" s="780"/>
      <c r="C1514" s="780"/>
      <c r="D1514" s="780"/>
      <c r="E1514" s="780"/>
      <c r="F1514" s="781"/>
      <c r="G1514" s="261">
        <f>SUM(G1512:G1513)</f>
        <v>10.15</v>
      </c>
    </row>
    <row r="1515" spans="1:7">
      <c r="A1515" s="580"/>
      <c r="B1515" s="398"/>
      <c r="C1515" s="398"/>
      <c r="D1515" s="398"/>
      <c r="E1515" s="395"/>
      <c r="F1515" s="398"/>
      <c r="G1515" s="581"/>
    </row>
    <row r="1516" spans="1:7">
      <c r="A1516" s="579" t="s">
        <v>851</v>
      </c>
      <c r="B1516" s="399" t="s">
        <v>561</v>
      </c>
      <c r="C1516" s="397"/>
      <c r="D1516" s="258" t="s">
        <v>486</v>
      </c>
      <c r="E1516" s="258" t="s">
        <v>562</v>
      </c>
      <c r="F1516" s="258" t="s">
        <v>558</v>
      </c>
      <c r="G1516" s="259" t="s">
        <v>559</v>
      </c>
    </row>
    <row r="1517" spans="1:7">
      <c r="A1517" s="557">
        <v>2391</v>
      </c>
      <c r="B1517" s="795" t="s">
        <v>2600</v>
      </c>
      <c r="C1517" s="794"/>
      <c r="D1517" s="546" t="s">
        <v>492</v>
      </c>
      <c r="E1517" s="336">
        <v>1</v>
      </c>
      <c r="F1517" s="337">
        <v>223.81</v>
      </c>
      <c r="G1517" s="337">
        <f>E1517*F1517</f>
        <v>223.81</v>
      </c>
    </row>
    <row r="1518" spans="1:7">
      <c r="A1518" s="779" t="s">
        <v>563</v>
      </c>
      <c r="B1518" s="780"/>
      <c r="C1518" s="780"/>
      <c r="D1518" s="780"/>
      <c r="E1518" s="780"/>
      <c r="F1518" s="781"/>
      <c r="G1518" s="261">
        <f>SUM(G1517:G1517)</f>
        <v>223.81</v>
      </c>
    </row>
    <row r="1519" spans="1:7">
      <c r="A1519" s="601"/>
      <c r="B1519" s="602"/>
      <c r="C1519" s="602"/>
      <c r="D1519" s="603"/>
      <c r="E1519" s="603"/>
      <c r="F1519" s="603"/>
      <c r="G1519" s="604"/>
    </row>
    <row r="1520" spans="1:7">
      <c r="A1520" s="782" t="s">
        <v>564</v>
      </c>
      <c r="B1520" s="783"/>
      <c r="C1520" s="783"/>
      <c r="D1520" s="783"/>
      <c r="E1520" s="783"/>
      <c r="F1520" s="784"/>
      <c r="G1520" s="347">
        <f>SUM(G1518,G1514)</f>
        <v>233.96</v>
      </c>
    </row>
    <row r="1521" spans="1:7">
      <c r="A1521" s="606"/>
      <c r="B1521" s="602"/>
      <c r="C1521" s="602"/>
      <c r="D1521" s="603"/>
      <c r="E1521" s="603"/>
      <c r="F1521" s="603"/>
      <c r="G1521" s="604"/>
    </row>
    <row r="1522" spans="1:7" ht="12" customHeight="1">
      <c r="A1522" s="807" t="s">
        <v>2651</v>
      </c>
      <c r="B1522" s="807"/>
      <c r="C1522" s="807"/>
      <c r="D1522" s="788" t="s">
        <v>2522</v>
      </c>
      <c r="E1522" s="789"/>
      <c r="F1522" s="790"/>
      <c r="G1522" s="790"/>
    </row>
    <row r="1523" spans="1:7">
      <c r="A1523" s="807" t="s">
        <v>2650</v>
      </c>
      <c r="B1523" s="807"/>
      <c r="C1523" s="807"/>
      <c r="D1523" s="807"/>
      <c r="E1523" s="808"/>
      <c r="F1523" s="807"/>
      <c r="G1523" s="807"/>
    </row>
    <row r="1524" spans="1:7">
      <c r="A1524" s="801"/>
      <c r="B1524" s="801"/>
      <c r="C1524" s="801"/>
      <c r="D1524" s="801"/>
      <c r="E1524" s="802"/>
      <c r="F1524" s="801"/>
      <c r="G1524" s="801"/>
    </row>
    <row r="1525" spans="1:7">
      <c r="A1525" s="396" t="s">
        <v>851</v>
      </c>
      <c r="B1525" s="579" t="s">
        <v>166</v>
      </c>
      <c r="C1525" s="397"/>
      <c r="D1525" s="258" t="s">
        <v>486</v>
      </c>
      <c r="E1525" s="258" t="s">
        <v>557</v>
      </c>
      <c r="F1525" s="258" t="s">
        <v>558</v>
      </c>
      <c r="G1525" s="259" t="s">
        <v>559</v>
      </c>
    </row>
    <row r="1526" spans="1:7">
      <c r="A1526" s="545">
        <v>88264</v>
      </c>
      <c r="B1526" s="794" t="s">
        <v>1255</v>
      </c>
      <c r="C1526" s="794"/>
      <c r="D1526" s="260" t="s">
        <v>491</v>
      </c>
      <c r="E1526" s="336">
        <v>0.54100000000000004</v>
      </c>
      <c r="F1526" s="337">
        <v>20.91</v>
      </c>
      <c r="G1526" s="337">
        <f>E1526*F1526</f>
        <v>11.31</v>
      </c>
    </row>
    <row r="1527" spans="1:7">
      <c r="A1527" s="545">
        <v>88247</v>
      </c>
      <c r="B1527" s="794" t="s">
        <v>1282</v>
      </c>
      <c r="C1527" s="794"/>
      <c r="D1527" s="260" t="s">
        <v>491</v>
      </c>
      <c r="E1527" s="336">
        <v>0.54100000000000004</v>
      </c>
      <c r="F1527" s="337">
        <v>16.16</v>
      </c>
      <c r="G1527" s="337">
        <f>E1527*F1527</f>
        <v>8.74</v>
      </c>
    </row>
    <row r="1528" spans="1:7">
      <c r="A1528" s="779" t="s">
        <v>560</v>
      </c>
      <c r="B1528" s="780"/>
      <c r="C1528" s="780"/>
      <c r="D1528" s="780"/>
      <c r="E1528" s="780"/>
      <c r="F1528" s="781"/>
      <c r="G1528" s="261">
        <f>SUM(G1526:G1527)</f>
        <v>20.05</v>
      </c>
    </row>
    <row r="1529" spans="1:7">
      <c r="A1529" s="580"/>
      <c r="B1529" s="398"/>
      <c r="C1529" s="398"/>
      <c r="D1529" s="398"/>
      <c r="E1529" s="395"/>
      <c r="F1529" s="398"/>
      <c r="G1529" s="581"/>
    </row>
    <row r="1530" spans="1:7">
      <c r="A1530" s="579" t="s">
        <v>851</v>
      </c>
      <c r="B1530" s="399" t="s">
        <v>561</v>
      </c>
      <c r="C1530" s="397"/>
      <c r="D1530" s="258" t="s">
        <v>486</v>
      </c>
      <c r="E1530" s="258" t="s">
        <v>562</v>
      </c>
      <c r="F1530" s="258" t="s">
        <v>558</v>
      </c>
      <c r="G1530" s="259" t="s">
        <v>559</v>
      </c>
    </row>
    <row r="1531" spans="1:7">
      <c r="A1531" s="557">
        <v>1575</v>
      </c>
      <c r="B1531" s="795" t="s">
        <v>2513</v>
      </c>
      <c r="C1531" s="794"/>
      <c r="D1531" s="547" t="s">
        <v>492</v>
      </c>
      <c r="E1531" s="336">
        <v>3</v>
      </c>
      <c r="F1531" s="337">
        <v>0.66</v>
      </c>
      <c r="G1531" s="337">
        <f>E1531*F1531</f>
        <v>1.98</v>
      </c>
    </row>
    <row r="1532" spans="1:7">
      <c r="A1532" s="557">
        <v>2391</v>
      </c>
      <c r="B1532" s="795" t="s">
        <v>2649</v>
      </c>
      <c r="C1532" s="794"/>
      <c r="D1532" s="546" t="s">
        <v>492</v>
      </c>
      <c r="E1532" s="336">
        <v>1</v>
      </c>
      <c r="F1532" s="337">
        <v>85.22</v>
      </c>
      <c r="G1532" s="337">
        <f>E1532*F1532</f>
        <v>85.22</v>
      </c>
    </row>
    <row r="1533" spans="1:7">
      <c r="A1533" s="796" t="s">
        <v>563</v>
      </c>
      <c r="B1533" s="796"/>
      <c r="C1533" s="796"/>
      <c r="D1533" s="796"/>
      <c r="E1533" s="797"/>
      <c r="F1533" s="796"/>
      <c r="G1533" s="261">
        <f>SUM(G1531:G1532)</f>
        <v>87.2</v>
      </c>
    </row>
    <row r="1534" spans="1:7" ht="6" customHeight="1">
      <c r="A1534" s="601"/>
      <c r="B1534" s="602"/>
      <c r="C1534" s="602"/>
      <c r="D1534" s="603"/>
      <c r="E1534" s="603"/>
      <c r="F1534" s="603"/>
      <c r="G1534" s="604"/>
    </row>
    <row r="1535" spans="1:7">
      <c r="A1535" s="803" t="s">
        <v>564</v>
      </c>
      <c r="B1535" s="803"/>
      <c r="C1535" s="803"/>
      <c r="D1535" s="803"/>
      <c r="E1535" s="804"/>
      <c r="F1535" s="803"/>
      <c r="G1535" s="347">
        <f>SUM(G1533,G1528)</f>
        <v>107.25</v>
      </c>
    </row>
    <row r="1536" spans="1:7" ht="8.25" customHeight="1">
      <c r="A1536" s="601"/>
      <c r="B1536" s="602"/>
      <c r="C1536" s="602"/>
      <c r="D1536" s="603"/>
      <c r="E1536" s="603"/>
      <c r="F1536" s="603"/>
      <c r="G1536" s="604"/>
    </row>
    <row r="1537" spans="1:7">
      <c r="A1537" s="807" t="s">
        <v>2652</v>
      </c>
      <c r="B1537" s="807"/>
      <c r="C1537" s="807"/>
      <c r="D1537" s="788" t="s">
        <v>2522</v>
      </c>
      <c r="E1537" s="789"/>
      <c r="F1537" s="790"/>
      <c r="G1537" s="790"/>
    </row>
    <row r="1538" spans="1:7">
      <c r="A1538" s="807" t="s">
        <v>2647</v>
      </c>
      <c r="B1538" s="807"/>
      <c r="C1538" s="807"/>
      <c r="D1538" s="807"/>
      <c r="E1538" s="808"/>
      <c r="F1538" s="807"/>
      <c r="G1538" s="807"/>
    </row>
    <row r="1539" spans="1:7">
      <c r="A1539" s="801"/>
      <c r="B1539" s="801"/>
      <c r="C1539" s="801"/>
      <c r="D1539" s="801"/>
      <c r="E1539" s="802"/>
      <c r="F1539" s="801"/>
      <c r="G1539" s="801"/>
    </row>
    <row r="1540" spans="1:7">
      <c r="A1540" s="396" t="s">
        <v>851</v>
      </c>
      <c r="B1540" s="579" t="s">
        <v>166</v>
      </c>
      <c r="C1540" s="397"/>
      <c r="D1540" s="258" t="s">
        <v>486</v>
      </c>
      <c r="E1540" s="258" t="s">
        <v>557</v>
      </c>
      <c r="F1540" s="258" t="s">
        <v>558</v>
      </c>
      <c r="G1540" s="259" t="s">
        <v>559</v>
      </c>
    </row>
    <row r="1541" spans="1:7">
      <c r="A1541" s="545">
        <v>88264</v>
      </c>
      <c r="B1541" s="794" t="s">
        <v>1255</v>
      </c>
      <c r="C1541" s="794"/>
      <c r="D1541" s="260" t="s">
        <v>491</v>
      </c>
      <c r="E1541" s="336">
        <v>0.54100000000000004</v>
      </c>
      <c r="F1541" s="337">
        <v>20.91</v>
      </c>
      <c r="G1541" s="337">
        <f>E1541*F1541</f>
        <v>11.31</v>
      </c>
    </row>
    <row r="1542" spans="1:7">
      <c r="A1542" s="545">
        <v>88247</v>
      </c>
      <c r="B1542" s="794" t="s">
        <v>1282</v>
      </c>
      <c r="C1542" s="794"/>
      <c r="D1542" s="260" t="s">
        <v>491</v>
      </c>
      <c r="E1542" s="336">
        <v>0.54100000000000004</v>
      </c>
      <c r="F1542" s="337">
        <v>16.16</v>
      </c>
      <c r="G1542" s="337">
        <f>E1542*F1542</f>
        <v>8.74</v>
      </c>
    </row>
    <row r="1543" spans="1:7">
      <c r="A1543" s="779" t="s">
        <v>560</v>
      </c>
      <c r="B1543" s="780"/>
      <c r="C1543" s="780"/>
      <c r="D1543" s="780"/>
      <c r="E1543" s="780"/>
      <c r="F1543" s="781"/>
      <c r="G1543" s="261">
        <f>SUM(G1541:G1542)</f>
        <v>20.05</v>
      </c>
    </row>
    <row r="1544" spans="1:7">
      <c r="A1544" s="580"/>
      <c r="B1544" s="398"/>
      <c r="C1544" s="398"/>
      <c r="D1544" s="398"/>
      <c r="E1544" s="395"/>
      <c r="F1544" s="398"/>
      <c r="G1544" s="581"/>
    </row>
    <row r="1545" spans="1:7">
      <c r="A1545" s="579" t="s">
        <v>851</v>
      </c>
      <c r="B1545" s="399" t="s">
        <v>561</v>
      </c>
      <c r="C1545" s="397"/>
      <c r="D1545" s="258" t="s">
        <v>486</v>
      </c>
      <c r="E1545" s="258" t="s">
        <v>562</v>
      </c>
      <c r="F1545" s="258" t="s">
        <v>558</v>
      </c>
      <c r="G1545" s="259" t="s">
        <v>559</v>
      </c>
    </row>
    <row r="1546" spans="1:7">
      <c r="A1546" s="557">
        <v>1575</v>
      </c>
      <c r="B1546" s="795" t="s">
        <v>2513</v>
      </c>
      <c r="C1546" s="794"/>
      <c r="D1546" s="547" t="s">
        <v>492</v>
      </c>
      <c r="E1546" s="336">
        <v>3</v>
      </c>
      <c r="F1546" s="337">
        <v>0.66</v>
      </c>
      <c r="G1546" s="337">
        <f>E1546*F1546</f>
        <v>1.98</v>
      </c>
    </row>
    <row r="1547" spans="1:7">
      <c r="A1547" s="557">
        <v>2391</v>
      </c>
      <c r="B1547" s="795" t="s">
        <v>2646</v>
      </c>
      <c r="C1547" s="794"/>
      <c r="D1547" s="546" t="s">
        <v>492</v>
      </c>
      <c r="E1547" s="336">
        <v>1</v>
      </c>
      <c r="F1547" s="337">
        <v>59.22</v>
      </c>
      <c r="G1547" s="337">
        <f>E1547*F1547</f>
        <v>59.22</v>
      </c>
    </row>
    <row r="1548" spans="1:7">
      <c r="A1548" s="796" t="s">
        <v>563</v>
      </c>
      <c r="B1548" s="796"/>
      <c r="C1548" s="796"/>
      <c r="D1548" s="796"/>
      <c r="E1548" s="797"/>
      <c r="F1548" s="796"/>
      <c r="G1548" s="261">
        <f>SUM(G1546:G1547)</f>
        <v>61.2</v>
      </c>
    </row>
    <row r="1549" spans="1:7" ht="6" customHeight="1">
      <c r="A1549" s="612"/>
      <c r="B1549" s="553"/>
      <c r="C1549" s="553"/>
      <c r="D1549" s="553"/>
      <c r="E1549" s="554"/>
      <c r="F1549" s="553"/>
      <c r="G1549" s="613"/>
    </row>
    <row r="1550" spans="1:7" ht="12" customHeight="1">
      <c r="A1550" s="803" t="s">
        <v>564</v>
      </c>
      <c r="B1550" s="803"/>
      <c r="C1550" s="803"/>
      <c r="D1550" s="803"/>
      <c r="E1550" s="804"/>
      <c r="F1550" s="803"/>
      <c r="G1550" s="347">
        <f>SUM(G1548,G1543)</f>
        <v>81.25</v>
      </c>
    </row>
    <row r="1551" spans="1:7" ht="5.25" customHeight="1">
      <c r="A1551" s="606"/>
      <c r="B1551" s="602"/>
      <c r="C1551" s="602"/>
      <c r="D1551" s="603"/>
      <c r="E1551" s="603"/>
      <c r="F1551" s="603"/>
      <c r="G1551" s="604"/>
    </row>
    <row r="1552" spans="1:7">
      <c r="A1552" s="807" t="s">
        <v>2663</v>
      </c>
      <c r="B1552" s="807"/>
      <c r="C1552" s="807"/>
      <c r="D1552" s="816" t="s">
        <v>2648</v>
      </c>
      <c r="E1552" s="817"/>
      <c r="F1552" s="790"/>
      <c r="G1552" s="790"/>
    </row>
    <row r="1553" spans="1:7">
      <c r="A1553" s="807" t="s">
        <v>2379</v>
      </c>
      <c r="B1553" s="807"/>
      <c r="C1553" s="807"/>
      <c r="D1553" s="807"/>
      <c r="E1553" s="808"/>
      <c r="F1553" s="807"/>
      <c r="G1553" s="807"/>
    </row>
    <row r="1554" spans="1:7">
      <c r="A1554" s="801"/>
      <c r="B1554" s="801"/>
      <c r="C1554" s="801"/>
      <c r="D1554" s="801"/>
      <c r="E1554" s="802"/>
      <c r="F1554" s="801"/>
      <c r="G1554" s="801"/>
    </row>
    <row r="1555" spans="1:7">
      <c r="A1555" s="396" t="s">
        <v>851</v>
      </c>
      <c r="B1555" s="579" t="s">
        <v>166</v>
      </c>
      <c r="C1555" s="397"/>
      <c r="D1555" s="258" t="s">
        <v>486</v>
      </c>
      <c r="E1555" s="258" t="s">
        <v>557</v>
      </c>
      <c r="F1555" s="258" t="s">
        <v>558</v>
      </c>
      <c r="G1555" s="259" t="s">
        <v>559</v>
      </c>
    </row>
    <row r="1556" spans="1:7">
      <c r="A1556" s="545">
        <v>88264</v>
      </c>
      <c r="B1556" s="794" t="s">
        <v>1255</v>
      </c>
      <c r="C1556" s="794"/>
      <c r="D1556" s="260" t="s">
        <v>491</v>
      </c>
      <c r="E1556" s="336">
        <v>2</v>
      </c>
      <c r="F1556" s="337">
        <v>18.38</v>
      </c>
      <c r="G1556" s="337">
        <f>E1556*F1556</f>
        <v>36.76</v>
      </c>
    </row>
    <row r="1557" spans="1:7">
      <c r="A1557" s="545">
        <v>88247</v>
      </c>
      <c r="B1557" s="794" t="s">
        <v>1282</v>
      </c>
      <c r="C1557" s="794"/>
      <c r="D1557" s="260" t="s">
        <v>491</v>
      </c>
      <c r="E1557" s="336">
        <v>2</v>
      </c>
      <c r="F1557" s="337">
        <v>14.33</v>
      </c>
      <c r="G1557" s="337">
        <f>E1557*F1557</f>
        <v>28.66</v>
      </c>
    </row>
    <row r="1558" spans="1:7">
      <c r="A1558" s="779" t="s">
        <v>560</v>
      </c>
      <c r="B1558" s="780"/>
      <c r="C1558" s="780"/>
      <c r="D1558" s="780"/>
      <c r="E1558" s="780"/>
      <c r="F1558" s="781"/>
      <c r="G1558" s="261">
        <f>SUM(G1556:G1557)</f>
        <v>65.42</v>
      </c>
    </row>
    <row r="1559" spans="1:7" ht="5.25" customHeight="1">
      <c r="A1559" s="580"/>
      <c r="B1559" s="398"/>
      <c r="C1559" s="398"/>
      <c r="D1559" s="398"/>
      <c r="E1559" s="395"/>
      <c r="F1559" s="398"/>
      <c r="G1559" s="581"/>
    </row>
    <row r="1560" spans="1:7">
      <c r="A1560" s="579" t="s">
        <v>851</v>
      </c>
      <c r="B1560" s="399" t="s">
        <v>561</v>
      </c>
      <c r="C1560" s="397"/>
      <c r="D1560" s="258" t="s">
        <v>486</v>
      </c>
      <c r="E1560" s="258" t="s">
        <v>562</v>
      </c>
      <c r="F1560" s="258" t="s">
        <v>558</v>
      </c>
      <c r="G1560" s="259" t="s">
        <v>559</v>
      </c>
    </row>
    <row r="1561" spans="1:7">
      <c r="A1561" s="557" t="s">
        <v>2655</v>
      </c>
      <c r="B1561" s="795" t="s">
        <v>2656</v>
      </c>
      <c r="C1561" s="794"/>
      <c r="D1561" s="546" t="s">
        <v>492</v>
      </c>
      <c r="E1561" s="336">
        <v>2</v>
      </c>
      <c r="F1561" s="337">
        <v>12.37</v>
      </c>
      <c r="G1561" s="337">
        <f>E1561*F1561</f>
        <v>24.74</v>
      </c>
    </row>
    <row r="1562" spans="1:7">
      <c r="A1562" s="557" t="s">
        <v>2655</v>
      </c>
      <c r="B1562" s="795" t="s">
        <v>2657</v>
      </c>
      <c r="C1562" s="794"/>
      <c r="D1562" s="546" t="s">
        <v>486</v>
      </c>
      <c r="E1562" s="336">
        <v>8</v>
      </c>
      <c r="F1562" s="337">
        <v>6.07</v>
      </c>
      <c r="G1562" s="337">
        <f t="shared" ref="G1562:G1566" si="73">E1562*F1562</f>
        <v>48.56</v>
      </c>
    </row>
    <row r="1563" spans="1:7">
      <c r="A1563" s="557" t="s">
        <v>2655</v>
      </c>
      <c r="B1563" s="795" t="s">
        <v>2658</v>
      </c>
      <c r="C1563" s="794"/>
      <c r="D1563" s="546" t="s">
        <v>2659</v>
      </c>
      <c r="E1563" s="336">
        <v>300</v>
      </c>
      <c r="F1563" s="337">
        <v>2.35</v>
      </c>
      <c r="G1563" s="337">
        <f t="shared" si="73"/>
        <v>705</v>
      </c>
    </row>
    <row r="1564" spans="1:7">
      <c r="A1564" s="557" t="s">
        <v>2655</v>
      </c>
      <c r="B1564" s="795" t="s">
        <v>2660</v>
      </c>
      <c r="C1564" s="794"/>
      <c r="D1564" s="546" t="s">
        <v>1083</v>
      </c>
      <c r="E1564" s="336">
        <v>1</v>
      </c>
      <c r="F1564" s="337">
        <v>390.86</v>
      </c>
      <c r="G1564" s="337">
        <f t="shared" si="73"/>
        <v>390.86</v>
      </c>
    </row>
    <row r="1565" spans="1:7">
      <c r="A1565" s="557" t="s">
        <v>2655</v>
      </c>
      <c r="B1565" s="795" t="s">
        <v>2661</v>
      </c>
      <c r="C1565" s="794"/>
      <c r="D1565" s="546" t="s">
        <v>486</v>
      </c>
      <c r="E1565" s="336">
        <v>50</v>
      </c>
      <c r="F1565" s="337">
        <v>2.76</v>
      </c>
      <c r="G1565" s="337">
        <f t="shared" si="73"/>
        <v>138</v>
      </c>
    </row>
    <row r="1566" spans="1:7">
      <c r="A1566" s="557" t="s">
        <v>2655</v>
      </c>
      <c r="B1566" s="884" t="s">
        <v>2662</v>
      </c>
      <c r="C1566" s="885"/>
      <c r="D1566" s="546" t="s">
        <v>486</v>
      </c>
      <c r="E1566" s="336">
        <v>1</v>
      </c>
      <c r="F1566" s="337">
        <v>3290</v>
      </c>
      <c r="G1566" s="337">
        <f t="shared" si="73"/>
        <v>3290</v>
      </c>
    </row>
    <row r="1567" spans="1:7">
      <c r="A1567" s="796" t="s">
        <v>563</v>
      </c>
      <c r="B1567" s="796"/>
      <c r="C1567" s="796"/>
      <c r="D1567" s="796"/>
      <c r="E1567" s="797"/>
      <c r="F1567" s="796"/>
      <c r="G1567" s="261">
        <f>SUM(G1561:G1566)</f>
        <v>4597.16</v>
      </c>
    </row>
    <row r="1568" spans="1:7" ht="7.5" customHeight="1">
      <c r="A1568" s="601"/>
      <c r="B1568" s="602"/>
      <c r="C1568" s="602"/>
      <c r="D1568" s="603"/>
      <c r="E1568" s="603"/>
      <c r="F1568" s="603"/>
      <c r="G1568" s="604"/>
    </row>
    <row r="1569" spans="1:7">
      <c r="A1569" s="803" t="s">
        <v>564</v>
      </c>
      <c r="B1569" s="803"/>
      <c r="C1569" s="803"/>
      <c r="D1569" s="803"/>
      <c r="E1569" s="804"/>
      <c r="F1569" s="803"/>
      <c r="G1569" s="347">
        <f>SUM(G1567,G1558)</f>
        <v>4662.58</v>
      </c>
    </row>
    <row r="1570" spans="1:7" ht="6.75" customHeight="1">
      <c r="A1570" s="606"/>
      <c r="B1570" s="602"/>
      <c r="C1570" s="602"/>
      <c r="D1570" s="603"/>
      <c r="E1570" s="603"/>
      <c r="F1570" s="603"/>
      <c r="G1570" s="604"/>
    </row>
    <row r="1571" spans="1:7">
      <c r="A1571" s="807" t="s">
        <v>2669</v>
      </c>
      <c r="B1571" s="807"/>
      <c r="C1571" s="807"/>
      <c r="D1571" s="816" t="s">
        <v>2670</v>
      </c>
      <c r="E1571" s="817"/>
      <c r="F1571" s="790"/>
      <c r="G1571" s="790"/>
    </row>
    <row r="1572" spans="1:7">
      <c r="A1572" s="807" t="s">
        <v>2667</v>
      </c>
      <c r="B1572" s="807"/>
      <c r="C1572" s="807"/>
      <c r="D1572" s="807"/>
      <c r="E1572" s="808"/>
      <c r="F1572" s="807"/>
      <c r="G1572" s="807"/>
    </row>
    <row r="1573" spans="1:7">
      <c r="A1573" s="801"/>
      <c r="B1573" s="801"/>
      <c r="C1573" s="801"/>
      <c r="D1573" s="801"/>
      <c r="E1573" s="802"/>
      <c r="F1573" s="801"/>
      <c r="G1573" s="801"/>
    </row>
    <row r="1574" spans="1:7">
      <c r="A1574" s="396" t="s">
        <v>851</v>
      </c>
      <c r="B1574" s="579" t="s">
        <v>166</v>
      </c>
      <c r="C1574" s="397"/>
      <c r="D1574" s="258" t="s">
        <v>486</v>
      </c>
      <c r="E1574" s="258" t="s">
        <v>557</v>
      </c>
      <c r="F1574" s="258" t="s">
        <v>558</v>
      </c>
      <c r="G1574" s="259" t="s">
        <v>559</v>
      </c>
    </row>
    <row r="1575" spans="1:7">
      <c r="A1575" s="545">
        <v>4760</v>
      </c>
      <c r="B1575" s="794" t="s">
        <v>1173</v>
      </c>
      <c r="C1575" s="794"/>
      <c r="D1575" s="260" t="s">
        <v>491</v>
      </c>
      <c r="E1575" s="336">
        <v>0.95</v>
      </c>
      <c r="F1575" s="337">
        <v>12.79</v>
      </c>
      <c r="G1575" s="337">
        <f>E1575*F1575</f>
        <v>12.15</v>
      </c>
    </row>
    <row r="1576" spans="1:7">
      <c r="A1576" s="545">
        <v>6111</v>
      </c>
      <c r="B1576" s="794" t="s">
        <v>852</v>
      </c>
      <c r="C1576" s="794"/>
      <c r="D1576" s="260" t="s">
        <v>491</v>
      </c>
      <c r="E1576" s="336">
        <v>0.51744599999999996</v>
      </c>
      <c r="F1576" s="337">
        <v>9.51</v>
      </c>
      <c r="G1576" s="337">
        <f>E1576*F1576</f>
        <v>4.92</v>
      </c>
    </row>
    <row r="1577" spans="1:7">
      <c r="A1577" s="779" t="s">
        <v>560</v>
      </c>
      <c r="B1577" s="780"/>
      <c r="C1577" s="780"/>
      <c r="D1577" s="780"/>
      <c r="E1577" s="780"/>
      <c r="F1577" s="781"/>
      <c r="G1577" s="261">
        <f>SUM(G1575:G1576)</f>
        <v>17.07</v>
      </c>
    </row>
    <row r="1578" spans="1:7">
      <c r="A1578" s="580"/>
      <c r="B1578" s="398"/>
      <c r="C1578" s="398"/>
      <c r="D1578" s="398"/>
      <c r="E1578" s="395"/>
      <c r="F1578" s="398"/>
      <c r="G1578" s="581"/>
    </row>
    <row r="1579" spans="1:7">
      <c r="A1579" s="579" t="s">
        <v>851</v>
      </c>
      <c r="B1579" s="399" t="s">
        <v>561</v>
      </c>
      <c r="C1579" s="397"/>
      <c r="D1579" s="258" t="s">
        <v>486</v>
      </c>
      <c r="E1579" s="258" t="s">
        <v>562</v>
      </c>
      <c r="F1579" s="258" t="s">
        <v>558</v>
      </c>
      <c r="G1579" s="259" t="s">
        <v>559</v>
      </c>
    </row>
    <row r="1580" spans="1:7">
      <c r="A1580" s="557">
        <v>36881</v>
      </c>
      <c r="B1580" s="795" t="s">
        <v>2671</v>
      </c>
      <c r="C1580" s="794"/>
      <c r="D1580" s="546" t="s">
        <v>497</v>
      </c>
      <c r="E1580" s="336">
        <v>1.04</v>
      </c>
      <c r="F1580" s="337">
        <v>79.900000000000006</v>
      </c>
      <c r="G1580" s="337">
        <f>E1580*F1580</f>
        <v>83.1</v>
      </c>
    </row>
    <row r="1581" spans="1:7">
      <c r="A1581" s="557">
        <v>37596</v>
      </c>
      <c r="B1581" s="795" t="s">
        <v>2672</v>
      </c>
      <c r="C1581" s="794"/>
      <c r="D1581" s="546" t="s">
        <v>490</v>
      </c>
      <c r="E1581" s="336">
        <v>3.75</v>
      </c>
      <c r="F1581" s="337">
        <v>2.95</v>
      </c>
      <c r="G1581" s="337">
        <f t="shared" ref="G1581" si="74">E1581*F1581</f>
        <v>11.06</v>
      </c>
    </row>
    <row r="1582" spans="1:7">
      <c r="A1582" s="796" t="s">
        <v>563</v>
      </c>
      <c r="B1582" s="796"/>
      <c r="C1582" s="796"/>
      <c r="D1582" s="796"/>
      <c r="E1582" s="797"/>
      <c r="F1582" s="796"/>
      <c r="G1582" s="261">
        <f>SUM(G1580:G1581)</f>
        <v>94.16</v>
      </c>
    </row>
    <row r="1583" spans="1:7">
      <c r="A1583" s="614"/>
      <c r="B1583" s="615"/>
      <c r="C1583" s="615"/>
      <c r="D1583" s="616"/>
      <c r="E1583" s="616"/>
      <c r="F1583" s="616"/>
      <c r="G1583" s="617"/>
    </row>
    <row r="1584" spans="1:7">
      <c r="A1584" s="803" t="s">
        <v>564</v>
      </c>
      <c r="B1584" s="803"/>
      <c r="C1584" s="803"/>
      <c r="D1584" s="803"/>
      <c r="E1584" s="804"/>
      <c r="F1584" s="803"/>
      <c r="G1584" s="347">
        <f>SUM(G1582,G1577)</f>
        <v>111.23</v>
      </c>
    </row>
    <row r="1586" spans="1:7">
      <c r="A1586" s="840" t="s">
        <v>2687</v>
      </c>
      <c r="B1586" s="840"/>
      <c r="C1586" s="840"/>
      <c r="D1586" s="838" t="s">
        <v>2688</v>
      </c>
      <c r="E1586" s="839"/>
      <c r="F1586" s="837"/>
      <c r="G1586" s="837"/>
    </row>
    <row r="1587" spans="1:7">
      <c r="A1587" s="840" t="s">
        <v>2686</v>
      </c>
      <c r="B1587" s="840"/>
      <c r="C1587" s="840"/>
      <c r="D1587" s="840"/>
      <c r="E1587" s="841"/>
      <c r="F1587" s="840"/>
      <c r="G1587" s="840"/>
    </row>
    <row r="1588" spans="1:7">
      <c r="A1588" s="801"/>
      <c r="B1588" s="801"/>
      <c r="C1588" s="801"/>
      <c r="D1588" s="801"/>
      <c r="E1588" s="802"/>
      <c r="F1588" s="801"/>
      <c r="G1588" s="801"/>
    </row>
    <row r="1589" spans="1:7">
      <c r="A1589" s="573" t="s">
        <v>851</v>
      </c>
      <c r="B1589" s="842" t="s">
        <v>166</v>
      </c>
      <c r="C1589" s="843"/>
      <c r="D1589" s="330" t="s">
        <v>486</v>
      </c>
      <c r="E1589" s="258" t="s">
        <v>557</v>
      </c>
      <c r="F1589" s="258" t="s">
        <v>558</v>
      </c>
      <c r="G1589" s="259" t="s">
        <v>559</v>
      </c>
    </row>
    <row r="1590" spans="1:7">
      <c r="A1590" s="569">
        <v>88316</v>
      </c>
      <c r="B1590" s="791" t="s">
        <v>863</v>
      </c>
      <c r="C1590" s="793"/>
      <c r="D1590" s="260" t="s">
        <v>491</v>
      </c>
      <c r="E1590" s="336">
        <v>0.06</v>
      </c>
      <c r="F1590" s="337">
        <v>14.37</v>
      </c>
      <c r="G1590" s="337">
        <f>F1590*E1590</f>
        <v>0.86</v>
      </c>
    </row>
    <row r="1591" spans="1:7">
      <c r="A1591" s="569">
        <v>88245</v>
      </c>
      <c r="B1591" s="791" t="s">
        <v>2689</v>
      </c>
      <c r="C1591" s="793"/>
      <c r="D1591" s="260" t="s">
        <v>491</v>
      </c>
      <c r="E1591" s="336">
        <v>0.03</v>
      </c>
      <c r="F1591" s="337">
        <v>17.68</v>
      </c>
      <c r="G1591" s="337">
        <f>F1591*E1591</f>
        <v>0.53</v>
      </c>
    </row>
    <row r="1592" spans="1:7">
      <c r="A1592" s="796" t="s">
        <v>560</v>
      </c>
      <c r="B1592" s="796"/>
      <c r="C1592" s="796"/>
      <c r="D1592" s="796"/>
      <c r="E1592" s="797"/>
      <c r="F1592" s="796"/>
      <c r="G1592" s="261">
        <f>SUM(G1590:G1591)</f>
        <v>1.39</v>
      </c>
    </row>
    <row r="1593" spans="1:7">
      <c r="A1593" s="801"/>
      <c r="B1593" s="801"/>
      <c r="C1593" s="801"/>
      <c r="D1593" s="801"/>
      <c r="E1593" s="802"/>
      <c r="F1593" s="801"/>
      <c r="G1593" s="801"/>
    </row>
    <row r="1594" spans="1:7">
      <c r="A1594" s="573" t="s">
        <v>851</v>
      </c>
      <c r="B1594" s="842" t="s">
        <v>561</v>
      </c>
      <c r="C1594" s="843"/>
      <c r="D1594" s="330" t="s">
        <v>486</v>
      </c>
      <c r="E1594" s="258" t="s">
        <v>562</v>
      </c>
      <c r="F1594" s="258" t="s">
        <v>558</v>
      </c>
      <c r="G1594" s="259" t="s">
        <v>559</v>
      </c>
    </row>
    <row r="1595" spans="1:7">
      <c r="A1595" s="569">
        <v>43132</v>
      </c>
      <c r="B1595" s="844" t="s">
        <v>872</v>
      </c>
      <c r="C1595" s="845"/>
      <c r="D1595" s="260" t="s">
        <v>490</v>
      </c>
      <c r="E1595" s="336">
        <v>1.4999999999999999E-2</v>
      </c>
      <c r="F1595" s="337">
        <v>12.23</v>
      </c>
      <c r="G1595" s="337">
        <f>F1595*E1595</f>
        <v>0.18</v>
      </c>
    </row>
    <row r="1596" spans="1:7">
      <c r="A1596" s="569">
        <v>21141</v>
      </c>
      <c r="B1596" s="844" t="s">
        <v>2690</v>
      </c>
      <c r="C1596" s="845"/>
      <c r="D1596" s="260" t="s">
        <v>497</v>
      </c>
      <c r="E1596" s="336">
        <v>1.03</v>
      </c>
      <c r="F1596" s="337">
        <v>9.65</v>
      </c>
      <c r="G1596" s="337">
        <f t="shared" ref="G1596" si="75">F1596*E1596</f>
        <v>9.94</v>
      </c>
    </row>
    <row r="1597" spans="1:7">
      <c r="A1597" s="796" t="s">
        <v>563</v>
      </c>
      <c r="B1597" s="796"/>
      <c r="C1597" s="796"/>
      <c r="D1597" s="796"/>
      <c r="E1597" s="797"/>
      <c r="F1597" s="796"/>
      <c r="G1597" s="261">
        <f>SUM(G1595:G1596)</f>
        <v>10.119999999999999</v>
      </c>
    </row>
    <row r="1598" spans="1:7">
      <c r="A1598" s="801"/>
      <c r="B1598" s="801"/>
      <c r="C1598" s="801"/>
      <c r="D1598" s="801"/>
      <c r="E1598" s="802"/>
      <c r="F1598" s="801"/>
      <c r="G1598" s="801"/>
    </row>
    <row r="1599" spans="1:7">
      <c r="A1599" s="847" t="s">
        <v>564</v>
      </c>
      <c r="B1599" s="847"/>
      <c r="C1599" s="847"/>
      <c r="D1599" s="847"/>
      <c r="E1599" s="848"/>
      <c r="F1599" s="847"/>
      <c r="G1599" s="262">
        <f>G1597+G1592</f>
        <v>11.51</v>
      </c>
    </row>
  </sheetData>
  <mergeCells count="1640">
    <mergeCell ref="B1591:C1591"/>
    <mergeCell ref="A1592:F1592"/>
    <mergeCell ref="A1593:G1593"/>
    <mergeCell ref="B1594:C1594"/>
    <mergeCell ref="B1595:C1595"/>
    <mergeCell ref="B1596:C1596"/>
    <mergeCell ref="A1597:F1597"/>
    <mergeCell ref="A1598:G1598"/>
    <mergeCell ref="A1599:F1599"/>
    <mergeCell ref="A1586:C1586"/>
    <mergeCell ref="D1586:E1586"/>
    <mergeCell ref="F1586:G1586"/>
    <mergeCell ref="A1587:G1587"/>
    <mergeCell ref="A1588:G1588"/>
    <mergeCell ref="B1589:C1589"/>
    <mergeCell ref="B1590:C1590"/>
    <mergeCell ref="A1584:F1584"/>
    <mergeCell ref="A1567:F1567"/>
    <mergeCell ref="A1569:F1569"/>
    <mergeCell ref="A1571:C1571"/>
    <mergeCell ref="D1571:E1571"/>
    <mergeCell ref="F1571:G1571"/>
    <mergeCell ref="A1572:G1572"/>
    <mergeCell ref="A1573:G1573"/>
    <mergeCell ref="B1575:C1575"/>
    <mergeCell ref="B1576:C1576"/>
    <mergeCell ref="A1577:F1577"/>
    <mergeCell ref="B1580:C1580"/>
    <mergeCell ref="B1581:C1581"/>
    <mergeCell ref="A1582:F1582"/>
    <mergeCell ref="A1550:F1550"/>
    <mergeCell ref="A1543:F1543"/>
    <mergeCell ref="A1535:F1535"/>
    <mergeCell ref="A1552:C1552"/>
    <mergeCell ref="D1552:E1552"/>
    <mergeCell ref="F1552:G1552"/>
    <mergeCell ref="A1553:G1553"/>
    <mergeCell ref="A1554:G1554"/>
    <mergeCell ref="B1556:C1556"/>
    <mergeCell ref="B1557:C1557"/>
    <mergeCell ref="A1558:F1558"/>
    <mergeCell ref="B1561:C1561"/>
    <mergeCell ref="B1562:C1562"/>
    <mergeCell ref="B1563:C1563"/>
    <mergeCell ref="B1564:C1564"/>
    <mergeCell ref="B1565:C1565"/>
    <mergeCell ref="B1566:C1566"/>
    <mergeCell ref="A1212:F1212"/>
    <mergeCell ref="A1216:F1216"/>
    <mergeCell ref="A1200:F1200"/>
    <mergeCell ref="A1522:C1522"/>
    <mergeCell ref="D1522:E1522"/>
    <mergeCell ref="F1522:G1522"/>
    <mergeCell ref="A1523:G1523"/>
    <mergeCell ref="A1524:G1524"/>
    <mergeCell ref="B1526:C1526"/>
    <mergeCell ref="B1527:C1527"/>
    <mergeCell ref="A1528:F1528"/>
    <mergeCell ref="B1531:C1531"/>
    <mergeCell ref="B1546:C1546"/>
    <mergeCell ref="B1547:C1547"/>
    <mergeCell ref="A1548:F1548"/>
    <mergeCell ref="B1532:C1532"/>
    <mergeCell ref="A1533:F1533"/>
    <mergeCell ref="A1537:C1537"/>
    <mergeCell ref="D1537:E1537"/>
    <mergeCell ref="F1537:G1537"/>
    <mergeCell ref="A1538:G1538"/>
    <mergeCell ref="A1539:G1539"/>
    <mergeCell ref="B1541:C1541"/>
    <mergeCell ref="B1542:C1542"/>
    <mergeCell ref="A1396:C1396"/>
    <mergeCell ref="D1396:E1396"/>
    <mergeCell ref="F1396:G1396"/>
    <mergeCell ref="A1397:G1397"/>
    <mergeCell ref="A1398:G1398"/>
    <mergeCell ref="B1399:C1399"/>
    <mergeCell ref="B1400:C1400"/>
    <mergeCell ref="B1406:C1406"/>
    <mergeCell ref="B1345:C1345"/>
    <mergeCell ref="A1346:F1346"/>
    <mergeCell ref="A1365:C1365"/>
    <mergeCell ref="D1365:E1365"/>
    <mergeCell ref="F1365:G1365"/>
    <mergeCell ref="A1366:G1366"/>
    <mergeCell ref="A1367:G1367"/>
    <mergeCell ref="B1368:C1368"/>
    <mergeCell ref="B1369:C1369"/>
    <mergeCell ref="A1370:F1370"/>
    <mergeCell ref="A1371:G1371"/>
    <mergeCell ref="B1372:C1372"/>
    <mergeCell ref="B1373:C1373"/>
    <mergeCell ref="A1374:F1374"/>
    <mergeCell ref="A1375:G1375"/>
    <mergeCell ref="A1376:F1376"/>
    <mergeCell ref="A1378:C1378"/>
    <mergeCell ref="D1378:E1378"/>
    <mergeCell ref="F1378:G1378"/>
    <mergeCell ref="A1415:F1415"/>
    <mergeCell ref="A1401:F1401"/>
    <mergeCell ref="A1402:G1402"/>
    <mergeCell ref="B1414:C1414"/>
    <mergeCell ref="A1416:G1416"/>
    <mergeCell ref="A1417:F1417"/>
    <mergeCell ref="B1403:C1403"/>
    <mergeCell ref="B1404:C1404"/>
    <mergeCell ref="A1407:F1407"/>
    <mergeCell ref="A1408:G1408"/>
    <mergeCell ref="B1405:C1405"/>
    <mergeCell ref="A1379:G1379"/>
    <mergeCell ref="A1380:G1380"/>
    <mergeCell ref="B1381:C1381"/>
    <mergeCell ref="B1382:C1382"/>
    <mergeCell ref="B1383:C1383"/>
    <mergeCell ref="B1384:C1384"/>
    <mergeCell ref="B1385:C1385"/>
    <mergeCell ref="B1386:C1386"/>
    <mergeCell ref="A1387:F1387"/>
    <mergeCell ref="A1388:G1388"/>
    <mergeCell ref="B1389:C1389"/>
    <mergeCell ref="B1390:C1390"/>
    <mergeCell ref="B1391:C1391"/>
    <mergeCell ref="A1392:F1392"/>
    <mergeCell ref="A1393:G1393"/>
    <mergeCell ref="A1394:F1394"/>
    <mergeCell ref="B1409:C1409"/>
    <mergeCell ref="B1410:C1410"/>
    <mergeCell ref="B1411:C1411"/>
    <mergeCell ref="B1412:C1412"/>
    <mergeCell ref="B1413:C1413"/>
    <mergeCell ref="A1201:F1201"/>
    <mergeCell ref="B1207:C1207"/>
    <mergeCell ref="B1208:C1208"/>
    <mergeCell ref="B1209:C1209"/>
    <mergeCell ref="B1210:C1210"/>
    <mergeCell ref="B1214:C1214"/>
    <mergeCell ref="B1218:C1218"/>
    <mergeCell ref="B1199:C1199"/>
    <mergeCell ref="A1203:C1203"/>
    <mergeCell ref="B1227:C1227"/>
    <mergeCell ref="A1230:F1230"/>
    <mergeCell ref="A1213:G1213"/>
    <mergeCell ref="B1220:C1220"/>
    <mergeCell ref="B1336:C1336"/>
    <mergeCell ref="B1337:C1337"/>
    <mergeCell ref="A1338:F1338"/>
    <mergeCell ref="A1339:G1339"/>
    <mergeCell ref="A1240:G1240"/>
    <mergeCell ref="B1241:C1241"/>
    <mergeCell ref="B1242:C1242"/>
    <mergeCell ref="B1243:C1243"/>
    <mergeCell ref="B1244:C1244"/>
    <mergeCell ref="A1245:F1245"/>
    <mergeCell ref="A1246:G1246"/>
    <mergeCell ref="A1247:F1247"/>
    <mergeCell ref="B1226:C1226"/>
    <mergeCell ref="A1262:G1262"/>
    <mergeCell ref="A1263:F1263"/>
    <mergeCell ref="A1233:C1233"/>
    <mergeCell ref="D1233:E1233"/>
    <mergeCell ref="F1233:G1233"/>
    <mergeCell ref="A1234:G1234"/>
    <mergeCell ref="B1340:C1340"/>
    <mergeCell ref="B1192:C1192"/>
    <mergeCell ref="B1193:C1193"/>
    <mergeCell ref="B1194:C1194"/>
    <mergeCell ref="B1195:C1195"/>
    <mergeCell ref="B1196:C1196"/>
    <mergeCell ref="B1197:C1197"/>
    <mergeCell ref="B1198:C1198"/>
    <mergeCell ref="B1211:C1211"/>
    <mergeCell ref="B1215:C1215"/>
    <mergeCell ref="B1219:C1219"/>
    <mergeCell ref="D1203:E1203"/>
    <mergeCell ref="F1203:G1203"/>
    <mergeCell ref="A1177:G1177"/>
    <mergeCell ref="B1179:C1179"/>
    <mergeCell ref="A1182:F1182"/>
    <mergeCell ref="B1185:C1185"/>
    <mergeCell ref="B1186:C1186"/>
    <mergeCell ref="B1187:C1187"/>
    <mergeCell ref="B1188:C1188"/>
    <mergeCell ref="B1189:C1189"/>
    <mergeCell ref="B1180:C1180"/>
    <mergeCell ref="B1181:C1181"/>
    <mergeCell ref="B1190:C1190"/>
    <mergeCell ref="B1221:C1221"/>
    <mergeCell ref="A1204:G1204"/>
    <mergeCell ref="A1205:G1205"/>
    <mergeCell ref="A1217:G1217"/>
    <mergeCell ref="B1236:C1236"/>
    <mergeCell ref="B1237:C1237"/>
    <mergeCell ref="B1238:C1238"/>
    <mergeCell ref="A1239:F1239"/>
    <mergeCell ref="B1191:C1191"/>
    <mergeCell ref="B1128:C1128"/>
    <mergeCell ref="B1129:C1129"/>
    <mergeCell ref="B1130:C1130"/>
    <mergeCell ref="B1131:C1131"/>
    <mergeCell ref="B1132:C1132"/>
    <mergeCell ref="B1133:C1133"/>
    <mergeCell ref="B1146:C1146"/>
    <mergeCell ref="B1134:C1134"/>
    <mergeCell ref="B1135:C1135"/>
    <mergeCell ref="B1136:C1136"/>
    <mergeCell ref="B1137:C1137"/>
    <mergeCell ref="B1138:C1138"/>
    <mergeCell ref="B1139:C1139"/>
    <mergeCell ref="B1140:C1140"/>
    <mergeCell ref="B1141:C1141"/>
    <mergeCell ref="B1142:C1142"/>
    <mergeCell ref="B1143:C1143"/>
    <mergeCell ref="B1144:C1144"/>
    <mergeCell ref="B1145:C1145"/>
    <mergeCell ref="B1147:C1147"/>
    <mergeCell ref="B1148:C1148"/>
    <mergeCell ref="B1149:C1149"/>
    <mergeCell ref="B1167:C1167"/>
    <mergeCell ref="B1150:C1150"/>
    <mergeCell ref="B1151:C1151"/>
    <mergeCell ref="B1152:C1152"/>
    <mergeCell ref="B1153:C1153"/>
    <mergeCell ref="B1154:C1154"/>
    <mergeCell ref="B1155:C1155"/>
    <mergeCell ref="B1156:C1156"/>
    <mergeCell ref="B1157:C1157"/>
    <mergeCell ref="B1123:C1123"/>
    <mergeCell ref="B1124:C1124"/>
    <mergeCell ref="B1125:C1125"/>
    <mergeCell ref="B1126:C1126"/>
    <mergeCell ref="B1127:C1127"/>
    <mergeCell ref="B1117:C1117"/>
    <mergeCell ref="B1111:C1111"/>
    <mergeCell ref="B1168:C1168"/>
    <mergeCell ref="B1169:C1169"/>
    <mergeCell ref="B1171:C1171"/>
    <mergeCell ref="A1176:G1176"/>
    <mergeCell ref="A1172:F1172"/>
    <mergeCell ref="A1173:F1173"/>
    <mergeCell ref="B1158:C1158"/>
    <mergeCell ref="B1159:C1159"/>
    <mergeCell ref="B1160:C1160"/>
    <mergeCell ref="B1161:C1161"/>
    <mergeCell ref="B1162:C1162"/>
    <mergeCell ref="B1163:C1163"/>
    <mergeCell ref="B1164:C1164"/>
    <mergeCell ref="B1165:C1165"/>
    <mergeCell ref="B1166:C1166"/>
    <mergeCell ref="B1077:C1077"/>
    <mergeCell ref="B1078:C1078"/>
    <mergeCell ref="B1079:C1079"/>
    <mergeCell ref="B1080:C1080"/>
    <mergeCell ref="A1089:F1089"/>
    <mergeCell ref="B1112:C1112"/>
    <mergeCell ref="B1113:C1113"/>
    <mergeCell ref="B1114:C1114"/>
    <mergeCell ref="B1115:C1115"/>
    <mergeCell ref="B1116:C1116"/>
    <mergeCell ref="B1104:C1104"/>
    <mergeCell ref="A1105:F1105"/>
    <mergeCell ref="B1118:C1118"/>
    <mergeCell ref="B1119:C1119"/>
    <mergeCell ref="B1120:C1120"/>
    <mergeCell ref="B1121:C1121"/>
    <mergeCell ref="B1122:C1122"/>
    <mergeCell ref="B993:C993"/>
    <mergeCell ref="B998:C998"/>
    <mergeCell ref="B1013:C1013"/>
    <mergeCell ref="B1014:C1014"/>
    <mergeCell ref="B1015:C1015"/>
    <mergeCell ref="B1016:C1016"/>
    <mergeCell ref="A1017:F1017"/>
    <mergeCell ref="A1011:G1011"/>
    <mergeCell ref="A1005:G1005"/>
    <mergeCell ref="A1006:G1006"/>
    <mergeCell ref="B1007:C1007"/>
    <mergeCell ref="A1045:G1045"/>
    <mergeCell ref="A1090:G1090"/>
    <mergeCell ref="A1046:F1046"/>
    <mergeCell ref="A1048:C1048"/>
    <mergeCell ref="D1048:E1048"/>
    <mergeCell ref="F1048:G1048"/>
    <mergeCell ref="A1049:G1049"/>
    <mergeCell ref="A1050:G1050"/>
    <mergeCell ref="B1051:C1051"/>
    <mergeCell ref="B1052:C1052"/>
    <mergeCell ref="B1053:C1053"/>
    <mergeCell ref="B1054:C1054"/>
    <mergeCell ref="A1055:F1055"/>
    <mergeCell ref="A1056:G1056"/>
    <mergeCell ref="B1057:C1057"/>
    <mergeCell ref="B1058:C1058"/>
    <mergeCell ref="B1060:C1060"/>
    <mergeCell ref="A1064:F1064"/>
    <mergeCell ref="B1069:C1069"/>
    <mergeCell ref="B1061:C1061"/>
    <mergeCell ref="B1062:C1062"/>
    <mergeCell ref="A990:C990"/>
    <mergeCell ref="D990:E990"/>
    <mergeCell ref="F990:G990"/>
    <mergeCell ref="A991:G991"/>
    <mergeCell ref="A992:G992"/>
    <mergeCell ref="B994:C994"/>
    <mergeCell ref="B995:C995"/>
    <mergeCell ref="A996:F996"/>
    <mergeCell ref="A997:G997"/>
    <mergeCell ref="B999:C999"/>
    <mergeCell ref="A1000:F1000"/>
    <mergeCell ref="A1001:G1001"/>
    <mergeCell ref="A1002:F1002"/>
    <mergeCell ref="A1004:C1004"/>
    <mergeCell ref="D1004:E1004"/>
    <mergeCell ref="A988:F988"/>
    <mergeCell ref="A969:C969"/>
    <mergeCell ref="A986:F986"/>
    <mergeCell ref="A987:G987"/>
    <mergeCell ref="D969:E969"/>
    <mergeCell ref="F969:G969"/>
    <mergeCell ref="A970:G970"/>
    <mergeCell ref="A971:G971"/>
    <mergeCell ref="B972:C972"/>
    <mergeCell ref="B973:C973"/>
    <mergeCell ref="B974:C974"/>
    <mergeCell ref="A975:F975"/>
    <mergeCell ref="A976:G976"/>
    <mergeCell ref="B977:C977"/>
    <mergeCell ref="B978:C978"/>
    <mergeCell ref="B979:C979"/>
    <mergeCell ref="B980:C980"/>
    <mergeCell ref="B981:C981"/>
    <mergeCell ref="B982:C982"/>
    <mergeCell ref="B947:C947"/>
    <mergeCell ref="A948:F948"/>
    <mergeCell ref="A949:G949"/>
    <mergeCell ref="A950:F950"/>
    <mergeCell ref="A952:C952"/>
    <mergeCell ref="D952:E952"/>
    <mergeCell ref="F952:G952"/>
    <mergeCell ref="A953:G953"/>
    <mergeCell ref="A954:G954"/>
    <mergeCell ref="B955:C955"/>
    <mergeCell ref="B956:C956"/>
    <mergeCell ref="A959:F959"/>
    <mergeCell ref="A960:G960"/>
    <mergeCell ref="B984:C984"/>
    <mergeCell ref="B985:C985"/>
    <mergeCell ref="B983:C983"/>
    <mergeCell ref="B927:C927"/>
    <mergeCell ref="B928:C928"/>
    <mergeCell ref="A929:F929"/>
    <mergeCell ref="A930:G930"/>
    <mergeCell ref="A965:F965"/>
    <mergeCell ref="A966:G966"/>
    <mergeCell ref="A967:F967"/>
    <mergeCell ref="B958:C958"/>
    <mergeCell ref="B957:C957"/>
    <mergeCell ref="B961:C961"/>
    <mergeCell ref="B962:C962"/>
    <mergeCell ref="B963:C963"/>
    <mergeCell ref="B964:C964"/>
    <mergeCell ref="B939:C939"/>
    <mergeCell ref="B940:C940"/>
    <mergeCell ref="B941:C941"/>
    <mergeCell ref="B942:C942"/>
    <mergeCell ref="B943:C943"/>
    <mergeCell ref="B944:C944"/>
    <mergeCell ref="B945:C945"/>
    <mergeCell ref="B946:C946"/>
    <mergeCell ref="B938:C938"/>
    <mergeCell ref="B931:C931"/>
    <mergeCell ref="B932:C932"/>
    <mergeCell ref="B933:C933"/>
    <mergeCell ref="B934:C934"/>
    <mergeCell ref="B935:C935"/>
    <mergeCell ref="B936:C936"/>
    <mergeCell ref="B937:C937"/>
    <mergeCell ref="B898:C898"/>
    <mergeCell ref="B899:C899"/>
    <mergeCell ref="B900:C900"/>
    <mergeCell ref="B901:C901"/>
    <mergeCell ref="B902:C902"/>
    <mergeCell ref="B903:C903"/>
    <mergeCell ref="B904:C904"/>
    <mergeCell ref="B905:C905"/>
    <mergeCell ref="B906:C906"/>
    <mergeCell ref="B907:C907"/>
    <mergeCell ref="B908:C908"/>
    <mergeCell ref="B909:C909"/>
    <mergeCell ref="B910:C910"/>
    <mergeCell ref="B911:C911"/>
    <mergeCell ref="B912:C912"/>
    <mergeCell ref="B913:C913"/>
    <mergeCell ref="A914:F914"/>
    <mergeCell ref="A915:G915"/>
    <mergeCell ref="A916:F916"/>
    <mergeCell ref="A918:C918"/>
    <mergeCell ref="D918:E918"/>
    <mergeCell ref="F918:G918"/>
    <mergeCell ref="A919:G919"/>
    <mergeCell ref="A920:G920"/>
    <mergeCell ref="B921:C921"/>
    <mergeCell ref="B922:C922"/>
    <mergeCell ref="B923:C923"/>
    <mergeCell ref="A924:F924"/>
    <mergeCell ref="A925:G925"/>
    <mergeCell ref="B926:C926"/>
    <mergeCell ref="A846:F846"/>
    <mergeCell ref="B824:C824"/>
    <mergeCell ref="B835:C835"/>
    <mergeCell ref="B834:C834"/>
    <mergeCell ref="A830:F830"/>
    <mergeCell ref="A831:G831"/>
    <mergeCell ref="B832:C832"/>
    <mergeCell ref="B833:C833"/>
    <mergeCell ref="B836:C836"/>
    <mergeCell ref="B837:C837"/>
    <mergeCell ref="B838:C838"/>
    <mergeCell ref="B839:C839"/>
    <mergeCell ref="B840:C840"/>
    <mergeCell ref="A894:F894"/>
    <mergeCell ref="A895:G895"/>
    <mergeCell ref="B896:C896"/>
    <mergeCell ref="B897:C897"/>
    <mergeCell ref="B864:C864"/>
    <mergeCell ref="B865:C865"/>
    <mergeCell ref="B868:C868"/>
    <mergeCell ref="B869:C869"/>
    <mergeCell ref="A849:G849"/>
    <mergeCell ref="A850:G850"/>
    <mergeCell ref="B851:C851"/>
    <mergeCell ref="B852:C852"/>
    <mergeCell ref="B854:C854"/>
    <mergeCell ref="A855:F855"/>
    <mergeCell ref="A856:G856"/>
    <mergeCell ref="B857:C857"/>
    <mergeCell ref="B860:C860"/>
    <mergeCell ref="A819:C819"/>
    <mergeCell ref="D819:E819"/>
    <mergeCell ref="F819:G819"/>
    <mergeCell ref="A820:G820"/>
    <mergeCell ref="A821:G821"/>
    <mergeCell ref="B822:C822"/>
    <mergeCell ref="B823:C823"/>
    <mergeCell ref="A825:F825"/>
    <mergeCell ref="A826:G826"/>
    <mergeCell ref="B827:C827"/>
    <mergeCell ref="B828:C828"/>
    <mergeCell ref="B829:C829"/>
    <mergeCell ref="B841:C841"/>
    <mergeCell ref="B842:C842"/>
    <mergeCell ref="B843:C843"/>
    <mergeCell ref="A844:F844"/>
    <mergeCell ref="A845:G845"/>
    <mergeCell ref="A848:C848"/>
    <mergeCell ref="D848:E848"/>
    <mergeCell ref="F848:G848"/>
    <mergeCell ref="A788:F788"/>
    <mergeCell ref="A789:G789"/>
    <mergeCell ref="B790:C790"/>
    <mergeCell ref="B791:C791"/>
    <mergeCell ref="B792:C792"/>
    <mergeCell ref="B793:C793"/>
    <mergeCell ref="B794:C794"/>
    <mergeCell ref="B795:C795"/>
    <mergeCell ref="A783:F783"/>
    <mergeCell ref="A784:G784"/>
    <mergeCell ref="B785:C785"/>
    <mergeCell ref="B786:C786"/>
    <mergeCell ref="B787:C787"/>
    <mergeCell ref="B796:C796"/>
    <mergeCell ref="A800:F800"/>
    <mergeCell ref="A801:G801"/>
    <mergeCell ref="A802:F802"/>
    <mergeCell ref="B797:C797"/>
    <mergeCell ref="B798:C798"/>
    <mergeCell ref="B799:C799"/>
    <mergeCell ref="A778:C778"/>
    <mergeCell ref="D778:E778"/>
    <mergeCell ref="F778:G778"/>
    <mergeCell ref="A779:G779"/>
    <mergeCell ref="A780:G780"/>
    <mergeCell ref="B781:C781"/>
    <mergeCell ref="B782:C782"/>
    <mergeCell ref="A776:F776"/>
    <mergeCell ref="B767:C767"/>
    <mergeCell ref="B768:C768"/>
    <mergeCell ref="B462:C462"/>
    <mergeCell ref="B109:C109"/>
    <mergeCell ref="B110:C110"/>
    <mergeCell ref="B111:C111"/>
    <mergeCell ref="A451:G451"/>
    <mergeCell ref="B469:C469"/>
    <mergeCell ref="B470:C470"/>
    <mergeCell ref="B471:C471"/>
    <mergeCell ref="B472:C472"/>
    <mergeCell ref="A756:G756"/>
    <mergeCell ref="B757:C757"/>
    <mergeCell ref="B771:C771"/>
    <mergeCell ref="B772:C772"/>
    <mergeCell ref="B773:C773"/>
    <mergeCell ref="A774:F774"/>
    <mergeCell ref="A775:G775"/>
    <mergeCell ref="B758:C758"/>
    <mergeCell ref="B759:C759"/>
    <mergeCell ref="B760:C760"/>
    <mergeCell ref="B761:C761"/>
    <mergeCell ref="B762:C762"/>
    <mergeCell ref="B763:C763"/>
    <mergeCell ref="B740:C740"/>
    <mergeCell ref="A726:G726"/>
    <mergeCell ref="B764:C764"/>
    <mergeCell ref="A765:F765"/>
    <mergeCell ref="A766:G766"/>
    <mergeCell ref="B769:C769"/>
    <mergeCell ref="B770:C770"/>
    <mergeCell ref="B741:C741"/>
    <mergeCell ref="B742:C742"/>
    <mergeCell ref="B743:C743"/>
    <mergeCell ref="A744:F744"/>
    <mergeCell ref="A745:G745"/>
    <mergeCell ref="A746:F746"/>
    <mergeCell ref="A747:G747"/>
    <mergeCell ref="A748:C748"/>
    <mergeCell ref="D748:E748"/>
    <mergeCell ref="F748:G748"/>
    <mergeCell ref="A749:G749"/>
    <mergeCell ref="A750:G750"/>
    <mergeCell ref="B751:C751"/>
    <mergeCell ref="B752:C752"/>
    <mergeCell ref="B753:C753"/>
    <mergeCell ref="B754:C754"/>
    <mergeCell ref="A755:F755"/>
    <mergeCell ref="A724:G724"/>
    <mergeCell ref="A725:F725"/>
    <mergeCell ref="A727:C727"/>
    <mergeCell ref="D727:E727"/>
    <mergeCell ref="F727:G727"/>
    <mergeCell ref="A728:G728"/>
    <mergeCell ref="A729:G729"/>
    <mergeCell ref="B730:C730"/>
    <mergeCell ref="B731:C731"/>
    <mergeCell ref="B732:C732"/>
    <mergeCell ref="B733:C733"/>
    <mergeCell ref="B734:C734"/>
    <mergeCell ref="A735:F735"/>
    <mergeCell ref="A736:G736"/>
    <mergeCell ref="B737:C737"/>
    <mergeCell ref="B738:C738"/>
    <mergeCell ref="B739:C739"/>
    <mergeCell ref="A687:G687"/>
    <mergeCell ref="A708:G708"/>
    <mergeCell ref="A709:G709"/>
    <mergeCell ref="B710:C710"/>
    <mergeCell ref="B711:C711"/>
    <mergeCell ref="B712:C712"/>
    <mergeCell ref="B713:C713"/>
    <mergeCell ref="A714:F714"/>
    <mergeCell ref="A715:G715"/>
    <mergeCell ref="B716:C716"/>
    <mergeCell ref="B717:C717"/>
    <mergeCell ref="B718:C718"/>
    <mergeCell ref="A719:F719"/>
    <mergeCell ref="A720:G720"/>
    <mergeCell ref="B721:C721"/>
    <mergeCell ref="B722:C722"/>
    <mergeCell ref="A723:F723"/>
    <mergeCell ref="A704:G704"/>
    <mergeCell ref="A694:F694"/>
    <mergeCell ref="B691:C691"/>
    <mergeCell ref="B692:C692"/>
    <mergeCell ref="B693:C693"/>
    <mergeCell ref="B696:C696"/>
    <mergeCell ref="B697:C697"/>
    <mergeCell ref="B698:C698"/>
    <mergeCell ref="B701:C701"/>
    <mergeCell ref="A699:F699"/>
    <mergeCell ref="A703:F703"/>
    <mergeCell ref="A695:G695"/>
    <mergeCell ref="A700:G700"/>
    <mergeCell ref="B702:C702"/>
    <mergeCell ref="A707:C707"/>
    <mergeCell ref="D707:E707"/>
    <mergeCell ref="F707:G707"/>
    <mergeCell ref="A705:F705"/>
    <mergeCell ref="B637:C637"/>
    <mergeCell ref="B638:C638"/>
    <mergeCell ref="B639:C639"/>
    <mergeCell ref="A640:F640"/>
    <mergeCell ref="A641:G641"/>
    <mergeCell ref="A642:F642"/>
    <mergeCell ref="A643:G643"/>
    <mergeCell ref="B675:C675"/>
    <mergeCell ref="A685:G685"/>
    <mergeCell ref="A660:C660"/>
    <mergeCell ref="D660:E660"/>
    <mergeCell ref="A686:F686"/>
    <mergeCell ref="A688:D688"/>
    <mergeCell ref="E688:F688"/>
    <mergeCell ref="A689:G689"/>
    <mergeCell ref="A690:G690"/>
    <mergeCell ref="B676:C676"/>
    <mergeCell ref="B677:C677"/>
    <mergeCell ref="A678:F678"/>
    <mergeCell ref="A679:G679"/>
    <mergeCell ref="B680:C680"/>
    <mergeCell ref="B681:C681"/>
    <mergeCell ref="B682:C682"/>
    <mergeCell ref="B683:C683"/>
    <mergeCell ref="A684:F684"/>
    <mergeCell ref="F660:G660"/>
    <mergeCell ref="A661:G661"/>
    <mergeCell ref="A662:G662"/>
    <mergeCell ref="B663:C663"/>
    <mergeCell ref="B666:C666"/>
    <mergeCell ref="A593:G593"/>
    <mergeCell ref="A597:F597"/>
    <mergeCell ref="A598:G598"/>
    <mergeCell ref="A631:G631"/>
    <mergeCell ref="A635:F635"/>
    <mergeCell ref="A636:G636"/>
    <mergeCell ref="A586:C586"/>
    <mergeCell ref="D586:E586"/>
    <mergeCell ref="F586:G586"/>
    <mergeCell ref="A587:G587"/>
    <mergeCell ref="A588:G588"/>
    <mergeCell ref="B589:C589"/>
    <mergeCell ref="B590:C590"/>
    <mergeCell ref="B591:C591"/>
    <mergeCell ref="B594:C594"/>
    <mergeCell ref="B595:C595"/>
    <mergeCell ref="B596:C596"/>
    <mergeCell ref="A599:F599"/>
    <mergeCell ref="A629:C629"/>
    <mergeCell ref="D629:E629"/>
    <mergeCell ref="F629:G629"/>
    <mergeCell ref="A630:G630"/>
    <mergeCell ref="B632:C632"/>
    <mergeCell ref="B633:C633"/>
    <mergeCell ref="B634:C634"/>
    <mergeCell ref="A617:G617"/>
    <mergeCell ref="B619:C619"/>
    <mergeCell ref="B620:C620"/>
    <mergeCell ref="A621:F621"/>
    <mergeCell ref="B624:C624"/>
    <mergeCell ref="A625:F625"/>
    <mergeCell ref="A627:F627"/>
    <mergeCell ref="B545:C545"/>
    <mergeCell ref="B546:C546"/>
    <mergeCell ref="B547:C547"/>
    <mergeCell ref="B548:C548"/>
    <mergeCell ref="A35:F35"/>
    <mergeCell ref="A36:G36"/>
    <mergeCell ref="A37:C37"/>
    <mergeCell ref="D37:E37"/>
    <mergeCell ref="F37:G37"/>
    <mergeCell ref="A39:G39"/>
    <mergeCell ref="B41:C41"/>
    <mergeCell ref="B42:C42"/>
    <mergeCell ref="B46:C46"/>
    <mergeCell ref="B47:C47"/>
    <mergeCell ref="B45:C45"/>
    <mergeCell ref="A49:F49"/>
    <mergeCell ref="A592:F592"/>
    <mergeCell ref="A50:G50"/>
    <mergeCell ref="A51:F51"/>
    <mergeCell ref="A52:G52"/>
    <mergeCell ref="B40:C40"/>
    <mergeCell ref="A66:G66"/>
    <mergeCell ref="A67:C67"/>
    <mergeCell ref="D67:E67"/>
    <mergeCell ref="F67:G67"/>
    <mergeCell ref="B48:C48"/>
    <mergeCell ref="A120:F120"/>
    <mergeCell ref="A121:G121"/>
    <mergeCell ref="A122:F122"/>
    <mergeCell ref="B86:C86"/>
    <mergeCell ref="B87:C87"/>
    <mergeCell ref="A6:G6"/>
    <mergeCell ref="A3:G3"/>
    <mergeCell ref="A4:C4"/>
    <mergeCell ref="D4:E4"/>
    <mergeCell ref="F4:G4"/>
    <mergeCell ref="A5:G5"/>
    <mergeCell ref="B7:C7"/>
    <mergeCell ref="B8:C8"/>
    <mergeCell ref="B10:C10"/>
    <mergeCell ref="B9:C9"/>
    <mergeCell ref="B23:C23"/>
    <mergeCell ref="B24:C24"/>
    <mergeCell ref="B25:C25"/>
    <mergeCell ref="B26:C26"/>
    <mergeCell ref="B27:C27"/>
    <mergeCell ref="B28:C28"/>
    <mergeCell ref="B29:C29"/>
    <mergeCell ref="B13:C13"/>
    <mergeCell ref="A11:F11"/>
    <mergeCell ref="A12:G12"/>
    <mergeCell ref="B19:C19"/>
    <mergeCell ref="B20:C20"/>
    <mergeCell ref="B21:C21"/>
    <mergeCell ref="B22:C22"/>
    <mergeCell ref="B14:C14"/>
    <mergeCell ref="B15:C15"/>
    <mergeCell ref="B16:C16"/>
    <mergeCell ref="A17:F17"/>
    <mergeCell ref="A18:G18"/>
    <mergeCell ref="B31:C31"/>
    <mergeCell ref="B32:C32"/>
    <mergeCell ref="B30:C30"/>
    <mergeCell ref="A43:F43"/>
    <mergeCell ref="A44:G44"/>
    <mergeCell ref="A38:G38"/>
    <mergeCell ref="A33:F33"/>
    <mergeCell ref="A34:G34"/>
    <mergeCell ref="A80:F80"/>
    <mergeCell ref="A81:G81"/>
    <mergeCell ref="B79:C79"/>
    <mergeCell ref="B82:C82"/>
    <mergeCell ref="B83:C83"/>
    <mergeCell ref="B84:C84"/>
    <mergeCell ref="B85:C85"/>
    <mergeCell ref="A76:F76"/>
    <mergeCell ref="A77:G77"/>
    <mergeCell ref="A68:G68"/>
    <mergeCell ref="A69:G69"/>
    <mergeCell ref="B71:C71"/>
    <mergeCell ref="B72:C72"/>
    <mergeCell ref="B73:C73"/>
    <mergeCell ref="B74:C74"/>
    <mergeCell ref="B75:C75"/>
    <mergeCell ref="B70:C70"/>
    <mergeCell ref="B78:C78"/>
    <mergeCell ref="A53:C53"/>
    <mergeCell ref="D53:E53"/>
    <mergeCell ref="F53:G53"/>
    <mergeCell ref="A54:G54"/>
    <mergeCell ref="A55:G55"/>
    <mergeCell ref="B57:C57"/>
    <mergeCell ref="B88:C88"/>
    <mergeCell ref="B89:C89"/>
    <mergeCell ref="B90:C90"/>
    <mergeCell ref="B91:C91"/>
    <mergeCell ref="B92:C92"/>
    <mergeCell ref="B93:C93"/>
    <mergeCell ref="B94:C94"/>
    <mergeCell ref="A123:G123"/>
    <mergeCell ref="A124:C124"/>
    <mergeCell ref="D124:E124"/>
    <mergeCell ref="F124:G124"/>
    <mergeCell ref="B119:C119"/>
    <mergeCell ref="A129:F129"/>
    <mergeCell ref="A112:F112"/>
    <mergeCell ref="A113:G113"/>
    <mergeCell ref="A144:F144"/>
    <mergeCell ref="A145:G145"/>
    <mergeCell ref="A134:F134"/>
    <mergeCell ref="A135:G135"/>
    <mergeCell ref="A146:C146"/>
    <mergeCell ref="D146:E146"/>
    <mergeCell ref="F146:G146"/>
    <mergeCell ref="A147:G147"/>
    <mergeCell ref="B150:C150"/>
    <mergeCell ref="B151:C151"/>
    <mergeCell ref="B149:C149"/>
    <mergeCell ref="A158:G158"/>
    <mergeCell ref="A152:F152"/>
    <mergeCell ref="A153:G153"/>
    <mergeCell ref="B154:C154"/>
    <mergeCell ref="B155:C155"/>
    <mergeCell ref="A157:F157"/>
    <mergeCell ref="B159:C159"/>
    <mergeCell ref="A125:G125"/>
    <mergeCell ref="A126:G126"/>
    <mergeCell ref="B140:C140"/>
    <mergeCell ref="B136:C136"/>
    <mergeCell ref="B137:C137"/>
    <mergeCell ref="A130:G130"/>
    <mergeCell ref="B131:C131"/>
    <mergeCell ref="B132:C132"/>
    <mergeCell ref="A148:G148"/>
    <mergeCell ref="B156:C156"/>
    <mergeCell ref="A142:F142"/>
    <mergeCell ref="A143:G143"/>
    <mergeCell ref="B141:C141"/>
    <mergeCell ref="B138:C138"/>
    <mergeCell ref="B139:C139"/>
    <mergeCell ref="B133:C133"/>
    <mergeCell ref="B160:C160"/>
    <mergeCell ref="B162:C162"/>
    <mergeCell ref="B161:C161"/>
    <mergeCell ref="B163:C163"/>
    <mergeCell ref="B164:C164"/>
    <mergeCell ref="B189:C189"/>
    <mergeCell ref="B257:C257"/>
    <mergeCell ref="A165:F165"/>
    <mergeCell ref="A166:G166"/>
    <mergeCell ref="A167:F167"/>
    <mergeCell ref="A168:G168"/>
    <mergeCell ref="A169:C169"/>
    <mergeCell ref="D169:E169"/>
    <mergeCell ref="F169:G169"/>
    <mergeCell ref="B186:C186"/>
    <mergeCell ref="B187:C187"/>
    <mergeCell ref="B188:C188"/>
    <mergeCell ref="B190:C190"/>
    <mergeCell ref="B191:C191"/>
    <mergeCell ref="A224:G224"/>
    <mergeCell ref="A205:G205"/>
    <mergeCell ref="A204:C204"/>
    <mergeCell ref="D204:E204"/>
    <mergeCell ref="B207:C207"/>
    <mergeCell ref="B208:C208"/>
    <mergeCell ref="B211:C211"/>
    <mergeCell ref="A175:F175"/>
    <mergeCell ref="A176:G176"/>
    <mergeCell ref="A170:G170"/>
    <mergeCell ref="A171:G171"/>
    <mergeCell ref="B173:C173"/>
    <mergeCell ref="B174:C174"/>
    <mergeCell ref="B172:C172"/>
    <mergeCell ref="B185:C185"/>
    <mergeCell ref="B192:C192"/>
    <mergeCell ref="B193:C193"/>
    <mergeCell ref="A232:F232"/>
    <mergeCell ref="A233:G233"/>
    <mergeCell ref="B234:C234"/>
    <mergeCell ref="B253:C253"/>
    <mergeCell ref="A227:C227"/>
    <mergeCell ref="D227:E227"/>
    <mergeCell ref="F227:G227"/>
    <mergeCell ref="B212:C212"/>
    <mergeCell ref="B213:C213"/>
    <mergeCell ref="B214:C214"/>
    <mergeCell ref="B215:C215"/>
    <mergeCell ref="B216:C216"/>
    <mergeCell ref="B217:C217"/>
    <mergeCell ref="B218:C218"/>
    <mergeCell ref="B220:C220"/>
    <mergeCell ref="A209:F209"/>
    <mergeCell ref="A223:F223"/>
    <mergeCell ref="B222:C222"/>
    <mergeCell ref="B194:C194"/>
    <mergeCell ref="B195:C195"/>
    <mergeCell ref="B196:C196"/>
    <mergeCell ref="B197:C197"/>
    <mergeCell ref="B198:C198"/>
    <mergeCell ref="B199:C199"/>
    <mergeCell ref="A225:F225"/>
    <mergeCell ref="B221:C221"/>
    <mergeCell ref="A226:G226"/>
    <mergeCell ref="A228:G228"/>
    <mergeCell ref="B320:C320"/>
    <mergeCell ref="B321:C321"/>
    <mergeCell ref="B322:C322"/>
    <mergeCell ref="B323:C323"/>
    <mergeCell ref="A266:G266"/>
    <mergeCell ref="A263:F263"/>
    <mergeCell ref="A264:G264"/>
    <mergeCell ref="A265:F265"/>
    <mergeCell ref="B282:C282"/>
    <mergeCell ref="B283:C283"/>
    <mergeCell ref="B284:C284"/>
    <mergeCell ref="B277:C277"/>
    <mergeCell ref="B278:C278"/>
    <mergeCell ref="B285:C285"/>
    <mergeCell ref="B279:C279"/>
    <mergeCell ref="A289:G289"/>
    <mergeCell ref="A275:F275"/>
    <mergeCell ref="A276:G276"/>
    <mergeCell ref="B280:C280"/>
    <mergeCell ref="B281:C281"/>
    <mergeCell ref="A267:C267"/>
    <mergeCell ref="D267:E267"/>
    <mergeCell ref="F267:G267"/>
    <mergeCell ref="A268:G268"/>
    <mergeCell ref="A269:G269"/>
    <mergeCell ref="B270:C270"/>
    <mergeCell ref="B271:C271"/>
    <mergeCell ref="B272:C272"/>
    <mergeCell ref="A286:F286"/>
    <mergeCell ref="A287:G287"/>
    <mergeCell ref="B273:C273"/>
    <mergeCell ref="B274:C274"/>
    <mergeCell ref="B376:C376"/>
    <mergeCell ref="B377:C377"/>
    <mergeCell ref="B378:C378"/>
    <mergeCell ref="B379:C379"/>
    <mergeCell ref="B380:C380"/>
    <mergeCell ref="B381:C381"/>
    <mergeCell ref="A387:G387"/>
    <mergeCell ref="A388:G388"/>
    <mergeCell ref="B389:C389"/>
    <mergeCell ref="B390:C390"/>
    <mergeCell ref="B343:C343"/>
    <mergeCell ref="A336:G336"/>
    <mergeCell ref="B317:C317"/>
    <mergeCell ref="A307:C307"/>
    <mergeCell ref="D307:E307"/>
    <mergeCell ref="F307:G307"/>
    <mergeCell ref="B375:C375"/>
    <mergeCell ref="A361:F361"/>
    <mergeCell ref="A362:G362"/>
    <mergeCell ref="A363:F363"/>
    <mergeCell ref="A364:G364"/>
    <mergeCell ref="A365:C365"/>
    <mergeCell ref="D365:E365"/>
    <mergeCell ref="F365:G365"/>
    <mergeCell ref="A372:G372"/>
    <mergeCell ref="A366:G366"/>
    <mergeCell ref="A313:F313"/>
    <mergeCell ref="A314:G314"/>
    <mergeCell ref="A308:G308"/>
    <mergeCell ref="A309:G309"/>
    <mergeCell ref="B310:C310"/>
    <mergeCell ref="B315:C315"/>
    <mergeCell ref="A367:G367"/>
    <mergeCell ref="B368:C368"/>
    <mergeCell ref="B369:C369"/>
    <mergeCell ref="B370:C370"/>
    <mergeCell ref="A371:F371"/>
    <mergeCell ref="B373:C373"/>
    <mergeCell ref="B374:C374"/>
    <mergeCell ref="B397:C397"/>
    <mergeCell ref="B398:C398"/>
    <mergeCell ref="B399:C399"/>
    <mergeCell ref="B400:C400"/>
    <mergeCell ref="B401:C401"/>
    <mergeCell ref="B402:C402"/>
    <mergeCell ref="A414:G414"/>
    <mergeCell ref="A408:G408"/>
    <mergeCell ref="A409:G409"/>
    <mergeCell ref="B410:C410"/>
    <mergeCell ref="A403:F403"/>
    <mergeCell ref="A404:G404"/>
    <mergeCell ref="A405:F405"/>
    <mergeCell ref="A406:G406"/>
    <mergeCell ref="A407:C407"/>
    <mergeCell ref="D407:E407"/>
    <mergeCell ref="F407:G407"/>
    <mergeCell ref="B411:C411"/>
    <mergeCell ref="B412:C412"/>
    <mergeCell ref="A413:F413"/>
    <mergeCell ref="A382:F382"/>
    <mergeCell ref="A383:G383"/>
    <mergeCell ref="A384:F384"/>
    <mergeCell ref="A385:G385"/>
    <mergeCell ref="A386:C386"/>
    <mergeCell ref="D386:E386"/>
    <mergeCell ref="F386:G386"/>
    <mergeCell ref="B391:C391"/>
    <mergeCell ref="A392:F392"/>
    <mergeCell ref="A393:G393"/>
    <mergeCell ref="B394:C394"/>
    <mergeCell ref="B395:C395"/>
    <mergeCell ref="A440:F440"/>
    <mergeCell ref="A441:G441"/>
    <mergeCell ref="A442:F442"/>
    <mergeCell ref="A443:G443"/>
    <mergeCell ref="B415:C415"/>
    <mergeCell ref="B416:C416"/>
    <mergeCell ref="B417:C417"/>
    <mergeCell ref="A418:F418"/>
    <mergeCell ref="A419:G419"/>
    <mergeCell ref="B423:C423"/>
    <mergeCell ref="B424:C424"/>
    <mergeCell ref="B422:C422"/>
    <mergeCell ref="B420:C420"/>
    <mergeCell ref="B421:C421"/>
    <mergeCell ref="B425:C425"/>
    <mergeCell ref="B426:C426"/>
    <mergeCell ref="B427:C427"/>
    <mergeCell ref="B428:C428"/>
    <mergeCell ref="B429:C429"/>
    <mergeCell ref="B430:C430"/>
    <mergeCell ref="B431:C431"/>
    <mergeCell ref="B432:C432"/>
    <mergeCell ref="B433:C433"/>
    <mergeCell ref="B434:C434"/>
    <mergeCell ref="B435:C435"/>
    <mergeCell ref="B436:C436"/>
    <mergeCell ref="B437:C437"/>
    <mergeCell ref="B463:C463"/>
    <mergeCell ref="B438:C438"/>
    <mergeCell ref="B439:C439"/>
    <mergeCell ref="B396:C396"/>
    <mergeCell ref="A445:G445"/>
    <mergeCell ref="A446:G446"/>
    <mergeCell ref="B447:C447"/>
    <mergeCell ref="B448:C448"/>
    <mergeCell ref="B449:C449"/>
    <mergeCell ref="A450:F450"/>
    <mergeCell ref="A459:G459"/>
    <mergeCell ref="B460:C460"/>
    <mergeCell ref="B461:C461"/>
    <mergeCell ref="B452:C452"/>
    <mergeCell ref="B453:C453"/>
    <mergeCell ref="B454:C454"/>
    <mergeCell ref="B455:C455"/>
    <mergeCell ref="B456:C456"/>
    <mergeCell ref="B457:C457"/>
    <mergeCell ref="A458:F458"/>
    <mergeCell ref="A444:C444"/>
    <mergeCell ref="D444:E444"/>
    <mergeCell ref="F444:G444"/>
    <mergeCell ref="A481:F481"/>
    <mergeCell ref="A482:G482"/>
    <mergeCell ref="A483:F483"/>
    <mergeCell ref="A484:G484"/>
    <mergeCell ref="A485:C485"/>
    <mergeCell ref="D485:E485"/>
    <mergeCell ref="F485:G485"/>
    <mergeCell ref="B464:C464"/>
    <mergeCell ref="B465:C465"/>
    <mergeCell ref="B466:C466"/>
    <mergeCell ref="B467:C467"/>
    <mergeCell ref="B468:C468"/>
    <mergeCell ref="B477:C477"/>
    <mergeCell ref="B478:C478"/>
    <mergeCell ref="B479:C479"/>
    <mergeCell ref="B480:C480"/>
    <mergeCell ref="B474:C474"/>
    <mergeCell ref="B475:C475"/>
    <mergeCell ref="B476:C476"/>
    <mergeCell ref="B473:C473"/>
    <mergeCell ref="A507:G507"/>
    <mergeCell ref="A508:G508"/>
    <mergeCell ref="A502:F502"/>
    <mergeCell ref="A503:G503"/>
    <mergeCell ref="A504:F504"/>
    <mergeCell ref="A505:G505"/>
    <mergeCell ref="A506:C506"/>
    <mergeCell ref="D506:E506"/>
    <mergeCell ref="F506:G506"/>
    <mergeCell ref="B496:C496"/>
    <mergeCell ref="B497:C497"/>
    <mergeCell ref="B498:C498"/>
    <mergeCell ref="B499:C499"/>
    <mergeCell ref="B500:C500"/>
    <mergeCell ref="B501:C501"/>
    <mergeCell ref="A493:C493"/>
    <mergeCell ref="A486:G486"/>
    <mergeCell ref="A487:G487"/>
    <mergeCell ref="B488:C488"/>
    <mergeCell ref="B489:C489"/>
    <mergeCell ref="B490:C490"/>
    <mergeCell ref="A491:F491"/>
    <mergeCell ref="A492:G492"/>
    <mergeCell ref="B494:C494"/>
    <mergeCell ref="B495:C495"/>
    <mergeCell ref="A584:F584"/>
    <mergeCell ref="A578:G578"/>
    <mergeCell ref="A570:G570"/>
    <mergeCell ref="A571:G571"/>
    <mergeCell ref="A577:F577"/>
    <mergeCell ref="B572:C572"/>
    <mergeCell ref="B575:C575"/>
    <mergeCell ref="B576:C576"/>
    <mergeCell ref="B579:C579"/>
    <mergeCell ref="B580:C580"/>
    <mergeCell ref="B581:C581"/>
    <mergeCell ref="B540:C540"/>
    <mergeCell ref="A549:F549"/>
    <mergeCell ref="A550:G550"/>
    <mergeCell ref="A551:F551"/>
    <mergeCell ref="A552:G552"/>
    <mergeCell ref="A553:C553"/>
    <mergeCell ref="D553:E553"/>
    <mergeCell ref="F553:G553"/>
    <mergeCell ref="A543:F543"/>
    <mergeCell ref="A544:G544"/>
    <mergeCell ref="B573:C573"/>
    <mergeCell ref="B574:C574"/>
    <mergeCell ref="B556:C556"/>
    <mergeCell ref="B558:C558"/>
    <mergeCell ref="B557:C557"/>
    <mergeCell ref="B561:C561"/>
    <mergeCell ref="B562:C562"/>
    <mergeCell ref="B563:C563"/>
    <mergeCell ref="B564:C564"/>
    <mergeCell ref="B541:C541"/>
    <mergeCell ref="B542:C542"/>
    <mergeCell ref="A538:G538"/>
    <mergeCell ref="A539:G539"/>
    <mergeCell ref="A533:F533"/>
    <mergeCell ref="A105:F105"/>
    <mergeCell ref="A106:G106"/>
    <mergeCell ref="B107:C107"/>
    <mergeCell ref="A98:G98"/>
    <mergeCell ref="A99:C99"/>
    <mergeCell ref="D99:E99"/>
    <mergeCell ref="F99:G99"/>
    <mergeCell ref="A100:G100"/>
    <mergeCell ref="A101:G101"/>
    <mergeCell ref="B102:C102"/>
    <mergeCell ref="B103:C103"/>
    <mergeCell ref="B104:C104"/>
    <mergeCell ref="A201:G201"/>
    <mergeCell ref="A202:F202"/>
    <mergeCell ref="A203:G203"/>
    <mergeCell ref="A206:G206"/>
    <mergeCell ref="A210:G210"/>
    <mergeCell ref="B177:C177"/>
    <mergeCell ref="B179:C179"/>
    <mergeCell ref="B180:C180"/>
    <mergeCell ref="B184:C184"/>
    <mergeCell ref="B178:C178"/>
    <mergeCell ref="B181:C181"/>
    <mergeCell ref="B182:C182"/>
    <mergeCell ref="B183:C183"/>
    <mergeCell ref="B127:C127"/>
    <mergeCell ref="B128:C128"/>
    <mergeCell ref="B526:C526"/>
    <mergeCell ref="B529:C529"/>
    <mergeCell ref="A1:G2"/>
    <mergeCell ref="A582:F582"/>
    <mergeCell ref="A583:G583"/>
    <mergeCell ref="A565:F565"/>
    <mergeCell ref="A566:G566"/>
    <mergeCell ref="A567:F567"/>
    <mergeCell ref="A568:G568"/>
    <mergeCell ref="A569:C569"/>
    <mergeCell ref="D569:E569"/>
    <mergeCell ref="F569:G569"/>
    <mergeCell ref="A560:G560"/>
    <mergeCell ref="A554:G554"/>
    <mergeCell ref="A555:G555"/>
    <mergeCell ref="A559:F559"/>
    <mergeCell ref="B108:C108"/>
    <mergeCell ref="B114:C114"/>
    <mergeCell ref="B115:C115"/>
    <mergeCell ref="B116:C116"/>
    <mergeCell ref="B117:C117"/>
    <mergeCell ref="B118:C118"/>
    <mergeCell ref="F204:G204"/>
    <mergeCell ref="B219:C219"/>
    <mergeCell ref="B230:C230"/>
    <mergeCell ref="B231:C231"/>
    <mergeCell ref="B235:C235"/>
    <mergeCell ref="B254:C254"/>
    <mergeCell ref="B255:C255"/>
    <mergeCell ref="B256:C256"/>
    <mergeCell ref="A95:F95"/>
    <mergeCell ref="A96:G96"/>
    <mergeCell ref="A97:F97"/>
    <mergeCell ref="A200:F200"/>
    <mergeCell ref="B358:C358"/>
    <mergeCell ref="B359:C359"/>
    <mergeCell ref="B344:C344"/>
    <mergeCell ref="A288:F288"/>
    <mergeCell ref="B346:C346"/>
    <mergeCell ref="B347:C347"/>
    <mergeCell ref="B348:C348"/>
    <mergeCell ref="B349:C349"/>
    <mergeCell ref="B350:C350"/>
    <mergeCell ref="B351:C351"/>
    <mergeCell ref="B345:C345"/>
    <mergeCell ref="A324:F324"/>
    <mergeCell ref="A325:G325"/>
    <mergeCell ref="A335:F335"/>
    <mergeCell ref="A342:G342"/>
    <mergeCell ref="A329:G329"/>
    <mergeCell ref="A330:G330"/>
    <mergeCell ref="A305:F305"/>
    <mergeCell ref="A290:C290"/>
    <mergeCell ref="B332:C332"/>
    <mergeCell ref="B333:C333"/>
    <mergeCell ref="B331:C331"/>
    <mergeCell ref="B311:C311"/>
    <mergeCell ref="B312:C312"/>
    <mergeCell ref="B316:C316"/>
    <mergeCell ref="A326:F326"/>
    <mergeCell ref="A327:G327"/>
    <mergeCell ref="A328:C328"/>
    <mergeCell ref="D328:E328"/>
    <mergeCell ref="F328:G328"/>
    <mergeCell ref="B318:C318"/>
    <mergeCell ref="B319:C319"/>
    <mergeCell ref="B262:C262"/>
    <mergeCell ref="B246:C246"/>
    <mergeCell ref="B243:C243"/>
    <mergeCell ref="A251:F251"/>
    <mergeCell ref="A252:G252"/>
    <mergeCell ref="A247:F247"/>
    <mergeCell ref="A248:G248"/>
    <mergeCell ref="B249:C249"/>
    <mergeCell ref="B250:C250"/>
    <mergeCell ref="A236:F236"/>
    <mergeCell ref="A237:G237"/>
    <mergeCell ref="A238:F238"/>
    <mergeCell ref="A239:G239"/>
    <mergeCell ref="A240:C240"/>
    <mergeCell ref="D240:E240"/>
    <mergeCell ref="F240:G240"/>
    <mergeCell ref="B244:C244"/>
    <mergeCell ref="B245:C245"/>
    <mergeCell ref="A241:G241"/>
    <mergeCell ref="A242:G242"/>
    <mergeCell ref="B258:C258"/>
    <mergeCell ref="B259:C259"/>
    <mergeCell ref="B260:C260"/>
    <mergeCell ref="B261:C261"/>
    <mergeCell ref="A229:G229"/>
    <mergeCell ref="A534:G534"/>
    <mergeCell ref="A535:F535"/>
    <mergeCell ref="A536:G536"/>
    <mergeCell ref="A537:C537"/>
    <mergeCell ref="D537:E537"/>
    <mergeCell ref="F537:G537"/>
    <mergeCell ref="A528:G528"/>
    <mergeCell ref="A522:G522"/>
    <mergeCell ref="A523:G523"/>
    <mergeCell ref="A527:F527"/>
    <mergeCell ref="B524:C524"/>
    <mergeCell ref="B525:C525"/>
    <mergeCell ref="B531:C531"/>
    <mergeCell ref="B532:C532"/>
    <mergeCell ref="B530:C530"/>
    <mergeCell ref="B509:C509"/>
    <mergeCell ref="B510:C510"/>
    <mergeCell ref="B511:C511"/>
    <mergeCell ref="A517:F517"/>
    <mergeCell ref="A518:G518"/>
    <mergeCell ref="A519:F519"/>
    <mergeCell ref="A520:G520"/>
    <mergeCell ref="A521:C521"/>
    <mergeCell ref="D521:E521"/>
    <mergeCell ref="F521:G521"/>
    <mergeCell ref="A512:F512"/>
    <mergeCell ref="A513:G513"/>
    <mergeCell ref="B515:C515"/>
    <mergeCell ref="B516:C516"/>
    <mergeCell ref="B514:C514"/>
    <mergeCell ref="D290:E290"/>
    <mergeCell ref="A656:F656"/>
    <mergeCell ref="A657:G657"/>
    <mergeCell ref="A658:F658"/>
    <mergeCell ref="B655:C655"/>
    <mergeCell ref="A644:C644"/>
    <mergeCell ref="D644:E644"/>
    <mergeCell ref="B674:C674"/>
    <mergeCell ref="F644:G644"/>
    <mergeCell ref="A879:F879"/>
    <mergeCell ref="A880:G880"/>
    <mergeCell ref="A645:G645"/>
    <mergeCell ref="A646:G646"/>
    <mergeCell ref="B652:C652"/>
    <mergeCell ref="B653:C653"/>
    <mergeCell ref="B654:C654"/>
    <mergeCell ref="A650:F650"/>
    <mergeCell ref="A651:G651"/>
    <mergeCell ref="B647:C647"/>
    <mergeCell ref="B648:C648"/>
    <mergeCell ref="B649:C649"/>
    <mergeCell ref="B667:C667"/>
    <mergeCell ref="A668:F668"/>
    <mergeCell ref="A669:G669"/>
    <mergeCell ref="B670:C670"/>
    <mergeCell ref="B671:C671"/>
    <mergeCell ref="B672:C672"/>
    <mergeCell ref="B673:C673"/>
    <mergeCell ref="B664:C664"/>
    <mergeCell ref="B665:C665"/>
    <mergeCell ref="B813:C813"/>
    <mergeCell ref="B814:C814"/>
    <mergeCell ref="A815:F815"/>
    <mergeCell ref="A881:F881"/>
    <mergeCell ref="A883:C883"/>
    <mergeCell ref="D883:E883"/>
    <mergeCell ref="F883:G883"/>
    <mergeCell ref="A884:G884"/>
    <mergeCell ref="A885:G885"/>
    <mergeCell ref="B886:C886"/>
    <mergeCell ref="B887:C887"/>
    <mergeCell ref="B888:C888"/>
    <mergeCell ref="A889:F889"/>
    <mergeCell ref="A890:G890"/>
    <mergeCell ref="B891:C891"/>
    <mergeCell ref="B892:C892"/>
    <mergeCell ref="B893:C893"/>
    <mergeCell ref="A847:G847"/>
    <mergeCell ref="B858:C858"/>
    <mergeCell ref="B859:C859"/>
    <mergeCell ref="B853:C853"/>
    <mergeCell ref="B870:C870"/>
    <mergeCell ref="B871:C871"/>
    <mergeCell ref="B872:C872"/>
    <mergeCell ref="B873:C873"/>
    <mergeCell ref="B874:C874"/>
    <mergeCell ref="B875:C875"/>
    <mergeCell ref="B876:C876"/>
    <mergeCell ref="B877:C877"/>
    <mergeCell ref="B878:C878"/>
    <mergeCell ref="B861:C861"/>
    <mergeCell ref="A862:F862"/>
    <mergeCell ref="A863:G863"/>
    <mergeCell ref="B866:C866"/>
    <mergeCell ref="B867:C867"/>
    <mergeCell ref="F1004:G1004"/>
    <mergeCell ref="A1175:C1175"/>
    <mergeCell ref="D1175:E1175"/>
    <mergeCell ref="F1175:G1175"/>
    <mergeCell ref="D1032:E1032"/>
    <mergeCell ref="F1032:G1032"/>
    <mergeCell ref="A1033:G1033"/>
    <mergeCell ref="A1034:G1034"/>
    <mergeCell ref="B1035:C1035"/>
    <mergeCell ref="B1036:C1036"/>
    <mergeCell ref="B1037:C1037"/>
    <mergeCell ref="A1038:F1038"/>
    <mergeCell ref="A1039:G1039"/>
    <mergeCell ref="B1040:C1040"/>
    <mergeCell ref="B1041:C1041"/>
    <mergeCell ref="B1042:C1042"/>
    <mergeCell ref="B1043:C1043"/>
    <mergeCell ref="A1044:F1044"/>
    <mergeCell ref="B1059:C1059"/>
    <mergeCell ref="B1027:C1027"/>
    <mergeCell ref="A1028:F1028"/>
    <mergeCell ref="A1029:G1029"/>
    <mergeCell ref="A1032:C1032"/>
    <mergeCell ref="A1030:F1030"/>
    <mergeCell ref="A1031:G1031"/>
    <mergeCell ref="A1094:G1094"/>
    <mergeCell ref="A1095:G1095"/>
    <mergeCell ref="B1097:C1097"/>
    <mergeCell ref="B1098:C1098"/>
    <mergeCell ref="B1099:C1099"/>
    <mergeCell ref="B1100:C1100"/>
    <mergeCell ref="A1101:F1101"/>
    <mergeCell ref="B1023:C1023"/>
    <mergeCell ref="B1024:C1024"/>
    <mergeCell ref="B1025:C1025"/>
    <mergeCell ref="B1026:C1026"/>
    <mergeCell ref="B1103:C1103"/>
    <mergeCell ref="B1108:C1108"/>
    <mergeCell ref="B1109:C1109"/>
    <mergeCell ref="B1110:C1110"/>
    <mergeCell ref="A1091:F1091"/>
    <mergeCell ref="B1063:C1063"/>
    <mergeCell ref="B1081:C1081"/>
    <mergeCell ref="B1082:C1082"/>
    <mergeCell ref="B1083:C1083"/>
    <mergeCell ref="B1084:C1084"/>
    <mergeCell ref="B1085:C1085"/>
    <mergeCell ref="B1086:C1086"/>
    <mergeCell ref="B1087:C1087"/>
    <mergeCell ref="B1088:C1088"/>
    <mergeCell ref="A1093:C1093"/>
    <mergeCell ref="D1093:E1093"/>
    <mergeCell ref="F1093:G1093"/>
    <mergeCell ref="A1065:G1065"/>
    <mergeCell ref="B1066:C1066"/>
    <mergeCell ref="B1067:C1067"/>
    <mergeCell ref="B1068:C1068"/>
    <mergeCell ref="B1070:C1070"/>
    <mergeCell ref="B1071:C1071"/>
    <mergeCell ref="B1072:C1072"/>
    <mergeCell ref="B1073:C1073"/>
    <mergeCell ref="B1074:C1074"/>
    <mergeCell ref="B1075:C1075"/>
    <mergeCell ref="B1076:C1076"/>
    <mergeCell ref="B1331:C1331"/>
    <mergeCell ref="A1291:G1291"/>
    <mergeCell ref="B1292:C1292"/>
    <mergeCell ref="B1293:C1293"/>
    <mergeCell ref="A1264:G1264"/>
    <mergeCell ref="A1265:C1265"/>
    <mergeCell ref="D1265:E1265"/>
    <mergeCell ref="F1265:G1265"/>
    <mergeCell ref="A1266:G1266"/>
    <mergeCell ref="A1267:G1267"/>
    <mergeCell ref="B1268:C1268"/>
    <mergeCell ref="B1269:C1269"/>
    <mergeCell ref="B1270:C1270"/>
    <mergeCell ref="A1271:F1271"/>
    <mergeCell ref="A1272:G1272"/>
    <mergeCell ref="B1273:C1273"/>
    <mergeCell ref="B1274:C1274"/>
    <mergeCell ref="B1275:C1275"/>
    <mergeCell ref="B1297:C1297"/>
    <mergeCell ref="A1311:G1311"/>
    <mergeCell ref="B1312:C1312"/>
    <mergeCell ref="B1313:C1313"/>
    <mergeCell ref="B1314:C1314"/>
    <mergeCell ref="A1315:F1315"/>
    <mergeCell ref="A1316:G1316"/>
    <mergeCell ref="B1317:C1317"/>
    <mergeCell ref="B1318:C1318"/>
    <mergeCell ref="B1319:C1319"/>
    <mergeCell ref="B1320:C1320"/>
    <mergeCell ref="B1321:C1321"/>
    <mergeCell ref="B1322:C1322"/>
    <mergeCell ref="B1323:C1323"/>
    <mergeCell ref="A1280:F1280"/>
    <mergeCell ref="A1281:G1281"/>
    <mergeCell ref="A1282:C1282"/>
    <mergeCell ref="D1282:E1282"/>
    <mergeCell ref="F1282:G1282"/>
    <mergeCell ref="A1283:G1283"/>
    <mergeCell ref="A1284:G1284"/>
    <mergeCell ref="B1285:C1285"/>
    <mergeCell ref="B1286:C1286"/>
    <mergeCell ref="B1287:C1287"/>
    <mergeCell ref="B1288:C1288"/>
    <mergeCell ref="B1289:C1289"/>
    <mergeCell ref="A1290:F1290"/>
    <mergeCell ref="A1347:G1347"/>
    <mergeCell ref="A1348:F1348"/>
    <mergeCell ref="B1298:C1298"/>
    <mergeCell ref="B1299:C1299"/>
    <mergeCell ref="B1300:C1300"/>
    <mergeCell ref="B1301:C1301"/>
    <mergeCell ref="B1302:C1302"/>
    <mergeCell ref="B1303:C1303"/>
    <mergeCell ref="B1304:C1304"/>
    <mergeCell ref="A1305:F1305"/>
    <mergeCell ref="A1306:G1306"/>
    <mergeCell ref="A1307:F1307"/>
    <mergeCell ref="A1308:G1308"/>
    <mergeCell ref="A1309:C1309"/>
    <mergeCell ref="D1309:E1309"/>
    <mergeCell ref="F1309:G1309"/>
    <mergeCell ref="A1329:G1329"/>
    <mergeCell ref="A1330:G1330"/>
    <mergeCell ref="B1341:C1341"/>
    <mergeCell ref="B1332:C1332"/>
    <mergeCell ref="B1333:C1333"/>
    <mergeCell ref="B1334:C1334"/>
    <mergeCell ref="B1335:C1335"/>
    <mergeCell ref="A1328:C1328"/>
    <mergeCell ref="D1328:E1328"/>
    <mergeCell ref="F1328:G1328"/>
    <mergeCell ref="B1342:C1342"/>
    <mergeCell ref="B1343:C1343"/>
    <mergeCell ref="B1344:C1344"/>
    <mergeCell ref="A1325:G1325"/>
    <mergeCell ref="A1326:F1326"/>
    <mergeCell ref="A1324:F1324"/>
    <mergeCell ref="A616:G616"/>
    <mergeCell ref="A1294:F1294"/>
    <mergeCell ref="A1295:G1295"/>
    <mergeCell ref="B1296:C1296"/>
    <mergeCell ref="A1249:C1249"/>
    <mergeCell ref="D1249:E1249"/>
    <mergeCell ref="F1249:G1249"/>
    <mergeCell ref="A1250:G1250"/>
    <mergeCell ref="A1251:G1251"/>
    <mergeCell ref="B1252:C1252"/>
    <mergeCell ref="B1253:C1253"/>
    <mergeCell ref="B1254:C1254"/>
    <mergeCell ref="A1255:F1255"/>
    <mergeCell ref="A1256:G1256"/>
    <mergeCell ref="B1257:C1257"/>
    <mergeCell ref="B1258:C1258"/>
    <mergeCell ref="B1259:C1259"/>
    <mergeCell ref="B1260:C1260"/>
    <mergeCell ref="A1261:F1261"/>
    <mergeCell ref="B1223:C1223"/>
    <mergeCell ref="B1224:C1224"/>
    <mergeCell ref="B1225:C1225"/>
    <mergeCell ref="A1235:G1235"/>
    <mergeCell ref="B1008:C1008"/>
    <mergeCell ref="B1009:C1009"/>
    <mergeCell ref="B58:C58"/>
    <mergeCell ref="A59:F59"/>
    <mergeCell ref="B62:C62"/>
    <mergeCell ref="A63:F63"/>
    <mergeCell ref="A65:F65"/>
    <mergeCell ref="A601:C601"/>
    <mergeCell ref="D601:E601"/>
    <mergeCell ref="F601:G601"/>
    <mergeCell ref="A602:G602"/>
    <mergeCell ref="A603:G603"/>
    <mergeCell ref="B605:C605"/>
    <mergeCell ref="B606:C606"/>
    <mergeCell ref="A607:F607"/>
    <mergeCell ref="B610:C610"/>
    <mergeCell ref="A611:F611"/>
    <mergeCell ref="A613:F613"/>
    <mergeCell ref="A600:G600"/>
    <mergeCell ref="F290:G290"/>
    <mergeCell ref="A291:G291"/>
    <mergeCell ref="B1012:C1012"/>
    <mergeCell ref="A1010:F1010"/>
    <mergeCell ref="A1018:G1018"/>
    <mergeCell ref="B1019:C1019"/>
    <mergeCell ref="B1020:C1020"/>
    <mergeCell ref="B1021:C1021"/>
    <mergeCell ref="B1022:C1022"/>
    <mergeCell ref="A292:G292"/>
    <mergeCell ref="B293:C293"/>
    <mergeCell ref="B294:C294"/>
    <mergeCell ref="B295:C295"/>
    <mergeCell ref="A296:F296"/>
    <mergeCell ref="A297:G297"/>
    <mergeCell ref="B298:C298"/>
    <mergeCell ref="B299:C299"/>
    <mergeCell ref="B300:C300"/>
    <mergeCell ref="B301:C301"/>
    <mergeCell ref="B302:C302"/>
    <mergeCell ref="A303:F303"/>
    <mergeCell ref="A304:G304"/>
    <mergeCell ref="A615:C615"/>
    <mergeCell ref="D615:E615"/>
    <mergeCell ref="F615:G615"/>
    <mergeCell ref="A810:F810"/>
    <mergeCell ref="A777:G777"/>
    <mergeCell ref="A803:G803"/>
    <mergeCell ref="B360:C360"/>
    <mergeCell ref="B337:C337"/>
    <mergeCell ref="B338:C338"/>
    <mergeCell ref="B339:C339"/>
    <mergeCell ref="B340:C340"/>
    <mergeCell ref="A341:F341"/>
    <mergeCell ref="B334:C334"/>
    <mergeCell ref="B352:C352"/>
    <mergeCell ref="B353:C353"/>
    <mergeCell ref="B354:C354"/>
    <mergeCell ref="B355:C355"/>
    <mergeCell ref="B356:C356"/>
    <mergeCell ref="B357:C357"/>
    <mergeCell ref="A816:G816"/>
    <mergeCell ref="A817:F817"/>
    <mergeCell ref="A804:C804"/>
    <mergeCell ref="D804:E804"/>
    <mergeCell ref="F804:G804"/>
    <mergeCell ref="A805:G805"/>
    <mergeCell ref="A806:G806"/>
    <mergeCell ref="B808:C808"/>
    <mergeCell ref="B809:C809"/>
    <mergeCell ref="A1363:F1363"/>
    <mergeCell ref="A1351:G1351"/>
    <mergeCell ref="A1352:G1352"/>
    <mergeCell ref="B1354:C1354"/>
    <mergeCell ref="B1355:C1355"/>
    <mergeCell ref="A1356:F1356"/>
    <mergeCell ref="B1359:C1359"/>
    <mergeCell ref="B1360:C1360"/>
    <mergeCell ref="A1361:F1361"/>
    <mergeCell ref="A1362:G1362"/>
    <mergeCell ref="A1350:C1350"/>
    <mergeCell ref="D1350:E1350"/>
    <mergeCell ref="F1350:G1350"/>
    <mergeCell ref="A1310:G1310"/>
    <mergeCell ref="B1170:C1170"/>
    <mergeCell ref="A1279:G1279"/>
    <mergeCell ref="B1276:C1276"/>
    <mergeCell ref="B1277:C1277"/>
    <mergeCell ref="A1278:F1278"/>
    <mergeCell ref="A1228:F1228"/>
    <mergeCell ref="A1229:G1229"/>
    <mergeCell ref="A1231:G1231"/>
    <mergeCell ref="B1222:C1222"/>
    <mergeCell ref="B1428:C1428"/>
    <mergeCell ref="B1429:C1429"/>
    <mergeCell ref="A1430:F1430"/>
    <mergeCell ref="A1431:G1431"/>
    <mergeCell ref="A1432:F1432"/>
    <mergeCell ref="A1419:C1419"/>
    <mergeCell ref="D1419:E1419"/>
    <mergeCell ref="F1419:G1419"/>
    <mergeCell ref="A1420:G1420"/>
    <mergeCell ref="A1421:G1421"/>
    <mergeCell ref="B1423:C1423"/>
    <mergeCell ref="B1424:C1424"/>
    <mergeCell ref="A1425:F1425"/>
    <mergeCell ref="A1436:G1436"/>
    <mergeCell ref="B1438:C1438"/>
    <mergeCell ref="B1439:C1439"/>
    <mergeCell ref="A1440:F1440"/>
    <mergeCell ref="B1443:C1443"/>
    <mergeCell ref="B1444:C1444"/>
    <mergeCell ref="A1445:F1445"/>
    <mergeCell ref="A1446:G1446"/>
    <mergeCell ref="A1447:F1447"/>
    <mergeCell ref="A1434:C1434"/>
    <mergeCell ref="D1434:E1434"/>
    <mergeCell ref="F1434:G1434"/>
    <mergeCell ref="A1435:G1435"/>
    <mergeCell ref="B1459:C1459"/>
    <mergeCell ref="A1460:F1460"/>
    <mergeCell ref="A1461:G1461"/>
    <mergeCell ref="A1462:F1462"/>
    <mergeCell ref="A1449:C1449"/>
    <mergeCell ref="D1449:E1449"/>
    <mergeCell ref="F1449:G1449"/>
    <mergeCell ref="A1450:G1450"/>
    <mergeCell ref="A1451:G1451"/>
    <mergeCell ref="B1453:C1453"/>
    <mergeCell ref="B1454:C1454"/>
    <mergeCell ref="A1455:F1455"/>
    <mergeCell ref="B1458:C1458"/>
    <mergeCell ref="B1469:C1469"/>
    <mergeCell ref="A1470:F1470"/>
    <mergeCell ref="B1473:C1473"/>
    <mergeCell ref="B1474:C1474"/>
    <mergeCell ref="A1475:F1475"/>
    <mergeCell ref="A1476:G1476"/>
    <mergeCell ref="A1477:F1477"/>
    <mergeCell ref="A1464:C1464"/>
    <mergeCell ref="D1464:E1464"/>
    <mergeCell ref="A1465:G1465"/>
    <mergeCell ref="A1466:G1466"/>
    <mergeCell ref="B1468:C1468"/>
    <mergeCell ref="F1464:G1464"/>
    <mergeCell ref="A1481:G1481"/>
    <mergeCell ref="B1483:C1483"/>
    <mergeCell ref="B1484:C1484"/>
    <mergeCell ref="A1485:F1485"/>
    <mergeCell ref="A1518:F1518"/>
    <mergeCell ref="A1520:F1520"/>
    <mergeCell ref="A1509:G1509"/>
    <mergeCell ref="A1508:C1508"/>
    <mergeCell ref="D1508:E1508"/>
    <mergeCell ref="F1508:G1508"/>
    <mergeCell ref="A1510:G1510"/>
    <mergeCell ref="B1512:C1512"/>
    <mergeCell ref="B1513:C1513"/>
    <mergeCell ref="A1514:F1514"/>
    <mergeCell ref="B1517:C1517"/>
    <mergeCell ref="B1488:C1488"/>
    <mergeCell ref="B1489:C1489"/>
    <mergeCell ref="A1490:F1490"/>
    <mergeCell ref="A1479:C1479"/>
    <mergeCell ref="D1479:E1479"/>
    <mergeCell ref="A1480:G1480"/>
    <mergeCell ref="A1491:G1491"/>
    <mergeCell ref="A1492:F1492"/>
    <mergeCell ref="F1479:G1479"/>
    <mergeCell ref="B1503:C1503"/>
    <mergeCell ref="A1504:F1504"/>
    <mergeCell ref="A1506:F1506"/>
    <mergeCell ref="A1494:C1494"/>
    <mergeCell ref="D1494:E1494"/>
    <mergeCell ref="F1494:G1494"/>
    <mergeCell ref="A1495:G1495"/>
    <mergeCell ref="A1496:G1496"/>
    <mergeCell ref="B1498:C1498"/>
    <mergeCell ref="B1499:C1499"/>
    <mergeCell ref="A1500:F1500"/>
  </mergeCells>
  <printOptions horizontalCentered="1"/>
  <pageMargins left="0.59055118110236227" right="0.21696428571428572" top="0.51181102362204722" bottom="0.98425196850393704" header="0" footer="0.31496062992125984"/>
  <pageSetup paperSize="9" scale="80" fitToHeight="0" orientation="portrait" horizontalDpi="300" verticalDpi="300" r:id="rId1"/>
  <headerFooter>
    <oddFooter>&amp;L&amp;G&amp;CLuciano Clebert Scaburi
 Engenheira Civil 
CREA RN170072976-4&amp;R&amp;"Verdana,Negrito itálico"&amp;10Página &amp;P de &amp;N</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3"/>
  <sheetViews>
    <sheetView topLeftCell="A16" workbookViewId="0">
      <selection activeCell="B20" sqref="B20:F20"/>
    </sheetView>
  </sheetViews>
  <sheetFormatPr defaultRowHeight="15"/>
  <cols>
    <col min="1" max="1" width="13.42578125" customWidth="1"/>
    <col min="2" max="2" width="46" bestFit="1" customWidth="1"/>
    <col min="3" max="3" width="9.42578125" customWidth="1"/>
    <col min="4" max="4" width="12.140625" customWidth="1"/>
    <col min="5" max="5" width="9.28515625" customWidth="1"/>
    <col min="6" max="6" width="9.85546875" style="43" customWidth="1"/>
    <col min="7" max="7" width="6.5703125" bestFit="1" customWidth="1"/>
  </cols>
  <sheetData>
    <row r="1" spans="1:10">
      <c r="A1" s="886" t="s">
        <v>153</v>
      </c>
      <c r="B1" s="887"/>
      <c r="C1" s="887"/>
      <c r="D1" s="887"/>
      <c r="E1" s="887"/>
      <c r="F1" s="888"/>
      <c r="G1" s="21"/>
      <c r="H1" s="21"/>
      <c r="I1" s="21"/>
      <c r="J1" s="22"/>
    </row>
    <row r="2" spans="1:10" ht="15.75" thickBot="1">
      <c r="A2" s="889"/>
      <c r="B2" s="890"/>
      <c r="C2" s="890"/>
      <c r="D2" s="890"/>
      <c r="E2" s="890"/>
      <c r="F2" s="891"/>
      <c r="G2" s="21"/>
      <c r="H2" s="21"/>
      <c r="I2" s="21"/>
      <c r="J2" s="22"/>
    </row>
    <row r="3" spans="1:10">
      <c r="A3" s="18" t="s">
        <v>7</v>
      </c>
      <c r="B3" s="19"/>
      <c r="C3" s="3"/>
      <c r="D3" s="6"/>
      <c r="E3" s="8"/>
      <c r="F3" s="23"/>
      <c r="G3" s="22"/>
      <c r="H3" s="22"/>
      <c r="I3" s="22"/>
      <c r="J3" s="22"/>
    </row>
    <row r="4" spans="1:10">
      <c r="A4" s="892" t="s">
        <v>8</v>
      </c>
      <c r="B4" s="893"/>
      <c r="C4" s="893"/>
      <c r="D4" s="893"/>
      <c r="E4" s="8"/>
      <c r="F4" s="23"/>
      <c r="G4" s="22"/>
      <c r="H4" s="22"/>
      <c r="I4" s="22"/>
      <c r="J4" s="22"/>
    </row>
    <row r="5" spans="1:10">
      <c r="A5" s="1" t="s">
        <v>9</v>
      </c>
      <c r="B5" s="2"/>
      <c r="C5" s="3"/>
      <c r="D5" s="5"/>
      <c r="E5" s="8"/>
      <c r="F5" s="23"/>
    </row>
    <row r="6" spans="1:10" ht="15.75" thickBot="1">
      <c r="A6" s="10"/>
      <c r="B6" s="894"/>
      <c r="C6" s="894"/>
      <c r="D6" s="894"/>
      <c r="E6" s="894"/>
      <c r="F6" s="24"/>
    </row>
    <row r="7" spans="1:10" ht="15.75" thickBot="1">
      <c r="A7" s="25" t="s">
        <v>154</v>
      </c>
      <c r="B7" s="895" t="s">
        <v>155</v>
      </c>
      <c r="C7" s="896"/>
      <c r="D7" s="896"/>
      <c r="E7" s="896"/>
      <c r="F7" s="897"/>
    </row>
    <row r="8" spans="1:10" ht="29.25" thickBot="1">
      <c r="A8" s="26" t="s">
        <v>6</v>
      </c>
      <c r="B8" s="27" t="s">
        <v>156</v>
      </c>
      <c r="C8" s="27" t="s">
        <v>157</v>
      </c>
      <c r="D8" s="27" t="s">
        <v>158</v>
      </c>
      <c r="E8" s="27" t="s">
        <v>159</v>
      </c>
      <c r="F8" s="28" t="s">
        <v>160</v>
      </c>
    </row>
    <row r="9" spans="1:10">
      <c r="A9" s="29"/>
      <c r="B9" s="30" t="s">
        <v>161</v>
      </c>
      <c r="C9" s="31"/>
      <c r="D9" s="31"/>
      <c r="E9" s="31"/>
      <c r="F9" s="32"/>
    </row>
    <row r="10" spans="1:10">
      <c r="A10" s="12" t="s">
        <v>162</v>
      </c>
      <c r="B10" s="33" t="s">
        <v>163</v>
      </c>
      <c r="C10" s="4" t="s">
        <v>17</v>
      </c>
      <c r="D10" s="4">
        <v>1</v>
      </c>
      <c r="E10" s="34">
        <v>195.4</v>
      </c>
      <c r="F10" s="23">
        <f>D10*E10</f>
        <v>195.4</v>
      </c>
    </row>
    <row r="11" spans="1:10">
      <c r="A11" s="15" t="s">
        <v>162</v>
      </c>
      <c r="B11" s="35" t="s">
        <v>164</v>
      </c>
      <c r="C11" s="20" t="s">
        <v>17</v>
      </c>
      <c r="D11" s="20">
        <v>1</v>
      </c>
      <c r="E11" s="20">
        <v>29.5</v>
      </c>
      <c r="F11" s="23">
        <f>D11*E11</f>
        <v>29.5</v>
      </c>
    </row>
    <row r="12" spans="1:10">
      <c r="A12" s="15"/>
      <c r="B12" s="35"/>
      <c r="C12" s="20"/>
      <c r="D12" s="20"/>
      <c r="E12" s="36" t="s">
        <v>165</v>
      </c>
      <c r="F12" s="37">
        <f>SUM(F10:F11)</f>
        <v>224.9</v>
      </c>
    </row>
    <row r="13" spans="1:10">
      <c r="A13" s="7"/>
      <c r="B13" s="38" t="s">
        <v>166</v>
      </c>
      <c r="C13" s="8"/>
      <c r="D13" s="8"/>
      <c r="E13" s="8"/>
      <c r="F13" s="23"/>
    </row>
    <row r="14" spans="1:10">
      <c r="A14" s="15">
        <v>4750</v>
      </c>
      <c r="B14" s="35" t="s">
        <v>167</v>
      </c>
      <c r="C14" s="20" t="s">
        <v>21</v>
      </c>
      <c r="D14" s="20">
        <v>2.5</v>
      </c>
      <c r="E14" s="20">
        <v>9.44</v>
      </c>
      <c r="F14" s="23">
        <f>D14*E14</f>
        <v>23.6</v>
      </c>
    </row>
    <row r="15" spans="1:10">
      <c r="A15" s="12">
        <v>6127</v>
      </c>
      <c r="B15" s="35" t="s">
        <v>168</v>
      </c>
      <c r="C15" s="20" t="s">
        <v>21</v>
      </c>
      <c r="D15" s="20">
        <v>2.5</v>
      </c>
      <c r="E15" s="20">
        <v>7.59</v>
      </c>
      <c r="F15" s="23">
        <f>D15*E15</f>
        <v>18.98</v>
      </c>
    </row>
    <row r="16" spans="1:10">
      <c r="A16" s="12">
        <v>242</v>
      </c>
      <c r="B16" s="33" t="s">
        <v>169</v>
      </c>
      <c r="C16" s="4" t="s">
        <v>21</v>
      </c>
      <c r="D16" s="4">
        <v>2.5</v>
      </c>
      <c r="E16" s="4">
        <v>10.17</v>
      </c>
      <c r="F16" s="23">
        <f>D16*E16</f>
        <v>25.43</v>
      </c>
    </row>
    <row r="17" spans="1:14" ht="15.75" thickBot="1">
      <c r="A17" s="7"/>
      <c r="B17" s="8"/>
      <c r="C17" s="8"/>
      <c r="D17" s="8"/>
      <c r="E17" s="36" t="s">
        <v>165</v>
      </c>
      <c r="F17" s="37">
        <f>SUM(F14:F16)</f>
        <v>68.010000000000005</v>
      </c>
    </row>
    <row r="18" spans="1:14" ht="16.5" thickBot="1">
      <c r="A18" s="10"/>
      <c r="B18" s="11"/>
      <c r="C18" s="11"/>
      <c r="D18" s="11"/>
      <c r="E18" s="39" t="s">
        <v>170</v>
      </c>
      <c r="F18" s="40">
        <f>F12+F17</f>
        <v>292.91000000000003</v>
      </c>
    </row>
    <row r="19" spans="1:14" ht="15.75" thickBot="1">
      <c r="D19" s="22"/>
      <c r="E19" s="22"/>
      <c r="F19" s="41"/>
      <c r="G19" s="22"/>
      <c r="H19" s="22"/>
      <c r="I19" s="22"/>
      <c r="J19" s="22"/>
      <c r="K19" s="22"/>
      <c r="L19" s="22"/>
      <c r="M19" s="22"/>
      <c r="N19" s="22"/>
    </row>
    <row r="20" spans="1:14" ht="30.75" customHeight="1" thickBot="1">
      <c r="A20" s="42" t="s">
        <v>171</v>
      </c>
      <c r="B20" s="898" t="s">
        <v>77</v>
      </c>
      <c r="C20" s="899"/>
      <c r="D20" s="899"/>
      <c r="E20" s="899"/>
      <c r="F20" s="900"/>
      <c r="G20" s="381"/>
      <c r="H20" s="22"/>
      <c r="I20" s="22"/>
      <c r="J20" s="22"/>
      <c r="K20" s="22"/>
      <c r="L20" s="22"/>
      <c r="M20" s="22"/>
      <c r="N20" s="22"/>
    </row>
    <row r="21" spans="1:14" ht="29.25" thickBot="1">
      <c r="A21" s="26" t="s">
        <v>6</v>
      </c>
      <c r="B21" s="27" t="s">
        <v>156</v>
      </c>
      <c r="C21" s="27" t="s">
        <v>157</v>
      </c>
      <c r="D21" s="27" t="s">
        <v>158</v>
      </c>
      <c r="E21" s="27" t="s">
        <v>159</v>
      </c>
      <c r="F21" s="28" t="s">
        <v>160</v>
      </c>
      <c r="G21" s="381"/>
      <c r="H21" s="22"/>
      <c r="I21" s="22"/>
      <c r="J21" s="22"/>
      <c r="K21" s="22"/>
      <c r="L21" s="22"/>
      <c r="M21" s="22"/>
      <c r="N21" s="22"/>
    </row>
    <row r="22" spans="1:14">
      <c r="A22" s="29"/>
      <c r="B22" s="30" t="s">
        <v>161</v>
      </c>
      <c r="C22" s="31"/>
      <c r="D22" s="31"/>
      <c r="E22" s="31"/>
      <c r="F22" s="32"/>
      <c r="G22" s="903"/>
      <c r="H22" s="901"/>
      <c r="I22" s="902"/>
      <c r="J22" s="902"/>
      <c r="K22" s="902"/>
      <c r="L22" s="902"/>
      <c r="M22" s="22"/>
      <c r="N22" s="22"/>
    </row>
    <row r="23" spans="1:14">
      <c r="A23" s="12" t="s">
        <v>162</v>
      </c>
      <c r="B23" s="33" t="s">
        <v>172</v>
      </c>
      <c r="C23" s="4" t="s">
        <v>17</v>
      </c>
      <c r="D23" s="4">
        <v>1.05</v>
      </c>
      <c r="E23" s="34">
        <v>82.4</v>
      </c>
      <c r="F23" s="23">
        <f>D23*E23</f>
        <v>86.52</v>
      </c>
      <c r="G23" s="903"/>
      <c r="H23" s="901"/>
      <c r="I23" s="902"/>
      <c r="J23" s="31"/>
      <c r="K23" s="31"/>
      <c r="L23" s="31"/>
      <c r="M23" s="22"/>
      <c r="N23" s="22"/>
    </row>
    <row r="24" spans="1:14">
      <c r="A24" s="15" t="s">
        <v>162</v>
      </c>
      <c r="B24" s="35" t="s">
        <v>173</v>
      </c>
      <c r="C24" s="20" t="s">
        <v>17</v>
      </c>
      <c r="D24" s="20">
        <v>1.05</v>
      </c>
      <c r="E24" s="20">
        <v>17.5</v>
      </c>
      <c r="F24" s="23">
        <f>D24*E24</f>
        <v>18.38</v>
      </c>
      <c r="G24" s="381"/>
      <c r="H24" s="22"/>
      <c r="I24" s="22"/>
      <c r="J24" s="22"/>
      <c r="K24" s="22"/>
      <c r="L24" s="22"/>
      <c r="M24" s="22"/>
      <c r="N24" s="22"/>
    </row>
    <row r="25" spans="1:14">
      <c r="A25" s="15"/>
      <c r="B25" s="35"/>
      <c r="C25" s="20"/>
      <c r="D25" s="20"/>
      <c r="E25" s="36" t="s">
        <v>165</v>
      </c>
      <c r="F25" s="37">
        <f>SUM(F23:F24)</f>
        <v>104.9</v>
      </c>
      <c r="G25" s="381"/>
      <c r="H25" s="22"/>
      <c r="I25" s="22"/>
      <c r="J25" s="22"/>
      <c r="K25" s="22"/>
      <c r="L25" s="22"/>
      <c r="M25" s="22"/>
      <c r="N25" s="22"/>
    </row>
    <row r="26" spans="1:14">
      <c r="A26" s="7"/>
      <c r="B26" s="38" t="s">
        <v>166</v>
      </c>
      <c r="C26" s="8"/>
      <c r="D26" s="8"/>
      <c r="E26" s="8"/>
      <c r="F26" s="23"/>
      <c r="G26" s="380"/>
    </row>
    <row r="27" spans="1:14">
      <c r="A27" s="15" t="s">
        <v>174</v>
      </c>
      <c r="B27" s="35" t="s">
        <v>167</v>
      </c>
      <c r="C27" s="20" t="s">
        <v>21</v>
      </c>
      <c r="D27" s="20">
        <v>1.5</v>
      </c>
      <c r="E27" s="20">
        <v>9.44</v>
      </c>
      <c r="F27" s="23">
        <f>D27*E27</f>
        <v>14.16</v>
      </c>
      <c r="G27" s="380"/>
    </row>
    <row r="28" spans="1:14">
      <c r="A28" s="12" t="s">
        <v>175</v>
      </c>
      <c r="B28" s="35" t="s">
        <v>168</v>
      </c>
      <c r="C28" s="20" t="s">
        <v>21</v>
      </c>
      <c r="D28" s="20">
        <v>1.5</v>
      </c>
      <c r="E28" s="20">
        <v>7.59</v>
      </c>
      <c r="F28" s="23">
        <f>D28*E28</f>
        <v>11.39</v>
      </c>
      <c r="G28" s="380"/>
    </row>
    <row r="29" spans="1:14">
      <c r="A29" s="12" t="s">
        <v>176</v>
      </c>
      <c r="B29" s="33" t="s">
        <v>169</v>
      </c>
      <c r="C29" s="4" t="s">
        <v>21</v>
      </c>
      <c r="D29" s="4">
        <v>1.5</v>
      </c>
      <c r="E29" s="4">
        <v>10.17</v>
      </c>
      <c r="F29" s="23">
        <f>D29*E29</f>
        <v>15.26</v>
      </c>
      <c r="G29" s="380"/>
    </row>
    <row r="30" spans="1:14" ht="15.75" thickBot="1">
      <c r="A30" s="7"/>
      <c r="B30" s="8"/>
      <c r="C30" s="8"/>
      <c r="D30" s="8"/>
      <c r="E30" s="36" t="s">
        <v>165</v>
      </c>
      <c r="F30" s="37">
        <f>SUM(F27:F29)</f>
        <v>40.81</v>
      </c>
      <c r="G30" s="380"/>
    </row>
    <row r="31" spans="1:14" ht="16.5" thickBot="1">
      <c r="A31" s="10"/>
      <c r="B31" s="11"/>
      <c r="C31" s="11"/>
      <c r="D31" s="11"/>
      <c r="E31" s="39" t="s">
        <v>170</v>
      </c>
      <c r="F31" s="40">
        <f>F25+F30</f>
        <v>145.71</v>
      </c>
      <c r="G31" s="380"/>
    </row>
    <row r="32" spans="1:14" ht="15.75" thickBot="1"/>
    <row r="33" spans="1:6" ht="28.5" customHeight="1" thickBot="1">
      <c r="A33" s="42" t="s">
        <v>177</v>
      </c>
      <c r="B33" s="898" t="s">
        <v>78</v>
      </c>
      <c r="C33" s="899"/>
      <c r="D33" s="899"/>
      <c r="E33" s="899"/>
      <c r="F33" s="900"/>
    </row>
    <row r="34" spans="1:6" ht="29.25" thickBot="1">
      <c r="A34" s="26" t="s">
        <v>6</v>
      </c>
      <c r="B34" s="27" t="s">
        <v>156</v>
      </c>
      <c r="C34" s="27" t="s">
        <v>157</v>
      </c>
      <c r="D34" s="27" t="s">
        <v>158</v>
      </c>
      <c r="E34" s="27" t="s">
        <v>159</v>
      </c>
      <c r="F34" s="28" t="s">
        <v>160</v>
      </c>
    </row>
    <row r="35" spans="1:6">
      <c r="A35" s="29"/>
      <c r="B35" s="30" t="s">
        <v>161</v>
      </c>
      <c r="C35" s="31"/>
      <c r="D35" s="31"/>
      <c r="E35" s="31"/>
      <c r="F35" s="32"/>
    </row>
    <row r="36" spans="1:6">
      <c r="A36" s="12" t="s">
        <v>162</v>
      </c>
      <c r="B36" s="33" t="s">
        <v>178</v>
      </c>
      <c r="C36" s="4" t="s">
        <v>17</v>
      </c>
      <c r="D36" s="4">
        <v>1.05</v>
      </c>
      <c r="E36" s="34">
        <v>98.7</v>
      </c>
      <c r="F36" s="23">
        <f>D36*E36</f>
        <v>103.64</v>
      </c>
    </row>
    <row r="37" spans="1:6">
      <c r="A37" s="15" t="s">
        <v>162</v>
      </c>
      <c r="B37" s="35" t="s">
        <v>173</v>
      </c>
      <c r="C37" s="20" t="s">
        <v>17</v>
      </c>
      <c r="D37" s="20">
        <v>1.05</v>
      </c>
      <c r="E37" s="20">
        <v>18.5</v>
      </c>
      <c r="F37" s="23">
        <f>D37*E37</f>
        <v>19.43</v>
      </c>
    </row>
    <row r="38" spans="1:6">
      <c r="A38" s="15"/>
      <c r="B38" s="35"/>
      <c r="C38" s="20"/>
      <c r="D38" s="20"/>
      <c r="E38" s="36" t="s">
        <v>165</v>
      </c>
      <c r="F38" s="37">
        <f>SUM(F36:F37)</f>
        <v>123.07</v>
      </c>
    </row>
    <row r="39" spans="1:6">
      <c r="A39" s="7"/>
      <c r="B39" s="38" t="s">
        <v>166</v>
      </c>
      <c r="C39" s="8"/>
      <c r="D39" s="8"/>
      <c r="E39" s="8"/>
      <c r="F39" s="23"/>
    </row>
    <row r="40" spans="1:6">
      <c r="A40" s="15" t="s">
        <v>179</v>
      </c>
      <c r="B40" s="35" t="s">
        <v>167</v>
      </c>
      <c r="C40" s="20" t="s">
        <v>21</v>
      </c>
      <c r="D40" s="20">
        <v>1.5</v>
      </c>
      <c r="E40" s="20">
        <v>9.44</v>
      </c>
      <c r="F40" s="23">
        <f>D40*E40</f>
        <v>14.16</v>
      </c>
    </row>
    <row r="41" spans="1:6">
      <c r="A41" s="12" t="s">
        <v>175</v>
      </c>
      <c r="B41" s="35" t="s">
        <v>168</v>
      </c>
      <c r="C41" s="20" t="s">
        <v>21</v>
      </c>
      <c r="D41" s="20">
        <v>1.5</v>
      </c>
      <c r="E41" s="20">
        <v>7.59</v>
      </c>
      <c r="F41" s="23">
        <f>D41*E41</f>
        <v>11.39</v>
      </c>
    </row>
    <row r="42" spans="1:6">
      <c r="A42" s="12" t="s">
        <v>176</v>
      </c>
      <c r="B42" s="33" t="s">
        <v>169</v>
      </c>
      <c r="C42" s="4" t="s">
        <v>21</v>
      </c>
      <c r="D42" s="4">
        <v>1.5</v>
      </c>
      <c r="E42" s="4">
        <v>10.17</v>
      </c>
      <c r="F42" s="23">
        <f>D42*E42</f>
        <v>15.26</v>
      </c>
    </row>
    <row r="43" spans="1:6" ht="15.75" thickBot="1">
      <c r="A43" s="7"/>
      <c r="B43" s="8"/>
      <c r="C43" s="8"/>
      <c r="D43" s="8"/>
      <c r="E43" s="36" t="s">
        <v>165</v>
      </c>
      <c r="F43" s="37">
        <f>SUM(F40:F42)</f>
        <v>40.81</v>
      </c>
    </row>
    <row r="44" spans="1:6" ht="16.5" thickBot="1">
      <c r="A44" s="10"/>
      <c r="B44" s="11"/>
      <c r="C44" s="11"/>
      <c r="D44" s="11"/>
      <c r="E44" s="39" t="s">
        <v>170</v>
      </c>
      <c r="F44" s="40">
        <f>F38+F43</f>
        <v>163.88</v>
      </c>
    </row>
    <row r="45" spans="1:6" ht="15.75" thickBot="1"/>
    <row r="46" spans="1:6" ht="15.75" thickBot="1">
      <c r="A46" s="42" t="s">
        <v>180</v>
      </c>
      <c r="B46" s="898" t="s">
        <v>181</v>
      </c>
      <c r="C46" s="899"/>
      <c r="D46" s="899"/>
      <c r="E46" s="899"/>
      <c r="F46" s="900"/>
    </row>
    <row r="47" spans="1:6" ht="29.25" thickBot="1">
      <c r="A47" s="26" t="s">
        <v>6</v>
      </c>
      <c r="B47" s="27" t="s">
        <v>156</v>
      </c>
      <c r="C47" s="27" t="s">
        <v>157</v>
      </c>
      <c r="D47" s="27" t="s">
        <v>158</v>
      </c>
      <c r="E47" s="27" t="s">
        <v>159</v>
      </c>
      <c r="F47" s="28" t="s">
        <v>160</v>
      </c>
    </row>
    <row r="48" spans="1:6">
      <c r="A48" s="29"/>
      <c r="B48" s="30" t="s">
        <v>161</v>
      </c>
      <c r="C48" s="31"/>
      <c r="D48" s="31"/>
      <c r="E48" s="31"/>
      <c r="F48" s="32"/>
    </row>
    <row r="49" spans="1:6">
      <c r="A49" s="12" t="s">
        <v>182</v>
      </c>
      <c r="B49" s="33" t="s">
        <v>183</v>
      </c>
      <c r="C49" s="4" t="s">
        <v>184</v>
      </c>
      <c r="D49" s="4">
        <v>0.1</v>
      </c>
      <c r="E49" s="34">
        <v>50.81</v>
      </c>
      <c r="F49" s="23">
        <f>D49*E49</f>
        <v>5.08</v>
      </c>
    </row>
    <row r="50" spans="1:6">
      <c r="A50" s="15"/>
      <c r="B50" s="35"/>
      <c r="C50" s="20"/>
      <c r="D50" s="20"/>
      <c r="E50" s="36" t="s">
        <v>165</v>
      </c>
      <c r="F50" s="37">
        <f>SUM(F49:F49)</f>
        <v>5.08</v>
      </c>
    </row>
    <row r="51" spans="1:6">
      <c r="A51" s="7"/>
      <c r="B51" s="38" t="s">
        <v>166</v>
      </c>
      <c r="C51" s="8"/>
      <c r="D51" s="8"/>
      <c r="E51" s="8"/>
      <c r="F51" s="23"/>
    </row>
    <row r="52" spans="1:6">
      <c r="A52" s="15" t="s">
        <v>185</v>
      </c>
      <c r="B52" s="35" t="s">
        <v>186</v>
      </c>
      <c r="C52" s="20" t="s">
        <v>21</v>
      </c>
      <c r="D52" s="20">
        <v>0.3</v>
      </c>
      <c r="E52" s="20">
        <v>9.44</v>
      </c>
      <c r="F52" s="23">
        <f>D52*E52</f>
        <v>2.83</v>
      </c>
    </row>
    <row r="53" spans="1:6" ht="15.75" thickBot="1">
      <c r="A53" s="7"/>
      <c r="B53" s="8"/>
      <c r="C53" s="8"/>
      <c r="D53" s="8"/>
      <c r="E53" s="36" t="s">
        <v>165</v>
      </c>
      <c r="F53" s="37">
        <f>SUM(F52:F52)</f>
        <v>2.83</v>
      </c>
    </row>
    <row r="54" spans="1:6" ht="16.5" thickBot="1">
      <c r="A54" s="10"/>
      <c r="B54" s="11"/>
      <c r="C54" s="11"/>
      <c r="D54" s="11"/>
      <c r="E54" s="39" t="s">
        <v>170</v>
      </c>
      <c r="F54" s="40">
        <f>F50+F53</f>
        <v>7.91</v>
      </c>
    </row>
    <row r="55" spans="1:6" ht="15.75" thickBot="1"/>
    <row r="56" spans="1:6" ht="15.75" thickBot="1">
      <c r="A56" s="42" t="s">
        <v>187</v>
      </c>
      <c r="B56" s="898" t="s">
        <v>188</v>
      </c>
      <c r="C56" s="899"/>
      <c r="D56" s="899"/>
      <c r="E56" s="899"/>
      <c r="F56" s="900"/>
    </row>
    <row r="57" spans="1:6" ht="29.25" thickBot="1">
      <c r="A57" s="26" t="s">
        <v>6</v>
      </c>
      <c r="B57" s="27" t="s">
        <v>156</v>
      </c>
      <c r="C57" s="27" t="s">
        <v>157</v>
      </c>
      <c r="D57" s="27" t="s">
        <v>158</v>
      </c>
      <c r="E57" s="27" t="s">
        <v>159</v>
      </c>
      <c r="F57" s="28" t="s">
        <v>160</v>
      </c>
    </row>
    <row r="58" spans="1:6">
      <c r="A58" s="29"/>
      <c r="B58" s="30" t="s">
        <v>161</v>
      </c>
      <c r="C58" s="31"/>
      <c r="D58" s="31"/>
      <c r="E58" s="31"/>
      <c r="F58" s="32"/>
    </row>
    <row r="59" spans="1:6">
      <c r="A59" s="12" t="s">
        <v>162</v>
      </c>
      <c r="B59" s="33" t="s">
        <v>189</v>
      </c>
      <c r="C59" s="4" t="s">
        <v>17</v>
      </c>
      <c r="D59" s="4">
        <v>1</v>
      </c>
      <c r="E59" s="34">
        <v>34</v>
      </c>
      <c r="F59" s="23">
        <f>D59*E59</f>
        <v>34</v>
      </c>
    </row>
    <row r="60" spans="1:6">
      <c r="A60" s="15"/>
      <c r="B60" s="35"/>
      <c r="C60" s="20"/>
      <c r="D60" s="20"/>
      <c r="E60" s="36" t="s">
        <v>165</v>
      </c>
      <c r="F60" s="37">
        <f>SUM(F59:F59)</f>
        <v>34</v>
      </c>
    </row>
    <row r="61" spans="1:6">
      <c r="A61" s="7"/>
      <c r="B61" s="38" t="s">
        <v>166</v>
      </c>
      <c r="C61" s="8"/>
      <c r="D61" s="8"/>
      <c r="E61" s="8"/>
      <c r="F61" s="23"/>
    </row>
    <row r="62" spans="1:6">
      <c r="A62" s="15" t="s">
        <v>179</v>
      </c>
      <c r="B62" s="35" t="s">
        <v>167</v>
      </c>
      <c r="C62" s="20" t="s">
        <v>21</v>
      </c>
      <c r="D62" s="20">
        <v>1.5</v>
      </c>
      <c r="E62" s="20">
        <v>9.44</v>
      </c>
      <c r="F62" s="23">
        <f>D62*E62</f>
        <v>14.16</v>
      </c>
    </row>
    <row r="63" spans="1:6">
      <c r="A63" s="12" t="s">
        <v>175</v>
      </c>
      <c r="B63" s="35" t="s">
        <v>168</v>
      </c>
      <c r="C63" s="20" t="s">
        <v>21</v>
      </c>
      <c r="D63" s="20">
        <v>1.5</v>
      </c>
      <c r="E63" s="20">
        <v>7.59</v>
      </c>
      <c r="F63" s="23">
        <f>D63*E63</f>
        <v>11.39</v>
      </c>
    </row>
    <row r="64" spans="1:6">
      <c r="A64" s="12" t="s">
        <v>176</v>
      </c>
      <c r="B64" s="33" t="s">
        <v>169</v>
      </c>
      <c r="C64" s="4" t="s">
        <v>21</v>
      </c>
      <c r="D64" s="20">
        <v>1.5</v>
      </c>
      <c r="E64" s="4">
        <v>10.17</v>
      </c>
      <c r="F64" s="23">
        <f>D64*E64</f>
        <v>15.26</v>
      </c>
    </row>
    <row r="65" spans="1:6" ht="15.75" thickBot="1">
      <c r="A65" s="7"/>
      <c r="B65" s="8"/>
      <c r="C65" s="8"/>
      <c r="D65" s="8"/>
      <c r="E65" s="36" t="s">
        <v>165</v>
      </c>
      <c r="F65" s="37">
        <f>SUM(F62:F64)</f>
        <v>40.81</v>
      </c>
    </row>
    <row r="66" spans="1:6" ht="16.5" thickBot="1">
      <c r="A66" s="10"/>
      <c r="B66" s="11"/>
      <c r="C66" s="11"/>
      <c r="D66" s="11"/>
      <c r="E66" s="39" t="s">
        <v>170</v>
      </c>
      <c r="F66" s="40">
        <f>F60+F65</f>
        <v>74.81</v>
      </c>
    </row>
    <row r="67" spans="1:6" ht="15.75" thickBot="1"/>
    <row r="68" spans="1:6" ht="15.75" thickBot="1">
      <c r="A68" s="42" t="s">
        <v>190</v>
      </c>
      <c r="B68" s="898" t="s">
        <v>191</v>
      </c>
      <c r="C68" s="899"/>
      <c r="D68" s="899"/>
      <c r="E68" s="899"/>
      <c r="F68" s="900"/>
    </row>
    <row r="69" spans="1:6" ht="29.25" thickBot="1">
      <c r="A69" s="26" t="s">
        <v>6</v>
      </c>
      <c r="B69" s="27" t="s">
        <v>156</v>
      </c>
      <c r="C69" s="27" t="s">
        <v>157</v>
      </c>
      <c r="D69" s="27" t="s">
        <v>158</v>
      </c>
      <c r="E69" s="27" t="s">
        <v>159</v>
      </c>
      <c r="F69" s="28" t="s">
        <v>160</v>
      </c>
    </row>
    <row r="70" spans="1:6">
      <c r="A70" s="29"/>
      <c r="B70" s="30" t="s">
        <v>161</v>
      </c>
      <c r="C70" s="31"/>
      <c r="D70" s="31"/>
      <c r="E70" s="31"/>
      <c r="F70" s="32"/>
    </row>
    <row r="71" spans="1:6">
      <c r="A71" s="12" t="s">
        <v>162</v>
      </c>
      <c r="B71" s="33" t="s">
        <v>191</v>
      </c>
      <c r="C71" s="4" t="s">
        <v>17</v>
      </c>
      <c r="D71" s="4">
        <v>1.05</v>
      </c>
      <c r="E71" s="34">
        <v>48.9</v>
      </c>
      <c r="F71" s="23">
        <f>D71*E71</f>
        <v>51.35</v>
      </c>
    </row>
    <row r="72" spans="1:6">
      <c r="A72" s="15" t="s">
        <v>162</v>
      </c>
      <c r="B72" s="35" t="s">
        <v>173</v>
      </c>
      <c r="C72" s="20" t="s">
        <v>17</v>
      </c>
      <c r="D72" s="20">
        <v>1.05</v>
      </c>
      <c r="E72" s="20">
        <v>8.4</v>
      </c>
      <c r="F72" s="23">
        <f>D72*E72</f>
        <v>8.82</v>
      </c>
    </row>
    <row r="73" spans="1:6">
      <c r="A73" s="15"/>
      <c r="B73" s="35"/>
      <c r="C73" s="20"/>
      <c r="D73" s="20"/>
      <c r="E73" s="36" t="s">
        <v>165</v>
      </c>
      <c r="F73" s="37">
        <f>SUM(F71:F72)</f>
        <v>60.17</v>
      </c>
    </row>
    <row r="74" spans="1:6">
      <c r="A74" s="7"/>
      <c r="B74" s="38" t="s">
        <v>166</v>
      </c>
      <c r="C74" s="8"/>
      <c r="D74" s="8"/>
      <c r="E74" s="8"/>
      <c r="F74" s="23"/>
    </row>
    <row r="75" spans="1:6">
      <c r="A75" s="15" t="s">
        <v>174</v>
      </c>
      <c r="B75" s="35" t="s">
        <v>167</v>
      </c>
      <c r="C75" s="20" t="s">
        <v>21</v>
      </c>
      <c r="D75" s="20">
        <v>1</v>
      </c>
      <c r="E75" s="20">
        <v>9.44</v>
      </c>
      <c r="F75" s="23">
        <f>D75*E75</f>
        <v>9.44</v>
      </c>
    </row>
    <row r="76" spans="1:6">
      <c r="A76" s="12" t="s">
        <v>175</v>
      </c>
      <c r="B76" s="35" t="s">
        <v>168</v>
      </c>
      <c r="C76" s="20" t="s">
        <v>21</v>
      </c>
      <c r="D76" s="20">
        <v>1</v>
      </c>
      <c r="E76" s="20">
        <v>7.59</v>
      </c>
      <c r="F76" s="23">
        <f>D76*E76</f>
        <v>7.59</v>
      </c>
    </row>
    <row r="77" spans="1:6">
      <c r="A77" s="12" t="s">
        <v>176</v>
      </c>
      <c r="B77" s="33" t="s">
        <v>169</v>
      </c>
      <c r="C77" s="4" t="s">
        <v>21</v>
      </c>
      <c r="D77" s="4">
        <v>1</v>
      </c>
      <c r="E77" s="4">
        <v>10.17</v>
      </c>
      <c r="F77" s="23">
        <f>D77*E77</f>
        <v>10.17</v>
      </c>
    </row>
    <row r="78" spans="1:6" ht="15.75" thickBot="1">
      <c r="A78" s="7"/>
      <c r="B78" s="8"/>
      <c r="C78" s="8"/>
      <c r="D78" s="8"/>
      <c r="E78" s="36" t="s">
        <v>165</v>
      </c>
      <c r="F78" s="37">
        <f>SUM(F75:F77)</f>
        <v>27.2</v>
      </c>
    </row>
    <row r="79" spans="1:6" ht="16.5" thickBot="1">
      <c r="A79" s="10"/>
      <c r="B79" s="11"/>
      <c r="C79" s="11"/>
      <c r="D79" s="11"/>
      <c r="E79" s="39" t="s">
        <v>170</v>
      </c>
      <c r="F79" s="40">
        <f>F73+F78</f>
        <v>87.37</v>
      </c>
    </row>
    <row r="80" spans="1:6" ht="15.75" thickBot="1"/>
    <row r="81" spans="1:6" ht="15.75" thickBot="1">
      <c r="A81" s="42" t="s">
        <v>192</v>
      </c>
      <c r="B81" s="898" t="s">
        <v>193</v>
      </c>
      <c r="C81" s="899"/>
      <c r="D81" s="899"/>
      <c r="E81" s="899"/>
      <c r="F81" s="900"/>
    </row>
    <row r="82" spans="1:6" ht="29.25" thickBot="1">
      <c r="A82" s="26" t="s">
        <v>6</v>
      </c>
      <c r="B82" s="27" t="s">
        <v>156</v>
      </c>
      <c r="C82" s="27" t="s">
        <v>157</v>
      </c>
      <c r="D82" s="27" t="s">
        <v>158</v>
      </c>
      <c r="E82" s="27" t="s">
        <v>159</v>
      </c>
      <c r="F82" s="28" t="s">
        <v>160</v>
      </c>
    </row>
    <row r="83" spans="1:6">
      <c r="A83" s="29"/>
      <c r="B83" s="30" t="s">
        <v>161</v>
      </c>
      <c r="C83" s="31"/>
      <c r="D83" s="31"/>
      <c r="E83" s="31"/>
      <c r="F83" s="32"/>
    </row>
    <row r="84" spans="1:6" ht="30.75" customHeight="1">
      <c r="A84" s="12" t="s">
        <v>194</v>
      </c>
      <c r="B84" s="44" t="s">
        <v>195</v>
      </c>
      <c r="C84" s="4" t="s">
        <v>79</v>
      </c>
      <c r="D84" s="4">
        <v>6</v>
      </c>
      <c r="E84" s="34">
        <v>0.47</v>
      </c>
      <c r="F84" s="23">
        <f>D84*E84</f>
        <v>2.82</v>
      </c>
    </row>
    <row r="85" spans="1:6">
      <c r="A85" s="15" t="s">
        <v>196</v>
      </c>
      <c r="B85" s="35" t="s">
        <v>197</v>
      </c>
      <c r="C85" s="20" t="s">
        <v>198</v>
      </c>
      <c r="D85" s="20">
        <v>3.0000000000000001E-3</v>
      </c>
      <c r="E85" s="20">
        <v>66.209999999999994</v>
      </c>
      <c r="F85" s="23">
        <f>D85*E85</f>
        <v>0.2</v>
      </c>
    </row>
    <row r="86" spans="1:6">
      <c r="A86" s="15" t="s">
        <v>199</v>
      </c>
      <c r="B86" s="35" t="s">
        <v>200</v>
      </c>
      <c r="C86" s="20" t="s">
        <v>79</v>
      </c>
      <c r="D86" s="20">
        <v>4.3019999999999996</v>
      </c>
      <c r="E86" s="20">
        <v>0.45</v>
      </c>
      <c r="F86" s="23">
        <f>D86*E86</f>
        <v>1.94</v>
      </c>
    </row>
    <row r="87" spans="1:6">
      <c r="A87" s="15"/>
      <c r="B87" s="35"/>
      <c r="C87" s="20"/>
      <c r="D87" s="20"/>
      <c r="E87" s="36" t="s">
        <v>165</v>
      </c>
      <c r="F87" s="37">
        <f>SUM(F84:F86)</f>
        <v>4.96</v>
      </c>
    </row>
    <row r="88" spans="1:6">
      <c r="A88" s="7"/>
      <c r="B88" s="38" t="s">
        <v>166</v>
      </c>
      <c r="C88" s="8"/>
      <c r="D88" s="8"/>
      <c r="E88" s="8"/>
      <c r="F88" s="23"/>
    </row>
    <row r="89" spans="1:6">
      <c r="A89" s="15" t="s">
        <v>174</v>
      </c>
      <c r="B89" s="35" t="s">
        <v>167</v>
      </c>
      <c r="C89" s="20" t="s">
        <v>21</v>
      </c>
      <c r="D89" s="20">
        <v>1</v>
      </c>
      <c r="E89" s="20">
        <v>9.44</v>
      </c>
      <c r="F89" s="23">
        <f>D89*E89</f>
        <v>9.44</v>
      </c>
    </row>
    <row r="90" spans="1:6">
      <c r="A90" s="15" t="s">
        <v>201</v>
      </c>
      <c r="B90" s="35" t="s">
        <v>202</v>
      </c>
      <c r="C90" s="20" t="s">
        <v>21</v>
      </c>
      <c r="D90" s="20">
        <v>1.03</v>
      </c>
      <c r="E90" s="20">
        <v>7.01</v>
      </c>
      <c r="F90" s="23">
        <f>D90*E90</f>
        <v>7.22</v>
      </c>
    </row>
    <row r="91" spans="1:6" ht="15.75" thickBot="1">
      <c r="A91" s="7"/>
      <c r="B91" s="8"/>
      <c r="C91" s="8"/>
      <c r="D91" s="8"/>
      <c r="E91" s="36" t="s">
        <v>165</v>
      </c>
      <c r="F91" s="37">
        <f>SUM(F89:F90)</f>
        <v>16.66</v>
      </c>
    </row>
    <row r="92" spans="1:6" ht="16.5" thickBot="1">
      <c r="A92" s="10"/>
      <c r="B92" s="11"/>
      <c r="C92" s="11"/>
      <c r="D92" s="11"/>
      <c r="E92" s="39" t="s">
        <v>170</v>
      </c>
      <c r="F92" s="40">
        <f>F87+F91</f>
        <v>21.62</v>
      </c>
    </row>
    <row r="93" spans="1:6" ht="15.75" thickBot="1"/>
    <row r="94" spans="1:6" ht="15.75" thickBot="1">
      <c r="A94" s="42" t="s">
        <v>203</v>
      </c>
      <c r="B94" s="898" t="s">
        <v>204</v>
      </c>
      <c r="C94" s="899"/>
      <c r="D94" s="899"/>
      <c r="E94" s="899"/>
      <c r="F94" s="900"/>
    </row>
    <row r="95" spans="1:6" ht="29.25" thickBot="1">
      <c r="A95" s="26" t="s">
        <v>6</v>
      </c>
      <c r="B95" s="27" t="s">
        <v>156</v>
      </c>
      <c r="C95" s="27" t="s">
        <v>157</v>
      </c>
      <c r="D95" s="27" t="s">
        <v>158</v>
      </c>
      <c r="E95" s="27" t="s">
        <v>159</v>
      </c>
      <c r="F95" s="28" t="s">
        <v>160</v>
      </c>
    </row>
    <row r="96" spans="1:6">
      <c r="A96" s="29"/>
      <c r="B96" s="30" t="s">
        <v>161</v>
      </c>
      <c r="C96" s="31"/>
      <c r="D96" s="31"/>
      <c r="E96" s="31"/>
      <c r="F96" s="32"/>
    </row>
    <row r="97" spans="1:6">
      <c r="A97" s="12" t="s">
        <v>205</v>
      </c>
      <c r="B97" s="44" t="s">
        <v>206</v>
      </c>
      <c r="C97" s="20" t="s">
        <v>17</v>
      </c>
      <c r="D97" s="4">
        <v>1</v>
      </c>
      <c r="E97" s="34">
        <v>160.59</v>
      </c>
      <c r="F97" s="23">
        <f>D97*E97</f>
        <v>160.59</v>
      </c>
    </row>
    <row r="98" spans="1:6">
      <c r="A98" s="15"/>
      <c r="B98" s="35"/>
      <c r="C98" s="20"/>
      <c r="D98" s="20"/>
      <c r="E98" s="36" t="s">
        <v>165</v>
      </c>
      <c r="F98" s="37">
        <f>SUM(F97:F97)</f>
        <v>160.59</v>
      </c>
    </row>
    <row r="99" spans="1:6">
      <c r="A99" s="7"/>
      <c r="B99" s="38" t="s">
        <v>166</v>
      </c>
      <c r="C99" s="8"/>
      <c r="D99" s="8"/>
      <c r="E99" s="8"/>
      <c r="F99" s="23"/>
    </row>
    <row r="100" spans="1:6">
      <c r="A100" s="15" t="s">
        <v>207</v>
      </c>
      <c r="B100" s="35" t="s">
        <v>208</v>
      </c>
      <c r="C100" s="20" t="s">
        <v>21</v>
      </c>
      <c r="D100" s="20">
        <v>2</v>
      </c>
      <c r="E100" s="20">
        <v>9.44</v>
      </c>
      <c r="F100" s="23">
        <f>D100*E100</f>
        <v>18.88</v>
      </c>
    </row>
    <row r="101" spans="1:6" ht="15.75" thickBot="1">
      <c r="A101" s="7"/>
      <c r="B101" s="8"/>
      <c r="C101" s="8"/>
      <c r="D101" s="8"/>
      <c r="E101" s="36" t="s">
        <v>165</v>
      </c>
      <c r="F101" s="37">
        <f>SUM(F100:F100)</f>
        <v>18.88</v>
      </c>
    </row>
    <row r="102" spans="1:6" ht="16.5" thickBot="1">
      <c r="A102" s="10"/>
      <c r="B102" s="11"/>
      <c r="C102" s="11"/>
      <c r="D102" s="11"/>
      <c r="E102" s="39" t="s">
        <v>170</v>
      </c>
      <c r="F102" s="40">
        <f>F98+F101</f>
        <v>179.47</v>
      </c>
    </row>
    <row r="103" spans="1:6" ht="15.75" thickBot="1"/>
    <row r="104" spans="1:6" ht="15.75" thickBot="1">
      <c r="A104" s="42" t="s">
        <v>209</v>
      </c>
      <c r="B104" s="898" t="s">
        <v>210</v>
      </c>
      <c r="C104" s="899"/>
      <c r="D104" s="899"/>
      <c r="E104" s="899"/>
      <c r="F104" s="900"/>
    </row>
    <row r="105" spans="1:6" ht="29.25" thickBot="1">
      <c r="A105" s="26" t="s">
        <v>6</v>
      </c>
      <c r="B105" s="27" t="s">
        <v>156</v>
      </c>
      <c r="C105" s="27" t="s">
        <v>157</v>
      </c>
      <c r="D105" s="27" t="s">
        <v>158</v>
      </c>
      <c r="E105" s="27" t="s">
        <v>159</v>
      </c>
      <c r="F105" s="28" t="s">
        <v>160</v>
      </c>
    </row>
    <row r="106" spans="1:6">
      <c r="A106" s="29"/>
      <c r="B106" s="30" t="s">
        <v>161</v>
      </c>
      <c r="C106" s="31"/>
      <c r="D106" s="31"/>
      <c r="E106" s="31"/>
      <c r="F106" s="32"/>
    </row>
    <row r="107" spans="1:6">
      <c r="A107" s="12" t="s">
        <v>211</v>
      </c>
      <c r="B107" s="44" t="s">
        <v>212</v>
      </c>
      <c r="C107" s="4" t="s">
        <v>19</v>
      </c>
      <c r="D107" s="4">
        <v>1</v>
      </c>
      <c r="E107" s="34">
        <v>60</v>
      </c>
      <c r="F107" s="23">
        <f>D107*E107</f>
        <v>60</v>
      </c>
    </row>
    <row r="108" spans="1:6">
      <c r="A108" s="15" t="s">
        <v>211</v>
      </c>
      <c r="B108" s="35" t="s">
        <v>213</v>
      </c>
      <c r="C108" s="20" t="s">
        <v>19</v>
      </c>
      <c r="D108" s="20">
        <v>1</v>
      </c>
      <c r="E108" s="20">
        <v>568</v>
      </c>
      <c r="F108" s="23">
        <f>D108*E108</f>
        <v>568</v>
      </c>
    </row>
    <row r="109" spans="1:6">
      <c r="A109" s="15" t="s">
        <v>211</v>
      </c>
      <c r="B109" s="35" t="s">
        <v>214</v>
      </c>
      <c r="C109" s="20" t="s">
        <v>19</v>
      </c>
      <c r="D109" s="20">
        <v>1</v>
      </c>
      <c r="E109" s="20">
        <v>56</v>
      </c>
      <c r="F109" s="23">
        <f>D109*E109</f>
        <v>56</v>
      </c>
    </row>
    <row r="110" spans="1:6">
      <c r="A110" s="15"/>
      <c r="B110" s="35"/>
      <c r="C110" s="20"/>
      <c r="D110" s="20"/>
      <c r="E110" s="36" t="s">
        <v>165</v>
      </c>
      <c r="F110" s="37">
        <f>SUM(F107:F109)</f>
        <v>684</v>
      </c>
    </row>
    <row r="111" spans="1:6">
      <c r="A111" s="7"/>
      <c r="B111" s="38" t="s">
        <v>166</v>
      </c>
      <c r="C111" s="8"/>
      <c r="D111" s="8"/>
      <c r="E111" s="8"/>
      <c r="F111" s="23"/>
    </row>
    <row r="112" spans="1:6">
      <c r="A112" s="15" t="s">
        <v>215</v>
      </c>
      <c r="B112" s="35" t="s">
        <v>216</v>
      </c>
      <c r="C112" s="20" t="s">
        <v>21</v>
      </c>
      <c r="D112" s="20">
        <v>1</v>
      </c>
      <c r="E112" s="20">
        <v>9.76</v>
      </c>
      <c r="F112" s="23">
        <f>D112*E112</f>
        <v>9.76</v>
      </c>
    </row>
    <row r="113" spans="1:6">
      <c r="A113" s="15" t="s">
        <v>217</v>
      </c>
      <c r="B113" s="35" t="s">
        <v>218</v>
      </c>
      <c r="C113" s="20" t="s">
        <v>21</v>
      </c>
      <c r="D113" s="20">
        <v>1</v>
      </c>
      <c r="E113" s="20">
        <v>7.01</v>
      </c>
      <c r="F113" s="23">
        <f>D113*E113</f>
        <v>7.01</v>
      </c>
    </row>
    <row r="114" spans="1:6" ht="15.75" thickBot="1">
      <c r="A114" s="7"/>
      <c r="B114" s="8"/>
      <c r="C114" s="8"/>
      <c r="D114" s="8"/>
      <c r="E114" s="36" t="s">
        <v>165</v>
      </c>
      <c r="F114" s="37">
        <f>SUM(F112:F113)</f>
        <v>16.77</v>
      </c>
    </row>
    <row r="115" spans="1:6" ht="16.5" thickBot="1">
      <c r="A115" s="10"/>
      <c r="B115" s="11"/>
      <c r="C115" s="11"/>
      <c r="D115" s="11"/>
      <c r="E115" s="39" t="s">
        <v>170</v>
      </c>
      <c r="F115" s="40">
        <f>F110+F114</f>
        <v>700.77</v>
      </c>
    </row>
    <row r="116" spans="1:6" ht="15.75" thickBot="1"/>
    <row r="117" spans="1:6" ht="15.75" thickBot="1">
      <c r="A117" s="42" t="s">
        <v>219</v>
      </c>
      <c r="B117" s="898" t="s">
        <v>220</v>
      </c>
      <c r="C117" s="899"/>
      <c r="D117" s="899"/>
      <c r="E117" s="899"/>
      <c r="F117" s="900"/>
    </row>
    <row r="118" spans="1:6" ht="29.25" thickBot="1">
      <c r="A118" s="26" t="s">
        <v>6</v>
      </c>
      <c r="B118" s="27" t="s">
        <v>156</v>
      </c>
      <c r="C118" s="27" t="s">
        <v>157</v>
      </c>
      <c r="D118" s="27" t="s">
        <v>158</v>
      </c>
      <c r="E118" s="27" t="s">
        <v>159</v>
      </c>
      <c r="F118" s="28" t="s">
        <v>160</v>
      </c>
    </row>
    <row r="119" spans="1:6">
      <c r="A119" s="29"/>
      <c r="B119" s="30" t="s">
        <v>161</v>
      </c>
      <c r="C119" s="31"/>
      <c r="D119" s="31"/>
      <c r="E119" s="31"/>
      <c r="F119" s="32"/>
    </row>
    <row r="120" spans="1:6">
      <c r="A120" s="12" t="s">
        <v>221</v>
      </c>
      <c r="B120" s="44" t="s">
        <v>85</v>
      </c>
      <c r="C120" s="20" t="s">
        <v>19</v>
      </c>
      <c r="D120" s="4">
        <v>1</v>
      </c>
      <c r="E120" s="34">
        <v>32.46</v>
      </c>
      <c r="F120" s="23">
        <f>D120*E120</f>
        <v>32.46</v>
      </c>
    </row>
    <row r="121" spans="1:6">
      <c r="A121" s="15"/>
      <c r="B121" s="35"/>
      <c r="C121" s="20"/>
      <c r="D121" s="20"/>
      <c r="E121" s="36" t="s">
        <v>165</v>
      </c>
      <c r="F121" s="37">
        <f>SUM(F120:F120)</f>
        <v>32.46</v>
      </c>
    </row>
    <row r="122" spans="1:6">
      <c r="A122" s="7"/>
      <c r="B122" s="38" t="s">
        <v>166</v>
      </c>
      <c r="C122" s="8"/>
      <c r="D122" s="8"/>
      <c r="E122" s="8"/>
      <c r="F122" s="23"/>
    </row>
    <row r="123" spans="1:6">
      <c r="A123" s="15" t="s">
        <v>215</v>
      </c>
      <c r="B123" s="35" t="s">
        <v>216</v>
      </c>
      <c r="C123" s="20" t="s">
        <v>21</v>
      </c>
      <c r="D123" s="20">
        <v>0.5</v>
      </c>
      <c r="E123" s="20">
        <v>9.76</v>
      </c>
      <c r="F123" s="23">
        <f>D123*E123</f>
        <v>4.88</v>
      </c>
    </row>
    <row r="124" spans="1:6" ht="15.75" thickBot="1">
      <c r="A124" s="7"/>
      <c r="B124" s="8"/>
      <c r="C124" s="8"/>
      <c r="D124" s="8"/>
      <c r="E124" s="36" t="s">
        <v>165</v>
      </c>
      <c r="F124" s="37">
        <f>SUM(F123:F123)</f>
        <v>4.88</v>
      </c>
    </row>
    <row r="125" spans="1:6" ht="16.5" thickBot="1">
      <c r="A125" s="10"/>
      <c r="B125" s="11"/>
      <c r="C125" s="11"/>
      <c r="D125" s="11"/>
      <c r="E125" s="39" t="s">
        <v>170</v>
      </c>
      <c r="F125" s="40">
        <f>F121+F124</f>
        <v>37.340000000000003</v>
      </c>
    </row>
    <row r="126" spans="1:6" ht="15.75" thickBot="1"/>
    <row r="127" spans="1:6" ht="15.75" thickBot="1">
      <c r="A127" s="42" t="s">
        <v>222</v>
      </c>
      <c r="B127" s="898" t="s">
        <v>223</v>
      </c>
      <c r="C127" s="899"/>
      <c r="D127" s="899"/>
      <c r="E127" s="899"/>
      <c r="F127" s="900"/>
    </row>
    <row r="128" spans="1:6" ht="29.25" thickBot="1">
      <c r="A128" s="26" t="s">
        <v>6</v>
      </c>
      <c r="B128" s="27" t="s">
        <v>156</v>
      </c>
      <c r="C128" s="27" t="s">
        <v>157</v>
      </c>
      <c r="D128" s="27" t="s">
        <v>158</v>
      </c>
      <c r="E128" s="27" t="s">
        <v>159</v>
      </c>
      <c r="F128" s="28" t="s">
        <v>160</v>
      </c>
    </row>
    <row r="129" spans="1:17">
      <c r="A129" s="29"/>
      <c r="B129" s="30" t="s">
        <v>161</v>
      </c>
      <c r="C129" s="31"/>
      <c r="D129" s="31"/>
      <c r="E129" s="31"/>
      <c r="F129" s="32"/>
    </row>
    <row r="130" spans="1:17">
      <c r="A130" s="12" t="s">
        <v>224</v>
      </c>
      <c r="B130" s="44" t="s">
        <v>86</v>
      </c>
      <c r="C130" s="20" t="s">
        <v>19</v>
      </c>
      <c r="D130" s="4">
        <v>1</v>
      </c>
      <c r="E130" s="34">
        <v>21.69</v>
      </c>
      <c r="F130" s="23">
        <f>D130*E130</f>
        <v>21.69</v>
      </c>
    </row>
    <row r="131" spans="1:17">
      <c r="A131" s="15"/>
      <c r="B131" s="35"/>
      <c r="C131" s="20"/>
      <c r="D131" s="20"/>
      <c r="E131" s="36" t="s">
        <v>165</v>
      </c>
      <c r="F131" s="37">
        <f>SUM(F130:F130)</f>
        <v>21.69</v>
      </c>
    </row>
    <row r="132" spans="1:17">
      <c r="A132" s="7"/>
      <c r="B132" s="38" t="s">
        <v>166</v>
      </c>
      <c r="C132" s="8"/>
      <c r="D132" s="8"/>
      <c r="E132" s="8"/>
      <c r="F132" s="23"/>
    </row>
    <row r="133" spans="1:17">
      <c r="A133" s="15" t="s">
        <v>215</v>
      </c>
      <c r="B133" s="35" t="s">
        <v>216</v>
      </c>
      <c r="C133" s="20" t="s">
        <v>21</v>
      </c>
      <c r="D133" s="20">
        <v>0.5</v>
      </c>
      <c r="E133" s="20">
        <v>9.76</v>
      </c>
      <c r="F133" s="23">
        <f>D133*E133</f>
        <v>4.88</v>
      </c>
    </row>
    <row r="134" spans="1:17" ht="15.75" thickBot="1">
      <c r="A134" s="7"/>
      <c r="B134" s="8"/>
      <c r="C134" s="8"/>
      <c r="D134" s="8"/>
      <c r="E134" s="36" t="s">
        <v>165</v>
      </c>
      <c r="F134" s="37">
        <f>SUM(F133:F133)</f>
        <v>4.88</v>
      </c>
    </row>
    <row r="135" spans="1:17" ht="16.5" thickBot="1">
      <c r="A135" s="10"/>
      <c r="B135" s="11"/>
      <c r="C135" s="11"/>
      <c r="D135" s="11"/>
      <c r="E135" s="39" t="s">
        <v>170</v>
      </c>
      <c r="F135" s="40">
        <f>F131+F134</f>
        <v>26.57</v>
      </c>
    </row>
    <row r="136" spans="1:17" ht="15.75" thickBot="1"/>
    <row r="137" spans="1:17" ht="15.75" thickBot="1">
      <c r="A137" s="42" t="s">
        <v>225</v>
      </c>
      <c r="B137" s="898" t="s">
        <v>89</v>
      </c>
      <c r="C137" s="899"/>
      <c r="D137" s="899"/>
      <c r="E137" s="899"/>
      <c r="F137" s="900"/>
    </row>
    <row r="138" spans="1:17" ht="29.25" thickBot="1">
      <c r="A138" s="26" t="s">
        <v>6</v>
      </c>
      <c r="B138" s="27" t="s">
        <v>156</v>
      </c>
      <c r="C138" s="27" t="s">
        <v>157</v>
      </c>
      <c r="D138" s="27" t="s">
        <v>158</v>
      </c>
      <c r="E138" s="27" t="s">
        <v>159</v>
      </c>
      <c r="F138" s="28" t="s">
        <v>160</v>
      </c>
      <c r="J138" s="905"/>
      <c r="K138" s="905"/>
      <c r="L138" s="905"/>
      <c r="M138" s="905"/>
      <c r="N138" s="905"/>
      <c r="O138" s="905"/>
      <c r="P138" s="905"/>
      <c r="Q138" s="905"/>
    </row>
    <row r="139" spans="1:17">
      <c r="A139" s="29"/>
      <c r="B139" s="30" t="s">
        <v>161</v>
      </c>
      <c r="C139" s="31"/>
      <c r="D139" s="31"/>
      <c r="E139" s="31"/>
      <c r="F139" s="32"/>
      <c r="J139" s="45"/>
      <c r="K139" s="46"/>
      <c r="L139" s="46"/>
      <c r="M139" s="906"/>
      <c r="N139" s="906"/>
      <c r="O139" s="47"/>
      <c r="P139" s="48"/>
      <c r="Q139" s="49"/>
    </row>
    <row r="140" spans="1:17" ht="15.75" customHeight="1">
      <c r="A140" s="12" t="s">
        <v>211</v>
      </c>
      <c r="B140" s="44" t="s">
        <v>226</v>
      </c>
      <c r="C140" s="20" t="s">
        <v>19</v>
      </c>
      <c r="D140" s="4">
        <v>1</v>
      </c>
      <c r="E140" s="34">
        <v>32</v>
      </c>
      <c r="F140" s="23">
        <f>D140*E140</f>
        <v>32</v>
      </c>
      <c r="J140" s="50"/>
      <c r="K140" s="50"/>
      <c r="L140" s="51"/>
      <c r="M140" s="907"/>
      <c r="N140" s="907"/>
      <c r="O140" s="52"/>
      <c r="P140" s="53"/>
      <c r="Q140" s="53"/>
    </row>
    <row r="141" spans="1:17" ht="16.5" customHeight="1">
      <c r="A141" s="15"/>
      <c r="B141" s="35"/>
      <c r="C141" s="20"/>
      <c r="D141" s="20"/>
      <c r="E141" s="36" t="s">
        <v>165</v>
      </c>
      <c r="F141" s="37">
        <f>SUM(F140:F140)</f>
        <v>32</v>
      </c>
      <c r="J141" s="50"/>
      <c r="K141" s="50"/>
      <c r="L141" s="51"/>
      <c r="M141" s="907"/>
      <c r="N141" s="907"/>
      <c r="O141" s="52"/>
      <c r="P141" s="53"/>
      <c r="Q141" s="53"/>
    </row>
    <row r="142" spans="1:17">
      <c r="A142" s="7"/>
      <c r="B142" s="38" t="s">
        <v>166</v>
      </c>
      <c r="C142" s="8"/>
      <c r="D142" s="8"/>
      <c r="E142" s="8"/>
      <c r="F142" s="23"/>
      <c r="J142" s="908"/>
      <c r="K142" s="908"/>
      <c r="L142" s="908"/>
      <c r="M142" s="908"/>
      <c r="N142" s="908"/>
      <c r="O142" s="908"/>
      <c r="P142" s="908"/>
      <c r="Q142" s="47"/>
    </row>
    <row r="143" spans="1:17">
      <c r="A143" s="15" t="s">
        <v>227</v>
      </c>
      <c r="B143" s="35" t="s">
        <v>228</v>
      </c>
      <c r="C143" s="20" t="s">
        <v>21</v>
      </c>
      <c r="D143" s="20">
        <v>0.5</v>
      </c>
      <c r="E143" s="20">
        <v>9.76</v>
      </c>
      <c r="F143" s="23">
        <f>D143*E143</f>
        <v>4.88</v>
      </c>
      <c r="J143" s="909"/>
      <c r="K143" s="909"/>
      <c r="L143" s="909"/>
      <c r="M143" s="909"/>
      <c r="N143" s="909"/>
      <c r="O143" s="909"/>
      <c r="P143" s="909"/>
      <c r="Q143" s="909"/>
    </row>
    <row r="144" spans="1:17">
      <c r="A144" s="15" t="s">
        <v>229</v>
      </c>
      <c r="B144" s="35" t="s">
        <v>230</v>
      </c>
      <c r="C144" s="20" t="s">
        <v>21</v>
      </c>
      <c r="D144" s="20">
        <v>0.5</v>
      </c>
      <c r="E144" s="20">
        <v>7.67</v>
      </c>
      <c r="F144" s="23">
        <f>D144*E144</f>
        <v>3.84</v>
      </c>
      <c r="J144" s="54"/>
      <c r="K144" s="54"/>
      <c r="L144" s="54"/>
      <c r="M144" s="54"/>
      <c r="N144" s="54"/>
      <c r="O144" s="54"/>
      <c r="P144" s="54"/>
      <c r="Q144" s="54"/>
    </row>
    <row r="145" spans="1:17" ht="15.75" thickBot="1">
      <c r="A145" s="7"/>
      <c r="B145" s="8"/>
      <c r="C145" s="8"/>
      <c r="D145" s="8"/>
      <c r="E145" s="36" t="s">
        <v>165</v>
      </c>
      <c r="F145" s="37">
        <f>SUM(F143:F144)</f>
        <v>8.7200000000000006</v>
      </c>
      <c r="J145" s="908"/>
      <c r="K145" s="908"/>
      <c r="L145" s="908"/>
      <c r="M145" s="908"/>
      <c r="N145" s="908"/>
      <c r="O145" s="908"/>
      <c r="P145" s="908"/>
      <c r="Q145" s="908"/>
    </row>
    <row r="146" spans="1:17" ht="16.5" customHeight="1" thickBot="1">
      <c r="A146" s="10"/>
      <c r="B146" s="11"/>
      <c r="C146" s="11"/>
      <c r="D146" s="11"/>
      <c r="E146" s="39" t="s">
        <v>170</v>
      </c>
      <c r="F146" s="40">
        <f>F141+F145</f>
        <v>40.72</v>
      </c>
      <c r="J146" s="50"/>
      <c r="K146" s="55"/>
      <c r="L146" s="51"/>
      <c r="M146" s="910"/>
      <c r="N146" s="910"/>
      <c r="O146" s="54"/>
      <c r="P146" s="53"/>
      <c r="Q146" s="53"/>
    </row>
    <row r="147" spans="1:17" ht="15.75" thickBot="1">
      <c r="J147" s="908"/>
      <c r="K147" s="908"/>
      <c r="L147" s="908"/>
      <c r="M147" s="908"/>
      <c r="N147" s="908"/>
      <c r="O147" s="908"/>
      <c r="P147" s="908"/>
      <c r="Q147" s="47"/>
    </row>
    <row r="148" spans="1:17" ht="15.75" thickBot="1">
      <c r="A148" s="42" t="s">
        <v>231</v>
      </c>
      <c r="B148" s="898" t="s">
        <v>232</v>
      </c>
      <c r="C148" s="899"/>
      <c r="D148" s="899"/>
      <c r="E148" s="899"/>
      <c r="F148" s="900"/>
      <c r="J148" s="55"/>
      <c r="K148" s="55"/>
      <c r="L148" s="55"/>
      <c r="M148" s="55"/>
      <c r="N148" s="52"/>
      <c r="O148" s="52"/>
      <c r="P148" s="53"/>
      <c r="Q148" s="53"/>
    </row>
    <row r="149" spans="1:17" ht="29.25" thickBot="1">
      <c r="A149" s="26" t="s">
        <v>6</v>
      </c>
      <c r="B149" s="27" t="s">
        <v>156</v>
      </c>
      <c r="C149" s="27" t="s">
        <v>157</v>
      </c>
      <c r="D149" s="27" t="s">
        <v>158</v>
      </c>
      <c r="E149" s="27" t="s">
        <v>159</v>
      </c>
      <c r="F149" s="28" t="s">
        <v>160</v>
      </c>
      <c r="J149" s="45"/>
      <c r="K149" s="55"/>
      <c r="L149" s="55"/>
      <c r="M149" s="55"/>
      <c r="N149" s="904"/>
      <c r="O149" s="904"/>
      <c r="P149" s="904"/>
      <c r="Q149" s="47"/>
    </row>
    <row r="150" spans="1:17">
      <c r="A150" s="29"/>
      <c r="B150" s="30" t="s">
        <v>161</v>
      </c>
      <c r="C150" s="31"/>
      <c r="D150" s="31"/>
      <c r="E150" s="31"/>
      <c r="F150" s="32"/>
      <c r="J150" s="45"/>
      <c r="K150" s="55"/>
      <c r="L150" s="55"/>
      <c r="M150" s="55"/>
      <c r="N150" s="904"/>
      <c r="O150" s="904"/>
      <c r="P150" s="904"/>
      <c r="Q150" s="46"/>
    </row>
    <row r="151" spans="1:17">
      <c r="A151" s="12" t="s">
        <v>211</v>
      </c>
      <c r="B151" s="44" t="s">
        <v>233</v>
      </c>
      <c r="C151" s="20" t="s">
        <v>19</v>
      </c>
      <c r="D151" s="4">
        <v>1</v>
      </c>
      <c r="E151" s="34">
        <v>477</v>
      </c>
      <c r="F151" s="23">
        <f>D151*E151</f>
        <v>477</v>
      </c>
      <c r="J151" s="45"/>
      <c r="K151" s="55"/>
      <c r="L151" s="55"/>
      <c r="M151" s="55"/>
      <c r="N151" s="908"/>
      <c r="O151" s="908"/>
      <c r="P151" s="908"/>
      <c r="Q151" s="908"/>
    </row>
    <row r="152" spans="1:17">
      <c r="A152" s="15"/>
      <c r="B152" s="35"/>
      <c r="C152" s="20"/>
      <c r="D152" s="20"/>
      <c r="E152" s="36" t="s">
        <v>165</v>
      </c>
      <c r="F152" s="37">
        <f>SUM(F151:F151)</f>
        <v>477</v>
      </c>
      <c r="J152" s="45"/>
      <c r="K152" s="55"/>
      <c r="L152" s="55"/>
      <c r="M152" s="55"/>
      <c r="N152" s="904"/>
      <c r="O152" s="904"/>
      <c r="P152" s="904"/>
      <c r="Q152" s="47"/>
    </row>
    <row r="153" spans="1:17">
      <c r="A153" s="7"/>
      <c r="B153" s="38" t="s">
        <v>166</v>
      </c>
      <c r="C153" s="8"/>
      <c r="D153" s="8"/>
      <c r="E153" s="8"/>
      <c r="F153" s="23"/>
      <c r="J153" s="56"/>
      <c r="K153" s="57"/>
      <c r="L153" s="57"/>
      <c r="M153" s="57"/>
      <c r="N153" s="58"/>
      <c r="O153" s="58"/>
      <c r="P153" s="58"/>
      <c r="Q153" s="57"/>
    </row>
    <row r="154" spans="1:17">
      <c r="A154" s="15" t="s">
        <v>227</v>
      </c>
      <c r="B154" s="35" t="s">
        <v>228</v>
      </c>
      <c r="C154" s="20" t="s">
        <v>21</v>
      </c>
      <c r="D154" s="20">
        <v>2</v>
      </c>
      <c r="E154" s="20">
        <v>9.76</v>
      </c>
      <c r="F154" s="23">
        <f>D154*E154</f>
        <v>19.52</v>
      </c>
      <c r="J154" s="905"/>
      <c r="K154" s="905"/>
      <c r="L154" s="905"/>
      <c r="M154" s="905"/>
      <c r="N154" s="905"/>
      <c r="O154" s="905"/>
      <c r="P154" s="905"/>
      <c r="Q154" s="905"/>
    </row>
    <row r="155" spans="1:17">
      <c r="A155" s="15" t="s">
        <v>229</v>
      </c>
      <c r="B155" s="35" t="s">
        <v>230</v>
      </c>
      <c r="C155" s="20" t="s">
        <v>21</v>
      </c>
      <c r="D155" s="20">
        <v>2</v>
      </c>
      <c r="E155" s="20">
        <v>7.67</v>
      </c>
      <c r="F155" s="23">
        <f>D155*E155</f>
        <v>15.34</v>
      </c>
      <c r="J155" s="45"/>
      <c r="K155" s="46"/>
      <c r="L155" s="46"/>
      <c r="M155" s="906"/>
      <c r="N155" s="906"/>
      <c r="O155" s="47"/>
      <c r="P155" s="48"/>
      <c r="Q155" s="49"/>
    </row>
    <row r="156" spans="1:17" ht="15.75" thickBot="1">
      <c r="A156" s="7"/>
      <c r="B156" s="8"/>
      <c r="C156" s="8"/>
      <c r="D156" s="8"/>
      <c r="E156" s="36" t="s">
        <v>165</v>
      </c>
      <c r="F156" s="37">
        <f>SUM(F154:F155)</f>
        <v>34.86</v>
      </c>
      <c r="J156" s="50"/>
      <c r="K156" s="50"/>
      <c r="L156" s="51"/>
      <c r="M156" s="907"/>
      <c r="N156" s="907"/>
      <c r="O156" s="52"/>
      <c r="P156" s="53"/>
      <c r="Q156" s="53"/>
    </row>
    <row r="157" spans="1:17" ht="16.5" thickBot="1">
      <c r="A157" s="10"/>
      <c r="B157" s="11"/>
      <c r="C157" s="11"/>
      <c r="D157" s="11"/>
      <c r="E157" s="39" t="s">
        <v>170</v>
      </c>
      <c r="F157" s="40">
        <f>F152+F156</f>
        <v>511.86</v>
      </c>
      <c r="J157" s="50"/>
      <c r="K157" s="50"/>
      <c r="L157" s="51"/>
      <c r="M157" s="907"/>
      <c r="N157" s="907"/>
      <c r="O157" s="52"/>
      <c r="P157" s="53"/>
      <c r="Q157" s="53"/>
    </row>
    <row r="158" spans="1:17" ht="15.75" thickBot="1">
      <c r="J158" s="908"/>
      <c r="K158" s="908"/>
      <c r="L158" s="908"/>
      <c r="M158" s="908"/>
      <c r="N158" s="908"/>
      <c r="O158" s="908"/>
      <c r="P158" s="908"/>
      <c r="Q158" s="47"/>
    </row>
    <row r="159" spans="1:17" ht="15.75" thickBot="1">
      <c r="A159" s="42" t="s">
        <v>234</v>
      </c>
      <c r="B159" s="898" t="s">
        <v>90</v>
      </c>
      <c r="C159" s="899"/>
      <c r="D159" s="899"/>
      <c r="E159" s="899"/>
      <c r="F159" s="900"/>
      <c r="J159" s="909"/>
      <c r="K159" s="909"/>
      <c r="L159" s="909"/>
      <c r="M159" s="909"/>
      <c r="N159" s="909"/>
      <c r="O159" s="909"/>
      <c r="P159" s="909"/>
      <c r="Q159" s="909"/>
    </row>
    <row r="160" spans="1:17" ht="29.25" thickBot="1">
      <c r="A160" s="26" t="s">
        <v>6</v>
      </c>
      <c r="B160" s="27" t="s">
        <v>156</v>
      </c>
      <c r="C160" s="27" t="s">
        <v>157</v>
      </c>
      <c r="D160" s="27" t="s">
        <v>158</v>
      </c>
      <c r="E160" s="27" t="s">
        <v>159</v>
      </c>
      <c r="F160" s="28" t="s">
        <v>160</v>
      </c>
      <c r="J160" s="908"/>
      <c r="K160" s="908"/>
      <c r="L160" s="908"/>
      <c r="M160" s="908"/>
      <c r="N160" s="908"/>
      <c r="O160" s="908"/>
      <c r="P160" s="908"/>
      <c r="Q160" s="908"/>
    </row>
    <row r="161" spans="1:17">
      <c r="A161" s="29"/>
      <c r="B161" s="30" t="s">
        <v>161</v>
      </c>
      <c r="C161" s="31"/>
      <c r="D161" s="31"/>
      <c r="E161" s="31"/>
      <c r="F161" s="32"/>
      <c r="J161" s="50"/>
      <c r="K161" s="55"/>
      <c r="L161" s="51"/>
      <c r="M161" s="910"/>
      <c r="N161" s="910"/>
      <c r="O161" s="54"/>
      <c r="P161" s="53"/>
      <c r="Q161" s="53"/>
    </row>
    <row r="162" spans="1:17">
      <c r="A162" s="12" t="s">
        <v>211</v>
      </c>
      <c r="B162" s="44" t="s">
        <v>235</v>
      </c>
      <c r="C162" s="20" t="s">
        <v>19</v>
      </c>
      <c r="D162" s="4">
        <v>1</v>
      </c>
      <c r="E162" s="34">
        <v>30</v>
      </c>
      <c r="F162" s="23">
        <f>D162*E162</f>
        <v>30</v>
      </c>
      <c r="J162" s="908"/>
      <c r="K162" s="908"/>
      <c r="L162" s="908"/>
      <c r="M162" s="908"/>
      <c r="N162" s="908"/>
      <c r="O162" s="908"/>
      <c r="P162" s="908"/>
      <c r="Q162" s="47"/>
    </row>
    <row r="163" spans="1:17">
      <c r="A163" s="15"/>
      <c r="B163" s="35"/>
      <c r="C163" s="20"/>
      <c r="D163" s="20"/>
      <c r="E163" s="36" t="s">
        <v>165</v>
      </c>
      <c r="F163" s="37">
        <f>SUM(F162:F162)</f>
        <v>30</v>
      </c>
      <c r="J163" s="55"/>
      <c r="K163" s="55"/>
      <c r="L163" s="55"/>
      <c r="M163" s="55"/>
      <c r="N163" s="52"/>
      <c r="O163" s="52"/>
      <c r="P163" s="53"/>
      <c r="Q163" s="53"/>
    </row>
    <row r="164" spans="1:17">
      <c r="A164" s="7"/>
      <c r="B164" s="38" t="s">
        <v>166</v>
      </c>
      <c r="C164" s="8"/>
      <c r="D164" s="8"/>
      <c r="E164" s="8"/>
      <c r="F164" s="23"/>
      <c r="J164" s="45"/>
      <c r="K164" s="55"/>
      <c r="L164" s="55"/>
      <c r="M164" s="55"/>
      <c r="N164" s="904"/>
      <c r="O164" s="904"/>
      <c r="P164" s="904"/>
      <c r="Q164" s="47"/>
    </row>
    <row r="165" spans="1:17">
      <c r="A165" s="15" t="s">
        <v>227</v>
      </c>
      <c r="B165" s="35" t="s">
        <v>228</v>
      </c>
      <c r="C165" s="20" t="s">
        <v>21</v>
      </c>
      <c r="D165" s="20">
        <v>0.5</v>
      </c>
      <c r="E165" s="20">
        <v>9.76</v>
      </c>
      <c r="F165" s="23">
        <f>D165*E165</f>
        <v>4.88</v>
      </c>
      <c r="J165" s="45"/>
      <c r="K165" s="55"/>
      <c r="L165" s="55"/>
      <c r="M165" s="55"/>
      <c r="N165" s="904"/>
      <c r="O165" s="904"/>
      <c r="P165" s="904"/>
      <c r="Q165" s="46"/>
    </row>
    <row r="166" spans="1:17">
      <c r="A166" s="15" t="s">
        <v>229</v>
      </c>
      <c r="B166" s="35" t="s">
        <v>230</v>
      </c>
      <c r="C166" s="20" t="s">
        <v>21</v>
      </c>
      <c r="D166" s="20">
        <v>0.5</v>
      </c>
      <c r="E166" s="20">
        <v>7.67</v>
      </c>
      <c r="F166" s="23">
        <f>D166*E166</f>
        <v>3.84</v>
      </c>
      <c r="J166" s="45"/>
      <c r="K166" s="55"/>
      <c r="L166" s="55"/>
      <c r="M166" s="55"/>
      <c r="N166" s="908"/>
      <c r="O166" s="908"/>
      <c r="P166" s="908"/>
      <c r="Q166" s="908"/>
    </row>
    <row r="167" spans="1:17" ht="15.75" thickBot="1">
      <c r="A167" s="7"/>
      <c r="B167" s="8"/>
      <c r="C167" s="8"/>
      <c r="D167" s="8"/>
      <c r="E167" s="36" t="s">
        <v>165</v>
      </c>
      <c r="F167" s="37">
        <f>SUM(F165:F166)</f>
        <v>8.7200000000000006</v>
      </c>
      <c r="J167" s="45"/>
      <c r="K167" s="55"/>
      <c r="L167" s="55"/>
      <c r="M167" s="55"/>
      <c r="N167" s="904"/>
      <c r="O167" s="904"/>
      <c r="P167" s="904"/>
      <c r="Q167" s="47"/>
    </row>
    <row r="168" spans="1:17" ht="16.5" thickBot="1">
      <c r="A168" s="10"/>
      <c r="B168" s="11"/>
      <c r="C168" s="11"/>
      <c r="D168" s="11"/>
      <c r="E168" s="39" t="s">
        <v>170</v>
      </c>
      <c r="F168" s="40">
        <f>F163+F167</f>
        <v>38.72</v>
      </c>
    </row>
    <row r="169" spans="1:17" ht="15.75" thickBot="1"/>
    <row r="170" spans="1:17" ht="15.75" thickBot="1">
      <c r="A170" s="42" t="s">
        <v>236</v>
      </c>
      <c r="B170" s="898" t="s">
        <v>91</v>
      </c>
      <c r="C170" s="899"/>
      <c r="D170" s="899"/>
      <c r="E170" s="899"/>
      <c r="F170" s="900"/>
      <c r="H170" s="905"/>
      <c r="I170" s="905"/>
      <c r="J170" s="905"/>
      <c r="K170" s="905"/>
      <c r="L170" s="905"/>
      <c r="M170" s="905"/>
      <c r="N170" s="905"/>
      <c r="O170" s="905"/>
    </row>
    <row r="171" spans="1:17" ht="15" customHeight="1" thickBot="1">
      <c r="A171" s="26" t="s">
        <v>6</v>
      </c>
      <c r="B171" s="27" t="s">
        <v>156</v>
      </c>
      <c r="C171" s="27" t="s">
        <v>157</v>
      </c>
      <c r="D171" s="27" t="s">
        <v>158</v>
      </c>
      <c r="E171" s="27" t="s">
        <v>159</v>
      </c>
      <c r="F171" s="28" t="s">
        <v>160</v>
      </c>
      <c r="H171" s="45"/>
      <c r="I171" s="46"/>
      <c r="J171" s="46"/>
      <c r="K171" s="906"/>
      <c r="L171" s="906"/>
      <c r="M171" s="47"/>
      <c r="N171" s="48"/>
      <c r="O171" s="49"/>
    </row>
    <row r="172" spans="1:17">
      <c r="A172" s="29"/>
      <c r="B172" s="30" t="s">
        <v>161</v>
      </c>
      <c r="C172" s="31"/>
      <c r="D172" s="31"/>
      <c r="E172" s="31"/>
      <c r="F172" s="32"/>
      <c r="H172" s="50"/>
      <c r="I172" s="50"/>
      <c r="J172" s="51"/>
      <c r="K172" s="907"/>
      <c r="L172" s="907"/>
      <c r="M172" s="52"/>
      <c r="N172" s="53"/>
      <c r="O172" s="53"/>
    </row>
    <row r="173" spans="1:17" ht="15" customHeight="1">
      <c r="A173" s="12" t="s">
        <v>211</v>
      </c>
      <c r="B173" s="44" t="s">
        <v>237</v>
      </c>
      <c r="C173" s="20" t="s">
        <v>19</v>
      </c>
      <c r="D173" s="4">
        <v>1</v>
      </c>
      <c r="E173" s="34">
        <v>36</v>
      </c>
      <c r="F173" s="23">
        <f>D173*E173</f>
        <v>36</v>
      </c>
      <c r="H173" s="50"/>
      <c r="I173" s="50"/>
      <c r="J173" s="51"/>
      <c r="K173" s="907"/>
      <c r="L173" s="907"/>
      <c r="M173" s="52"/>
      <c r="N173" s="53"/>
      <c r="O173" s="53"/>
    </row>
    <row r="174" spans="1:17">
      <c r="A174" s="15"/>
      <c r="B174" s="35"/>
      <c r="C174" s="20"/>
      <c r="D174" s="20"/>
      <c r="E174" s="36" t="s">
        <v>165</v>
      </c>
      <c r="F174" s="37">
        <f>SUM(F173:F173)</f>
        <v>36</v>
      </c>
      <c r="H174" s="908"/>
      <c r="I174" s="908"/>
      <c r="J174" s="908"/>
      <c r="K174" s="908"/>
      <c r="L174" s="908"/>
      <c r="M174" s="908"/>
      <c r="N174" s="908"/>
      <c r="O174" s="47"/>
    </row>
    <row r="175" spans="1:17" ht="15" customHeight="1">
      <c r="A175" s="7"/>
      <c r="B175" s="38" t="s">
        <v>166</v>
      </c>
      <c r="C175" s="8"/>
      <c r="D175" s="8"/>
      <c r="E175" s="8"/>
      <c r="F175" s="23"/>
      <c r="H175" s="909"/>
      <c r="I175" s="909"/>
      <c r="J175" s="909"/>
      <c r="K175" s="909"/>
      <c r="L175" s="909"/>
      <c r="M175" s="909"/>
      <c r="N175" s="909"/>
      <c r="O175" s="909"/>
    </row>
    <row r="176" spans="1:17">
      <c r="A176" s="15" t="s">
        <v>227</v>
      </c>
      <c r="B176" s="35" t="s">
        <v>228</v>
      </c>
      <c r="C176" s="20" t="s">
        <v>21</v>
      </c>
      <c r="D176" s="20">
        <v>1</v>
      </c>
      <c r="E176" s="20">
        <v>9.76</v>
      </c>
      <c r="F176" s="23">
        <f>D176*E176</f>
        <v>9.76</v>
      </c>
      <c r="H176" s="908"/>
      <c r="I176" s="908"/>
      <c r="J176" s="908"/>
      <c r="K176" s="908"/>
      <c r="L176" s="908"/>
      <c r="M176" s="908"/>
      <c r="N176" s="908"/>
      <c r="O176" s="908"/>
    </row>
    <row r="177" spans="1:15" ht="15" customHeight="1">
      <c r="A177" s="15" t="s">
        <v>229</v>
      </c>
      <c r="B177" s="35" t="s">
        <v>230</v>
      </c>
      <c r="C177" s="20" t="s">
        <v>21</v>
      </c>
      <c r="D177" s="20">
        <v>1</v>
      </c>
      <c r="E177" s="20">
        <v>7.67</v>
      </c>
      <c r="F177" s="23">
        <f>D177*E177</f>
        <v>7.67</v>
      </c>
      <c r="H177" s="50"/>
      <c r="I177" s="55"/>
      <c r="J177" s="51"/>
      <c r="K177" s="910"/>
      <c r="L177" s="910"/>
      <c r="M177" s="54"/>
      <c r="N177" s="53"/>
      <c r="O177" s="53"/>
    </row>
    <row r="178" spans="1:15" ht="15" customHeight="1" thickBot="1">
      <c r="A178" s="7"/>
      <c r="B178" s="8"/>
      <c r="C178" s="8"/>
      <c r="D178" s="8"/>
      <c r="E178" s="36" t="s">
        <v>165</v>
      </c>
      <c r="F178" s="37">
        <f>SUM(F176:F177)</f>
        <v>17.43</v>
      </c>
      <c r="H178" s="908"/>
      <c r="I178" s="908"/>
      <c r="J178" s="908"/>
      <c r="K178" s="908"/>
      <c r="L178" s="908"/>
      <c r="M178" s="908"/>
      <c r="N178" s="908"/>
      <c r="O178" s="47"/>
    </row>
    <row r="179" spans="1:15" ht="16.5" thickBot="1">
      <c r="A179" s="10"/>
      <c r="B179" s="11"/>
      <c r="C179" s="11"/>
      <c r="D179" s="11"/>
      <c r="E179" s="39" t="s">
        <v>170</v>
      </c>
      <c r="F179" s="40">
        <f>F174+F178</f>
        <v>53.43</v>
      </c>
      <c r="H179" s="55"/>
      <c r="I179" s="55"/>
      <c r="J179" s="55"/>
      <c r="K179" s="55"/>
      <c r="L179" s="52"/>
      <c r="M179" s="52"/>
      <c r="N179" s="53"/>
      <c r="O179" s="53"/>
    </row>
    <row r="180" spans="1:15" ht="15" customHeight="1" thickBot="1">
      <c r="H180" s="45"/>
      <c r="I180" s="55"/>
      <c r="J180" s="55"/>
      <c r="K180" s="55"/>
      <c r="L180" s="904"/>
      <c r="M180" s="904"/>
      <c r="N180" s="904"/>
      <c r="O180" s="47"/>
    </row>
    <row r="181" spans="1:15" ht="15.75" thickBot="1">
      <c r="A181" s="42" t="s">
        <v>238</v>
      </c>
      <c r="B181" s="898" t="s">
        <v>239</v>
      </c>
      <c r="C181" s="899"/>
      <c r="D181" s="899"/>
      <c r="E181" s="899"/>
      <c r="F181" s="900"/>
      <c r="H181" s="45"/>
      <c r="I181" s="55"/>
      <c r="J181" s="55"/>
      <c r="K181" s="55"/>
      <c r="L181" s="904"/>
      <c r="M181" s="904"/>
      <c r="N181" s="904"/>
      <c r="O181" s="46"/>
    </row>
    <row r="182" spans="1:15" ht="29.25" thickBot="1">
      <c r="A182" s="26" t="s">
        <v>6</v>
      </c>
      <c r="B182" s="27" t="s">
        <v>156</v>
      </c>
      <c r="C182" s="27" t="s">
        <v>157</v>
      </c>
      <c r="D182" s="27" t="s">
        <v>158</v>
      </c>
      <c r="E182" s="27" t="s">
        <v>159</v>
      </c>
      <c r="F182" s="28" t="s">
        <v>160</v>
      </c>
      <c r="H182" s="45"/>
      <c r="I182" s="55"/>
      <c r="J182" s="55"/>
      <c r="K182" s="55"/>
      <c r="L182" s="908"/>
      <c r="M182" s="908"/>
      <c r="N182" s="908"/>
      <c r="O182" s="908"/>
    </row>
    <row r="183" spans="1:15">
      <c r="A183" s="29"/>
      <c r="B183" s="30" t="s">
        <v>161</v>
      </c>
      <c r="C183" s="31"/>
      <c r="D183" s="31"/>
      <c r="E183" s="31"/>
      <c r="F183" s="32"/>
      <c r="H183" s="45"/>
      <c r="I183" s="55"/>
      <c r="J183" s="55"/>
      <c r="K183" s="55"/>
      <c r="L183" s="904"/>
      <c r="M183" s="904"/>
      <c r="N183" s="904"/>
      <c r="O183" s="47"/>
    </row>
    <row r="184" spans="1:15">
      <c r="A184" s="12" t="s">
        <v>211</v>
      </c>
      <c r="B184" s="44" t="s">
        <v>239</v>
      </c>
      <c r="C184" s="20" t="s">
        <v>19</v>
      </c>
      <c r="D184" s="4">
        <v>1</v>
      </c>
      <c r="E184" s="34">
        <v>3450</v>
      </c>
      <c r="F184" s="23">
        <f>D184*E184</f>
        <v>3450</v>
      </c>
      <c r="H184" s="22"/>
      <c r="I184" s="22"/>
      <c r="J184" s="22"/>
      <c r="K184" s="22"/>
      <c r="L184" s="22"/>
      <c r="M184" s="22"/>
      <c r="N184" s="22"/>
      <c r="O184" s="22"/>
    </row>
    <row r="185" spans="1:15">
      <c r="A185" s="15"/>
      <c r="B185" s="35"/>
      <c r="C185" s="20"/>
      <c r="D185" s="20"/>
      <c r="E185" s="36" t="s">
        <v>165</v>
      </c>
      <c r="F185" s="37">
        <f>SUM(F184:F184)</f>
        <v>3450</v>
      </c>
      <c r="H185" s="22"/>
      <c r="I185" s="22"/>
      <c r="J185" s="22"/>
      <c r="K185" s="22"/>
      <c r="L185" s="22"/>
      <c r="M185" s="22"/>
      <c r="N185" s="22"/>
      <c r="O185" s="22"/>
    </row>
    <row r="186" spans="1:15">
      <c r="A186" s="7"/>
      <c r="B186" s="38" t="s">
        <v>166</v>
      </c>
      <c r="C186" s="8"/>
      <c r="D186" s="8"/>
      <c r="E186" s="8"/>
      <c r="F186" s="23"/>
      <c r="H186" s="22"/>
      <c r="I186" s="22"/>
      <c r="J186" s="22"/>
      <c r="K186" s="22"/>
      <c r="L186" s="22"/>
      <c r="M186" s="22"/>
      <c r="N186" s="22"/>
      <c r="O186" s="22"/>
    </row>
    <row r="187" spans="1:15">
      <c r="A187" s="15" t="s">
        <v>227</v>
      </c>
      <c r="B187" s="35" t="s">
        <v>228</v>
      </c>
      <c r="C187" s="20" t="s">
        <v>21</v>
      </c>
      <c r="D187" s="20">
        <v>1.5</v>
      </c>
      <c r="E187" s="20">
        <v>9.76</v>
      </c>
      <c r="F187" s="23">
        <f>D187*E187</f>
        <v>14.64</v>
      </c>
      <c r="H187" s="22"/>
      <c r="I187" s="22"/>
      <c r="J187" s="22"/>
      <c r="K187" s="22"/>
      <c r="L187" s="22"/>
      <c r="M187" s="22"/>
      <c r="N187" s="22"/>
      <c r="O187" s="22"/>
    </row>
    <row r="188" spans="1:15">
      <c r="A188" s="15" t="s">
        <v>229</v>
      </c>
      <c r="B188" s="35" t="s">
        <v>230</v>
      </c>
      <c r="C188" s="20" t="s">
        <v>21</v>
      </c>
      <c r="D188" s="20">
        <v>1.5</v>
      </c>
      <c r="E188" s="20">
        <v>7.67</v>
      </c>
      <c r="F188" s="23">
        <f>D188*E188</f>
        <v>11.51</v>
      </c>
    </row>
    <row r="189" spans="1:15" ht="15.75" thickBot="1">
      <c r="A189" s="7"/>
      <c r="B189" s="8"/>
      <c r="C189" s="8"/>
      <c r="D189" s="8"/>
      <c r="E189" s="36" t="s">
        <v>165</v>
      </c>
      <c r="F189" s="37">
        <f>SUM(F187:F188)</f>
        <v>26.15</v>
      </c>
    </row>
    <row r="190" spans="1:15" ht="16.5" thickBot="1">
      <c r="A190" s="10"/>
      <c r="B190" s="11"/>
      <c r="C190" s="11"/>
      <c r="D190" s="11"/>
      <c r="E190" s="39" t="s">
        <v>170</v>
      </c>
      <c r="F190" s="40">
        <f>F185+F189</f>
        <v>3476.15</v>
      </c>
    </row>
    <row r="191" spans="1:15" ht="15.75" thickBot="1"/>
    <row r="192" spans="1:15" ht="15.75" thickBot="1">
      <c r="A192" s="42" t="s">
        <v>240</v>
      </c>
      <c r="B192" s="898" t="s">
        <v>241</v>
      </c>
      <c r="C192" s="899"/>
      <c r="D192" s="899"/>
      <c r="E192" s="899"/>
      <c r="F192" s="900"/>
    </row>
    <row r="193" spans="1:6" ht="29.25" thickBot="1">
      <c r="A193" s="26" t="s">
        <v>6</v>
      </c>
      <c r="B193" s="27" t="s">
        <v>156</v>
      </c>
      <c r="C193" s="27" t="s">
        <v>157</v>
      </c>
      <c r="D193" s="27" t="s">
        <v>158</v>
      </c>
      <c r="E193" s="27" t="s">
        <v>159</v>
      </c>
      <c r="F193" s="28" t="s">
        <v>160</v>
      </c>
    </row>
    <row r="194" spans="1:6">
      <c r="A194" s="29"/>
      <c r="B194" s="30" t="s">
        <v>161</v>
      </c>
      <c r="C194" s="31"/>
      <c r="D194" s="31"/>
      <c r="E194" s="31"/>
      <c r="F194" s="32"/>
    </row>
    <row r="195" spans="1:6">
      <c r="A195" s="12" t="s">
        <v>211</v>
      </c>
      <c r="B195" s="44" t="s">
        <v>242</v>
      </c>
      <c r="C195" s="20" t="s">
        <v>17</v>
      </c>
      <c r="D195" s="4">
        <v>1</v>
      </c>
      <c r="E195" s="34">
        <v>650</v>
      </c>
      <c r="F195" s="23">
        <f>D195*E195</f>
        <v>650</v>
      </c>
    </row>
    <row r="196" spans="1:6">
      <c r="A196" s="15"/>
      <c r="B196" s="35"/>
      <c r="C196" s="20"/>
      <c r="D196" s="20"/>
      <c r="E196" s="36" t="s">
        <v>165</v>
      </c>
      <c r="F196" s="37">
        <f>SUM(F195:F195)</f>
        <v>650</v>
      </c>
    </row>
    <row r="197" spans="1:6">
      <c r="A197" s="7"/>
      <c r="B197" s="38" t="s">
        <v>166</v>
      </c>
      <c r="C197" s="8"/>
      <c r="D197" s="8"/>
      <c r="E197" s="8"/>
      <c r="F197" s="23"/>
    </row>
    <row r="198" spans="1:6">
      <c r="A198" s="15" t="s">
        <v>243</v>
      </c>
      <c r="B198" s="35" t="s">
        <v>244</v>
      </c>
      <c r="C198" s="20" t="s">
        <v>21</v>
      </c>
      <c r="D198" s="20">
        <v>1.5</v>
      </c>
      <c r="E198" s="20">
        <v>9.44</v>
      </c>
      <c r="F198" s="23">
        <f>D198*E198</f>
        <v>14.16</v>
      </c>
    </row>
    <row r="199" spans="1:6">
      <c r="A199" s="12" t="s">
        <v>176</v>
      </c>
      <c r="B199" s="33" t="s">
        <v>169</v>
      </c>
      <c r="C199" s="4" t="s">
        <v>21</v>
      </c>
      <c r="D199" s="4">
        <v>1.5</v>
      </c>
      <c r="E199" s="4">
        <v>10.17</v>
      </c>
      <c r="F199" s="23">
        <f>D199*E199</f>
        <v>15.26</v>
      </c>
    </row>
    <row r="200" spans="1:6" ht="15.75" thickBot="1">
      <c r="A200" s="7"/>
      <c r="B200" s="8"/>
      <c r="C200" s="8"/>
      <c r="D200" s="8"/>
      <c r="E200" s="36" t="s">
        <v>165</v>
      </c>
      <c r="F200" s="37">
        <f>SUM(F198:F199)</f>
        <v>29.42</v>
      </c>
    </row>
    <row r="201" spans="1:6" ht="16.5" thickBot="1">
      <c r="A201" s="10"/>
      <c r="B201" s="11"/>
      <c r="C201" s="11"/>
      <c r="D201" s="11"/>
      <c r="E201" s="39" t="s">
        <v>170</v>
      </c>
      <c r="F201" s="40">
        <f>F196+F200</f>
        <v>679.42</v>
      </c>
    </row>
    <row r="202" spans="1:6" ht="15.75" thickBot="1"/>
    <row r="203" spans="1:6" ht="15.75" thickBot="1">
      <c r="A203" s="42" t="s">
        <v>245</v>
      </c>
      <c r="B203" s="898" t="s">
        <v>246</v>
      </c>
      <c r="C203" s="899"/>
      <c r="D203" s="899"/>
      <c r="E203" s="899"/>
      <c r="F203" s="900"/>
    </row>
    <row r="204" spans="1:6" ht="29.25" thickBot="1">
      <c r="A204" s="26" t="s">
        <v>6</v>
      </c>
      <c r="B204" s="27" t="s">
        <v>156</v>
      </c>
      <c r="C204" s="27" t="s">
        <v>157</v>
      </c>
      <c r="D204" s="27" t="s">
        <v>158</v>
      </c>
      <c r="E204" s="27" t="s">
        <v>159</v>
      </c>
      <c r="F204" s="28" t="s">
        <v>160</v>
      </c>
    </row>
    <row r="205" spans="1:6">
      <c r="A205" s="29"/>
      <c r="B205" s="30" t="s">
        <v>161</v>
      </c>
      <c r="C205" s="31"/>
      <c r="D205" s="31"/>
      <c r="E205" s="31"/>
      <c r="F205" s="32"/>
    </row>
    <row r="206" spans="1:6">
      <c r="A206" s="12" t="s">
        <v>211</v>
      </c>
      <c r="B206" s="44" t="s">
        <v>246</v>
      </c>
      <c r="C206" s="20" t="s">
        <v>17</v>
      </c>
      <c r="D206" s="4">
        <v>1</v>
      </c>
      <c r="E206" s="34">
        <v>650</v>
      </c>
      <c r="F206" s="23">
        <f>D206*E206</f>
        <v>650</v>
      </c>
    </row>
    <row r="207" spans="1:6">
      <c r="A207" s="15"/>
      <c r="B207" s="35"/>
      <c r="C207" s="20"/>
      <c r="D207" s="20"/>
      <c r="E207" s="36" t="s">
        <v>165</v>
      </c>
      <c r="F207" s="37">
        <f>SUM(F206:F206)</f>
        <v>650</v>
      </c>
    </row>
    <row r="208" spans="1:6">
      <c r="A208" s="7"/>
      <c r="B208" s="38" t="s">
        <v>166</v>
      </c>
      <c r="C208" s="8"/>
      <c r="D208" s="8"/>
      <c r="E208" s="8"/>
      <c r="F208" s="23"/>
    </row>
    <row r="209" spans="1:6">
      <c r="A209" s="15" t="s">
        <v>243</v>
      </c>
      <c r="B209" s="35" t="s">
        <v>244</v>
      </c>
      <c r="C209" s="20" t="s">
        <v>21</v>
      </c>
      <c r="D209" s="20">
        <v>1.5</v>
      </c>
      <c r="E209" s="20">
        <v>9.44</v>
      </c>
      <c r="F209" s="23">
        <f>D209*E209</f>
        <v>14.16</v>
      </c>
    </row>
    <row r="210" spans="1:6">
      <c r="A210" s="12" t="s">
        <v>176</v>
      </c>
      <c r="B210" s="33" t="s">
        <v>169</v>
      </c>
      <c r="C210" s="4" t="s">
        <v>21</v>
      </c>
      <c r="D210" s="4">
        <v>1.5</v>
      </c>
      <c r="E210" s="4">
        <v>10.17</v>
      </c>
      <c r="F210" s="23">
        <f>D210*E210</f>
        <v>15.26</v>
      </c>
    </row>
    <row r="211" spans="1:6" ht="15.75" thickBot="1">
      <c r="A211" s="7"/>
      <c r="B211" s="8"/>
      <c r="C211" s="8"/>
      <c r="D211" s="8"/>
      <c r="E211" s="36" t="s">
        <v>165</v>
      </c>
      <c r="F211" s="37">
        <f>SUM(F209:F210)</f>
        <v>29.42</v>
      </c>
    </row>
    <row r="212" spans="1:6" ht="16.5" thickBot="1">
      <c r="A212" s="10"/>
      <c r="B212" s="11"/>
      <c r="C212" s="11"/>
      <c r="D212" s="11"/>
      <c r="E212" s="39" t="s">
        <v>170</v>
      </c>
      <c r="F212" s="40">
        <f>F207+F211</f>
        <v>679.42</v>
      </c>
    </row>
    <row r="213" spans="1:6" ht="15.75" thickBot="1"/>
    <row r="214" spans="1:6" ht="15.75" thickBot="1">
      <c r="A214" s="42" t="s">
        <v>247</v>
      </c>
      <c r="B214" s="898" t="s">
        <v>248</v>
      </c>
      <c r="C214" s="899"/>
      <c r="D214" s="899"/>
      <c r="E214" s="899"/>
      <c r="F214" s="900"/>
    </row>
    <row r="215" spans="1:6" ht="29.25" thickBot="1">
      <c r="A215" s="26" t="s">
        <v>6</v>
      </c>
      <c r="B215" s="27" t="s">
        <v>156</v>
      </c>
      <c r="C215" s="27" t="s">
        <v>157</v>
      </c>
      <c r="D215" s="27" t="s">
        <v>158</v>
      </c>
      <c r="E215" s="27" t="s">
        <v>159</v>
      </c>
      <c r="F215" s="28" t="s">
        <v>160</v>
      </c>
    </row>
    <row r="216" spans="1:6">
      <c r="A216" s="29"/>
      <c r="B216" s="30" t="s">
        <v>161</v>
      </c>
      <c r="C216" s="31"/>
      <c r="D216" s="31"/>
      <c r="E216" s="31"/>
      <c r="F216" s="32"/>
    </row>
    <row r="217" spans="1:6">
      <c r="A217" s="12" t="s">
        <v>211</v>
      </c>
      <c r="B217" s="44" t="s">
        <v>248</v>
      </c>
      <c r="C217" s="20" t="s">
        <v>33</v>
      </c>
      <c r="D217" s="4">
        <v>1</v>
      </c>
      <c r="E217" s="34">
        <v>26.7</v>
      </c>
      <c r="F217" s="23">
        <f>D217*E217</f>
        <v>26.7</v>
      </c>
    </row>
    <row r="218" spans="1:6">
      <c r="A218" s="15"/>
      <c r="B218" s="35"/>
      <c r="C218" s="20"/>
      <c r="D218" s="20"/>
      <c r="E218" s="36" t="s">
        <v>165</v>
      </c>
      <c r="F218" s="37">
        <f>SUM(F217:F217)</f>
        <v>26.7</v>
      </c>
    </row>
    <row r="219" spans="1:6">
      <c r="A219" s="7"/>
      <c r="B219" s="38" t="s">
        <v>166</v>
      </c>
      <c r="C219" s="8"/>
      <c r="D219" s="8"/>
      <c r="E219" s="8"/>
      <c r="F219" s="23"/>
    </row>
    <row r="220" spans="1:6">
      <c r="A220" s="15" t="s">
        <v>227</v>
      </c>
      <c r="B220" s="35" t="s">
        <v>228</v>
      </c>
      <c r="C220" s="20" t="s">
        <v>21</v>
      </c>
      <c r="D220" s="20">
        <v>0.5</v>
      </c>
      <c r="E220" s="20">
        <v>9.76</v>
      </c>
      <c r="F220" s="23">
        <f>D220*E220</f>
        <v>4.88</v>
      </c>
    </row>
    <row r="221" spans="1:6">
      <c r="A221" s="15" t="s">
        <v>229</v>
      </c>
      <c r="B221" s="35" t="s">
        <v>230</v>
      </c>
      <c r="C221" s="20" t="s">
        <v>21</v>
      </c>
      <c r="D221" s="20">
        <v>0.5</v>
      </c>
      <c r="E221" s="20">
        <v>7.67</v>
      </c>
      <c r="F221" s="23">
        <f>D221*E221</f>
        <v>3.84</v>
      </c>
    </row>
    <row r="222" spans="1:6" ht="15.75" thickBot="1">
      <c r="A222" s="7"/>
      <c r="B222" s="8"/>
      <c r="C222" s="8"/>
      <c r="D222" s="8"/>
      <c r="E222" s="36" t="s">
        <v>165</v>
      </c>
      <c r="F222" s="37">
        <f>SUM(F220:F221)</f>
        <v>8.7200000000000006</v>
      </c>
    </row>
    <row r="223" spans="1:6" ht="16.5" thickBot="1">
      <c r="A223" s="10"/>
      <c r="B223" s="11"/>
      <c r="C223" s="11"/>
      <c r="D223" s="11"/>
      <c r="E223" s="39" t="s">
        <v>170</v>
      </c>
      <c r="F223" s="40">
        <f>F218+F222</f>
        <v>35.42</v>
      </c>
    </row>
    <row r="224" spans="1:6" ht="15.75" thickBot="1"/>
    <row r="225" spans="1:6" ht="34.5" customHeight="1" thickBot="1">
      <c r="A225" s="42" t="s">
        <v>249</v>
      </c>
      <c r="B225" s="911" t="s">
        <v>250</v>
      </c>
      <c r="C225" s="912"/>
      <c r="D225" s="912"/>
      <c r="E225" s="912"/>
      <c r="F225" s="913"/>
    </row>
    <row r="226" spans="1:6" ht="29.25" thickBot="1">
      <c r="A226" s="26" t="s">
        <v>6</v>
      </c>
      <c r="B226" s="27" t="s">
        <v>156</v>
      </c>
      <c r="C226" s="27" t="s">
        <v>157</v>
      </c>
      <c r="D226" s="27" t="s">
        <v>158</v>
      </c>
      <c r="E226" s="27" t="s">
        <v>159</v>
      </c>
      <c r="F226" s="28" t="s">
        <v>160</v>
      </c>
    </row>
    <row r="227" spans="1:6">
      <c r="A227" s="29"/>
      <c r="B227" s="30" t="s">
        <v>161</v>
      </c>
      <c r="C227" s="31"/>
      <c r="D227" s="31"/>
      <c r="E227" s="31"/>
      <c r="F227" s="32"/>
    </row>
    <row r="228" spans="1:6" ht="28.5">
      <c r="A228" s="59" t="s">
        <v>211</v>
      </c>
      <c r="B228" s="60" t="s">
        <v>251</v>
      </c>
      <c r="C228" s="61" t="s">
        <v>19</v>
      </c>
      <c r="D228" s="61">
        <v>1</v>
      </c>
      <c r="E228" s="61">
        <v>19569</v>
      </c>
      <c r="F228" s="62">
        <f>E228*D228</f>
        <v>19569</v>
      </c>
    </row>
    <row r="229" spans="1:6" ht="30">
      <c r="A229" s="12" t="s">
        <v>81</v>
      </c>
      <c r="B229" s="44" t="s">
        <v>252</v>
      </c>
      <c r="C229" s="4" t="s">
        <v>253</v>
      </c>
      <c r="D229" s="4">
        <v>6.03</v>
      </c>
      <c r="E229" s="34">
        <v>289</v>
      </c>
      <c r="F229" s="23">
        <f>D229*E229</f>
        <v>1742.67</v>
      </c>
    </row>
    <row r="230" spans="1:6" ht="30">
      <c r="A230" s="15" t="s">
        <v>80</v>
      </c>
      <c r="B230" s="63" t="s">
        <v>254</v>
      </c>
      <c r="C230" s="4" t="s">
        <v>79</v>
      </c>
      <c r="D230" s="4">
        <v>5.65</v>
      </c>
      <c r="E230" s="4">
        <v>1023</v>
      </c>
      <c r="F230" s="23">
        <f>D230*E230</f>
        <v>5779.95</v>
      </c>
    </row>
    <row r="231" spans="1:6" ht="30">
      <c r="A231" s="15" t="s">
        <v>84</v>
      </c>
      <c r="B231" s="63" t="s">
        <v>255</v>
      </c>
      <c r="C231" s="3" t="s">
        <v>24</v>
      </c>
      <c r="D231" s="4">
        <v>373.39</v>
      </c>
      <c r="E231" s="4">
        <v>28.5</v>
      </c>
      <c r="F231" s="23">
        <f>D231*E231</f>
        <v>10641.62</v>
      </c>
    </row>
    <row r="232" spans="1:6">
      <c r="A232" s="15"/>
      <c r="B232" s="35"/>
      <c r="C232" s="20"/>
      <c r="D232" s="20"/>
      <c r="E232" s="36" t="s">
        <v>165</v>
      </c>
      <c r="F232" s="37">
        <f>SUM(F228:F231)</f>
        <v>37733.24</v>
      </c>
    </row>
    <row r="233" spans="1:6">
      <c r="A233" s="15"/>
      <c r="B233" s="38" t="s">
        <v>166</v>
      </c>
      <c r="C233" s="20"/>
      <c r="D233" s="20"/>
      <c r="E233" s="36"/>
      <c r="F233" s="37"/>
    </row>
    <row r="234" spans="1:6">
      <c r="A234" s="15" t="s">
        <v>174</v>
      </c>
      <c r="B234" s="35" t="s">
        <v>167</v>
      </c>
      <c r="C234" s="20" t="s">
        <v>21</v>
      </c>
      <c r="D234" s="20">
        <v>32</v>
      </c>
      <c r="E234" s="20">
        <v>9.44</v>
      </c>
      <c r="F234" s="23">
        <f>D234*E234</f>
        <v>302.08</v>
      </c>
    </row>
    <row r="235" spans="1:6">
      <c r="A235" s="15" t="s">
        <v>201</v>
      </c>
      <c r="B235" s="35" t="s">
        <v>202</v>
      </c>
      <c r="C235" s="20" t="s">
        <v>21</v>
      </c>
      <c r="D235" s="20">
        <v>32</v>
      </c>
      <c r="E235" s="20">
        <v>7.01</v>
      </c>
      <c r="F235" s="23">
        <f>D235*E235</f>
        <v>224.32</v>
      </c>
    </row>
    <row r="236" spans="1:6" ht="15.75" thickBot="1">
      <c r="A236" s="15"/>
      <c r="B236" s="35"/>
      <c r="C236" s="20"/>
      <c r="D236" s="20"/>
      <c r="E236" s="36" t="s">
        <v>165</v>
      </c>
      <c r="F236" s="37">
        <f>SUM(F234:F235)</f>
        <v>526.4</v>
      </c>
    </row>
    <row r="237" spans="1:6" ht="16.5" thickBot="1">
      <c r="A237" s="10"/>
      <c r="B237" s="11"/>
      <c r="C237" s="11"/>
      <c r="D237" s="11"/>
      <c r="E237" s="39" t="s">
        <v>170</v>
      </c>
      <c r="F237" s="40">
        <f>F232+F236</f>
        <v>38259.64</v>
      </c>
    </row>
    <row r="238" spans="1:6" ht="15.75" thickBot="1"/>
    <row r="239" spans="1:6" ht="15.75" thickBot="1">
      <c r="A239" s="42" t="s">
        <v>256</v>
      </c>
      <c r="B239" s="898" t="s">
        <v>257</v>
      </c>
      <c r="C239" s="899"/>
      <c r="D239" s="899"/>
      <c r="E239" s="899"/>
      <c r="F239" s="900"/>
    </row>
    <row r="240" spans="1:6" ht="29.25" thickBot="1">
      <c r="A240" s="26" t="s">
        <v>6</v>
      </c>
      <c r="B240" s="27" t="s">
        <v>156</v>
      </c>
      <c r="C240" s="27" t="s">
        <v>157</v>
      </c>
      <c r="D240" s="27" t="s">
        <v>158</v>
      </c>
      <c r="E240" s="27" t="s">
        <v>159</v>
      </c>
      <c r="F240" s="28" t="s">
        <v>160</v>
      </c>
    </row>
    <row r="241" spans="1:6">
      <c r="A241" s="29"/>
      <c r="B241" s="30" t="s">
        <v>161</v>
      </c>
      <c r="C241" s="31"/>
      <c r="D241" s="31"/>
      <c r="E241" s="31"/>
      <c r="F241" s="32"/>
    </row>
    <row r="242" spans="1:6" ht="30">
      <c r="A242" s="12" t="s">
        <v>211</v>
      </c>
      <c r="B242" s="44" t="s">
        <v>258</v>
      </c>
      <c r="C242" s="4" t="s">
        <v>33</v>
      </c>
      <c r="D242" s="4">
        <v>1</v>
      </c>
      <c r="E242" s="34">
        <v>68.400000000000006</v>
      </c>
      <c r="F242" s="23">
        <f>D242*E242</f>
        <v>68.400000000000006</v>
      </c>
    </row>
    <row r="243" spans="1:6">
      <c r="A243" s="15"/>
      <c r="B243" s="35"/>
      <c r="C243" s="20"/>
      <c r="D243" s="20"/>
      <c r="E243" s="36" t="s">
        <v>165</v>
      </c>
      <c r="F243" s="37">
        <f>SUM(F242:F242)</f>
        <v>68.400000000000006</v>
      </c>
    </row>
    <row r="244" spans="1:6">
      <c r="A244" s="7"/>
      <c r="B244" s="38" t="s">
        <v>166</v>
      </c>
      <c r="C244" s="8"/>
      <c r="D244" s="8"/>
      <c r="E244" s="8"/>
      <c r="F244" s="23"/>
    </row>
    <row r="245" spans="1:6">
      <c r="A245" s="15" t="s">
        <v>215</v>
      </c>
      <c r="B245" s="35" t="s">
        <v>216</v>
      </c>
      <c r="C245" s="20" t="s">
        <v>21</v>
      </c>
      <c r="D245" s="20">
        <v>0.5</v>
      </c>
      <c r="E245" s="20">
        <v>9.76</v>
      </c>
      <c r="F245" s="23">
        <f>D245*E245</f>
        <v>4.88</v>
      </c>
    </row>
    <row r="246" spans="1:6">
      <c r="A246" s="15" t="s">
        <v>217</v>
      </c>
      <c r="B246" s="35" t="s">
        <v>218</v>
      </c>
      <c r="C246" s="20" t="s">
        <v>21</v>
      </c>
      <c r="D246" s="20">
        <v>0.5</v>
      </c>
      <c r="E246" s="20">
        <v>7.01</v>
      </c>
      <c r="F246" s="23">
        <f>D246*E246</f>
        <v>3.51</v>
      </c>
    </row>
    <row r="247" spans="1:6" ht="15.75" thickBot="1">
      <c r="A247" s="7"/>
      <c r="B247" s="8"/>
      <c r="C247" s="8"/>
      <c r="D247" s="8"/>
      <c r="E247" s="36" t="s">
        <v>165</v>
      </c>
      <c r="F247" s="37">
        <f>SUM(F245:F246)</f>
        <v>8.39</v>
      </c>
    </row>
    <row r="248" spans="1:6" ht="16.5" thickBot="1">
      <c r="A248" s="10"/>
      <c r="B248" s="11"/>
      <c r="C248" s="11"/>
      <c r="D248" s="11"/>
      <c r="E248" s="39" t="s">
        <v>170</v>
      </c>
      <c r="F248" s="40">
        <f>F243+F247</f>
        <v>76.790000000000006</v>
      </c>
    </row>
    <row r="249" spans="1:6" ht="15.75" thickBot="1"/>
    <row r="250" spans="1:6" ht="15.75" thickBot="1">
      <c r="A250" s="42" t="s">
        <v>259</v>
      </c>
      <c r="B250" s="898" t="s">
        <v>260</v>
      </c>
      <c r="C250" s="899"/>
      <c r="D250" s="899"/>
      <c r="E250" s="899"/>
      <c r="F250" s="900"/>
    </row>
    <row r="251" spans="1:6" ht="29.25" thickBot="1">
      <c r="A251" s="26" t="s">
        <v>6</v>
      </c>
      <c r="B251" s="27" t="s">
        <v>156</v>
      </c>
      <c r="C251" s="27" t="s">
        <v>157</v>
      </c>
      <c r="D251" s="27" t="s">
        <v>158</v>
      </c>
      <c r="E251" s="27" t="s">
        <v>159</v>
      </c>
      <c r="F251" s="28" t="s">
        <v>160</v>
      </c>
    </row>
    <row r="252" spans="1:6">
      <c r="A252" s="29"/>
      <c r="B252" s="30" t="s">
        <v>161</v>
      </c>
      <c r="C252" s="31"/>
      <c r="D252" s="31"/>
      <c r="E252" s="31"/>
      <c r="F252" s="32"/>
    </row>
    <row r="253" spans="1:6">
      <c r="A253" s="12" t="s">
        <v>211</v>
      </c>
      <c r="B253" s="44" t="s">
        <v>261</v>
      </c>
      <c r="C253" s="20" t="s">
        <v>19</v>
      </c>
      <c r="D253" s="4">
        <v>1</v>
      </c>
      <c r="E253" s="34">
        <v>16</v>
      </c>
      <c r="F253" s="23">
        <f>D253*E253</f>
        <v>16</v>
      </c>
    </row>
    <row r="254" spans="1:6">
      <c r="A254" s="15"/>
      <c r="B254" s="35"/>
      <c r="C254" s="20"/>
      <c r="D254" s="20"/>
      <c r="E254" s="36" t="s">
        <v>165</v>
      </c>
      <c r="F254" s="37">
        <f>SUM(F253:F253)</f>
        <v>16</v>
      </c>
    </row>
    <row r="255" spans="1:6">
      <c r="A255" s="7"/>
      <c r="B255" s="38" t="s">
        <v>166</v>
      </c>
      <c r="C255" s="8"/>
      <c r="D255" s="8"/>
      <c r="E255" s="8"/>
      <c r="F255" s="23"/>
    </row>
    <row r="256" spans="1:6">
      <c r="A256" s="15" t="s">
        <v>262</v>
      </c>
      <c r="B256" s="35" t="s">
        <v>263</v>
      </c>
      <c r="C256" s="20" t="s">
        <v>21</v>
      </c>
      <c r="D256" s="20">
        <v>0.5</v>
      </c>
      <c r="E256" s="20">
        <v>9.09</v>
      </c>
      <c r="F256" s="23">
        <f>D256*E256</f>
        <v>4.55</v>
      </c>
    </row>
    <row r="257" spans="1:6" ht="15.75" thickBot="1">
      <c r="A257" s="7"/>
      <c r="B257" s="8"/>
      <c r="C257" s="8"/>
      <c r="D257" s="8"/>
      <c r="E257" s="36" t="s">
        <v>165</v>
      </c>
      <c r="F257" s="37">
        <f>SUM(F256:F256)</f>
        <v>4.55</v>
      </c>
    </row>
    <row r="258" spans="1:6" ht="16.5" thickBot="1">
      <c r="A258" s="10"/>
      <c r="B258" s="11"/>
      <c r="C258" s="11"/>
      <c r="D258" s="11"/>
      <c r="E258" s="39" t="s">
        <v>170</v>
      </c>
      <c r="F258" s="40">
        <f>F254+F257</f>
        <v>20.55</v>
      </c>
    </row>
    <row r="259" spans="1:6" ht="15.75" thickBot="1"/>
    <row r="260" spans="1:6" ht="15.75" thickBot="1">
      <c r="A260" s="42" t="s">
        <v>264</v>
      </c>
      <c r="B260" s="898" t="s">
        <v>146</v>
      </c>
      <c r="C260" s="899"/>
      <c r="D260" s="899"/>
      <c r="E260" s="899"/>
      <c r="F260" s="900"/>
    </row>
    <row r="261" spans="1:6" ht="29.25" thickBot="1">
      <c r="A261" s="26" t="s">
        <v>6</v>
      </c>
      <c r="B261" s="27" t="s">
        <v>156</v>
      </c>
      <c r="C261" s="27" t="s">
        <v>157</v>
      </c>
      <c r="D261" s="27" t="s">
        <v>158</v>
      </c>
      <c r="E261" s="27" t="s">
        <v>159</v>
      </c>
      <c r="F261" s="28" t="s">
        <v>160</v>
      </c>
    </row>
    <row r="262" spans="1:6">
      <c r="A262" s="29"/>
      <c r="B262" s="30" t="s">
        <v>161</v>
      </c>
      <c r="C262" s="31"/>
      <c r="D262" s="31"/>
      <c r="E262" s="31"/>
      <c r="F262" s="32"/>
    </row>
    <row r="263" spans="1:6">
      <c r="A263" s="12" t="s">
        <v>211</v>
      </c>
      <c r="B263" s="44" t="s">
        <v>265</v>
      </c>
      <c r="C263" s="20" t="s">
        <v>19</v>
      </c>
      <c r="D263" s="4">
        <v>1</v>
      </c>
      <c r="E263" s="34">
        <v>42</v>
      </c>
      <c r="F263" s="23">
        <f>D263*E263</f>
        <v>42</v>
      </c>
    </row>
    <row r="264" spans="1:6">
      <c r="A264" s="15"/>
      <c r="B264" s="35"/>
      <c r="C264" s="20"/>
      <c r="D264" s="20"/>
      <c r="E264" s="36" t="s">
        <v>165</v>
      </c>
      <c r="F264" s="37">
        <f>SUM(F263:F263)</f>
        <v>42</v>
      </c>
    </row>
    <row r="265" spans="1:6">
      <c r="A265" s="7"/>
      <c r="B265" s="38" t="s">
        <v>166</v>
      </c>
      <c r="C265" s="8"/>
      <c r="D265" s="8"/>
      <c r="E265" s="8"/>
      <c r="F265" s="23"/>
    </row>
    <row r="266" spans="1:6">
      <c r="A266" s="15" t="s">
        <v>262</v>
      </c>
      <c r="B266" s="35" t="s">
        <v>263</v>
      </c>
      <c r="C266" s="20" t="s">
        <v>21</v>
      </c>
      <c r="D266" s="20">
        <v>0.8</v>
      </c>
      <c r="E266" s="20">
        <v>9.09</v>
      </c>
      <c r="F266" s="23">
        <f>D266*E266</f>
        <v>7.27</v>
      </c>
    </row>
    <row r="267" spans="1:6" ht="15.75" thickBot="1">
      <c r="A267" s="7"/>
      <c r="B267" s="8"/>
      <c r="C267" s="8"/>
      <c r="D267" s="8"/>
      <c r="E267" s="36" t="s">
        <v>165</v>
      </c>
      <c r="F267" s="37">
        <f>SUM(F266:F266)</f>
        <v>7.27</v>
      </c>
    </row>
    <row r="268" spans="1:6" ht="16.5" thickBot="1">
      <c r="A268" s="10"/>
      <c r="B268" s="11"/>
      <c r="C268" s="11"/>
      <c r="D268" s="11"/>
      <c r="E268" s="39" t="s">
        <v>170</v>
      </c>
      <c r="F268" s="40">
        <f>F264+F267</f>
        <v>49.27</v>
      </c>
    </row>
    <row r="269" spans="1:6" ht="15.75" thickBot="1"/>
    <row r="270" spans="1:6" ht="15.75" thickBot="1">
      <c r="A270" s="42" t="s">
        <v>266</v>
      </c>
      <c r="B270" s="898" t="s">
        <v>147</v>
      </c>
      <c r="C270" s="899"/>
      <c r="D270" s="899"/>
      <c r="E270" s="899"/>
      <c r="F270" s="900"/>
    </row>
    <row r="271" spans="1:6" ht="29.25" thickBot="1">
      <c r="A271" s="26" t="s">
        <v>6</v>
      </c>
      <c r="B271" s="27" t="s">
        <v>156</v>
      </c>
      <c r="C271" s="27" t="s">
        <v>157</v>
      </c>
      <c r="D271" s="27" t="s">
        <v>158</v>
      </c>
      <c r="E271" s="27" t="s">
        <v>159</v>
      </c>
      <c r="F271" s="28" t="s">
        <v>160</v>
      </c>
    </row>
    <row r="272" spans="1:6">
      <c r="A272" s="29"/>
      <c r="B272" s="30" t="s">
        <v>161</v>
      </c>
      <c r="C272" s="31"/>
      <c r="D272" s="31"/>
      <c r="E272" s="31"/>
      <c r="F272" s="32"/>
    </row>
    <row r="273" spans="1:6">
      <c r="A273" s="12" t="s">
        <v>211</v>
      </c>
      <c r="B273" s="44" t="s">
        <v>267</v>
      </c>
      <c r="C273" s="20" t="s">
        <v>19</v>
      </c>
      <c r="D273" s="4">
        <v>1</v>
      </c>
      <c r="E273" s="34">
        <v>79</v>
      </c>
      <c r="F273" s="23">
        <f>D273*E273</f>
        <v>79</v>
      </c>
    </row>
    <row r="274" spans="1:6">
      <c r="A274" s="15"/>
      <c r="B274" s="35"/>
      <c r="C274" s="20"/>
      <c r="D274" s="20"/>
      <c r="E274" s="36" t="s">
        <v>165</v>
      </c>
      <c r="F274" s="37">
        <f>SUM(F273:F273)</f>
        <v>79</v>
      </c>
    </row>
    <row r="275" spans="1:6">
      <c r="A275" s="7"/>
      <c r="B275" s="38" t="s">
        <v>166</v>
      </c>
      <c r="C275" s="8"/>
      <c r="D275" s="8"/>
      <c r="E275" s="8"/>
      <c r="F275" s="23"/>
    </row>
    <row r="276" spans="1:6">
      <c r="A276" s="15" t="s">
        <v>262</v>
      </c>
      <c r="B276" s="35" t="s">
        <v>263</v>
      </c>
      <c r="C276" s="20" t="s">
        <v>21</v>
      </c>
      <c r="D276" s="20">
        <v>1</v>
      </c>
      <c r="E276" s="20">
        <v>9.09</v>
      </c>
      <c r="F276" s="23">
        <f>D276*E276</f>
        <v>9.09</v>
      </c>
    </row>
    <row r="277" spans="1:6" ht="15.75" thickBot="1">
      <c r="A277" s="7"/>
      <c r="B277" s="8"/>
      <c r="C277" s="8"/>
      <c r="D277" s="8"/>
      <c r="E277" s="36" t="s">
        <v>165</v>
      </c>
      <c r="F277" s="37">
        <f>SUM(F276:F276)</f>
        <v>9.09</v>
      </c>
    </row>
    <row r="278" spans="1:6" ht="16.5" thickBot="1">
      <c r="A278" s="10"/>
      <c r="B278" s="11"/>
      <c r="C278" s="11"/>
      <c r="D278" s="11"/>
      <c r="E278" s="39" t="s">
        <v>170</v>
      </c>
      <c r="F278" s="40">
        <f>F274+F277</f>
        <v>88.09</v>
      </c>
    </row>
    <row r="279" spans="1:6" ht="15.75" thickBot="1"/>
    <row r="280" spans="1:6" ht="15.75" thickBot="1">
      <c r="A280" s="42" t="s">
        <v>268</v>
      </c>
      <c r="B280" s="898" t="s">
        <v>148</v>
      </c>
      <c r="C280" s="899"/>
      <c r="D280" s="899"/>
      <c r="E280" s="899"/>
      <c r="F280" s="900"/>
    </row>
    <row r="281" spans="1:6" ht="29.25" thickBot="1">
      <c r="A281" s="26" t="s">
        <v>6</v>
      </c>
      <c r="B281" s="27" t="s">
        <v>156</v>
      </c>
      <c r="C281" s="27" t="s">
        <v>157</v>
      </c>
      <c r="D281" s="27" t="s">
        <v>158</v>
      </c>
      <c r="E281" s="27" t="s">
        <v>159</v>
      </c>
      <c r="F281" s="28" t="s">
        <v>160</v>
      </c>
    </row>
    <row r="282" spans="1:6">
      <c r="A282" s="29"/>
      <c r="B282" s="30" t="s">
        <v>161</v>
      </c>
      <c r="C282" s="31"/>
      <c r="D282" s="31"/>
      <c r="E282" s="31"/>
      <c r="F282" s="32"/>
    </row>
    <row r="283" spans="1:6">
      <c r="A283" s="12" t="s">
        <v>211</v>
      </c>
      <c r="B283" s="44" t="s">
        <v>148</v>
      </c>
      <c r="C283" s="20" t="s">
        <v>19</v>
      </c>
      <c r="D283" s="4">
        <v>1</v>
      </c>
      <c r="E283" s="34">
        <v>410</v>
      </c>
      <c r="F283" s="23">
        <f>D283*E283</f>
        <v>410</v>
      </c>
    </row>
    <row r="284" spans="1:6">
      <c r="A284" s="15"/>
      <c r="B284" s="35"/>
      <c r="C284" s="20"/>
      <c r="D284" s="20"/>
      <c r="E284" s="36" t="s">
        <v>165</v>
      </c>
      <c r="F284" s="37">
        <f>SUM(F283:F283)</f>
        <v>410</v>
      </c>
    </row>
    <row r="285" spans="1:6">
      <c r="A285" s="7"/>
      <c r="B285" s="38" t="s">
        <v>166</v>
      </c>
      <c r="C285" s="8"/>
      <c r="D285" s="8"/>
      <c r="E285" s="8"/>
      <c r="F285" s="23"/>
    </row>
    <row r="286" spans="1:6">
      <c r="A286" s="15" t="s">
        <v>262</v>
      </c>
      <c r="B286" s="35" t="s">
        <v>263</v>
      </c>
      <c r="C286" s="20" t="s">
        <v>21</v>
      </c>
      <c r="D286" s="20">
        <v>0.8</v>
      </c>
      <c r="E286" s="20">
        <v>9.09</v>
      </c>
      <c r="F286" s="23">
        <f>D286*E286</f>
        <v>7.27</v>
      </c>
    </row>
    <row r="287" spans="1:6" ht="15.75" thickBot="1">
      <c r="A287" s="7"/>
      <c r="B287" s="8"/>
      <c r="C287" s="8"/>
      <c r="D287" s="8"/>
      <c r="E287" s="36" t="s">
        <v>165</v>
      </c>
      <c r="F287" s="37">
        <f>SUM(F286:F286)</f>
        <v>7.27</v>
      </c>
    </row>
    <row r="288" spans="1:6" ht="16.5" thickBot="1">
      <c r="A288" s="10"/>
      <c r="B288" s="11"/>
      <c r="C288" s="11"/>
      <c r="D288" s="11"/>
      <c r="E288" s="39" t="s">
        <v>170</v>
      </c>
      <c r="F288" s="40">
        <f>F284+F287</f>
        <v>417.27</v>
      </c>
    </row>
    <row r="289" spans="1:6" ht="15.75" thickBot="1"/>
    <row r="290" spans="1:6" ht="15.75" thickBot="1">
      <c r="A290" s="42" t="s">
        <v>269</v>
      </c>
      <c r="B290" s="898" t="s">
        <v>270</v>
      </c>
      <c r="C290" s="899"/>
      <c r="D290" s="899"/>
      <c r="E290" s="899"/>
      <c r="F290" s="900"/>
    </row>
    <row r="291" spans="1:6" ht="29.25" thickBot="1">
      <c r="A291" s="26" t="s">
        <v>6</v>
      </c>
      <c r="B291" s="27" t="s">
        <v>156</v>
      </c>
      <c r="C291" s="27" t="s">
        <v>157</v>
      </c>
      <c r="D291" s="27" t="s">
        <v>158</v>
      </c>
      <c r="E291" s="27" t="s">
        <v>159</v>
      </c>
      <c r="F291" s="28" t="s">
        <v>160</v>
      </c>
    </row>
    <row r="292" spans="1:6">
      <c r="A292" s="29"/>
      <c r="B292" s="30" t="s">
        <v>161</v>
      </c>
      <c r="C292" s="31"/>
      <c r="D292" s="31"/>
      <c r="E292" s="31"/>
      <c r="F292" s="32"/>
    </row>
    <row r="293" spans="1:6">
      <c r="A293" s="12" t="s">
        <v>211</v>
      </c>
      <c r="B293" s="44" t="s">
        <v>271</v>
      </c>
      <c r="C293" s="20" t="s">
        <v>19</v>
      </c>
      <c r="D293" s="4">
        <v>1</v>
      </c>
      <c r="E293" s="34">
        <v>59</v>
      </c>
      <c r="F293" s="23">
        <f>D293*E293</f>
        <v>59</v>
      </c>
    </row>
    <row r="294" spans="1:6">
      <c r="A294" s="15"/>
      <c r="B294" s="35"/>
      <c r="C294" s="20"/>
      <c r="D294" s="20"/>
      <c r="E294" s="36" t="s">
        <v>165</v>
      </c>
      <c r="F294" s="37">
        <f>SUM(F293:F293)</f>
        <v>59</v>
      </c>
    </row>
    <row r="295" spans="1:6">
      <c r="A295" s="7"/>
      <c r="B295" s="38" t="s">
        <v>166</v>
      </c>
      <c r="C295" s="8"/>
      <c r="D295" s="8"/>
      <c r="E295" s="8"/>
      <c r="F295" s="23"/>
    </row>
    <row r="296" spans="1:6">
      <c r="A296" s="15" t="s">
        <v>262</v>
      </c>
      <c r="B296" s="35" t="s">
        <v>263</v>
      </c>
      <c r="C296" s="20" t="s">
        <v>21</v>
      </c>
      <c r="D296" s="20">
        <v>0.5</v>
      </c>
      <c r="E296" s="20">
        <v>9.09</v>
      </c>
      <c r="F296" s="23">
        <f>D296*E296</f>
        <v>4.55</v>
      </c>
    </row>
    <row r="297" spans="1:6" ht="15.75" thickBot="1">
      <c r="A297" s="7"/>
      <c r="B297" s="8"/>
      <c r="C297" s="8"/>
      <c r="D297" s="8"/>
      <c r="E297" s="36" t="s">
        <v>165</v>
      </c>
      <c r="F297" s="37">
        <f>SUM(F296:F296)</f>
        <v>4.55</v>
      </c>
    </row>
    <row r="298" spans="1:6" ht="16.5" thickBot="1">
      <c r="A298" s="10"/>
      <c r="B298" s="11"/>
      <c r="C298" s="11"/>
      <c r="D298" s="11"/>
      <c r="E298" s="39" t="s">
        <v>170</v>
      </c>
      <c r="F298" s="40">
        <f>F294+F297</f>
        <v>63.55</v>
      </c>
    </row>
    <row r="299" spans="1:6" ht="15.75" thickBot="1"/>
    <row r="300" spans="1:6" ht="15.75" thickBot="1">
      <c r="A300" s="42" t="s">
        <v>272</v>
      </c>
      <c r="B300" s="898" t="s">
        <v>150</v>
      </c>
      <c r="C300" s="899"/>
      <c r="D300" s="899"/>
      <c r="E300" s="899"/>
      <c r="F300" s="900"/>
    </row>
    <row r="301" spans="1:6" ht="29.25" thickBot="1">
      <c r="A301" s="26" t="s">
        <v>6</v>
      </c>
      <c r="B301" s="27" t="s">
        <v>156</v>
      </c>
      <c r="C301" s="27" t="s">
        <v>157</v>
      </c>
      <c r="D301" s="27" t="s">
        <v>158</v>
      </c>
      <c r="E301" s="27" t="s">
        <v>159</v>
      </c>
      <c r="F301" s="28" t="s">
        <v>160</v>
      </c>
    </row>
    <row r="302" spans="1:6">
      <c r="A302" s="29"/>
      <c r="B302" s="30" t="s">
        <v>161</v>
      </c>
      <c r="C302" s="31"/>
      <c r="D302" s="31"/>
      <c r="E302" s="31"/>
      <c r="F302" s="32"/>
    </row>
    <row r="303" spans="1:6">
      <c r="A303" s="12" t="s">
        <v>211</v>
      </c>
      <c r="B303" s="44" t="s">
        <v>273</v>
      </c>
      <c r="C303" s="20" t="s">
        <v>37</v>
      </c>
      <c r="D303" s="4">
        <v>1</v>
      </c>
      <c r="E303" s="34">
        <v>38</v>
      </c>
      <c r="F303" s="23">
        <f>D303*E303</f>
        <v>38</v>
      </c>
    </row>
    <row r="304" spans="1:6">
      <c r="A304" s="15"/>
      <c r="B304" s="35"/>
      <c r="C304" s="20"/>
      <c r="D304" s="20"/>
      <c r="E304" s="36" t="s">
        <v>165</v>
      </c>
      <c r="F304" s="37">
        <f>SUM(F303:F303)</f>
        <v>38</v>
      </c>
    </row>
    <row r="305" spans="1:6">
      <c r="A305" s="7"/>
      <c r="B305" s="38" t="s">
        <v>166</v>
      </c>
      <c r="C305" s="8"/>
      <c r="D305" s="8"/>
      <c r="E305" s="8"/>
      <c r="F305" s="23"/>
    </row>
    <row r="306" spans="1:6">
      <c r="A306" s="15" t="s">
        <v>262</v>
      </c>
      <c r="B306" s="35" t="s">
        <v>263</v>
      </c>
      <c r="C306" s="20" t="s">
        <v>21</v>
      </c>
      <c r="D306" s="20">
        <v>0.8</v>
      </c>
      <c r="E306" s="20">
        <v>9.09</v>
      </c>
      <c r="F306" s="23">
        <f>D306*E306</f>
        <v>7.27</v>
      </c>
    </row>
    <row r="307" spans="1:6" ht="15.75" thickBot="1">
      <c r="A307" s="7"/>
      <c r="B307" s="8"/>
      <c r="C307" s="8"/>
      <c r="D307" s="8"/>
      <c r="E307" s="36" t="s">
        <v>165</v>
      </c>
      <c r="F307" s="37">
        <f>SUM(F306:F306)</f>
        <v>7.27</v>
      </c>
    </row>
    <row r="308" spans="1:6" ht="16.5" thickBot="1">
      <c r="A308" s="10"/>
      <c r="B308" s="11"/>
      <c r="C308" s="11"/>
      <c r="D308" s="11"/>
      <c r="E308" s="39" t="s">
        <v>170</v>
      </c>
      <c r="F308" s="40">
        <f>F304+F307</f>
        <v>45.27</v>
      </c>
    </row>
    <row r="309" spans="1:6" ht="15.75" thickBot="1"/>
    <row r="310" spans="1:6" ht="15.75" thickBot="1">
      <c r="A310" s="42" t="s">
        <v>274</v>
      </c>
      <c r="B310" s="898" t="s">
        <v>149</v>
      </c>
      <c r="C310" s="899"/>
      <c r="D310" s="899"/>
      <c r="E310" s="899"/>
      <c r="F310" s="900"/>
    </row>
    <row r="311" spans="1:6" ht="29.25" thickBot="1">
      <c r="A311" s="26" t="s">
        <v>6</v>
      </c>
      <c r="B311" s="27" t="s">
        <v>156</v>
      </c>
      <c r="C311" s="27" t="s">
        <v>157</v>
      </c>
      <c r="D311" s="27" t="s">
        <v>158</v>
      </c>
      <c r="E311" s="27" t="s">
        <v>159</v>
      </c>
      <c r="F311" s="28" t="s">
        <v>160</v>
      </c>
    </row>
    <row r="312" spans="1:6">
      <c r="A312" s="29"/>
      <c r="B312" s="30" t="s">
        <v>161</v>
      </c>
      <c r="C312" s="31"/>
      <c r="D312" s="31"/>
      <c r="E312" s="31"/>
      <c r="F312" s="32"/>
    </row>
    <row r="313" spans="1:6">
      <c r="A313" s="12" t="s">
        <v>211</v>
      </c>
      <c r="B313" s="44" t="s">
        <v>275</v>
      </c>
      <c r="C313" s="20" t="s">
        <v>18</v>
      </c>
      <c r="D313" s="4">
        <v>1</v>
      </c>
      <c r="E313" s="34">
        <v>320</v>
      </c>
      <c r="F313" s="23">
        <f>D313*E313</f>
        <v>320</v>
      </c>
    </row>
    <row r="314" spans="1:6">
      <c r="A314" s="15"/>
      <c r="B314" s="35"/>
      <c r="C314" s="20"/>
      <c r="D314" s="20"/>
      <c r="E314" s="36" t="s">
        <v>165</v>
      </c>
      <c r="F314" s="37">
        <f>SUM(F313:F313)</f>
        <v>320</v>
      </c>
    </row>
    <row r="315" spans="1:6">
      <c r="A315" s="7"/>
      <c r="B315" s="38" t="s">
        <v>166</v>
      </c>
      <c r="C315" s="8"/>
      <c r="D315" s="8"/>
      <c r="E315" s="8"/>
      <c r="F315" s="23"/>
    </row>
    <row r="316" spans="1:6">
      <c r="A316" s="15" t="s">
        <v>262</v>
      </c>
      <c r="B316" s="35" t="s">
        <v>263</v>
      </c>
      <c r="C316" s="20" t="s">
        <v>21</v>
      </c>
      <c r="D316" s="20">
        <v>1</v>
      </c>
      <c r="E316" s="20">
        <v>9.09</v>
      </c>
      <c r="F316" s="23">
        <f>D316*E316</f>
        <v>9.09</v>
      </c>
    </row>
    <row r="317" spans="1:6" ht="15.75" thickBot="1">
      <c r="A317" s="7"/>
      <c r="B317" s="8"/>
      <c r="C317" s="8"/>
      <c r="D317" s="8"/>
      <c r="E317" s="36" t="s">
        <v>165</v>
      </c>
      <c r="F317" s="37">
        <f>SUM(F316:F316)</f>
        <v>9.09</v>
      </c>
    </row>
    <row r="318" spans="1:6" ht="16.5" thickBot="1">
      <c r="A318" s="10"/>
      <c r="B318" s="11"/>
      <c r="C318" s="11"/>
      <c r="D318" s="11"/>
      <c r="E318" s="39" t="s">
        <v>170</v>
      </c>
      <c r="F318" s="40">
        <f>F314+F317</f>
        <v>329.09</v>
      </c>
    </row>
    <row r="319" spans="1:6" ht="15.75" thickBot="1"/>
    <row r="320" spans="1:6" ht="15.75" thickBot="1">
      <c r="A320" s="42" t="s">
        <v>276</v>
      </c>
      <c r="B320" s="898" t="s">
        <v>277</v>
      </c>
      <c r="C320" s="899"/>
      <c r="D320" s="899"/>
      <c r="E320" s="899"/>
      <c r="F320" s="900"/>
    </row>
    <row r="321" spans="1:6" ht="29.25" thickBot="1">
      <c r="A321" s="26" t="s">
        <v>6</v>
      </c>
      <c r="B321" s="27" t="s">
        <v>156</v>
      </c>
      <c r="C321" s="27" t="s">
        <v>157</v>
      </c>
      <c r="D321" s="27" t="s">
        <v>158</v>
      </c>
      <c r="E321" s="27" t="s">
        <v>159</v>
      </c>
      <c r="F321" s="28" t="s">
        <v>160</v>
      </c>
    </row>
    <row r="322" spans="1:6">
      <c r="A322" s="29"/>
      <c r="B322" s="30" t="s">
        <v>161</v>
      </c>
      <c r="C322" s="31"/>
      <c r="D322" s="31"/>
      <c r="E322" s="31"/>
      <c r="F322" s="32"/>
    </row>
    <row r="323" spans="1:6">
      <c r="A323" s="12" t="s">
        <v>211</v>
      </c>
      <c r="B323" s="44" t="s">
        <v>277</v>
      </c>
      <c r="C323" s="20" t="s">
        <v>17</v>
      </c>
      <c r="D323" s="4">
        <v>1</v>
      </c>
      <c r="E323" s="34">
        <v>3.5</v>
      </c>
      <c r="F323" s="23">
        <f>D323*E323</f>
        <v>3.5</v>
      </c>
    </row>
    <row r="324" spans="1:6">
      <c r="A324" s="15"/>
      <c r="B324" s="35"/>
      <c r="C324" s="20"/>
      <c r="D324" s="20"/>
      <c r="E324" s="36" t="s">
        <v>165</v>
      </c>
      <c r="F324" s="37">
        <f>SUM(F323:F323)</f>
        <v>3.5</v>
      </c>
    </row>
    <row r="325" spans="1:6">
      <c r="A325" s="7"/>
      <c r="B325" s="38" t="s">
        <v>166</v>
      </c>
      <c r="C325" s="8"/>
      <c r="D325" s="8"/>
      <c r="E325" s="8"/>
      <c r="F325" s="23"/>
    </row>
    <row r="326" spans="1:6">
      <c r="A326" s="15" t="s">
        <v>262</v>
      </c>
      <c r="B326" s="35" t="s">
        <v>263</v>
      </c>
      <c r="C326" s="20" t="s">
        <v>21</v>
      </c>
      <c r="D326" s="20">
        <v>1</v>
      </c>
      <c r="E326" s="20">
        <v>9.09</v>
      </c>
      <c r="F326" s="23">
        <f>D326*E326</f>
        <v>9.09</v>
      </c>
    </row>
    <row r="327" spans="1:6" ht="15.75" thickBot="1">
      <c r="A327" s="7"/>
      <c r="B327" s="8"/>
      <c r="C327" s="8"/>
      <c r="D327" s="8"/>
      <c r="E327" s="36" t="s">
        <v>165</v>
      </c>
      <c r="F327" s="37">
        <f>SUM(F326:F326)</f>
        <v>9.09</v>
      </c>
    </row>
    <row r="328" spans="1:6" ht="16.5" thickBot="1">
      <c r="A328" s="10"/>
      <c r="B328" s="11"/>
      <c r="C328" s="11"/>
      <c r="D328" s="11"/>
      <c r="E328" s="39" t="s">
        <v>170</v>
      </c>
      <c r="F328" s="40">
        <f>F324+F327</f>
        <v>12.59</v>
      </c>
    </row>
    <row r="329" spans="1:6" ht="15.75" thickBot="1"/>
    <row r="330" spans="1:6" ht="15.75" thickBot="1">
      <c r="A330" s="42" t="s">
        <v>278</v>
      </c>
      <c r="B330" s="898" t="s">
        <v>87</v>
      </c>
      <c r="C330" s="899"/>
      <c r="D330" s="899"/>
      <c r="E330" s="899"/>
      <c r="F330" s="900"/>
    </row>
    <row r="331" spans="1:6" ht="29.25" thickBot="1">
      <c r="A331" s="26" t="s">
        <v>6</v>
      </c>
      <c r="B331" s="27" t="s">
        <v>156</v>
      </c>
      <c r="C331" s="27" t="s">
        <v>157</v>
      </c>
      <c r="D331" s="27" t="s">
        <v>158</v>
      </c>
      <c r="E331" s="27" t="s">
        <v>159</v>
      </c>
      <c r="F331" s="28" t="s">
        <v>160</v>
      </c>
    </row>
    <row r="332" spans="1:6">
      <c r="A332" s="29"/>
      <c r="B332" s="30" t="s">
        <v>161</v>
      </c>
      <c r="C332" s="31"/>
      <c r="D332" s="31"/>
      <c r="E332" s="31"/>
      <c r="F332" s="32"/>
    </row>
    <row r="333" spans="1:6" ht="30">
      <c r="A333" s="12" t="s">
        <v>211</v>
      </c>
      <c r="B333" s="44" t="s">
        <v>87</v>
      </c>
      <c r="C333" s="4" t="s">
        <v>18</v>
      </c>
      <c r="D333" s="4">
        <v>1</v>
      </c>
      <c r="E333" s="34">
        <v>26.3</v>
      </c>
      <c r="F333" s="23">
        <f>D333*E333</f>
        <v>26.3</v>
      </c>
    </row>
    <row r="334" spans="1:6">
      <c r="A334" s="15"/>
      <c r="B334" s="35"/>
      <c r="C334" s="20"/>
      <c r="D334" s="20"/>
      <c r="E334" s="36" t="s">
        <v>165</v>
      </c>
      <c r="F334" s="37">
        <f>SUM(F333:F333)</f>
        <v>26.3</v>
      </c>
    </row>
    <row r="335" spans="1:6">
      <c r="A335" s="7"/>
      <c r="B335" s="38" t="s">
        <v>166</v>
      </c>
      <c r="C335" s="8"/>
      <c r="D335" s="8"/>
      <c r="E335" s="8"/>
      <c r="F335" s="23"/>
    </row>
    <row r="336" spans="1:6">
      <c r="A336" s="15" t="s">
        <v>201</v>
      </c>
      <c r="B336" s="35" t="s">
        <v>202</v>
      </c>
      <c r="C336" s="20" t="s">
        <v>21</v>
      </c>
      <c r="D336" s="20">
        <v>0.1</v>
      </c>
      <c r="E336" s="20">
        <v>7.01</v>
      </c>
      <c r="F336" s="23">
        <f>D336*E336</f>
        <v>0.7</v>
      </c>
    </row>
    <row r="337" spans="1:6">
      <c r="A337" s="15" t="s">
        <v>217</v>
      </c>
      <c r="B337" s="35" t="s">
        <v>218</v>
      </c>
      <c r="C337" s="20" t="s">
        <v>21</v>
      </c>
      <c r="D337" s="20">
        <v>0.1</v>
      </c>
      <c r="E337" s="20">
        <v>7.01</v>
      </c>
      <c r="F337" s="23">
        <f>D337*E337</f>
        <v>0.7</v>
      </c>
    </row>
    <row r="338" spans="1:6" ht="15.75" thickBot="1">
      <c r="A338" s="7"/>
      <c r="B338" s="8"/>
      <c r="C338" s="8"/>
      <c r="D338" s="8"/>
      <c r="E338" s="36" t="s">
        <v>165</v>
      </c>
      <c r="F338" s="37">
        <f>SUM(F336:F337)</f>
        <v>1.4</v>
      </c>
    </row>
    <row r="339" spans="1:6" ht="16.5" thickBot="1">
      <c r="A339" s="10"/>
      <c r="B339" s="11"/>
      <c r="C339" s="11"/>
      <c r="D339" s="11"/>
      <c r="E339" s="39" t="s">
        <v>170</v>
      </c>
      <c r="F339" s="40">
        <f>F334+F338</f>
        <v>27.7</v>
      </c>
    </row>
    <row r="340" spans="1:6" ht="15.75" thickBot="1"/>
    <row r="341" spans="1:6" ht="15.75" thickBot="1">
      <c r="A341" s="42" t="s">
        <v>279</v>
      </c>
      <c r="B341" s="898" t="s">
        <v>88</v>
      </c>
      <c r="C341" s="899"/>
      <c r="D341" s="899"/>
      <c r="E341" s="899"/>
      <c r="F341" s="900"/>
    </row>
    <row r="342" spans="1:6" ht="29.25" thickBot="1">
      <c r="A342" s="26" t="s">
        <v>6</v>
      </c>
      <c r="B342" s="27" t="s">
        <v>156</v>
      </c>
      <c r="C342" s="27" t="s">
        <v>157</v>
      </c>
      <c r="D342" s="27" t="s">
        <v>158</v>
      </c>
      <c r="E342" s="27" t="s">
        <v>159</v>
      </c>
      <c r="F342" s="28" t="s">
        <v>160</v>
      </c>
    </row>
    <row r="343" spans="1:6">
      <c r="A343" s="29"/>
      <c r="B343" s="30" t="s">
        <v>161</v>
      </c>
      <c r="C343" s="31"/>
      <c r="D343" s="31"/>
      <c r="E343" s="31"/>
      <c r="F343" s="32"/>
    </row>
    <row r="344" spans="1:6" ht="30">
      <c r="A344" s="12" t="s">
        <v>211</v>
      </c>
      <c r="B344" s="44" t="s">
        <v>88</v>
      </c>
      <c r="C344" s="4" t="s">
        <v>18</v>
      </c>
      <c r="D344" s="4">
        <v>1</v>
      </c>
      <c r="E344" s="34">
        <v>28.2</v>
      </c>
      <c r="F344" s="23">
        <f>D344*E344</f>
        <v>28.2</v>
      </c>
    </row>
    <row r="345" spans="1:6">
      <c r="A345" s="15"/>
      <c r="B345" s="35"/>
      <c r="C345" s="20"/>
      <c r="D345" s="20"/>
      <c r="E345" s="36" t="s">
        <v>165</v>
      </c>
      <c r="F345" s="37">
        <f>SUM(F344:F344)</f>
        <v>28.2</v>
      </c>
    </row>
    <row r="346" spans="1:6" ht="28.5" customHeight="1">
      <c r="A346" s="7"/>
      <c r="B346" s="38" t="s">
        <v>166</v>
      </c>
      <c r="C346" s="8"/>
      <c r="D346" s="8"/>
      <c r="E346" s="8"/>
      <c r="F346" s="23"/>
    </row>
    <row r="347" spans="1:6">
      <c r="A347" s="15" t="s">
        <v>201</v>
      </c>
      <c r="B347" s="35" t="s">
        <v>202</v>
      </c>
      <c r="C347" s="20" t="s">
        <v>21</v>
      </c>
      <c r="D347" s="20">
        <v>0.1</v>
      </c>
      <c r="E347" s="20">
        <v>7.01</v>
      </c>
      <c r="F347" s="23">
        <f>D347*E347</f>
        <v>0.7</v>
      </c>
    </row>
    <row r="348" spans="1:6">
      <c r="A348" s="15" t="s">
        <v>217</v>
      </c>
      <c r="B348" s="35" t="s">
        <v>218</v>
      </c>
      <c r="C348" s="20" t="s">
        <v>21</v>
      </c>
      <c r="D348" s="20">
        <v>0.1</v>
      </c>
      <c r="E348" s="20">
        <v>7.01</v>
      </c>
      <c r="F348" s="23">
        <f>D348*E348</f>
        <v>0.7</v>
      </c>
    </row>
    <row r="349" spans="1:6" ht="15.75" thickBot="1">
      <c r="A349" s="7"/>
      <c r="B349" s="8"/>
      <c r="C349" s="8"/>
      <c r="D349" s="8"/>
      <c r="E349" s="36" t="s">
        <v>165</v>
      </c>
      <c r="F349" s="37">
        <f>SUM(F347:F348)</f>
        <v>1.4</v>
      </c>
    </row>
    <row r="350" spans="1:6" ht="16.5" thickBot="1">
      <c r="A350" s="10"/>
      <c r="B350" s="11"/>
      <c r="C350" s="11"/>
      <c r="D350" s="11"/>
      <c r="E350" s="39" t="s">
        <v>170</v>
      </c>
      <c r="F350" s="40">
        <f>F345+F349</f>
        <v>29.6</v>
      </c>
    </row>
    <row r="351" spans="1:6" ht="15.75" thickBot="1"/>
    <row r="352" spans="1:6" ht="15.75" thickBot="1">
      <c r="A352" s="42" t="s">
        <v>280</v>
      </c>
      <c r="B352" s="898" t="s">
        <v>151</v>
      </c>
      <c r="C352" s="899"/>
      <c r="D352" s="899"/>
      <c r="E352" s="899"/>
      <c r="F352" s="900"/>
    </row>
    <row r="353" spans="1:6" ht="29.25" thickBot="1">
      <c r="A353" s="26" t="s">
        <v>6</v>
      </c>
      <c r="B353" s="27" t="s">
        <v>156</v>
      </c>
      <c r="C353" s="27" t="s">
        <v>157</v>
      </c>
      <c r="D353" s="27" t="s">
        <v>158</v>
      </c>
      <c r="E353" s="27" t="s">
        <v>159</v>
      </c>
      <c r="F353" s="28" t="s">
        <v>160</v>
      </c>
    </row>
    <row r="354" spans="1:6">
      <c r="A354" s="29"/>
      <c r="B354" s="30" t="s">
        <v>161</v>
      </c>
      <c r="C354" s="31"/>
      <c r="D354" s="31"/>
      <c r="E354" s="31"/>
      <c r="F354" s="32"/>
    </row>
    <row r="355" spans="1:6" ht="30">
      <c r="A355" s="12" t="s">
        <v>211</v>
      </c>
      <c r="B355" s="44" t="s">
        <v>151</v>
      </c>
      <c r="C355" s="4" t="s">
        <v>18</v>
      </c>
      <c r="D355" s="4">
        <v>1</v>
      </c>
      <c r="E355" s="34">
        <v>1900</v>
      </c>
      <c r="F355" s="23">
        <f>D355*E355</f>
        <v>1900</v>
      </c>
    </row>
    <row r="356" spans="1:6">
      <c r="A356" s="15"/>
      <c r="B356" s="35"/>
      <c r="C356" s="20"/>
      <c r="D356" s="20"/>
      <c r="E356" s="36" t="s">
        <v>165</v>
      </c>
      <c r="F356" s="37">
        <f>SUM(F355:F355)</f>
        <v>1900</v>
      </c>
    </row>
    <row r="357" spans="1:6">
      <c r="A357" s="7"/>
      <c r="B357" s="38" t="s">
        <v>166</v>
      </c>
      <c r="C357" s="8"/>
      <c r="D357" s="8"/>
      <c r="E357" s="8"/>
      <c r="F357" s="23"/>
    </row>
    <row r="358" spans="1:6">
      <c r="A358" s="15" t="s">
        <v>227</v>
      </c>
      <c r="B358" s="35" t="s">
        <v>228</v>
      </c>
      <c r="C358" s="20" t="s">
        <v>21</v>
      </c>
      <c r="D358" s="20">
        <v>3</v>
      </c>
      <c r="E358" s="20">
        <v>9.76</v>
      </c>
      <c r="F358" s="23">
        <f>D358*E358</f>
        <v>29.28</v>
      </c>
    </row>
    <row r="359" spans="1:6">
      <c r="A359" s="15" t="s">
        <v>229</v>
      </c>
      <c r="B359" s="35" t="s">
        <v>230</v>
      </c>
      <c r="C359" s="20" t="s">
        <v>21</v>
      </c>
      <c r="D359" s="20">
        <v>3</v>
      </c>
      <c r="E359" s="20">
        <v>7.67</v>
      </c>
      <c r="F359" s="23">
        <f>D359*E359</f>
        <v>23.01</v>
      </c>
    </row>
    <row r="360" spans="1:6" ht="15.75" thickBot="1">
      <c r="A360" s="7"/>
      <c r="B360" s="8"/>
      <c r="C360" s="8"/>
      <c r="D360" s="8"/>
      <c r="E360" s="36" t="s">
        <v>165</v>
      </c>
      <c r="F360" s="37">
        <f>SUM(F358:F359)</f>
        <v>52.29</v>
      </c>
    </row>
    <row r="361" spans="1:6" ht="16.5" thickBot="1">
      <c r="A361" s="10"/>
      <c r="B361" s="11"/>
      <c r="C361" s="11"/>
      <c r="D361" s="11"/>
      <c r="E361" s="39" t="s">
        <v>170</v>
      </c>
      <c r="F361" s="40">
        <f>F356+F360</f>
        <v>1952.29</v>
      </c>
    </row>
    <row r="362" spans="1:6" ht="15.75" thickBot="1"/>
    <row r="363" spans="1:6" ht="15.75" thickBot="1">
      <c r="A363" s="42" t="s">
        <v>281</v>
      </c>
      <c r="B363" s="898" t="s">
        <v>282</v>
      </c>
      <c r="C363" s="899"/>
      <c r="D363" s="899"/>
      <c r="E363" s="899"/>
      <c r="F363" s="900"/>
    </row>
    <row r="364" spans="1:6" ht="29.25" thickBot="1">
      <c r="A364" s="26" t="s">
        <v>6</v>
      </c>
      <c r="B364" s="27" t="s">
        <v>156</v>
      </c>
      <c r="C364" s="27" t="s">
        <v>157</v>
      </c>
      <c r="D364" s="27" t="s">
        <v>158</v>
      </c>
      <c r="E364" s="27" t="s">
        <v>159</v>
      </c>
      <c r="F364" s="28" t="s">
        <v>160</v>
      </c>
    </row>
    <row r="365" spans="1:6">
      <c r="A365" s="29"/>
      <c r="B365" s="30" t="s">
        <v>161</v>
      </c>
      <c r="C365" s="31"/>
      <c r="D365" s="31"/>
      <c r="E365" s="31"/>
      <c r="F365" s="32"/>
    </row>
    <row r="366" spans="1:6" ht="30">
      <c r="A366" s="12" t="s">
        <v>211</v>
      </c>
      <c r="B366" s="44" t="s">
        <v>258</v>
      </c>
      <c r="C366" s="4" t="s">
        <v>33</v>
      </c>
      <c r="D366" s="4">
        <v>1</v>
      </c>
      <c r="E366" s="34">
        <v>61.3</v>
      </c>
      <c r="F366" s="23">
        <f>D366*E366</f>
        <v>61.3</v>
      </c>
    </row>
    <row r="367" spans="1:6">
      <c r="A367" s="15"/>
      <c r="B367" s="35"/>
      <c r="C367" s="20"/>
      <c r="D367" s="20"/>
      <c r="E367" s="36" t="s">
        <v>165</v>
      </c>
      <c r="F367" s="37">
        <f>SUM(F366:F366)</f>
        <v>61.3</v>
      </c>
    </row>
    <row r="368" spans="1:6">
      <c r="A368" s="7"/>
      <c r="B368" s="38" t="s">
        <v>166</v>
      </c>
      <c r="C368" s="8"/>
      <c r="D368" s="8"/>
      <c r="E368" s="8"/>
      <c r="F368" s="23"/>
    </row>
    <row r="369" spans="1:6">
      <c r="A369" s="15" t="s">
        <v>215</v>
      </c>
      <c r="B369" s="35" t="s">
        <v>216</v>
      </c>
      <c r="C369" s="20" t="s">
        <v>21</v>
      </c>
      <c r="D369" s="20">
        <v>0.5</v>
      </c>
      <c r="E369" s="20">
        <v>9.76</v>
      </c>
      <c r="F369" s="23">
        <f>D369*E369</f>
        <v>4.88</v>
      </c>
    </row>
    <row r="370" spans="1:6">
      <c r="A370" s="15" t="s">
        <v>217</v>
      </c>
      <c r="B370" s="35" t="s">
        <v>218</v>
      </c>
      <c r="C370" s="20" t="s">
        <v>21</v>
      </c>
      <c r="D370" s="20">
        <v>0.5</v>
      </c>
      <c r="E370" s="20">
        <v>7.01</v>
      </c>
      <c r="F370" s="23">
        <f>D370*E370</f>
        <v>3.51</v>
      </c>
    </row>
    <row r="371" spans="1:6" ht="15.75" thickBot="1">
      <c r="A371" s="7"/>
      <c r="B371" s="8"/>
      <c r="C371" s="8"/>
      <c r="D371" s="8"/>
      <c r="E371" s="36" t="s">
        <v>165</v>
      </c>
      <c r="F371" s="37">
        <f>SUM(F369:F370)</f>
        <v>8.39</v>
      </c>
    </row>
    <row r="372" spans="1:6" ht="16.5" thickBot="1">
      <c r="A372" s="10"/>
      <c r="B372" s="11"/>
      <c r="C372" s="11"/>
      <c r="D372" s="11"/>
      <c r="E372" s="39" t="s">
        <v>170</v>
      </c>
      <c r="F372" s="40">
        <f>F367+F371</f>
        <v>69.69</v>
      </c>
    </row>
    <row r="373" spans="1:6" ht="15.75" thickBot="1"/>
    <row r="374" spans="1:6" ht="15.75" thickBot="1">
      <c r="A374" s="42" t="s">
        <v>283</v>
      </c>
      <c r="B374" s="898" t="s">
        <v>152</v>
      </c>
      <c r="C374" s="899"/>
      <c r="D374" s="899"/>
      <c r="E374" s="899"/>
      <c r="F374" s="900"/>
    </row>
    <row r="375" spans="1:6" ht="29.25" thickBot="1">
      <c r="A375" s="26" t="s">
        <v>6</v>
      </c>
      <c r="B375" s="27" t="s">
        <v>156</v>
      </c>
      <c r="C375" s="27" t="s">
        <v>157</v>
      </c>
      <c r="D375" s="27" t="s">
        <v>158</v>
      </c>
      <c r="E375" s="27" t="s">
        <v>159</v>
      </c>
      <c r="F375" s="28" t="s">
        <v>160</v>
      </c>
    </row>
    <row r="376" spans="1:6">
      <c r="A376" s="29"/>
      <c r="B376" s="30" t="s">
        <v>161</v>
      </c>
      <c r="C376" s="31"/>
      <c r="D376" s="31"/>
      <c r="E376" s="31"/>
      <c r="F376" s="32"/>
    </row>
    <row r="377" spans="1:6" ht="30">
      <c r="A377" s="12" t="s">
        <v>211</v>
      </c>
      <c r="B377" s="44" t="s">
        <v>152</v>
      </c>
      <c r="C377" s="4" t="s">
        <v>18</v>
      </c>
      <c r="D377" s="4">
        <v>1</v>
      </c>
      <c r="E377" s="34">
        <v>1700</v>
      </c>
      <c r="F377" s="23">
        <f>D377*E377</f>
        <v>1700</v>
      </c>
    </row>
    <row r="378" spans="1:6">
      <c r="A378" s="15"/>
      <c r="B378" s="35"/>
      <c r="C378" s="20"/>
      <c r="D378" s="20"/>
      <c r="E378" s="36" t="s">
        <v>165</v>
      </c>
      <c r="F378" s="37">
        <f>SUM(F377:F377)</f>
        <v>1700</v>
      </c>
    </row>
    <row r="379" spans="1:6">
      <c r="A379" s="7"/>
      <c r="B379" s="38" t="s">
        <v>166</v>
      </c>
      <c r="C379" s="8"/>
      <c r="D379" s="8"/>
      <c r="E379" s="8"/>
      <c r="F379" s="23"/>
    </row>
    <row r="380" spans="1:6">
      <c r="A380" s="15" t="s">
        <v>227</v>
      </c>
      <c r="B380" s="35" t="s">
        <v>228</v>
      </c>
      <c r="C380" s="20" t="s">
        <v>21</v>
      </c>
      <c r="D380" s="20">
        <v>3</v>
      </c>
      <c r="E380" s="20">
        <v>9.76</v>
      </c>
      <c r="F380" s="23">
        <f>D380*E380</f>
        <v>29.28</v>
      </c>
    </row>
    <row r="381" spans="1:6">
      <c r="A381" s="15" t="s">
        <v>229</v>
      </c>
      <c r="B381" s="35" t="s">
        <v>230</v>
      </c>
      <c r="C381" s="20" t="s">
        <v>21</v>
      </c>
      <c r="D381" s="20">
        <v>3</v>
      </c>
      <c r="E381" s="20">
        <v>7.67</v>
      </c>
      <c r="F381" s="23">
        <f>D381*E381</f>
        <v>23.01</v>
      </c>
    </row>
    <row r="382" spans="1:6" ht="15.75" thickBot="1">
      <c r="A382" s="7"/>
      <c r="B382" s="8"/>
      <c r="C382" s="8"/>
      <c r="D382" s="8"/>
      <c r="E382" s="36" t="s">
        <v>165</v>
      </c>
      <c r="F382" s="37">
        <f>SUM(F380:F381)</f>
        <v>52.29</v>
      </c>
    </row>
    <row r="383" spans="1:6" ht="16.5" thickBot="1">
      <c r="A383" s="10"/>
      <c r="B383" s="11"/>
      <c r="C383" s="11"/>
      <c r="D383" s="11"/>
      <c r="E383" s="39" t="s">
        <v>170</v>
      </c>
      <c r="F383" s="40">
        <f>F378+F382</f>
        <v>1752.29</v>
      </c>
    </row>
  </sheetData>
  <mergeCells count="80">
    <mergeCell ref="B363:F363"/>
    <mergeCell ref="B374:F374"/>
    <mergeCell ref="B310:F310"/>
    <mergeCell ref="B320:F320"/>
    <mergeCell ref="B330:F330"/>
    <mergeCell ref="B341:F341"/>
    <mergeCell ref="B352:F352"/>
    <mergeCell ref="B181:F181"/>
    <mergeCell ref="L181:N181"/>
    <mergeCell ref="B300:F300"/>
    <mergeCell ref="L183:N183"/>
    <mergeCell ref="B192:F192"/>
    <mergeCell ref="B203:F203"/>
    <mergeCell ref="B214:F214"/>
    <mergeCell ref="B225:F225"/>
    <mergeCell ref="B239:F239"/>
    <mergeCell ref="B250:F250"/>
    <mergeCell ref="B260:F260"/>
    <mergeCell ref="B270:F270"/>
    <mergeCell ref="B280:F280"/>
    <mergeCell ref="B290:F290"/>
    <mergeCell ref="L182:O182"/>
    <mergeCell ref="H176:O176"/>
    <mergeCell ref="K177:L177"/>
    <mergeCell ref="H178:N178"/>
    <mergeCell ref="L180:N180"/>
    <mergeCell ref="B170:F170"/>
    <mergeCell ref="H170:O170"/>
    <mergeCell ref="K171:L171"/>
    <mergeCell ref="K172:L172"/>
    <mergeCell ref="K173:L173"/>
    <mergeCell ref="H174:N174"/>
    <mergeCell ref="H175:O175"/>
    <mergeCell ref="M157:N157"/>
    <mergeCell ref="J158:P158"/>
    <mergeCell ref="B159:F159"/>
    <mergeCell ref="J159:Q159"/>
    <mergeCell ref="J160:Q160"/>
    <mergeCell ref="N167:P167"/>
    <mergeCell ref="M156:N156"/>
    <mergeCell ref="J143:Q143"/>
    <mergeCell ref="J145:Q145"/>
    <mergeCell ref="M146:N146"/>
    <mergeCell ref="J147:P147"/>
    <mergeCell ref="N150:P150"/>
    <mergeCell ref="N151:Q151"/>
    <mergeCell ref="N152:P152"/>
    <mergeCell ref="J154:Q154"/>
    <mergeCell ref="M155:N155"/>
    <mergeCell ref="M161:N161"/>
    <mergeCell ref="J162:P162"/>
    <mergeCell ref="N164:P164"/>
    <mergeCell ref="N165:P165"/>
    <mergeCell ref="N166:Q166"/>
    <mergeCell ref="B148:F148"/>
    <mergeCell ref="N149:P149"/>
    <mergeCell ref="B137:F137"/>
    <mergeCell ref="J138:Q138"/>
    <mergeCell ref="M139:N139"/>
    <mergeCell ref="M140:N140"/>
    <mergeCell ref="M141:N141"/>
    <mergeCell ref="J142:P142"/>
    <mergeCell ref="B127:F127"/>
    <mergeCell ref="H22:H23"/>
    <mergeCell ref="I22:I23"/>
    <mergeCell ref="J22:L22"/>
    <mergeCell ref="B33:F33"/>
    <mergeCell ref="B46:F46"/>
    <mergeCell ref="B56:F56"/>
    <mergeCell ref="G22:G23"/>
    <mergeCell ref="B68:F68"/>
    <mergeCell ref="B81:F81"/>
    <mergeCell ref="B94:F94"/>
    <mergeCell ref="B104:F104"/>
    <mergeCell ref="B117:F117"/>
    <mergeCell ref="A1:F2"/>
    <mergeCell ref="A4:D4"/>
    <mergeCell ref="B6:E6"/>
    <mergeCell ref="B7:F7"/>
    <mergeCell ref="B20:F20"/>
  </mergeCells>
  <pageMargins left="0.59055118110236227" right="0.11811023622047245" top="0.51181102362204722" bottom="0.98425196850393704" header="0.31496062992125984" footer="0.31496062992125984"/>
  <pageSetup paperSize="9" scale="87" orientation="portrait" r:id="rId1"/>
  <headerFooter>
    <oddFooter>&amp;C&amp;"-,Negrito"&amp;9JAQUELINE REOLON&amp;"-,Regular"
ENGENHEIRA CIVIL
CREA 1212002890&amp;R&amp;P de &amp;N</oddFooter>
  </headerFooter>
  <rowBreaks count="9" manualBreakCount="9">
    <brk id="45" max="5" man="1"/>
    <brk id="80" max="5" man="1"/>
    <brk id="116" max="5" man="1"/>
    <brk id="158" max="5" man="1"/>
    <brk id="202" max="5" man="1"/>
    <brk id="238" max="5" man="1"/>
    <brk id="279" max="5" man="1"/>
    <brk id="319" max="5" man="1"/>
    <brk id="340"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7"/>
  <sheetViews>
    <sheetView view="pageBreakPreview" zoomScale="115" zoomScaleNormal="70" zoomScaleSheetLayoutView="115" zoomScalePageLayoutView="80" workbookViewId="0">
      <selection activeCell="C13" sqref="C13"/>
    </sheetView>
  </sheetViews>
  <sheetFormatPr defaultRowHeight="15"/>
  <cols>
    <col min="1" max="1" width="9.28515625" customWidth="1"/>
    <col min="2" max="2" width="53.5703125" customWidth="1"/>
    <col min="3" max="3" width="30.140625" customWidth="1"/>
    <col min="4" max="4" width="20.7109375" style="622" customWidth="1"/>
    <col min="5" max="5" width="17.5703125" customWidth="1"/>
    <col min="6" max="6" width="20.85546875" customWidth="1"/>
    <col min="7" max="7" width="11.140625" customWidth="1"/>
    <col min="8" max="8" width="11.5703125" customWidth="1"/>
    <col min="9" max="9" width="14.28515625" customWidth="1"/>
    <col min="10" max="10" width="17.140625" customWidth="1"/>
  </cols>
  <sheetData>
    <row r="1" spans="1:10" ht="15" customHeight="1">
      <c r="A1" s="928" t="s">
        <v>1217</v>
      </c>
      <c r="B1" s="929"/>
      <c r="C1" s="929"/>
      <c r="D1" s="929"/>
      <c r="E1" s="929"/>
      <c r="F1" s="929"/>
      <c r="G1" s="929"/>
      <c r="H1" s="929"/>
      <c r="I1" s="929"/>
      <c r="J1" s="930"/>
    </row>
    <row r="2" spans="1:10" ht="25.5">
      <c r="A2" s="391" t="s">
        <v>1218</v>
      </c>
      <c r="B2" s="391" t="s">
        <v>133</v>
      </c>
      <c r="C2" s="393" t="s">
        <v>1216</v>
      </c>
      <c r="D2" s="391" t="s">
        <v>1215</v>
      </c>
      <c r="E2" s="391" t="s">
        <v>1214</v>
      </c>
      <c r="F2" s="391" t="s">
        <v>1213</v>
      </c>
      <c r="G2" s="392" t="s">
        <v>1212</v>
      </c>
      <c r="H2" s="391" t="s">
        <v>1211</v>
      </c>
      <c r="I2" s="633" t="s">
        <v>1210</v>
      </c>
      <c r="J2" s="633" t="s">
        <v>1209</v>
      </c>
    </row>
    <row r="3" spans="1:10" ht="18" customHeight="1">
      <c r="A3" s="920">
        <v>1</v>
      </c>
      <c r="B3" s="919" t="s">
        <v>1227</v>
      </c>
      <c r="C3" s="390" t="s">
        <v>1219</v>
      </c>
      <c r="D3" s="389" t="s">
        <v>1220</v>
      </c>
      <c r="E3" s="388" t="s">
        <v>1221</v>
      </c>
      <c r="F3" s="388" t="s">
        <v>1226</v>
      </c>
      <c r="G3" s="386">
        <v>43952</v>
      </c>
      <c r="H3" s="385" t="s">
        <v>1208</v>
      </c>
      <c r="I3" s="384">
        <v>2970</v>
      </c>
      <c r="J3" s="931">
        <f>AVERAGE(I3:I5)</f>
        <v>2536.75</v>
      </c>
    </row>
    <row r="4" spans="1:10" ht="14.25" customHeight="1">
      <c r="A4" s="921"/>
      <c r="B4" s="919"/>
      <c r="C4" s="390" t="s">
        <v>1222</v>
      </c>
      <c r="D4" s="389" t="s">
        <v>1223</v>
      </c>
      <c r="E4" s="388" t="s">
        <v>1224</v>
      </c>
      <c r="F4" s="387" t="s">
        <v>1225</v>
      </c>
      <c r="G4" s="386">
        <v>43952</v>
      </c>
      <c r="H4" s="385" t="s">
        <v>1208</v>
      </c>
      <c r="I4" s="384">
        <v>2103.5</v>
      </c>
      <c r="J4" s="931"/>
    </row>
    <row r="5" spans="1:10" ht="18.75" customHeight="1">
      <c r="A5" s="922"/>
      <c r="B5" s="919"/>
      <c r="C5" s="390"/>
      <c r="D5" s="389"/>
      <c r="E5" s="388"/>
      <c r="F5" s="387"/>
      <c r="G5" s="386"/>
      <c r="H5" s="385"/>
      <c r="I5" s="384"/>
      <c r="J5" s="931"/>
    </row>
    <row r="6" spans="1:10">
      <c r="A6" s="607"/>
      <c r="B6" s="8"/>
      <c r="C6" s="8"/>
      <c r="D6" s="20"/>
      <c r="E6" s="8"/>
      <c r="F6" s="8"/>
      <c r="G6" s="8"/>
      <c r="H6" s="8"/>
      <c r="I6" s="8"/>
      <c r="J6" s="608"/>
    </row>
    <row r="7" spans="1:10" ht="13.5" customHeight="1">
      <c r="A7" s="920">
        <v>2</v>
      </c>
      <c r="B7" s="932" t="s">
        <v>1228</v>
      </c>
      <c r="C7" s="390" t="s">
        <v>1219</v>
      </c>
      <c r="D7" s="389" t="s">
        <v>1220</v>
      </c>
      <c r="E7" s="388" t="s">
        <v>1221</v>
      </c>
      <c r="F7" s="388" t="s">
        <v>1226</v>
      </c>
      <c r="G7" s="386">
        <v>43952</v>
      </c>
      <c r="H7" s="385" t="s">
        <v>1208</v>
      </c>
      <c r="I7" s="384">
        <v>4197</v>
      </c>
      <c r="J7" s="931">
        <f>AVERAGE(I7:I9)</f>
        <v>3973.3</v>
      </c>
    </row>
    <row r="8" spans="1:10" ht="13.5" customHeight="1">
      <c r="A8" s="921"/>
      <c r="B8" s="932"/>
      <c r="C8" s="390" t="s">
        <v>1222</v>
      </c>
      <c r="D8" s="389" t="s">
        <v>1223</v>
      </c>
      <c r="E8" s="388" t="s">
        <v>1224</v>
      </c>
      <c r="F8" s="387" t="s">
        <v>1225</v>
      </c>
      <c r="G8" s="386">
        <v>43952</v>
      </c>
      <c r="H8" s="385" t="s">
        <v>1208</v>
      </c>
      <c r="I8" s="384">
        <v>3749.6</v>
      </c>
      <c r="J8" s="931"/>
    </row>
    <row r="9" spans="1:10" ht="21.75" customHeight="1">
      <c r="A9" s="922"/>
      <c r="B9" s="932"/>
      <c r="C9" s="390"/>
      <c r="D9" s="389"/>
      <c r="E9" s="388"/>
      <c r="F9" s="387"/>
      <c r="G9" s="386"/>
      <c r="H9" s="385"/>
      <c r="I9" s="384"/>
      <c r="J9" s="931"/>
    </row>
    <row r="10" spans="1:10">
      <c r="A10" s="607"/>
      <c r="B10" s="8"/>
      <c r="C10" s="8"/>
      <c r="D10" s="20"/>
      <c r="E10" s="8"/>
      <c r="F10" s="8"/>
      <c r="G10" s="8"/>
      <c r="H10" s="8"/>
      <c r="I10" s="8"/>
      <c r="J10" s="608"/>
    </row>
    <row r="11" spans="1:10" ht="13.5" customHeight="1">
      <c r="A11" s="920">
        <v>3</v>
      </c>
      <c r="B11" s="919" t="s">
        <v>1233</v>
      </c>
      <c r="C11" s="390" t="s">
        <v>1234</v>
      </c>
      <c r="D11" s="389" t="s">
        <v>1235</v>
      </c>
      <c r="E11" s="388" t="s">
        <v>1236</v>
      </c>
      <c r="F11" s="388" t="s">
        <v>1237</v>
      </c>
      <c r="G11" s="386">
        <v>43952</v>
      </c>
      <c r="H11" s="385" t="s">
        <v>1208</v>
      </c>
      <c r="I11" s="384">
        <v>128.99</v>
      </c>
      <c r="J11" s="931">
        <f>AVERAGE(I11:I13)</f>
        <v>128.99</v>
      </c>
    </row>
    <row r="12" spans="1:10" ht="13.5" customHeight="1">
      <c r="A12" s="921"/>
      <c r="B12" s="919"/>
      <c r="C12" s="390"/>
      <c r="D12" s="389"/>
      <c r="E12" s="388"/>
      <c r="F12" s="387"/>
      <c r="G12" s="386"/>
      <c r="H12" s="385"/>
      <c r="I12" s="384"/>
      <c r="J12" s="931"/>
    </row>
    <row r="13" spans="1:10" ht="13.5" customHeight="1">
      <c r="A13" s="922"/>
      <c r="B13" s="919"/>
      <c r="C13" s="390"/>
      <c r="D13" s="389"/>
      <c r="E13" s="388"/>
      <c r="F13" s="387"/>
      <c r="G13" s="386"/>
      <c r="H13" s="385"/>
      <c r="I13" s="384"/>
      <c r="J13" s="931"/>
    </row>
    <row r="14" spans="1:10">
      <c r="A14" s="607"/>
      <c r="B14" s="8"/>
      <c r="C14" s="8"/>
      <c r="D14" s="20"/>
      <c r="E14" s="8"/>
      <c r="F14" s="8"/>
      <c r="G14" s="8"/>
      <c r="H14" s="8"/>
      <c r="I14" s="8"/>
      <c r="J14" s="608"/>
    </row>
    <row r="15" spans="1:10">
      <c r="A15" s="920">
        <v>4</v>
      </c>
      <c r="B15" s="919" t="s">
        <v>1244</v>
      </c>
      <c r="C15" s="390" t="s">
        <v>1245</v>
      </c>
      <c r="D15" s="389"/>
      <c r="E15" s="388" t="s">
        <v>1246</v>
      </c>
      <c r="F15" s="388" t="s">
        <v>1247</v>
      </c>
      <c r="G15" s="386">
        <v>43661</v>
      </c>
      <c r="H15" s="385" t="s">
        <v>1208</v>
      </c>
      <c r="I15" s="384">
        <v>248</v>
      </c>
      <c r="J15" s="931">
        <f>AVERAGE(I15:I17)</f>
        <v>214.45</v>
      </c>
    </row>
    <row r="16" spans="1:10">
      <c r="A16" s="921"/>
      <c r="B16" s="919"/>
      <c r="C16" s="390" t="s">
        <v>1248</v>
      </c>
      <c r="D16" s="389" t="s">
        <v>1249</v>
      </c>
      <c r="E16" s="388" t="s">
        <v>1250</v>
      </c>
      <c r="F16" s="387"/>
      <c r="G16" s="386">
        <v>43661</v>
      </c>
      <c r="H16" s="385" t="s">
        <v>1208</v>
      </c>
      <c r="I16" s="384">
        <v>200</v>
      </c>
      <c r="J16" s="931"/>
    </row>
    <row r="17" spans="1:10">
      <c r="A17" s="922"/>
      <c r="B17" s="919"/>
      <c r="C17" s="390" t="s">
        <v>1251</v>
      </c>
      <c r="D17" s="389" t="s">
        <v>1252</v>
      </c>
      <c r="E17" s="388" t="s">
        <v>1253</v>
      </c>
      <c r="F17" s="387"/>
      <c r="G17" s="386">
        <v>43661</v>
      </c>
      <c r="H17" s="385" t="s">
        <v>1208</v>
      </c>
      <c r="I17" s="384">
        <v>195.35</v>
      </c>
      <c r="J17" s="931"/>
    </row>
    <row r="18" spans="1:10">
      <c r="A18" s="607"/>
      <c r="B18" s="8"/>
      <c r="C18" s="8"/>
      <c r="D18" s="20"/>
      <c r="E18" s="8"/>
      <c r="F18" s="8"/>
      <c r="G18" s="8"/>
      <c r="H18" s="8"/>
      <c r="I18" s="8"/>
      <c r="J18" s="608"/>
    </row>
    <row r="19" spans="1:10">
      <c r="A19" s="914">
        <v>5</v>
      </c>
      <c r="B19" s="919" t="s">
        <v>1291</v>
      </c>
      <c r="C19" s="406" t="s">
        <v>1351</v>
      </c>
      <c r="D19" s="407" t="s">
        <v>1352</v>
      </c>
      <c r="E19" s="408" t="s">
        <v>1353</v>
      </c>
      <c r="F19" s="408" t="s">
        <v>1354</v>
      </c>
      <c r="G19" s="409">
        <v>43934</v>
      </c>
      <c r="H19" s="410" t="s">
        <v>1208</v>
      </c>
      <c r="I19" s="411">
        <v>3005</v>
      </c>
      <c r="J19" s="933">
        <f>AVERAGE(I19:I21)</f>
        <v>2776.67</v>
      </c>
    </row>
    <row r="20" spans="1:10">
      <c r="A20" s="914"/>
      <c r="B20" s="919"/>
      <c r="C20" s="406" t="s">
        <v>1355</v>
      </c>
      <c r="D20" s="407" t="s">
        <v>1356</v>
      </c>
      <c r="E20" s="408" t="s">
        <v>1357</v>
      </c>
      <c r="F20" s="412" t="s">
        <v>1358</v>
      </c>
      <c r="G20" s="409">
        <v>43934</v>
      </c>
      <c r="H20" s="410" t="s">
        <v>1359</v>
      </c>
      <c r="I20" s="411">
        <v>2320</v>
      </c>
      <c r="J20" s="934"/>
    </row>
    <row r="21" spans="1:10">
      <c r="A21" s="914"/>
      <c r="B21" s="919"/>
      <c r="C21" s="406" t="s">
        <v>1360</v>
      </c>
      <c r="D21" s="407" t="s">
        <v>1361</v>
      </c>
      <c r="E21" s="408" t="s">
        <v>1362</v>
      </c>
      <c r="F21" s="412" t="s">
        <v>1354</v>
      </c>
      <c r="G21" s="409">
        <v>43934</v>
      </c>
      <c r="H21" s="410" t="s">
        <v>1359</v>
      </c>
      <c r="I21" s="411">
        <v>3005</v>
      </c>
      <c r="J21" s="935"/>
    </row>
    <row r="22" spans="1:10">
      <c r="A22" s="936"/>
      <c r="B22" s="936"/>
      <c r="C22" s="936"/>
      <c r="D22" s="936"/>
      <c r="E22" s="936"/>
      <c r="F22" s="936"/>
      <c r="G22" s="936"/>
      <c r="H22" s="936"/>
      <c r="I22" s="936"/>
      <c r="J22" s="936"/>
    </row>
    <row r="23" spans="1:10">
      <c r="A23" s="914">
        <v>6</v>
      </c>
      <c r="B23" s="919" t="s">
        <v>1292</v>
      </c>
      <c r="C23" s="406" t="s">
        <v>1351</v>
      </c>
      <c r="D23" s="407" t="s">
        <v>1352</v>
      </c>
      <c r="E23" s="408" t="s">
        <v>1353</v>
      </c>
      <c r="F23" s="408" t="s">
        <v>1354</v>
      </c>
      <c r="G23" s="409">
        <v>43934</v>
      </c>
      <c r="H23" s="410" t="s">
        <v>1359</v>
      </c>
      <c r="I23" s="411">
        <v>2549</v>
      </c>
      <c r="J23" s="926">
        <f>AVERAGE(I23:I25)</f>
        <v>2456</v>
      </c>
    </row>
    <row r="24" spans="1:10">
      <c r="A24" s="914"/>
      <c r="B24" s="919"/>
      <c r="C24" s="406" t="s">
        <v>1355</v>
      </c>
      <c r="D24" s="407" t="s">
        <v>1356</v>
      </c>
      <c r="E24" s="408" t="s">
        <v>1357</v>
      </c>
      <c r="F24" s="412" t="s">
        <v>1358</v>
      </c>
      <c r="G24" s="409">
        <v>43934</v>
      </c>
      <c r="H24" s="410" t="s">
        <v>1359</v>
      </c>
      <c r="I24" s="411">
        <v>2270</v>
      </c>
      <c r="J24" s="926"/>
    </row>
    <row r="25" spans="1:10">
      <c r="A25" s="914"/>
      <c r="B25" s="919"/>
      <c r="C25" s="406" t="s">
        <v>1360</v>
      </c>
      <c r="D25" s="407" t="s">
        <v>1361</v>
      </c>
      <c r="E25" s="408" t="s">
        <v>1362</v>
      </c>
      <c r="F25" s="412" t="s">
        <v>1354</v>
      </c>
      <c r="G25" s="409">
        <v>43934</v>
      </c>
      <c r="H25" s="410" t="s">
        <v>1359</v>
      </c>
      <c r="I25" s="411">
        <v>2549</v>
      </c>
      <c r="J25" s="926"/>
    </row>
    <row r="26" spans="1:10">
      <c r="A26" s="607"/>
      <c r="B26" s="8"/>
      <c r="C26" s="8"/>
      <c r="D26" s="20"/>
      <c r="E26" s="8"/>
      <c r="F26" s="8"/>
      <c r="G26" s="8"/>
      <c r="H26" s="8"/>
      <c r="I26" s="8"/>
      <c r="J26" s="608"/>
    </row>
    <row r="27" spans="1:10">
      <c r="A27" s="914">
        <v>7</v>
      </c>
      <c r="B27" s="919" t="s">
        <v>1293</v>
      </c>
      <c r="C27" s="406" t="s">
        <v>1351</v>
      </c>
      <c r="D27" s="407" t="s">
        <v>1352</v>
      </c>
      <c r="E27" s="408" t="s">
        <v>1353</v>
      </c>
      <c r="F27" s="408" t="s">
        <v>1354</v>
      </c>
      <c r="G27" s="409">
        <v>43934</v>
      </c>
      <c r="H27" s="410" t="s">
        <v>1359</v>
      </c>
      <c r="I27" s="411">
        <v>85</v>
      </c>
      <c r="J27" s="926">
        <f>AVERAGE(I27:I29)</f>
        <v>94.08</v>
      </c>
    </row>
    <row r="28" spans="1:10">
      <c r="A28" s="914"/>
      <c r="B28" s="919"/>
      <c r="C28" s="406" t="s">
        <v>1355</v>
      </c>
      <c r="D28" s="407" t="s">
        <v>1356</v>
      </c>
      <c r="E28" s="408" t="s">
        <v>1357</v>
      </c>
      <c r="F28" s="412" t="s">
        <v>1358</v>
      </c>
      <c r="G28" s="409">
        <v>43934</v>
      </c>
      <c r="H28" s="410" t="s">
        <v>1359</v>
      </c>
      <c r="I28" s="411">
        <v>112.23</v>
      </c>
      <c r="J28" s="926"/>
    </row>
    <row r="29" spans="1:10">
      <c r="A29" s="914"/>
      <c r="B29" s="919"/>
      <c r="C29" s="406" t="s">
        <v>1360</v>
      </c>
      <c r="D29" s="407" t="s">
        <v>1361</v>
      </c>
      <c r="E29" s="408" t="s">
        <v>1362</v>
      </c>
      <c r="F29" s="412" t="s">
        <v>1354</v>
      </c>
      <c r="G29" s="409">
        <v>43934</v>
      </c>
      <c r="H29" s="410" t="s">
        <v>1359</v>
      </c>
      <c r="I29" s="411">
        <v>85</v>
      </c>
      <c r="J29" s="926"/>
    </row>
    <row r="30" spans="1:10">
      <c r="A30" s="607"/>
      <c r="B30" s="8"/>
      <c r="C30" s="8"/>
      <c r="D30" s="20"/>
      <c r="E30" s="8"/>
      <c r="F30" s="8"/>
      <c r="G30" s="8"/>
      <c r="H30" s="8"/>
      <c r="I30" s="8"/>
      <c r="J30" s="608"/>
    </row>
    <row r="31" spans="1:10">
      <c r="A31" s="914">
        <v>8</v>
      </c>
      <c r="B31" s="919" t="s">
        <v>1294</v>
      </c>
      <c r="C31" s="406" t="s">
        <v>1351</v>
      </c>
      <c r="D31" s="407" t="s">
        <v>1352</v>
      </c>
      <c r="E31" s="408" t="s">
        <v>1353</v>
      </c>
      <c r="F31" s="408" t="s">
        <v>1354</v>
      </c>
      <c r="G31" s="409">
        <v>43934</v>
      </c>
      <c r="H31" s="410" t="s">
        <v>1208</v>
      </c>
      <c r="I31" s="411">
        <v>11.58</v>
      </c>
      <c r="J31" s="926">
        <f>AVERAGE(I31:I33)</f>
        <v>19.39</v>
      </c>
    </row>
    <row r="32" spans="1:10">
      <c r="A32" s="914"/>
      <c r="B32" s="919"/>
      <c r="C32" s="406" t="s">
        <v>1355</v>
      </c>
      <c r="D32" s="407" t="s">
        <v>1356</v>
      </c>
      <c r="E32" s="408" t="s">
        <v>1357</v>
      </c>
      <c r="F32" s="412" t="s">
        <v>1358</v>
      </c>
      <c r="G32" s="409">
        <v>43934</v>
      </c>
      <c r="H32" s="410" t="s">
        <v>1359</v>
      </c>
      <c r="I32" s="411">
        <v>35</v>
      </c>
      <c r="J32" s="926"/>
    </row>
    <row r="33" spans="1:10">
      <c r="A33" s="914"/>
      <c r="B33" s="919"/>
      <c r="C33" s="406" t="s">
        <v>1360</v>
      </c>
      <c r="D33" s="407" t="s">
        <v>1361</v>
      </c>
      <c r="E33" s="408" t="s">
        <v>1362</v>
      </c>
      <c r="F33" s="412" t="s">
        <v>1354</v>
      </c>
      <c r="G33" s="409">
        <v>43934</v>
      </c>
      <c r="H33" s="410" t="s">
        <v>1359</v>
      </c>
      <c r="I33" s="411">
        <v>11.58</v>
      </c>
      <c r="J33" s="926"/>
    </row>
    <row r="34" spans="1:10">
      <c r="A34" s="607"/>
      <c r="B34" s="8"/>
      <c r="C34" s="8"/>
      <c r="D34" s="20"/>
      <c r="E34" s="8"/>
      <c r="F34" s="8"/>
      <c r="G34" s="8"/>
      <c r="H34" s="8"/>
      <c r="I34" s="8"/>
      <c r="J34" s="608"/>
    </row>
    <row r="35" spans="1:10">
      <c r="A35" s="914">
        <v>9</v>
      </c>
      <c r="B35" s="919" t="s">
        <v>1295</v>
      </c>
      <c r="C35" s="406" t="s">
        <v>1351</v>
      </c>
      <c r="D35" s="407" t="s">
        <v>1352</v>
      </c>
      <c r="E35" s="408" t="s">
        <v>1353</v>
      </c>
      <c r="F35" s="408" t="s">
        <v>1354</v>
      </c>
      <c r="G35" s="409">
        <v>43934</v>
      </c>
      <c r="H35" s="410" t="s">
        <v>1208</v>
      </c>
      <c r="I35" s="411">
        <v>48.66</v>
      </c>
      <c r="J35" s="926">
        <f>AVERAGE(I35:I37)</f>
        <v>55.81</v>
      </c>
    </row>
    <row r="36" spans="1:10">
      <c r="A36" s="914"/>
      <c r="B36" s="919"/>
      <c r="C36" s="406" t="s">
        <v>1355</v>
      </c>
      <c r="D36" s="407" t="s">
        <v>1356</v>
      </c>
      <c r="E36" s="408" t="s">
        <v>1357</v>
      </c>
      <c r="F36" s="412" t="s">
        <v>1358</v>
      </c>
      <c r="G36" s="409">
        <v>43934</v>
      </c>
      <c r="H36" s="410" t="s">
        <v>1359</v>
      </c>
      <c r="I36" s="411">
        <v>70.11</v>
      </c>
      <c r="J36" s="926"/>
    </row>
    <row r="37" spans="1:10">
      <c r="A37" s="914"/>
      <c r="B37" s="919"/>
      <c r="C37" s="406" t="s">
        <v>1360</v>
      </c>
      <c r="D37" s="407" t="s">
        <v>1361</v>
      </c>
      <c r="E37" s="408" t="s">
        <v>1362</v>
      </c>
      <c r="F37" s="412" t="s">
        <v>1354</v>
      </c>
      <c r="G37" s="409">
        <v>43934</v>
      </c>
      <c r="H37" s="410" t="s">
        <v>1359</v>
      </c>
      <c r="I37" s="411">
        <v>48.66</v>
      </c>
      <c r="J37" s="926"/>
    </row>
    <row r="38" spans="1:10">
      <c r="A38" s="607"/>
      <c r="B38" s="8"/>
      <c r="C38" s="8"/>
      <c r="D38" s="20"/>
      <c r="E38" s="8"/>
      <c r="F38" s="8"/>
      <c r="G38" s="8"/>
      <c r="H38" s="8"/>
      <c r="I38" s="8"/>
      <c r="J38" s="608"/>
    </row>
    <row r="39" spans="1:10">
      <c r="A39" s="914">
        <v>10</v>
      </c>
      <c r="B39" s="919" t="s">
        <v>1296</v>
      </c>
      <c r="C39" s="406" t="s">
        <v>1351</v>
      </c>
      <c r="D39" s="407" t="s">
        <v>1352</v>
      </c>
      <c r="E39" s="408" t="s">
        <v>1353</v>
      </c>
      <c r="F39" s="408" t="s">
        <v>1354</v>
      </c>
      <c r="G39" s="409">
        <v>43934</v>
      </c>
      <c r="H39" s="410" t="s">
        <v>1208</v>
      </c>
      <c r="I39" s="411">
        <v>13.75</v>
      </c>
      <c r="J39" s="926">
        <f>AVERAGE(I39:I41)</f>
        <v>12.67</v>
      </c>
    </row>
    <row r="40" spans="1:10">
      <c r="A40" s="914"/>
      <c r="B40" s="919"/>
      <c r="C40" s="406" t="s">
        <v>1355</v>
      </c>
      <c r="D40" s="407" t="s">
        <v>1356</v>
      </c>
      <c r="E40" s="408" t="s">
        <v>1357</v>
      </c>
      <c r="F40" s="412" t="s">
        <v>1358</v>
      </c>
      <c r="G40" s="409">
        <v>43934</v>
      </c>
      <c r="H40" s="410" t="s">
        <v>1359</v>
      </c>
      <c r="I40" s="411">
        <v>10.5</v>
      </c>
      <c r="J40" s="926"/>
    </row>
    <row r="41" spans="1:10">
      <c r="A41" s="914"/>
      <c r="B41" s="919"/>
      <c r="C41" s="406" t="s">
        <v>1360</v>
      </c>
      <c r="D41" s="407" t="s">
        <v>1361</v>
      </c>
      <c r="E41" s="408" t="s">
        <v>1362</v>
      </c>
      <c r="F41" s="412" t="s">
        <v>1354</v>
      </c>
      <c r="G41" s="409">
        <v>43934</v>
      </c>
      <c r="H41" s="410" t="s">
        <v>1359</v>
      </c>
      <c r="I41" s="411">
        <v>13.75</v>
      </c>
      <c r="J41" s="926"/>
    </row>
    <row r="42" spans="1:10">
      <c r="A42" s="607"/>
      <c r="B42" s="8"/>
      <c r="C42" s="8"/>
      <c r="D42" s="20"/>
      <c r="E42" s="8"/>
      <c r="F42" s="8"/>
      <c r="G42" s="8"/>
      <c r="H42" s="8"/>
      <c r="I42" s="8"/>
      <c r="J42" s="608"/>
    </row>
    <row r="43" spans="1:10">
      <c r="A43" s="914">
        <v>11</v>
      </c>
      <c r="B43" s="919" t="s">
        <v>1297</v>
      </c>
      <c r="C43" s="406" t="s">
        <v>1351</v>
      </c>
      <c r="D43" s="407" t="s">
        <v>1352</v>
      </c>
      <c r="E43" s="408" t="s">
        <v>1353</v>
      </c>
      <c r="F43" s="408" t="s">
        <v>1354</v>
      </c>
      <c r="G43" s="409">
        <v>43934</v>
      </c>
      <c r="H43" s="410" t="s">
        <v>1208</v>
      </c>
      <c r="I43" s="411">
        <v>14.44</v>
      </c>
      <c r="J43" s="926">
        <f>AVERAGE(I43:I45)</f>
        <v>14.14</v>
      </c>
    </row>
    <row r="44" spans="1:10">
      <c r="A44" s="914"/>
      <c r="B44" s="919"/>
      <c r="C44" s="406" t="s">
        <v>1355</v>
      </c>
      <c r="D44" s="407" t="s">
        <v>1356</v>
      </c>
      <c r="E44" s="408" t="s">
        <v>1357</v>
      </c>
      <c r="F44" s="412" t="s">
        <v>1358</v>
      </c>
      <c r="G44" s="409">
        <v>43934</v>
      </c>
      <c r="H44" s="410" t="s">
        <v>1359</v>
      </c>
      <c r="I44" s="411">
        <v>13.55</v>
      </c>
      <c r="J44" s="926"/>
    </row>
    <row r="45" spans="1:10" ht="15.75" customHeight="1">
      <c r="A45" s="914"/>
      <c r="B45" s="919"/>
      <c r="C45" s="406" t="s">
        <v>1360</v>
      </c>
      <c r="D45" s="407" t="s">
        <v>1361</v>
      </c>
      <c r="E45" s="408" t="s">
        <v>1362</v>
      </c>
      <c r="F45" s="412" t="s">
        <v>1354</v>
      </c>
      <c r="G45" s="409">
        <v>43934</v>
      </c>
      <c r="H45" s="410" t="s">
        <v>1359</v>
      </c>
      <c r="I45" s="411">
        <v>14.44</v>
      </c>
      <c r="J45" s="926"/>
    </row>
    <row r="46" spans="1:10">
      <c r="A46" s="607"/>
      <c r="B46" s="8"/>
      <c r="C46" s="8"/>
      <c r="D46" s="20"/>
      <c r="E46" s="8"/>
      <c r="F46" s="8"/>
      <c r="G46" s="8"/>
      <c r="H46" s="8"/>
      <c r="I46" s="8"/>
      <c r="J46" s="608"/>
    </row>
    <row r="47" spans="1:10">
      <c r="A47" s="914">
        <v>12</v>
      </c>
      <c r="B47" s="919" t="s">
        <v>1298</v>
      </c>
      <c r="C47" s="406" t="s">
        <v>1351</v>
      </c>
      <c r="D47" s="407" t="s">
        <v>1352</v>
      </c>
      <c r="E47" s="408" t="s">
        <v>1353</v>
      </c>
      <c r="F47" s="408" t="s">
        <v>1354</v>
      </c>
      <c r="G47" s="409">
        <v>43934</v>
      </c>
      <c r="H47" s="410" t="s">
        <v>1208</v>
      </c>
      <c r="I47" s="411">
        <v>17.82</v>
      </c>
      <c r="J47" s="926">
        <f>AVERAGE(I47:I49)</f>
        <v>18.77</v>
      </c>
    </row>
    <row r="48" spans="1:10">
      <c r="A48" s="914"/>
      <c r="B48" s="919"/>
      <c r="C48" s="406" t="s">
        <v>1355</v>
      </c>
      <c r="D48" s="407" t="s">
        <v>1356</v>
      </c>
      <c r="E48" s="408" t="s">
        <v>1357</v>
      </c>
      <c r="F48" s="412" t="s">
        <v>1358</v>
      </c>
      <c r="G48" s="409">
        <v>43934</v>
      </c>
      <c r="H48" s="410" t="s">
        <v>1359</v>
      </c>
      <c r="I48" s="411">
        <v>20.68</v>
      </c>
      <c r="J48" s="926"/>
    </row>
    <row r="49" spans="1:10">
      <c r="A49" s="914"/>
      <c r="B49" s="919"/>
      <c r="C49" s="406" t="s">
        <v>1360</v>
      </c>
      <c r="D49" s="407" t="s">
        <v>1361</v>
      </c>
      <c r="E49" s="408" t="s">
        <v>1362</v>
      </c>
      <c r="F49" s="412" t="s">
        <v>1354</v>
      </c>
      <c r="G49" s="409">
        <v>43934</v>
      </c>
      <c r="H49" s="410" t="s">
        <v>1359</v>
      </c>
      <c r="I49" s="413">
        <v>17.82</v>
      </c>
      <c r="J49" s="926"/>
    </row>
    <row r="50" spans="1:10">
      <c r="A50" s="607"/>
      <c r="B50" s="8"/>
      <c r="C50" s="8"/>
      <c r="D50" s="20"/>
      <c r="E50" s="8"/>
      <c r="F50" s="8"/>
      <c r="G50" s="8"/>
      <c r="H50" s="8"/>
      <c r="I50" s="8"/>
      <c r="J50" s="608"/>
    </row>
    <row r="51" spans="1:10">
      <c r="A51" s="914">
        <v>13</v>
      </c>
      <c r="B51" s="919" t="s">
        <v>1299</v>
      </c>
      <c r="C51" s="406" t="s">
        <v>1351</v>
      </c>
      <c r="D51" s="407" t="s">
        <v>1352</v>
      </c>
      <c r="E51" s="408" t="s">
        <v>1353</v>
      </c>
      <c r="F51" s="408" t="s">
        <v>1354</v>
      </c>
      <c r="G51" s="409">
        <v>43934</v>
      </c>
      <c r="H51" s="410" t="s">
        <v>1208</v>
      </c>
      <c r="I51" s="411">
        <v>23.48</v>
      </c>
      <c r="J51" s="926">
        <f>AVERAGE(I51:I53)</f>
        <v>17.559999999999999</v>
      </c>
    </row>
    <row r="52" spans="1:10">
      <c r="A52" s="914"/>
      <c r="B52" s="919"/>
      <c r="C52" s="406" t="s">
        <v>1355</v>
      </c>
      <c r="D52" s="407" t="s">
        <v>1356</v>
      </c>
      <c r="E52" s="408" t="s">
        <v>1357</v>
      </c>
      <c r="F52" s="412" t="s">
        <v>1358</v>
      </c>
      <c r="G52" s="409">
        <v>43934</v>
      </c>
      <c r="H52" s="410" t="s">
        <v>1359</v>
      </c>
      <c r="I52" s="411">
        <v>5.71</v>
      </c>
      <c r="J52" s="926"/>
    </row>
    <row r="53" spans="1:10">
      <c r="A53" s="914"/>
      <c r="B53" s="919"/>
      <c r="C53" s="406" t="s">
        <v>1360</v>
      </c>
      <c r="D53" s="407" t="s">
        <v>1361</v>
      </c>
      <c r="E53" s="408" t="s">
        <v>1362</v>
      </c>
      <c r="F53" s="412" t="s">
        <v>1354</v>
      </c>
      <c r="G53" s="409">
        <v>43934</v>
      </c>
      <c r="H53" s="410" t="s">
        <v>1359</v>
      </c>
      <c r="I53" s="413">
        <v>23.48</v>
      </c>
      <c r="J53" s="926"/>
    </row>
    <row r="54" spans="1:10">
      <c r="A54" s="635"/>
      <c r="B54" s="636"/>
      <c r="C54" s="637"/>
      <c r="D54" s="638"/>
      <c r="E54" s="637"/>
      <c r="F54" s="639"/>
      <c r="G54" s="640"/>
      <c r="H54" s="641"/>
      <c r="I54" s="414"/>
      <c r="J54" s="642"/>
    </row>
    <row r="55" spans="1:10">
      <c r="A55" s="914">
        <v>14</v>
      </c>
      <c r="B55" s="919" t="s">
        <v>1300</v>
      </c>
      <c r="C55" s="406" t="s">
        <v>1351</v>
      </c>
      <c r="D55" s="407" t="s">
        <v>1352</v>
      </c>
      <c r="E55" s="408" t="s">
        <v>1353</v>
      </c>
      <c r="F55" s="408" t="s">
        <v>1354</v>
      </c>
      <c r="G55" s="409">
        <v>43934</v>
      </c>
      <c r="H55" s="410" t="s">
        <v>1208</v>
      </c>
      <c r="I55" s="411">
        <v>77.12</v>
      </c>
      <c r="J55" s="926">
        <f>AVERAGE(I55:I57)</f>
        <v>110.58</v>
      </c>
    </row>
    <row r="56" spans="1:10">
      <c r="A56" s="914"/>
      <c r="B56" s="919"/>
      <c r="C56" s="406" t="s">
        <v>1355</v>
      </c>
      <c r="D56" s="407" t="s">
        <v>1356</v>
      </c>
      <c r="E56" s="408" t="s">
        <v>1357</v>
      </c>
      <c r="F56" s="412" t="s">
        <v>1358</v>
      </c>
      <c r="G56" s="409">
        <v>43934</v>
      </c>
      <c r="H56" s="410" t="s">
        <v>1359</v>
      </c>
      <c r="I56" s="411">
        <v>177.5</v>
      </c>
      <c r="J56" s="926"/>
    </row>
    <row r="57" spans="1:10">
      <c r="A57" s="914"/>
      <c r="B57" s="919"/>
      <c r="C57" s="406" t="s">
        <v>1360</v>
      </c>
      <c r="D57" s="407" t="s">
        <v>1361</v>
      </c>
      <c r="E57" s="408" t="s">
        <v>1362</v>
      </c>
      <c r="F57" s="412" t="s">
        <v>1354</v>
      </c>
      <c r="G57" s="409">
        <v>43934</v>
      </c>
      <c r="H57" s="410" t="s">
        <v>1359</v>
      </c>
      <c r="I57" s="413">
        <v>77.12</v>
      </c>
      <c r="J57" s="926"/>
    </row>
    <row r="58" spans="1:10">
      <c r="A58" s="607"/>
      <c r="B58" s="8"/>
      <c r="C58" s="8"/>
      <c r="D58" s="20"/>
      <c r="E58" s="8"/>
      <c r="F58" s="8"/>
      <c r="G58" s="8"/>
      <c r="H58" s="8"/>
      <c r="I58" s="8"/>
      <c r="J58" s="608"/>
    </row>
    <row r="59" spans="1:10">
      <c r="A59" s="914">
        <v>15</v>
      </c>
      <c r="B59" s="919" t="s">
        <v>1301</v>
      </c>
      <c r="C59" s="406" t="s">
        <v>1351</v>
      </c>
      <c r="D59" s="407" t="s">
        <v>1352</v>
      </c>
      <c r="E59" s="408" t="s">
        <v>1353</v>
      </c>
      <c r="F59" s="408" t="s">
        <v>1354</v>
      </c>
      <c r="G59" s="409">
        <v>43934</v>
      </c>
      <c r="H59" s="410" t="s">
        <v>1208</v>
      </c>
      <c r="I59" s="411">
        <v>6.39</v>
      </c>
      <c r="J59" s="926">
        <f>AVERAGE(I59:I61)</f>
        <v>6.39</v>
      </c>
    </row>
    <row r="60" spans="1:10">
      <c r="A60" s="914"/>
      <c r="B60" s="919"/>
      <c r="C60" s="406" t="s">
        <v>1355</v>
      </c>
      <c r="D60" s="407" t="s">
        <v>1356</v>
      </c>
      <c r="E60" s="408" t="s">
        <v>1357</v>
      </c>
      <c r="F60" s="412" t="s">
        <v>1358</v>
      </c>
      <c r="G60" s="409">
        <v>43934</v>
      </c>
      <c r="H60" s="410" t="s">
        <v>1359</v>
      </c>
      <c r="I60" s="411"/>
      <c r="J60" s="926"/>
    </row>
    <row r="61" spans="1:10">
      <c r="A61" s="914"/>
      <c r="B61" s="919"/>
      <c r="C61" s="406" t="s">
        <v>1360</v>
      </c>
      <c r="D61" s="407" t="s">
        <v>1361</v>
      </c>
      <c r="E61" s="408" t="s">
        <v>1362</v>
      </c>
      <c r="F61" s="412" t="s">
        <v>1354</v>
      </c>
      <c r="G61" s="409">
        <v>43934</v>
      </c>
      <c r="H61" s="410" t="s">
        <v>1359</v>
      </c>
      <c r="I61" s="411">
        <v>6.39</v>
      </c>
      <c r="J61" s="926"/>
    </row>
    <row r="62" spans="1:10">
      <c r="A62" s="607"/>
      <c r="B62" s="8"/>
      <c r="C62" s="643"/>
      <c r="D62" s="644"/>
      <c r="E62" s="645"/>
      <c r="F62" s="646"/>
      <c r="G62" s="647"/>
      <c r="H62" s="648"/>
      <c r="I62" s="415"/>
      <c r="J62" s="642"/>
    </row>
    <row r="63" spans="1:10">
      <c r="A63" s="914">
        <v>16</v>
      </c>
      <c r="B63" s="919" t="s">
        <v>1302</v>
      </c>
      <c r="C63" s="406" t="s">
        <v>1351</v>
      </c>
      <c r="D63" s="407" t="s">
        <v>1352</v>
      </c>
      <c r="E63" s="408" t="s">
        <v>1353</v>
      </c>
      <c r="F63" s="408" t="s">
        <v>1354</v>
      </c>
      <c r="G63" s="409">
        <v>43934</v>
      </c>
      <c r="H63" s="410" t="s">
        <v>1208</v>
      </c>
      <c r="I63" s="411">
        <v>6.39</v>
      </c>
      <c r="J63" s="926">
        <f>AVERAGE(I63:I65)</f>
        <v>4.3</v>
      </c>
    </row>
    <row r="64" spans="1:10">
      <c r="A64" s="914"/>
      <c r="B64" s="919"/>
      <c r="C64" s="406" t="s">
        <v>1355</v>
      </c>
      <c r="D64" s="407" t="s">
        <v>1356</v>
      </c>
      <c r="E64" s="408" t="s">
        <v>1357</v>
      </c>
      <c r="F64" s="412" t="s">
        <v>1358</v>
      </c>
      <c r="G64" s="409">
        <v>43934</v>
      </c>
      <c r="H64" s="410" t="s">
        <v>1359</v>
      </c>
      <c r="I64" s="411">
        <v>0.13</v>
      </c>
      <c r="J64" s="926"/>
    </row>
    <row r="65" spans="1:10">
      <c r="A65" s="914"/>
      <c r="B65" s="919"/>
      <c r="C65" s="406" t="s">
        <v>1360</v>
      </c>
      <c r="D65" s="407" t="s">
        <v>1361</v>
      </c>
      <c r="E65" s="408" t="s">
        <v>1362</v>
      </c>
      <c r="F65" s="412" t="s">
        <v>1354</v>
      </c>
      <c r="G65" s="409">
        <v>43934</v>
      </c>
      <c r="H65" s="410" t="s">
        <v>1359</v>
      </c>
      <c r="I65" s="411">
        <v>6.39</v>
      </c>
      <c r="J65" s="926"/>
    </row>
    <row r="66" spans="1:10">
      <c r="A66" s="607"/>
      <c r="B66" s="8"/>
      <c r="C66" s="643"/>
      <c r="D66" s="644"/>
      <c r="E66" s="645"/>
      <c r="F66" s="646"/>
      <c r="G66" s="647"/>
      <c r="H66" s="648"/>
      <c r="I66" s="415"/>
      <c r="J66" s="642"/>
    </row>
    <row r="67" spans="1:10">
      <c r="A67" s="914">
        <v>17</v>
      </c>
      <c r="B67" s="919" t="s">
        <v>1303</v>
      </c>
      <c r="C67" s="406" t="s">
        <v>1351</v>
      </c>
      <c r="D67" s="407" t="s">
        <v>1352</v>
      </c>
      <c r="E67" s="408" t="s">
        <v>1353</v>
      </c>
      <c r="F67" s="408" t="s">
        <v>1354</v>
      </c>
      <c r="G67" s="409">
        <v>43934</v>
      </c>
      <c r="H67" s="410" t="s">
        <v>1208</v>
      </c>
      <c r="I67" s="411">
        <v>9.85</v>
      </c>
      <c r="J67" s="926">
        <f>AVERAGE(I67:I69)</f>
        <v>9.83</v>
      </c>
    </row>
    <row r="68" spans="1:10">
      <c r="A68" s="914"/>
      <c r="B68" s="919"/>
      <c r="C68" s="406" t="s">
        <v>1355</v>
      </c>
      <c r="D68" s="407" t="s">
        <v>1356</v>
      </c>
      <c r="E68" s="408" t="s">
        <v>1357</v>
      </c>
      <c r="F68" s="412" t="s">
        <v>1358</v>
      </c>
      <c r="G68" s="409">
        <v>43934</v>
      </c>
      <c r="H68" s="410" t="s">
        <v>1359</v>
      </c>
      <c r="I68" s="411">
        <v>9.8000000000000007</v>
      </c>
      <c r="J68" s="926"/>
    </row>
    <row r="69" spans="1:10">
      <c r="A69" s="914"/>
      <c r="B69" s="919"/>
      <c r="C69" s="406" t="s">
        <v>1360</v>
      </c>
      <c r="D69" s="407" t="s">
        <v>1361</v>
      </c>
      <c r="E69" s="408" t="s">
        <v>1362</v>
      </c>
      <c r="F69" s="412" t="s">
        <v>1354</v>
      </c>
      <c r="G69" s="409">
        <v>43934</v>
      </c>
      <c r="H69" s="410" t="s">
        <v>1359</v>
      </c>
      <c r="I69" s="411">
        <v>9.85</v>
      </c>
      <c r="J69" s="926"/>
    </row>
    <row r="70" spans="1:10">
      <c r="A70" s="607"/>
      <c r="B70" s="8"/>
      <c r="C70" s="643"/>
      <c r="D70" s="644"/>
      <c r="E70" s="645"/>
      <c r="F70" s="646"/>
      <c r="G70" s="647"/>
      <c r="H70" s="648"/>
      <c r="I70" s="415"/>
      <c r="J70" s="642"/>
    </row>
    <row r="71" spans="1:10">
      <c r="A71" s="914">
        <v>18</v>
      </c>
      <c r="B71" s="919" t="s">
        <v>1304</v>
      </c>
      <c r="C71" s="406" t="s">
        <v>1351</v>
      </c>
      <c r="D71" s="407" t="s">
        <v>1352</v>
      </c>
      <c r="E71" s="408" t="s">
        <v>1353</v>
      </c>
      <c r="F71" s="408" t="s">
        <v>1354</v>
      </c>
      <c r="G71" s="409">
        <v>43934</v>
      </c>
      <c r="H71" s="410" t="s">
        <v>1314</v>
      </c>
      <c r="I71" s="411">
        <v>28.83</v>
      </c>
      <c r="J71" s="926">
        <f>AVERAGE(I71:I73)</f>
        <v>27.42</v>
      </c>
    </row>
    <row r="72" spans="1:10">
      <c r="A72" s="914"/>
      <c r="B72" s="919"/>
      <c r="C72" s="406" t="s">
        <v>1355</v>
      </c>
      <c r="D72" s="407" t="s">
        <v>1356</v>
      </c>
      <c r="E72" s="408" t="s">
        <v>1357</v>
      </c>
      <c r="F72" s="412" t="s">
        <v>1358</v>
      </c>
      <c r="G72" s="409">
        <v>43934</v>
      </c>
      <c r="H72" s="410" t="s">
        <v>1314</v>
      </c>
      <c r="I72" s="411">
        <v>24.6</v>
      </c>
      <c r="J72" s="926"/>
    </row>
    <row r="73" spans="1:10">
      <c r="A73" s="914"/>
      <c r="B73" s="919"/>
      <c r="C73" s="406" t="s">
        <v>1360</v>
      </c>
      <c r="D73" s="407" t="s">
        <v>1361</v>
      </c>
      <c r="E73" s="408" t="s">
        <v>1362</v>
      </c>
      <c r="F73" s="412" t="s">
        <v>1354</v>
      </c>
      <c r="G73" s="409">
        <v>43934</v>
      </c>
      <c r="H73" s="410" t="s">
        <v>1314</v>
      </c>
      <c r="I73" s="411">
        <v>28.83</v>
      </c>
      <c r="J73" s="926"/>
    </row>
    <row r="74" spans="1:10">
      <c r="A74" s="607"/>
      <c r="B74" s="8"/>
      <c r="C74" s="643"/>
      <c r="D74" s="644"/>
      <c r="E74" s="645"/>
      <c r="F74" s="646"/>
      <c r="G74" s="647"/>
      <c r="H74" s="648"/>
      <c r="I74" s="415"/>
      <c r="J74" s="642"/>
    </row>
    <row r="75" spans="1:10">
      <c r="A75" s="914">
        <v>19</v>
      </c>
      <c r="B75" s="919" t="s">
        <v>1305</v>
      </c>
      <c r="C75" s="406" t="s">
        <v>1351</v>
      </c>
      <c r="D75" s="407" t="s">
        <v>1352</v>
      </c>
      <c r="E75" s="408" t="s">
        <v>1353</v>
      </c>
      <c r="F75" s="408" t="s">
        <v>1354</v>
      </c>
      <c r="G75" s="409">
        <v>43934</v>
      </c>
      <c r="H75" s="410" t="s">
        <v>1208</v>
      </c>
      <c r="I75" s="411">
        <v>21.21</v>
      </c>
      <c r="J75" s="926">
        <f>AVERAGE(I75:I77)</f>
        <v>46.81</v>
      </c>
    </row>
    <row r="76" spans="1:10">
      <c r="A76" s="914"/>
      <c r="B76" s="919"/>
      <c r="C76" s="406" t="s">
        <v>1355</v>
      </c>
      <c r="D76" s="407" t="s">
        <v>1356</v>
      </c>
      <c r="E76" s="408" t="s">
        <v>1357</v>
      </c>
      <c r="F76" s="412" t="s">
        <v>1358</v>
      </c>
      <c r="G76" s="409">
        <v>43934</v>
      </c>
      <c r="H76" s="410" t="s">
        <v>1359</v>
      </c>
      <c r="I76" s="411">
        <v>98</v>
      </c>
      <c r="J76" s="926"/>
    </row>
    <row r="77" spans="1:10">
      <c r="A77" s="914"/>
      <c r="B77" s="919"/>
      <c r="C77" s="406" t="s">
        <v>1360</v>
      </c>
      <c r="D77" s="407" t="s">
        <v>1361</v>
      </c>
      <c r="E77" s="408" t="s">
        <v>1362</v>
      </c>
      <c r="F77" s="412" t="s">
        <v>1354</v>
      </c>
      <c r="G77" s="409">
        <v>43934</v>
      </c>
      <c r="H77" s="410" t="s">
        <v>1359</v>
      </c>
      <c r="I77" s="411">
        <v>21.21</v>
      </c>
      <c r="J77" s="926"/>
    </row>
    <row r="78" spans="1:10">
      <c r="A78" s="607"/>
      <c r="B78" s="8"/>
      <c r="C78" s="643"/>
      <c r="D78" s="644"/>
      <c r="E78" s="645"/>
      <c r="F78" s="646"/>
      <c r="G78" s="647"/>
      <c r="H78" s="648"/>
      <c r="I78" s="415"/>
      <c r="J78" s="642"/>
    </row>
    <row r="79" spans="1:10">
      <c r="A79" s="914">
        <v>20</v>
      </c>
      <c r="B79" s="919" t="s">
        <v>1306</v>
      </c>
      <c r="C79" s="406" t="s">
        <v>1351</v>
      </c>
      <c r="D79" s="407" t="s">
        <v>1352</v>
      </c>
      <c r="E79" s="408" t="s">
        <v>1353</v>
      </c>
      <c r="F79" s="408" t="s">
        <v>1354</v>
      </c>
      <c r="G79" s="409">
        <v>43934</v>
      </c>
      <c r="H79" s="410" t="s">
        <v>1208</v>
      </c>
      <c r="I79" s="411">
        <v>27.96</v>
      </c>
      <c r="J79" s="926">
        <f>AVERAGE(I79:I81)</f>
        <v>25.58</v>
      </c>
    </row>
    <row r="80" spans="1:10">
      <c r="A80" s="914"/>
      <c r="B80" s="919"/>
      <c r="C80" s="406" t="s">
        <v>1355</v>
      </c>
      <c r="D80" s="407" t="s">
        <v>1356</v>
      </c>
      <c r="E80" s="408" t="s">
        <v>1357</v>
      </c>
      <c r="F80" s="412" t="s">
        <v>1358</v>
      </c>
      <c r="G80" s="409">
        <v>43934</v>
      </c>
      <c r="H80" s="410" t="s">
        <v>1359</v>
      </c>
      <c r="I80" s="411">
        <v>20.82</v>
      </c>
      <c r="J80" s="926"/>
    </row>
    <row r="81" spans="1:10">
      <c r="A81" s="914"/>
      <c r="B81" s="919"/>
      <c r="C81" s="406" t="s">
        <v>1360</v>
      </c>
      <c r="D81" s="407" t="s">
        <v>1361</v>
      </c>
      <c r="E81" s="408" t="s">
        <v>1362</v>
      </c>
      <c r="F81" s="412" t="s">
        <v>1354</v>
      </c>
      <c r="G81" s="409">
        <v>43934</v>
      </c>
      <c r="H81" s="410" t="s">
        <v>1359</v>
      </c>
      <c r="I81" s="411">
        <v>27.96</v>
      </c>
      <c r="J81" s="926"/>
    </row>
    <row r="82" spans="1:10">
      <c r="A82" s="607"/>
      <c r="B82" s="8"/>
      <c r="C82" s="643"/>
      <c r="D82" s="644"/>
      <c r="E82" s="645"/>
      <c r="F82" s="646"/>
      <c r="G82" s="647"/>
      <c r="H82" s="648"/>
      <c r="I82" s="415"/>
      <c r="J82" s="642"/>
    </row>
    <row r="83" spans="1:10">
      <c r="A83" s="914">
        <v>21</v>
      </c>
      <c r="B83" s="919" t="s">
        <v>1307</v>
      </c>
      <c r="C83" s="406" t="s">
        <v>1351</v>
      </c>
      <c r="D83" s="407" t="s">
        <v>1352</v>
      </c>
      <c r="E83" s="408" t="s">
        <v>1353</v>
      </c>
      <c r="F83" s="408" t="s">
        <v>1354</v>
      </c>
      <c r="G83" s="409">
        <v>43934</v>
      </c>
      <c r="H83" s="410" t="s">
        <v>1208</v>
      </c>
      <c r="I83" s="411">
        <v>24.45</v>
      </c>
      <c r="J83" s="926">
        <f>AVERAGE(I83:I85)</f>
        <v>41.3</v>
      </c>
    </row>
    <row r="84" spans="1:10">
      <c r="A84" s="914"/>
      <c r="B84" s="919"/>
      <c r="C84" s="406" t="s">
        <v>1355</v>
      </c>
      <c r="D84" s="407" t="s">
        <v>1356</v>
      </c>
      <c r="E84" s="408" t="s">
        <v>1357</v>
      </c>
      <c r="F84" s="412" t="s">
        <v>1358</v>
      </c>
      <c r="G84" s="409">
        <v>43934</v>
      </c>
      <c r="H84" s="410" t="s">
        <v>1359</v>
      </c>
      <c r="I84" s="411">
        <v>75</v>
      </c>
      <c r="J84" s="926"/>
    </row>
    <row r="85" spans="1:10">
      <c r="A85" s="914"/>
      <c r="B85" s="919"/>
      <c r="C85" s="406" t="s">
        <v>1360</v>
      </c>
      <c r="D85" s="407" t="s">
        <v>1361</v>
      </c>
      <c r="E85" s="408" t="s">
        <v>1362</v>
      </c>
      <c r="F85" s="412" t="s">
        <v>1354</v>
      </c>
      <c r="G85" s="409">
        <v>43934</v>
      </c>
      <c r="H85" s="410" t="s">
        <v>1359</v>
      </c>
      <c r="I85" s="411">
        <v>24.45</v>
      </c>
      <c r="J85" s="926"/>
    </row>
    <row r="86" spans="1:10">
      <c r="A86" s="607"/>
      <c r="B86" s="8"/>
      <c r="C86" s="643"/>
      <c r="D86" s="644"/>
      <c r="E86" s="645"/>
      <c r="F86" s="646"/>
      <c r="G86" s="647"/>
      <c r="H86" s="648"/>
      <c r="I86" s="415"/>
      <c r="J86" s="642"/>
    </row>
    <row r="87" spans="1:10">
      <c r="A87" s="914">
        <v>22</v>
      </c>
      <c r="B87" s="919" t="s">
        <v>1308</v>
      </c>
      <c r="C87" s="406" t="s">
        <v>1351</v>
      </c>
      <c r="D87" s="407" t="s">
        <v>1352</v>
      </c>
      <c r="E87" s="408" t="s">
        <v>1353</v>
      </c>
      <c r="F87" s="408" t="s">
        <v>1354</v>
      </c>
      <c r="G87" s="409">
        <v>43934</v>
      </c>
      <c r="H87" s="410" t="s">
        <v>1208</v>
      </c>
      <c r="I87" s="411">
        <v>4.7</v>
      </c>
      <c r="J87" s="926">
        <f>AVERAGE(I87:I89)</f>
        <v>4.7</v>
      </c>
    </row>
    <row r="88" spans="1:10">
      <c r="A88" s="914"/>
      <c r="B88" s="919"/>
      <c r="C88" s="406" t="s">
        <v>1355</v>
      </c>
      <c r="D88" s="407" t="s">
        <v>1356</v>
      </c>
      <c r="E88" s="408" t="s">
        <v>1357</v>
      </c>
      <c r="F88" s="412" t="s">
        <v>1358</v>
      </c>
      <c r="G88" s="409">
        <v>43934</v>
      </c>
      <c r="H88" s="410" t="s">
        <v>1359</v>
      </c>
      <c r="I88" s="411"/>
      <c r="J88" s="926"/>
    </row>
    <row r="89" spans="1:10">
      <c r="A89" s="914"/>
      <c r="B89" s="919"/>
      <c r="C89" s="406" t="s">
        <v>1360</v>
      </c>
      <c r="D89" s="407" t="s">
        <v>1361</v>
      </c>
      <c r="E89" s="408" t="s">
        <v>1362</v>
      </c>
      <c r="F89" s="412" t="s">
        <v>1354</v>
      </c>
      <c r="G89" s="409">
        <v>43934</v>
      </c>
      <c r="H89" s="410" t="s">
        <v>1359</v>
      </c>
      <c r="I89" s="411">
        <v>4.7</v>
      </c>
      <c r="J89" s="926"/>
    </row>
    <row r="90" spans="1:10">
      <c r="A90" s="607"/>
      <c r="B90" s="8"/>
      <c r="C90" s="643"/>
      <c r="D90" s="644"/>
      <c r="E90" s="645"/>
      <c r="F90" s="646"/>
      <c r="G90" s="647"/>
      <c r="H90" s="648"/>
      <c r="I90" s="415"/>
      <c r="J90" s="642"/>
    </row>
    <row r="91" spans="1:10">
      <c r="A91" s="914">
        <v>23</v>
      </c>
      <c r="B91" s="919" t="s">
        <v>1309</v>
      </c>
      <c r="C91" s="406" t="s">
        <v>1351</v>
      </c>
      <c r="D91" s="407" t="s">
        <v>1352</v>
      </c>
      <c r="E91" s="408" t="s">
        <v>1353</v>
      </c>
      <c r="F91" s="408" t="s">
        <v>1354</v>
      </c>
      <c r="G91" s="409">
        <v>43934</v>
      </c>
      <c r="H91" s="410" t="s">
        <v>1208</v>
      </c>
      <c r="I91" s="411">
        <v>13.94</v>
      </c>
      <c r="J91" s="926">
        <f>AVERAGE(I91:I93)</f>
        <v>15.26</v>
      </c>
    </row>
    <row r="92" spans="1:10">
      <c r="A92" s="914"/>
      <c r="B92" s="919"/>
      <c r="C92" s="406" t="s">
        <v>1355</v>
      </c>
      <c r="D92" s="407" t="s">
        <v>1356</v>
      </c>
      <c r="E92" s="408" t="s">
        <v>1357</v>
      </c>
      <c r="F92" s="412" t="s">
        <v>1358</v>
      </c>
      <c r="G92" s="409">
        <v>43934</v>
      </c>
      <c r="H92" s="410" t="s">
        <v>1359</v>
      </c>
      <c r="I92" s="411">
        <v>17.89</v>
      </c>
      <c r="J92" s="926"/>
    </row>
    <row r="93" spans="1:10">
      <c r="A93" s="914"/>
      <c r="B93" s="919"/>
      <c r="C93" s="406" t="s">
        <v>1360</v>
      </c>
      <c r="D93" s="407" t="s">
        <v>1361</v>
      </c>
      <c r="E93" s="408" t="s">
        <v>1362</v>
      </c>
      <c r="F93" s="412" t="s">
        <v>1354</v>
      </c>
      <c r="G93" s="409">
        <v>43934</v>
      </c>
      <c r="H93" s="410" t="s">
        <v>1359</v>
      </c>
      <c r="I93" s="411">
        <v>13.94</v>
      </c>
      <c r="J93" s="926"/>
    </row>
    <row r="94" spans="1:10">
      <c r="A94" s="607"/>
      <c r="B94" s="8"/>
      <c r="C94" s="8"/>
      <c r="D94" s="20"/>
      <c r="E94" s="8"/>
      <c r="F94" s="8"/>
      <c r="G94" s="8"/>
      <c r="H94" s="8"/>
      <c r="I94" s="8"/>
      <c r="J94" s="608"/>
    </row>
    <row r="95" spans="1:10">
      <c r="A95" s="914">
        <v>24</v>
      </c>
      <c r="B95" s="927" t="s">
        <v>1310</v>
      </c>
      <c r="C95" s="406" t="s">
        <v>1351</v>
      </c>
      <c r="D95" s="407" t="s">
        <v>1352</v>
      </c>
      <c r="E95" s="408" t="s">
        <v>1353</v>
      </c>
      <c r="F95" s="408" t="s">
        <v>1354</v>
      </c>
      <c r="G95" s="409">
        <v>43934</v>
      </c>
      <c r="H95" s="410" t="s">
        <v>1208</v>
      </c>
      <c r="I95" s="411">
        <v>295.52999999999997</v>
      </c>
      <c r="J95" s="926">
        <f>AVERAGE(I95:I97)</f>
        <v>232.21</v>
      </c>
    </row>
    <row r="96" spans="1:10">
      <c r="A96" s="914"/>
      <c r="B96" s="927"/>
      <c r="C96" s="406" t="s">
        <v>1355</v>
      </c>
      <c r="D96" s="407" t="s">
        <v>1356</v>
      </c>
      <c r="E96" s="408" t="s">
        <v>1357</v>
      </c>
      <c r="F96" s="412" t="s">
        <v>1358</v>
      </c>
      <c r="G96" s="409">
        <v>43934</v>
      </c>
      <c r="H96" s="410" t="s">
        <v>1359</v>
      </c>
      <c r="I96" s="411">
        <v>105.56</v>
      </c>
      <c r="J96" s="926"/>
    </row>
    <row r="97" spans="1:10">
      <c r="A97" s="914"/>
      <c r="B97" s="927"/>
      <c r="C97" s="406" t="s">
        <v>1360</v>
      </c>
      <c r="D97" s="407" t="s">
        <v>1361</v>
      </c>
      <c r="E97" s="408" t="s">
        <v>1362</v>
      </c>
      <c r="F97" s="412" t="s">
        <v>1354</v>
      </c>
      <c r="G97" s="409">
        <v>43934</v>
      </c>
      <c r="H97" s="410" t="s">
        <v>1359</v>
      </c>
      <c r="I97" s="411">
        <v>295.52999999999997</v>
      </c>
      <c r="J97" s="926"/>
    </row>
    <row r="98" spans="1:10">
      <c r="A98" s="607"/>
      <c r="B98" s="8"/>
      <c r="C98" s="8"/>
      <c r="D98" s="20"/>
      <c r="E98" s="8"/>
      <c r="F98" s="8"/>
      <c r="G98" s="8"/>
      <c r="H98" s="8"/>
      <c r="I98" s="8"/>
      <c r="J98" s="608"/>
    </row>
    <row r="99" spans="1:10">
      <c r="A99" s="914">
        <v>25</v>
      </c>
      <c r="B99" s="919" t="s">
        <v>1311</v>
      </c>
      <c r="C99" s="406" t="s">
        <v>1351</v>
      </c>
      <c r="D99" s="407" t="s">
        <v>1352</v>
      </c>
      <c r="E99" s="408" t="s">
        <v>1353</v>
      </c>
      <c r="F99" s="408" t="s">
        <v>1354</v>
      </c>
      <c r="G99" s="409">
        <v>43934</v>
      </c>
      <c r="H99" s="410" t="s">
        <v>1208</v>
      </c>
      <c r="I99" s="411">
        <v>33.450000000000003</v>
      </c>
      <c r="J99" s="926">
        <f>AVERAGE(I99:I101)</f>
        <v>25.91</v>
      </c>
    </row>
    <row r="100" spans="1:10">
      <c r="A100" s="914"/>
      <c r="B100" s="919"/>
      <c r="C100" s="406" t="s">
        <v>1355</v>
      </c>
      <c r="D100" s="407" t="s">
        <v>1356</v>
      </c>
      <c r="E100" s="408" t="s">
        <v>1357</v>
      </c>
      <c r="F100" s="412" t="s">
        <v>1358</v>
      </c>
      <c r="G100" s="409">
        <v>43934</v>
      </c>
      <c r="H100" s="410" t="s">
        <v>1359</v>
      </c>
      <c r="I100" s="411">
        <v>10.83</v>
      </c>
      <c r="J100" s="926"/>
    </row>
    <row r="101" spans="1:10">
      <c r="A101" s="914"/>
      <c r="B101" s="919"/>
      <c r="C101" s="406" t="s">
        <v>1360</v>
      </c>
      <c r="D101" s="407" t="s">
        <v>1361</v>
      </c>
      <c r="E101" s="408" t="s">
        <v>1362</v>
      </c>
      <c r="F101" s="412" t="s">
        <v>1354</v>
      </c>
      <c r="G101" s="409">
        <v>43934</v>
      </c>
      <c r="H101" s="410" t="s">
        <v>1359</v>
      </c>
      <c r="I101" s="411">
        <v>33.450000000000003</v>
      </c>
      <c r="J101" s="926"/>
    </row>
    <row r="102" spans="1:10">
      <c r="A102" s="607"/>
      <c r="B102" s="8"/>
      <c r="C102" s="8"/>
      <c r="D102" s="20"/>
      <c r="E102" s="8"/>
      <c r="F102" s="8"/>
      <c r="G102" s="8"/>
      <c r="H102" s="8"/>
      <c r="I102" s="8"/>
      <c r="J102" s="608"/>
    </row>
    <row r="103" spans="1:10">
      <c r="A103" s="914">
        <v>26</v>
      </c>
      <c r="B103" s="919" t="s">
        <v>1312</v>
      </c>
      <c r="C103" s="406" t="s">
        <v>1351</v>
      </c>
      <c r="D103" s="407" t="s">
        <v>1352</v>
      </c>
      <c r="E103" s="408" t="s">
        <v>1353</v>
      </c>
      <c r="F103" s="408" t="s">
        <v>1354</v>
      </c>
      <c r="G103" s="409">
        <v>43934</v>
      </c>
      <c r="H103" s="410" t="s">
        <v>1208</v>
      </c>
      <c r="I103" s="411">
        <v>27.96</v>
      </c>
      <c r="J103" s="926">
        <f>AVERAGE(I103:I105)</f>
        <v>27.65</v>
      </c>
    </row>
    <row r="104" spans="1:10">
      <c r="A104" s="914"/>
      <c r="B104" s="919"/>
      <c r="C104" s="406" t="s">
        <v>1355</v>
      </c>
      <c r="D104" s="407" t="s">
        <v>1356</v>
      </c>
      <c r="E104" s="408" t="s">
        <v>1357</v>
      </c>
      <c r="F104" s="412" t="s">
        <v>1358</v>
      </c>
      <c r="G104" s="409">
        <v>43934</v>
      </c>
      <c r="H104" s="410" t="s">
        <v>1359</v>
      </c>
      <c r="I104" s="411">
        <v>27.02</v>
      </c>
      <c r="J104" s="926"/>
    </row>
    <row r="105" spans="1:10">
      <c r="A105" s="914"/>
      <c r="B105" s="919"/>
      <c r="C105" s="406" t="s">
        <v>1360</v>
      </c>
      <c r="D105" s="407" t="s">
        <v>1361</v>
      </c>
      <c r="E105" s="408" t="s">
        <v>1362</v>
      </c>
      <c r="F105" s="412" t="s">
        <v>1354</v>
      </c>
      <c r="G105" s="409">
        <v>43934</v>
      </c>
      <c r="H105" s="410" t="s">
        <v>1359</v>
      </c>
      <c r="I105" s="411">
        <v>27.96</v>
      </c>
      <c r="J105" s="926"/>
    </row>
    <row r="106" spans="1:10">
      <c r="A106" s="607"/>
      <c r="B106" s="8"/>
      <c r="C106" s="8"/>
      <c r="D106" s="20"/>
      <c r="E106" s="8"/>
      <c r="F106" s="8"/>
      <c r="G106" s="8"/>
      <c r="H106" s="8"/>
      <c r="I106" s="8"/>
      <c r="J106" s="608"/>
    </row>
    <row r="107" spans="1:10">
      <c r="A107" s="914">
        <v>27</v>
      </c>
      <c r="B107" s="919" t="s">
        <v>1313</v>
      </c>
      <c r="C107" s="406" t="s">
        <v>1351</v>
      </c>
      <c r="D107" s="407" t="s">
        <v>1352</v>
      </c>
      <c r="E107" s="408" t="s">
        <v>1353</v>
      </c>
      <c r="F107" s="408" t="s">
        <v>1354</v>
      </c>
      <c r="G107" s="409">
        <v>43934</v>
      </c>
      <c r="H107" s="410" t="s">
        <v>1363</v>
      </c>
      <c r="I107" s="411">
        <v>7.26</v>
      </c>
      <c r="J107" s="926">
        <f>AVERAGE(I107:I109)</f>
        <v>9.17</v>
      </c>
    </row>
    <row r="108" spans="1:10">
      <c r="A108" s="914"/>
      <c r="B108" s="919"/>
      <c r="C108" s="406" t="s">
        <v>1355</v>
      </c>
      <c r="D108" s="407" t="s">
        <v>1356</v>
      </c>
      <c r="E108" s="408" t="s">
        <v>1357</v>
      </c>
      <c r="F108" s="412" t="s">
        <v>1358</v>
      </c>
      <c r="G108" s="409">
        <v>43934</v>
      </c>
      <c r="H108" s="410" t="s">
        <v>1363</v>
      </c>
      <c r="I108" s="411">
        <v>13</v>
      </c>
      <c r="J108" s="926"/>
    </row>
    <row r="109" spans="1:10">
      <c r="A109" s="914"/>
      <c r="B109" s="919"/>
      <c r="C109" s="406" t="s">
        <v>1360</v>
      </c>
      <c r="D109" s="407" t="s">
        <v>1361</v>
      </c>
      <c r="E109" s="408" t="s">
        <v>1362</v>
      </c>
      <c r="F109" s="412" t="s">
        <v>1354</v>
      </c>
      <c r="G109" s="409">
        <v>43934</v>
      </c>
      <c r="H109" s="410" t="s">
        <v>1363</v>
      </c>
      <c r="I109" s="411">
        <v>7.26</v>
      </c>
      <c r="J109" s="926"/>
    </row>
    <row r="110" spans="1:10">
      <c r="A110" s="649"/>
      <c r="B110" s="650"/>
      <c r="C110" s="650"/>
      <c r="D110" s="651"/>
      <c r="E110" s="650"/>
      <c r="F110" s="650"/>
      <c r="G110" s="650"/>
      <c r="H110" s="650"/>
      <c r="I110" s="650"/>
      <c r="J110" s="652"/>
    </row>
    <row r="111" spans="1:10">
      <c r="A111" s="914">
        <v>28</v>
      </c>
      <c r="B111" s="919" t="s">
        <v>1315</v>
      </c>
      <c r="C111" s="406" t="s">
        <v>1364</v>
      </c>
      <c r="D111" s="407" t="s">
        <v>1365</v>
      </c>
      <c r="E111" s="408" t="s">
        <v>1366</v>
      </c>
      <c r="F111" s="408" t="s">
        <v>1354</v>
      </c>
      <c r="G111" s="409">
        <v>43516</v>
      </c>
      <c r="H111" s="410" t="s">
        <v>1208</v>
      </c>
      <c r="I111" s="411">
        <v>101.28</v>
      </c>
      <c r="J111" s="926">
        <f>AVERAGE(I111:I113)</f>
        <v>167.52</v>
      </c>
    </row>
    <row r="112" spans="1:10">
      <c r="A112" s="914"/>
      <c r="B112" s="919"/>
      <c r="C112" s="406" t="s">
        <v>1355</v>
      </c>
      <c r="D112" s="407" t="s">
        <v>1356</v>
      </c>
      <c r="E112" s="408" t="s">
        <v>1357</v>
      </c>
      <c r="F112" s="412" t="s">
        <v>1358</v>
      </c>
      <c r="G112" s="409">
        <v>43516</v>
      </c>
      <c r="H112" s="410" t="s">
        <v>1359</v>
      </c>
      <c r="I112" s="411">
        <v>300</v>
      </c>
      <c r="J112" s="926"/>
    </row>
    <row r="113" spans="1:10">
      <c r="A113" s="914"/>
      <c r="B113" s="919"/>
      <c r="C113" s="406" t="s">
        <v>1360</v>
      </c>
      <c r="D113" s="407" t="s">
        <v>1361</v>
      </c>
      <c r="E113" s="408" t="s">
        <v>1362</v>
      </c>
      <c r="F113" s="412" t="s">
        <v>1354</v>
      </c>
      <c r="G113" s="409">
        <v>43549</v>
      </c>
      <c r="H113" s="410" t="s">
        <v>1359</v>
      </c>
      <c r="I113" s="411">
        <v>101.28</v>
      </c>
      <c r="J113" s="926"/>
    </row>
    <row r="114" spans="1:10">
      <c r="A114" s="649"/>
      <c r="B114" s="650"/>
      <c r="C114" s="650"/>
      <c r="D114" s="651"/>
      <c r="E114" s="650"/>
      <c r="F114" s="650"/>
      <c r="G114" s="650"/>
      <c r="H114" s="650"/>
      <c r="I114" s="650"/>
      <c r="J114" s="652"/>
    </row>
    <row r="115" spans="1:10">
      <c r="A115" s="914">
        <v>29</v>
      </c>
      <c r="B115" s="919" t="s">
        <v>1316</v>
      </c>
      <c r="C115" s="406" t="s">
        <v>1364</v>
      </c>
      <c r="D115" s="407" t="s">
        <v>1365</v>
      </c>
      <c r="E115" s="408" t="s">
        <v>1366</v>
      </c>
      <c r="F115" s="408" t="s">
        <v>1354</v>
      </c>
      <c r="G115" s="409">
        <v>43516</v>
      </c>
      <c r="H115" s="410" t="s">
        <v>1208</v>
      </c>
      <c r="I115" s="411">
        <v>7.77</v>
      </c>
      <c r="J115" s="926">
        <f>AVERAGE(I115:I117)</f>
        <v>7.05</v>
      </c>
    </row>
    <row r="116" spans="1:10">
      <c r="A116" s="914"/>
      <c r="B116" s="919"/>
      <c r="C116" s="406" t="s">
        <v>1355</v>
      </c>
      <c r="D116" s="407" t="s">
        <v>1356</v>
      </c>
      <c r="E116" s="408" t="s">
        <v>1357</v>
      </c>
      <c r="F116" s="412" t="s">
        <v>1358</v>
      </c>
      <c r="G116" s="409">
        <v>43516</v>
      </c>
      <c r="H116" s="410" t="s">
        <v>1359</v>
      </c>
      <c r="I116" s="411">
        <v>5.62</v>
      </c>
      <c r="J116" s="926"/>
    </row>
    <row r="117" spans="1:10">
      <c r="A117" s="914"/>
      <c r="B117" s="919"/>
      <c r="C117" s="406" t="s">
        <v>1360</v>
      </c>
      <c r="D117" s="407" t="s">
        <v>1361</v>
      </c>
      <c r="E117" s="408" t="s">
        <v>1362</v>
      </c>
      <c r="F117" s="412" t="s">
        <v>1354</v>
      </c>
      <c r="G117" s="409">
        <v>43549</v>
      </c>
      <c r="H117" s="410" t="s">
        <v>1359</v>
      </c>
      <c r="I117" s="411">
        <v>7.77</v>
      </c>
      <c r="J117" s="926"/>
    </row>
    <row r="118" spans="1:10">
      <c r="A118" s="607"/>
      <c r="B118" s="8"/>
      <c r="C118" s="8"/>
      <c r="D118" s="20"/>
      <c r="E118" s="8"/>
      <c r="F118" s="8"/>
      <c r="G118" s="8"/>
      <c r="H118" s="8"/>
      <c r="I118" s="8"/>
      <c r="J118" s="608"/>
    </row>
    <row r="119" spans="1:10">
      <c r="A119" s="914">
        <v>30</v>
      </c>
      <c r="B119" s="919" t="s">
        <v>1317</v>
      </c>
      <c r="C119" s="406" t="s">
        <v>1351</v>
      </c>
      <c r="D119" s="407" t="s">
        <v>1352</v>
      </c>
      <c r="E119" s="408" t="s">
        <v>1353</v>
      </c>
      <c r="F119" s="408" t="s">
        <v>1354</v>
      </c>
      <c r="G119" s="409">
        <v>43934</v>
      </c>
      <c r="H119" s="410" t="s">
        <v>1208</v>
      </c>
      <c r="I119" s="411">
        <v>6.04</v>
      </c>
      <c r="J119" s="926">
        <f>AVERAGE(I119:I121)</f>
        <v>5.9</v>
      </c>
    </row>
    <row r="120" spans="1:10">
      <c r="A120" s="914"/>
      <c r="B120" s="919"/>
      <c r="C120" s="406" t="s">
        <v>1355</v>
      </c>
      <c r="D120" s="407" t="s">
        <v>1356</v>
      </c>
      <c r="E120" s="408" t="s">
        <v>1357</v>
      </c>
      <c r="F120" s="412" t="s">
        <v>1358</v>
      </c>
      <c r="G120" s="409">
        <v>43934</v>
      </c>
      <c r="H120" s="410" t="s">
        <v>1359</v>
      </c>
      <c r="I120" s="411">
        <v>5.62</v>
      </c>
      <c r="J120" s="926"/>
    </row>
    <row r="121" spans="1:10">
      <c r="A121" s="914"/>
      <c r="B121" s="919"/>
      <c r="C121" s="406" t="s">
        <v>1360</v>
      </c>
      <c r="D121" s="407" t="s">
        <v>1361</v>
      </c>
      <c r="E121" s="408" t="s">
        <v>1362</v>
      </c>
      <c r="F121" s="412" t="s">
        <v>1354</v>
      </c>
      <c r="G121" s="409">
        <v>43934</v>
      </c>
      <c r="H121" s="410" t="s">
        <v>1359</v>
      </c>
      <c r="I121" s="411">
        <v>6.04</v>
      </c>
      <c r="J121" s="926"/>
    </row>
    <row r="122" spans="1:10">
      <c r="A122" s="607"/>
      <c r="B122" s="8"/>
      <c r="C122" s="8"/>
      <c r="D122" s="20"/>
      <c r="E122" s="8"/>
      <c r="F122" s="8"/>
      <c r="G122" s="8"/>
      <c r="H122" s="8"/>
      <c r="I122" s="8"/>
      <c r="J122" s="608"/>
    </row>
    <row r="123" spans="1:10">
      <c r="A123" s="914">
        <v>31</v>
      </c>
      <c r="B123" s="919" t="s">
        <v>1318</v>
      </c>
      <c r="C123" s="406" t="s">
        <v>1351</v>
      </c>
      <c r="D123" s="407" t="s">
        <v>1352</v>
      </c>
      <c r="E123" s="408" t="s">
        <v>1353</v>
      </c>
      <c r="F123" s="408" t="s">
        <v>1354</v>
      </c>
      <c r="G123" s="409">
        <v>43934</v>
      </c>
      <c r="H123" s="410" t="s">
        <v>1208</v>
      </c>
      <c r="I123" s="411">
        <v>10.14</v>
      </c>
      <c r="J123" s="926">
        <f>AVERAGE(I123:I125)</f>
        <v>9.26</v>
      </c>
    </row>
    <row r="124" spans="1:10">
      <c r="A124" s="914"/>
      <c r="B124" s="919"/>
      <c r="C124" s="406" t="s">
        <v>1355</v>
      </c>
      <c r="D124" s="407" t="s">
        <v>1356</v>
      </c>
      <c r="E124" s="408" t="s">
        <v>1357</v>
      </c>
      <c r="F124" s="412" t="s">
        <v>1358</v>
      </c>
      <c r="G124" s="409">
        <v>43934</v>
      </c>
      <c r="H124" s="410" t="s">
        <v>1359</v>
      </c>
      <c r="I124" s="411">
        <v>7.49</v>
      </c>
      <c r="J124" s="926"/>
    </row>
    <row r="125" spans="1:10">
      <c r="A125" s="914"/>
      <c r="B125" s="919"/>
      <c r="C125" s="406" t="s">
        <v>1360</v>
      </c>
      <c r="D125" s="407" t="s">
        <v>1361</v>
      </c>
      <c r="E125" s="408" t="s">
        <v>1362</v>
      </c>
      <c r="F125" s="412" t="s">
        <v>1354</v>
      </c>
      <c r="G125" s="409">
        <v>43934</v>
      </c>
      <c r="H125" s="410" t="s">
        <v>1359</v>
      </c>
      <c r="I125" s="411">
        <v>10.14</v>
      </c>
      <c r="J125" s="926"/>
    </row>
    <row r="126" spans="1:10">
      <c r="A126" s="607"/>
      <c r="B126" s="8"/>
      <c r="C126" s="8"/>
      <c r="D126" s="644"/>
      <c r="E126" s="645"/>
      <c r="F126" s="646"/>
      <c r="G126" s="647"/>
      <c r="H126" s="648"/>
      <c r="I126" s="415"/>
      <c r="J126" s="642"/>
    </row>
    <row r="127" spans="1:10">
      <c r="A127" s="914">
        <v>32</v>
      </c>
      <c r="B127" s="919" t="s">
        <v>1319</v>
      </c>
      <c r="C127" s="406" t="s">
        <v>1351</v>
      </c>
      <c r="D127" s="407" t="s">
        <v>1352</v>
      </c>
      <c r="E127" s="408" t="s">
        <v>1353</v>
      </c>
      <c r="F127" s="408" t="s">
        <v>1354</v>
      </c>
      <c r="G127" s="409">
        <v>43934</v>
      </c>
      <c r="H127" s="410" t="s">
        <v>1208</v>
      </c>
      <c r="I127" s="411">
        <v>14.87</v>
      </c>
      <c r="J127" s="926">
        <f>AVERAGE(I127:I129)</f>
        <v>13.63</v>
      </c>
    </row>
    <row r="128" spans="1:10">
      <c r="A128" s="914"/>
      <c r="B128" s="919"/>
      <c r="C128" s="406" t="s">
        <v>1355</v>
      </c>
      <c r="D128" s="407" t="s">
        <v>1356</v>
      </c>
      <c r="E128" s="408" t="s">
        <v>1357</v>
      </c>
      <c r="F128" s="412" t="s">
        <v>1358</v>
      </c>
      <c r="G128" s="409">
        <v>43934</v>
      </c>
      <c r="H128" s="410" t="s">
        <v>1359</v>
      </c>
      <c r="I128" s="411">
        <v>11.14</v>
      </c>
      <c r="J128" s="926"/>
    </row>
    <row r="129" spans="1:10">
      <c r="A129" s="914"/>
      <c r="B129" s="919"/>
      <c r="C129" s="406" t="s">
        <v>1360</v>
      </c>
      <c r="D129" s="407" t="s">
        <v>1361</v>
      </c>
      <c r="E129" s="408" t="s">
        <v>1362</v>
      </c>
      <c r="F129" s="412" t="s">
        <v>1354</v>
      </c>
      <c r="G129" s="409">
        <v>43934</v>
      </c>
      <c r="H129" s="410" t="s">
        <v>1359</v>
      </c>
      <c r="I129" s="411">
        <v>14.87</v>
      </c>
      <c r="J129" s="926"/>
    </row>
    <row r="130" spans="1:10">
      <c r="A130" s="607"/>
      <c r="B130" s="8"/>
      <c r="C130" s="8"/>
      <c r="D130" s="20"/>
      <c r="E130" s="8"/>
      <c r="F130" s="8"/>
      <c r="G130" s="8"/>
      <c r="H130" s="8"/>
      <c r="I130" s="8"/>
      <c r="J130" s="608"/>
    </row>
    <row r="131" spans="1:10">
      <c r="A131" s="914">
        <v>33</v>
      </c>
      <c r="B131" s="919" t="s">
        <v>1320</v>
      </c>
      <c r="C131" s="406" t="s">
        <v>1351</v>
      </c>
      <c r="D131" s="407" t="s">
        <v>1352</v>
      </c>
      <c r="E131" s="408" t="s">
        <v>1353</v>
      </c>
      <c r="F131" s="408" t="s">
        <v>1354</v>
      </c>
      <c r="G131" s="409">
        <v>43934</v>
      </c>
      <c r="H131" s="410" t="s">
        <v>1208</v>
      </c>
      <c r="I131" s="411">
        <v>14.87</v>
      </c>
      <c r="J131" s="926">
        <f>AVERAGE(I131:I133)</f>
        <v>15.05</v>
      </c>
    </row>
    <row r="132" spans="1:10">
      <c r="A132" s="914"/>
      <c r="B132" s="919"/>
      <c r="C132" s="406" t="s">
        <v>1355</v>
      </c>
      <c r="D132" s="407" t="s">
        <v>1356</v>
      </c>
      <c r="E132" s="408" t="s">
        <v>1357</v>
      </c>
      <c r="F132" s="412" t="s">
        <v>1358</v>
      </c>
      <c r="G132" s="409">
        <v>43934</v>
      </c>
      <c r="H132" s="410" t="s">
        <v>1359</v>
      </c>
      <c r="I132" s="411">
        <v>15.42</v>
      </c>
      <c r="J132" s="926"/>
    </row>
    <row r="133" spans="1:10">
      <c r="A133" s="914"/>
      <c r="B133" s="919"/>
      <c r="C133" s="406" t="s">
        <v>1360</v>
      </c>
      <c r="D133" s="407" t="s">
        <v>1361</v>
      </c>
      <c r="E133" s="408" t="s">
        <v>1362</v>
      </c>
      <c r="F133" s="412" t="s">
        <v>1354</v>
      </c>
      <c r="G133" s="409">
        <v>43934</v>
      </c>
      <c r="H133" s="410" t="s">
        <v>1359</v>
      </c>
      <c r="I133" s="411">
        <v>14.87</v>
      </c>
      <c r="J133" s="926"/>
    </row>
    <row r="134" spans="1:10">
      <c r="A134" s="607"/>
      <c r="B134" s="8"/>
      <c r="C134" s="8"/>
      <c r="D134" s="20"/>
      <c r="E134" s="8"/>
      <c r="F134" s="8"/>
      <c r="G134" s="8"/>
      <c r="H134" s="8"/>
      <c r="I134" s="8"/>
      <c r="J134" s="608"/>
    </row>
    <row r="135" spans="1:10">
      <c r="A135" s="914">
        <v>34</v>
      </c>
      <c r="B135" s="919" t="s">
        <v>1321</v>
      </c>
      <c r="C135" s="406" t="s">
        <v>1351</v>
      </c>
      <c r="D135" s="407" t="s">
        <v>1352</v>
      </c>
      <c r="E135" s="408" t="s">
        <v>1353</v>
      </c>
      <c r="F135" s="408" t="s">
        <v>1354</v>
      </c>
      <c r="G135" s="409">
        <v>43934</v>
      </c>
      <c r="H135" s="410" t="s">
        <v>1208</v>
      </c>
      <c r="I135" s="411">
        <v>10.62</v>
      </c>
      <c r="J135" s="926">
        <f>AVERAGE(I135:I137)</f>
        <v>10.93</v>
      </c>
    </row>
    <row r="136" spans="1:10">
      <c r="A136" s="914"/>
      <c r="B136" s="919"/>
      <c r="C136" s="406" t="s">
        <v>1355</v>
      </c>
      <c r="D136" s="407" t="s">
        <v>1356</v>
      </c>
      <c r="E136" s="408" t="s">
        <v>1357</v>
      </c>
      <c r="F136" s="412" t="s">
        <v>1358</v>
      </c>
      <c r="G136" s="409">
        <v>43934</v>
      </c>
      <c r="H136" s="410" t="s">
        <v>1359</v>
      </c>
      <c r="I136" s="411">
        <v>11.54</v>
      </c>
      <c r="J136" s="926"/>
    </row>
    <row r="137" spans="1:10">
      <c r="A137" s="914"/>
      <c r="B137" s="919"/>
      <c r="C137" s="406" t="s">
        <v>1360</v>
      </c>
      <c r="D137" s="407" t="s">
        <v>1361</v>
      </c>
      <c r="E137" s="408" t="s">
        <v>1362</v>
      </c>
      <c r="F137" s="412" t="s">
        <v>1354</v>
      </c>
      <c r="G137" s="409">
        <v>43934</v>
      </c>
      <c r="H137" s="410" t="s">
        <v>1359</v>
      </c>
      <c r="I137" s="411">
        <v>10.62</v>
      </c>
      <c r="J137" s="926"/>
    </row>
    <row r="138" spans="1:10">
      <c r="A138" s="607"/>
      <c r="B138" s="8"/>
      <c r="C138" s="8"/>
      <c r="D138" s="20"/>
      <c r="E138" s="8"/>
      <c r="F138" s="8"/>
      <c r="G138" s="8"/>
      <c r="H138" s="8"/>
      <c r="I138" s="8"/>
      <c r="J138" s="608"/>
    </row>
    <row r="139" spans="1:10">
      <c r="A139" s="914">
        <v>35</v>
      </c>
      <c r="B139" s="919" t="s">
        <v>1322</v>
      </c>
      <c r="C139" s="406" t="s">
        <v>1351</v>
      </c>
      <c r="D139" s="407" t="s">
        <v>1352</v>
      </c>
      <c r="E139" s="408" t="s">
        <v>1353</v>
      </c>
      <c r="F139" s="408" t="s">
        <v>1354</v>
      </c>
      <c r="G139" s="409">
        <v>43934</v>
      </c>
      <c r="H139" s="410" t="s">
        <v>1208</v>
      </c>
      <c r="I139" s="411">
        <v>0.88</v>
      </c>
      <c r="J139" s="926">
        <f>AVERAGE(I139:I141)</f>
        <v>1.01</v>
      </c>
    </row>
    <row r="140" spans="1:10">
      <c r="A140" s="914"/>
      <c r="B140" s="919"/>
      <c r="C140" s="406" t="s">
        <v>1355</v>
      </c>
      <c r="D140" s="407" t="s">
        <v>1356</v>
      </c>
      <c r="E140" s="408" t="s">
        <v>1357</v>
      </c>
      <c r="F140" s="412" t="s">
        <v>1358</v>
      </c>
      <c r="G140" s="409">
        <v>43934</v>
      </c>
      <c r="H140" s="410" t="s">
        <v>1359</v>
      </c>
      <c r="I140" s="411">
        <v>1.26</v>
      </c>
      <c r="J140" s="926"/>
    </row>
    <row r="141" spans="1:10">
      <c r="A141" s="914"/>
      <c r="B141" s="919"/>
      <c r="C141" s="406" t="s">
        <v>1360</v>
      </c>
      <c r="D141" s="407" t="s">
        <v>1361</v>
      </c>
      <c r="E141" s="408" t="s">
        <v>1362</v>
      </c>
      <c r="F141" s="412" t="s">
        <v>1354</v>
      </c>
      <c r="G141" s="409">
        <v>43934</v>
      </c>
      <c r="H141" s="410" t="s">
        <v>1359</v>
      </c>
      <c r="I141" s="411">
        <v>0.88</v>
      </c>
      <c r="J141" s="926"/>
    </row>
    <row r="142" spans="1:10">
      <c r="A142" s="607"/>
      <c r="B142" s="8"/>
      <c r="C142" s="8"/>
      <c r="D142" s="20"/>
      <c r="E142" s="8"/>
      <c r="F142" s="8"/>
      <c r="G142" s="8"/>
      <c r="H142" s="8"/>
      <c r="I142" s="8"/>
      <c r="J142" s="608"/>
    </row>
    <row r="143" spans="1:10">
      <c r="A143" s="914">
        <v>36</v>
      </c>
      <c r="B143" s="919" t="s">
        <v>1323</v>
      </c>
      <c r="C143" s="406" t="s">
        <v>1351</v>
      </c>
      <c r="D143" s="407" t="s">
        <v>1352</v>
      </c>
      <c r="E143" s="408" t="s">
        <v>1353</v>
      </c>
      <c r="F143" s="408" t="s">
        <v>1354</v>
      </c>
      <c r="G143" s="409">
        <v>43934</v>
      </c>
      <c r="H143" s="410" t="s">
        <v>1208</v>
      </c>
      <c r="I143" s="411">
        <v>33.450000000000003</v>
      </c>
      <c r="J143" s="926">
        <f>AVERAGE(I143:I145)</f>
        <v>31.08</v>
      </c>
    </row>
    <row r="144" spans="1:10">
      <c r="A144" s="914"/>
      <c r="B144" s="919"/>
      <c r="C144" s="406" t="s">
        <v>1355</v>
      </c>
      <c r="D144" s="407" t="s">
        <v>1356</v>
      </c>
      <c r="E144" s="408" t="s">
        <v>1357</v>
      </c>
      <c r="F144" s="412" t="s">
        <v>1358</v>
      </c>
      <c r="G144" s="409">
        <v>43934</v>
      </c>
      <c r="H144" s="410" t="s">
        <v>1359</v>
      </c>
      <c r="I144" s="411">
        <v>26.34</v>
      </c>
      <c r="J144" s="926"/>
    </row>
    <row r="145" spans="1:10">
      <c r="A145" s="914"/>
      <c r="B145" s="919"/>
      <c r="C145" s="406" t="s">
        <v>1360</v>
      </c>
      <c r="D145" s="407" t="s">
        <v>1361</v>
      </c>
      <c r="E145" s="408" t="s">
        <v>1362</v>
      </c>
      <c r="F145" s="412" t="s">
        <v>1354</v>
      </c>
      <c r="G145" s="409">
        <v>43934</v>
      </c>
      <c r="H145" s="410" t="s">
        <v>1359</v>
      </c>
      <c r="I145" s="411">
        <v>33.450000000000003</v>
      </c>
      <c r="J145" s="926"/>
    </row>
    <row r="146" spans="1:10">
      <c r="A146" s="653"/>
      <c r="B146" s="416"/>
      <c r="C146" s="416"/>
      <c r="D146" s="620"/>
      <c r="E146" s="416"/>
      <c r="F146" s="416"/>
      <c r="G146" s="416"/>
      <c r="H146" s="416"/>
      <c r="I146" s="416"/>
      <c r="J146" s="654"/>
    </row>
    <row r="147" spans="1:10">
      <c r="A147" s="914">
        <v>37</v>
      </c>
      <c r="B147" s="919" t="s">
        <v>1324</v>
      </c>
      <c r="C147" s="406" t="s">
        <v>1351</v>
      </c>
      <c r="D147" s="407" t="s">
        <v>1352</v>
      </c>
      <c r="E147" s="408" t="s">
        <v>1353</v>
      </c>
      <c r="F147" s="408" t="s">
        <v>1354</v>
      </c>
      <c r="G147" s="409">
        <v>43934</v>
      </c>
      <c r="H147" s="410" t="s">
        <v>1208</v>
      </c>
      <c r="I147" s="411">
        <v>14000</v>
      </c>
      <c r="J147" s="926">
        <f>AVERAGE(I147:I149)</f>
        <v>15166.67</v>
      </c>
    </row>
    <row r="148" spans="1:10">
      <c r="A148" s="914"/>
      <c r="B148" s="919"/>
      <c r="C148" s="406" t="s">
        <v>1355</v>
      </c>
      <c r="D148" s="407" t="s">
        <v>1356</v>
      </c>
      <c r="E148" s="408" t="s">
        <v>1357</v>
      </c>
      <c r="F148" s="412" t="s">
        <v>1358</v>
      </c>
      <c r="G148" s="409">
        <v>43934</v>
      </c>
      <c r="H148" s="410" t="s">
        <v>1359</v>
      </c>
      <c r="I148" s="411">
        <v>17500</v>
      </c>
      <c r="J148" s="926"/>
    </row>
    <row r="149" spans="1:10">
      <c r="A149" s="914"/>
      <c r="B149" s="919"/>
      <c r="C149" s="406" t="s">
        <v>1360</v>
      </c>
      <c r="D149" s="407" t="s">
        <v>1361</v>
      </c>
      <c r="E149" s="408" t="s">
        <v>1362</v>
      </c>
      <c r="F149" s="412" t="s">
        <v>1354</v>
      </c>
      <c r="G149" s="409">
        <v>43934</v>
      </c>
      <c r="H149" s="410" t="s">
        <v>1359</v>
      </c>
      <c r="I149" s="411">
        <v>14000</v>
      </c>
      <c r="J149" s="926"/>
    </row>
    <row r="150" spans="1:10">
      <c r="A150" s="649"/>
      <c r="B150" s="650"/>
      <c r="C150" s="650"/>
      <c r="D150" s="651"/>
      <c r="E150" s="650"/>
      <c r="F150" s="650"/>
      <c r="G150" s="650"/>
      <c r="H150" s="650"/>
      <c r="I150" s="650"/>
      <c r="J150" s="652"/>
    </row>
    <row r="151" spans="1:10">
      <c r="A151" s="914">
        <v>38</v>
      </c>
      <c r="B151" s="919" t="s">
        <v>1325</v>
      </c>
      <c r="C151" s="406" t="s">
        <v>1351</v>
      </c>
      <c r="D151" s="407" t="s">
        <v>1352</v>
      </c>
      <c r="E151" s="408" t="s">
        <v>1353</v>
      </c>
      <c r="F151" s="408" t="s">
        <v>1354</v>
      </c>
      <c r="G151" s="409">
        <v>43934</v>
      </c>
      <c r="H151" s="410" t="s">
        <v>1208</v>
      </c>
      <c r="I151" s="411">
        <v>211.23</v>
      </c>
      <c r="J151" s="926">
        <f>AVERAGE(I151:I153)</f>
        <v>201.63</v>
      </c>
    </row>
    <row r="152" spans="1:10">
      <c r="A152" s="914"/>
      <c r="B152" s="919"/>
      <c r="C152" s="406" t="s">
        <v>1355</v>
      </c>
      <c r="D152" s="407" t="s">
        <v>1356</v>
      </c>
      <c r="E152" s="408" t="s">
        <v>1357</v>
      </c>
      <c r="F152" s="412" t="s">
        <v>1358</v>
      </c>
      <c r="G152" s="409">
        <v>43934</v>
      </c>
      <c r="H152" s="410" t="s">
        <v>1359</v>
      </c>
      <c r="I152" s="411">
        <v>182.42</v>
      </c>
      <c r="J152" s="926"/>
    </row>
    <row r="153" spans="1:10">
      <c r="A153" s="914"/>
      <c r="B153" s="919"/>
      <c r="C153" s="406" t="s">
        <v>1360</v>
      </c>
      <c r="D153" s="407" t="s">
        <v>1361</v>
      </c>
      <c r="E153" s="408" t="s">
        <v>1362</v>
      </c>
      <c r="F153" s="412" t="s">
        <v>1354</v>
      </c>
      <c r="G153" s="409">
        <v>43934</v>
      </c>
      <c r="H153" s="410" t="s">
        <v>1359</v>
      </c>
      <c r="I153" s="411">
        <v>211.23</v>
      </c>
      <c r="J153" s="926"/>
    </row>
    <row r="154" spans="1:10">
      <c r="A154" s="649"/>
      <c r="B154" s="650"/>
      <c r="C154" s="650"/>
      <c r="D154" s="651"/>
      <c r="E154" s="650"/>
      <c r="F154" s="650"/>
      <c r="G154" s="650"/>
      <c r="H154" s="650"/>
      <c r="I154" s="650"/>
      <c r="J154" s="652"/>
    </row>
    <row r="155" spans="1:10">
      <c r="A155" s="914">
        <v>39</v>
      </c>
      <c r="B155" s="919" t="s">
        <v>1326</v>
      </c>
      <c r="C155" s="406" t="s">
        <v>1351</v>
      </c>
      <c r="D155" s="407" t="s">
        <v>1352</v>
      </c>
      <c r="E155" s="408" t="s">
        <v>1353</v>
      </c>
      <c r="F155" s="408" t="s">
        <v>1354</v>
      </c>
      <c r="G155" s="409">
        <v>43934</v>
      </c>
      <c r="H155" s="410" t="s">
        <v>1208</v>
      </c>
      <c r="I155" s="411">
        <v>3</v>
      </c>
      <c r="J155" s="926">
        <f>AVERAGE(I155:I157)</f>
        <v>3.2</v>
      </c>
    </row>
    <row r="156" spans="1:10">
      <c r="A156" s="914"/>
      <c r="B156" s="919"/>
      <c r="C156" s="406" t="s">
        <v>1355</v>
      </c>
      <c r="D156" s="407" t="s">
        <v>1356</v>
      </c>
      <c r="E156" s="408" t="s">
        <v>1357</v>
      </c>
      <c r="F156" s="412" t="s">
        <v>1358</v>
      </c>
      <c r="G156" s="409">
        <v>43934</v>
      </c>
      <c r="H156" s="410" t="s">
        <v>1359</v>
      </c>
      <c r="I156" s="411">
        <v>3.6</v>
      </c>
      <c r="J156" s="926"/>
    </row>
    <row r="157" spans="1:10">
      <c r="A157" s="914"/>
      <c r="B157" s="919"/>
      <c r="C157" s="406" t="s">
        <v>1360</v>
      </c>
      <c r="D157" s="407" t="s">
        <v>1361</v>
      </c>
      <c r="E157" s="408" t="s">
        <v>1362</v>
      </c>
      <c r="F157" s="412" t="s">
        <v>1354</v>
      </c>
      <c r="G157" s="409">
        <v>43934</v>
      </c>
      <c r="H157" s="410" t="s">
        <v>1359</v>
      </c>
      <c r="I157" s="411">
        <v>3</v>
      </c>
      <c r="J157" s="926"/>
    </row>
    <row r="158" spans="1:10">
      <c r="A158" s="649"/>
      <c r="B158" s="650"/>
      <c r="C158" s="650"/>
      <c r="D158" s="651"/>
      <c r="E158" s="650"/>
      <c r="F158" s="650"/>
      <c r="G158" s="650"/>
      <c r="H158" s="650"/>
      <c r="I158" s="650"/>
      <c r="J158" s="652"/>
    </row>
    <row r="159" spans="1:10">
      <c r="A159" s="920">
        <v>40</v>
      </c>
      <c r="B159" s="923" t="s">
        <v>1327</v>
      </c>
      <c r="C159" s="406" t="s">
        <v>1351</v>
      </c>
      <c r="D159" s="407" t="s">
        <v>1352</v>
      </c>
      <c r="E159" s="408" t="s">
        <v>1353</v>
      </c>
      <c r="F159" s="408" t="s">
        <v>1354</v>
      </c>
      <c r="G159" s="409">
        <v>43934</v>
      </c>
      <c r="H159" s="410" t="s">
        <v>1359</v>
      </c>
      <c r="I159" s="411">
        <v>20.02</v>
      </c>
      <c r="J159" s="926">
        <f>AVERAGE(I159:I161)</f>
        <v>18.899999999999999</v>
      </c>
    </row>
    <row r="160" spans="1:10">
      <c r="A160" s="921"/>
      <c r="B160" s="924"/>
      <c r="C160" s="406" t="s">
        <v>1355</v>
      </c>
      <c r="D160" s="407" t="s">
        <v>1356</v>
      </c>
      <c r="E160" s="408" t="s">
        <v>1357</v>
      </c>
      <c r="F160" s="412" t="s">
        <v>1358</v>
      </c>
      <c r="G160" s="409">
        <v>43934</v>
      </c>
      <c r="H160" s="410" t="s">
        <v>1359</v>
      </c>
      <c r="I160" s="411">
        <v>16.670000000000002</v>
      </c>
      <c r="J160" s="926"/>
    </row>
    <row r="161" spans="1:10">
      <c r="A161" s="922"/>
      <c r="B161" s="925"/>
      <c r="C161" s="406" t="s">
        <v>1360</v>
      </c>
      <c r="D161" s="407" t="s">
        <v>1361</v>
      </c>
      <c r="E161" s="408" t="s">
        <v>1362</v>
      </c>
      <c r="F161" s="412" t="s">
        <v>1354</v>
      </c>
      <c r="G161" s="409">
        <v>43934</v>
      </c>
      <c r="H161" s="410" t="s">
        <v>1359</v>
      </c>
      <c r="I161" s="411">
        <v>20.02</v>
      </c>
      <c r="J161" s="926"/>
    </row>
    <row r="162" spans="1:10">
      <c r="A162" s="649"/>
      <c r="B162" s="650"/>
      <c r="C162" s="650"/>
      <c r="D162" s="651"/>
      <c r="E162" s="650"/>
      <c r="F162" s="650"/>
      <c r="G162" s="650"/>
      <c r="H162" s="650"/>
      <c r="I162" s="650"/>
      <c r="J162" s="652"/>
    </row>
    <row r="163" spans="1:10">
      <c r="A163" s="920">
        <v>41</v>
      </c>
      <c r="B163" s="923" t="s">
        <v>1328</v>
      </c>
      <c r="C163" s="406" t="s">
        <v>1351</v>
      </c>
      <c r="D163" s="407" t="s">
        <v>1352</v>
      </c>
      <c r="E163" s="408" t="s">
        <v>1353</v>
      </c>
      <c r="F163" s="408" t="s">
        <v>1354</v>
      </c>
      <c r="G163" s="409">
        <v>43934</v>
      </c>
      <c r="H163" s="410" t="s">
        <v>1359</v>
      </c>
      <c r="I163" s="411">
        <v>19.010000000000002</v>
      </c>
      <c r="J163" s="926">
        <f>AVERAGE(I163:I165)</f>
        <v>32.01</v>
      </c>
    </row>
    <row r="164" spans="1:10">
      <c r="A164" s="921"/>
      <c r="B164" s="924"/>
      <c r="C164" s="406" t="s">
        <v>1355</v>
      </c>
      <c r="D164" s="407" t="s">
        <v>1356</v>
      </c>
      <c r="E164" s="408" t="s">
        <v>1357</v>
      </c>
      <c r="F164" s="412" t="s">
        <v>1358</v>
      </c>
      <c r="G164" s="409">
        <v>43934</v>
      </c>
      <c r="H164" s="410" t="s">
        <v>1359</v>
      </c>
      <c r="I164" s="411">
        <v>58</v>
      </c>
      <c r="J164" s="926"/>
    </row>
    <row r="165" spans="1:10">
      <c r="A165" s="922"/>
      <c r="B165" s="925"/>
      <c r="C165" s="406" t="s">
        <v>1360</v>
      </c>
      <c r="D165" s="407" t="s">
        <v>1361</v>
      </c>
      <c r="E165" s="408" t="s">
        <v>1362</v>
      </c>
      <c r="F165" s="412" t="s">
        <v>1354</v>
      </c>
      <c r="G165" s="409">
        <v>43934</v>
      </c>
      <c r="H165" s="410" t="s">
        <v>1359</v>
      </c>
      <c r="I165" s="411">
        <v>19.010000000000002</v>
      </c>
      <c r="J165" s="926"/>
    </row>
    <row r="166" spans="1:10">
      <c r="A166" s="649"/>
      <c r="B166" s="650"/>
      <c r="C166" s="650"/>
      <c r="D166" s="651"/>
      <c r="E166" s="650"/>
      <c r="F166" s="650"/>
      <c r="G166" s="650"/>
      <c r="H166" s="650"/>
      <c r="I166" s="650"/>
      <c r="J166" s="652"/>
    </row>
    <row r="167" spans="1:10">
      <c r="A167" s="920">
        <v>42</v>
      </c>
      <c r="B167" s="923" t="s">
        <v>1329</v>
      </c>
      <c r="C167" s="406" t="s">
        <v>1351</v>
      </c>
      <c r="D167" s="407" t="s">
        <v>1352</v>
      </c>
      <c r="E167" s="408" t="s">
        <v>1353</v>
      </c>
      <c r="F167" s="408" t="s">
        <v>1354</v>
      </c>
      <c r="G167" s="409">
        <v>43934</v>
      </c>
      <c r="H167" s="410" t="s">
        <v>1359</v>
      </c>
      <c r="I167" s="411">
        <v>2.95</v>
      </c>
      <c r="J167" s="926">
        <f>AVERAGE(I167:I169)</f>
        <v>3.52</v>
      </c>
    </row>
    <row r="168" spans="1:10">
      <c r="A168" s="921"/>
      <c r="B168" s="924"/>
      <c r="C168" s="406" t="s">
        <v>1355</v>
      </c>
      <c r="D168" s="407" t="s">
        <v>1356</v>
      </c>
      <c r="E168" s="408" t="s">
        <v>1357</v>
      </c>
      <c r="F168" s="412" t="s">
        <v>1358</v>
      </c>
      <c r="G168" s="409">
        <v>43934</v>
      </c>
      <c r="H168" s="410" t="s">
        <v>1359</v>
      </c>
      <c r="I168" s="411">
        <v>4.66</v>
      </c>
      <c r="J168" s="926"/>
    </row>
    <row r="169" spans="1:10">
      <c r="A169" s="922"/>
      <c r="B169" s="925"/>
      <c r="C169" s="406" t="s">
        <v>1360</v>
      </c>
      <c r="D169" s="407" t="s">
        <v>1361</v>
      </c>
      <c r="E169" s="408" t="s">
        <v>1362</v>
      </c>
      <c r="F169" s="412" t="s">
        <v>1354</v>
      </c>
      <c r="G169" s="409">
        <v>43934</v>
      </c>
      <c r="H169" s="410" t="s">
        <v>1359</v>
      </c>
      <c r="I169" s="411">
        <v>2.95</v>
      </c>
      <c r="J169" s="926"/>
    </row>
    <row r="170" spans="1:10">
      <c r="A170" s="649"/>
      <c r="B170" s="650"/>
      <c r="C170" s="650"/>
      <c r="D170" s="651"/>
      <c r="E170" s="650"/>
      <c r="F170" s="650"/>
      <c r="G170" s="650"/>
      <c r="H170" s="650"/>
      <c r="I170" s="650"/>
      <c r="J170" s="652"/>
    </row>
    <row r="171" spans="1:10">
      <c r="A171" s="914">
        <v>43</v>
      </c>
      <c r="B171" s="919" t="s">
        <v>1330</v>
      </c>
      <c r="C171" s="406" t="s">
        <v>1351</v>
      </c>
      <c r="D171" s="407" t="s">
        <v>1352</v>
      </c>
      <c r="E171" s="408" t="s">
        <v>1353</v>
      </c>
      <c r="F171" s="408" t="s">
        <v>1354</v>
      </c>
      <c r="G171" s="409">
        <v>43934</v>
      </c>
      <c r="H171" s="410" t="s">
        <v>1208</v>
      </c>
      <c r="I171" s="411">
        <v>147.72</v>
      </c>
      <c r="J171" s="926">
        <f>AVERAGE(I171:I173)</f>
        <v>147.72</v>
      </c>
    </row>
    <row r="172" spans="1:10">
      <c r="A172" s="914"/>
      <c r="B172" s="919"/>
      <c r="C172" s="406" t="s">
        <v>1355</v>
      </c>
      <c r="D172" s="407" t="s">
        <v>1356</v>
      </c>
      <c r="E172" s="408" t="s">
        <v>1357</v>
      </c>
      <c r="F172" s="412" t="s">
        <v>1358</v>
      </c>
      <c r="G172" s="409">
        <v>43934</v>
      </c>
      <c r="H172" s="410" t="s">
        <v>1359</v>
      </c>
      <c r="I172" s="411"/>
      <c r="J172" s="926"/>
    </row>
    <row r="173" spans="1:10">
      <c r="A173" s="914"/>
      <c r="B173" s="919"/>
      <c r="C173" s="406" t="s">
        <v>1360</v>
      </c>
      <c r="D173" s="407" t="s">
        <v>1361</v>
      </c>
      <c r="E173" s="408" t="s">
        <v>1362</v>
      </c>
      <c r="F173" s="412" t="s">
        <v>1354</v>
      </c>
      <c r="G173" s="409">
        <v>43934</v>
      </c>
      <c r="H173" s="410" t="s">
        <v>1359</v>
      </c>
      <c r="I173" s="411">
        <v>147.72</v>
      </c>
      <c r="J173" s="926"/>
    </row>
    <row r="174" spans="1:10">
      <c r="A174" s="649"/>
      <c r="B174" s="650"/>
      <c r="C174" s="650"/>
      <c r="D174" s="651"/>
      <c r="E174" s="650"/>
      <c r="F174" s="650"/>
      <c r="G174" s="650"/>
      <c r="H174" s="650"/>
      <c r="I174" s="650"/>
      <c r="J174" s="652"/>
    </row>
    <row r="175" spans="1:10">
      <c r="A175" s="914">
        <v>44</v>
      </c>
      <c r="B175" s="919" t="s">
        <v>1331</v>
      </c>
      <c r="C175" s="406" t="s">
        <v>1351</v>
      </c>
      <c r="D175" s="407" t="s">
        <v>1352</v>
      </c>
      <c r="E175" s="408" t="s">
        <v>1353</v>
      </c>
      <c r="F175" s="408" t="s">
        <v>1354</v>
      </c>
      <c r="G175" s="409">
        <v>43934</v>
      </c>
      <c r="H175" s="410" t="s">
        <v>1208</v>
      </c>
      <c r="I175" s="411">
        <v>147.72</v>
      </c>
      <c r="J175" s="926">
        <f>AVERAGE(I175:I177)</f>
        <v>147.72</v>
      </c>
    </row>
    <row r="176" spans="1:10">
      <c r="A176" s="914"/>
      <c r="B176" s="919"/>
      <c r="C176" s="406" t="s">
        <v>1355</v>
      </c>
      <c r="D176" s="407" t="s">
        <v>1356</v>
      </c>
      <c r="E176" s="408" t="s">
        <v>1357</v>
      </c>
      <c r="F176" s="412" t="s">
        <v>1358</v>
      </c>
      <c r="G176" s="409">
        <v>43934</v>
      </c>
      <c r="H176" s="410" t="s">
        <v>1359</v>
      </c>
      <c r="I176" s="411"/>
      <c r="J176" s="926"/>
    </row>
    <row r="177" spans="1:10">
      <c r="A177" s="914"/>
      <c r="B177" s="919"/>
      <c r="C177" s="406" t="s">
        <v>1360</v>
      </c>
      <c r="D177" s="407" t="s">
        <v>1361</v>
      </c>
      <c r="E177" s="408" t="s">
        <v>1362</v>
      </c>
      <c r="F177" s="412" t="s">
        <v>1354</v>
      </c>
      <c r="G177" s="409">
        <v>43934</v>
      </c>
      <c r="H177" s="410" t="s">
        <v>1359</v>
      </c>
      <c r="I177" s="411">
        <v>147.72</v>
      </c>
      <c r="J177" s="926"/>
    </row>
    <row r="178" spans="1:10">
      <c r="A178" s="649"/>
      <c r="B178" s="650"/>
      <c r="C178" s="650"/>
      <c r="D178" s="651"/>
      <c r="E178" s="650"/>
      <c r="F178" s="650"/>
      <c r="G178" s="650"/>
      <c r="H178" s="650"/>
      <c r="I178" s="650"/>
      <c r="J178" s="652"/>
    </row>
    <row r="179" spans="1:10">
      <c r="A179" s="914">
        <v>45</v>
      </c>
      <c r="B179" s="919" t="s">
        <v>1332</v>
      </c>
      <c r="C179" s="406" t="s">
        <v>1351</v>
      </c>
      <c r="D179" s="407" t="s">
        <v>1352</v>
      </c>
      <c r="E179" s="408" t="s">
        <v>1353</v>
      </c>
      <c r="F179" s="408" t="s">
        <v>1354</v>
      </c>
      <c r="G179" s="409">
        <v>43934</v>
      </c>
      <c r="H179" s="410" t="s">
        <v>1208</v>
      </c>
      <c r="I179" s="411">
        <v>55.89</v>
      </c>
      <c r="J179" s="926">
        <f>AVERAGE(I179:I181)</f>
        <v>68.03</v>
      </c>
    </row>
    <row r="180" spans="1:10">
      <c r="A180" s="914"/>
      <c r="B180" s="919"/>
      <c r="C180" s="406" t="s">
        <v>1355</v>
      </c>
      <c r="D180" s="407" t="s">
        <v>1356</v>
      </c>
      <c r="E180" s="408" t="s">
        <v>1357</v>
      </c>
      <c r="F180" s="412" t="s">
        <v>1358</v>
      </c>
      <c r="G180" s="409">
        <v>43934</v>
      </c>
      <c r="H180" s="410" t="s">
        <v>1359</v>
      </c>
      <c r="I180" s="411">
        <v>92.31</v>
      </c>
      <c r="J180" s="926"/>
    </row>
    <row r="181" spans="1:10">
      <c r="A181" s="914"/>
      <c r="B181" s="919"/>
      <c r="C181" s="406" t="s">
        <v>1360</v>
      </c>
      <c r="D181" s="407" t="s">
        <v>1361</v>
      </c>
      <c r="E181" s="408" t="s">
        <v>1362</v>
      </c>
      <c r="F181" s="412" t="s">
        <v>1354</v>
      </c>
      <c r="G181" s="409">
        <v>43934</v>
      </c>
      <c r="H181" s="410" t="s">
        <v>1359</v>
      </c>
      <c r="I181" s="411">
        <v>55.89</v>
      </c>
      <c r="J181" s="926"/>
    </row>
    <row r="182" spans="1:10">
      <c r="A182" s="649"/>
      <c r="B182" s="650"/>
      <c r="C182" s="650"/>
      <c r="D182" s="651"/>
      <c r="E182" s="650"/>
      <c r="F182" s="650"/>
      <c r="G182" s="650"/>
      <c r="H182" s="650"/>
      <c r="I182" s="650"/>
      <c r="J182" s="652"/>
    </row>
    <row r="183" spans="1:10">
      <c r="A183" s="914">
        <v>46</v>
      </c>
      <c r="B183" s="919" t="s">
        <v>1333</v>
      </c>
      <c r="C183" s="406" t="s">
        <v>1351</v>
      </c>
      <c r="D183" s="407" t="s">
        <v>1352</v>
      </c>
      <c r="E183" s="408" t="s">
        <v>1353</v>
      </c>
      <c r="F183" s="408" t="s">
        <v>1354</v>
      </c>
      <c r="G183" s="409">
        <v>43934</v>
      </c>
      <c r="H183" s="410" t="s">
        <v>1208</v>
      </c>
      <c r="I183" s="411">
        <v>45.49</v>
      </c>
      <c r="J183" s="926">
        <f>AVERAGE(I183:I185)</f>
        <v>37.28</v>
      </c>
    </row>
    <row r="184" spans="1:10">
      <c r="A184" s="914"/>
      <c r="B184" s="919"/>
      <c r="C184" s="406" t="s">
        <v>1355</v>
      </c>
      <c r="D184" s="407" t="s">
        <v>1356</v>
      </c>
      <c r="E184" s="408" t="s">
        <v>1357</v>
      </c>
      <c r="F184" s="412" t="s">
        <v>1358</v>
      </c>
      <c r="G184" s="409">
        <v>43934</v>
      </c>
      <c r="H184" s="410" t="s">
        <v>1359</v>
      </c>
      <c r="I184" s="411">
        <v>20.85</v>
      </c>
      <c r="J184" s="926"/>
    </row>
    <row r="185" spans="1:10">
      <c r="A185" s="914"/>
      <c r="B185" s="919"/>
      <c r="C185" s="406" t="s">
        <v>1360</v>
      </c>
      <c r="D185" s="407" t="s">
        <v>1361</v>
      </c>
      <c r="E185" s="408" t="s">
        <v>1362</v>
      </c>
      <c r="F185" s="412" t="s">
        <v>1354</v>
      </c>
      <c r="G185" s="409">
        <v>43934</v>
      </c>
      <c r="H185" s="410" t="s">
        <v>1359</v>
      </c>
      <c r="I185" s="411">
        <v>45.49</v>
      </c>
      <c r="J185" s="926"/>
    </row>
    <row r="186" spans="1:10">
      <c r="A186" s="649"/>
      <c r="B186" s="650"/>
      <c r="C186" s="650"/>
      <c r="D186" s="651"/>
      <c r="E186" s="650"/>
      <c r="F186" s="650"/>
      <c r="G186" s="650"/>
      <c r="H186" s="650"/>
      <c r="I186" s="650"/>
      <c r="J186" s="652"/>
    </row>
    <row r="187" spans="1:10">
      <c r="A187" s="914">
        <v>47</v>
      </c>
      <c r="B187" s="919" t="s">
        <v>1334</v>
      </c>
      <c r="C187" s="406" t="s">
        <v>1351</v>
      </c>
      <c r="D187" s="407" t="s">
        <v>1352</v>
      </c>
      <c r="E187" s="408" t="s">
        <v>1353</v>
      </c>
      <c r="F187" s="408" t="s">
        <v>1354</v>
      </c>
      <c r="G187" s="409">
        <v>43934</v>
      </c>
      <c r="H187" s="410" t="s">
        <v>1208</v>
      </c>
      <c r="I187" s="411">
        <v>1029</v>
      </c>
      <c r="J187" s="926">
        <f>AVERAGE(I187:I189)</f>
        <v>1016</v>
      </c>
    </row>
    <row r="188" spans="1:10">
      <c r="A188" s="914"/>
      <c r="B188" s="919"/>
      <c r="C188" s="406" t="s">
        <v>1355</v>
      </c>
      <c r="D188" s="407" t="s">
        <v>1356</v>
      </c>
      <c r="E188" s="408" t="s">
        <v>1357</v>
      </c>
      <c r="F188" s="412" t="s">
        <v>1358</v>
      </c>
      <c r="G188" s="409">
        <v>43934</v>
      </c>
      <c r="H188" s="410" t="s">
        <v>1359</v>
      </c>
      <c r="I188" s="411">
        <v>990</v>
      </c>
      <c r="J188" s="926"/>
    </row>
    <row r="189" spans="1:10">
      <c r="A189" s="914"/>
      <c r="B189" s="919"/>
      <c r="C189" s="406" t="s">
        <v>1360</v>
      </c>
      <c r="D189" s="407" t="s">
        <v>1361</v>
      </c>
      <c r="E189" s="408" t="s">
        <v>1362</v>
      </c>
      <c r="F189" s="412" t="s">
        <v>1354</v>
      </c>
      <c r="G189" s="409">
        <v>43934</v>
      </c>
      <c r="H189" s="410" t="s">
        <v>1359</v>
      </c>
      <c r="I189" s="411">
        <v>1029</v>
      </c>
      <c r="J189" s="926"/>
    </row>
    <row r="190" spans="1:10">
      <c r="A190" s="649"/>
      <c r="B190" s="650"/>
      <c r="C190" s="650"/>
      <c r="D190" s="651"/>
      <c r="E190" s="650"/>
      <c r="F190" s="650"/>
      <c r="G190" s="650"/>
      <c r="H190" s="650"/>
      <c r="I190" s="650"/>
      <c r="J190" s="652"/>
    </row>
    <row r="191" spans="1:10">
      <c r="A191" s="914">
        <v>48</v>
      </c>
      <c r="B191" s="919" t="s">
        <v>1335</v>
      </c>
      <c r="C191" s="406" t="s">
        <v>1351</v>
      </c>
      <c r="D191" s="407" t="s">
        <v>1352</v>
      </c>
      <c r="E191" s="408" t="s">
        <v>1353</v>
      </c>
      <c r="F191" s="408" t="s">
        <v>1354</v>
      </c>
      <c r="G191" s="409">
        <v>43934</v>
      </c>
      <c r="H191" s="410" t="s">
        <v>1208</v>
      </c>
      <c r="I191" s="413">
        <v>999</v>
      </c>
      <c r="J191" s="926">
        <f>AVERAGE(I191:I193)</f>
        <v>992.17</v>
      </c>
    </row>
    <row r="192" spans="1:10">
      <c r="A192" s="914"/>
      <c r="B192" s="919"/>
      <c r="C192" s="406" t="s">
        <v>1355</v>
      </c>
      <c r="D192" s="407" t="s">
        <v>1356</v>
      </c>
      <c r="E192" s="408" t="s">
        <v>1357</v>
      </c>
      <c r="F192" s="412" t="s">
        <v>1358</v>
      </c>
      <c r="G192" s="409">
        <v>43934</v>
      </c>
      <c r="H192" s="410" t="s">
        <v>1359</v>
      </c>
      <c r="I192" s="413">
        <v>978.52</v>
      </c>
      <c r="J192" s="926"/>
    </row>
    <row r="193" spans="1:10">
      <c r="A193" s="914"/>
      <c r="B193" s="919"/>
      <c r="C193" s="406" t="s">
        <v>1360</v>
      </c>
      <c r="D193" s="407" t="s">
        <v>1361</v>
      </c>
      <c r="E193" s="408" t="s">
        <v>1362</v>
      </c>
      <c r="F193" s="412" t="s">
        <v>1354</v>
      </c>
      <c r="G193" s="409">
        <v>43934</v>
      </c>
      <c r="H193" s="410" t="s">
        <v>1359</v>
      </c>
      <c r="I193" s="413">
        <v>999</v>
      </c>
      <c r="J193" s="926"/>
    </row>
    <row r="194" spans="1:10">
      <c r="A194" s="649"/>
      <c r="B194" s="650"/>
      <c r="C194" s="650"/>
      <c r="D194" s="651"/>
      <c r="E194" s="650"/>
      <c r="F194" s="650"/>
      <c r="G194" s="650"/>
      <c r="H194" s="650"/>
      <c r="I194" s="650"/>
      <c r="J194" s="652"/>
    </row>
    <row r="195" spans="1:10">
      <c r="A195" s="914">
        <v>49</v>
      </c>
      <c r="B195" s="919" t="s">
        <v>1336</v>
      </c>
      <c r="C195" s="406" t="s">
        <v>1351</v>
      </c>
      <c r="D195" s="407" t="s">
        <v>1352</v>
      </c>
      <c r="E195" s="408" t="s">
        <v>1353</v>
      </c>
      <c r="F195" s="408" t="s">
        <v>1354</v>
      </c>
      <c r="G195" s="409">
        <v>43934</v>
      </c>
      <c r="H195" s="410" t="s">
        <v>1367</v>
      </c>
      <c r="I195" s="411">
        <v>10.029999999999999</v>
      </c>
      <c r="J195" s="926">
        <f>AVERAGE(I195:I197)</f>
        <v>10.84</v>
      </c>
    </row>
    <row r="196" spans="1:10">
      <c r="A196" s="914"/>
      <c r="B196" s="919"/>
      <c r="C196" s="406" t="s">
        <v>1355</v>
      </c>
      <c r="D196" s="407" t="s">
        <v>1356</v>
      </c>
      <c r="E196" s="408" t="s">
        <v>1357</v>
      </c>
      <c r="F196" s="412" t="s">
        <v>1358</v>
      </c>
      <c r="G196" s="409">
        <v>43934</v>
      </c>
      <c r="H196" s="410" t="s">
        <v>1359</v>
      </c>
      <c r="I196" s="411">
        <v>12.46</v>
      </c>
      <c r="J196" s="926"/>
    </row>
    <row r="197" spans="1:10">
      <c r="A197" s="914"/>
      <c r="B197" s="919"/>
      <c r="C197" s="406" t="s">
        <v>1360</v>
      </c>
      <c r="D197" s="407" t="s">
        <v>1361</v>
      </c>
      <c r="E197" s="408" t="s">
        <v>1362</v>
      </c>
      <c r="F197" s="412" t="s">
        <v>1354</v>
      </c>
      <c r="G197" s="409">
        <v>43934</v>
      </c>
      <c r="H197" s="410" t="s">
        <v>1359</v>
      </c>
      <c r="I197" s="411">
        <v>10.029999999999999</v>
      </c>
      <c r="J197" s="926"/>
    </row>
    <row r="198" spans="1:10">
      <c r="A198" s="649"/>
      <c r="B198" s="650"/>
      <c r="C198" s="650"/>
      <c r="D198" s="651"/>
      <c r="E198" s="650"/>
      <c r="F198" s="650"/>
      <c r="G198" s="650"/>
      <c r="H198" s="650"/>
      <c r="I198" s="650"/>
      <c r="J198" s="652"/>
    </row>
    <row r="199" spans="1:10">
      <c r="A199" s="914">
        <v>50</v>
      </c>
      <c r="B199" s="919" t="s">
        <v>1337</v>
      </c>
      <c r="C199" s="406" t="s">
        <v>1351</v>
      </c>
      <c r="D199" s="407" t="s">
        <v>1352</v>
      </c>
      <c r="E199" s="408" t="s">
        <v>1353</v>
      </c>
      <c r="F199" s="408" t="s">
        <v>1354</v>
      </c>
      <c r="G199" s="409">
        <v>43934</v>
      </c>
      <c r="H199" s="410" t="s">
        <v>1208</v>
      </c>
      <c r="I199" s="411">
        <v>4.18</v>
      </c>
      <c r="J199" s="926">
        <f>AVERAGE(I199:I201)</f>
        <v>4.67</v>
      </c>
    </row>
    <row r="200" spans="1:10">
      <c r="A200" s="914"/>
      <c r="B200" s="919"/>
      <c r="C200" s="406" t="s">
        <v>1355</v>
      </c>
      <c r="D200" s="407" t="s">
        <v>1356</v>
      </c>
      <c r="E200" s="408" t="s">
        <v>1357</v>
      </c>
      <c r="F200" s="412" t="s">
        <v>1358</v>
      </c>
      <c r="G200" s="409">
        <v>43934</v>
      </c>
      <c r="H200" s="410" t="s">
        <v>1359</v>
      </c>
      <c r="I200" s="411">
        <v>5.65</v>
      </c>
      <c r="J200" s="926"/>
    </row>
    <row r="201" spans="1:10">
      <c r="A201" s="914"/>
      <c r="B201" s="919"/>
      <c r="C201" s="406" t="s">
        <v>1360</v>
      </c>
      <c r="D201" s="407" t="s">
        <v>1361</v>
      </c>
      <c r="E201" s="408" t="s">
        <v>1362</v>
      </c>
      <c r="F201" s="412" t="s">
        <v>1354</v>
      </c>
      <c r="G201" s="409">
        <v>43934</v>
      </c>
      <c r="H201" s="410" t="s">
        <v>1359</v>
      </c>
      <c r="I201" s="411">
        <v>4.18</v>
      </c>
      <c r="J201" s="926"/>
    </row>
    <row r="202" spans="1:10">
      <c r="A202" s="649"/>
      <c r="B202" s="650"/>
      <c r="C202" s="650"/>
      <c r="D202" s="651"/>
      <c r="E202" s="650"/>
      <c r="F202" s="650"/>
      <c r="G202" s="650"/>
      <c r="H202" s="650"/>
      <c r="I202" s="650"/>
      <c r="J202" s="652"/>
    </row>
    <row r="203" spans="1:10">
      <c r="A203" s="914">
        <v>51</v>
      </c>
      <c r="B203" s="919" t="s">
        <v>1339</v>
      </c>
      <c r="C203" s="406" t="s">
        <v>1351</v>
      </c>
      <c r="D203" s="407" t="s">
        <v>1352</v>
      </c>
      <c r="E203" s="408" t="s">
        <v>1353</v>
      </c>
      <c r="F203" s="408" t="s">
        <v>1354</v>
      </c>
      <c r="G203" s="409">
        <v>43934</v>
      </c>
      <c r="H203" s="410" t="s">
        <v>1367</v>
      </c>
      <c r="I203" s="411">
        <v>5.2</v>
      </c>
      <c r="J203" s="926">
        <f>AVERAGE(I203:I205)</f>
        <v>8.0299999999999994</v>
      </c>
    </row>
    <row r="204" spans="1:10">
      <c r="A204" s="914"/>
      <c r="B204" s="919"/>
      <c r="C204" s="406" t="s">
        <v>1355</v>
      </c>
      <c r="D204" s="407" t="s">
        <v>1356</v>
      </c>
      <c r="E204" s="408" t="s">
        <v>1357</v>
      </c>
      <c r="F204" s="412" t="s">
        <v>1358</v>
      </c>
      <c r="G204" s="409">
        <v>43934</v>
      </c>
      <c r="H204" s="410" t="s">
        <v>1359</v>
      </c>
      <c r="I204" s="411">
        <v>13.7</v>
      </c>
      <c r="J204" s="926"/>
    </row>
    <row r="205" spans="1:10">
      <c r="A205" s="914"/>
      <c r="B205" s="919"/>
      <c r="C205" s="406" t="s">
        <v>1360</v>
      </c>
      <c r="D205" s="407" t="s">
        <v>1361</v>
      </c>
      <c r="E205" s="408" t="s">
        <v>1362</v>
      </c>
      <c r="F205" s="412" t="s">
        <v>1354</v>
      </c>
      <c r="G205" s="409">
        <v>43934</v>
      </c>
      <c r="H205" s="410" t="s">
        <v>1359</v>
      </c>
      <c r="I205" s="413">
        <v>5.2</v>
      </c>
      <c r="J205" s="926"/>
    </row>
    <row r="206" spans="1:10">
      <c r="A206" s="649"/>
      <c r="B206" s="650"/>
      <c r="C206" s="650"/>
      <c r="D206" s="651"/>
      <c r="E206" s="650"/>
      <c r="F206" s="650"/>
      <c r="G206" s="650"/>
      <c r="H206" s="650"/>
      <c r="I206" s="650"/>
      <c r="J206" s="652"/>
    </row>
    <row r="207" spans="1:10">
      <c r="A207" s="914">
        <v>52</v>
      </c>
      <c r="B207" s="919" t="s">
        <v>1340</v>
      </c>
      <c r="C207" s="406" t="s">
        <v>1351</v>
      </c>
      <c r="D207" s="407" t="s">
        <v>1352</v>
      </c>
      <c r="E207" s="408" t="s">
        <v>1353</v>
      </c>
      <c r="F207" s="408" t="s">
        <v>1354</v>
      </c>
      <c r="G207" s="409">
        <v>43934</v>
      </c>
      <c r="H207" s="410" t="s">
        <v>1368</v>
      </c>
      <c r="I207" s="411"/>
      <c r="J207" s="926">
        <f>AVERAGE(I207:I209)</f>
        <v>172.53</v>
      </c>
    </row>
    <row r="208" spans="1:10">
      <c r="A208" s="914"/>
      <c r="B208" s="919"/>
      <c r="C208" s="406" t="s">
        <v>1355</v>
      </c>
      <c r="D208" s="407" t="s">
        <v>1356</v>
      </c>
      <c r="E208" s="408" t="s">
        <v>1357</v>
      </c>
      <c r="F208" s="412" t="s">
        <v>1358</v>
      </c>
      <c r="G208" s="409">
        <v>43934</v>
      </c>
      <c r="H208" s="410" t="s">
        <v>1359</v>
      </c>
      <c r="I208" s="411">
        <v>172.53</v>
      </c>
      <c r="J208" s="926"/>
    </row>
    <row r="209" spans="1:10">
      <c r="A209" s="914"/>
      <c r="B209" s="919"/>
      <c r="C209" s="406" t="s">
        <v>1360</v>
      </c>
      <c r="D209" s="407" t="s">
        <v>1361</v>
      </c>
      <c r="E209" s="408" t="s">
        <v>1362</v>
      </c>
      <c r="F209" s="412" t="s">
        <v>1354</v>
      </c>
      <c r="G209" s="409">
        <v>43934</v>
      </c>
      <c r="H209" s="410" t="s">
        <v>1359</v>
      </c>
      <c r="I209" s="411"/>
      <c r="J209" s="926"/>
    </row>
    <row r="210" spans="1:10">
      <c r="A210" s="649"/>
      <c r="B210" s="650"/>
      <c r="C210" s="650"/>
      <c r="D210" s="651"/>
      <c r="E210" s="650"/>
      <c r="F210" s="650"/>
      <c r="G210" s="650"/>
      <c r="H210" s="650"/>
      <c r="I210" s="650"/>
      <c r="J210" s="652"/>
    </row>
    <row r="211" spans="1:10">
      <c r="A211" s="914">
        <v>53</v>
      </c>
      <c r="B211" s="919" t="s">
        <v>1341</v>
      </c>
      <c r="C211" s="406" t="s">
        <v>1351</v>
      </c>
      <c r="D211" s="407" t="s">
        <v>1352</v>
      </c>
      <c r="E211" s="408" t="s">
        <v>1353</v>
      </c>
      <c r="F211" s="408" t="s">
        <v>1354</v>
      </c>
      <c r="G211" s="409">
        <v>43934</v>
      </c>
      <c r="H211" s="410" t="s">
        <v>1208</v>
      </c>
      <c r="I211" s="411">
        <v>32.94</v>
      </c>
      <c r="J211" s="926">
        <f>AVERAGE(I211:I213)</f>
        <v>32.229999999999997</v>
      </c>
    </row>
    <row r="212" spans="1:10">
      <c r="A212" s="914"/>
      <c r="B212" s="919"/>
      <c r="C212" s="406" t="s">
        <v>1355</v>
      </c>
      <c r="D212" s="407" t="s">
        <v>1356</v>
      </c>
      <c r="E212" s="408" t="s">
        <v>1357</v>
      </c>
      <c r="F212" s="412" t="s">
        <v>1358</v>
      </c>
      <c r="G212" s="409">
        <v>43934</v>
      </c>
      <c r="H212" s="410" t="s">
        <v>1359</v>
      </c>
      <c r="I212" s="411">
        <v>30.81</v>
      </c>
      <c r="J212" s="926"/>
    </row>
    <row r="213" spans="1:10">
      <c r="A213" s="914"/>
      <c r="B213" s="919"/>
      <c r="C213" s="406" t="s">
        <v>1360</v>
      </c>
      <c r="D213" s="407" t="s">
        <v>1361</v>
      </c>
      <c r="E213" s="408" t="s">
        <v>1362</v>
      </c>
      <c r="F213" s="412" t="s">
        <v>1354</v>
      </c>
      <c r="G213" s="409">
        <v>43934</v>
      </c>
      <c r="H213" s="410" t="s">
        <v>1359</v>
      </c>
      <c r="I213" s="411">
        <v>32.94</v>
      </c>
      <c r="J213" s="926"/>
    </row>
    <row r="214" spans="1:10">
      <c r="A214" s="649"/>
      <c r="B214" s="650"/>
      <c r="C214" s="650"/>
      <c r="D214" s="651"/>
      <c r="E214" s="650"/>
      <c r="F214" s="650"/>
      <c r="G214" s="650"/>
      <c r="H214" s="650"/>
      <c r="I214" s="650"/>
      <c r="J214" s="652"/>
    </row>
    <row r="215" spans="1:10">
      <c r="A215" s="914">
        <v>54</v>
      </c>
      <c r="B215" s="919" t="s">
        <v>1342</v>
      </c>
      <c r="C215" s="406" t="s">
        <v>1351</v>
      </c>
      <c r="D215" s="407" t="s">
        <v>1352</v>
      </c>
      <c r="E215" s="408" t="s">
        <v>1353</v>
      </c>
      <c r="F215" s="408" t="s">
        <v>1354</v>
      </c>
      <c r="G215" s="409">
        <v>43934</v>
      </c>
      <c r="H215" s="410" t="s">
        <v>1208</v>
      </c>
      <c r="I215" s="411">
        <v>31.93</v>
      </c>
      <c r="J215" s="926">
        <f>AVERAGE(I215:I217)</f>
        <v>42.65</v>
      </c>
    </row>
    <row r="216" spans="1:10">
      <c r="A216" s="914"/>
      <c r="B216" s="919"/>
      <c r="C216" s="406" t="s">
        <v>1355</v>
      </c>
      <c r="D216" s="407" t="s">
        <v>1356</v>
      </c>
      <c r="E216" s="408" t="s">
        <v>1357</v>
      </c>
      <c r="F216" s="412" t="s">
        <v>1358</v>
      </c>
      <c r="G216" s="409">
        <v>43934</v>
      </c>
      <c r="H216" s="410" t="s">
        <v>1359</v>
      </c>
      <c r="I216" s="411">
        <v>64.09</v>
      </c>
      <c r="J216" s="926"/>
    </row>
    <row r="217" spans="1:10">
      <c r="A217" s="914"/>
      <c r="B217" s="919"/>
      <c r="C217" s="406" t="s">
        <v>1360</v>
      </c>
      <c r="D217" s="407" t="s">
        <v>1361</v>
      </c>
      <c r="E217" s="408" t="s">
        <v>1362</v>
      </c>
      <c r="F217" s="412" t="s">
        <v>1354</v>
      </c>
      <c r="G217" s="409">
        <v>43934</v>
      </c>
      <c r="H217" s="410" t="s">
        <v>1359</v>
      </c>
      <c r="I217" s="411">
        <v>31.93</v>
      </c>
      <c r="J217" s="926"/>
    </row>
    <row r="218" spans="1:10">
      <c r="A218" s="649"/>
      <c r="B218" s="650"/>
      <c r="C218" s="650"/>
      <c r="D218" s="651"/>
      <c r="E218" s="650"/>
      <c r="F218" s="650"/>
      <c r="G218" s="650"/>
      <c r="H218" s="650"/>
      <c r="I218" s="650"/>
      <c r="J218" s="652"/>
    </row>
    <row r="219" spans="1:10">
      <c r="A219" s="914">
        <v>55</v>
      </c>
      <c r="B219" s="919" t="s">
        <v>1309</v>
      </c>
      <c r="C219" s="406" t="s">
        <v>1351</v>
      </c>
      <c r="D219" s="407" t="s">
        <v>1352</v>
      </c>
      <c r="E219" s="408" t="s">
        <v>1353</v>
      </c>
      <c r="F219" s="408" t="s">
        <v>1354</v>
      </c>
      <c r="G219" s="409">
        <v>43934</v>
      </c>
      <c r="H219" s="410" t="s">
        <v>1208</v>
      </c>
      <c r="I219" s="411">
        <v>17.14</v>
      </c>
      <c r="J219" s="926">
        <f>AVERAGE(I219:I221)</f>
        <v>15.76</v>
      </c>
    </row>
    <row r="220" spans="1:10">
      <c r="A220" s="914"/>
      <c r="B220" s="919"/>
      <c r="C220" s="406" t="s">
        <v>1355</v>
      </c>
      <c r="D220" s="407" t="s">
        <v>1356</v>
      </c>
      <c r="E220" s="408" t="s">
        <v>1357</v>
      </c>
      <c r="F220" s="412" t="s">
        <v>1358</v>
      </c>
      <c r="G220" s="409">
        <v>43934</v>
      </c>
      <c r="H220" s="410" t="s">
        <v>1359</v>
      </c>
      <c r="I220" s="413">
        <v>13</v>
      </c>
      <c r="J220" s="926"/>
    </row>
    <row r="221" spans="1:10">
      <c r="A221" s="914"/>
      <c r="B221" s="919"/>
      <c r="C221" s="406" t="s">
        <v>1360</v>
      </c>
      <c r="D221" s="407" t="s">
        <v>1361</v>
      </c>
      <c r="E221" s="408" t="s">
        <v>1362</v>
      </c>
      <c r="F221" s="412" t="s">
        <v>1354</v>
      </c>
      <c r="G221" s="409">
        <v>43934</v>
      </c>
      <c r="H221" s="410" t="s">
        <v>1359</v>
      </c>
      <c r="I221" s="413">
        <v>17.14</v>
      </c>
      <c r="J221" s="926"/>
    </row>
    <row r="222" spans="1:10">
      <c r="A222" s="649"/>
      <c r="B222" s="650"/>
      <c r="C222" s="650"/>
      <c r="D222" s="651"/>
      <c r="E222" s="650"/>
      <c r="F222" s="650"/>
      <c r="G222" s="650"/>
      <c r="H222" s="650"/>
      <c r="I222" s="650"/>
      <c r="J222" s="652"/>
    </row>
    <row r="223" spans="1:10">
      <c r="A223" s="914">
        <v>56</v>
      </c>
      <c r="B223" s="919" t="s">
        <v>1343</v>
      </c>
      <c r="C223" s="406" t="s">
        <v>1351</v>
      </c>
      <c r="D223" s="407" t="s">
        <v>1352</v>
      </c>
      <c r="E223" s="408" t="s">
        <v>1353</v>
      </c>
      <c r="F223" s="408" t="s">
        <v>1354</v>
      </c>
      <c r="G223" s="409">
        <v>43934</v>
      </c>
      <c r="H223" s="410" t="s">
        <v>1369</v>
      </c>
      <c r="I223" s="413">
        <v>74.62</v>
      </c>
      <c r="J223" s="926">
        <f>AVERAGE(I223:I225)</f>
        <v>84.95</v>
      </c>
    </row>
    <row r="224" spans="1:10">
      <c r="A224" s="914"/>
      <c r="B224" s="919"/>
      <c r="C224" s="406" t="s">
        <v>1355</v>
      </c>
      <c r="D224" s="407" t="s">
        <v>1356</v>
      </c>
      <c r="E224" s="408" t="s">
        <v>1357</v>
      </c>
      <c r="F224" s="412" t="s">
        <v>1358</v>
      </c>
      <c r="G224" s="409">
        <v>43934</v>
      </c>
      <c r="H224" s="410" t="s">
        <v>1369</v>
      </c>
      <c r="I224" s="413">
        <v>105.6</v>
      </c>
      <c r="J224" s="926"/>
    </row>
    <row r="225" spans="1:10">
      <c r="A225" s="914"/>
      <c r="B225" s="919"/>
      <c r="C225" s="406" t="s">
        <v>1360</v>
      </c>
      <c r="D225" s="407" t="s">
        <v>1361</v>
      </c>
      <c r="E225" s="408" t="s">
        <v>1362</v>
      </c>
      <c r="F225" s="412" t="s">
        <v>1354</v>
      </c>
      <c r="G225" s="409">
        <v>43934</v>
      </c>
      <c r="H225" s="410" t="s">
        <v>1369</v>
      </c>
      <c r="I225" s="413">
        <v>74.62</v>
      </c>
      <c r="J225" s="926"/>
    </row>
    <row r="226" spans="1:10">
      <c r="A226" s="649"/>
      <c r="B226" s="650"/>
      <c r="C226" s="650"/>
      <c r="D226" s="651"/>
      <c r="E226" s="650"/>
      <c r="F226" s="650"/>
      <c r="G226" s="650"/>
      <c r="H226" s="650"/>
      <c r="I226" s="650"/>
      <c r="J226" s="652"/>
    </row>
    <row r="227" spans="1:10">
      <c r="A227" s="914">
        <v>57</v>
      </c>
      <c r="B227" s="919" t="s">
        <v>1344</v>
      </c>
      <c r="C227" s="406" t="s">
        <v>1351</v>
      </c>
      <c r="D227" s="407" t="s">
        <v>1352</v>
      </c>
      <c r="E227" s="408" t="s">
        <v>1353</v>
      </c>
      <c r="F227" s="408" t="s">
        <v>1354</v>
      </c>
      <c r="G227" s="409">
        <v>43934</v>
      </c>
      <c r="H227" s="410" t="s">
        <v>1367</v>
      </c>
      <c r="I227" s="413">
        <v>95.6</v>
      </c>
      <c r="J227" s="926">
        <f>AVERAGE(I227:I229)</f>
        <v>101.44</v>
      </c>
    </row>
    <row r="228" spans="1:10">
      <c r="A228" s="914"/>
      <c r="B228" s="919"/>
      <c r="C228" s="406" t="s">
        <v>1355</v>
      </c>
      <c r="D228" s="407" t="s">
        <v>1356</v>
      </c>
      <c r="E228" s="408" t="s">
        <v>1357</v>
      </c>
      <c r="F228" s="412" t="s">
        <v>1358</v>
      </c>
      <c r="G228" s="409">
        <v>43934</v>
      </c>
      <c r="H228" s="410" t="s">
        <v>1367</v>
      </c>
      <c r="I228" s="413">
        <v>113.11</v>
      </c>
      <c r="J228" s="926"/>
    </row>
    <row r="229" spans="1:10">
      <c r="A229" s="914"/>
      <c r="B229" s="919"/>
      <c r="C229" s="406" t="s">
        <v>1360</v>
      </c>
      <c r="D229" s="407" t="s">
        <v>1361</v>
      </c>
      <c r="E229" s="408" t="s">
        <v>1362</v>
      </c>
      <c r="F229" s="412" t="s">
        <v>1354</v>
      </c>
      <c r="G229" s="409">
        <v>43934</v>
      </c>
      <c r="H229" s="410" t="s">
        <v>1367</v>
      </c>
      <c r="I229" s="413">
        <v>95.6</v>
      </c>
      <c r="J229" s="926"/>
    </row>
    <row r="230" spans="1:10">
      <c r="A230" s="649"/>
      <c r="B230" s="650"/>
      <c r="C230" s="650"/>
      <c r="D230" s="651"/>
      <c r="E230" s="650"/>
      <c r="F230" s="650"/>
      <c r="G230" s="650"/>
      <c r="H230" s="650"/>
      <c r="I230" s="650"/>
      <c r="J230" s="652"/>
    </row>
    <row r="231" spans="1:10">
      <c r="A231" s="914">
        <v>58</v>
      </c>
      <c r="B231" s="919" t="s">
        <v>1345</v>
      </c>
      <c r="C231" s="406" t="s">
        <v>1351</v>
      </c>
      <c r="D231" s="407" t="s">
        <v>1352</v>
      </c>
      <c r="E231" s="408" t="s">
        <v>1353</v>
      </c>
      <c r="F231" s="408" t="s">
        <v>1354</v>
      </c>
      <c r="G231" s="409">
        <v>43934</v>
      </c>
      <c r="H231" s="417" t="s">
        <v>1367</v>
      </c>
      <c r="I231" s="413">
        <v>53.92</v>
      </c>
      <c r="J231" s="926">
        <f>AVERAGE(I231:I233)</f>
        <v>55.72</v>
      </c>
    </row>
    <row r="232" spans="1:10">
      <c r="A232" s="914"/>
      <c r="B232" s="919"/>
      <c r="C232" s="406" t="s">
        <v>1355</v>
      </c>
      <c r="D232" s="407" t="s">
        <v>1356</v>
      </c>
      <c r="E232" s="408" t="s">
        <v>1357</v>
      </c>
      <c r="F232" s="412" t="s">
        <v>1358</v>
      </c>
      <c r="G232" s="409">
        <v>43934</v>
      </c>
      <c r="H232" s="417" t="s">
        <v>1367</v>
      </c>
      <c r="I232" s="413">
        <v>59.32</v>
      </c>
      <c r="J232" s="926"/>
    </row>
    <row r="233" spans="1:10">
      <c r="A233" s="914"/>
      <c r="B233" s="919"/>
      <c r="C233" s="406" t="s">
        <v>1360</v>
      </c>
      <c r="D233" s="407" t="s">
        <v>1361</v>
      </c>
      <c r="E233" s="408" t="s">
        <v>1362</v>
      </c>
      <c r="F233" s="412" t="s">
        <v>1354</v>
      </c>
      <c r="G233" s="409">
        <v>43934</v>
      </c>
      <c r="H233" s="417" t="s">
        <v>1367</v>
      </c>
      <c r="I233" s="413">
        <v>53.92</v>
      </c>
      <c r="J233" s="926"/>
    </row>
    <row r="234" spans="1:10">
      <c r="A234" s="649"/>
      <c r="B234" s="650"/>
      <c r="C234" s="650"/>
      <c r="D234" s="651"/>
      <c r="E234" s="650"/>
      <c r="F234" s="650"/>
      <c r="G234" s="650"/>
      <c r="H234" s="650"/>
      <c r="I234" s="650"/>
      <c r="J234" s="652"/>
    </row>
    <row r="235" spans="1:10">
      <c r="A235" s="914">
        <v>59</v>
      </c>
      <c r="B235" s="919" t="s">
        <v>1346</v>
      </c>
      <c r="C235" s="406" t="s">
        <v>1351</v>
      </c>
      <c r="D235" s="407" t="s">
        <v>1352</v>
      </c>
      <c r="E235" s="408" t="s">
        <v>1353</v>
      </c>
      <c r="F235" s="408" t="s">
        <v>1354</v>
      </c>
      <c r="G235" s="409">
        <v>43934</v>
      </c>
      <c r="H235" s="410" t="s">
        <v>1208</v>
      </c>
      <c r="I235" s="413">
        <v>11.35</v>
      </c>
      <c r="J235" s="926">
        <f>AVERAGE(I235:I237)</f>
        <v>11.35</v>
      </c>
    </row>
    <row r="236" spans="1:10">
      <c r="A236" s="914"/>
      <c r="B236" s="919"/>
      <c r="C236" s="406" t="s">
        <v>1355</v>
      </c>
      <c r="D236" s="407" t="s">
        <v>1356</v>
      </c>
      <c r="E236" s="408" t="s">
        <v>1357</v>
      </c>
      <c r="F236" s="412" t="s">
        <v>1358</v>
      </c>
      <c r="G236" s="409">
        <v>43934</v>
      </c>
      <c r="H236" s="410" t="s">
        <v>1359</v>
      </c>
      <c r="I236" s="413"/>
      <c r="J236" s="926"/>
    </row>
    <row r="237" spans="1:10">
      <c r="A237" s="914"/>
      <c r="B237" s="919"/>
      <c r="C237" s="406" t="s">
        <v>1360</v>
      </c>
      <c r="D237" s="407" t="s">
        <v>1361</v>
      </c>
      <c r="E237" s="408" t="s">
        <v>1362</v>
      </c>
      <c r="F237" s="412" t="s">
        <v>1354</v>
      </c>
      <c r="G237" s="409">
        <v>43934</v>
      </c>
      <c r="H237" s="410" t="s">
        <v>1359</v>
      </c>
      <c r="I237" s="413">
        <v>11.35</v>
      </c>
      <c r="J237" s="926"/>
    </row>
    <row r="238" spans="1:10">
      <c r="A238" s="649"/>
      <c r="B238" s="650"/>
      <c r="C238" s="650"/>
      <c r="D238" s="651"/>
      <c r="E238" s="650"/>
      <c r="F238" s="650"/>
      <c r="G238" s="650"/>
      <c r="H238" s="650"/>
      <c r="I238" s="650"/>
      <c r="J238" s="652"/>
    </row>
    <row r="239" spans="1:10">
      <c r="A239" s="914">
        <v>60</v>
      </c>
      <c r="B239" s="919" t="s">
        <v>1347</v>
      </c>
      <c r="C239" s="406" t="s">
        <v>1351</v>
      </c>
      <c r="D239" s="407" t="s">
        <v>1352</v>
      </c>
      <c r="E239" s="408" t="s">
        <v>1353</v>
      </c>
      <c r="F239" s="408" t="s">
        <v>1354</v>
      </c>
      <c r="G239" s="409">
        <v>43934</v>
      </c>
      <c r="H239" s="410" t="s">
        <v>1208</v>
      </c>
      <c r="I239" s="411">
        <v>7.19</v>
      </c>
      <c r="J239" s="926">
        <f>AVERAGE(I239:I241)</f>
        <v>7.19</v>
      </c>
    </row>
    <row r="240" spans="1:10">
      <c r="A240" s="914"/>
      <c r="B240" s="919"/>
      <c r="C240" s="406" t="s">
        <v>1355</v>
      </c>
      <c r="D240" s="407" t="s">
        <v>1356</v>
      </c>
      <c r="E240" s="408" t="s">
        <v>1357</v>
      </c>
      <c r="F240" s="412" t="s">
        <v>1358</v>
      </c>
      <c r="G240" s="409">
        <v>43934</v>
      </c>
      <c r="H240" s="410" t="s">
        <v>1359</v>
      </c>
      <c r="I240" s="411"/>
      <c r="J240" s="926"/>
    </row>
    <row r="241" spans="1:10">
      <c r="A241" s="914"/>
      <c r="B241" s="919"/>
      <c r="C241" s="406" t="s">
        <v>1360</v>
      </c>
      <c r="D241" s="407" t="s">
        <v>1361</v>
      </c>
      <c r="E241" s="408" t="s">
        <v>1362</v>
      </c>
      <c r="F241" s="412" t="s">
        <v>1354</v>
      </c>
      <c r="G241" s="409">
        <v>43934</v>
      </c>
      <c r="H241" s="410" t="s">
        <v>1359</v>
      </c>
      <c r="I241" s="411">
        <v>7.19</v>
      </c>
      <c r="J241" s="926"/>
    </row>
    <row r="242" spans="1:10">
      <c r="A242" s="607"/>
      <c r="B242" s="8"/>
      <c r="C242" s="8"/>
      <c r="D242" s="20"/>
      <c r="E242" s="8"/>
      <c r="F242" s="8"/>
      <c r="G242" s="8"/>
      <c r="H242" s="8"/>
      <c r="I242" s="8"/>
      <c r="J242" s="608"/>
    </row>
    <row r="243" spans="1:10">
      <c r="A243" s="914">
        <v>61</v>
      </c>
      <c r="B243" s="919" t="s">
        <v>1375</v>
      </c>
      <c r="C243" s="406" t="s">
        <v>1376</v>
      </c>
      <c r="D243" s="407" t="s">
        <v>1379</v>
      </c>
      <c r="E243" s="408" t="s">
        <v>1377</v>
      </c>
      <c r="F243" s="408" t="s">
        <v>1378</v>
      </c>
      <c r="G243" s="409">
        <v>43952</v>
      </c>
      <c r="H243" s="410" t="s">
        <v>253</v>
      </c>
      <c r="I243" s="411">
        <v>1.1499999999999999</v>
      </c>
      <c r="J243" s="926">
        <f>AVERAGE(I243:I245)</f>
        <v>1.1499999999999999</v>
      </c>
    </row>
    <row r="244" spans="1:10">
      <c r="A244" s="914"/>
      <c r="B244" s="919"/>
      <c r="C244" s="406"/>
      <c r="D244" s="407"/>
      <c r="E244" s="408"/>
      <c r="F244" s="412"/>
      <c r="G244" s="409"/>
      <c r="H244" s="410"/>
      <c r="I244" s="411"/>
      <c r="J244" s="926"/>
    </row>
    <row r="245" spans="1:10">
      <c r="A245" s="914"/>
      <c r="B245" s="919"/>
      <c r="C245" s="406"/>
      <c r="D245" s="407"/>
      <c r="E245" s="408"/>
      <c r="F245" s="412"/>
      <c r="G245" s="409"/>
      <c r="H245" s="410"/>
      <c r="I245" s="411"/>
      <c r="J245" s="926"/>
    </row>
    <row r="246" spans="1:10">
      <c r="A246" s="607"/>
      <c r="B246" s="8"/>
      <c r="C246" s="8"/>
      <c r="D246" s="20"/>
      <c r="E246" s="8"/>
      <c r="F246" s="8"/>
      <c r="G246" s="8"/>
      <c r="H246" s="8"/>
      <c r="I246" s="8"/>
      <c r="J246" s="608"/>
    </row>
    <row r="247" spans="1:10">
      <c r="A247" s="914">
        <v>62</v>
      </c>
      <c r="B247" s="919" t="s">
        <v>1431</v>
      </c>
      <c r="C247" s="623" t="s">
        <v>1660</v>
      </c>
      <c r="D247" s="389" t="s">
        <v>1663</v>
      </c>
      <c r="E247" s="388" t="s">
        <v>1661</v>
      </c>
      <c r="F247" s="388" t="s">
        <v>1662</v>
      </c>
      <c r="G247" s="386">
        <v>43952</v>
      </c>
      <c r="H247" s="385" t="s">
        <v>1442</v>
      </c>
      <c r="I247" s="384">
        <v>220</v>
      </c>
      <c r="J247" s="916">
        <f>AVERAGE(I247:I248)</f>
        <v>187.5</v>
      </c>
    </row>
    <row r="248" spans="1:10">
      <c r="A248" s="914"/>
      <c r="B248" s="919"/>
      <c r="C248" s="390" t="s">
        <v>1248</v>
      </c>
      <c r="D248" s="389" t="s">
        <v>1249</v>
      </c>
      <c r="E248" s="388" t="s">
        <v>1664</v>
      </c>
      <c r="F248" s="387" t="s">
        <v>1665</v>
      </c>
      <c r="G248" s="386">
        <v>43952</v>
      </c>
      <c r="H248" s="385" t="s">
        <v>1442</v>
      </c>
      <c r="I248" s="384">
        <v>155</v>
      </c>
      <c r="J248" s="916"/>
    </row>
    <row r="249" spans="1:10">
      <c r="A249" s="607"/>
      <c r="B249" s="8"/>
      <c r="C249" s="8"/>
      <c r="D249" s="20"/>
      <c r="E249" s="8"/>
      <c r="F249" s="8"/>
      <c r="G249" s="8"/>
      <c r="H249" s="8"/>
      <c r="I249" s="8"/>
      <c r="J249" s="608"/>
    </row>
    <row r="250" spans="1:10">
      <c r="A250" s="920">
        <v>63</v>
      </c>
      <c r="B250" s="923" t="s">
        <v>534</v>
      </c>
      <c r="C250" s="406" t="s">
        <v>1716</v>
      </c>
      <c r="D250" s="407" t="s">
        <v>1717</v>
      </c>
      <c r="E250" s="408" t="s">
        <v>1718</v>
      </c>
      <c r="F250" s="408" t="s">
        <v>1719</v>
      </c>
      <c r="G250" s="409">
        <v>43952</v>
      </c>
      <c r="H250" s="410" t="s">
        <v>1208</v>
      </c>
      <c r="I250" s="411">
        <v>24</v>
      </c>
      <c r="J250" s="926">
        <f>AVERAGE(I250:I252)</f>
        <v>22.97</v>
      </c>
    </row>
    <row r="251" spans="1:10">
      <c r="A251" s="921"/>
      <c r="B251" s="924"/>
      <c r="C251" s="406" t="s">
        <v>1355</v>
      </c>
      <c r="D251" s="407" t="s">
        <v>1356</v>
      </c>
      <c r="E251" s="408" t="s">
        <v>1357</v>
      </c>
      <c r="F251" s="412" t="s">
        <v>1720</v>
      </c>
      <c r="G251" s="409">
        <v>43952</v>
      </c>
      <c r="H251" s="410" t="s">
        <v>1359</v>
      </c>
      <c r="I251" s="411">
        <v>22.46</v>
      </c>
      <c r="J251" s="926"/>
    </row>
    <row r="252" spans="1:10">
      <c r="A252" s="922"/>
      <c r="B252" s="925"/>
      <c r="C252" s="406" t="s">
        <v>1721</v>
      </c>
      <c r="D252" s="407" t="s">
        <v>1722</v>
      </c>
      <c r="E252" s="408" t="s">
        <v>1723</v>
      </c>
      <c r="F252" s="412" t="s">
        <v>1724</v>
      </c>
      <c r="G252" s="409">
        <v>43952</v>
      </c>
      <c r="H252" s="410" t="s">
        <v>1359</v>
      </c>
      <c r="I252" s="411">
        <v>22.44</v>
      </c>
      <c r="J252" s="926"/>
    </row>
    <row r="253" spans="1:10">
      <c r="A253" s="488"/>
      <c r="B253" s="489"/>
      <c r="C253" s="489"/>
      <c r="D253" s="621"/>
      <c r="E253" s="489"/>
      <c r="F253" s="489"/>
      <c r="G253" s="489"/>
      <c r="H253" s="489"/>
      <c r="I253" s="489"/>
      <c r="J253" s="655"/>
    </row>
    <row r="254" spans="1:10">
      <c r="A254" s="920">
        <v>64</v>
      </c>
      <c r="B254" s="923" t="s">
        <v>1725</v>
      </c>
      <c r="C254" s="406" t="s">
        <v>1716</v>
      </c>
      <c r="D254" s="407" t="s">
        <v>1717</v>
      </c>
      <c r="E254" s="408" t="s">
        <v>1718</v>
      </c>
      <c r="F254" s="408" t="s">
        <v>1719</v>
      </c>
      <c r="G254" s="409">
        <v>43952</v>
      </c>
      <c r="H254" s="410" t="s">
        <v>1208</v>
      </c>
      <c r="I254" s="411">
        <v>30</v>
      </c>
      <c r="J254" s="926">
        <f>AVERAGE(I254:I256)</f>
        <v>29</v>
      </c>
    </row>
    <row r="255" spans="1:10">
      <c r="A255" s="921"/>
      <c r="B255" s="924"/>
      <c r="C255" s="406" t="s">
        <v>1355</v>
      </c>
      <c r="D255" s="407" t="s">
        <v>1356</v>
      </c>
      <c r="E255" s="408" t="s">
        <v>1357</v>
      </c>
      <c r="F255" s="412" t="s">
        <v>1720</v>
      </c>
      <c r="G255" s="409">
        <v>43952</v>
      </c>
      <c r="H255" s="410" t="s">
        <v>1359</v>
      </c>
      <c r="I255" s="411">
        <v>26.2</v>
      </c>
      <c r="J255" s="926"/>
    </row>
    <row r="256" spans="1:10">
      <c r="A256" s="922"/>
      <c r="B256" s="925"/>
      <c r="C256" s="406" t="s">
        <v>1721</v>
      </c>
      <c r="D256" s="407" t="s">
        <v>1722</v>
      </c>
      <c r="E256" s="408" t="s">
        <v>1723</v>
      </c>
      <c r="F256" s="412" t="s">
        <v>1724</v>
      </c>
      <c r="G256" s="409">
        <v>43952</v>
      </c>
      <c r="H256" s="410" t="s">
        <v>1359</v>
      </c>
      <c r="I256" s="411">
        <v>30.79</v>
      </c>
      <c r="J256" s="926"/>
    </row>
    <row r="257" spans="1:10">
      <c r="A257" s="488"/>
      <c r="B257" s="489"/>
      <c r="C257" s="489"/>
      <c r="D257" s="621"/>
      <c r="E257" s="490" t="s">
        <v>1726</v>
      </c>
      <c r="F257" s="489"/>
      <c r="G257" s="489"/>
      <c r="H257" s="489"/>
      <c r="I257" s="489"/>
      <c r="J257" s="655"/>
    </row>
    <row r="258" spans="1:10">
      <c r="A258" s="920">
        <v>65</v>
      </c>
      <c r="B258" s="923" t="s">
        <v>1727</v>
      </c>
      <c r="C258" s="406" t="s">
        <v>1716</v>
      </c>
      <c r="D258" s="407" t="s">
        <v>1717</v>
      </c>
      <c r="E258" s="408" t="s">
        <v>1718</v>
      </c>
      <c r="F258" s="408" t="s">
        <v>1719</v>
      </c>
      <c r="G258" s="409">
        <v>43952</v>
      </c>
      <c r="H258" s="410" t="s">
        <v>1208</v>
      </c>
      <c r="I258" s="411">
        <v>50</v>
      </c>
      <c r="J258" s="926">
        <f>AVERAGE(I258:I260)</f>
        <v>76.36</v>
      </c>
    </row>
    <row r="259" spans="1:10">
      <c r="A259" s="921"/>
      <c r="B259" s="924"/>
      <c r="C259" s="406" t="s">
        <v>1355</v>
      </c>
      <c r="D259" s="407" t="s">
        <v>1356</v>
      </c>
      <c r="E259" s="408" t="s">
        <v>1357</v>
      </c>
      <c r="F259" s="412" t="s">
        <v>1720</v>
      </c>
      <c r="G259" s="409">
        <v>43952</v>
      </c>
      <c r="H259" s="410" t="s">
        <v>1359</v>
      </c>
      <c r="I259" s="411">
        <v>69.98</v>
      </c>
      <c r="J259" s="926"/>
    </row>
    <row r="260" spans="1:10">
      <c r="A260" s="922"/>
      <c r="B260" s="925"/>
      <c r="C260" s="406" t="s">
        <v>1721</v>
      </c>
      <c r="D260" s="407" t="s">
        <v>1722</v>
      </c>
      <c r="E260" s="408" t="s">
        <v>1723</v>
      </c>
      <c r="F260" s="412" t="s">
        <v>1724</v>
      </c>
      <c r="G260" s="409">
        <v>43952</v>
      </c>
      <c r="H260" s="410" t="s">
        <v>1359</v>
      </c>
      <c r="I260" s="411">
        <v>109.1</v>
      </c>
      <c r="J260" s="926"/>
    </row>
    <row r="261" spans="1:10">
      <c r="A261" s="488"/>
      <c r="B261" s="489"/>
      <c r="C261" s="489"/>
      <c r="D261" s="621"/>
      <c r="E261" s="489"/>
      <c r="F261" s="489"/>
      <c r="G261" s="489"/>
      <c r="H261" s="489"/>
      <c r="I261" s="488"/>
      <c r="J261" s="656"/>
    </row>
    <row r="262" spans="1:10">
      <c r="A262" s="920">
        <v>66</v>
      </c>
      <c r="B262" s="923" t="s">
        <v>1756</v>
      </c>
      <c r="C262" s="406" t="s">
        <v>1716</v>
      </c>
      <c r="D262" s="407" t="s">
        <v>1717</v>
      </c>
      <c r="E262" s="408" t="s">
        <v>1718</v>
      </c>
      <c r="F262" s="408" t="s">
        <v>1719</v>
      </c>
      <c r="G262" s="409">
        <v>43952</v>
      </c>
      <c r="H262" s="410" t="s">
        <v>1208</v>
      </c>
      <c r="I262" s="411">
        <v>10</v>
      </c>
      <c r="J262" s="926">
        <f>AVERAGE(I262:I264)</f>
        <v>13.11</v>
      </c>
    </row>
    <row r="263" spans="1:10">
      <c r="A263" s="921"/>
      <c r="B263" s="924"/>
      <c r="C263" s="406" t="s">
        <v>1355</v>
      </c>
      <c r="D263" s="407" t="s">
        <v>1356</v>
      </c>
      <c r="E263" s="408" t="s">
        <v>1357</v>
      </c>
      <c r="F263" s="412" t="s">
        <v>1720</v>
      </c>
      <c r="G263" s="409">
        <v>43952</v>
      </c>
      <c r="H263" s="410" t="s">
        <v>1359</v>
      </c>
      <c r="I263" s="411">
        <v>12.42</v>
      </c>
      <c r="J263" s="926"/>
    </row>
    <row r="264" spans="1:10">
      <c r="A264" s="922"/>
      <c r="B264" s="925"/>
      <c r="C264" s="406" t="s">
        <v>1721</v>
      </c>
      <c r="D264" s="407" t="s">
        <v>1722</v>
      </c>
      <c r="E264" s="408" t="s">
        <v>1723</v>
      </c>
      <c r="F264" s="412" t="s">
        <v>1724</v>
      </c>
      <c r="G264" s="409">
        <v>43952</v>
      </c>
      <c r="H264" s="410" t="s">
        <v>1359</v>
      </c>
      <c r="I264" s="411">
        <v>16.899999999999999</v>
      </c>
      <c r="J264" s="926"/>
    </row>
    <row r="265" spans="1:10">
      <c r="A265" s="488"/>
      <c r="B265" s="489"/>
      <c r="C265" s="489"/>
      <c r="D265" s="621"/>
      <c r="E265" s="489"/>
      <c r="F265" s="489"/>
      <c r="G265" s="489"/>
      <c r="H265" s="489"/>
      <c r="I265" s="488"/>
      <c r="J265" s="656"/>
    </row>
    <row r="266" spans="1:10">
      <c r="A266" s="920">
        <v>67</v>
      </c>
      <c r="B266" s="923" t="s">
        <v>1757</v>
      </c>
      <c r="C266" s="406" t="s">
        <v>1716</v>
      </c>
      <c r="D266" s="407" t="s">
        <v>1717</v>
      </c>
      <c r="E266" s="408" t="s">
        <v>1718</v>
      </c>
      <c r="F266" s="408" t="s">
        <v>1719</v>
      </c>
      <c r="G266" s="409">
        <v>43952</v>
      </c>
      <c r="H266" s="410" t="s">
        <v>1208</v>
      </c>
      <c r="I266" s="411">
        <v>23</v>
      </c>
      <c r="J266" s="926">
        <f>AVERAGE(I266:I268)</f>
        <v>28.5</v>
      </c>
    </row>
    <row r="267" spans="1:10">
      <c r="A267" s="921"/>
      <c r="B267" s="924"/>
      <c r="C267" s="406" t="s">
        <v>1355</v>
      </c>
      <c r="D267" s="407" t="s">
        <v>1356</v>
      </c>
      <c r="E267" s="408" t="s">
        <v>1357</v>
      </c>
      <c r="F267" s="412" t="s">
        <v>1720</v>
      </c>
      <c r="G267" s="409">
        <v>43952</v>
      </c>
      <c r="H267" s="410" t="s">
        <v>1359</v>
      </c>
      <c r="I267" s="411"/>
      <c r="J267" s="926"/>
    </row>
    <row r="268" spans="1:10">
      <c r="A268" s="922"/>
      <c r="B268" s="925"/>
      <c r="C268" s="406" t="s">
        <v>1721</v>
      </c>
      <c r="D268" s="407" t="s">
        <v>1722</v>
      </c>
      <c r="E268" s="408" t="s">
        <v>1723</v>
      </c>
      <c r="F268" s="412" t="s">
        <v>1724</v>
      </c>
      <c r="G268" s="409">
        <v>43952</v>
      </c>
      <c r="H268" s="410" t="s">
        <v>1359</v>
      </c>
      <c r="I268" s="411">
        <v>34</v>
      </c>
      <c r="J268" s="926"/>
    </row>
    <row r="269" spans="1:10">
      <c r="A269" s="488"/>
      <c r="B269" s="489"/>
      <c r="C269" s="489"/>
      <c r="D269" s="621"/>
      <c r="E269" s="489"/>
      <c r="F269" s="489"/>
      <c r="G269" s="489"/>
      <c r="H269" s="489"/>
      <c r="I269" s="488"/>
      <c r="J269" s="656"/>
    </row>
    <row r="270" spans="1:10">
      <c r="A270" s="920">
        <v>68</v>
      </c>
      <c r="B270" s="923" t="s">
        <v>1707</v>
      </c>
      <c r="C270" s="406" t="s">
        <v>1716</v>
      </c>
      <c r="D270" s="407" t="s">
        <v>1717</v>
      </c>
      <c r="E270" s="408" t="s">
        <v>1718</v>
      </c>
      <c r="F270" s="408" t="s">
        <v>1719</v>
      </c>
      <c r="G270" s="409">
        <v>43952</v>
      </c>
      <c r="H270" s="410" t="s">
        <v>1208</v>
      </c>
      <c r="I270" s="411">
        <v>0.2</v>
      </c>
      <c r="J270" s="926">
        <f>AVERAGE(I270:I272)</f>
        <v>0.16</v>
      </c>
    </row>
    <row r="271" spans="1:10">
      <c r="A271" s="921"/>
      <c r="B271" s="924"/>
      <c r="C271" s="406" t="s">
        <v>1355</v>
      </c>
      <c r="D271" s="407" t="s">
        <v>1356</v>
      </c>
      <c r="E271" s="408" t="s">
        <v>1357</v>
      </c>
      <c r="F271" s="412" t="s">
        <v>1720</v>
      </c>
      <c r="G271" s="409">
        <v>43952</v>
      </c>
      <c r="H271" s="410" t="s">
        <v>1359</v>
      </c>
      <c r="I271" s="411">
        <v>0.13</v>
      </c>
      <c r="J271" s="926"/>
    </row>
    <row r="272" spans="1:10">
      <c r="A272" s="922"/>
      <c r="B272" s="925"/>
      <c r="C272" s="406" t="s">
        <v>1721</v>
      </c>
      <c r="D272" s="407" t="s">
        <v>1722</v>
      </c>
      <c r="E272" s="408" t="s">
        <v>1723</v>
      </c>
      <c r="F272" s="412" t="s">
        <v>1724</v>
      </c>
      <c r="G272" s="409">
        <v>43952</v>
      </c>
      <c r="H272" s="410" t="s">
        <v>1359</v>
      </c>
      <c r="I272" s="411">
        <v>0.15</v>
      </c>
      <c r="J272" s="926"/>
    </row>
    <row r="273" spans="1:10">
      <c r="A273" s="488"/>
      <c r="B273" s="489"/>
      <c r="C273" s="489"/>
      <c r="D273" s="621"/>
      <c r="E273" s="489"/>
      <c r="F273" s="489"/>
      <c r="G273" s="489"/>
      <c r="H273" s="489"/>
      <c r="I273" s="488"/>
      <c r="J273" s="656"/>
    </row>
    <row r="274" spans="1:10">
      <c r="A274" s="920">
        <v>69</v>
      </c>
      <c r="B274" s="923" t="s">
        <v>1708</v>
      </c>
      <c r="C274" s="406" t="s">
        <v>1716</v>
      </c>
      <c r="D274" s="407" t="s">
        <v>1717</v>
      </c>
      <c r="E274" s="408" t="s">
        <v>1718</v>
      </c>
      <c r="F274" s="408" t="s">
        <v>1719</v>
      </c>
      <c r="G274" s="409">
        <v>43952</v>
      </c>
      <c r="H274" s="410" t="s">
        <v>1208</v>
      </c>
      <c r="I274" s="411">
        <v>20</v>
      </c>
      <c r="J274" s="926">
        <f>AVERAGE(I274:I276)</f>
        <v>18.78</v>
      </c>
    </row>
    <row r="275" spans="1:10">
      <c r="A275" s="921"/>
      <c r="B275" s="924"/>
      <c r="C275" s="406" t="s">
        <v>1355</v>
      </c>
      <c r="D275" s="407" t="s">
        <v>1356</v>
      </c>
      <c r="E275" s="408" t="s">
        <v>1357</v>
      </c>
      <c r="F275" s="412" t="s">
        <v>1720</v>
      </c>
      <c r="G275" s="409">
        <v>43952</v>
      </c>
      <c r="H275" s="410" t="s">
        <v>1359</v>
      </c>
      <c r="I275" s="411">
        <v>13.83</v>
      </c>
      <c r="J275" s="926"/>
    </row>
    <row r="276" spans="1:10">
      <c r="A276" s="922"/>
      <c r="B276" s="925"/>
      <c r="C276" s="406" t="s">
        <v>1721</v>
      </c>
      <c r="D276" s="407" t="s">
        <v>1722</v>
      </c>
      <c r="E276" s="408" t="s">
        <v>1723</v>
      </c>
      <c r="F276" s="412" t="s">
        <v>1724</v>
      </c>
      <c r="G276" s="409">
        <v>43952</v>
      </c>
      <c r="H276" s="410" t="s">
        <v>1359</v>
      </c>
      <c r="I276" s="411">
        <v>22.5</v>
      </c>
      <c r="J276" s="926"/>
    </row>
    <row r="277" spans="1:10">
      <c r="A277" s="488"/>
      <c r="B277" s="489"/>
      <c r="C277" s="489"/>
      <c r="D277" s="621"/>
      <c r="E277" s="489"/>
      <c r="F277" s="489"/>
      <c r="G277" s="489"/>
      <c r="H277" s="489"/>
      <c r="I277" s="488"/>
      <c r="J277" s="656"/>
    </row>
    <row r="278" spans="1:10">
      <c r="A278" s="920">
        <v>70</v>
      </c>
      <c r="B278" s="923" t="s">
        <v>1709</v>
      </c>
      <c r="C278" s="406" t="s">
        <v>1716</v>
      </c>
      <c r="D278" s="407" t="s">
        <v>1717</v>
      </c>
      <c r="E278" s="408" t="s">
        <v>1718</v>
      </c>
      <c r="F278" s="408" t="s">
        <v>1719</v>
      </c>
      <c r="G278" s="409">
        <v>43952</v>
      </c>
      <c r="H278" s="410" t="s">
        <v>1208</v>
      </c>
      <c r="I278" s="411">
        <v>20</v>
      </c>
      <c r="J278" s="926">
        <f>AVERAGE(I278:I280)</f>
        <v>18.78</v>
      </c>
    </row>
    <row r="279" spans="1:10">
      <c r="A279" s="921"/>
      <c r="B279" s="924"/>
      <c r="C279" s="406" t="s">
        <v>1355</v>
      </c>
      <c r="D279" s="407" t="s">
        <v>1356</v>
      </c>
      <c r="E279" s="408" t="s">
        <v>1357</v>
      </c>
      <c r="F279" s="412" t="s">
        <v>1720</v>
      </c>
      <c r="G279" s="409">
        <v>43952</v>
      </c>
      <c r="H279" s="410" t="s">
        <v>1359</v>
      </c>
      <c r="I279" s="411">
        <v>13.83</v>
      </c>
      <c r="J279" s="926"/>
    </row>
    <row r="280" spans="1:10">
      <c r="A280" s="922"/>
      <c r="B280" s="925"/>
      <c r="C280" s="406" t="s">
        <v>1721</v>
      </c>
      <c r="D280" s="407" t="s">
        <v>1722</v>
      </c>
      <c r="E280" s="408" t="s">
        <v>1723</v>
      </c>
      <c r="F280" s="412" t="s">
        <v>1724</v>
      </c>
      <c r="G280" s="409">
        <v>43952</v>
      </c>
      <c r="H280" s="410" t="s">
        <v>1359</v>
      </c>
      <c r="I280" s="411">
        <v>22.5</v>
      </c>
      <c r="J280" s="926"/>
    </row>
    <row r="281" spans="1:10">
      <c r="A281" s="488"/>
      <c r="B281" s="489"/>
      <c r="C281" s="489"/>
      <c r="D281" s="621"/>
      <c r="E281" s="489"/>
      <c r="F281" s="489"/>
      <c r="G281" s="489"/>
      <c r="H281" s="489"/>
      <c r="I281" s="488"/>
      <c r="J281" s="656"/>
    </row>
    <row r="282" spans="1:10">
      <c r="A282" s="920">
        <v>71</v>
      </c>
      <c r="B282" s="923" t="s">
        <v>1710</v>
      </c>
      <c r="C282" s="406" t="s">
        <v>1716</v>
      </c>
      <c r="D282" s="407" t="s">
        <v>1717</v>
      </c>
      <c r="E282" s="408" t="s">
        <v>1718</v>
      </c>
      <c r="F282" s="408" t="s">
        <v>1719</v>
      </c>
      <c r="G282" s="409">
        <v>43952</v>
      </c>
      <c r="H282" s="410" t="s">
        <v>1208</v>
      </c>
      <c r="I282" s="411">
        <v>2</v>
      </c>
      <c r="J282" s="926">
        <f>AVERAGE(I282:I284)</f>
        <v>2.63</v>
      </c>
    </row>
    <row r="283" spans="1:10">
      <c r="A283" s="921"/>
      <c r="B283" s="924"/>
      <c r="C283" s="406" t="s">
        <v>1355</v>
      </c>
      <c r="D283" s="407" t="s">
        <v>1356</v>
      </c>
      <c r="E283" s="408" t="s">
        <v>1357</v>
      </c>
      <c r="F283" s="412" t="s">
        <v>1720</v>
      </c>
      <c r="G283" s="409">
        <v>43952</v>
      </c>
      <c r="H283" s="410" t="s">
        <v>1359</v>
      </c>
      <c r="I283" s="411">
        <v>1.39</v>
      </c>
      <c r="J283" s="926"/>
    </row>
    <row r="284" spans="1:10">
      <c r="A284" s="922"/>
      <c r="B284" s="925"/>
      <c r="C284" s="406" t="s">
        <v>1721</v>
      </c>
      <c r="D284" s="407" t="s">
        <v>1722</v>
      </c>
      <c r="E284" s="408" t="s">
        <v>1723</v>
      </c>
      <c r="F284" s="412" t="s">
        <v>1724</v>
      </c>
      <c r="G284" s="409">
        <v>43952</v>
      </c>
      <c r="H284" s="410" t="s">
        <v>1359</v>
      </c>
      <c r="I284" s="411">
        <v>4.5</v>
      </c>
      <c r="J284" s="926"/>
    </row>
    <row r="285" spans="1:10">
      <c r="A285" s="488"/>
      <c r="B285" s="489"/>
      <c r="C285" s="489"/>
      <c r="D285" s="621"/>
      <c r="E285" s="489"/>
      <c r="F285" s="489"/>
      <c r="G285" s="489"/>
      <c r="H285" s="489"/>
      <c r="I285" s="488"/>
      <c r="J285" s="656"/>
    </row>
    <row r="286" spans="1:10">
      <c r="A286" s="920">
        <v>72</v>
      </c>
      <c r="B286" s="923" t="s">
        <v>1711</v>
      </c>
      <c r="C286" s="406" t="s">
        <v>1716</v>
      </c>
      <c r="D286" s="407" t="s">
        <v>1717</v>
      </c>
      <c r="E286" s="408" t="s">
        <v>1718</v>
      </c>
      <c r="F286" s="408" t="s">
        <v>1719</v>
      </c>
      <c r="G286" s="409">
        <v>43952</v>
      </c>
      <c r="H286" s="410" t="s">
        <v>1208</v>
      </c>
      <c r="I286" s="411">
        <v>20</v>
      </c>
      <c r="J286" s="926">
        <f>AVERAGE(I286:I288)</f>
        <v>18.53</v>
      </c>
    </row>
    <row r="287" spans="1:10">
      <c r="A287" s="921"/>
      <c r="B287" s="924"/>
      <c r="C287" s="406" t="s">
        <v>1355</v>
      </c>
      <c r="D287" s="407" t="s">
        <v>1356</v>
      </c>
      <c r="E287" s="408" t="s">
        <v>1357</v>
      </c>
      <c r="F287" s="412" t="s">
        <v>1720</v>
      </c>
      <c r="G287" s="409">
        <v>43952</v>
      </c>
      <c r="H287" s="410" t="s">
        <v>1359</v>
      </c>
      <c r="I287" s="411">
        <v>15.68</v>
      </c>
      <c r="J287" s="926"/>
    </row>
    <row r="288" spans="1:10">
      <c r="A288" s="922"/>
      <c r="B288" s="925"/>
      <c r="C288" s="406" t="s">
        <v>1721</v>
      </c>
      <c r="D288" s="407" t="s">
        <v>1722</v>
      </c>
      <c r="E288" s="408" t="s">
        <v>1723</v>
      </c>
      <c r="F288" s="412" t="s">
        <v>1724</v>
      </c>
      <c r="G288" s="409">
        <v>43952</v>
      </c>
      <c r="H288" s="410" t="s">
        <v>1359</v>
      </c>
      <c r="I288" s="411">
        <v>19.899999999999999</v>
      </c>
      <c r="J288" s="926"/>
    </row>
    <row r="289" spans="1:10">
      <c r="A289" s="488"/>
      <c r="B289" s="489"/>
      <c r="C289" s="489"/>
      <c r="D289" s="621"/>
      <c r="E289" s="489"/>
      <c r="F289" s="489"/>
      <c r="G289" s="489"/>
      <c r="H289" s="489"/>
      <c r="I289" s="488"/>
      <c r="J289" s="656"/>
    </row>
    <row r="290" spans="1:10">
      <c r="A290" s="920">
        <v>73</v>
      </c>
      <c r="B290" s="923" t="s">
        <v>1712</v>
      </c>
      <c r="C290" s="406" t="s">
        <v>1716</v>
      </c>
      <c r="D290" s="407" t="s">
        <v>1717</v>
      </c>
      <c r="E290" s="408" t="s">
        <v>1718</v>
      </c>
      <c r="F290" s="408" t="s">
        <v>1719</v>
      </c>
      <c r="G290" s="409">
        <v>43952</v>
      </c>
      <c r="H290" s="410" t="s">
        <v>1208</v>
      </c>
      <c r="I290" s="411">
        <v>35</v>
      </c>
      <c r="J290" s="926">
        <f>AVERAGE(I290:I292)</f>
        <v>57.58</v>
      </c>
    </row>
    <row r="291" spans="1:10">
      <c r="A291" s="921"/>
      <c r="B291" s="924"/>
      <c r="C291" s="406" t="s">
        <v>1355</v>
      </c>
      <c r="D291" s="407" t="s">
        <v>1356</v>
      </c>
      <c r="E291" s="408" t="s">
        <v>1357</v>
      </c>
      <c r="F291" s="412" t="s">
        <v>1720</v>
      </c>
      <c r="G291" s="409">
        <v>43952</v>
      </c>
      <c r="H291" s="410" t="s">
        <v>1359</v>
      </c>
      <c r="I291" s="411">
        <v>40.25</v>
      </c>
      <c r="J291" s="926"/>
    </row>
    <row r="292" spans="1:10">
      <c r="A292" s="922"/>
      <c r="B292" s="925"/>
      <c r="C292" s="406" t="s">
        <v>1721</v>
      </c>
      <c r="D292" s="407" t="s">
        <v>1722</v>
      </c>
      <c r="E292" s="408" t="s">
        <v>1723</v>
      </c>
      <c r="F292" s="412" t="s">
        <v>1724</v>
      </c>
      <c r="G292" s="409">
        <v>43952</v>
      </c>
      <c r="H292" s="410" t="s">
        <v>1359</v>
      </c>
      <c r="I292" s="411">
        <v>97.5</v>
      </c>
      <c r="J292" s="926"/>
    </row>
    <row r="293" spans="1:10">
      <c r="A293" s="488"/>
      <c r="B293" s="489"/>
      <c r="C293" s="489"/>
      <c r="D293" s="621"/>
      <c r="E293" s="489"/>
      <c r="F293" s="489"/>
      <c r="G293" s="489"/>
      <c r="H293" s="489"/>
      <c r="I293" s="488"/>
      <c r="J293" s="656"/>
    </row>
    <row r="294" spans="1:10">
      <c r="A294" s="920">
        <v>74</v>
      </c>
      <c r="B294" s="923" t="s">
        <v>1713</v>
      </c>
      <c r="C294" s="406" t="s">
        <v>1716</v>
      </c>
      <c r="D294" s="407" t="s">
        <v>1717</v>
      </c>
      <c r="E294" s="408" t="s">
        <v>1718</v>
      </c>
      <c r="F294" s="408" t="s">
        <v>1719</v>
      </c>
      <c r="G294" s="409">
        <v>43952</v>
      </c>
      <c r="H294" s="410" t="s">
        <v>1208</v>
      </c>
      <c r="I294" s="411">
        <v>7</v>
      </c>
      <c r="J294" s="926">
        <f>AVERAGE(I294:I296)</f>
        <v>9.9499999999999993</v>
      </c>
    </row>
    <row r="295" spans="1:10">
      <c r="A295" s="921"/>
      <c r="B295" s="924"/>
      <c r="C295" s="406" t="s">
        <v>1355</v>
      </c>
      <c r="D295" s="407" t="s">
        <v>1356</v>
      </c>
      <c r="E295" s="408" t="s">
        <v>1357</v>
      </c>
      <c r="F295" s="412" t="s">
        <v>1720</v>
      </c>
      <c r="G295" s="409">
        <v>43952</v>
      </c>
      <c r="H295" s="410" t="s">
        <v>1359</v>
      </c>
      <c r="I295" s="411"/>
      <c r="J295" s="926"/>
    </row>
    <row r="296" spans="1:10">
      <c r="A296" s="922"/>
      <c r="B296" s="925"/>
      <c r="C296" s="406" t="s">
        <v>1721</v>
      </c>
      <c r="D296" s="407" t="s">
        <v>1722</v>
      </c>
      <c r="E296" s="408" t="s">
        <v>1723</v>
      </c>
      <c r="F296" s="412" t="s">
        <v>1724</v>
      </c>
      <c r="G296" s="409">
        <v>43952</v>
      </c>
      <c r="H296" s="410" t="s">
        <v>1359</v>
      </c>
      <c r="I296" s="411">
        <v>12.9</v>
      </c>
      <c r="J296" s="926"/>
    </row>
    <row r="297" spans="1:10">
      <c r="A297" s="488"/>
      <c r="B297" s="489"/>
      <c r="C297" s="489"/>
      <c r="D297" s="621"/>
      <c r="E297" s="489"/>
      <c r="F297" s="489"/>
      <c r="G297" s="489"/>
      <c r="H297" s="489"/>
      <c r="I297" s="488"/>
      <c r="J297" s="656"/>
    </row>
    <row r="298" spans="1:10">
      <c r="A298" s="920">
        <v>75</v>
      </c>
      <c r="B298" s="923" t="s">
        <v>1714</v>
      </c>
      <c r="C298" s="406" t="s">
        <v>1716</v>
      </c>
      <c r="D298" s="407" t="s">
        <v>1717</v>
      </c>
      <c r="E298" s="408" t="s">
        <v>1718</v>
      </c>
      <c r="F298" s="408" t="s">
        <v>1719</v>
      </c>
      <c r="G298" s="409">
        <v>43952</v>
      </c>
      <c r="H298" s="410" t="s">
        <v>1208</v>
      </c>
      <c r="I298" s="411">
        <v>0.1</v>
      </c>
      <c r="J298" s="926">
        <f>AVERAGE(I298:I300)</f>
        <v>0.28999999999999998</v>
      </c>
    </row>
    <row r="299" spans="1:10">
      <c r="A299" s="921"/>
      <c r="B299" s="924"/>
      <c r="C299" s="406" t="s">
        <v>1355</v>
      </c>
      <c r="D299" s="407" t="s">
        <v>1356</v>
      </c>
      <c r="E299" s="408" t="s">
        <v>1357</v>
      </c>
      <c r="F299" s="412" t="s">
        <v>1720</v>
      </c>
      <c r="G299" s="409">
        <v>43952</v>
      </c>
      <c r="H299" s="410" t="s">
        <v>1359</v>
      </c>
      <c r="I299" s="411">
        <v>0.46</v>
      </c>
      <c r="J299" s="926"/>
    </row>
    <row r="300" spans="1:10">
      <c r="A300" s="922"/>
      <c r="B300" s="925"/>
      <c r="C300" s="406" t="s">
        <v>1721</v>
      </c>
      <c r="D300" s="407" t="s">
        <v>1722</v>
      </c>
      <c r="E300" s="408" t="s">
        <v>1723</v>
      </c>
      <c r="F300" s="412" t="s">
        <v>1724</v>
      </c>
      <c r="G300" s="409">
        <v>43952</v>
      </c>
      <c r="H300" s="410" t="s">
        <v>1359</v>
      </c>
      <c r="I300" s="411">
        <v>0.3</v>
      </c>
      <c r="J300" s="926"/>
    </row>
    <row r="301" spans="1:10">
      <c r="A301" s="488"/>
      <c r="B301" s="489"/>
      <c r="C301" s="489"/>
      <c r="D301" s="621"/>
      <c r="E301" s="489"/>
      <c r="F301" s="489"/>
      <c r="G301" s="489"/>
      <c r="H301" s="489"/>
      <c r="I301" s="488"/>
      <c r="J301" s="656"/>
    </row>
    <row r="302" spans="1:10">
      <c r="A302" s="920">
        <v>76</v>
      </c>
      <c r="B302" s="923" t="s">
        <v>1758</v>
      </c>
      <c r="C302" s="406" t="s">
        <v>1716</v>
      </c>
      <c r="D302" s="407" t="s">
        <v>1717</v>
      </c>
      <c r="E302" s="408" t="s">
        <v>1718</v>
      </c>
      <c r="F302" s="408" t="s">
        <v>1719</v>
      </c>
      <c r="G302" s="409">
        <v>43952</v>
      </c>
      <c r="H302" s="410" t="s">
        <v>1208</v>
      </c>
      <c r="I302" s="411">
        <v>0.2</v>
      </c>
      <c r="J302" s="926">
        <f>AVERAGE(I302:I304)</f>
        <v>0.14000000000000001</v>
      </c>
    </row>
    <row r="303" spans="1:10">
      <c r="A303" s="921"/>
      <c r="B303" s="924"/>
      <c r="C303" s="406" t="s">
        <v>1355</v>
      </c>
      <c r="D303" s="407" t="s">
        <v>1356</v>
      </c>
      <c r="E303" s="408" t="s">
        <v>1357</v>
      </c>
      <c r="F303" s="412" t="s">
        <v>1720</v>
      </c>
      <c r="G303" s="409">
        <v>43952</v>
      </c>
      <c r="H303" s="410" t="s">
        <v>1359</v>
      </c>
      <c r="I303" s="411">
        <v>0.13</v>
      </c>
      <c r="J303" s="926"/>
    </row>
    <row r="304" spans="1:10">
      <c r="A304" s="922"/>
      <c r="B304" s="925"/>
      <c r="C304" s="406" t="s">
        <v>1721</v>
      </c>
      <c r="D304" s="407" t="s">
        <v>1722</v>
      </c>
      <c r="E304" s="408" t="s">
        <v>1723</v>
      </c>
      <c r="F304" s="412" t="s">
        <v>1724</v>
      </c>
      <c r="G304" s="409">
        <v>43952</v>
      </c>
      <c r="H304" s="410" t="s">
        <v>1359</v>
      </c>
      <c r="I304" s="411">
        <v>0.1</v>
      </c>
      <c r="J304" s="926"/>
    </row>
    <row r="305" spans="1:10">
      <c r="A305" s="488"/>
      <c r="B305" s="489"/>
      <c r="C305" s="489"/>
      <c r="D305" s="621"/>
      <c r="E305" s="489"/>
      <c r="F305" s="489"/>
      <c r="G305" s="489"/>
      <c r="H305" s="489"/>
      <c r="I305" s="488"/>
      <c r="J305" s="656"/>
    </row>
    <row r="306" spans="1:10">
      <c r="A306" s="920">
        <v>77</v>
      </c>
      <c r="B306" s="923" t="s">
        <v>1759</v>
      </c>
      <c r="C306" s="406" t="s">
        <v>1716</v>
      </c>
      <c r="D306" s="407" t="s">
        <v>1717</v>
      </c>
      <c r="E306" s="408" t="s">
        <v>1718</v>
      </c>
      <c r="F306" s="408" t="s">
        <v>1719</v>
      </c>
      <c r="G306" s="409">
        <v>43952</v>
      </c>
      <c r="H306" s="410" t="s">
        <v>1208</v>
      </c>
      <c r="I306" s="411">
        <v>0.1</v>
      </c>
      <c r="J306" s="926">
        <f>AVERAGE(I306:I308)</f>
        <v>0.26</v>
      </c>
    </row>
    <row r="307" spans="1:10">
      <c r="A307" s="921"/>
      <c r="B307" s="924"/>
      <c r="C307" s="406" t="s">
        <v>1355</v>
      </c>
      <c r="D307" s="407" t="s">
        <v>1356</v>
      </c>
      <c r="E307" s="408" t="s">
        <v>1357</v>
      </c>
      <c r="F307" s="412" t="s">
        <v>1720</v>
      </c>
      <c r="G307" s="409">
        <v>43952</v>
      </c>
      <c r="H307" s="410" t="s">
        <v>1359</v>
      </c>
      <c r="I307" s="411">
        <v>0.39</v>
      </c>
      <c r="J307" s="926"/>
    </row>
    <row r="308" spans="1:10">
      <c r="A308" s="922"/>
      <c r="B308" s="925"/>
      <c r="C308" s="406" t="s">
        <v>1721</v>
      </c>
      <c r="D308" s="407" t="s">
        <v>1722</v>
      </c>
      <c r="E308" s="408" t="s">
        <v>1723</v>
      </c>
      <c r="F308" s="412" t="s">
        <v>1724</v>
      </c>
      <c r="G308" s="409">
        <v>43952</v>
      </c>
      <c r="H308" s="410" t="s">
        <v>1359</v>
      </c>
      <c r="I308" s="411">
        <v>0.3</v>
      </c>
      <c r="J308" s="926"/>
    </row>
    <row r="309" spans="1:10">
      <c r="A309" s="488"/>
      <c r="B309" s="489"/>
      <c r="C309" s="489"/>
      <c r="D309" s="621"/>
      <c r="E309" s="489"/>
      <c r="F309" s="489"/>
      <c r="G309" s="489"/>
      <c r="H309" s="489"/>
      <c r="I309" s="488"/>
      <c r="J309" s="656"/>
    </row>
    <row r="310" spans="1:10">
      <c r="A310" s="920">
        <v>78</v>
      </c>
      <c r="B310" s="923" t="s">
        <v>1770</v>
      </c>
      <c r="C310" s="406" t="s">
        <v>1716</v>
      </c>
      <c r="D310" s="407" t="s">
        <v>1717</v>
      </c>
      <c r="E310" s="408" t="s">
        <v>1718</v>
      </c>
      <c r="F310" s="408" t="s">
        <v>1719</v>
      </c>
      <c r="G310" s="409">
        <v>43952</v>
      </c>
      <c r="H310" s="410" t="s">
        <v>1208</v>
      </c>
      <c r="I310" s="411">
        <v>12</v>
      </c>
      <c r="J310" s="926">
        <f>AVERAGE(I310:I312)</f>
        <v>14</v>
      </c>
    </row>
    <row r="311" spans="1:10">
      <c r="A311" s="921"/>
      <c r="B311" s="924"/>
      <c r="C311" s="406" t="s">
        <v>1355</v>
      </c>
      <c r="D311" s="407" t="s">
        <v>1356</v>
      </c>
      <c r="E311" s="408" t="s">
        <v>1357</v>
      </c>
      <c r="F311" s="412" t="s">
        <v>1720</v>
      </c>
      <c r="G311" s="409">
        <v>43952</v>
      </c>
      <c r="H311" s="410" t="s">
        <v>1359</v>
      </c>
      <c r="I311" s="411">
        <v>16</v>
      </c>
      <c r="J311" s="926"/>
    </row>
    <row r="312" spans="1:10">
      <c r="A312" s="922"/>
      <c r="B312" s="925"/>
      <c r="C312" s="406" t="s">
        <v>1721</v>
      </c>
      <c r="D312" s="407" t="s">
        <v>1722</v>
      </c>
      <c r="E312" s="408" t="s">
        <v>1723</v>
      </c>
      <c r="F312" s="412" t="s">
        <v>1724</v>
      </c>
      <c r="G312" s="409">
        <v>43952</v>
      </c>
      <c r="H312" s="410" t="s">
        <v>1359</v>
      </c>
      <c r="I312" s="411" t="s">
        <v>1728</v>
      </c>
      <c r="J312" s="926"/>
    </row>
    <row r="313" spans="1:10">
      <c r="A313" s="488"/>
      <c r="B313" s="489"/>
      <c r="C313" s="489"/>
      <c r="D313" s="621"/>
      <c r="E313" s="489"/>
      <c r="F313" s="489"/>
      <c r="G313" s="489"/>
      <c r="H313" s="489"/>
      <c r="I313" s="488"/>
      <c r="J313" s="656"/>
    </row>
    <row r="314" spans="1:10">
      <c r="A314" s="920">
        <v>79</v>
      </c>
      <c r="B314" s="923" t="s">
        <v>1769</v>
      </c>
      <c r="C314" s="406" t="s">
        <v>1716</v>
      </c>
      <c r="D314" s="407" t="s">
        <v>1717</v>
      </c>
      <c r="E314" s="408" t="s">
        <v>1718</v>
      </c>
      <c r="F314" s="408" t="s">
        <v>1719</v>
      </c>
      <c r="G314" s="409">
        <v>43952</v>
      </c>
      <c r="H314" s="410" t="s">
        <v>1208</v>
      </c>
      <c r="I314" s="411">
        <v>20</v>
      </c>
      <c r="J314" s="926">
        <f>AVERAGE(I314:I316)</f>
        <v>30.88</v>
      </c>
    </row>
    <row r="315" spans="1:10">
      <c r="A315" s="921"/>
      <c r="B315" s="924"/>
      <c r="C315" s="406" t="s">
        <v>1355</v>
      </c>
      <c r="D315" s="407" t="s">
        <v>1356</v>
      </c>
      <c r="E315" s="408" t="s">
        <v>1357</v>
      </c>
      <c r="F315" s="412" t="s">
        <v>1720</v>
      </c>
      <c r="G315" s="409">
        <v>43952</v>
      </c>
      <c r="H315" s="410" t="s">
        <v>1359</v>
      </c>
      <c r="I315" s="411">
        <v>35.14</v>
      </c>
      <c r="J315" s="926"/>
    </row>
    <row r="316" spans="1:10">
      <c r="A316" s="922"/>
      <c r="B316" s="925"/>
      <c r="C316" s="406" t="s">
        <v>1721</v>
      </c>
      <c r="D316" s="407" t="s">
        <v>1722</v>
      </c>
      <c r="E316" s="408" t="s">
        <v>1723</v>
      </c>
      <c r="F316" s="412" t="s">
        <v>1724</v>
      </c>
      <c r="G316" s="409">
        <v>43952</v>
      </c>
      <c r="H316" s="410" t="s">
        <v>1359</v>
      </c>
      <c r="I316" s="411">
        <v>37.5</v>
      </c>
      <c r="J316" s="926"/>
    </row>
    <row r="317" spans="1:10">
      <c r="A317" s="488"/>
      <c r="B317" s="489"/>
      <c r="C317" s="489"/>
      <c r="D317" s="621"/>
      <c r="E317" s="489"/>
      <c r="F317" s="489"/>
      <c r="G317" s="489"/>
      <c r="H317" s="489"/>
      <c r="I317" s="488"/>
      <c r="J317" s="656"/>
    </row>
    <row r="318" spans="1:10">
      <c r="A318" s="920">
        <v>80</v>
      </c>
      <c r="B318" s="923" t="s">
        <v>1768</v>
      </c>
      <c r="C318" s="406" t="s">
        <v>1716</v>
      </c>
      <c r="D318" s="407" t="s">
        <v>1717</v>
      </c>
      <c r="E318" s="408" t="s">
        <v>1718</v>
      </c>
      <c r="F318" s="408" t="s">
        <v>1719</v>
      </c>
      <c r="G318" s="409">
        <v>43952</v>
      </c>
      <c r="H318" s="410" t="s">
        <v>1208</v>
      </c>
      <c r="I318" s="411">
        <v>56</v>
      </c>
      <c r="J318" s="926">
        <f>AVERAGE(I318:I320)</f>
        <v>84.59</v>
      </c>
    </row>
    <row r="319" spans="1:10">
      <c r="A319" s="921"/>
      <c r="B319" s="924"/>
      <c r="C319" s="406" t="s">
        <v>1355</v>
      </c>
      <c r="D319" s="407" t="s">
        <v>1356</v>
      </c>
      <c r="E319" s="408" t="s">
        <v>1357</v>
      </c>
      <c r="F319" s="412" t="s">
        <v>1720</v>
      </c>
      <c r="G319" s="409">
        <v>43952</v>
      </c>
      <c r="H319" s="410" t="s">
        <v>1359</v>
      </c>
      <c r="I319" s="411">
        <v>87.83</v>
      </c>
      <c r="J319" s="926"/>
    </row>
    <row r="320" spans="1:10">
      <c r="A320" s="922"/>
      <c r="B320" s="925"/>
      <c r="C320" s="406" t="s">
        <v>1721</v>
      </c>
      <c r="D320" s="407" t="s">
        <v>1722</v>
      </c>
      <c r="E320" s="408" t="s">
        <v>1723</v>
      </c>
      <c r="F320" s="412" t="s">
        <v>1724</v>
      </c>
      <c r="G320" s="409">
        <v>43952</v>
      </c>
      <c r="H320" s="410" t="s">
        <v>1359</v>
      </c>
      <c r="I320" s="411">
        <v>109.94</v>
      </c>
      <c r="J320" s="926"/>
    </row>
    <row r="321" spans="1:10">
      <c r="A321" s="488"/>
      <c r="B321" s="489"/>
      <c r="C321" s="489"/>
      <c r="D321" s="621"/>
      <c r="E321" s="489"/>
      <c r="F321" s="489"/>
      <c r="G321" s="489"/>
      <c r="H321" s="489"/>
      <c r="I321" s="488"/>
      <c r="J321" s="656"/>
    </row>
    <row r="322" spans="1:10">
      <c r="A322" s="920">
        <v>81</v>
      </c>
      <c r="B322" s="923" t="s">
        <v>1767</v>
      </c>
      <c r="C322" s="406" t="s">
        <v>1716</v>
      </c>
      <c r="D322" s="407" t="s">
        <v>1717</v>
      </c>
      <c r="E322" s="408" t="s">
        <v>1718</v>
      </c>
      <c r="F322" s="408" t="s">
        <v>1719</v>
      </c>
      <c r="G322" s="409">
        <v>43952</v>
      </c>
      <c r="H322" s="410" t="s">
        <v>1208</v>
      </c>
      <c r="I322" s="411">
        <v>10</v>
      </c>
      <c r="J322" s="926">
        <f>AVERAGE(I322:I324)</f>
        <v>13.72</v>
      </c>
    </row>
    <row r="323" spans="1:10">
      <c r="A323" s="921"/>
      <c r="B323" s="924"/>
      <c r="C323" s="406" t="s">
        <v>1355</v>
      </c>
      <c r="D323" s="407" t="s">
        <v>1356</v>
      </c>
      <c r="E323" s="408" t="s">
        <v>1357</v>
      </c>
      <c r="F323" s="412" t="s">
        <v>1720</v>
      </c>
      <c r="G323" s="409">
        <v>43952</v>
      </c>
      <c r="H323" s="410" t="s">
        <v>1359</v>
      </c>
      <c r="I323" s="411">
        <v>17.649999999999999</v>
      </c>
      <c r="J323" s="926"/>
    </row>
    <row r="324" spans="1:10">
      <c r="A324" s="922"/>
      <c r="B324" s="925"/>
      <c r="C324" s="406" t="s">
        <v>1721</v>
      </c>
      <c r="D324" s="407" t="s">
        <v>1722</v>
      </c>
      <c r="E324" s="408" t="s">
        <v>1723</v>
      </c>
      <c r="F324" s="412" t="s">
        <v>1724</v>
      </c>
      <c r="G324" s="409">
        <v>43952</v>
      </c>
      <c r="H324" s="410" t="s">
        <v>1359</v>
      </c>
      <c r="I324" s="411">
        <v>13.5</v>
      </c>
      <c r="J324" s="926"/>
    </row>
    <row r="325" spans="1:10">
      <c r="A325" s="488"/>
      <c r="B325" s="489"/>
      <c r="C325" s="489"/>
      <c r="D325" s="621"/>
      <c r="E325" s="489"/>
      <c r="F325" s="489"/>
      <c r="G325" s="489"/>
      <c r="H325" s="489"/>
      <c r="I325" s="488"/>
      <c r="J325" s="656"/>
    </row>
    <row r="326" spans="1:10">
      <c r="A326" s="920">
        <v>82</v>
      </c>
      <c r="B326" s="923" t="s">
        <v>1767</v>
      </c>
      <c r="C326" s="406" t="s">
        <v>1716</v>
      </c>
      <c r="D326" s="407" t="s">
        <v>1717</v>
      </c>
      <c r="E326" s="408" t="s">
        <v>1718</v>
      </c>
      <c r="F326" s="408" t="s">
        <v>1719</v>
      </c>
      <c r="G326" s="409">
        <v>43952</v>
      </c>
      <c r="H326" s="410" t="s">
        <v>1208</v>
      </c>
      <c r="I326" s="411">
        <v>10</v>
      </c>
      <c r="J326" s="926">
        <f>AVERAGE(I326:I328)</f>
        <v>10.98</v>
      </c>
    </row>
    <row r="327" spans="1:10">
      <c r="A327" s="921"/>
      <c r="B327" s="924"/>
      <c r="C327" s="406" t="s">
        <v>1355</v>
      </c>
      <c r="D327" s="407" t="s">
        <v>1356</v>
      </c>
      <c r="E327" s="408" t="s">
        <v>1357</v>
      </c>
      <c r="F327" s="412" t="s">
        <v>1720</v>
      </c>
      <c r="G327" s="409">
        <v>43952</v>
      </c>
      <c r="H327" s="410" t="s">
        <v>1359</v>
      </c>
      <c r="I327" s="411">
        <v>10.95</v>
      </c>
      <c r="J327" s="926"/>
    </row>
    <row r="328" spans="1:10">
      <c r="A328" s="922"/>
      <c r="B328" s="925"/>
      <c r="C328" s="406" t="s">
        <v>1721</v>
      </c>
      <c r="D328" s="407" t="s">
        <v>1722</v>
      </c>
      <c r="E328" s="408" t="s">
        <v>1723</v>
      </c>
      <c r="F328" s="412" t="s">
        <v>1724</v>
      </c>
      <c r="G328" s="409">
        <v>43952</v>
      </c>
      <c r="H328" s="410" t="s">
        <v>1359</v>
      </c>
      <c r="I328" s="411">
        <v>11.99</v>
      </c>
      <c r="J328" s="926"/>
    </row>
    <row r="329" spans="1:10">
      <c r="A329" s="488"/>
      <c r="B329" s="489"/>
      <c r="C329" s="489"/>
      <c r="D329" s="621"/>
      <c r="E329" s="489"/>
      <c r="F329" s="489"/>
      <c r="G329" s="489"/>
      <c r="H329" s="489"/>
      <c r="I329" s="488"/>
      <c r="J329" s="656"/>
    </row>
    <row r="330" spans="1:10">
      <c r="A330" s="920">
        <v>83</v>
      </c>
      <c r="B330" s="923" t="s">
        <v>1766</v>
      </c>
      <c r="C330" s="406" t="s">
        <v>1716</v>
      </c>
      <c r="D330" s="407" t="s">
        <v>1717</v>
      </c>
      <c r="E330" s="408" t="s">
        <v>1718</v>
      </c>
      <c r="F330" s="408" t="s">
        <v>1719</v>
      </c>
      <c r="G330" s="409">
        <v>43952</v>
      </c>
      <c r="H330" s="410" t="s">
        <v>1208</v>
      </c>
      <c r="I330" s="411">
        <v>10</v>
      </c>
      <c r="J330" s="926">
        <f>AVERAGE(I330:I332)</f>
        <v>15.19</v>
      </c>
    </row>
    <row r="331" spans="1:10">
      <c r="A331" s="921"/>
      <c r="B331" s="924"/>
      <c r="C331" s="406" t="s">
        <v>1355</v>
      </c>
      <c r="D331" s="407" t="s">
        <v>1356</v>
      </c>
      <c r="E331" s="408" t="s">
        <v>1357</v>
      </c>
      <c r="F331" s="412" t="s">
        <v>1720</v>
      </c>
      <c r="G331" s="409">
        <v>43952</v>
      </c>
      <c r="H331" s="410" t="s">
        <v>1359</v>
      </c>
      <c r="I331" s="411">
        <v>22.06</v>
      </c>
      <c r="J331" s="926"/>
    </row>
    <row r="332" spans="1:10">
      <c r="A332" s="922"/>
      <c r="B332" s="925"/>
      <c r="C332" s="406" t="s">
        <v>1721</v>
      </c>
      <c r="D332" s="407" t="s">
        <v>1722</v>
      </c>
      <c r="E332" s="408" t="s">
        <v>1723</v>
      </c>
      <c r="F332" s="412" t="s">
        <v>1724</v>
      </c>
      <c r="G332" s="409">
        <v>43952</v>
      </c>
      <c r="H332" s="410" t="s">
        <v>1359</v>
      </c>
      <c r="I332" s="411">
        <v>13.5</v>
      </c>
      <c r="J332" s="926"/>
    </row>
    <row r="333" spans="1:10">
      <c r="A333" s="488"/>
      <c r="B333" s="489"/>
      <c r="C333" s="489"/>
      <c r="D333" s="621"/>
      <c r="E333" s="489"/>
      <c r="F333" s="489"/>
      <c r="G333" s="489"/>
      <c r="H333" s="489"/>
      <c r="I333" s="488"/>
      <c r="J333" s="656"/>
    </row>
    <row r="334" spans="1:10">
      <c r="A334" s="920">
        <v>84</v>
      </c>
      <c r="B334" s="923" t="s">
        <v>1764</v>
      </c>
      <c r="C334" s="406" t="s">
        <v>1716</v>
      </c>
      <c r="D334" s="407" t="s">
        <v>1717</v>
      </c>
      <c r="E334" s="408" t="s">
        <v>1718</v>
      </c>
      <c r="F334" s="408" t="s">
        <v>1719</v>
      </c>
      <c r="G334" s="409">
        <v>43952</v>
      </c>
      <c r="H334" s="410" t="s">
        <v>1208</v>
      </c>
      <c r="I334" s="411">
        <v>60</v>
      </c>
      <c r="J334" s="926">
        <f>AVERAGE(I334:I336)</f>
        <v>96.42</v>
      </c>
    </row>
    <row r="335" spans="1:10">
      <c r="A335" s="921"/>
      <c r="B335" s="924"/>
      <c r="C335" s="406" t="s">
        <v>1355</v>
      </c>
      <c r="D335" s="407" t="s">
        <v>1356</v>
      </c>
      <c r="E335" s="408" t="s">
        <v>1357</v>
      </c>
      <c r="F335" s="412" t="s">
        <v>1720</v>
      </c>
      <c r="G335" s="409">
        <v>43952</v>
      </c>
      <c r="H335" s="410" t="s">
        <v>1359</v>
      </c>
      <c r="I335" s="411">
        <v>130.27000000000001</v>
      </c>
      <c r="J335" s="926"/>
    </row>
    <row r="336" spans="1:10">
      <c r="A336" s="922"/>
      <c r="B336" s="925"/>
      <c r="C336" s="406" t="s">
        <v>1721</v>
      </c>
      <c r="D336" s="407" t="s">
        <v>1722</v>
      </c>
      <c r="E336" s="408" t="s">
        <v>1723</v>
      </c>
      <c r="F336" s="412" t="s">
        <v>1724</v>
      </c>
      <c r="G336" s="409">
        <v>43952</v>
      </c>
      <c r="H336" s="410" t="s">
        <v>1359</v>
      </c>
      <c r="I336" s="411">
        <v>99</v>
      </c>
      <c r="J336" s="926"/>
    </row>
    <row r="337" spans="1:10">
      <c r="A337" s="488"/>
      <c r="B337" s="489"/>
      <c r="C337" s="489"/>
      <c r="D337" s="621"/>
      <c r="E337" s="489"/>
      <c r="F337" s="489"/>
      <c r="G337" s="489"/>
      <c r="H337" s="489"/>
      <c r="I337" s="488"/>
      <c r="J337" s="656"/>
    </row>
    <row r="338" spans="1:10">
      <c r="A338" s="920">
        <v>85</v>
      </c>
      <c r="B338" s="923" t="s">
        <v>1763</v>
      </c>
      <c r="C338" s="406" t="s">
        <v>1716</v>
      </c>
      <c r="D338" s="407" t="s">
        <v>1717</v>
      </c>
      <c r="E338" s="408" t="s">
        <v>1718</v>
      </c>
      <c r="F338" s="408" t="s">
        <v>1719</v>
      </c>
      <c r="G338" s="409">
        <v>43952</v>
      </c>
      <c r="H338" s="410" t="s">
        <v>1208</v>
      </c>
      <c r="I338" s="411">
        <v>2</v>
      </c>
      <c r="J338" s="926">
        <f>AVERAGE(I338:I340)</f>
        <v>2</v>
      </c>
    </row>
    <row r="339" spans="1:10">
      <c r="A339" s="921"/>
      <c r="B339" s="924"/>
      <c r="C339" s="406" t="s">
        <v>1355</v>
      </c>
      <c r="D339" s="407" t="s">
        <v>1356</v>
      </c>
      <c r="E339" s="408" t="s">
        <v>1357</v>
      </c>
      <c r="F339" s="412" t="s">
        <v>1720</v>
      </c>
      <c r="G339" s="409">
        <v>43952</v>
      </c>
      <c r="H339" s="410" t="s">
        <v>1359</v>
      </c>
      <c r="I339" s="411"/>
      <c r="J339" s="926"/>
    </row>
    <row r="340" spans="1:10">
      <c r="A340" s="922"/>
      <c r="B340" s="925"/>
      <c r="C340" s="406" t="s">
        <v>1721</v>
      </c>
      <c r="D340" s="407" t="s">
        <v>1722</v>
      </c>
      <c r="E340" s="408" t="s">
        <v>1723</v>
      </c>
      <c r="F340" s="412" t="s">
        <v>1724</v>
      </c>
      <c r="G340" s="409">
        <v>43952</v>
      </c>
      <c r="H340" s="410" t="s">
        <v>1359</v>
      </c>
      <c r="I340" s="411"/>
      <c r="J340" s="926"/>
    </row>
    <row r="341" spans="1:10">
      <c r="A341" s="488"/>
      <c r="B341" s="489"/>
      <c r="C341" s="489"/>
      <c r="D341" s="621"/>
      <c r="E341" s="489"/>
      <c r="F341" s="489"/>
      <c r="G341" s="489"/>
      <c r="H341" s="489"/>
      <c r="I341" s="488"/>
      <c r="J341" s="656"/>
    </row>
    <row r="342" spans="1:10">
      <c r="A342" s="920">
        <v>86</v>
      </c>
      <c r="B342" s="923" t="s">
        <v>1762</v>
      </c>
      <c r="C342" s="406" t="s">
        <v>1716</v>
      </c>
      <c r="D342" s="407" t="s">
        <v>1717</v>
      </c>
      <c r="E342" s="408" t="s">
        <v>1718</v>
      </c>
      <c r="F342" s="408" t="s">
        <v>1719</v>
      </c>
      <c r="G342" s="409">
        <v>43952</v>
      </c>
      <c r="H342" s="410" t="s">
        <v>1208</v>
      </c>
      <c r="I342" s="411">
        <v>4</v>
      </c>
      <c r="J342" s="926">
        <f>AVERAGE(I342:I344)</f>
        <v>4</v>
      </c>
    </row>
    <row r="343" spans="1:10">
      <c r="A343" s="921"/>
      <c r="B343" s="924"/>
      <c r="C343" s="406" t="s">
        <v>1355</v>
      </c>
      <c r="D343" s="407" t="s">
        <v>1356</v>
      </c>
      <c r="E343" s="408" t="s">
        <v>1357</v>
      </c>
      <c r="F343" s="412" t="s">
        <v>1720</v>
      </c>
      <c r="G343" s="409">
        <v>43952</v>
      </c>
      <c r="H343" s="410" t="s">
        <v>1359</v>
      </c>
      <c r="I343" s="411"/>
      <c r="J343" s="926"/>
    </row>
    <row r="344" spans="1:10">
      <c r="A344" s="922"/>
      <c r="B344" s="925"/>
      <c r="C344" s="406" t="s">
        <v>1721</v>
      </c>
      <c r="D344" s="407" t="s">
        <v>1722</v>
      </c>
      <c r="E344" s="408" t="s">
        <v>1723</v>
      </c>
      <c r="F344" s="412" t="s">
        <v>1724</v>
      </c>
      <c r="G344" s="409">
        <v>43952</v>
      </c>
      <c r="H344" s="410" t="s">
        <v>1359</v>
      </c>
      <c r="I344" s="411"/>
      <c r="J344" s="926"/>
    </row>
    <row r="345" spans="1:10">
      <c r="A345" s="488"/>
      <c r="B345" s="489"/>
      <c r="C345" s="489"/>
      <c r="D345" s="621"/>
      <c r="E345" s="489"/>
      <c r="F345" s="489"/>
      <c r="G345" s="489"/>
      <c r="H345" s="489"/>
      <c r="I345" s="488"/>
      <c r="J345" s="656"/>
    </row>
    <row r="346" spans="1:10">
      <c r="A346" s="920">
        <v>87</v>
      </c>
      <c r="B346" s="923" t="s">
        <v>1715</v>
      </c>
      <c r="C346" s="406" t="s">
        <v>1716</v>
      </c>
      <c r="D346" s="407" t="s">
        <v>1717</v>
      </c>
      <c r="E346" s="408" t="s">
        <v>1718</v>
      </c>
      <c r="F346" s="408" t="s">
        <v>1719</v>
      </c>
      <c r="G346" s="409">
        <v>43952</v>
      </c>
      <c r="H346" s="410" t="s">
        <v>1208</v>
      </c>
      <c r="I346" s="411">
        <v>150</v>
      </c>
      <c r="J346" s="926">
        <f>AVERAGE(I346:I348)</f>
        <v>154.9</v>
      </c>
    </row>
    <row r="347" spans="1:10">
      <c r="A347" s="921"/>
      <c r="B347" s="924"/>
      <c r="C347" s="406" t="s">
        <v>1355</v>
      </c>
      <c r="D347" s="407" t="s">
        <v>1356</v>
      </c>
      <c r="E347" s="408" t="s">
        <v>1357</v>
      </c>
      <c r="F347" s="412" t="s">
        <v>1720</v>
      </c>
      <c r="G347" s="409">
        <v>43952</v>
      </c>
      <c r="H347" s="410" t="s">
        <v>1359</v>
      </c>
      <c r="I347" s="411">
        <v>182.94</v>
      </c>
      <c r="J347" s="926"/>
    </row>
    <row r="348" spans="1:10">
      <c r="A348" s="922"/>
      <c r="B348" s="925"/>
      <c r="C348" s="406" t="s">
        <v>1721</v>
      </c>
      <c r="D348" s="407" t="s">
        <v>1722</v>
      </c>
      <c r="E348" s="408" t="s">
        <v>1723</v>
      </c>
      <c r="F348" s="412" t="s">
        <v>1724</v>
      </c>
      <c r="G348" s="409">
        <v>43952</v>
      </c>
      <c r="H348" s="410" t="s">
        <v>1359</v>
      </c>
      <c r="I348" s="411">
        <v>131.77000000000001</v>
      </c>
      <c r="J348" s="926"/>
    </row>
    <row r="349" spans="1:10">
      <c r="A349" s="488"/>
      <c r="B349" s="489"/>
      <c r="C349" s="489"/>
      <c r="D349" s="621"/>
      <c r="E349" s="489"/>
      <c r="F349" s="489"/>
      <c r="G349" s="489"/>
      <c r="H349" s="489"/>
      <c r="I349" s="488"/>
      <c r="J349" s="656"/>
    </row>
    <row r="350" spans="1:10">
      <c r="A350" s="920">
        <v>88</v>
      </c>
      <c r="B350" s="923" t="s">
        <v>1761</v>
      </c>
      <c r="C350" s="406" t="s">
        <v>1716</v>
      </c>
      <c r="D350" s="407" t="s">
        <v>1717</v>
      </c>
      <c r="E350" s="408" t="s">
        <v>1718</v>
      </c>
      <c r="F350" s="408" t="s">
        <v>1719</v>
      </c>
      <c r="G350" s="409">
        <v>43952</v>
      </c>
      <c r="H350" s="410" t="s">
        <v>1208</v>
      </c>
      <c r="I350" s="411">
        <v>2.7</v>
      </c>
      <c r="J350" s="926">
        <f>AVERAGE(I350:I352)</f>
        <v>3.11</v>
      </c>
    </row>
    <row r="351" spans="1:10">
      <c r="A351" s="921"/>
      <c r="B351" s="924"/>
      <c r="C351" s="406" t="s">
        <v>1355</v>
      </c>
      <c r="D351" s="407" t="s">
        <v>1356</v>
      </c>
      <c r="E351" s="408" t="s">
        <v>1357</v>
      </c>
      <c r="F351" s="412" t="s">
        <v>1720</v>
      </c>
      <c r="G351" s="409">
        <v>43952</v>
      </c>
      <c r="H351" s="410" t="s">
        <v>1208</v>
      </c>
      <c r="I351" s="411">
        <v>3.43</v>
      </c>
      <c r="J351" s="926"/>
    </row>
    <row r="352" spans="1:10">
      <c r="A352" s="922"/>
      <c r="B352" s="925"/>
      <c r="C352" s="406" t="s">
        <v>1721</v>
      </c>
      <c r="D352" s="407" t="s">
        <v>1722</v>
      </c>
      <c r="E352" s="408" t="s">
        <v>1723</v>
      </c>
      <c r="F352" s="412" t="s">
        <v>1724</v>
      </c>
      <c r="G352" s="409">
        <v>43952</v>
      </c>
      <c r="H352" s="410" t="s">
        <v>1208</v>
      </c>
      <c r="I352" s="411">
        <v>3.19</v>
      </c>
      <c r="J352" s="926"/>
    </row>
    <row r="353" spans="1:10">
      <c r="A353" s="488"/>
      <c r="B353" s="489"/>
      <c r="C353" s="489"/>
      <c r="D353" s="621"/>
      <c r="E353" s="489"/>
      <c r="F353" s="489"/>
      <c r="G353" s="489"/>
      <c r="H353" s="489"/>
      <c r="I353" s="488"/>
      <c r="J353" s="656"/>
    </row>
    <row r="354" spans="1:10">
      <c r="A354" s="920">
        <v>89</v>
      </c>
      <c r="B354" s="923" t="s">
        <v>1760</v>
      </c>
      <c r="C354" s="406" t="s">
        <v>1716</v>
      </c>
      <c r="D354" s="407" t="s">
        <v>1717</v>
      </c>
      <c r="E354" s="408" t="s">
        <v>1718</v>
      </c>
      <c r="F354" s="408" t="s">
        <v>1719</v>
      </c>
      <c r="G354" s="409">
        <v>43952</v>
      </c>
      <c r="H354" s="410" t="s">
        <v>1208</v>
      </c>
      <c r="I354" s="411">
        <v>10</v>
      </c>
      <c r="J354" s="926">
        <f>AVERAGE(I354:I356)</f>
        <v>12.7</v>
      </c>
    </row>
    <row r="355" spans="1:10">
      <c r="A355" s="921"/>
      <c r="B355" s="924"/>
      <c r="C355" s="406" t="s">
        <v>1355</v>
      </c>
      <c r="D355" s="407" t="s">
        <v>1356</v>
      </c>
      <c r="E355" s="408" t="s">
        <v>1357</v>
      </c>
      <c r="F355" s="412" t="s">
        <v>1720</v>
      </c>
      <c r="G355" s="409">
        <v>43952</v>
      </c>
      <c r="H355" s="410" t="s">
        <v>1208</v>
      </c>
      <c r="I355" s="411">
        <v>20.54</v>
      </c>
      <c r="J355" s="926"/>
    </row>
    <row r="356" spans="1:10">
      <c r="A356" s="922"/>
      <c r="B356" s="925"/>
      <c r="C356" s="406" t="s">
        <v>1721</v>
      </c>
      <c r="D356" s="407" t="s">
        <v>1722</v>
      </c>
      <c r="E356" s="408" t="s">
        <v>1723</v>
      </c>
      <c r="F356" s="412" t="s">
        <v>1724</v>
      </c>
      <c r="G356" s="409">
        <v>43952</v>
      </c>
      <c r="H356" s="410" t="s">
        <v>1208</v>
      </c>
      <c r="I356" s="411">
        <v>7.57</v>
      </c>
      <c r="J356" s="926"/>
    </row>
    <row r="357" spans="1:10">
      <c r="A357" s="607"/>
      <c r="B357" s="8"/>
      <c r="C357" s="8"/>
      <c r="D357" s="20"/>
      <c r="E357" s="8"/>
      <c r="F357" s="8"/>
      <c r="G357" s="8"/>
      <c r="H357" s="8"/>
      <c r="I357" s="8"/>
      <c r="J357" s="608"/>
    </row>
    <row r="358" spans="1:10">
      <c r="A358" s="920">
        <v>90</v>
      </c>
      <c r="B358" s="923" t="s">
        <v>1940</v>
      </c>
      <c r="C358" s="406" t="s">
        <v>1935</v>
      </c>
      <c r="D358" s="407" t="s">
        <v>1936</v>
      </c>
      <c r="E358" s="408" t="s">
        <v>1937</v>
      </c>
      <c r="F358" s="408" t="s">
        <v>1938</v>
      </c>
      <c r="G358" s="409">
        <v>43952</v>
      </c>
      <c r="H358" s="410" t="s">
        <v>1208</v>
      </c>
      <c r="I358" s="411">
        <v>2500</v>
      </c>
      <c r="J358" s="926">
        <f>AVERAGE(I358:I360)</f>
        <v>3991</v>
      </c>
    </row>
    <row r="359" spans="1:10">
      <c r="A359" s="921"/>
      <c r="B359" s="924"/>
      <c r="C359" s="406" t="s">
        <v>1961</v>
      </c>
      <c r="D359" s="407"/>
      <c r="E359" s="408" t="s">
        <v>1962</v>
      </c>
      <c r="F359" s="412" t="s">
        <v>1963</v>
      </c>
      <c r="G359" s="409">
        <v>43952</v>
      </c>
      <c r="H359" s="410" t="s">
        <v>1208</v>
      </c>
      <c r="I359" s="411">
        <v>5482</v>
      </c>
      <c r="J359" s="926"/>
    </row>
    <row r="360" spans="1:10">
      <c r="A360" s="922"/>
      <c r="B360" s="925"/>
      <c r="C360" s="406"/>
      <c r="D360" s="407"/>
      <c r="E360" s="408"/>
      <c r="F360" s="412"/>
      <c r="G360" s="409"/>
      <c r="H360" s="410"/>
      <c r="I360" s="411"/>
      <c r="J360" s="926"/>
    </row>
    <row r="361" spans="1:10">
      <c r="A361" s="607"/>
      <c r="B361" s="8"/>
      <c r="C361" s="8"/>
      <c r="D361" s="20"/>
      <c r="E361" s="8"/>
      <c r="F361" s="8"/>
      <c r="G361" s="8"/>
      <c r="H361" s="8"/>
      <c r="I361" s="8"/>
      <c r="J361" s="608"/>
    </row>
    <row r="362" spans="1:10">
      <c r="A362" s="914">
        <v>91</v>
      </c>
      <c r="B362" s="915" t="s">
        <v>1966</v>
      </c>
      <c r="C362" s="390" t="s">
        <v>1967</v>
      </c>
      <c r="D362" s="389" t="s">
        <v>1968</v>
      </c>
      <c r="E362" s="388">
        <v>36345253</v>
      </c>
      <c r="F362" s="387" t="s">
        <v>1969</v>
      </c>
      <c r="G362" s="386">
        <v>43661</v>
      </c>
      <c r="H362" s="387" t="s">
        <v>1208</v>
      </c>
      <c r="I362" s="384">
        <v>384.19</v>
      </c>
      <c r="J362" s="917">
        <f>AVERAGE(I362:I364)</f>
        <v>377.17</v>
      </c>
    </row>
    <row r="363" spans="1:10">
      <c r="A363" s="914"/>
      <c r="B363" s="915"/>
      <c r="C363" s="618" t="s">
        <v>1970</v>
      </c>
      <c r="D363" s="389" t="s">
        <v>1971</v>
      </c>
      <c r="E363" s="387" t="s">
        <v>1972</v>
      </c>
      <c r="F363" s="387" t="s">
        <v>1973</v>
      </c>
      <c r="G363" s="386">
        <v>43661</v>
      </c>
      <c r="H363" s="387" t="s">
        <v>1208</v>
      </c>
      <c r="I363" s="384">
        <v>297.32</v>
      </c>
      <c r="J363" s="917"/>
    </row>
    <row r="364" spans="1:10">
      <c r="A364" s="914"/>
      <c r="B364" s="915"/>
      <c r="C364" s="618" t="s">
        <v>1974</v>
      </c>
      <c r="D364" s="389" t="s">
        <v>1975</v>
      </c>
      <c r="E364" s="387" t="s">
        <v>1976</v>
      </c>
      <c r="F364" s="387" t="s">
        <v>1977</v>
      </c>
      <c r="G364" s="386">
        <v>43661</v>
      </c>
      <c r="H364" s="387" t="s">
        <v>1208</v>
      </c>
      <c r="I364" s="384">
        <v>450</v>
      </c>
      <c r="J364" s="917"/>
    </row>
    <row r="365" spans="1:10">
      <c r="A365" s="607"/>
      <c r="B365" s="8"/>
      <c r="C365" s="657"/>
      <c r="D365" s="658"/>
      <c r="E365" s="657"/>
      <c r="F365" s="657"/>
      <c r="G365" s="657"/>
      <c r="H365" s="657"/>
      <c r="I365" s="657"/>
      <c r="J365" s="659"/>
    </row>
    <row r="366" spans="1:10" ht="19.5" customHeight="1">
      <c r="A366" s="914">
        <v>92</v>
      </c>
      <c r="B366" s="919" t="s">
        <v>2144</v>
      </c>
      <c r="C366" s="390" t="s">
        <v>2145</v>
      </c>
      <c r="D366" s="389" t="s">
        <v>2146</v>
      </c>
      <c r="E366" s="388" t="s">
        <v>2147</v>
      </c>
      <c r="F366" s="388" t="s">
        <v>2148</v>
      </c>
      <c r="G366" s="386">
        <v>43223</v>
      </c>
      <c r="H366" s="385" t="s">
        <v>1359</v>
      </c>
      <c r="I366" s="384">
        <v>3249.9</v>
      </c>
      <c r="J366" s="916">
        <f>AVERAGE(I366:I368)</f>
        <v>2919.99</v>
      </c>
    </row>
    <row r="367" spans="1:10">
      <c r="A367" s="914"/>
      <c r="B367" s="919"/>
      <c r="C367" s="390" t="s">
        <v>1355</v>
      </c>
      <c r="D367" s="389" t="s">
        <v>1356</v>
      </c>
      <c r="E367" s="388" t="s">
        <v>1362</v>
      </c>
      <c r="F367" s="387" t="s">
        <v>2149</v>
      </c>
      <c r="G367" s="386">
        <v>43223</v>
      </c>
      <c r="H367" s="385" t="s">
        <v>1359</v>
      </c>
      <c r="I367" s="384">
        <v>3354.07</v>
      </c>
      <c r="J367" s="916"/>
    </row>
    <row r="368" spans="1:10">
      <c r="A368" s="914"/>
      <c r="B368" s="919"/>
      <c r="C368" s="390" t="s">
        <v>2150</v>
      </c>
      <c r="D368" s="389" t="s">
        <v>2146</v>
      </c>
      <c r="E368" s="388" t="s">
        <v>2151</v>
      </c>
      <c r="F368" s="387" t="s">
        <v>2152</v>
      </c>
      <c r="G368" s="386">
        <v>43223</v>
      </c>
      <c r="H368" s="385" t="s">
        <v>1359</v>
      </c>
      <c r="I368" s="384">
        <v>2156</v>
      </c>
      <c r="J368" s="916"/>
    </row>
    <row r="369" spans="1:10">
      <c r="A369" s="607"/>
      <c r="B369" s="8"/>
      <c r="C369" s="657"/>
      <c r="D369" s="658"/>
      <c r="E369" s="657"/>
      <c r="F369" s="657"/>
      <c r="G369" s="657"/>
      <c r="H369" s="657"/>
      <c r="I369" s="657"/>
      <c r="J369" s="659"/>
    </row>
    <row r="370" spans="1:10">
      <c r="A370" s="914">
        <v>93</v>
      </c>
      <c r="B370" s="918" t="s">
        <v>1980</v>
      </c>
      <c r="C370" s="618" t="s">
        <v>1974</v>
      </c>
      <c r="D370" s="389" t="s">
        <v>1975</v>
      </c>
      <c r="E370" s="387" t="s">
        <v>1976</v>
      </c>
      <c r="F370" s="387" t="s">
        <v>1977</v>
      </c>
      <c r="G370" s="386">
        <v>43185</v>
      </c>
      <c r="H370" s="387" t="s">
        <v>1208</v>
      </c>
      <c r="I370" s="384">
        <v>48</v>
      </c>
      <c r="J370" s="916">
        <f>AVERAGE(I370:I372)</f>
        <v>66.53</v>
      </c>
    </row>
    <row r="371" spans="1:10">
      <c r="A371" s="914"/>
      <c r="B371" s="918"/>
      <c r="C371" s="390" t="s">
        <v>1967</v>
      </c>
      <c r="D371" s="389" t="s">
        <v>1968</v>
      </c>
      <c r="E371" s="388">
        <v>36345253</v>
      </c>
      <c r="F371" s="387" t="s">
        <v>1969</v>
      </c>
      <c r="G371" s="386">
        <v>43185</v>
      </c>
      <c r="H371" s="387" t="s">
        <v>1208</v>
      </c>
      <c r="I371" s="384">
        <v>81.69</v>
      </c>
      <c r="J371" s="916"/>
    </row>
    <row r="372" spans="1:10">
      <c r="A372" s="914"/>
      <c r="B372" s="918"/>
      <c r="C372" s="619" t="s">
        <v>1981</v>
      </c>
      <c r="D372" s="389" t="s">
        <v>1982</v>
      </c>
      <c r="E372" s="388" t="s">
        <v>1983</v>
      </c>
      <c r="F372" s="388" t="s">
        <v>1984</v>
      </c>
      <c r="G372" s="386">
        <v>43160</v>
      </c>
      <c r="H372" s="387" t="s">
        <v>1208</v>
      </c>
      <c r="I372" s="384">
        <v>69.900000000000006</v>
      </c>
      <c r="J372" s="916"/>
    </row>
    <row r="373" spans="1:10">
      <c r="A373" s="607"/>
      <c r="B373" s="8"/>
      <c r="C373" s="657"/>
      <c r="D373" s="658"/>
      <c r="E373" s="657"/>
      <c r="F373" s="657"/>
      <c r="G373" s="657"/>
      <c r="H373" s="657"/>
      <c r="I373" s="657"/>
      <c r="J373" s="659"/>
    </row>
    <row r="374" spans="1:10">
      <c r="A374" s="914">
        <v>94</v>
      </c>
      <c r="B374" s="915" t="s">
        <v>1986</v>
      </c>
      <c r="C374" s="390" t="s">
        <v>1967</v>
      </c>
      <c r="D374" s="389" t="s">
        <v>1968</v>
      </c>
      <c r="E374" s="388">
        <v>36345253</v>
      </c>
      <c r="F374" s="387" t="s">
        <v>1969</v>
      </c>
      <c r="G374" s="386">
        <v>43185</v>
      </c>
      <c r="H374" s="387" t="s">
        <v>1208</v>
      </c>
      <c r="I374" s="384">
        <v>76.16</v>
      </c>
      <c r="J374" s="916">
        <f>AVERAGE(I374:I376)</f>
        <v>98.5</v>
      </c>
    </row>
    <row r="375" spans="1:10">
      <c r="A375" s="914"/>
      <c r="B375" s="915"/>
      <c r="C375" s="390" t="s">
        <v>1987</v>
      </c>
      <c r="D375" s="389" t="s">
        <v>1988</v>
      </c>
      <c r="E375" s="388">
        <v>33210009</v>
      </c>
      <c r="F375" s="388" t="s">
        <v>1989</v>
      </c>
      <c r="G375" s="386">
        <v>43070</v>
      </c>
      <c r="H375" s="387" t="s">
        <v>1208</v>
      </c>
      <c r="I375" s="384">
        <v>140.79</v>
      </c>
      <c r="J375" s="916"/>
    </row>
    <row r="376" spans="1:10">
      <c r="A376" s="914"/>
      <c r="B376" s="915"/>
      <c r="C376" s="618" t="s">
        <v>1970</v>
      </c>
      <c r="D376" s="389" t="s">
        <v>1971</v>
      </c>
      <c r="E376" s="387" t="s">
        <v>1972</v>
      </c>
      <c r="F376" s="387" t="s">
        <v>1973</v>
      </c>
      <c r="G376" s="386">
        <v>43160</v>
      </c>
      <c r="H376" s="387" t="s">
        <v>1208</v>
      </c>
      <c r="I376" s="384">
        <v>78.56</v>
      </c>
      <c r="J376" s="916"/>
    </row>
    <row r="377" spans="1:10">
      <c r="A377" s="607"/>
      <c r="B377" s="8"/>
      <c r="C377" s="657"/>
      <c r="D377" s="658"/>
      <c r="E377" s="657"/>
      <c r="F377" s="657"/>
      <c r="G377" s="657"/>
      <c r="H377" s="657"/>
      <c r="I377" s="657"/>
      <c r="J377" s="659"/>
    </row>
    <row r="378" spans="1:10">
      <c r="A378" s="914">
        <v>95</v>
      </c>
      <c r="B378" s="915" t="s">
        <v>1991</v>
      </c>
      <c r="C378" s="618" t="s">
        <v>1974</v>
      </c>
      <c r="D378" s="389" t="s">
        <v>1975</v>
      </c>
      <c r="E378" s="387" t="s">
        <v>1976</v>
      </c>
      <c r="F378" s="387" t="s">
        <v>1977</v>
      </c>
      <c r="G378" s="386">
        <v>43185</v>
      </c>
      <c r="H378" s="387" t="s">
        <v>1208</v>
      </c>
      <c r="I378" s="384">
        <v>25</v>
      </c>
      <c r="J378" s="916">
        <f>AVERAGE(I378:I380)</f>
        <v>23.22</v>
      </c>
    </row>
    <row r="379" spans="1:10">
      <c r="A379" s="914"/>
      <c r="B379" s="915"/>
      <c r="C379" s="390" t="s">
        <v>1967</v>
      </c>
      <c r="D379" s="389" t="s">
        <v>1968</v>
      </c>
      <c r="E379" s="388">
        <v>36345253</v>
      </c>
      <c r="F379" s="387" t="s">
        <v>1969</v>
      </c>
      <c r="G379" s="386">
        <v>43185</v>
      </c>
      <c r="H379" s="387" t="s">
        <v>1208</v>
      </c>
      <c r="I379" s="384">
        <v>18.66</v>
      </c>
      <c r="J379" s="916"/>
    </row>
    <row r="380" spans="1:10">
      <c r="A380" s="914"/>
      <c r="B380" s="915"/>
      <c r="C380" s="618" t="s">
        <v>1970</v>
      </c>
      <c r="D380" s="389" t="s">
        <v>1971</v>
      </c>
      <c r="E380" s="387" t="s">
        <v>1972</v>
      </c>
      <c r="F380" s="387" t="s">
        <v>1973</v>
      </c>
      <c r="G380" s="386">
        <v>43160</v>
      </c>
      <c r="H380" s="387" t="s">
        <v>1208</v>
      </c>
      <c r="I380" s="384">
        <v>26</v>
      </c>
      <c r="J380" s="916"/>
    </row>
    <row r="381" spans="1:10">
      <c r="A381" s="607"/>
      <c r="B381" s="8"/>
      <c r="C381" s="657"/>
      <c r="D381" s="658"/>
      <c r="E381" s="657"/>
      <c r="F381" s="657"/>
      <c r="G381" s="657"/>
      <c r="H381" s="657"/>
      <c r="I381" s="657"/>
      <c r="J381" s="659"/>
    </row>
    <row r="382" spans="1:10">
      <c r="A382" s="914">
        <v>96</v>
      </c>
      <c r="B382" s="915" t="s">
        <v>2244</v>
      </c>
      <c r="C382" s="618" t="s">
        <v>2245</v>
      </c>
      <c r="D382" s="389" t="s">
        <v>2246</v>
      </c>
      <c r="E382" s="387" t="s">
        <v>2247</v>
      </c>
      <c r="F382" s="387" t="s">
        <v>2248</v>
      </c>
      <c r="G382" s="386">
        <v>43952</v>
      </c>
      <c r="H382" s="387" t="s">
        <v>1208</v>
      </c>
      <c r="I382" s="384">
        <v>1050</v>
      </c>
      <c r="J382" s="916">
        <f>AVERAGE(I382:I384)</f>
        <v>1183.33</v>
      </c>
    </row>
    <row r="383" spans="1:10">
      <c r="A383" s="914"/>
      <c r="B383" s="915"/>
      <c r="C383" s="390"/>
      <c r="D383" s="389"/>
      <c r="E383" s="388"/>
      <c r="F383" s="387"/>
      <c r="G383" s="386">
        <v>43952</v>
      </c>
      <c r="H383" s="387" t="s">
        <v>1208</v>
      </c>
      <c r="I383" s="384">
        <v>1450</v>
      </c>
      <c r="J383" s="916"/>
    </row>
    <row r="384" spans="1:10">
      <c r="A384" s="914"/>
      <c r="B384" s="915"/>
      <c r="C384" s="618"/>
      <c r="D384" s="389"/>
      <c r="E384" s="387"/>
      <c r="F384" s="387"/>
      <c r="G384" s="386">
        <v>43952</v>
      </c>
      <c r="H384" s="387" t="s">
        <v>1208</v>
      </c>
      <c r="I384" s="384">
        <v>1050</v>
      </c>
      <c r="J384" s="916"/>
    </row>
    <row r="385" spans="1:10">
      <c r="A385" s="607"/>
      <c r="B385" s="8"/>
      <c r="C385" s="657"/>
      <c r="D385" s="658"/>
      <c r="E385" s="657"/>
      <c r="F385" s="657"/>
      <c r="G385" s="657"/>
      <c r="H385" s="657"/>
      <c r="I385" s="657"/>
      <c r="J385" s="659"/>
    </row>
    <row r="386" spans="1:10">
      <c r="A386" s="914">
        <v>97</v>
      </c>
      <c r="B386" s="915" t="s">
        <v>2249</v>
      </c>
      <c r="C386" s="618" t="s">
        <v>2245</v>
      </c>
      <c r="D386" s="389" t="s">
        <v>2246</v>
      </c>
      <c r="E386" s="387" t="s">
        <v>2247</v>
      </c>
      <c r="F386" s="387" t="s">
        <v>2248</v>
      </c>
      <c r="G386" s="386">
        <v>43952</v>
      </c>
      <c r="H386" s="387" t="s">
        <v>1208</v>
      </c>
      <c r="I386" s="384">
        <v>1050</v>
      </c>
      <c r="J386" s="916">
        <f>AVERAGE(I386:I388)</f>
        <v>1183.33</v>
      </c>
    </row>
    <row r="387" spans="1:10">
      <c r="A387" s="914"/>
      <c r="B387" s="915"/>
      <c r="C387" s="390"/>
      <c r="D387" s="389"/>
      <c r="E387" s="388"/>
      <c r="F387" s="387"/>
      <c r="G387" s="386">
        <v>43952</v>
      </c>
      <c r="H387" s="387" t="s">
        <v>1208</v>
      </c>
      <c r="I387" s="384">
        <v>1450</v>
      </c>
      <c r="J387" s="916"/>
    </row>
    <row r="388" spans="1:10">
      <c r="A388" s="914"/>
      <c r="B388" s="915"/>
      <c r="C388" s="618"/>
      <c r="D388" s="389"/>
      <c r="E388" s="387"/>
      <c r="F388" s="387"/>
      <c r="G388" s="386">
        <v>43952</v>
      </c>
      <c r="H388" s="387" t="s">
        <v>1208</v>
      </c>
      <c r="I388" s="384">
        <v>1050</v>
      </c>
      <c r="J388" s="916"/>
    </row>
    <row r="389" spans="1:10">
      <c r="A389" s="607"/>
      <c r="B389" s="8"/>
      <c r="C389" s="657"/>
      <c r="D389" s="658"/>
      <c r="E389" s="657"/>
      <c r="F389" s="657"/>
      <c r="G389" s="657"/>
      <c r="H389" s="657"/>
      <c r="I389" s="657"/>
      <c r="J389" s="659"/>
    </row>
    <row r="390" spans="1:10">
      <c r="A390" s="914">
        <v>98</v>
      </c>
      <c r="B390" s="915" t="s">
        <v>2250</v>
      </c>
      <c r="C390" s="618" t="s">
        <v>2245</v>
      </c>
      <c r="D390" s="389" t="s">
        <v>2246</v>
      </c>
      <c r="E390" s="387" t="s">
        <v>2247</v>
      </c>
      <c r="F390" s="387" t="s">
        <v>2248</v>
      </c>
      <c r="G390" s="386">
        <v>43952</v>
      </c>
      <c r="H390" s="387" t="s">
        <v>1208</v>
      </c>
      <c r="I390" s="384">
        <v>1050</v>
      </c>
      <c r="J390" s="916">
        <f>AVERAGE(I390:I392)</f>
        <v>966.67</v>
      </c>
    </row>
    <row r="391" spans="1:10">
      <c r="A391" s="914"/>
      <c r="B391" s="915"/>
      <c r="C391" s="390"/>
      <c r="D391" s="389"/>
      <c r="E391" s="388"/>
      <c r="F391" s="387"/>
      <c r="G391" s="386">
        <v>43952</v>
      </c>
      <c r="H391" s="387" t="s">
        <v>1208</v>
      </c>
      <c r="I391" s="384">
        <v>1450</v>
      </c>
      <c r="J391" s="916"/>
    </row>
    <row r="392" spans="1:10">
      <c r="A392" s="914"/>
      <c r="B392" s="915"/>
      <c r="C392" s="618"/>
      <c r="D392" s="389"/>
      <c r="E392" s="387"/>
      <c r="F392" s="387"/>
      <c r="G392" s="386">
        <v>43952</v>
      </c>
      <c r="H392" s="387" t="s">
        <v>1208</v>
      </c>
      <c r="I392" s="384">
        <v>400</v>
      </c>
      <c r="J392" s="916"/>
    </row>
    <row r="393" spans="1:10">
      <c r="A393" s="607"/>
      <c r="B393" s="8"/>
      <c r="C393" s="657"/>
      <c r="D393" s="658"/>
      <c r="E393" s="657"/>
      <c r="F393" s="657"/>
      <c r="G393" s="657"/>
      <c r="H393" s="657"/>
      <c r="I393" s="657"/>
      <c r="J393" s="659"/>
    </row>
    <row r="394" spans="1:10">
      <c r="A394" s="914">
        <v>99</v>
      </c>
      <c r="B394" s="915" t="s">
        <v>2251</v>
      </c>
      <c r="C394" s="618" t="s">
        <v>2245</v>
      </c>
      <c r="D394" s="389" t="s">
        <v>2246</v>
      </c>
      <c r="E394" s="387" t="s">
        <v>2247</v>
      </c>
      <c r="F394" s="387" t="s">
        <v>2248</v>
      </c>
      <c r="G394" s="386">
        <v>43952</v>
      </c>
      <c r="H394" s="387" t="s">
        <v>1208</v>
      </c>
      <c r="I394" s="384">
        <v>260</v>
      </c>
      <c r="J394" s="916">
        <f>AVERAGE(I394:I396)</f>
        <v>290</v>
      </c>
    </row>
    <row r="395" spans="1:10">
      <c r="A395" s="914"/>
      <c r="B395" s="915"/>
      <c r="C395" s="390"/>
      <c r="D395" s="389"/>
      <c r="E395" s="388"/>
      <c r="F395" s="387"/>
      <c r="G395" s="386">
        <v>43952</v>
      </c>
      <c r="H395" s="387" t="s">
        <v>1208</v>
      </c>
      <c r="I395" s="384">
        <v>350</v>
      </c>
      <c r="J395" s="916"/>
    </row>
    <row r="396" spans="1:10">
      <c r="A396" s="914"/>
      <c r="B396" s="915"/>
      <c r="C396" s="618"/>
      <c r="D396" s="389"/>
      <c r="E396" s="387"/>
      <c r="F396" s="387"/>
      <c r="G396" s="386">
        <v>43952</v>
      </c>
      <c r="H396" s="387" t="s">
        <v>1208</v>
      </c>
      <c r="I396" s="384">
        <v>260</v>
      </c>
      <c r="J396" s="916"/>
    </row>
    <row r="397" spans="1:10">
      <c r="A397" s="607"/>
      <c r="B397" s="8"/>
      <c r="C397" s="657"/>
      <c r="D397" s="658"/>
      <c r="E397" s="657"/>
      <c r="F397" s="657"/>
      <c r="G397" s="657"/>
      <c r="H397" s="657"/>
      <c r="I397" s="657"/>
      <c r="J397" s="659"/>
    </row>
    <row r="398" spans="1:10">
      <c r="A398" s="914">
        <v>100</v>
      </c>
      <c r="B398" s="915" t="s">
        <v>2252</v>
      </c>
      <c r="C398" s="618" t="s">
        <v>2245</v>
      </c>
      <c r="D398" s="389" t="s">
        <v>2246</v>
      </c>
      <c r="E398" s="387" t="s">
        <v>2247</v>
      </c>
      <c r="F398" s="387" t="s">
        <v>2248</v>
      </c>
      <c r="G398" s="386">
        <v>43952</v>
      </c>
      <c r="H398" s="387" t="s">
        <v>1208</v>
      </c>
      <c r="I398" s="384">
        <v>200</v>
      </c>
      <c r="J398" s="916">
        <f>AVERAGE(I398:I400)</f>
        <v>226.67</v>
      </c>
    </row>
    <row r="399" spans="1:10">
      <c r="A399" s="914"/>
      <c r="B399" s="915"/>
      <c r="C399" s="390"/>
      <c r="D399" s="389"/>
      <c r="E399" s="388"/>
      <c r="F399" s="387"/>
      <c r="G399" s="386">
        <v>43952</v>
      </c>
      <c r="H399" s="387" t="s">
        <v>1208</v>
      </c>
      <c r="I399" s="384">
        <v>280</v>
      </c>
      <c r="J399" s="916"/>
    </row>
    <row r="400" spans="1:10">
      <c r="A400" s="914"/>
      <c r="B400" s="915"/>
      <c r="C400" s="618"/>
      <c r="D400" s="389"/>
      <c r="E400" s="387"/>
      <c r="F400" s="387"/>
      <c r="G400" s="386">
        <v>43952</v>
      </c>
      <c r="H400" s="387" t="s">
        <v>1208</v>
      </c>
      <c r="I400" s="384">
        <v>200</v>
      </c>
      <c r="J400" s="916"/>
    </row>
    <row r="401" spans="1:10">
      <c r="A401" s="607"/>
      <c r="B401" s="8"/>
      <c r="C401" s="657"/>
      <c r="D401" s="658"/>
      <c r="E401" s="657"/>
      <c r="F401" s="657"/>
      <c r="G401" s="657"/>
      <c r="H401" s="657"/>
      <c r="I401" s="657"/>
      <c r="J401" s="659"/>
    </row>
    <row r="402" spans="1:10">
      <c r="A402" s="914">
        <v>101</v>
      </c>
      <c r="B402" s="915" t="s">
        <v>2634</v>
      </c>
      <c r="C402" s="618" t="s">
        <v>2635</v>
      </c>
      <c r="D402" s="389" t="s">
        <v>2683</v>
      </c>
      <c r="E402" s="387" t="s">
        <v>2679</v>
      </c>
      <c r="F402" s="387"/>
      <c r="G402" s="386">
        <v>43952</v>
      </c>
      <c r="H402" s="387" t="s">
        <v>1208</v>
      </c>
      <c r="I402" s="384">
        <v>3323.08</v>
      </c>
      <c r="J402" s="916">
        <f>AVERAGE(I402:I404)</f>
        <v>3411.04</v>
      </c>
    </row>
    <row r="403" spans="1:10">
      <c r="A403" s="914"/>
      <c r="B403" s="915"/>
      <c r="C403" s="390" t="s">
        <v>2636</v>
      </c>
      <c r="D403" s="389" t="s">
        <v>2684</v>
      </c>
      <c r="E403" s="388" t="s">
        <v>2680</v>
      </c>
      <c r="F403" s="387"/>
      <c r="G403" s="386">
        <v>43952</v>
      </c>
      <c r="H403" s="387" t="s">
        <v>1208</v>
      </c>
      <c r="I403" s="384">
        <v>3499</v>
      </c>
      <c r="J403" s="916"/>
    </row>
    <row r="404" spans="1:10">
      <c r="A404" s="914"/>
      <c r="B404" s="915"/>
      <c r="C404" s="618"/>
      <c r="D404" s="389"/>
      <c r="E404" s="387"/>
      <c r="F404" s="387"/>
      <c r="G404" s="386"/>
      <c r="H404" s="387"/>
      <c r="I404" s="384"/>
      <c r="J404" s="916"/>
    </row>
    <row r="405" spans="1:10">
      <c r="A405" s="607"/>
      <c r="B405" s="8"/>
      <c r="C405" s="657"/>
      <c r="D405" s="658"/>
      <c r="E405" s="657"/>
      <c r="F405" s="657"/>
      <c r="G405" s="657"/>
      <c r="H405" s="657"/>
      <c r="I405" s="657"/>
      <c r="J405" s="659"/>
    </row>
    <row r="406" spans="1:10">
      <c r="A406" s="914">
        <v>102</v>
      </c>
      <c r="B406" s="915" t="s">
        <v>2638</v>
      </c>
      <c r="C406" s="618" t="s">
        <v>2639</v>
      </c>
      <c r="D406" s="389" t="s">
        <v>2681</v>
      </c>
      <c r="E406" s="387"/>
      <c r="F406" s="387"/>
      <c r="G406" s="386">
        <v>43952</v>
      </c>
      <c r="H406" s="387" t="s">
        <v>1208</v>
      </c>
      <c r="I406" s="384">
        <v>7199</v>
      </c>
      <c r="J406" s="916">
        <f>AVERAGE(I406:I408)</f>
        <v>6911.04</v>
      </c>
    </row>
    <row r="407" spans="1:10">
      <c r="A407" s="914"/>
      <c r="B407" s="915"/>
      <c r="C407" s="390" t="s">
        <v>2640</v>
      </c>
      <c r="D407" s="389" t="s">
        <v>2682</v>
      </c>
      <c r="E407" s="388"/>
      <c r="F407" s="387"/>
      <c r="G407" s="386">
        <v>43952</v>
      </c>
      <c r="H407" s="387" t="s">
        <v>1208</v>
      </c>
      <c r="I407" s="384">
        <v>6623.08</v>
      </c>
      <c r="J407" s="916"/>
    </row>
    <row r="408" spans="1:10">
      <c r="A408" s="914"/>
      <c r="B408" s="915"/>
      <c r="C408" s="618"/>
      <c r="D408" s="389"/>
      <c r="E408" s="387"/>
      <c r="F408" s="387"/>
      <c r="G408" s="386"/>
      <c r="H408" s="387"/>
      <c r="I408" s="384"/>
      <c r="J408" s="916"/>
    </row>
    <row r="409" spans="1:10">
      <c r="A409" s="607"/>
      <c r="B409" s="8"/>
      <c r="C409" s="657"/>
      <c r="D409" s="658"/>
      <c r="E409" s="657"/>
      <c r="F409" s="657"/>
      <c r="G409" s="657"/>
      <c r="H409" s="657"/>
      <c r="I409" s="657"/>
      <c r="J409" s="659"/>
    </row>
    <row r="410" spans="1:10">
      <c r="A410" s="914">
        <v>103</v>
      </c>
      <c r="B410" s="915" t="s">
        <v>2642</v>
      </c>
      <c r="C410" s="618" t="s">
        <v>2635</v>
      </c>
      <c r="D410" s="389" t="s">
        <v>2683</v>
      </c>
      <c r="E410" s="387" t="s">
        <v>2679</v>
      </c>
      <c r="F410" s="387"/>
      <c r="G410" s="386">
        <v>43952</v>
      </c>
      <c r="H410" s="387" t="s">
        <v>1208</v>
      </c>
      <c r="I410" s="384">
        <v>5199</v>
      </c>
      <c r="J410" s="916">
        <f>AVERAGE(I410:I412)</f>
        <v>5199</v>
      </c>
    </row>
    <row r="411" spans="1:10">
      <c r="A411" s="914"/>
      <c r="B411" s="915"/>
      <c r="C411" s="618" t="s">
        <v>2639</v>
      </c>
      <c r="D411" s="389" t="s">
        <v>2681</v>
      </c>
      <c r="E411" s="388"/>
      <c r="F411" s="387"/>
      <c r="G411" s="386">
        <v>43952</v>
      </c>
      <c r="H411" s="387" t="s">
        <v>1208</v>
      </c>
      <c r="I411" s="384">
        <v>5199</v>
      </c>
      <c r="J411" s="916"/>
    </row>
    <row r="412" spans="1:10">
      <c r="A412" s="914"/>
      <c r="B412" s="915"/>
      <c r="C412" s="618"/>
      <c r="D412" s="389"/>
      <c r="E412" s="387"/>
      <c r="F412" s="387"/>
      <c r="G412" s="386"/>
      <c r="H412" s="387"/>
      <c r="I412" s="384"/>
      <c r="J412" s="916"/>
    </row>
    <row r="413" spans="1:10">
      <c r="A413" s="607"/>
      <c r="B413" s="8"/>
      <c r="C413" s="657"/>
      <c r="D413" s="658"/>
      <c r="E413" s="657"/>
      <c r="F413" s="657"/>
      <c r="G413" s="657"/>
      <c r="H413" s="657"/>
      <c r="I413" s="657"/>
      <c r="J413" s="659"/>
    </row>
    <row r="414" spans="1:10">
      <c r="A414" s="914">
        <v>104</v>
      </c>
      <c r="B414" s="919" t="s">
        <v>1603</v>
      </c>
      <c r="C414" s="390" t="s">
        <v>1642</v>
      </c>
      <c r="D414" s="389" t="s">
        <v>1643</v>
      </c>
      <c r="E414" s="388" t="s">
        <v>1644</v>
      </c>
      <c r="F414" s="388" t="s">
        <v>1645</v>
      </c>
      <c r="G414" s="386">
        <v>43952</v>
      </c>
      <c r="H414" s="385" t="s">
        <v>1646</v>
      </c>
      <c r="I414" s="384">
        <v>15000</v>
      </c>
      <c r="J414" s="916">
        <f>AVERAGE(I414:I417)</f>
        <v>18715</v>
      </c>
    </row>
    <row r="415" spans="1:10">
      <c r="A415" s="914"/>
      <c r="B415" s="919"/>
      <c r="C415" s="390" t="s">
        <v>1647</v>
      </c>
      <c r="D415" s="389" t="s">
        <v>1648</v>
      </c>
      <c r="E415" s="388" t="s">
        <v>1649</v>
      </c>
      <c r="F415" s="387" t="s">
        <v>1650</v>
      </c>
      <c r="G415" s="386">
        <v>43952</v>
      </c>
      <c r="H415" s="385" t="s">
        <v>1646</v>
      </c>
      <c r="I415" s="384">
        <f>14400+(1470*3)</f>
        <v>18810</v>
      </c>
      <c r="J415" s="916"/>
    </row>
    <row r="416" spans="1:10">
      <c r="A416" s="914"/>
      <c r="B416" s="919"/>
      <c r="C416" s="390" t="s">
        <v>1651</v>
      </c>
      <c r="D416" s="389" t="s">
        <v>1652</v>
      </c>
      <c r="E416" s="388" t="s">
        <v>1653</v>
      </c>
      <c r="F416" s="388" t="s">
        <v>1654</v>
      </c>
      <c r="G416" s="386">
        <v>43952</v>
      </c>
      <c r="H416" s="385" t="s">
        <v>1646</v>
      </c>
      <c r="I416" s="384">
        <v>21500</v>
      </c>
      <c r="J416" s="916"/>
    </row>
    <row r="417" spans="1:10">
      <c r="A417" s="914"/>
      <c r="B417" s="919"/>
      <c r="C417" s="390" t="s">
        <v>1655</v>
      </c>
      <c r="D417" s="389" t="s">
        <v>1656</v>
      </c>
      <c r="E417" s="388" t="s">
        <v>1657</v>
      </c>
      <c r="F417" s="388" t="s">
        <v>1658</v>
      </c>
      <c r="G417" s="386">
        <v>43952</v>
      </c>
      <c r="H417" s="385" t="s">
        <v>1646</v>
      </c>
      <c r="I417" s="384">
        <v>19550</v>
      </c>
      <c r="J417" s="916"/>
    </row>
  </sheetData>
  <mergeCells count="314">
    <mergeCell ref="A402:A404"/>
    <mergeCell ref="B402:B404"/>
    <mergeCell ref="J402:J404"/>
    <mergeCell ref="A406:A408"/>
    <mergeCell ref="B406:B408"/>
    <mergeCell ref="J406:J408"/>
    <mergeCell ref="A410:A412"/>
    <mergeCell ref="B410:B412"/>
    <mergeCell ref="J410:J412"/>
    <mergeCell ref="A394:A396"/>
    <mergeCell ref="B394:B396"/>
    <mergeCell ref="J394:J396"/>
    <mergeCell ref="A398:A400"/>
    <mergeCell ref="B398:B400"/>
    <mergeCell ref="J398:J400"/>
    <mergeCell ref="A382:A384"/>
    <mergeCell ref="B382:B384"/>
    <mergeCell ref="J382:J384"/>
    <mergeCell ref="A386:A388"/>
    <mergeCell ref="B386:B388"/>
    <mergeCell ref="J386:J388"/>
    <mergeCell ref="A390:A392"/>
    <mergeCell ref="B390:B392"/>
    <mergeCell ref="J390:J392"/>
    <mergeCell ref="A47:A49"/>
    <mergeCell ref="B47:B49"/>
    <mergeCell ref="J47:J49"/>
    <mergeCell ref="A35:A37"/>
    <mergeCell ref="B35:B37"/>
    <mergeCell ref="J35:J37"/>
    <mergeCell ref="A39:A41"/>
    <mergeCell ref="B39:B41"/>
    <mergeCell ref="J39:J41"/>
    <mergeCell ref="J11:J13"/>
    <mergeCell ref="A15:A17"/>
    <mergeCell ref="B15:B17"/>
    <mergeCell ref="J15:J17"/>
    <mergeCell ref="A31:A33"/>
    <mergeCell ref="B31:B33"/>
    <mergeCell ref="J31:J33"/>
    <mergeCell ref="A43:A45"/>
    <mergeCell ref="B43:B45"/>
    <mergeCell ref="J43:J45"/>
    <mergeCell ref="J27:J29"/>
    <mergeCell ref="A51:A53"/>
    <mergeCell ref="B51:B53"/>
    <mergeCell ref="J51:J53"/>
    <mergeCell ref="A55:A57"/>
    <mergeCell ref="B55:B57"/>
    <mergeCell ref="J55:J57"/>
    <mergeCell ref="A1:J1"/>
    <mergeCell ref="A3:A5"/>
    <mergeCell ref="B3:B5"/>
    <mergeCell ref="J3:J5"/>
    <mergeCell ref="A7:A9"/>
    <mergeCell ref="B7:B9"/>
    <mergeCell ref="J7:J9"/>
    <mergeCell ref="A27:A29"/>
    <mergeCell ref="B27:B29"/>
    <mergeCell ref="A19:A21"/>
    <mergeCell ref="B19:B21"/>
    <mergeCell ref="J19:J21"/>
    <mergeCell ref="A22:J22"/>
    <mergeCell ref="A23:A25"/>
    <mergeCell ref="B23:B25"/>
    <mergeCell ref="J23:J25"/>
    <mergeCell ref="A11:A13"/>
    <mergeCell ref="B11:B13"/>
    <mergeCell ref="A67:A69"/>
    <mergeCell ref="B67:B69"/>
    <mergeCell ref="J67:J69"/>
    <mergeCell ref="A71:A73"/>
    <mergeCell ref="B71:B73"/>
    <mergeCell ref="J71:J73"/>
    <mergeCell ref="A59:A61"/>
    <mergeCell ref="B59:B61"/>
    <mergeCell ref="J59:J61"/>
    <mergeCell ref="A63:A65"/>
    <mergeCell ref="B63:B65"/>
    <mergeCell ref="J63:J65"/>
    <mergeCell ref="A83:A85"/>
    <mergeCell ref="B83:B85"/>
    <mergeCell ref="J83:J85"/>
    <mergeCell ref="A87:A89"/>
    <mergeCell ref="B87:B89"/>
    <mergeCell ref="J87:J89"/>
    <mergeCell ref="A75:A77"/>
    <mergeCell ref="B75:B77"/>
    <mergeCell ref="J75:J77"/>
    <mergeCell ref="A79:A81"/>
    <mergeCell ref="B79:B81"/>
    <mergeCell ref="J79:J81"/>
    <mergeCell ref="A99:A101"/>
    <mergeCell ref="B99:B101"/>
    <mergeCell ref="J99:J101"/>
    <mergeCell ref="A103:A105"/>
    <mergeCell ref="B103:B105"/>
    <mergeCell ref="J103:J105"/>
    <mergeCell ref="A91:A93"/>
    <mergeCell ref="B91:B93"/>
    <mergeCell ref="J91:J93"/>
    <mergeCell ref="A95:A97"/>
    <mergeCell ref="B95:B97"/>
    <mergeCell ref="J95:J97"/>
    <mergeCell ref="A115:A117"/>
    <mergeCell ref="B115:B117"/>
    <mergeCell ref="J115:J117"/>
    <mergeCell ref="A119:A121"/>
    <mergeCell ref="B119:B121"/>
    <mergeCell ref="J119:J121"/>
    <mergeCell ref="A107:A109"/>
    <mergeCell ref="B107:B109"/>
    <mergeCell ref="J107:J109"/>
    <mergeCell ref="A111:A113"/>
    <mergeCell ref="B111:B113"/>
    <mergeCell ref="J111:J113"/>
    <mergeCell ref="A131:A133"/>
    <mergeCell ref="B131:B133"/>
    <mergeCell ref="J131:J133"/>
    <mergeCell ref="A135:A137"/>
    <mergeCell ref="B135:B137"/>
    <mergeCell ref="J135:J137"/>
    <mergeCell ref="A123:A125"/>
    <mergeCell ref="B123:B125"/>
    <mergeCell ref="J123:J125"/>
    <mergeCell ref="A127:A129"/>
    <mergeCell ref="B127:B129"/>
    <mergeCell ref="J127:J129"/>
    <mergeCell ref="A147:A149"/>
    <mergeCell ref="B147:B149"/>
    <mergeCell ref="J147:J149"/>
    <mergeCell ref="A151:A153"/>
    <mergeCell ref="B151:B153"/>
    <mergeCell ref="J151:J153"/>
    <mergeCell ref="A139:A141"/>
    <mergeCell ref="B139:B141"/>
    <mergeCell ref="J139:J141"/>
    <mergeCell ref="A143:A145"/>
    <mergeCell ref="B143:B145"/>
    <mergeCell ref="J143:J145"/>
    <mergeCell ref="A163:A165"/>
    <mergeCell ref="B163:B165"/>
    <mergeCell ref="J163:J165"/>
    <mergeCell ref="A167:A169"/>
    <mergeCell ref="B167:B169"/>
    <mergeCell ref="J167:J169"/>
    <mergeCell ref="A155:A157"/>
    <mergeCell ref="B155:B157"/>
    <mergeCell ref="J155:J157"/>
    <mergeCell ref="A159:A161"/>
    <mergeCell ref="B159:B161"/>
    <mergeCell ref="J159:J161"/>
    <mergeCell ref="A179:A181"/>
    <mergeCell ref="B179:B181"/>
    <mergeCell ref="J179:J181"/>
    <mergeCell ref="A183:A185"/>
    <mergeCell ref="B183:B185"/>
    <mergeCell ref="J183:J185"/>
    <mergeCell ref="A171:A173"/>
    <mergeCell ref="B171:B173"/>
    <mergeCell ref="J171:J173"/>
    <mergeCell ref="A175:A177"/>
    <mergeCell ref="B175:B177"/>
    <mergeCell ref="J175:J177"/>
    <mergeCell ref="A195:A197"/>
    <mergeCell ref="B195:B197"/>
    <mergeCell ref="J195:J197"/>
    <mergeCell ref="A199:A201"/>
    <mergeCell ref="B199:B201"/>
    <mergeCell ref="J199:J201"/>
    <mergeCell ref="A187:A189"/>
    <mergeCell ref="B187:B189"/>
    <mergeCell ref="J187:J189"/>
    <mergeCell ref="A191:A193"/>
    <mergeCell ref="B191:B193"/>
    <mergeCell ref="J191:J193"/>
    <mergeCell ref="A211:A213"/>
    <mergeCell ref="B211:B213"/>
    <mergeCell ref="J211:J213"/>
    <mergeCell ref="A215:A217"/>
    <mergeCell ref="B215:B217"/>
    <mergeCell ref="J215:J217"/>
    <mergeCell ref="A203:A205"/>
    <mergeCell ref="B203:B205"/>
    <mergeCell ref="J203:J205"/>
    <mergeCell ref="A207:A209"/>
    <mergeCell ref="B207:B209"/>
    <mergeCell ref="J207:J209"/>
    <mergeCell ref="A227:A229"/>
    <mergeCell ref="B227:B229"/>
    <mergeCell ref="J227:J229"/>
    <mergeCell ref="A231:A233"/>
    <mergeCell ref="B231:B233"/>
    <mergeCell ref="J231:J233"/>
    <mergeCell ref="A219:A221"/>
    <mergeCell ref="B219:B221"/>
    <mergeCell ref="J219:J221"/>
    <mergeCell ref="A223:A225"/>
    <mergeCell ref="B223:B225"/>
    <mergeCell ref="J223:J225"/>
    <mergeCell ref="A414:A417"/>
    <mergeCell ref="B414:B417"/>
    <mergeCell ref="J414:J417"/>
    <mergeCell ref="A247:A248"/>
    <mergeCell ref="B247:B248"/>
    <mergeCell ref="J247:J248"/>
    <mergeCell ref="A235:A237"/>
    <mergeCell ref="B235:B237"/>
    <mergeCell ref="J235:J237"/>
    <mergeCell ref="A239:A241"/>
    <mergeCell ref="B239:B241"/>
    <mergeCell ref="J239:J241"/>
    <mergeCell ref="A243:A245"/>
    <mergeCell ref="B243:B245"/>
    <mergeCell ref="J243:J245"/>
    <mergeCell ref="A250:A252"/>
    <mergeCell ref="B250:B252"/>
    <mergeCell ref="J250:J252"/>
    <mergeCell ref="A254:A256"/>
    <mergeCell ref="B254:B256"/>
    <mergeCell ref="J254:J256"/>
    <mergeCell ref="A258:A260"/>
    <mergeCell ref="B258:B260"/>
    <mergeCell ref="J258:J260"/>
    <mergeCell ref="A262:A264"/>
    <mergeCell ref="B262:B264"/>
    <mergeCell ref="J262:J264"/>
    <mergeCell ref="A266:A268"/>
    <mergeCell ref="B266:B268"/>
    <mergeCell ref="J266:J268"/>
    <mergeCell ref="A270:A272"/>
    <mergeCell ref="B270:B272"/>
    <mergeCell ref="J270:J272"/>
    <mergeCell ref="A274:A276"/>
    <mergeCell ref="B274:B276"/>
    <mergeCell ref="J274:J276"/>
    <mergeCell ref="A278:A280"/>
    <mergeCell ref="B278:B280"/>
    <mergeCell ref="J278:J280"/>
    <mergeCell ref="A282:A284"/>
    <mergeCell ref="B282:B284"/>
    <mergeCell ref="J282:J284"/>
    <mergeCell ref="A286:A288"/>
    <mergeCell ref="B286:B288"/>
    <mergeCell ref="J286:J288"/>
    <mergeCell ref="A290:A292"/>
    <mergeCell ref="B290:B292"/>
    <mergeCell ref="J290:J292"/>
    <mergeCell ref="A294:A296"/>
    <mergeCell ref="B294:B296"/>
    <mergeCell ref="J294:J296"/>
    <mergeCell ref="A298:A300"/>
    <mergeCell ref="B298:B300"/>
    <mergeCell ref="J298:J300"/>
    <mergeCell ref="A302:A304"/>
    <mergeCell ref="B302:B304"/>
    <mergeCell ref="J302:J304"/>
    <mergeCell ref="A306:A308"/>
    <mergeCell ref="B306:B308"/>
    <mergeCell ref="J306:J308"/>
    <mergeCell ref="A310:A312"/>
    <mergeCell ref="B310:B312"/>
    <mergeCell ref="J310:J312"/>
    <mergeCell ref="A314:A316"/>
    <mergeCell ref="B314:B316"/>
    <mergeCell ref="J314:J316"/>
    <mergeCell ref="A318:A320"/>
    <mergeCell ref="B318:B320"/>
    <mergeCell ref="J318:J320"/>
    <mergeCell ref="A322:A324"/>
    <mergeCell ref="B322:B324"/>
    <mergeCell ref="J322:J324"/>
    <mergeCell ref="A326:A328"/>
    <mergeCell ref="B326:B328"/>
    <mergeCell ref="J326:J328"/>
    <mergeCell ref="A330:A332"/>
    <mergeCell ref="B330:B332"/>
    <mergeCell ref="J330:J332"/>
    <mergeCell ref="A334:A336"/>
    <mergeCell ref="B334:B336"/>
    <mergeCell ref="J334:J336"/>
    <mergeCell ref="A338:A340"/>
    <mergeCell ref="B338:B340"/>
    <mergeCell ref="J338:J340"/>
    <mergeCell ref="A342:A344"/>
    <mergeCell ref="B342:B344"/>
    <mergeCell ref="J342:J344"/>
    <mergeCell ref="A358:A360"/>
    <mergeCell ref="B358:B360"/>
    <mergeCell ref="J358:J360"/>
    <mergeCell ref="A346:A348"/>
    <mergeCell ref="B346:B348"/>
    <mergeCell ref="J346:J348"/>
    <mergeCell ref="A350:A352"/>
    <mergeCell ref="B350:B352"/>
    <mergeCell ref="J350:J352"/>
    <mergeCell ref="A354:A356"/>
    <mergeCell ref="B354:B356"/>
    <mergeCell ref="J354:J356"/>
    <mergeCell ref="A374:A376"/>
    <mergeCell ref="B374:B376"/>
    <mergeCell ref="J374:J376"/>
    <mergeCell ref="A378:A380"/>
    <mergeCell ref="B378:B380"/>
    <mergeCell ref="J378:J380"/>
    <mergeCell ref="A362:A364"/>
    <mergeCell ref="B362:B364"/>
    <mergeCell ref="J362:J364"/>
    <mergeCell ref="A370:A372"/>
    <mergeCell ref="B370:B372"/>
    <mergeCell ref="J370:J372"/>
    <mergeCell ref="A366:A368"/>
    <mergeCell ref="B366:B368"/>
    <mergeCell ref="J366:J368"/>
  </mergeCells>
  <conditionalFormatting sqref="B1:B2">
    <cfRule type="duplicateValues" dxfId="326" priority="322"/>
  </conditionalFormatting>
  <conditionalFormatting sqref="A1:A2">
    <cfRule type="duplicateValues" dxfId="325" priority="323"/>
  </conditionalFormatting>
  <conditionalFormatting sqref="B3:B5">
    <cfRule type="duplicateValues" dxfId="324" priority="321"/>
  </conditionalFormatting>
  <conditionalFormatting sqref="A3:A5">
    <cfRule type="duplicateValues" dxfId="323" priority="319"/>
  </conditionalFormatting>
  <conditionalFormatting sqref="A3:A5">
    <cfRule type="duplicateValues" dxfId="322" priority="320"/>
  </conditionalFormatting>
  <conditionalFormatting sqref="B7:B9">
    <cfRule type="duplicateValues" dxfId="321" priority="318"/>
  </conditionalFormatting>
  <conditionalFormatting sqref="A7:A9">
    <cfRule type="duplicateValues" dxfId="320" priority="316"/>
  </conditionalFormatting>
  <conditionalFormatting sqref="A7:A9">
    <cfRule type="duplicateValues" dxfId="319" priority="317"/>
  </conditionalFormatting>
  <conditionalFormatting sqref="B11:B13">
    <cfRule type="duplicateValues" dxfId="318" priority="315"/>
  </conditionalFormatting>
  <conditionalFormatting sqref="A11:A13">
    <cfRule type="duplicateValues" dxfId="317" priority="313"/>
  </conditionalFormatting>
  <conditionalFormatting sqref="A11:A13">
    <cfRule type="duplicateValues" dxfId="316" priority="314"/>
  </conditionalFormatting>
  <conditionalFormatting sqref="B15:B17">
    <cfRule type="duplicateValues" dxfId="315" priority="312"/>
  </conditionalFormatting>
  <conditionalFormatting sqref="A15:A17">
    <cfRule type="duplicateValues" dxfId="314" priority="310"/>
  </conditionalFormatting>
  <conditionalFormatting sqref="A15:A17">
    <cfRule type="duplicateValues" dxfId="313" priority="311"/>
  </conditionalFormatting>
  <conditionalFormatting sqref="A183:A185">
    <cfRule type="duplicateValues" dxfId="312" priority="226"/>
  </conditionalFormatting>
  <conditionalFormatting sqref="A187:A189">
    <cfRule type="duplicateValues" dxfId="311" priority="223"/>
  </conditionalFormatting>
  <conditionalFormatting sqref="A187:A189">
    <cfRule type="duplicateValues" dxfId="310" priority="224"/>
  </conditionalFormatting>
  <conditionalFormatting sqref="A191:A193">
    <cfRule type="duplicateValues" dxfId="309" priority="221"/>
  </conditionalFormatting>
  <conditionalFormatting sqref="B27:B29">
    <cfRule type="duplicateValues" dxfId="308" priority="296"/>
  </conditionalFormatting>
  <conditionalFormatting sqref="A27:A29">
    <cfRule type="duplicateValues" dxfId="307" priority="297"/>
  </conditionalFormatting>
  <conditionalFormatting sqref="A27:A29">
    <cfRule type="duplicateValues" dxfId="306" priority="298"/>
  </conditionalFormatting>
  <conditionalFormatting sqref="B31:B33">
    <cfRule type="duplicateValues" dxfId="305" priority="293"/>
  </conditionalFormatting>
  <conditionalFormatting sqref="A31:A33">
    <cfRule type="duplicateValues" dxfId="304" priority="294"/>
  </conditionalFormatting>
  <conditionalFormatting sqref="A31:A33">
    <cfRule type="duplicateValues" dxfId="303" priority="295"/>
  </conditionalFormatting>
  <conditionalFormatting sqref="B35:B37">
    <cfRule type="duplicateValues" dxfId="302" priority="290"/>
  </conditionalFormatting>
  <conditionalFormatting sqref="A35:A37">
    <cfRule type="duplicateValues" dxfId="301" priority="291"/>
  </conditionalFormatting>
  <conditionalFormatting sqref="A35:A37">
    <cfRule type="duplicateValues" dxfId="300" priority="292"/>
  </conditionalFormatting>
  <conditionalFormatting sqref="B39:B41">
    <cfRule type="duplicateValues" dxfId="299" priority="287"/>
  </conditionalFormatting>
  <conditionalFormatting sqref="A39:A41">
    <cfRule type="duplicateValues" dxfId="298" priority="288"/>
  </conditionalFormatting>
  <conditionalFormatting sqref="A39:A41">
    <cfRule type="duplicateValues" dxfId="297" priority="289"/>
  </conditionalFormatting>
  <conditionalFormatting sqref="B43:B45">
    <cfRule type="duplicateValues" dxfId="296" priority="284"/>
  </conditionalFormatting>
  <conditionalFormatting sqref="A43:A45">
    <cfRule type="duplicateValues" dxfId="295" priority="285"/>
  </conditionalFormatting>
  <conditionalFormatting sqref="A43:A45">
    <cfRule type="duplicateValues" dxfId="294" priority="286"/>
  </conditionalFormatting>
  <conditionalFormatting sqref="B47:B49">
    <cfRule type="duplicateValues" dxfId="293" priority="281"/>
  </conditionalFormatting>
  <conditionalFormatting sqref="A47:A49">
    <cfRule type="duplicateValues" dxfId="292" priority="282"/>
  </conditionalFormatting>
  <conditionalFormatting sqref="A47:A49">
    <cfRule type="duplicateValues" dxfId="291" priority="283"/>
  </conditionalFormatting>
  <conditionalFormatting sqref="B51:B54">
    <cfRule type="duplicateValues" dxfId="290" priority="278"/>
  </conditionalFormatting>
  <conditionalFormatting sqref="A51:A54">
    <cfRule type="duplicateValues" dxfId="289" priority="279"/>
  </conditionalFormatting>
  <conditionalFormatting sqref="A51:A54">
    <cfRule type="duplicateValues" dxfId="288" priority="280"/>
  </conditionalFormatting>
  <conditionalFormatting sqref="A59:A61">
    <cfRule type="duplicateValues" dxfId="287" priority="277"/>
  </conditionalFormatting>
  <conditionalFormatting sqref="B95:B97">
    <cfRule type="duplicateValues" dxfId="286" priority="274"/>
  </conditionalFormatting>
  <conditionalFormatting sqref="A95:A97">
    <cfRule type="duplicateValues" dxfId="285" priority="275"/>
  </conditionalFormatting>
  <conditionalFormatting sqref="A95:A97">
    <cfRule type="duplicateValues" dxfId="284" priority="276"/>
  </conditionalFormatting>
  <conditionalFormatting sqref="B99:B101">
    <cfRule type="duplicateValues" dxfId="283" priority="271"/>
  </conditionalFormatting>
  <conditionalFormatting sqref="A99:A101">
    <cfRule type="duplicateValues" dxfId="282" priority="272"/>
  </conditionalFormatting>
  <conditionalFormatting sqref="A99:A101">
    <cfRule type="duplicateValues" dxfId="281" priority="273"/>
  </conditionalFormatting>
  <conditionalFormatting sqref="B103:B105">
    <cfRule type="duplicateValues" dxfId="280" priority="268"/>
  </conditionalFormatting>
  <conditionalFormatting sqref="A103:A105">
    <cfRule type="duplicateValues" dxfId="279" priority="269"/>
  </conditionalFormatting>
  <conditionalFormatting sqref="A103:A105">
    <cfRule type="duplicateValues" dxfId="278" priority="270"/>
  </conditionalFormatting>
  <conditionalFormatting sqref="B107:B109">
    <cfRule type="duplicateValues" dxfId="277" priority="265"/>
  </conditionalFormatting>
  <conditionalFormatting sqref="A107:A110 A114">
    <cfRule type="duplicateValues" dxfId="276" priority="266"/>
  </conditionalFormatting>
  <conditionalFormatting sqref="A107:A110">
    <cfRule type="duplicateValues" dxfId="275" priority="267"/>
  </conditionalFormatting>
  <conditionalFormatting sqref="B119:B121">
    <cfRule type="duplicateValues" dxfId="274" priority="262"/>
  </conditionalFormatting>
  <conditionalFormatting sqref="A119:A121">
    <cfRule type="duplicateValues" dxfId="273" priority="263"/>
  </conditionalFormatting>
  <conditionalFormatting sqref="A119:A121">
    <cfRule type="duplicateValues" dxfId="272" priority="264"/>
  </conditionalFormatting>
  <conditionalFormatting sqref="B123:B125">
    <cfRule type="duplicateValues" dxfId="271" priority="259"/>
  </conditionalFormatting>
  <conditionalFormatting sqref="A123:A125">
    <cfRule type="duplicateValues" dxfId="270" priority="260"/>
  </conditionalFormatting>
  <conditionalFormatting sqref="A123:A125">
    <cfRule type="duplicateValues" dxfId="269" priority="261"/>
  </conditionalFormatting>
  <conditionalFormatting sqref="B131:B133">
    <cfRule type="duplicateValues" dxfId="268" priority="256"/>
  </conditionalFormatting>
  <conditionalFormatting sqref="A131:A133">
    <cfRule type="duplicateValues" dxfId="267" priority="257"/>
  </conditionalFormatting>
  <conditionalFormatting sqref="A131:A133">
    <cfRule type="duplicateValues" dxfId="266" priority="258"/>
  </conditionalFormatting>
  <conditionalFormatting sqref="B135:B137">
    <cfRule type="duplicateValues" dxfId="265" priority="253"/>
  </conditionalFormatting>
  <conditionalFormatting sqref="A135:A137">
    <cfRule type="duplicateValues" dxfId="264" priority="254"/>
  </conditionalFormatting>
  <conditionalFormatting sqref="A135:A137">
    <cfRule type="duplicateValues" dxfId="263" priority="255"/>
  </conditionalFormatting>
  <conditionalFormatting sqref="B139:B141">
    <cfRule type="duplicateValues" dxfId="262" priority="250"/>
  </conditionalFormatting>
  <conditionalFormatting sqref="A139:A141">
    <cfRule type="duplicateValues" dxfId="261" priority="251"/>
  </conditionalFormatting>
  <conditionalFormatting sqref="A139:A141">
    <cfRule type="duplicateValues" dxfId="260" priority="252"/>
  </conditionalFormatting>
  <conditionalFormatting sqref="B143:B145">
    <cfRule type="duplicateValues" dxfId="259" priority="248"/>
  </conditionalFormatting>
  <conditionalFormatting sqref="A143:A146">
    <cfRule type="duplicateValues" dxfId="258" priority="249"/>
  </conditionalFormatting>
  <conditionalFormatting sqref="B55:B57">
    <cfRule type="duplicateValues" dxfId="257" priority="245"/>
  </conditionalFormatting>
  <conditionalFormatting sqref="A55:A57">
    <cfRule type="duplicateValues" dxfId="256" priority="246"/>
  </conditionalFormatting>
  <conditionalFormatting sqref="A55:A57">
    <cfRule type="duplicateValues" dxfId="255" priority="247"/>
  </conditionalFormatting>
  <conditionalFormatting sqref="B147:B149">
    <cfRule type="duplicateValues" dxfId="254" priority="242"/>
  </conditionalFormatting>
  <conditionalFormatting sqref="A147:A149">
    <cfRule type="duplicateValues" dxfId="253" priority="243"/>
  </conditionalFormatting>
  <conditionalFormatting sqref="A147:A149">
    <cfRule type="duplicateValues" dxfId="252" priority="244"/>
  </conditionalFormatting>
  <conditionalFormatting sqref="B151:B153">
    <cfRule type="duplicateValues" dxfId="251" priority="239"/>
  </conditionalFormatting>
  <conditionalFormatting sqref="A151:A153">
    <cfRule type="duplicateValues" dxfId="250" priority="240"/>
  </conditionalFormatting>
  <conditionalFormatting sqref="A151:A153">
    <cfRule type="duplicateValues" dxfId="249" priority="241"/>
  </conditionalFormatting>
  <conditionalFormatting sqref="A174 A178">
    <cfRule type="duplicateValues" dxfId="248" priority="238"/>
  </conditionalFormatting>
  <conditionalFormatting sqref="B171:B173">
    <cfRule type="duplicateValues" dxfId="247" priority="235"/>
  </conditionalFormatting>
  <conditionalFormatting sqref="A171:A173">
    <cfRule type="duplicateValues" dxfId="246" priority="236"/>
  </conditionalFormatting>
  <conditionalFormatting sqref="A171:A173">
    <cfRule type="duplicateValues" dxfId="245" priority="237"/>
  </conditionalFormatting>
  <conditionalFormatting sqref="B175:B177">
    <cfRule type="duplicateValues" dxfId="244" priority="232"/>
  </conditionalFormatting>
  <conditionalFormatting sqref="A175:A177">
    <cfRule type="duplicateValues" dxfId="243" priority="233"/>
  </conditionalFormatting>
  <conditionalFormatting sqref="A175:A177">
    <cfRule type="duplicateValues" dxfId="242" priority="234"/>
  </conditionalFormatting>
  <conditionalFormatting sqref="B179:B181">
    <cfRule type="duplicateValues" dxfId="241" priority="229"/>
  </conditionalFormatting>
  <conditionalFormatting sqref="A179:A181">
    <cfRule type="duplicateValues" dxfId="240" priority="230"/>
  </conditionalFormatting>
  <conditionalFormatting sqref="A179:A181">
    <cfRule type="duplicateValues" dxfId="239" priority="231"/>
  </conditionalFormatting>
  <conditionalFormatting sqref="A186 A190">
    <cfRule type="duplicateValues" dxfId="238" priority="228"/>
  </conditionalFormatting>
  <conditionalFormatting sqref="B183:B185">
    <cfRule type="duplicateValues" dxfId="237" priority="225"/>
  </conditionalFormatting>
  <conditionalFormatting sqref="A183:A185">
    <cfRule type="duplicateValues" dxfId="236" priority="227"/>
  </conditionalFormatting>
  <conditionalFormatting sqref="B187:B189">
    <cfRule type="duplicateValues" dxfId="235" priority="222"/>
  </conditionalFormatting>
  <conditionalFormatting sqref="B191:B193">
    <cfRule type="duplicateValues" dxfId="234" priority="219"/>
  </conditionalFormatting>
  <conditionalFormatting sqref="A191:A193">
    <cfRule type="duplicateValues" dxfId="233" priority="220"/>
  </conditionalFormatting>
  <conditionalFormatting sqref="B195:B197">
    <cfRule type="duplicateValues" dxfId="232" priority="216"/>
  </conditionalFormatting>
  <conditionalFormatting sqref="A195:A197">
    <cfRule type="duplicateValues" dxfId="231" priority="217"/>
  </conditionalFormatting>
  <conditionalFormatting sqref="A195:A197">
    <cfRule type="duplicateValues" dxfId="230" priority="218"/>
  </conditionalFormatting>
  <conditionalFormatting sqref="B199:B201">
    <cfRule type="duplicateValues" dxfId="229" priority="213"/>
  </conditionalFormatting>
  <conditionalFormatting sqref="A199:A201">
    <cfRule type="duplicateValues" dxfId="228" priority="214"/>
  </conditionalFormatting>
  <conditionalFormatting sqref="A199:A201">
    <cfRule type="duplicateValues" dxfId="227" priority="215"/>
  </conditionalFormatting>
  <conditionalFormatting sqref="B203:B205">
    <cfRule type="duplicateValues" dxfId="226" priority="210"/>
  </conditionalFormatting>
  <conditionalFormatting sqref="A203:A205">
    <cfRule type="duplicateValues" dxfId="225" priority="211"/>
  </conditionalFormatting>
  <conditionalFormatting sqref="A203:A205">
    <cfRule type="duplicateValues" dxfId="224" priority="212"/>
  </conditionalFormatting>
  <conditionalFormatting sqref="B207:B209">
    <cfRule type="duplicateValues" dxfId="223" priority="207"/>
  </conditionalFormatting>
  <conditionalFormatting sqref="A207:A209">
    <cfRule type="duplicateValues" dxfId="222" priority="208"/>
  </conditionalFormatting>
  <conditionalFormatting sqref="A207:A209">
    <cfRule type="duplicateValues" dxfId="221" priority="209"/>
  </conditionalFormatting>
  <conditionalFormatting sqref="B211:B213">
    <cfRule type="duplicateValues" dxfId="220" priority="204"/>
  </conditionalFormatting>
  <conditionalFormatting sqref="A211:A213">
    <cfRule type="duplicateValues" dxfId="219" priority="205"/>
  </conditionalFormatting>
  <conditionalFormatting sqref="A211:A213">
    <cfRule type="duplicateValues" dxfId="218" priority="206"/>
  </conditionalFormatting>
  <conditionalFormatting sqref="B215:B217">
    <cfRule type="duplicateValues" dxfId="217" priority="201"/>
  </conditionalFormatting>
  <conditionalFormatting sqref="A215:A217">
    <cfRule type="duplicateValues" dxfId="216" priority="202"/>
  </conditionalFormatting>
  <conditionalFormatting sqref="A215:A217">
    <cfRule type="duplicateValues" dxfId="215" priority="203"/>
  </conditionalFormatting>
  <conditionalFormatting sqref="A222">
    <cfRule type="duplicateValues" dxfId="214" priority="200"/>
  </conditionalFormatting>
  <conditionalFormatting sqref="B219:B221">
    <cfRule type="duplicateValues" dxfId="213" priority="197"/>
  </conditionalFormatting>
  <conditionalFormatting sqref="A219:A221">
    <cfRule type="duplicateValues" dxfId="212" priority="198"/>
  </conditionalFormatting>
  <conditionalFormatting sqref="A219:A221">
    <cfRule type="duplicateValues" dxfId="211" priority="199"/>
  </conditionalFormatting>
  <conditionalFormatting sqref="B223:B225">
    <cfRule type="duplicateValues" dxfId="210" priority="194"/>
  </conditionalFormatting>
  <conditionalFormatting sqref="A223:A225">
    <cfRule type="duplicateValues" dxfId="209" priority="195"/>
  </conditionalFormatting>
  <conditionalFormatting sqref="A223:A225">
    <cfRule type="duplicateValues" dxfId="208" priority="196"/>
  </conditionalFormatting>
  <conditionalFormatting sqref="A230">
    <cfRule type="duplicateValues" dxfId="207" priority="193"/>
  </conditionalFormatting>
  <conditionalFormatting sqref="B227:B229">
    <cfRule type="duplicateValues" dxfId="206" priority="190"/>
  </conditionalFormatting>
  <conditionalFormatting sqref="A227:A229">
    <cfRule type="duplicateValues" dxfId="205" priority="191"/>
  </conditionalFormatting>
  <conditionalFormatting sqref="A227:A229">
    <cfRule type="duplicateValues" dxfId="204" priority="192"/>
  </conditionalFormatting>
  <conditionalFormatting sqref="B231:B233">
    <cfRule type="duplicateValues" dxfId="203" priority="187"/>
  </conditionalFormatting>
  <conditionalFormatting sqref="A231:A233">
    <cfRule type="duplicateValues" dxfId="202" priority="188"/>
  </conditionalFormatting>
  <conditionalFormatting sqref="A231:A233">
    <cfRule type="duplicateValues" dxfId="201" priority="189"/>
  </conditionalFormatting>
  <conditionalFormatting sqref="B235:B237">
    <cfRule type="duplicateValues" dxfId="200" priority="184"/>
  </conditionalFormatting>
  <conditionalFormatting sqref="A235:A237">
    <cfRule type="duplicateValues" dxfId="199" priority="185"/>
  </conditionalFormatting>
  <conditionalFormatting sqref="A235:A237">
    <cfRule type="duplicateValues" dxfId="198" priority="186"/>
  </conditionalFormatting>
  <conditionalFormatting sqref="B239:B241">
    <cfRule type="duplicateValues" dxfId="197" priority="183"/>
  </conditionalFormatting>
  <conditionalFormatting sqref="A182 A143:A146 A150 A154 A194 A198 A202 A206 A210 A214 A218 A226 A234 A238 A170">
    <cfRule type="duplicateValues" dxfId="196" priority="299"/>
  </conditionalFormatting>
  <conditionalFormatting sqref="B115:B117">
    <cfRule type="duplicateValues" dxfId="195" priority="180"/>
  </conditionalFormatting>
  <conditionalFormatting sqref="A115:A117">
    <cfRule type="duplicateValues" dxfId="194" priority="181"/>
  </conditionalFormatting>
  <conditionalFormatting sqref="A115:A117">
    <cfRule type="duplicateValues" dxfId="193" priority="182"/>
  </conditionalFormatting>
  <conditionalFormatting sqref="B167:B169">
    <cfRule type="duplicateValues" dxfId="192" priority="177"/>
  </conditionalFormatting>
  <conditionalFormatting sqref="A167:A169">
    <cfRule type="duplicateValues" dxfId="191" priority="178"/>
  </conditionalFormatting>
  <conditionalFormatting sqref="A166:A169">
    <cfRule type="duplicateValues" dxfId="190" priority="179"/>
  </conditionalFormatting>
  <conditionalFormatting sqref="B111:B113">
    <cfRule type="duplicateValues" dxfId="189" priority="174"/>
  </conditionalFormatting>
  <conditionalFormatting sqref="A111:A113">
    <cfRule type="duplicateValues" dxfId="188" priority="175"/>
  </conditionalFormatting>
  <conditionalFormatting sqref="A111:A113">
    <cfRule type="duplicateValues" dxfId="187" priority="176"/>
  </conditionalFormatting>
  <conditionalFormatting sqref="B19:B25">
    <cfRule type="duplicateValues" dxfId="186" priority="300"/>
  </conditionalFormatting>
  <conditionalFormatting sqref="A19:A25">
    <cfRule type="duplicateValues" dxfId="185" priority="301"/>
  </conditionalFormatting>
  <conditionalFormatting sqref="A239:A241">
    <cfRule type="duplicateValues" dxfId="184" priority="302"/>
  </conditionalFormatting>
  <conditionalFormatting sqref="A239:A241">
    <cfRule type="duplicateValues" dxfId="183" priority="303"/>
  </conditionalFormatting>
  <conditionalFormatting sqref="A166">
    <cfRule type="duplicateValues" dxfId="182" priority="173"/>
  </conditionalFormatting>
  <conditionalFormatting sqref="B127:B129">
    <cfRule type="duplicateValues" dxfId="181" priority="170"/>
  </conditionalFormatting>
  <conditionalFormatting sqref="A127:A129">
    <cfRule type="duplicateValues" dxfId="180" priority="171"/>
  </conditionalFormatting>
  <conditionalFormatting sqref="A127:A129">
    <cfRule type="duplicateValues" dxfId="179" priority="172"/>
  </conditionalFormatting>
  <conditionalFormatting sqref="B63:B65">
    <cfRule type="duplicateValues" dxfId="178" priority="167"/>
  </conditionalFormatting>
  <conditionalFormatting sqref="A63:A65">
    <cfRule type="duplicateValues" dxfId="177" priority="168"/>
  </conditionalFormatting>
  <conditionalFormatting sqref="A63:A65">
    <cfRule type="duplicateValues" dxfId="176" priority="169"/>
  </conditionalFormatting>
  <conditionalFormatting sqref="B67:B69">
    <cfRule type="duplicateValues" dxfId="175" priority="164"/>
  </conditionalFormatting>
  <conditionalFormatting sqref="A67:A69">
    <cfRule type="duplicateValues" dxfId="174" priority="165"/>
  </conditionalFormatting>
  <conditionalFormatting sqref="A67:A69">
    <cfRule type="duplicateValues" dxfId="173" priority="166"/>
  </conditionalFormatting>
  <conditionalFormatting sqref="B71:B73">
    <cfRule type="duplicateValues" dxfId="172" priority="304"/>
  </conditionalFormatting>
  <conditionalFormatting sqref="A71:A73">
    <cfRule type="duplicateValues" dxfId="171" priority="305"/>
  </conditionalFormatting>
  <conditionalFormatting sqref="B75:B77">
    <cfRule type="duplicateValues" dxfId="170" priority="162"/>
  </conditionalFormatting>
  <conditionalFormatting sqref="A75:A77">
    <cfRule type="duplicateValues" dxfId="169" priority="163"/>
  </conditionalFormatting>
  <conditionalFormatting sqref="B79:B81">
    <cfRule type="duplicateValues" dxfId="168" priority="160"/>
  </conditionalFormatting>
  <conditionalFormatting sqref="A79:A81">
    <cfRule type="duplicateValues" dxfId="167" priority="161"/>
  </conditionalFormatting>
  <conditionalFormatting sqref="B83:B85">
    <cfRule type="duplicateValues" dxfId="166" priority="158"/>
  </conditionalFormatting>
  <conditionalFormatting sqref="A83:A85">
    <cfRule type="duplicateValues" dxfId="165" priority="159"/>
  </conditionalFormatting>
  <conditionalFormatting sqref="B87:B89">
    <cfRule type="duplicateValues" dxfId="164" priority="156"/>
  </conditionalFormatting>
  <conditionalFormatting sqref="A87:A89">
    <cfRule type="duplicateValues" dxfId="163" priority="157"/>
  </conditionalFormatting>
  <conditionalFormatting sqref="B91:B93">
    <cfRule type="duplicateValues" dxfId="162" priority="154"/>
  </conditionalFormatting>
  <conditionalFormatting sqref="A91:A93">
    <cfRule type="duplicateValues" dxfId="161" priority="155"/>
  </conditionalFormatting>
  <conditionalFormatting sqref="B59:B61">
    <cfRule type="duplicateValues" dxfId="160" priority="306"/>
  </conditionalFormatting>
  <conditionalFormatting sqref="A59:A61">
    <cfRule type="duplicateValues" dxfId="159" priority="307"/>
  </conditionalFormatting>
  <conditionalFormatting sqref="B163:B165">
    <cfRule type="duplicateValues" dxfId="158" priority="151"/>
  </conditionalFormatting>
  <conditionalFormatting sqref="A163:A165">
    <cfRule type="duplicateValues" dxfId="157" priority="152"/>
  </conditionalFormatting>
  <conditionalFormatting sqref="A163:A165">
    <cfRule type="duplicateValues" dxfId="156" priority="153"/>
  </conditionalFormatting>
  <conditionalFormatting sqref="B159:B161">
    <cfRule type="duplicateValues" dxfId="155" priority="148"/>
  </conditionalFormatting>
  <conditionalFormatting sqref="A159:A161">
    <cfRule type="duplicateValues" dxfId="154" priority="149"/>
  </conditionalFormatting>
  <conditionalFormatting sqref="A159:A161">
    <cfRule type="duplicateValues" dxfId="153" priority="150"/>
  </conditionalFormatting>
  <conditionalFormatting sqref="A162">
    <cfRule type="duplicateValues" dxfId="152" priority="147"/>
  </conditionalFormatting>
  <conditionalFormatting sqref="A162">
    <cfRule type="duplicateValues" dxfId="151" priority="146"/>
  </conditionalFormatting>
  <conditionalFormatting sqref="A158">
    <cfRule type="duplicateValues" dxfId="150" priority="145"/>
  </conditionalFormatting>
  <conditionalFormatting sqref="B155:B157">
    <cfRule type="duplicateValues" dxfId="149" priority="308"/>
  </conditionalFormatting>
  <conditionalFormatting sqref="A155:A157">
    <cfRule type="duplicateValues" dxfId="148" priority="309"/>
  </conditionalFormatting>
  <conditionalFormatting sqref="B243:B245">
    <cfRule type="duplicateValues" dxfId="147" priority="142"/>
  </conditionalFormatting>
  <conditionalFormatting sqref="A243:A245">
    <cfRule type="duplicateValues" dxfId="146" priority="143"/>
  </conditionalFormatting>
  <conditionalFormatting sqref="A243:A245">
    <cfRule type="duplicateValues" dxfId="145" priority="144"/>
  </conditionalFormatting>
  <conditionalFormatting sqref="A414">
    <cfRule type="duplicateValues" dxfId="144" priority="134"/>
  </conditionalFormatting>
  <conditionalFormatting sqref="A414">
    <cfRule type="duplicateValues" dxfId="143" priority="135"/>
  </conditionalFormatting>
  <conditionalFormatting sqref="B414:B415 B417">
    <cfRule type="duplicateValues" dxfId="142" priority="132"/>
  </conditionalFormatting>
  <conditionalFormatting sqref="B416">
    <cfRule type="duplicateValues" dxfId="141" priority="131"/>
  </conditionalFormatting>
  <conditionalFormatting sqref="A247">
    <cfRule type="duplicateValues" dxfId="140" priority="129"/>
  </conditionalFormatting>
  <conditionalFormatting sqref="A247">
    <cfRule type="duplicateValues" dxfId="139" priority="130"/>
  </conditionalFormatting>
  <conditionalFormatting sqref="B247:B248">
    <cfRule type="duplicateValues" dxfId="138" priority="324"/>
  </conditionalFormatting>
  <conditionalFormatting sqref="B250:B252">
    <cfRule type="duplicateValues" dxfId="137" priority="124"/>
  </conditionalFormatting>
  <conditionalFormatting sqref="A250:A252">
    <cfRule type="duplicateValues" dxfId="136" priority="125"/>
  </conditionalFormatting>
  <conditionalFormatting sqref="A250:A252">
    <cfRule type="duplicateValues" dxfId="135" priority="126"/>
  </conditionalFormatting>
  <conditionalFormatting sqref="B254:B256">
    <cfRule type="duplicateValues" dxfId="134" priority="121"/>
  </conditionalFormatting>
  <conditionalFormatting sqref="A254:A256">
    <cfRule type="duplicateValues" dxfId="133" priority="122"/>
  </conditionalFormatting>
  <conditionalFormatting sqref="A254:A256">
    <cfRule type="duplicateValues" dxfId="132" priority="123"/>
  </conditionalFormatting>
  <conditionalFormatting sqref="B258:B260">
    <cfRule type="duplicateValues" dxfId="131" priority="118"/>
  </conditionalFormatting>
  <conditionalFormatting sqref="A258:A260">
    <cfRule type="duplicateValues" dxfId="130" priority="119"/>
  </conditionalFormatting>
  <conditionalFormatting sqref="A258:A260">
    <cfRule type="duplicateValues" dxfId="129" priority="120"/>
  </conditionalFormatting>
  <conditionalFormatting sqref="B262:B264">
    <cfRule type="duplicateValues" dxfId="128" priority="115"/>
  </conditionalFormatting>
  <conditionalFormatting sqref="A262:A264">
    <cfRule type="duplicateValues" dxfId="127" priority="116"/>
  </conditionalFormatting>
  <conditionalFormatting sqref="A262:A264">
    <cfRule type="duplicateValues" dxfId="126" priority="117"/>
  </conditionalFormatting>
  <conditionalFormatting sqref="B266:B268">
    <cfRule type="duplicateValues" dxfId="125" priority="112"/>
  </conditionalFormatting>
  <conditionalFormatting sqref="A266:A268">
    <cfRule type="duplicateValues" dxfId="124" priority="113"/>
  </conditionalFormatting>
  <conditionalFormatting sqref="A266:A268">
    <cfRule type="duplicateValues" dxfId="123" priority="114"/>
  </conditionalFormatting>
  <conditionalFormatting sqref="B270:B272">
    <cfRule type="duplicateValues" dxfId="122" priority="109"/>
  </conditionalFormatting>
  <conditionalFormatting sqref="A270:A272">
    <cfRule type="duplicateValues" dxfId="121" priority="110"/>
  </conditionalFormatting>
  <conditionalFormatting sqref="A270:A272">
    <cfRule type="duplicateValues" dxfId="120" priority="111"/>
  </conditionalFormatting>
  <conditionalFormatting sqref="B274:B276">
    <cfRule type="duplicateValues" dxfId="119" priority="106"/>
  </conditionalFormatting>
  <conditionalFormatting sqref="A274:A276">
    <cfRule type="duplicateValues" dxfId="118" priority="107"/>
  </conditionalFormatting>
  <conditionalFormatting sqref="A274:A276">
    <cfRule type="duplicateValues" dxfId="117" priority="108"/>
  </conditionalFormatting>
  <conditionalFormatting sqref="B278:B280">
    <cfRule type="duplicateValues" dxfId="116" priority="103"/>
  </conditionalFormatting>
  <conditionalFormatting sqref="A278:A280">
    <cfRule type="duplicateValues" dxfId="115" priority="104"/>
  </conditionalFormatting>
  <conditionalFormatting sqref="A278:A280">
    <cfRule type="duplicateValues" dxfId="114" priority="105"/>
  </conditionalFormatting>
  <conditionalFormatting sqref="B282:B284">
    <cfRule type="duplicateValues" dxfId="113" priority="100"/>
  </conditionalFormatting>
  <conditionalFormatting sqref="A282:A284">
    <cfRule type="duplicateValues" dxfId="112" priority="101"/>
  </conditionalFormatting>
  <conditionalFormatting sqref="A282:A284">
    <cfRule type="duplicateValues" dxfId="111" priority="102"/>
  </conditionalFormatting>
  <conditionalFormatting sqref="B286:B288">
    <cfRule type="duplicateValues" dxfId="110" priority="97"/>
  </conditionalFormatting>
  <conditionalFormatting sqref="A286:A288">
    <cfRule type="duplicateValues" dxfId="109" priority="98"/>
  </conditionalFormatting>
  <conditionalFormatting sqref="A286:A288">
    <cfRule type="duplicateValues" dxfId="108" priority="99"/>
  </conditionalFormatting>
  <conditionalFormatting sqref="B290:B292">
    <cfRule type="duplicateValues" dxfId="107" priority="94"/>
  </conditionalFormatting>
  <conditionalFormatting sqref="A290:A292">
    <cfRule type="duplicateValues" dxfId="106" priority="95"/>
  </conditionalFormatting>
  <conditionalFormatting sqref="A290:A292">
    <cfRule type="duplicateValues" dxfId="105" priority="96"/>
  </conditionalFormatting>
  <conditionalFormatting sqref="B294:B296">
    <cfRule type="duplicateValues" dxfId="104" priority="91"/>
  </conditionalFormatting>
  <conditionalFormatting sqref="A294:A296">
    <cfRule type="duplicateValues" dxfId="103" priority="92"/>
  </conditionalFormatting>
  <conditionalFormatting sqref="A294:A296">
    <cfRule type="duplicateValues" dxfId="102" priority="93"/>
  </conditionalFormatting>
  <conditionalFormatting sqref="B298:B300">
    <cfRule type="duplicateValues" dxfId="101" priority="88"/>
  </conditionalFormatting>
  <conditionalFormatting sqref="A298:A300">
    <cfRule type="duplicateValues" dxfId="100" priority="89"/>
  </conditionalFormatting>
  <conditionalFormatting sqref="A298:A300">
    <cfRule type="duplicateValues" dxfId="99" priority="90"/>
  </conditionalFormatting>
  <conditionalFormatting sqref="B302:B304">
    <cfRule type="duplicateValues" dxfId="98" priority="85"/>
  </conditionalFormatting>
  <conditionalFormatting sqref="A302:A304">
    <cfRule type="duplicateValues" dxfId="97" priority="86"/>
  </conditionalFormatting>
  <conditionalFormatting sqref="A302:A304">
    <cfRule type="duplicateValues" dxfId="96" priority="87"/>
  </conditionalFormatting>
  <conditionalFormatting sqref="B306:B308">
    <cfRule type="duplicateValues" dxfId="95" priority="82"/>
  </conditionalFormatting>
  <conditionalFormatting sqref="A306:A308">
    <cfRule type="duplicateValues" dxfId="94" priority="83"/>
  </conditionalFormatting>
  <conditionalFormatting sqref="A306:A308">
    <cfRule type="duplicateValues" dxfId="93" priority="84"/>
  </conditionalFormatting>
  <conditionalFormatting sqref="B310:B312">
    <cfRule type="duplicateValues" dxfId="92" priority="79"/>
  </conditionalFormatting>
  <conditionalFormatting sqref="A310:A312">
    <cfRule type="duplicateValues" dxfId="91" priority="80"/>
  </conditionalFormatting>
  <conditionalFormatting sqref="A310:A312">
    <cfRule type="duplicateValues" dxfId="90" priority="81"/>
  </conditionalFormatting>
  <conditionalFormatting sqref="B314:B316">
    <cfRule type="duplicateValues" dxfId="89" priority="76"/>
  </conditionalFormatting>
  <conditionalFormatting sqref="A314:A316">
    <cfRule type="duplicateValues" dxfId="88" priority="77"/>
  </conditionalFormatting>
  <conditionalFormatting sqref="A314:A316">
    <cfRule type="duplicateValues" dxfId="87" priority="78"/>
  </conditionalFormatting>
  <conditionalFormatting sqref="B318:B320">
    <cfRule type="duplicateValues" dxfId="86" priority="73"/>
  </conditionalFormatting>
  <conditionalFormatting sqref="A318:A320">
    <cfRule type="duplicateValues" dxfId="85" priority="74"/>
  </conditionalFormatting>
  <conditionalFormatting sqref="A318:A320">
    <cfRule type="duplicateValues" dxfId="84" priority="75"/>
  </conditionalFormatting>
  <conditionalFormatting sqref="B322:B324">
    <cfRule type="duplicateValues" dxfId="83" priority="70"/>
  </conditionalFormatting>
  <conditionalFormatting sqref="A322:A324">
    <cfRule type="duplicateValues" dxfId="82" priority="71"/>
  </conditionalFormatting>
  <conditionalFormatting sqref="A322:A324">
    <cfRule type="duplicateValues" dxfId="81" priority="72"/>
  </conditionalFormatting>
  <conditionalFormatting sqref="B326:B328">
    <cfRule type="duplicateValues" dxfId="80" priority="67"/>
  </conditionalFormatting>
  <conditionalFormatting sqref="A326:A328">
    <cfRule type="duplicateValues" dxfId="79" priority="68"/>
  </conditionalFormatting>
  <conditionalFormatting sqref="A326:A328">
    <cfRule type="duplicateValues" dxfId="78" priority="69"/>
  </conditionalFormatting>
  <conditionalFormatting sqref="B330:B332">
    <cfRule type="duplicateValues" dxfId="77" priority="64"/>
  </conditionalFormatting>
  <conditionalFormatting sqref="A330:A332">
    <cfRule type="duplicateValues" dxfId="76" priority="65"/>
  </conditionalFormatting>
  <conditionalFormatting sqref="A330:A332">
    <cfRule type="duplicateValues" dxfId="75" priority="66"/>
  </conditionalFormatting>
  <conditionalFormatting sqref="B334:B336">
    <cfRule type="duplicateValues" dxfId="74" priority="61"/>
  </conditionalFormatting>
  <conditionalFormatting sqref="A334:A336">
    <cfRule type="duplicateValues" dxfId="73" priority="62"/>
  </conditionalFormatting>
  <conditionalFormatting sqref="A334:A336">
    <cfRule type="duplicateValues" dxfId="72" priority="63"/>
  </conditionalFormatting>
  <conditionalFormatting sqref="B338:B340">
    <cfRule type="duplicateValues" dxfId="71" priority="58"/>
  </conditionalFormatting>
  <conditionalFormatting sqref="A338:A340">
    <cfRule type="duplicateValues" dxfId="70" priority="59"/>
  </conditionalFormatting>
  <conditionalFormatting sqref="A338:A340">
    <cfRule type="duplicateValues" dxfId="69" priority="60"/>
  </conditionalFormatting>
  <conditionalFormatting sqref="B342:B344">
    <cfRule type="duplicateValues" dxfId="68" priority="55"/>
  </conditionalFormatting>
  <conditionalFormatting sqref="A342:A344">
    <cfRule type="duplicateValues" dxfId="67" priority="56"/>
  </conditionalFormatting>
  <conditionalFormatting sqref="A342:A344">
    <cfRule type="duplicateValues" dxfId="66" priority="57"/>
  </conditionalFormatting>
  <conditionalFormatting sqref="B346:B348">
    <cfRule type="duplicateValues" dxfId="65" priority="52"/>
  </conditionalFormatting>
  <conditionalFormatting sqref="A346:A348">
    <cfRule type="duplicateValues" dxfId="64" priority="53"/>
  </conditionalFormatting>
  <conditionalFormatting sqref="A346:A348">
    <cfRule type="duplicateValues" dxfId="63" priority="54"/>
  </conditionalFormatting>
  <conditionalFormatting sqref="B350:B352">
    <cfRule type="duplicateValues" dxfId="62" priority="49"/>
  </conditionalFormatting>
  <conditionalFormatting sqref="A350:A352">
    <cfRule type="duplicateValues" dxfId="61" priority="50"/>
  </conditionalFormatting>
  <conditionalFormatting sqref="A350:A352">
    <cfRule type="duplicateValues" dxfId="60" priority="51"/>
  </conditionalFormatting>
  <conditionalFormatting sqref="B354:B356">
    <cfRule type="duplicateValues" dxfId="59" priority="46"/>
  </conditionalFormatting>
  <conditionalFormatting sqref="A354:A356">
    <cfRule type="duplicateValues" dxfId="58" priority="47"/>
  </conditionalFormatting>
  <conditionalFormatting sqref="A354:A356">
    <cfRule type="duplicateValues" dxfId="57" priority="48"/>
  </conditionalFormatting>
  <conditionalFormatting sqref="B358:B360">
    <cfRule type="duplicateValues" dxfId="56" priority="43"/>
  </conditionalFormatting>
  <conditionalFormatting sqref="A358:A360">
    <cfRule type="duplicateValues" dxfId="55" priority="44"/>
  </conditionalFormatting>
  <conditionalFormatting sqref="A358:A360">
    <cfRule type="duplicateValues" dxfId="54" priority="45"/>
  </conditionalFormatting>
  <conditionalFormatting sqref="B362:B364">
    <cfRule type="duplicateValues" dxfId="53" priority="40"/>
  </conditionalFormatting>
  <conditionalFormatting sqref="A362:A364">
    <cfRule type="duplicateValues" dxfId="52" priority="41"/>
  </conditionalFormatting>
  <conditionalFormatting sqref="A362:A364">
    <cfRule type="duplicateValues" dxfId="51" priority="42"/>
  </conditionalFormatting>
  <conditionalFormatting sqref="B370:B372">
    <cfRule type="duplicateValues" dxfId="50" priority="34"/>
  </conditionalFormatting>
  <conditionalFormatting sqref="A370:A372">
    <cfRule type="duplicateValues" dxfId="49" priority="35"/>
  </conditionalFormatting>
  <conditionalFormatting sqref="A370:A372">
    <cfRule type="duplicateValues" dxfId="48" priority="36"/>
  </conditionalFormatting>
  <conditionalFormatting sqref="B374:B376">
    <cfRule type="duplicateValues" dxfId="47" priority="31"/>
  </conditionalFormatting>
  <conditionalFormatting sqref="A374:A376">
    <cfRule type="duplicateValues" dxfId="46" priority="32"/>
  </conditionalFormatting>
  <conditionalFormatting sqref="A374:A376">
    <cfRule type="duplicateValues" dxfId="45" priority="33"/>
  </conditionalFormatting>
  <conditionalFormatting sqref="B378:B380">
    <cfRule type="duplicateValues" dxfId="44" priority="28"/>
  </conditionalFormatting>
  <conditionalFormatting sqref="A378:A380">
    <cfRule type="duplicateValues" dxfId="43" priority="29"/>
  </conditionalFormatting>
  <conditionalFormatting sqref="A378:A380">
    <cfRule type="duplicateValues" dxfId="42" priority="30"/>
  </conditionalFormatting>
  <conditionalFormatting sqref="B366:B368">
    <cfRule type="duplicateValues" dxfId="41" priority="25"/>
  </conditionalFormatting>
  <conditionalFormatting sqref="A366:A368">
    <cfRule type="duplicateValues" dxfId="40" priority="26"/>
  </conditionalFormatting>
  <conditionalFormatting sqref="A366:A368">
    <cfRule type="duplicateValues" dxfId="39" priority="27"/>
  </conditionalFormatting>
  <conditionalFormatting sqref="B382:B384">
    <cfRule type="duplicateValues" dxfId="38" priority="22"/>
  </conditionalFormatting>
  <conditionalFormatting sqref="A382:A384">
    <cfRule type="duplicateValues" dxfId="37" priority="23"/>
  </conditionalFormatting>
  <conditionalFormatting sqref="A382:A384">
    <cfRule type="duplicateValues" dxfId="36" priority="24"/>
  </conditionalFormatting>
  <conditionalFormatting sqref="B386:B388">
    <cfRule type="duplicateValues" dxfId="35" priority="19"/>
  </conditionalFormatting>
  <conditionalFormatting sqref="A386:A388">
    <cfRule type="duplicateValues" dxfId="34" priority="20"/>
  </conditionalFormatting>
  <conditionalFormatting sqref="A386:A388">
    <cfRule type="duplicateValues" dxfId="33" priority="21"/>
  </conditionalFormatting>
  <conditionalFormatting sqref="B390:B392">
    <cfRule type="duplicateValues" dxfId="32" priority="16"/>
  </conditionalFormatting>
  <conditionalFormatting sqref="A390:A392">
    <cfRule type="duplicateValues" dxfId="31" priority="17"/>
  </conditionalFormatting>
  <conditionalFormatting sqref="A390:A392">
    <cfRule type="duplicateValues" dxfId="30" priority="18"/>
  </conditionalFormatting>
  <conditionalFormatting sqref="B394:B396">
    <cfRule type="duplicateValues" dxfId="29" priority="13"/>
  </conditionalFormatting>
  <conditionalFormatting sqref="A394:A396">
    <cfRule type="duplicateValues" dxfId="28" priority="14"/>
  </conditionalFormatting>
  <conditionalFormatting sqref="A394:A396">
    <cfRule type="duplicateValues" dxfId="27" priority="15"/>
  </conditionalFormatting>
  <conditionalFormatting sqref="B398:B400">
    <cfRule type="duplicateValues" dxfId="26" priority="10"/>
  </conditionalFormatting>
  <conditionalFormatting sqref="A398:A400">
    <cfRule type="duplicateValues" dxfId="25" priority="11"/>
  </conditionalFormatting>
  <conditionalFormatting sqref="A398:A400">
    <cfRule type="duplicateValues" dxfId="24" priority="12"/>
  </conditionalFormatting>
  <conditionalFormatting sqref="B402:B404">
    <cfRule type="duplicateValues" dxfId="23" priority="7"/>
  </conditionalFormatting>
  <conditionalFormatting sqref="A402:A404">
    <cfRule type="duplicateValues" dxfId="22" priority="8"/>
  </conditionalFormatting>
  <conditionalFormatting sqref="A402:A404">
    <cfRule type="duplicateValues" dxfId="21" priority="9"/>
  </conditionalFormatting>
  <conditionalFormatting sqref="B406:B408">
    <cfRule type="duplicateValues" dxfId="20" priority="4"/>
  </conditionalFormatting>
  <conditionalFormatting sqref="A406:A408">
    <cfRule type="duplicateValues" dxfId="19" priority="5"/>
  </conditionalFormatting>
  <conditionalFormatting sqref="A406:A408">
    <cfRule type="duplicateValues" dxfId="18" priority="6"/>
  </conditionalFormatting>
  <conditionalFormatting sqref="B410:B412">
    <cfRule type="duplicateValues" dxfId="17" priority="1"/>
  </conditionalFormatting>
  <conditionalFormatting sqref="A410:A412">
    <cfRule type="duplicateValues" dxfId="16" priority="2"/>
  </conditionalFormatting>
  <conditionalFormatting sqref="A410:A412">
    <cfRule type="duplicateValues" dxfId="15" priority="3"/>
  </conditionalFormatting>
  <pageMargins left="0.78740157480314965" right="3.937007874015748E-2" top="0.78740157480314965" bottom="0.31496062992125984" header="0.31496062992125984" footer="0.31496062992125984"/>
  <pageSetup paperSize="9" scale="62" orientation="landscape" horizontalDpi="300" verticalDpi="300" r:id="rId1"/>
  <rowBreaks count="6" manualBreakCount="6">
    <brk id="105" max="16383" man="1"/>
    <brk id="157" max="16383" man="1"/>
    <brk id="209" max="16383" man="1"/>
    <brk id="257" max="9" man="1"/>
    <brk id="309" max="16383" man="1"/>
    <brk id="36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13</vt:i4>
      </vt:variant>
    </vt:vector>
  </HeadingPairs>
  <TitlesOfParts>
    <vt:vector size="26" baseType="lpstr">
      <vt:lpstr>Capa</vt:lpstr>
      <vt:lpstr>Orçamento</vt:lpstr>
      <vt:lpstr>Resumo</vt:lpstr>
      <vt:lpstr>Cronograma Fisíco-Financeiro</vt:lpstr>
      <vt:lpstr>BDI - Serviços</vt:lpstr>
      <vt:lpstr>BDI-Equipamentos</vt:lpstr>
      <vt:lpstr>Composição</vt:lpstr>
      <vt:lpstr>Composições</vt:lpstr>
      <vt:lpstr>Mapa de Cotação</vt:lpstr>
      <vt:lpstr>Mem. Cálculo (3)</vt:lpstr>
      <vt:lpstr>Mem Cálculo</vt:lpstr>
      <vt:lpstr>Mem Cálculo (2)</vt:lpstr>
      <vt:lpstr>Mem Cálculo Hidrossanitário</vt:lpstr>
      <vt:lpstr>'BDI - Serviços'!Area_de_impressao</vt:lpstr>
      <vt:lpstr>'BDI-Equipamentos'!Area_de_impressao</vt:lpstr>
      <vt:lpstr>Capa!Area_de_impressao</vt:lpstr>
      <vt:lpstr>Composição!Area_de_impressao</vt:lpstr>
      <vt:lpstr>Composições!Area_de_impressao</vt:lpstr>
      <vt:lpstr>'Cronograma Fisíco-Financeiro'!Area_de_impressao</vt:lpstr>
      <vt:lpstr>Orçamento!Area_de_impressao</vt:lpstr>
      <vt:lpstr>Resumo!Area_de_impressao</vt:lpstr>
      <vt:lpstr>Composição!Titulos_de_impressao</vt:lpstr>
      <vt:lpstr>Composições!Titulos_de_impressao</vt:lpstr>
      <vt:lpstr>'Cronograma Fisíco-Financeiro'!Titulos_de_impressao</vt:lpstr>
      <vt:lpstr>'Mapa de Cotação'!Titulos_de_impressao</vt:lpstr>
      <vt:lpstr>Orçamento!Titulos_de_impressao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licitação</cp:lastModifiedBy>
  <cp:lastPrinted>2020-06-09T15:19:07Z</cp:lastPrinted>
  <dcterms:created xsi:type="dcterms:W3CDTF">2013-07-15T19:04:59Z</dcterms:created>
  <dcterms:modified xsi:type="dcterms:W3CDTF">2020-06-16T11:51:05Z</dcterms:modified>
</cp:coreProperties>
</file>